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ctrlProps/ctrlProp5.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deep\dfs\shared\Water\psshare\Water Quantity Group\Diversion - Consumptive\Reporting\Annual Reports\_Water Use Reporting Form\2_Form (Release)\"/>
    </mc:Choice>
  </mc:AlternateContent>
  <xr:revisionPtr revIDLastSave="0" documentId="13_ncr:1_{B3F51CB5-8E0E-4791-AD4A-3460D824C428}" xr6:coauthVersionLast="47" xr6:coauthVersionMax="47" xr10:uidLastSave="{00000000-0000-0000-0000-000000000000}"/>
  <bookViews>
    <workbookView xWindow="-120" yWindow="-120" windowWidth="38640" windowHeight="13920" tabRatio="788" activeTab="1" xr2:uid="{7CF5D48B-A378-4BB7-98DC-3E1AB4AB26E4}"/>
  </bookViews>
  <sheets>
    <sheet name="Instructions" sheetId="9" r:id="rId1"/>
    <sheet name="Traditional Water Use Form" sheetId="1" r:id="rId2"/>
    <sheet name="Vertical Water Use Form" sheetId="11" r:id="rId3"/>
    <sheet name="Printer Friendly" sheetId="8" r:id="rId4"/>
    <sheet name="ActiveConsumptiveDiversions" sheetId="3" state="hidden" r:id="rId5"/>
    <sheet name="Helper_1" sheetId="4" state="hidden" r:id="rId6"/>
    <sheet name="Helper_2" sheetId="5" state="hidden" r:id="rId7"/>
    <sheet name="Output" sheetId="7" state="hidden" r:id="rId8"/>
  </sheets>
  <definedNames>
    <definedName name="_xlnm._FilterDatabase" localSheetId="4" hidden="1">ActiveConsumptiveDiversions!$A$3:$S$3003</definedName>
    <definedName name="H2_PermRegID">Helper_2!$C$3</definedName>
    <definedName name="LY_TF">Helper_2!$T$16</definedName>
    <definedName name="_xlnm.Print_Area" localSheetId="3">'Printer Friendly'!$A$1:$O$64</definedName>
  </definedNames>
  <calcPr calcId="191029"/>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2" i="7" l="1"/>
  <c r="D77" i="1" l="1"/>
  <c r="C13" i="1" l="1"/>
  <c r="C24" i="11"/>
  <c r="M2" i="8" l="1"/>
  <c r="C14" i="5"/>
  <c r="C8" i="5"/>
  <c r="C15" i="5"/>
  <c r="Z46" i="1"/>
  <c r="O2" i="7" s="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46" i="1"/>
  <c r="AJ45" i="1"/>
  <c r="AK45" i="1"/>
  <c r="AA45" i="1"/>
  <c r="AB45" i="1"/>
  <c r="AC45" i="1"/>
  <c r="AD45" i="1"/>
  <c r="AE45" i="1"/>
  <c r="AF45" i="1"/>
  <c r="AG45" i="1"/>
  <c r="AH45" i="1"/>
  <c r="AI45" i="1"/>
  <c r="Z45" i="1"/>
  <c r="Z47" i="1"/>
  <c r="C16" i="5"/>
  <c r="C34" i="11"/>
  <c r="B34" i="11" s="1"/>
  <c r="B28" i="11"/>
  <c r="C13" i="5"/>
  <c r="C12" i="5"/>
  <c r="C11" i="5"/>
  <c r="C10" i="5"/>
  <c r="T16" i="5"/>
  <c r="C41" i="1"/>
  <c r="N2" i="7"/>
  <c r="B2" i="8"/>
  <c r="P2" i="7" l="1"/>
  <c r="C35" i="11"/>
  <c r="E34" i="11"/>
  <c r="C43" i="1"/>
  <c r="C23" i="11"/>
  <c r="C3" i="5"/>
  <c r="M2" i="7"/>
  <c r="L2" i="7"/>
  <c r="K63" i="8" s="1"/>
  <c r="K2" i="7"/>
  <c r="D63" i="8" s="1"/>
  <c r="J2" i="7"/>
  <c r="I2" i="7"/>
  <c r="H2" i="7"/>
  <c r="G2" i="7"/>
  <c r="E2" i="7"/>
  <c r="C4" i="3"/>
  <c r="C2040" i="3"/>
  <c r="C2059" i="3"/>
  <c r="C2061"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5" i="3"/>
  <c r="C6" i="3" s="1"/>
  <c r="C7" i="3" s="1"/>
  <c r="C36" i="11" l="1"/>
  <c r="B36" i="11" s="1"/>
  <c r="B35" i="11"/>
  <c r="E35" i="11"/>
  <c r="Z48" i="1"/>
  <c r="Q2" i="7" s="1"/>
  <c r="C37" i="11"/>
  <c r="B37" i="11" s="1"/>
  <c r="B4" i="8"/>
  <c r="C8" i="3"/>
  <c r="E36" i="11" l="1"/>
  <c r="E37" i="11"/>
  <c r="Z49" i="1"/>
  <c r="R2" i="7" s="1"/>
  <c r="C38" i="11"/>
  <c r="B38" i="11" s="1"/>
  <c r="C9" i="3"/>
  <c r="E38" i="11" l="1"/>
  <c r="C10" i="3"/>
  <c r="Z50" i="1"/>
  <c r="S2" i="7" s="1"/>
  <c r="C15" i="8"/>
  <c r="C39" i="11"/>
  <c r="B39" i="11" s="1"/>
  <c r="C14" i="8"/>
  <c r="C11" i="3"/>
  <c r="E1" i="3"/>
  <c r="C12" i="3" l="1"/>
  <c r="E39" i="11"/>
  <c r="Z51" i="1"/>
  <c r="T2" i="7" s="1"/>
  <c r="C40" i="11"/>
  <c r="B40" i="11" s="1"/>
  <c r="C16" i="8"/>
  <c r="C13" i="3"/>
  <c r="E40" i="11" l="1"/>
  <c r="C14" i="3"/>
  <c r="Z52" i="1"/>
  <c r="U2" i="7" s="1"/>
  <c r="C41" i="11"/>
  <c r="B41" i="11" s="1"/>
  <c r="C17" i="8"/>
  <c r="A2542" i="3"/>
  <c r="A2984" i="3"/>
  <c r="A2251" i="3"/>
  <c r="A2762" i="3"/>
  <c r="A2485" i="3"/>
  <c r="A2120" i="3"/>
  <c r="A2483" i="3"/>
  <c r="A2411" i="3"/>
  <c r="A2495" i="3"/>
  <c r="A2903" i="3"/>
  <c r="A2785" i="3"/>
  <c r="A2909" i="3"/>
  <c r="A2473" i="3"/>
  <c r="A2948" i="3"/>
  <c r="A2449" i="3"/>
  <c r="A2208" i="3"/>
  <c r="A2144" i="3"/>
  <c r="A2896" i="3"/>
  <c r="A2732" i="3"/>
  <c r="A2447" i="3"/>
  <c r="A2949" i="3"/>
  <c r="A2968" i="3"/>
  <c r="A2989" i="3"/>
  <c r="A2828" i="3"/>
  <c r="A2567" i="3"/>
  <c r="A2492" i="3"/>
  <c r="A4" i="3"/>
  <c r="A2166" i="3"/>
  <c r="A2841" i="3"/>
  <c r="A2915" i="3"/>
  <c r="A2443" i="3"/>
  <c r="A2107" i="3"/>
  <c r="A2991" i="3"/>
  <c r="A2566" i="3"/>
  <c r="A2419" i="3"/>
  <c r="A2608" i="3"/>
  <c r="A2602" i="3"/>
  <c r="A2969" i="3"/>
  <c r="A2681" i="3"/>
  <c r="A2560" i="3"/>
  <c r="A2333" i="3"/>
  <c r="A2761" i="3"/>
  <c r="A2110" i="3"/>
  <c r="A2090" i="3"/>
  <c r="A2521" i="3"/>
  <c r="A2935" i="3"/>
  <c r="A2405" i="3"/>
  <c r="A2629" i="3"/>
  <c r="A2624" i="3"/>
  <c r="A2362" i="3"/>
  <c r="A2330" i="3"/>
  <c r="A2170" i="3"/>
  <c r="A2639" i="3"/>
  <c r="A3001" i="3"/>
  <c r="A2908" i="3"/>
  <c r="A2596" i="3"/>
  <c r="A2238" i="3"/>
  <c r="A2853" i="3"/>
  <c r="A2325" i="3"/>
  <c r="A2102" i="3"/>
  <c r="A2770" i="3"/>
  <c r="A2682" i="3"/>
  <c r="A2664" i="3"/>
  <c r="A2176" i="3"/>
  <c r="A2918" i="3"/>
  <c r="A2951" i="3"/>
  <c r="A2950" i="3"/>
  <c r="A2755" i="3"/>
  <c r="A2836" i="3"/>
  <c r="A2648" i="3"/>
  <c r="A2814" i="3"/>
  <c r="A2598" i="3"/>
  <c r="A2865" i="3"/>
  <c r="A2636" i="3"/>
  <c r="A2797" i="3"/>
  <c r="A2328" i="3"/>
  <c r="A2559" i="3"/>
  <c r="A2552" i="3"/>
  <c r="A2571" i="3"/>
  <c r="A2783" i="3"/>
  <c r="A2863" i="3"/>
  <c r="A2369" i="3"/>
  <c r="A2302" i="3"/>
  <c r="A2809" i="3"/>
  <c r="A2759" i="3"/>
  <c r="A2590" i="3"/>
  <c r="A2540" i="3"/>
  <c r="A2677" i="3"/>
  <c r="A2222" i="3"/>
  <c r="A2258" i="3"/>
  <c r="A2215" i="3"/>
  <c r="A2913" i="3"/>
  <c r="A2488" i="3"/>
  <c r="A2476" i="3"/>
  <c r="A2477" i="3"/>
  <c r="A2796" i="3"/>
  <c r="A2831" i="3"/>
  <c r="A2218" i="3"/>
  <c r="A2278" i="3"/>
  <c r="A2713" i="3"/>
  <c r="A2972" i="3"/>
  <c r="A2399" i="3"/>
  <c r="A2758" i="3"/>
  <c r="A2420" i="3"/>
  <c r="A2707" i="3"/>
  <c r="A2876" i="3"/>
  <c r="A2983" i="3"/>
  <c r="A2996" i="3"/>
  <c r="A2647" i="3"/>
  <c r="A2241" i="3"/>
  <c r="A2781" i="3"/>
  <c r="A2319" i="3"/>
  <c r="A2396" i="3"/>
  <c r="A2635" i="3"/>
  <c r="A2704" i="3"/>
  <c r="A2947" i="3"/>
  <c r="A2905" i="3"/>
  <c r="A2455" i="3"/>
  <c r="A2934" i="3"/>
  <c r="A2625" i="3"/>
  <c r="A2148" i="3"/>
  <c r="A2617" i="3"/>
  <c r="A2936" i="3"/>
  <c r="A2686" i="3"/>
  <c r="A2545" i="3"/>
  <c r="A2900" i="3"/>
  <c r="A2210" i="3"/>
  <c r="A2662" i="3"/>
  <c r="A2344" i="3"/>
  <c r="A2515" i="3"/>
  <c r="A2656" i="3"/>
  <c r="A2911" i="3"/>
  <c r="A2979" i="3"/>
  <c r="A2768" i="3"/>
  <c r="A2431" i="3"/>
  <c r="A2838" i="3"/>
  <c r="A2940" i="3"/>
  <c r="A2409" i="3"/>
  <c r="A2" i="7"/>
  <c r="A2937" i="3"/>
  <c r="A2425" i="3"/>
  <c r="A2687" i="3"/>
  <c r="A2446" i="3"/>
  <c r="A2860" i="3"/>
  <c r="A2464" i="3"/>
  <c r="A2581" i="3"/>
  <c r="A2699" i="3"/>
  <c r="A2578" i="3"/>
  <c r="A2266" i="3"/>
  <c r="A2902" i="3"/>
  <c r="A2526" i="3"/>
  <c r="A2765" i="3"/>
  <c r="A2522" i="3"/>
  <c r="A2253" i="3"/>
  <c r="A2738" i="3"/>
  <c r="A2436" i="3"/>
  <c r="A2153" i="3"/>
  <c r="A2883" i="3"/>
  <c r="A2349" i="3"/>
  <c r="A2663" i="3"/>
  <c r="A2346" i="3"/>
  <c r="A2842" i="3"/>
  <c r="A2985" i="3"/>
  <c r="A2310" i="3"/>
  <c r="A2557" i="3"/>
  <c r="A2555" i="3"/>
  <c r="A2458" i="3"/>
  <c r="A2086" i="3"/>
  <c r="A2884" i="3"/>
  <c r="A2502" i="3"/>
  <c r="A2705" i="3"/>
  <c r="A2655" i="3"/>
  <c r="A2376" i="3"/>
  <c r="A2616" i="3"/>
  <c r="A2613" i="3"/>
  <c r="A2117" i="3"/>
  <c r="A2152" i="3"/>
  <c r="A2737" i="3"/>
  <c r="A2401" i="3"/>
  <c r="A2917" i="3"/>
  <c r="A2591" i="3"/>
  <c r="A2118" i="3"/>
  <c r="A2899" i="3"/>
  <c r="A2494" i="3"/>
  <c r="A2780" i="3"/>
  <c r="A2283" i="3"/>
  <c r="A2877" i="3"/>
  <c r="A2395" i="3"/>
  <c r="A2912" i="3"/>
  <c r="A2366" i="3"/>
  <c r="A2927" i="3"/>
  <c r="A2461" i="3"/>
  <c r="A2980" i="3"/>
  <c r="A2459" i="3"/>
  <c r="A2506" i="3"/>
  <c r="A2600" i="3"/>
  <c r="A2975" i="3"/>
  <c r="A2356" i="3"/>
  <c r="A2866" i="3"/>
  <c r="A2078" i="3"/>
  <c r="A2790" i="3"/>
  <c r="A2466" i="3"/>
  <c r="A2633" i="3"/>
  <c r="A2106" i="3"/>
  <c r="A2535" i="3"/>
  <c r="A2702" i="3"/>
  <c r="A2146" i="3"/>
  <c r="A2580" i="3"/>
  <c r="A2601" i="3"/>
  <c r="A2080" i="3"/>
  <c r="A2199" i="3"/>
  <c r="A2830" i="3"/>
  <c r="A2778" i="3"/>
  <c r="A2442" i="3"/>
  <c r="A2585" i="3"/>
  <c r="A2439" i="3"/>
  <c r="A2654" i="3"/>
  <c r="A2568" i="3"/>
  <c r="A2541" i="3"/>
  <c r="A2139" i="3"/>
  <c r="A2341" i="3"/>
  <c r="A2973" i="3"/>
  <c r="A2689" i="3"/>
  <c r="A2322" i="3"/>
  <c r="A2864" i="3"/>
  <c r="A2543" i="3"/>
  <c r="A2843" i="3"/>
  <c r="A2422" i="3"/>
  <c r="A2708" i="3"/>
  <c r="A2823" i="3"/>
  <c r="A2313" i="3"/>
  <c r="A2857" i="3"/>
  <c r="A2240" i="3"/>
  <c r="A2891" i="3"/>
  <c r="A2336" i="3"/>
  <c r="A2890" i="3"/>
  <c r="A2386" i="3"/>
  <c r="A2943" i="3"/>
  <c r="A2410" i="3"/>
  <c r="A2977" i="3"/>
  <c r="A2456" i="3"/>
  <c r="A2887" i="3"/>
  <c r="A2298" i="3"/>
  <c r="A2812" i="3"/>
  <c r="A2754" i="3"/>
  <c r="A2430" i="3"/>
  <c r="A2957" i="3"/>
  <c r="A2561" i="3"/>
  <c r="A2427" i="3"/>
  <c r="A2618" i="3"/>
  <c r="A2544" i="3"/>
  <c r="A2493" i="3"/>
  <c r="A2091" i="3"/>
  <c r="A2245" i="3"/>
  <c r="A2955" i="3"/>
  <c r="A2641" i="3"/>
  <c r="A2289" i="3"/>
  <c r="A2845" i="3"/>
  <c r="A2519" i="3"/>
  <c r="A2782" i="3"/>
  <c r="A2398" i="3"/>
  <c r="A2660" i="3"/>
  <c r="A2803" i="3"/>
  <c r="A2244" i="3"/>
  <c r="A2800" i="3"/>
  <c r="A2150" i="3"/>
  <c r="A2875" i="3"/>
  <c r="A2274" i="3"/>
  <c r="A2872" i="3"/>
  <c r="A2360" i="3"/>
  <c r="A2889" i="3"/>
  <c r="A2359" i="3"/>
  <c r="A2941" i="3"/>
  <c r="A2357" i="3"/>
  <c r="A2867" i="3"/>
  <c r="A2180" i="3"/>
  <c r="A2668" i="3"/>
  <c r="A2742" i="3"/>
  <c r="A2394" i="3"/>
  <c r="A2945" i="3"/>
  <c r="A2525" i="3"/>
  <c r="A2309" i="3"/>
  <c r="A2594" i="3"/>
  <c r="A2976" i="3"/>
  <c r="A2472" i="3"/>
  <c r="A2469" i="3"/>
  <c r="A2901" i="3"/>
  <c r="A2593" i="3"/>
  <c r="A2168" i="3"/>
  <c r="A2807" i="3"/>
  <c r="A2471" i="3"/>
  <c r="A2734" i="3"/>
  <c r="A2286" i="3"/>
  <c r="A2986" i="3"/>
  <c r="A2564" i="3"/>
  <c r="A2731" i="3"/>
  <c r="A2680" i="3"/>
  <c r="A2773" i="3"/>
  <c r="A2096" i="3"/>
  <c r="A2795" i="3"/>
  <c r="A2230" i="3"/>
  <c r="A2835" i="3"/>
  <c r="A2301" i="3"/>
  <c r="A2888" i="3"/>
  <c r="A2227" i="3"/>
  <c r="A2767" i="3"/>
  <c r="A2548" i="3"/>
  <c r="A2670" i="3"/>
  <c r="A2312" i="3"/>
  <c r="A2885" i="3"/>
  <c r="A2465" i="3"/>
  <c r="A2787" i="3"/>
  <c r="A2239" i="3"/>
  <c r="A3002" i="3"/>
  <c r="A2510" i="3"/>
  <c r="A2880" i="3"/>
  <c r="A2424" i="3"/>
  <c r="A2358" i="3"/>
  <c r="A2771" i="3"/>
  <c r="A2094" i="3"/>
  <c r="A2794" i="3"/>
  <c r="A2229" i="3"/>
  <c r="A2833" i="3"/>
  <c r="A2182" i="3"/>
  <c r="A2743" i="3"/>
  <c r="A2524" i="3"/>
  <c r="A2982" i="3"/>
  <c r="A2622" i="3"/>
  <c r="A2280" i="3"/>
  <c r="A2813" i="3"/>
  <c r="A2417" i="3"/>
  <c r="A2739" i="3"/>
  <c r="A2196" i="3"/>
  <c r="A2954" i="3"/>
  <c r="A2450" i="3"/>
  <c r="A2868" i="3"/>
  <c r="A2321" i="3"/>
  <c r="A2316" i="3"/>
  <c r="A2206" i="3"/>
  <c r="A2237" i="3"/>
  <c r="A2284" i="3"/>
  <c r="A2829" i="3"/>
  <c r="A2497" i="3"/>
  <c r="A2735" i="3"/>
  <c r="A2347" i="3"/>
  <c r="A2971" i="3"/>
  <c r="A2638" i="3"/>
  <c r="A2114" i="3"/>
  <c r="A2932" i="3"/>
  <c r="A2444" i="3"/>
  <c r="A2611" i="3"/>
  <c r="A2584" i="3"/>
  <c r="A2605" i="3"/>
  <c r="A2675" i="3"/>
  <c r="A2698" i="3"/>
  <c r="A2696" i="3"/>
  <c r="A2599" i="3"/>
  <c r="A2992" i="3"/>
  <c r="A2452" i="3"/>
  <c r="A2922" i="3"/>
  <c r="A2586" i="3"/>
  <c r="A2203" i="3"/>
  <c r="A2753" i="3"/>
  <c r="A2354" i="3"/>
  <c r="A2607" i="3"/>
  <c r="A2882" i="3"/>
  <c r="A2337" i="3"/>
  <c r="A2760" i="3"/>
  <c r="A2214" i="3"/>
  <c r="A2757" i="3"/>
  <c r="A2136" i="3"/>
  <c r="A2225" i="3"/>
  <c r="A2260" i="3"/>
  <c r="A2603" i="3"/>
  <c r="A2674" i="3"/>
  <c r="A2672" i="3"/>
  <c r="A2551" i="3"/>
  <c r="A2974" i="3"/>
  <c r="A2428" i="3"/>
  <c r="A2874" i="3"/>
  <c r="A2550" i="3"/>
  <c r="A2179" i="3"/>
  <c r="A2741" i="3"/>
  <c r="A2326" i="3"/>
  <c r="A2595" i="3"/>
  <c r="A2810" i="3"/>
  <c r="A2323" i="3"/>
  <c r="A2712" i="3"/>
  <c r="A2167" i="3"/>
  <c r="A2685" i="3"/>
  <c r="A2088" i="3"/>
  <c r="A2213" i="3"/>
  <c r="A2188" i="3"/>
  <c r="A2756" i="3"/>
  <c r="A2370" i="3"/>
  <c r="A2659" i="3"/>
  <c r="A2204" i="3"/>
  <c r="A2893" i="3"/>
  <c r="A2512" i="3"/>
  <c r="A2839" i="3"/>
  <c r="A2413" i="3"/>
  <c r="A2747" i="3"/>
  <c r="A2334" i="3"/>
  <c r="A2997" i="3"/>
  <c r="A2650" i="3"/>
  <c r="A2138" i="3"/>
  <c r="A2924" i="3"/>
  <c r="A2576" i="3"/>
  <c r="A2719" i="3"/>
  <c r="A2084" i="3"/>
  <c r="A2848" i="3"/>
  <c r="A2352" i="3"/>
  <c r="A2958" i="3"/>
  <c r="A2730" i="3"/>
  <c r="A2454" i="3"/>
  <c r="A2131" i="3"/>
  <c r="A2921" i="3"/>
  <c r="A2621" i="3"/>
  <c r="A2295" i="3"/>
  <c r="A2463" i="3"/>
  <c r="A2942" i="3"/>
  <c r="A2570" i="3"/>
  <c r="A2098" i="3"/>
  <c r="A2856" i="3"/>
  <c r="A2448" i="3"/>
  <c r="A2793" i="3"/>
  <c r="A2457" i="3"/>
  <c r="A2189" i="3"/>
  <c r="A2684" i="3"/>
  <c r="A2246" i="3"/>
  <c r="A2931" i="3"/>
  <c r="A2539" i="3"/>
  <c r="A2840" i="3"/>
  <c r="A2416" i="3"/>
  <c r="A2701" i="3"/>
  <c r="A2306" i="3"/>
  <c r="A2998" i="3"/>
  <c r="A2651" i="3"/>
  <c r="A2142" i="3"/>
  <c r="A2907" i="3"/>
  <c r="A2554" i="3"/>
  <c r="A2869" i="3"/>
  <c r="A2432" i="3"/>
  <c r="A2995" i="3"/>
  <c r="A2575" i="3"/>
  <c r="A2764" i="3"/>
  <c r="A2174" i="3"/>
  <c r="A2898" i="3"/>
  <c r="A2634" i="3"/>
  <c r="A2406" i="3"/>
  <c r="A2825" i="3"/>
  <c r="A2537" i="3"/>
  <c r="A2202" i="3"/>
  <c r="A2751" i="3"/>
  <c r="A2351" i="3"/>
  <c r="A2846" i="3"/>
  <c r="A2486" i="3"/>
  <c r="A2748" i="3"/>
  <c r="A2361" i="3"/>
  <c r="A2721" i="3"/>
  <c r="A2345" i="3"/>
  <c r="A2105" i="3"/>
  <c r="A2467" i="3"/>
  <c r="A2776" i="3"/>
  <c r="A2339" i="3"/>
  <c r="A2999" i="3"/>
  <c r="A2653" i="3"/>
  <c r="A2234" i="3"/>
  <c r="A2944" i="3"/>
  <c r="A2579" i="3"/>
  <c r="A2871" i="3"/>
  <c r="A2482" i="3"/>
  <c r="A2792" i="3"/>
  <c r="A2299" i="3"/>
  <c r="A2959" i="3"/>
  <c r="A2479" i="3"/>
  <c r="A2644" i="3"/>
  <c r="A2862" i="3"/>
  <c r="A2610" i="3"/>
  <c r="A2381" i="3"/>
  <c r="A2777" i="3"/>
  <c r="A2501" i="3"/>
  <c r="A2082" i="3"/>
  <c r="A2679" i="3"/>
  <c r="A2292" i="3"/>
  <c r="A2786" i="3"/>
  <c r="A2414" i="3"/>
  <c r="A2688" i="3"/>
  <c r="A2304" i="3"/>
  <c r="A2649" i="3"/>
  <c r="A2268" i="3"/>
  <c r="A2187" i="3"/>
  <c r="A2320" i="3"/>
  <c r="A2389" i="3"/>
  <c r="A2293" i="3"/>
  <c r="A2236" i="3"/>
  <c r="A2235" i="3"/>
  <c r="A2269" i="3"/>
  <c r="A2219" i="3"/>
  <c r="A2149" i="3"/>
  <c r="A2919" i="3"/>
  <c r="A2665" i="3"/>
  <c r="A2375" i="3"/>
  <c r="A2953" i="3"/>
  <c r="A2711" i="3"/>
  <c r="A2423" i="3"/>
  <c r="A2827" i="3"/>
  <c r="A2470" i="3"/>
  <c r="A2914" i="3"/>
  <c r="A2588" i="3"/>
  <c r="A2205" i="3"/>
  <c r="A2967" i="3"/>
  <c r="A2683" i="3"/>
  <c r="A2343" i="3"/>
  <c r="A2752" i="3"/>
  <c r="A2392" i="3"/>
  <c r="A2855" i="3"/>
  <c r="A2509" i="3"/>
  <c r="A2926" i="3"/>
  <c r="A2627" i="3"/>
  <c r="A2271" i="3"/>
  <c r="A2746" i="3"/>
  <c r="A2385" i="3"/>
  <c r="A2852" i="3"/>
  <c r="A2480" i="3"/>
  <c r="A2815" i="3"/>
  <c r="A2382" i="3"/>
  <c r="A2716" i="3"/>
  <c r="A2294" i="3"/>
  <c r="A2970" i="3"/>
  <c r="A2766" i="3"/>
  <c r="A2574" i="3"/>
  <c r="A2342" i="3"/>
  <c r="A2933" i="3"/>
  <c r="A2693" i="3"/>
  <c r="A2441" i="3"/>
  <c r="A2499" i="3"/>
  <c r="A2774" i="3"/>
  <c r="A2474" i="3"/>
  <c r="A2904" i="3"/>
  <c r="A2604" i="3"/>
  <c r="A2273" i="3"/>
  <c r="A2505" i="3"/>
  <c r="A2112" i="3"/>
  <c r="A2224" i="3"/>
  <c r="A2209" i="3"/>
  <c r="A2847" i="3"/>
  <c r="A2569" i="3"/>
  <c r="A2254" i="3"/>
  <c r="A2881" i="3"/>
  <c r="A2615" i="3"/>
  <c r="A2287" i="3"/>
  <c r="A2987" i="3"/>
  <c r="A2710" i="3"/>
  <c r="A2372" i="3"/>
  <c r="A2824" i="3"/>
  <c r="A2468" i="3"/>
  <c r="A2895" i="3"/>
  <c r="A2563" i="3"/>
  <c r="A2156" i="3"/>
  <c r="A2929" i="3"/>
  <c r="A2632" i="3"/>
  <c r="A2277" i="3"/>
  <c r="A2749" i="3"/>
  <c r="A2388" i="3"/>
  <c r="A2854" i="3"/>
  <c r="A2507" i="3"/>
  <c r="A2925" i="3"/>
  <c r="A2626" i="3"/>
  <c r="A2270" i="3"/>
  <c r="A2744" i="3"/>
  <c r="A2331" i="3"/>
  <c r="A2671" i="3"/>
  <c r="A2226" i="3"/>
  <c r="A2956" i="3"/>
  <c r="A2572" i="3"/>
  <c r="A2910" i="3"/>
  <c r="A2694" i="3"/>
  <c r="A2490" i="3"/>
  <c r="A2264" i="3"/>
  <c r="A2849" i="3"/>
  <c r="A2609" i="3"/>
  <c r="A2340" i="3"/>
  <c r="A2703" i="3"/>
  <c r="A2415" i="3"/>
  <c r="A2990" i="3"/>
  <c r="A2666" i="3"/>
  <c r="A2350" i="3"/>
  <c r="A2832" i="3"/>
  <c r="A2508" i="3"/>
  <c r="A2745" i="3"/>
  <c r="A2433" i="3"/>
  <c r="A2261" i="3"/>
  <c r="A2116" i="3"/>
  <c r="A2259" i="3"/>
  <c r="A2329" i="3"/>
  <c r="A2296" i="3"/>
  <c r="A2249" i="3"/>
  <c r="A2300" i="3"/>
  <c r="A2577" i="3"/>
  <c r="A2400" i="3"/>
  <c r="A2652" i="3"/>
  <c r="A2892" i="3"/>
  <c r="A2290" i="3"/>
  <c r="A2558" i="3"/>
  <c r="A2798" i="3"/>
  <c r="A2391" i="3"/>
  <c r="A2643" i="3"/>
  <c r="A2393" i="3"/>
  <c r="A2597" i="3"/>
  <c r="A2789" i="3"/>
  <c r="A2981" i="3"/>
  <c r="A2297" i="3"/>
  <c r="A2478" i="3"/>
  <c r="A2646" i="3"/>
  <c r="A2826" i="3"/>
  <c r="A2262" i="3"/>
  <c r="A2620" i="3"/>
  <c r="A2920" i="3"/>
  <c r="A2527" i="3"/>
  <c r="A2851" i="3"/>
  <c r="A2383" i="3"/>
  <c r="A2720" i="3"/>
  <c r="A2960" i="3"/>
  <c r="A2434" i="3"/>
  <c r="A2722" i="3"/>
  <c r="A2961" i="3"/>
  <c r="A2435" i="3"/>
  <c r="A2723" i="3"/>
  <c r="A2962" i="3"/>
  <c r="A2437" i="3"/>
  <c r="A2725" i="3"/>
  <c r="A2963" i="3"/>
  <c r="A2440" i="3"/>
  <c r="A2728" i="3"/>
  <c r="A2965" i="3"/>
  <c r="A2108" i="3"/>
  <c r="A2491" i="3"/>
  <c r="A2779" i="3"/>
  <c r="A3003" i="3"/>
  <c r="A2158" i="3"/>
  <c r="A2516" i="3"/>
  <c r="A2804" i="3"/>
  <c r="A2162" i="3"/>
  <c r="A2518" i="3"/>
  <c r="A2806" i="3"/>
  <c r="A2252" i="3"/>
  <c r="A2255" i="3"/>
  <c r="A2140" i="3"/>
  <c r="A2081" i="3"/>
  <c r="A2397" i="3"/>
  <c r="A2637" i="3"/>
  <c r="A2143" i="3"/>
  <c r="A2460" i="3"/>
  <c r="A2724" i="3"/>
  <c r="A3000" i="3"/>
  <c r="A2363" i="3"/>
  <c r="A2630" i="3"/>
  <c r="A2906" i="3"/>
  <c r="A2124" i="3"/>
  <c r="A2451" i="3"/>
  <c r="A2715" i="3"/>
  <c r="A2178" i="3"/>
  <c r="A2453" i="3"/>
  <c r="A2645" i="3"/>
  <c r="A2873" i="3"/>
  <c r="A2083" i="3"/>
  <c r="A2355" i="3"/>
  <c r="A2538" i="3"/>
  <c r="A2718" i="3"/>
  <c r="A2886" i="3"/>
  <c r="A2379" i="3"/>
  <c r="A2740" i="3"/>
  <c r="A2265" i="3"/>
  <c r="A2623" i="3"/>
  <c r="A2923" i="3"/>
  <c r="A2528" i="3"/>
  <c r="A2816" i="3"/>
  <c r="A2186" i="3"/>
  <c r="A2530" i="3"/>
  <c r="A2817" i="3"/>
  <c r="A2190" i="3"/>
  <c r="A2531" i="3"/>
  <c r="A2818" i="3"/>
  <c r="A2192" i="3"/>
  <c r="A2533" i="3"/>
  <c r="A2819" i="3"/>
  <c r="A2198" i="3"/>
  <c r="A2536" i="3"/>
  <c r="A2821" i="3"/>
  <c r="A2282" i="3"/>
  <c r="A2587" i="3"/>
  <c r="A2859" i="3"/>
  <c r="A2314" i="3"/>
  <c r="A2612" i="3"/>
  <c r="A2878" i="3"/>
  <c r="A2318" i="3"/>
  <c r="A2614" i="3"/>
  <c r="A2879" i="3"/>
  <c r="A2373" i="3"/>
  <c r="A2504" i="3"/>
  <c r="A2134" i="3"/>
  <c r="A2791" i="3"/>
  <c r="A2503" i="3"/>
  <c r="A2132" i="3"/>
  <c r="A2788" i="3"/>
  <c r="A2500" i="3"/>
  <c r="A2126" i="3"/>
  <c r="A2994" i="3"/>
  <c r="A2850" i="3"/>
  <c r="A2706" i="3"/>
  <c r="A2562" i="3"/>
  <c r="A2418" i="3"/>
  <c r="A2242" i="3"/>
  <c r="A2897" i="3"/>
  <c r="A2729" i="3"/>
  <c r="A2549" i="3"/>
  <c r="A2380" i="3"/>
  <c r="A2799" i="3"/>
  <c r="A2583" i="3"/>
  <c r="A2364" i="3"/>
  <c r="A2930" i="3"/>
  <c r="A2714" i="3"/>
  <c r="A2498" i="3"/>
  <c r="A2256" i="3"/>
  <c r="A2808" i="3"/>
  <c r="A2592" i="3"/>
  <c r="A2374" i="3"/>
  <c r="A2769" i="3"/>
  <c r="A2553" i="3"/>
  <c r="A2332" i="3"/>
  <c r="A2165" i="3"/>
  <c r="A2164" i="3"/>
  <c r="A2185" i="3"/>
  <c r="A2408" i="3"/>
  <c r="A2939" i="3"/>
  <c r="A2695" i="3"/>
  <c r="A2407" i="3"/>
  <c r="A2938" i="3"/>
  <c r="A2692" i="3"/>
  <c r="A2404" i="3"/>
  <c r="A2946" i="3"/>
  <c r="A2802" i="3"/>
  <c r="A2658" i="3"/>
  <c r="A2514" i="3"/>
  <c r="A2368" i="3"/>
  <c r="A2155" i="3"/>
  <c r="A2993" i="3"/>
  <c r="A2837" i="3"/>
  <c r="A2669" i="3"/>
  <c r="A2489" i="3"/>
  <c r="A2311" i="3"/>
  <c r="A2727" i="3"/>
  <c r="A2511" i="3"/>
  <c r="A2276" i="3"/>
  <c r="A2858" i="3"/>
  <c r="A2642" i="3"/>
  <c r="A2426" i="3"/>
  <c r="A2122" i="3"/>
  <c r="A2952" i="3"/>
  <c r="A2736" i="3"/>
  <c r="A2520" i="3"/>
  <c r="A2288" i="3"/>
  <c r="A2697" i="3"/>
  <c r="A2481" i="3"/>
  <c r="A2228" i="3"/>
  <c r="A2093" i="3"/>
  <c r="A2308" i="3"/>
  <c r="A2092" i="3"/>
  <c r="A2211" i="3"/>
  <c r="A2121" i="3"/>
  <c r="A2220" i="3"/>
  <c r="A2811" i="3"/>
  <c r="A2667" i="3"/>
  <c r="A2523" i="3"/>
  <c r="A2378" i="3"/>
  <c r="A2172" i="3"/>
  <c r="A2870" i="3"/>
  <c r="A2726" i="3"/>
  <c r="A2582" i="3"/>
  <c r="A2438" i="3"/>
  <c r="A2275" i="3"/>
  <c r="A2964" i="3"/>
  <c r="A2820" i="3"/>
  <c r="A2676" i="3"/>
  <c r="A2532" i="3"/>
  <c r="A2387" i="3"/>
  <c r="A2191" i="3"/>
  <c r="A2709" i="3"/>
  <c r="A2565" i="3"/>
  <c r="A2421" i="3"/>
  <c r="A2250" i="3"/>
  <c r="A2177" i="3"/>
  <c r="A2248" i="3"/>
  <c r="A2104" i="3"/>
  <c r="A2115" i="3"/>
  <c r="A2197" i="3"/>
  <c r="A2801" i="3"/>
  <c r="A2657" i="3"/>
  <c r="A2513" i="3"/>
  <c r="A2367" i="3"/>
  <c r="A2154" i="3"/>
  <c r="A2775" i="3"/>
  <c r="A2631" i="3"/>
  <c r="A2487" i="3"/>
  <c r="A2338" i="3"/>
  <c r="A2100" i="3"/>
  <c r="A2978" i="3"/>
  <c r="A2834" i="3"/>
  <c r="A2690" i="3"/>
  <c r="A2546" i="3"/>
  <c r="A2402" i="3"/>
  <c r="A2216" i="3"/>
  <c r="A2928" i="3"/>
  <c r="A2784" i="3"/>
  <c r="A2640" i="3"/>
  <c r="A2496" i="3"/>
  <c r="A2348" i="3"/>
  <c r="A2119" i="3"/>
  <c r="A2673" i="3"/>
  <c r="A2529" i="3"/>
  <c r="A2384" i="3"/>
  <c r="A2184" i="3"/>
  <c r="A2141" i="3"/>
  <c r="A2212" i="3"/>
  <c r="A2365" i="3"/>
  <c r="A2125" i="3"/>
  <c r="A2183" i="3"/>
  <c r="A2130" i="3"/>
  <c r="A2763" i="3"/>
  <c r="A2619" i="3"/>
  <c r="A2475" i="3"/>
  <c r="A2324" i="3"/>
  <c r="A2966" i="3"/>
  <c r="A2822" i="3"/>
  <c r="A2678" i="3"/>
  <c r="A2534" i="3"/>
  <c r="A2390" i="3"/>
  <c r="A2194" i="3"/>
  <c r="A2916" i="3"/>
  <c r="A2772" i="3"/>
  <c r="A2628" i="3"/>
  <c r="A2484" i="3"/>
  <c r="A2335" i="3"/>
  <c r="A2095" i="3"/>
  <c r="A2805" i="3"/>
  <c r="A2661" i="3"/>
  <c r="A2517" i="3"/>
  <c r="A2371" i="3"/>
  <c r="A2160" i="3"/>
  <c r="A2129" i="3"/>
  <c r="A2200" i="3"/>
  <c r="A2353" i="3"/>
  <c r="A2101" i="3"/>
  <c r="A2087" i="3"/>
  <c r="A2861" i="3"/>
  <c r="A2717" i="3"/>
  <c r="A2573" i="3"/>
  <c r="A2429" i="3"/>
  <c r="A2263" i="3"/>
  <c r="A2691" i="3"/>
  <c r="A2547" i="3"/>
  <c r="A2403" i="3"/>
  <c r="A2217" i="3"/>
  <c r="A2894" i="3"/>
  <c r="A2750" i="3"/>
  <c r="A2606" i="3"/>
  <c r="A2462" i="3"/>
  <c r="A2307" i="3"/>
  <c r="A2988" i="3"/>
  <c r="A2844" i="3"/>
  <c r="A2700" i="3"/>
  <c r="A2556" i="3"/>
  <c r="A2412" i="3"/>
  <c r="A2232" i="3"/>
  <c r="A2733" i="3"/>
  <c r="A2589" i="3"/>
  <c r="A2445" i="3"/>
  <c r="A2285" i="3"/>
  <c r="A2201" i="3"/>
  <c r="A2272" i="3"/>
  <c r="A2128" i="3"/>
  <c r="A2175" i="3"/>
  <c r="A2221" i="3"/>
  <c r="A2163" i="3"/>
  <c r="A2317" i="3"/>
  <c r="A2173" i="3"/>
  <c r="A2085" i="3"/>
  <c r="A2151" i="3"/>
  <c r="A2305" i="3"/>
  <c r="A2161" i="3"/>
  <c r="A2127" i="3"/>
  <c r="A2281" i="3"/>
  <c r="A2137" i="3"/>
  <c r="A2247" i="3"/>
  <c r="A2103" i="3"/>
  <c r="A2257" i="3"/>
  <c r="A2113" i="3"/>
  <c r="A2291" i="3"/>
  <c r="A2223" i="3"/>
  <c r="A2079" i="3"/>
  <c r="A2377" i="3"/>
  <c r="A2233" i="3"/>
  <c r="A2089" i="3"/>
  <c r="A2231" i="3"/>
  <c r="A2207" i="3"/>
  <c r="A2195" i="3"/>
  <c r="A2171" i="3"/>
  <c r="A2147" i="3"/>
  <c r="A2327" i="3"/>
  <c r="A2135" i="3"/>
  <c r="A2181" i="3"/>
  <c r="A2315" i="3"/>
  <c r="A2111" i="3"/>
  <c r="A2145" i="3"/>
  <c r="A2279" i="3"/>
  <c r="A2097" i="3"/>
  <c r="A2169" i="3"/>
  <c r="A2133" i="3"/>
  <c r="A2157" i="3"/>
  <c r="A2303" i="3"/>
  <c r="A2159" i="3"/>
  <c r="A2109" i="3"/>
  <c r="A2267" i="3"/>
  <c r="A2123" i="3"/>
  <c r="A2243" i="3"/>
  <c r="A2099" i="3"/>
  <c r="A2193" i="3"/>
  <c r="C15" i="3"/>
  <c r="C16" i="3" s="1"/>
  <c r="C17" i="3" s="1"/>
  <c r="E41" i="11" l="1"/>
  <c r="Z53" i="1"/>
  <c r="V2" i="7" s="1"/>
  <c r="C42" i="11"/>
  <c r="B42" i="11" s="1"/>
  <c r="C18" i="8"/>
  <c r="A5" i="3"/>
  <c r="C18" i="3"/>
  <c r="E42" i="11" l="1"/>
  <c r="Z54" i="1"/>
  <c r="W2" i="7" s="1"/>
  <c r="C43" i="11"/>
  <c r="B43" i="11" s="1"/>
  <c r="A6" i="3"/>
  <c r="C19" i="8"/>
  <c r="C19" i="3"/>
  <c r="E43" i="11" l="1"/>
  <c r="Z55" i="1"/>
  <c r="X2" i="7" s="1"/>
  <c r="C44" i="11"/>
  <c r="B44" i="11" s="1"/>
  <c r="A7" i="3"/>
  <c r="C20" i="8"/>
  <c r="C20" i="3"/>
  <c r="E44" i="11" l="1"/>
  <c r="Z56" i="1"/>
  <c r="Y2" i="7" s="1"/>
  <c r="C45" i="11"/>
  <c r="B45" i="11" s="1"/>
  <c r="A8" i="3"/>
  <c r="C21" i="3"/>
  <c r="C22" i="3" l="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E45" i="11"/>
  <c r="Z57" i="1"/>
  <c r="Z2" i="7" s="1"/>
  <c r="C46" i="11"/>
  <c r="B46" i="11" s="1"/>
  <c r="A9" i="3"/>
  <c r="C176" i="3" l="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C364" i="3" s="1"/>
  <c r="C365" i="3" s="1"/>
  <c r="C366" i="3" s="1"/>
  <c r="C367" i="3" s="1"/>
  <c r="C368" i="3" s="1"/>
  <c r="C369" i="3" s="1"/>
  <c r="C370" i="3" s="1"/>
  <c r="C371" i="3" s="1"/>
  <c r="C372" i="3" s="1"/>
  <c r="C373" i="3" s="1"/>
  <c r="C374" i="3" s="1"/>
  <c r="C375" i="3" s="1"/>
  <c r="C376" i="3" s="1"/>
  <c r="C377" i="3" s="1"/>
  <c r="C378" i="3" s="1"/>
  <c r="C379" i="3" s="1"/>
  <c r="E46" i="11"/>
  <c r="Z58" i="1"/>
  <c r="AA2" i="7" s="1"/>
  <c r="C47" i="11"/>
  <c r="B47" i="11" s="1"/>
  <c r="A10" i="3"/>
  <c r="A11" i="3"/>
  <c r="A12" i="3" s="1"/>
  <c r="C380" i="3" l="1"/>
  <c r="C381" i="3" s="1"/>
  <c r="C382" i="3" s="1"/>
  <c r="C383" i="3" s="1"/>
  <c r="C384" i="3" s="1"/>
  <c r="C385" i="3" s="1"/>
  <c r="C386" i="3" s="1"/>
  <c r="C387" i="3" s="1"/>
  <c r="C388" i="3" s="1"/>
  <c r="C389" i="3" s="1"/>
  <c r="C390" i="3" s="1"/>
  <c r="C391" i="3" s="1"/>
  <c r="A13" i="3"/>
  <c r="A14" i="3" s="1"/>
  <c r="A15" i="3" s="1"/>
  <c r="E47" i="11"/>
  <c r="Z59" i="1"/>
  <c r="AB2" i="7" s="1"/>
  <c r="C48" i="11"/>
  <c r="B48" i="11" s="1"/>
  <c r="C21" i="8"/>
  <c r="C392" i="3" l="1"/>
  <c r="C393" i="3" s="1"/>
  <c r="C394" i="3" s="1"/>
  <c r="C395" i="3" s="1"/>
  <c r="C396" i="3" s="1"/>
  <c r="C397" i="3" s="1"/>
  <c r="C398" i="3" s="1"/>
  <c r="C399" i="3" s="1"/>
  <c r="C400" i="3" s="1"/>
  <c r="C401" i="3" s="1"/>
  <c r="C402" i="3" s="1"/>
  <c r="C403" i="3" s="1"/>
  <c r="C404" i="3" s="1"/>
  <c r="C405" i="3" s="1"/>
  <c r="C406" i="3" s="1"/>
  <c r="C407" i="3" s="1"/>
  <c r="C408" i="3" s="1"/>
  <c r="C409" i="3" s="1"/>
  <c r="C410" i="3" s="1"/>
  <c r="C411" i="3" s="1"/>
  <c r="C412" i="3" s="1"/>
  <c r="C413" i="3" s="1"/>
  <c r="C414" i="3" s="1"/>
  <c r="C415" i="3" s="1"/>
  <c r="C416" i="3" s="1"/>
  <c r="C417" i="3" s="1"/>
  <c r="C418" i="3" s="1"/>
  <c r="C419" i="3" s="1"/>
  <c r="C420" i="3" s="1"/>
  <c r="C421" i="3" s="1"/>
  <c r="C422" i="3" s="1"/>
  <c r="C423" i="3" s="1"/>
  <c r="C424" i="3" s="1"/>
  <c r="C425" i="3" s="1"/>
  <c r="C426" i="3" s="1"/>
  <c r="C427" i="3" s="1"/>
  <c r="C428" i="3" s="1"/>
  <c r="C429" i="3" s="1"/>
  <c r="C430" i="3" s="1"/>
  <c r="C431" i="3" s="1"/>
  <c r="C432" i="3" s="1"/>
  <c r="C433" i="3" s="1"/>
  <c r="C434" i="3" s="1"/>
  <c r="C435" i="3" s="1"/>
  <c r="C436" i="3" s="1"/>
  <c r="C437" i="3" s="1"/>
  <c r="C438" i="3" s="1"/>
  <c r="C439" i="3" s="1"/>
  <c r="C440" i="3" s="1"/>
  <c r="C441" i="3" s="1"/>
  <c r="C442" i="3" s="1"/>
  <c r="C443" i="3" s="1"/>
  <c r="C444" i="3" s="1"/>
  <c r="C445" i="3" s="1"/>
  <c r="C446" i="3" s="1"/>
  <c r="C447" i="3" s="1"/>
  <c r="C448" i="3" s="1"/>
  <c r="C449" i="3" s="1"/>
  <c r="C450" i="3" s="1"/>
  <c r="C451" i="3" s="1"/>
  <c r="C452" i="3" s="1"/>
  <c r="C453" i="3" s="1"/>
  <c r="C454" i="3" s="1"/>
  <c r="C455" i="3" s="1"/>
  <c r="C456" i="3" s="1"/>
  <c r="C457" i="3" s="1"/>
  <c r="C458" i="3" s="1"/>
  <c r="C459" i="3" s="1"/>
  <c r="C460" i="3" s="1"/>
  <c r="C461" i="3" s="1"/>
  <c r="C462" i="3" s="1"/>
  <c r="C463" i="3" s="1"/>
  <c r="C464" i="3" s="1"/>
  <c r="C465" i="3" s="1"/>
  <c r="C466" i="3" s="1"/>
  <c r="C467" i="3" s="1"/>
  <c r="C468" i="3" s="1"/>
  <c r="C469" i="3" s="1"/>
  <c r="C470" i="3" s="1"/>
  <c r="C471" i="3" s="1"/>
  <c r="C472" i="3" s="1"/>
  <c r="C473" i="3" s="1"/>
  <c r="C474" i="3" s="1"/>
  <c r="C475" i="3" s="1"/>
  <c r="C476" i="3" s="1"/>
  <c r="C477" i="3" s="1"/>
  <c r="C478" i="3" s="1"/>
  <c r="C479" i="3" s="1"/>
  <c r="C480" i="3" s="1"/>
  <c r="C481" i="3" s="1"/>
  <c r="C482" i="3" s="1"/>
  <c r="C483" i="3" s="1"/>
  <c r="C484" i="3" s="1"/>
  <c r="C485" i="3" s="1"/>
  <c r="C486" i="3" s="1"/>
  <c r="C487" i="3" s="1"/>
  <c r="C488" i="3" s="1"/>
  <c r="C489" i="3" s="1"/>
  <c r="C490" i="3" s="1"/>
  <c r="C491" i="3" s="1"/>
  <c r="C492" i="3" s="1"/>
  <c r="C493" i="3" s="1"/>
  <c r="C494" i="3" s="1"/>
  <c r="C495" i="3" s="1"/>
  <c r="C496" i="3" s="1"/>
  <c r="C497" i="3" s="1"/>
  <c r="C498" i="3" s="1"/>
  <c r="C499" i="3" s="1"/>
  <c r="C500" i="3" s="1"/>
  <c r="C501" i="3" s="1"/>
  <c r="C502" i="3" s="1"/>
  <c r="C503" i="3" s="1"/>
  <c r="C504" i="3" s="1"/>
  <c r="C505" i="3" s="1"/>
  <c r="C506" i="3" s="1"/>
  <c r="C507" i="3" s="1"/>
  <c r="C508" i="3" s="1"/>
  <c r="C509" i="3" s="1"/>
  <c r="C510" i="3" s="1"/>
  <c r="C511" i="3" s="1"/>
  <c r="C512" i="3" s="1"/>
  <c r="C513" i="3" s="1"/>
  <c r="C514" i="3" s="1"/>
  <c r="C515" i="3" s="1"/>
  <c r="C516" i="3" s="1"/>
  <c r="C517" i="3" s="1"/>
  <c r="C518" i="3" s="1"/>
  <c r="C519" i="3" s="1"/>
  <c r="C520" i="3" s="1"/>
  <c r="C521" i="3" s="1"/>
  <c r="C522" i="3" s="1"/>
  <c r="C523" i="3" s="1"/>
  <c r="C524" i="3" s="1"/>
  <c r="C525" i="3" s="1"/>
  <c r="C526" i="3" s="1"/>
  <c r="C527" i="3" s="1"/>
  <c r="C528" i="3" s="1"/>
  <c r="C529" i="3" s="1"/>
  <c r="C530" i="3" s="1"/>
  <c r="C531" i="3" s="1"/>
  <c r="C532" i="3" s="1"/>
  <c r="C533" i="3" s="1"/>
  <c r="C534" i="3" s="1"/>
  <c r="C535" i="3" s="1"/>
  <c r="C536" i="3" s="1"/>
  <c r="C537" i="3" s="1"/>
  <c r="C538" i="3" s="1"/>
  <c r="C539" i="3" s="1"/>
  <c r="C540" i="3" s="1"/>
  <c r="C541" i="3" s="1"/>
  <c r="C542" i="3" s="1"/>
  <c r="C543" i="3" s="1"/>
  <c r="C544" i="3" s="1"/>
  <c r="C545" i="3" s="1"/>
  <c r="C546" i="3" s="1"/>
  <c r="C547" i="3" s="1"/>
  <c r="C548" i="3" s="1"/>
  <c r="C549" i="3" s="1"/>
  <c r="C550" i="3" s="1"/>
  <c r="C551" i="3" s="1"/>
  <c r="C552" i="3" s="1"/>
  <c r="C553" i="3" s="1"/>
  <c r="C554" i="3" s="1"/>
  <c r="C555" i="3" s="1"/>
  <c r="C556" i="3" s="1"/>
  <c r="C557" i="3" s="1"/>
  <c r="C558" i="3" s="1"/>
  <c r="C559" i="3" s="1"/>
  <c r="C560" i="3" s="1"/>
  <c r="C561" i="3" s="1"/>
  <c r="C562" i="3" s="1"/>
  <c r="C563" i="3" s="1"/>
  <c r="C564" i="3" s="1"/>
  <c r="C565" i="3" s="1"/>
  <c r="C566" i="3" s="1"/>
  <c r="C567" i="3" s="1"/>
  <c r="C568" i="3" s="1"/>
  <c r="C569" i="3" s="1"/>
  <c r="C570" i="3" s="1"/>
  <c r="C571" i="3" s="1"/>
  <c r="C572" i="3" s="1"/>
  <c r="C573" i="3" s="1"/>
  <c r="C574" i="3" s="1"/>
  <c r="C575" i="3" s="1"/>
  <c r="C576" i="3" s="1"/>
  <c r="C577" i="3" s="1"/>
  <c r="C578" i="3" s="1"/>
  <c r="C579" i="3" s="1"/>
  <c r="C580" i="3" s="1"/>
  <c r="C581" i="3" s="1"/>
  <c r="C582" i="3" s="1"/>
  <c r="C583" i="3" s="1"/>
  <c r="C584" i="3" s="1"/>
  <c r="C585" i="3" s="1"/>
  <c r="C586" i="3" s="1"/>
  <c r="C587" i="3" s="1"/>
  <c r="C588" i="3" s="1"/>
  <c r="C589" i="3" s="1"/>
  <c r="C590" i="3" s="1"/>
  <c r="C591" i="3" s="1"/>
  <c r="C592" i="3" s="1"/>
  <c r="C593" i="3" s="1"/>
  <c r="C594" i="3" s="1"/>
  <c r="C595" i="3" s="1"/>
  <c r="C596" i="3" s="1"/>
  <c r="C597" i="3" s="1"/>
  <c r="C598" i="3" s="1"/>
  <c r="C599" i="3" s="1"/>
  <c r="C600" i="3" s="1"/>
  <c r="C601" i="3" s="1"/>
  <c r="C602" i="3" s="1"/>
  <c r="C603" i="3" s="1"/>
  <c r="C604" i="3" s="1"/>
  <c r="C605" i="3" s="1"/>
  <c r="C606" i="3" s="1"/>
  <c r="C607" i="3" s="1"/>
  <c r="C608" i="3" s="1"/>
  <c r="C609" i="3" s="1"/>
  <c r="C610" i="3" s="1"/>
  <c r="C611" i="3" s="1"/>
  <c r="C612" i="3" s="1"/>
  <c r="C613" i="3" s="1"/>
  <c r="C614" i="3" s="1"/>
  <c r="C615" i="3" s="1"/>
  <c r="C616" i="3" s="1"/>
  <c r="C617" i="3" s="1"/>
  <c r="C618" i="3" s="1"/>
  <c r="C619" i="3" s="1"/>
  <c r="C620" i="3" s="1"/>
  <c r="C621" i="3" s="1"/>
  <c r="C622" i="3" s="1"/>
  <c r="C623" i="3" s="1"/>
  <c r="C624" i="3" s="1"/>
  <c r="C625" i="3" s="1"/>
  <c r="C626" i="3" s="1"/>
  <c r="C627" i="3" s="1"/>
  <c r="C628" i="3" s="1"/>
  <c r="C629" i="3" s="1"/>
  <c r="C630" i="3" s="1"/>
  <c r="C631" i="3" s="1"/>
  <c r="C632" i="3" s="1"/>
  <c r="C633" i="3" s="1"/>
  <c r="C634" i="3" s="1"/>
  <c r="C635" i="3" s="1"/>
  <c r="C636" i="3" s="1"/>
  <c r="C637" i="3" s="1"/>
  <c r="C638" i="3" s="1"/>
  <c r="C639" i="3" s="1"/>
  <c r="C640" i="3" s="1"/>
  <c r="C641" i="3" s="1"/>
  <c r="C642" i="3" s="1"/>
  <c r="C643" i="3" s="1"/>
  <c r="C644" i="3" s="1"/>
  <c r="C645" i="3" s="1"/>
  <c r="C646" i="3" s="1"/>
  <c r="C647" i="3" s="1"/>
  <c r="C648" i="3" s="1"/>
  <c r="C649" i="3" s="1"/>
  <c r="C650" i="3" s="1"/>
  <c r="C651" i="3" s="1"/>
  <c r="C652" i="3" s="1"/>
  <c r="C653" i="3" s="1"/>
  <c r="C654" i="3" s="1"/>
  <c r="C655" i="3" s="1"/>
  <c r="C656" i="3" s="1"/>
  <c r="C657" i="3" s="1"/>
  <c r="C658" i="3" s="1"/>
  <c r="C659" i="3" s="1"/>
  <c r="C660" i="3" s="1"/>
  <c r="C661" i="3" s="1"/>
  <c r="C662" i="3" s="1"/>
  <c r="C663" i="3" s="1"/>
  <c r="C664" i="3" s="1"/>
  <c r="C665" i="3" s="1"/>
  <c r="C666" i="3" s="1"/>
  <c r="C667" i="3" s="1"/>
  <c r="C668" i="3" s="1"/>
  <c r="C669" i="3" s="1"/>
  <c r="C670" i="3" s="1"/>
  <c r="C671" i="3" s="1"/>
  <c r="C672" i="3" s="1"/>
  <c r="C673" i="3" s="1"/>
  <c r="C674" i="3" s="1"/>
  <c r="C675" i="3" s="1"/>
  <c r="C676" i="3" s="1"/>
  <c r="C677" i="3" s="1"/>
  <c r="C678" i="3" s="1"/>
  <c r="C679" i="3" s="1"/>
  <c r="C680" i="3" s="1"/>
  <c r="C681" i="3" s="1"/>
  <c r="C682" i="3" s="1"/>
  <c r="C683" i="3" s="1"/>
  <c r="C684" i="3" s="1"/>
  <c r="C685" i="3" s="1"/>
  <c r="C686" i="3" s="1"/>
  <c r="C687" i="3" s="1"/>
  <c r="C688" i="3" s="1"/>
  <c r="C689" i="3" s="1"/>
  <c r="C690" i="3" s="1"/>
  <c r="C691" i="3" s="1"/>
  <c r="C692" i="3" s="1"/>
  <c r="E48" i="11"/>
  <c r="Z60" i="1"/>
  <c r="AC2" i="7" s="1"/>
  <c r="C49" i="11"/>
  <c r="B49" i="11" s="1"/>
  <c r="A16" i="3"/>
  <c r="C22" i="8"/>
  <c r="C693" i="3" l="1"/>
  <c r="C694" i="3" s="1"/>
  <c r="C695" i="3" s="1"/>
  <c r="E49" i="11"/>
  <c r="Z61" i="1"/>
  <c r="AD2" i="7" s="1"/>
  <c r="C50" i="11"/>
  <c r="B50" i="11" s="1"/>
  <c r="A17" i="3"/>
  <c r="C23" i="8"/>
  <c r="T6" i="5"/>
  <c r="T7" i="5" s="1"/>
  <c r="T8" i="5" s="1"/>
  <c r="T9" i="5" s="1"/>
  <c r="T10" i="5" s="1"/>
  <c r="T11" i="5" s="1"/>
  <c r="T12" i="5" s="1"/>
  <c r="T13" i="5" s="1"/>
  <c r="T14" i="5" s="1"/>
  <c r="C696" i="3" l="1"/>
  <c r="C697" i="3" s="1"/>
  <c r="C698" i="3" s="1"/>
  <c r="C699" i="3" s="1"/>
  <c r="C700" i="3" s="1"/>
  <c r="C701" i="3" s="1"/>
  <c r="C702" i="3" s="1"/>
  <c r="C703" i="3" s="1"/>
  <c r="C704" i="3" s="1"/>
  <c r="C705" i="3" s="1"/>
  <c r="C706" i="3" s="1"/>
  <c r="C707" i="3" s="1"/>
  <c r="C708" i="3" s="1"/>
  <c r="C709" i="3" s="1"/>
  <c r="C710" i="3" s="1"/>
  <c r="C711" i="3" s="1"/>
  <c r="C712" i="3" s="1"/>
  <c r="C713" i="3" s="1"/>
  <c r="C714" i="3" s="1"/>
  <c r="C715" i="3" s="1"/>
  <c r="C716" i="3" s="1"/>
  <c r="C717" i="3" s="1"/>
  <c r="C718" i="3" s="1"/>
  <c r="C719" i="3" s="1"/>
  <c r="C720" i="3" s="1"/>
  <c r="C721" i="3" s="1"/>
  <c r="C722" i="3" s="1"/>
  <c r="C723" i="3" s="1"/>
  <c r="C724" i="3" s="1"/>
  <c r="C725" i="3" s="1"/>
  <c r="C726" i="3" s="1"/>
  <c r="C727" i="3" s="1"/>
  <c r="C728" i="3" s="1"/>
  <c r="C729" i="3" s="1"/>
  <c r="C730" i="3" s="1"/>
  <c r="C731" i="3" s="1"/>
  <c r="C732" i="3" s="1"/>
  <c r="C733" i="3" s="1"/>
  <c r="C734" i="3" s="1"/>
  <c r="C735" i="3" s="1"/>
  <c r="C736" i="3" s="1"/>
  <c r="C737" i="3" s="1"/>
  <c r="C738" i="3" s="1"/>
  <c r="C739" i="3" s="1"/>
  <c r="C740" i="3" s="1"/>
  <c r="C741" i="3" s="1"/>
  <c r="C742" i="3" s="1"/>
  <c r="C743" i="3" s="1"/>
  <c r="C744" i="3" s="1"/>
  <c r="C745" i="3" s="1"/>
  <c r="C746" i="3" s="1"/>
  <c r="C747" i="3" s="1"/>
  <c r="C748" i="3" s="1"/>
  <c r="C749" i="3" s="1"/>
  <c r="C750" i="3" s="1"/>
  <c r="C751" i="3" s="1"/>
  <c r="C752" i="3" s="1"/>
  <c r="C753" i="3" s="1"/>
  <c r="C754" i="3" s="1"/>
  <c r="C755" i="3" s="1"/>
  <c r="C756" i="3" s="1"/>
  <c r="C757" i="3" s="1"/>
  <c r="C758" i="3" s="1"/>
  <c r="C759" i="3" s="1"/>
  <c r="C760" i="3" s="1"/>
  <c r="C761" i="3" s="1"/>
  <c r="C762" i="3" s="1"/>
  <c r="C763" i="3" s="1"/>
  <c r="C764" i="3" s="1"/>
  <c r="C765" i="3" s="1"/>
  <c r="C766" i="3" s="1"/>
  <c r="C767" i="3" s="1"/>
  <c r="C768" i="3" s="1"/>
  <c r="C769" i="3" s="1"/>
  <c r="C770" i="3" s="1"/>
  <c r="C771" i="3" s="1"/>
  <c r="C772" i="3" s="1"/>
  <c r="C773" i="3" s="1"/>
  <c r="C774" i="3" s="1"/>
  <c r="C775" i="3" s="1"/>
  <c r="C776" i="3" s="1"/>
  <c r="C777" i="3" s="1"/>
  <c r="C778" i="3" s="1"/>
  <c r="C779" i="3" s="1"/>
  <c r="C780" i="3" s="1"/>
  <c r="C781" i="3" s="1"/>
  <c r="C782" i="3" s="1"/>
  <c r="C783" i="3" s="1"/>
  <c r="C784" i="3" s="1"/>
  <c r="C785" i="3" s="1"/>
  <c r="C786" i="3" s="1"/>
  <c r="C787" i="3" s="1"/>
  <c r="C788" i="3" s="1"/>
  <c r="C789" i="3" s="1"/>
  <c r="C790" i="3" s="1"/>
  <c r="C791" i="3" s="1"/>
  <c r="C792" i="3" s="1"/>
  <c r="C793" i="3" s="1"/>
  <c r="C794" i="3" s="1"/>
  <c r="C795" i="3" s="1"/>
  <c r="C796" i="3" s="1"/>
  <c r="C797" i="3" s="1"/>
  <c r="C798" i="3" s="1"/>
  <c r="C799" i="3" s="1"/>
  <c r="C800" i="3" s="1"/>
  <c r="C801" i="3" s="1"/>
  <c r="C802" i="3" s="1"/>
  <c r="C803" i="3" s="1"/>
  <c r="C804" i="3" s="1"/>
  <c r="C805" i="3" s="1"/>
  <c r="C806" i="3" s="1"/>
  <c r="C807" i="3" s="1"/>
  <c r="C808" i="3" s="1"/>
  <c r="C809" i="3" s="1"/>
  <c r="C810" i="3" s="1"/>
  <c r="C811" i="3" s="1"/>
  <c r="C812" i="3" s="1"/>
  <c r="C813" i="3" s="1"/>
  <c r="C814" i="3" s="1"/>
  <c r="C815" i="3" s="1"/>
  <c r="C816" i="3" s="1"/>
  <c r="C817" i="3" s="1"/>
  <c r="C818" i="3" s="1"/>
  <c r="C819" i="3" s="1"/>
  <c r="C820" i="3" s="1"/>
  <c r="C821" i="3" s="1"/>
  <c r="C822" i="3" s="1"/>
  <c r="C823" i="3" s="1"/>
  <c r="C824" i="3" s="1"/>
  <c r="C825" i="3" s="1"/>
  <c r="C826" i="3" s="1"/>
  <c r="C827" i="3" s="1"/>
  <c r="C828" i="3" s="1"/>
  <c r="C829" i="3" s="1"/>
  <c r="C830" i="3" s="1"/>
  <c r="C831" i="3" s="1"/>
  <c r="C832" i="3" s="1"/>
  <c r="C833" i="3" s="1"/>
  <c r="C834" i="3" s="1"/>
  <c r="C835" i="3" s="1"/>
  <c r="C836" i="3" s="1"/>
  <c r="C837" i="3" s="1"/>
  <c r="C838" i="3" s="1"/>
  <c r="C839" i="3" s="1"/>
  <c r="C840" i="3" s="1"/>
  <c r="C841" i="3" s="1"/>
  <c r="C842" i="3" s="1"/>
  <c r="C843" i="3" s="1"/>
  <c r="C844" i="3" s="1"/>
  <c r="C845" i="3" s="1"/>
  <c r="C846" i="3" s="1"/>
  <c r="C847" i="3" s="1"/>
  <c r="C848" i="3" s="1"/>
  <c r="C849" i="3" s="1"/>
  <c r="C850" i="3" s="1"/>
  <c r="C851" i="3" s="1"/>
  <c r="C852" i="3" s="1"/>
  <c r="C853" i="3" s="1"/>
  <c r="C854" i="3" s="1"/>
  <c r="C855" i="3" s="1"/>
  <c r="C856" i="3" s="1"/>
  <c r="C857" i="3" s="1"/>
  <c r="C858" i="3" s="1"/>
  <c r="C859" i="3" s="1"/>
  <c r="C860" i="3" s="1"/>
  <c r="C861" i="3" s="1"/>
  <c r="C862" i="3" s="1"/>
  <c r="C863" i="3" s="1"/>
  <c r="C864" i="3" s="1"/>
  <c r="C865" i="3" s="1"/>
  <c r="C866" i="3" s="1"/>
  <c r="C867" i="3" s="1"/>
  <c r="C868" i="3" s="1"/>
  <c r="C869" i="3" s="1"/>
  <c r="C870" i="3" s="1"/>
  <c r="C871" i="3" s="1"/>
  <c r="C872" i="3" s="1"/>
  <c r="C873" i="3" s="1"/>
  <c r="C874" i="3" s="1"/>
  <c r="C875" i="3" s="1"/>
  <c r="C876" i="3" s="1"/>
  <c r="C877" i="3" s="1"/>
  <c r="C878" i="3" s="1"/>
  <c r="C879" i="3" s="1"/>
  <c r="C880" i="3" s="1"/>
  <c r="C881" i="3" s="1"/>
  <c r="C882" i="3" s="1"/>
  <c r="C883" i="3" s="1"/>
  <c r="C884" i="3" s="1"/>
  <c r="C885" i="3" s="1"/>
  <c r="C886" i="3" s="1"/>
  <c r="C887" i="3" s="1"/>
  <c r="C888" i="3" s="1"/>
  <c r="C889" i="3" s="1"/>
  <c r="C890" i="3" s="1"/>
  <c r="C891" i="3" s="1"/>
  <c r="C892" i="3" s="1"/>
  <c r="C893" i="3" s="1"/>
  <c r="C894" i="3" s="1"/>
  <c r="C895" i="3" s="1"/>
  <c r="C896" i="3" s="1"/>
  <c r="C897" i="3" s="1"/>
  <c r="C898" i="3" s="1"/>
  <c r="C899" i="3" s="1"/>
  <c r="C900" i="3" s="1"/>
  <c r="C901" i="3" s="1"/>
  <c r="C902" i="3" s="1"/>
  <c r="C903" i="3" s="1"/>
  <c r="C904" i="3" s="1"/>
  <c r="C905" i="3" s="1"/>
  <c r="C906" i="3" s="1"/>
  <c r="C907" i="3" s="1"/>
  <c r="C908" i="3" s="1"/>
  <c r="C909" i="3" s="1"/>
  <c r="C910" i="3" s="1"/>
  <c r="C911" i="3" s="1"/>
  <c r="C912" i="3" s="1"/>
  <c r="C913" i="3" s="1"/>
  <c r="C914" i="3" s="1"/>
  <c r="C915" i="3" s="1"/>
  <c r="C916" i="3" s="1"/>
  <c r="C917" i="3" s="1"/>
  <c r="C918" i="3" s="1"/>
  <c r="C919" i="3" s="1"/>
  <c r="C920" i="3" s="1"/>
  <c r="C921" i="3" s="1"/>
  <c r="C922" i="3" s="1"/>
  <c r="C923" i="3" s="1"/>
  <c r="C924" i="3" s="1"/>
  <c r="C925" i="3" s="1"/>
  <c r="C926" i="3" s="1"/>
  <c r="C927" i="3" s="1"/>
  <c r="C928" i="3" s="1"/>
  <c r="C929" i="3" s="1"/>
  <c r="C930" i="3" s="1"/>
  <c r="C931" i="3" s="1"/>
  <c r="C932" i="3" s="1"/>
  <c r="C933" i="3" s="1"/>
  <c r="C934" i="3" s="1"/>
  <c r="C935" i="3" s="1"/>
  <c r="C936" i="3" s="1"/>
  <c r="C937" i="3" s="1"/>
  <c r="C938" i="3" s="1"/>
  <c r="C939" i="3" s="1"/>
  <c r="C940" i="3" s="1"/>
  <c r="C941" i="3" s="1"/>
  <c r="C942" i="3" s="1"/>
  <c r="C943" i="3" s="1"/>
  <c r="C944" i="3" s="1"/>
  <c r="C945" i="3" s="1"/>
  <c r="C946" i="3" s="1"/>
  <c r="C947" i="3" s="1"/>
  <c r="C948" i="3" s="1"/>
  <c r="C949" i="3" s="1"/>
  <c r="C950" i="3" s="1"/>
  <c r="C951" i="3" s="1"/>
  <c r="C952" i="3" s="1"/>
  <c r="C953" i="3" s="1"/>
  <c r="C954" i="3" s="1"/>
  <c r="C955" i="3" s="1"/>
  <c r="C956" i="3" s="1"/>
  <c r="C957" i="3" s="1"/>
  <c r="C958" i="3" s="1"/>
  <c r="C959" i="3" s="1"/>
  <c r="C960" i="3" s="1"/>
  <c r="C961" i="3" s="1"/>
  <c r="C962" i="3" s="1"/>
  <c r="C963" i="3" s="1"/>
  <c r="C964" i="3" s="1"/>
  <c r="C965" i="3" s="1"/>
  <c r="C966" i="3" s="1"/>
  <c r="C967" i="3" s="1"/>
  <c r="C968" i="3" s="1"/>
  <c r="C969" i="3" s="1"/>
  <c r="C970" i="3" s="1"/>
  <c r="C971" i="3" s="1"/>
  <c r="C972" i="3" s="1"/>
  <c r="C973" i="3" s="1"/>
  <c r="C974" i="3" s="1"/>
  <c r="C975" i="3" s="1"/>
  <c r="C976" i="3" s="1"/>
  <c r="C977" i="3" s="1"/>
  <c r="C978" i="3" s="1"/>
  <c r="C979" i="3" s="1"/>
  <c r="C980" i="3" s="1"/>
  <c r="C981" i="3" s="1"/>
  <c r="C982" i="3" s="1"/>
  <c r="C983" i="3" s="1"/>
  <c r="C984" i="3" s="1"/>
  <c r="C985" i="3" s="1"/>
  <c r="C986" i="3" s="1"/>
  <c r="C987" i="3" s="1"/>
  <c r="C988" i="3" s="1"/>
  <c r="C989" i="3" s="1"/>
  <c r="C990" i="3" s="1"/>
  <c r="C991" i="3" s="1"/>
  <c r="C992" i="3" s="1"/>
  <c r="C993" i="3" s="1"/>
  <c r="C994" i="3" s="1"/>
  <c r="C995" i="3" s="1"/>
  <c r="C996" i="3" s="1"/>
  <c r="C997" i="3" s="1"/>
  <c r="C998" i="3" s="1"/>
  <c r="C999" i="3" s="1"/>
  <c r="C1000" i="3" s="1"/>
  <c r="C1001" i="3" s="1"/>
  <c r="C1002" i="3" s="1"/>
  <c r="C1003" i="3" s="1"/>
  <c r="C1004" i="3" s="1"/>
  <c r="C1005" i="3" s="1"/>
  <c r="C1006" i="3" s="1"/>
  <c r="C1007" i="3" s="1"/>
  <c r="C1008" i="3" s="1"/>
  <c r="C1009" i="3" s="1"/>
  <c r="C1010" i="3" s="1"/>
  <c r="C1011" i="3" s="1"/>
  <c r="C1012" i="3" s="1"/>
  <c r="C1013" i="3" s="1"/>
  <c r="C1014" i="3" s="1"/>
  <c r="C1015" i="3" s="1"/>
  <c r="C1016" i="3" s="1"/>
  <c r="C1017" i="3" s="1"/>
  <c r="C1018" i="3" s="1"/>
  <c r="C1019" i="3" s="1"/>
  <c r="C1020" i="3" s="1"/>
  <c r="C1021" i="3" s="1"/>
  <c r="C1022" i="3" s="1"/>
  <c r="C1023" i="3" s="1"/>
  <c r="C1024" i="3" s="1"/>
  <c r="C1025" i="3" s="1"/>
  <c r="C1026" i="3" s="1"/>
  <c r="C1027" i="3" s="1"/>
  <c r="C1028" i="3" s="1"/>
  <c r="C1029" i="3" s="1"/>
  <c r="C1030" i="3" s="1"/>
  <c r="C1031" i="3" s="1"/>
  <c r="C1032" i="3" s="1"/>
  <c r="C1033" i="3" s="1"/>
  <c r="C1034" i="3" s="1"/>
  <c r="C1035" i="3" s="1"/>
  <c r="C1036" i="3" s="1"/>
  <c r="C1037" i="3" s="1"/>
  <c r="C1038" i="3" s="1"/>
  <c r="C1039" i="3" s="1"/>
  <c r="C1040" i="3" s="1"/>
  <c r="C1041" i="3" s="1"/>
  <c r="C1042" i="3" s="1"/>
  <c r="C1043" i="3" s="1"/>
  <c r="C1044" i="3" s="1"/>
  <c r="C1045" i="3" s="1"/>
  <c r="C1046" i="3" s="1"/>
  <c r="C1047" i="3" s="1"/>
  <c r="C1048" i="3" s="1"/>
  <c r="C1049" i="3" s="1"/>
  <c r="C1050" i="3" s="1"/>
  <c r="C1051" i="3" s="1"/>
  <c r="C1052" i="3" s="1"/>
  <c r="C1053" i="3" s="1"/>
  <c r="C1054" i="3" s="1"/>
  <c r="C1055" i="3" s="1"/>
  <c r="C1056" i="3" s="1"/>
  <c r="C1057" i="3" s="1"/>
  <c r="C1058" i="3" s="1"/>
  <c r="C1059" i="3" s="1"/>
  <c r="C1060" i="3" s="1"/>
  <c r="C1061" i="3" s="1"/>
  <c r="C1062" i="3" s="1"/>
  <c r="C1063" i="3" s="1"/>
  <c r="C1064" i="3" s="1"/>
  <c r="C1065" i="3" s="1"/>
  <c r="C1066" i="3" s="1"/>
  <c r="C1067" i="3" s="1"/>
  <c r="C1068" i="3" s="1"/>
  <c r="C1069" i="3" s="1"/>
  <c r="C1070" i="3" s="1"/>
  <c r="C1071" i="3" s="1"/>
  <c r="C1072" i="3" s="1"/>
  <c r="C1073" i="3" s="1"/>
  <c r="C1074" i="3" s="1"/>
  <c r="C1075" i="3" s="1"/>
  <c r="C1076" i="3" s="1"/>
  <c r="C1077" i="3" s="1"/>
  <c r="C1078" i="3" s="1"/>
  <c r="C1079" i="3" s="1"/>
  <c r="C1080" i="3" s="1"/>
  <c r="C1081" i="3" s="1"/>
  <c r="C1082" i="3" s="1"/>
  <c r="C1083" i="3" s="1"/>
  <c r="C1084" i="3" s="1"/>
  <c r="C1085" i="3" s="1"/>
  <c r="C1086" i="3" s="1"/>
  <c r="C1087" i="3" s="1"/>
  <c r="C1088" i="3" s="1"/>
  <c r="C1089" i="3" s="1"/>
  <c r="C1090" i="3" s="1"/>
  <c r="C1091" i="3" s="1"/>
  <c r="C1092" i="3" s="1"/>
  <c r="C1093" i="3" s="1"/>
  <c r="C1094" i="3" s="1"/>
  <c r="C1095" i="3" s="1"/>
  <c r="C1096" i="3" s="1"/>
  <c r="C1097" i="3" s="1"/>
  <c r="C1098" i="3" s="1"/>
  <c r="C1099" i="3" s="1"/>
  <c r="C1100" i="3" s="1"/>
  <c r="C1101" i="3" s="1"/>
  <c r="C1102" i="3" s="1"/>
  <c r="C1103" i="3" s="1"/>
  <c r="C1104" i="3" s="1"/>
  <c r="C1105" i="3" s="1"/>
  <c r="C1106" i="3" s="1"/>
  <c r="C1107" i="3" s="1"/>
  <c r="C1108" i="3" s="1"/>
  <c r="C1109" i="3" s="1"/>
  <c r="C1110" i="3" s="1"/>
  <c r="C1111" i="3" s="1"/>
  <c r="C1112" i="3" s="1"/>
  <c r="C1113" i="3" s="1"/>
  <c r="C1114" i="3" s="1"/>
  <c r="C1115" i="3" s="1"/>
  <c r="C1116" i="3" s="1"/>
  <c r="C1117" i="3" s="1"/>
  <c r="C1118" i="3" s="1"/>
  <c r="C1119" i="3" s="1"/>
  <c r="C1120" i="3" s="1"/>
  <c r="C1121" i="3" s="1"/>
  <c r="C1122" i="3" s="1"/>
  <c r="C1123" i="3" s="1"/>
  <c r="C1124" i="3" s="1"/>
  <c r="C1125" i="3" s="1"/>
  <c r="C1126" i="3" s="1"/>
  <c r="C1127" i="3" s="1"/>
  <c r="C1128" i="3" s="1"/>
  <c r="C1129" i="3" s="1"/>
  <c r="C1130" i="3" s="1"/>
  <c r="C1131" i="3" s="1"/>
  <c r="C1132" i="3" s="1"/>
  <c r="C1133" i="3" s="1"/>
  <c r="C1134" i="3" s="1"/>
  <c r="C1135" i="3" s="1"/>
  <c r="C1136" i="3" s="1"/>
  <c r="C1137" i="3" s="1"/>
  <c r="C1138" i="3" s="1"/>
  <c r="C1139" i="3" s="1"/>
  <c r="C1140" i="3" s="1"/>
  <c r="C1141" i="3" s="1"/>
  <c r="C1142" i="3" s="1"/>
  <c r="C1143" i="3" s="1"/>
  <c r="C1144" i="3" s="1"/>
  <c r="C1145" i="3" s="1"/>
  <c r="C1146" i="3" s="1"/>
  <c r="C1147" i="3" s="1"/>
  <c r="C1148" i="3" s="1"/>
  <c r="C1149" i="3" s="1"/>
  <c r="C1150" i="3" s="1"/>
  <c r="C1151" i="3" s="1"/>
  <c r="C1152" i="3" s="1"/>
  <c r="C1153" i="3" s="1"/>
  <c r="C1154" i="3" s="1"/>
  <c r="C1155" i="3" s="1"/>
  <c r="C1156" i="3" s="1"/>
  <c r="C1157" i="3" s="1"/>
  <c r="C1158" i="3" s="1"/>
  <c r="C1159" i="3" s="1"/>
  <c r="C1160" i="3" s="1"/>
  <c r="C1161" i="3" s="1"/>
  <c r="C1162" i="3" s="1"/>
  <c r="C1163" i="3" s="1"/>
  <c r="C1164" i="3" s="1"/>
  <c r="C1165" i="3" s="1"/>
  <c r="C1166" i="3" s="1"/>
  <c r="C1167" i="3" s="1"/>
  <c r="C1168" i="3" s="1"/>
  <c r="C1169" i="3" s="1"/>
  <c r="C1170" i="3" s="1"/>
  <c r="C1171" i="3" s="1"/>
  <c r="C1172" i="3" s="1"/>
  <c r="C1173" i="3" s="1"/>
  <c r="C1174" i="3" s="1"/>
  <c r="C1175" i="3" s="1"/>
  <c r="C1176" i="3" s="1"/>
  <c r="C1177" i="3" s="1"/>
  <c r="C1178" i="3" s="1"/>
  <c r="C1179" i="3" s="1"/>
  <c r="C1180" i="3" s="1"/>
  <c r="C1181" i="3" s="1"/>
  <c r="C1182" i="3" s="1"/>
  <c r="C1183" i="3" s="1"/>
  <c r="C1184" i="3" s="1"/>
  <c r="C1185" i="3" s="1"/>
  <c r="C1186" i="3" s="1"/>
  <c r="C1187" i="3" s="1"/>
  <c r="C1188" i="3" s="1"/>
  <c r="C1189" i="3" s="1"/>
  <c r="C1190" i="3" s="1"/>
  <c r="C1191" i="3" s="1"/>
  <c r="C1192" i="3" s="1"/>
  <c r="C1193" i="3" s="1"/>
  <c r="C1194" i="3" s="1"/>
  <c r="C1195" i="3" s="1"/>
  <c r="C1196" i="3" s="1"/>
  <c r="C1197" i="3" s="1"/>
  <c r="C1198" i="3" s="1"/>
  <c r="C1199" i="3" s="1"/>
  <c r="C1200" i="3" s="1"/>
  <c r="C1201" i="3" s="1"/>
  <c r="C1202" i="3" s="1"/>
  <c r="C1203" i="3" s="1"/>
  <c r="C1204" i="3" s="1"/>
  <c r="C1205" i="3" s="1"/>
  <c r="C1206" i="3" s="1"/>
  <c r="C1207" i="3" s="1"/>
  <c r="C1208" i="3" s="1"/>
  <c r="C1209" i="3" s="1"/>
  <c r="C1210" i="3" s="1"/>
  <c r="C1211" i="3" s="1"/>
  <c r="C1212" i="3" s="1"/>
  <c r="C1213" i="3" s="1"/>
  <c r="C1214" i="3" s="1"/>
  <c r="C1215" i="3" s="1"/>
  <c r="C1216" i="3" s="1"/>
  <c r="C1217" i="3" s="1"/>
  <c r="C1218" i="3" s="1"/>
  <c r="C1219" i="3" s="1"/>
  <c r="C1220" i="3" s="1"/>
  <c r="C1221" i="3" s="1"/>
  <c r="C1222" i="3" s="1"/>
  <c r="C1223" i="3" s="1"/>
  <c r="C1224" i="3" s="1"/>
  <c r="C1225" i="3" s="1"/>
  <c r="C1226" i="3" s="1"/>
  <c r="C1227" i="3" s="1"/>
  <c r="C1228" i="3" s="1"/>
  <c r="C1229" i="3" s="1"/>
  <c r="C1230" i="3" s="1"/>
  <c r="C1231" i="3" s="1"/>
  <c r="C1232" i="3" s="1"/>
  <c r="C1233" i="3" s="1"/>
  <c r="C1234" i="3" s="1"/>
  <c r="C1235" i="3" s="1"/>
  <c r="C1236" i="3" s="1"/>
  <c r="C1237" i="3" s="1"/>
  <c r="C1238" i="3" s="1"/>
  <c r="C1239" i="3" s="1"/>
  <c r="C1240" i="3" s="1"/>
  <c r="C1241" i="3" s="1"/>
  <c r="C1242" i="3" s="1"/>
  <c r="C1243" i="3" s="1"/>
  <c r="C1244" i="3" s="1"/>
  <c r="C1245" i="3" s="1"/>
  <c r="C1246" i="3" s="1"/>
  <c r="C1247" i="3" s="1"/>
  <c r="C1248" i="3" s="1"/>
  <c r="C1249" i="3" s="1"/>
  <c r="C1250" i="3" s="1"/>
  <c r="C1251" i="3" s="1"/>
  <c r="C1252" i="3" s="1"/>
  <c r="C1253" i="3" s="1"/>
  <c r="C1254" i="3" s="1"/>
  <c r="C1255" i="3" s="1"/>
  <c r="C1256" i="3" s="1"/>
  <c r="C1257" i="3" s="1"/>
  <c r="C1258" i="3" s="1"/>
  <c r="C1259" i="3" s="1"/>
  <c r="C1260" i="3" s="1"/>
  <c r="C1261" i="3" s="1"/>
  <c r="C1262" i="3" s="1"/>
  <c r="C1263" i="3" s="1"/>
  <c r="C1264" i="3" s="1"/>
  <c r="C1265" i="3" s="1"/>
  <c r="C1266" i="3" s="1"/>
  <c r="C1267" i="3" s="1"/>
  <c r="C1268" i="3" s="1"/>
  <c r="C1269" i="3" s="1"/>
  <c r="C1270" i="3" s="1"/>
  <c r="C1271" i="3" s="1"/>
  <c r="C1272" i="3" s="1"/>
  <c r="C1273" i="3" s="1"/>
  <c r="C1274" i="3" s="1"/>
  <c r="C1275" i="3" s="1"/>
  <c r="C1276" i="3" s="1"/>
  <c r="C1277" i="3" s="1"/>
  <c r="C1278" i="3" s="1"/>
  <c r="C1279" i="3" s="1"/>
  <c r="C1280" i="3" s="1"/>
  <c r="C1281" i="3" s="1"/>
  <c r="C1282" i="3" s="1"/>
  <c r="C1283" i="3" s="1"/>
  <c r="C1284" i="3" s="1"/>
  <c r="C1285" i="3" s="1"/>
  <c r="C1286" i="3" s="1"/>
  <c r="C1287" i="3" s="1"/>
  <c r="C1288" i="3" s="1"/>
  <c r="C1289" i="3" s="1"/>
  <c r="C1290" i="3" s="1"/>
  <c r="C1291" i="3" s="1"/>
  <c r="C1292" i="3" s="1"/>
  <c r="C1293" i="3" s="1"/>
  <c r="C1294" i="3" s="1"/>
  <c r="C1295" i="3" s="1"/>
  <c r="C1296" i="3" s="1"/>
  <c r="C1297" i="3" s="1"/>
  <c r="C1298" i="3" s="1"/>
  <c r="C1299" i="3" s="1"/>
  <c r="C1300" i="3" s="1"/>
  <c r="C1301" i="3" s="1"/>
  <c r="C1302" i="3" s="1"/>
  <c r="C1303" i="3" s="1"/>
  <c r="C1304" i="3" s="1"/>
  <c r="C1305" i="3" s="1"/>
  <c r="C1306" i="3" s="1"/>
  <c r="C1307" i="3" s="1"/>
  <c r="C1308" i="3" s="1"/>
  <c r="C1309" i="3" s="1"/>
  <c r="C1310" i="3" s="1"/>
  <c r="C1311" i="3" s="1"/>
  <c r="C1312" i="3" s="1"/>
  <c r="C1313" i="3" s="1"/>
  <c r="C1314" i="3" s="1"/>
  <c r="C1315" i="3" s="1"/>
  <c r="C1316" i="3" s="1"/>
  <c r="C1317" i="3" s="1"/>
  <c r="C1318" i="3" s="1"/>
  <c r="C1319" i="3" s="1"/>
  <c r="C1320" i="3" s="1"/>
  <c r="C1321" i="3" s="1"/>
  <c r="C1322" i="3" s="1"/>
  <c r="C1323" i="3" s="1"/>
  <c r="C1324" i="3" s="1"/>
  <c r="C1325" i="3" s="1"/>
  <c r="C1326" i="3" s="1"/>
  <c r="C1327" i="3" s="1"/>
  <c r="C1328" i="3" s="1"/>
  <c r="C1329" i="3" s="1"/>
  <c r="C1330" i="3" s="1"/>
  <c r="C1331" i="3" s="1"/>
  <c r="C1332" i="3" s="1"/>
  <c r="C1333" i="3" s="1"/>
  <c r="C1334" i="3" s="1"/>
  <c r="C1335" i="3" s="1"/>
  <c r="C1336" i="3" s="1"/>
  <c r="C1337" i="3" s="1"/>
  <c r="C1338" i="3" s="1"/>
  <c r="C1339" i="3" s="1"/>
  <c r="C1340" i="3" s="1"/>
  <c r="C1341" i="3" s="1"/>
  <c r="C1342" i="3" s="1"/>
  <c r="C1343" i="3" s="1"/>
  <c r="C1344" i="3" s="1"/>
  <c r="C1345" i="3" s="1"/>
  <c r="C1346" i="3" s="1"/>
  <c r="C1347" i="3" s="1"/>
  <c r="C1348" i="3" s="1"/>
  <c r="C1349" i="3" s="1"/>
  <c r="C1350" i="3" s="1"/>
  <c r="C1351" i="3" s="1"/>
  <c r="C1352" i="3" s="1"/>
  <c r="C1353" i="3" s="1"/>
  <c r="C1354" i="3" s="1"/>
  <c r="C1355" i="3" s="1"/>
  <c r="C1356" i="3" s="1"/>
  <c r="C1357" i="3" s="1"/>
  <c r="C1358" i="3" s="1"/>
  <c r="C1359" i="3" s="1"/>
  <c r="C1360" i="3" s="1"/>
  <c r="C1361" i="3" s="1"/>
  <c r="C1362" i="3" s="1"/>
  <c r="C1363" i="3" s="1"/>
  <c r="C1364" i="3" s="1"/>
  <c r="C1365" i="3" s="1"/>
  <c r="C1366" i="3" s="1"/>
  <c r="C1367" i="3" s="1"/>
  <c r="C1368" i="3" s="1"/>
  <c r="C1369" i="3" s="1"/>
  <c r="C1370" i="3" s="1"/>
  <c r="C1371" i="3" s="1"/>
  <c r="C1372" i="3" s="1"/>
  <c r="C1373" i="3" s="1"/>
  <c r="C1374" i="3" s="1"/>
  <c r="C1375" i="3" s="1"/>
  <c r="C1376" i="3" s="1"/>
  <c r="C1377" i="3" s="1"/>
  <c r="C1378" i="3" s="1"/>
  <c r="C1379" i="3" s="1"/>
  <c r="C1380" i="3" s="1"/>
  <c r="C1381" i="3" s="1"/>
  <c r="C1382" i="3" s="1"/>
  <c r="C1383" i="3" s="1"/>
  <c r="C1384" i="3" s="1"/>
  <c r="C1385" i="3" s="1"/>
  <c r="C1386" i="3" s="1"/>
  <c r="C1387" i="3" s="1"/>
  <c r="C1388" i="3" s="1"/>
  <c r="C1389" i="3" s="1"/>
  <c r="C1390" i="3" s="1"/>
  <c r="C1391" i="3" s="1"/>
  <c r="C1392" i="3" s="1"/>
  <c r="C1393" i="3" s="1"/>
  <c r="C1394" i="3" s="1"/>
  <c r="C1395" i="3" s="1"/>
  <c r="C1396" i="3" s="1"/>
  <c r="C1397" i="3" s="1"/>
  <c r="C1398" i="3" s="1"/>
  <c r="C1399" i="3" s="1"/>
  <c r="C1400" i="3" s="1"/>
  <c r="C1401" i="3" s="1"/>
  <c r="C1402" i="3" s="1"/>
  <c r="C1403" i="3" s="1"/>
  <c r="C1404" i="3" s="1"/>
  <c r="C1405" i="3" s="1"/>
  <c r="C1406" i="3" s="1"/>
  <c r="C1407" i="3" s="1"/>
  <c r="C1408" i="3" s="1"/>
  <c r="C1409" i="3" s="1"/>
  <c r="C1410" i="3" s="1"/>
  <c r="C1411" i="3" s="1"/>
  <c r="C1412" i="3" s="1"/>
  <c r="C1413" i="3" s="1"/>
  <c r="C1414" i="3" s="1"/>
  <c r="C1415" i="3" s="1"/>
  <c r="C1416" i="3" s="1"/>
  <c r="C1417" i="3" s="1"/>
  <c r="C1418" i="3" s="1"/>
  <c r="C1419" i="3" s="1"/>
  <c r="C1420" i="3" s="1"/>
  <c r="C1421" i="3" s="1"/>
  <c r="C1422" i="3" s="1"/>
  <c r="C1423" i="3" s="1"/>
  <c r="C1424" i="3" s="1"/>
  <c r="C1425" i="3" s="1"/>
  <c r="C1426" i="3" s="1"/>
  <c r="C1427" i="3" s="1"/>
  <c r="C1428" i="3" s="1"/>
  <c r="C1429" i="3" s="1"/>
  <c r="C1430" i="3" s="1"/>
  <c r="C1431" i="3" s="1"/>
  <c r="C1432" i="3" s="1"/>
  <c r="C1433" i="3" s="1"/>
  <c r="C1434" i="3" s="1"/>
  <c r="C1435" i="3" s="1"/>
  <c r="C1436" i="3" s="1"/>
  <c r="C1437" i="3" s="1"/>
  <c r="C1438" i="3" s="1"/>
  <c r="C1439" i="3" s="1"/>
  <c r="C1440" i="3" s="1"/>
  <c r="C1441" i="3" s="1"/>
  <c r="C1442" i="3" s="1"/>
  <c r="C1443" i="3" s="1"/>
  <c r="C1444" i="3" s="1"/>
  <c r="C1445" i="3" s="1"/>
  <c r="C1446" i="3" s="1"/>
  <c r="C1447" i="3" s="1"/>
  <c r="C1448" i="3" s="1"/>
  <c r="C1449" i="3" s="1"/>
  <c r="C1450" i="3" s="1"/>
  <c r="C1451" i="3" s="1"/>
  <c r="C1452" i="3" s="1"/>
  <c r="C1453" i="3" s="1"/>
  <c r="E50" i="11"/>
  <c r="Z62" i="1"/>
  <c r="AE2" i="7" s="1"/>
  <c r="C51" i="11"/>
  <c r="B51" i="11" s="1"/>
  <c r="A18" i="3"/>
  <c r="C24" i="8"/>
  <c r="B51" i="8"/>
  <c r="K2" i="5"/>
  <c r="G9" i="8"/>
  <c r="G8" i="8"/>
  <c r="B8" i="8"/>
  <c r="B9" i="8"/>
  <c r="B10" i="8"/>
  <c r="B7" i="8"/>
  <c r="A6" i="4"/>
  <c r="C1454" i="3" l="1"/>
  <c r="E51" i="11"/>
  <c r="Z63" i="1"/>
  <c r="AF2" i="7" s="1"/>
  <c r="C52" i="11"/>
  <c r="B52" i="11" s="1"/>
  <c r="A19" i="3"/>
  <c r="A7" i="4"/>
  <c r="C1455" i="3" l="1"/>
  <c r="C1456" i="3" s="1"/>
  <c r="C1457" i="3" s="1"/>
  <c r="C1458" i="3" s="1"/>
  <c r="C1459" i="3" s="1"/>
  <c r="C1460" i="3" s="1"/>
  <c r="C1461" i="3" s="1"/>
  <c r="C1462" i="3" s="1"/>
  <c r="C1463" i="3" s="1"/>
  <c r="C1464" i="3" s="1"/>
  <c r="C1465" i="3" s="1"/>
  <c r="C1466" i="3" s="1"/>
  <c r="C1467" i="3" s="1"/>
  <c r="C1468" i="3" s="1"/>
  <c r="C1469" i="3" s="1"/>
  <c r="C1470" i="3" s="1"/>
  <c r="C1471" i="3" s="1"/>
  <c r="C1472" i="3" s="1"/>
  <c r="C1473" i="3" s="1"/>
  <c r="C1474" i="3" s="1"/>
  <c r="C1475" i="3" s="1"/>
  <c r="C1476" i="3" s="1"/>
  <c r="C1477" i="3" s="1"/>
  <c r="C1478" i="3" s="1"/>
  <c r="C1479" i="3" s="1"/>
  <c r="C1480" i="3" s="1"/>
  <c r="C1481" i="3" s="1"/>
  <c r="C1482" i="3" s="1"/>
  <c r="C1483" i="3" s="1"/>
  <c r="C1484" i="3" s="1"/>
  <c r="C1485" i="3" s="1"/>
  <c r="C1486" i="3" s="1"/>
  <c r="C1487" i="3" s="1"/>
  <c r="C1488" i="3" s="1"/>
  <c r="C1489" i="3" s="1"/>
  <c r="C1490" i="3" s="1"/>
  <c r="C1491" i="3" s="1"/>
  <c r="C1492" i="3" s="1"/>
  <c r="C1493" i="3" s="1"/>
  <c r="C1494" i="3" s="1"/>
  <c r="C1495" i="3" s="1"/>
  <c r="C1496" i="3" s="1"/>
  <c r="C1497" i="3" s="1"/>
  <c r="C1498" i="3" s="1"/>
  <c r="C1499" i="3" s="1"/>
  <c r="C1500" i="3" s="1"/>
  <c r="C1501" i="3" s="1"/>
  <c r="C1502" i="3" s="1"/>
  <c r="C1503" i="3" s="1"/>
  <c r="C1504" i="3" s="1"/>
  <c r="C1505" i="3" s="1"/>
  <c r="C1506" i="3" s="1"/>
  <c r="C1507" i="3" s="1"/>
  <c r="C1508" i="3" s="1"/>
  <c r="C1509" i="3" s="1"/>
  <c r="C1510" i="3" s="1"/>
  <c r="C1511" i="3" s="1"/>
  <c r="C1512" i="3" s="1"/>
  <c r="C1513" i="3" s="1"/>
  <c r="C1514" i="3" s="1"/>
  <c r="C1515" i="3" s="1"/>
  <c r="C1516" i="3" s="1"/>
  <c r="C1517" i="3" s="1"/>
  <c r="C1518" i="3" s="1"/>
  <c r="C1519" i="3" s="1"/>
  <c r="C1520" i="3" s="1"/>
  <c r="C1521" i="3" s="1"/>
  <c r="C1522" i="3" s="1"/>
  <c r="C1523" i="3" s="1"/>
  <c r="C1524" i="3" s="1"/>
  <c r="C1525" i="3" s="1"/>
  <c r="C1526" i="3" s="1"/>
  <c r="C1527" i="3" s="1"/>
  <c r="C1528" i="3" s="1"/>
  <c r="C1529" i="3" s="1"/>
  <c r="C1530" i="3" s="1"/>
  <c r="C1531" i="3" s="1"/>
  <c r="C1532" i="3" s="1"/>
  <c r="C1533" i="3" s="1"/>
  <c r="C1534" i="3" s="1"/>
  <c r="C1535" i="3" s="1"/>
  <c r="C1536" i="3" s="1"/>
  <c r="C1537" i="3" s="1"/>
  <c r="C1538" i="3" s="1"/>
  <c r="C1539" i="3" s="1"/>
  <c r="C1540" i="3" s="1"/>
  <c r="C1541" i="3" s="1"/>
  <c r="C1542" i="3" s="1"/>
  <c r="C1543" i="3" s="1"/>
  <c r="C1544" i="3" s="1"/>
  <c r="C1545" i="3" s="1"/>
  <c r="C1546" i="3" s="1"/>
  <c r="C1547" i="3" s="1"/>
  <c r="C1548" i="3" s="1"/>
  <c r="C1549" i="3" s="1"/>
  <c r="C1550" i="3" s="1"/>
  <c r="C1551" i="3" s="1"/>
  <c r="C1552" i="3" s="1"/>
  <c r="C1553" i="3" s="1"/>
  <c r="C1554" i="3" s="1"/>
  <c r="C1555" i="3" s="1"/>
  <c r="C1556" i="3" s="1"/>
  <c r="C1557" i="3" s="1"/>
  <c r="C1558" i="3" s="1"/>
  <c r="C1559" i="3" s="1"/>
  <c r="C1560" i="3" s="1"/>
  <c r="C1561" i="3" s="1"/>
  <c r="C1562" i="3" s="1"/>
  <c r="C1563" i="3" s="1"/>
  <c r="C1564" i="3" s="1"/>
  <c r="C1565" i="3" s="1"/>
  <c r="C1566" i="3" s="1"/>
  <c r="C1567" i="3" s="1"/>
  <c r="C1568" i="3" s="1"/>
  <c r="C1569" i="3" s="1"/>
  <c r="C1570" i="3" s="1"/>
  <c r="C1571" i="3" s="1"/>
  <c r="C1572" i="3" s="1"/>
  <c r="C1573" i="3" s="1"/>
  <c r="C1574" i="3" s="1"/>
  <c r="C1575" i="3" s="1"/>
  <c r="C1576" i="3" s="1"/>
  <c r="C1577" i="3" s="1"/>
  <c r="C1578" i="3" s="1"/>
  <c r="C1579" i="3" s="1"/>
  <c r="C1580" i="3" s="1"/>
  <c r="C1581" i="3" s="1"/>
  <c r="C1582" i="3" s="1"/>
  <c r="C1583" i="3" s="1"/>
  <c r="C1584" i="3" s="1"/>
  <c r="C1585" i="3" s="1"/>
  <c r="C1586" i="3" s="1"/>
  <c r="C1587" i="3" s="1"/>
  <c r="C1588" i="3" s="1"/>
  <c r="C1589" i="3" s="1"/>
  <c r="C1590" i="3" s="1"/>
  <c r="C1591" i="3" s="1"/>
  <c r="C1592" i="3" s="1"/>
  <c r="C1593" i="3" s="1"/>
  <c r="C1594" i="3" s="1"/>
  <c r="C1595" i="3" s="1"/>
  <c r="C1596" i="3" s="1"/>
  <c r="C1597" i="3" s="1"/>
  <c r="C1598" i="3" s="1"/>
  <c r="C1599" i="3" s="1"/>
  <c r="C1600" i="3" s="1"/>
  <c r="C1601" i="3" s="1"/>
  <c r="C1602" i="3" s="1"/>
  <c r="C1603" i="3" s="1"/>
  <c r="C1604" i="3" s="1"/>
  <c r="C1605" i="3" s="1"/>
  <c r="C1606" i="3" s="1"/>
  <c r="C1607" i="3" s="1"/>
  <c r="C1608" i="3" s="1"/>
  <c r="C1609" i="3" s="1"/>
  <c r="C1610" i="3" s="1"/>
  <c r="C1611" i="3" s="1"/>
  <c r="C1612" i="3" s="1"/>
  <c r="C1613" i="3" s="1"/>
  <c r="C1614" i="3" s="1"/>
  <c r="C1615" i="3" s="1"/>
  <c r="C1616" i="3" s="1"/>
  <c r="C1617" i="3" s="1"/>
  <c r="C1618" i="3" s="1"/>
  <c r="C1619" i="3" s="1"/>
  <c r="C1620" i="3" s="1"/>
  <c r="C1621" i="3" s="1"/>
  <c r="C1622" i="3" s="1"/>
  <c r="C1623" i="3" s="1"/>
  <c r="C1624" i="3" s="1"/>
  <c r="C1625" i="3" s="1"/>
  <c r="C1626" i="3" s="1"/>
  <c r="C1627" i="3" s="1"/>
  <c r="C1628" i="3" s="1"/>
  <c r="C1629" i="3" s="1"/>
  <c r="C1630" i="3" s="1"/>
  <c r="C1631" i="3" s="1"/>
  <c r="C1632" i="3" s="1"/>
  <c r="C1633" i="3" s="1"/>
  <c r="C1634" i="3" s="1"/>
  <c r="C1635" i="3" s="1"/>
  <c r="C1636" i="3" s="1"/>
  <c r="C1637" i="3" s="1"/>
  <c r="C1638" i="3" s="1"/>
  <c r="C1639" i="3" s="1"/>
  <c r="C1640" i="3" s="1"/>
  <c r="C1641" i="3" s="1"/>
  <c r="C1642" i="3" s="1"/>
  <c r="C1643" i="3" s="1"/>
  <c r="C1644" i="3" s="1"/>
  <c r="C1645" i="3" s="1"/>
  <c r="C1646" i="3" s="1"/>
  <c r="C1647" i="3" s="1"/>
  <c r="C1648" i="3" s="1"/>
  <c r="C1649" i="3" s="1"/>
  <c r="C1650" i="3" s="1"/>
  <c r="C1651" i="3" s="1"/>
  <c r="C1652" i="3" s="1"/>
  <c r="C1653" i="3" s="1"/>
  <c r="C1654" i="3" s="1"/>
  <c r="C1655" i="3" s="1"/>
  <c r="C1656" i="3" s="1"/>
  <c r="C1657" i="3" s="1"/>
  <c r="C1658" i="3" s="1"/>
  <c r="C1659" i="3" s="1"/>
  <c r="C1660" i="3" s="1"/>
  <c r="C1661" i="3" s="1"/>
  <c r="C1662" i="3" s="1"/>
  <c r="C1663" i="3" s="1"/>
  <c r="C1664" i="3" s="1"/>
  <c r="C1665" i="3" s="1"/>
  <c r="C1666" i="3" s="1"/>
  <c r="C1667" i="3" s="1"/>
  <c r="C1668" i="3" s="1"/>
  <c r="C1669" i="3" s="1"/>
  <c r="C1670" i="3" s="1"/>
  <c r="C1671" i="3" s="1"/>
  <c r="E52" i="11"/>
  <c r="Z64" i="1"/>
  <c r="AG2" i="7" s="1"/>
  <c r="C53" i="11"/>
  <c r="B53" i="11" s="1"/>
  <c r="A20" i="3"/>
  <c r="C26" i="8"/>
  <c r="A8" i="4"/>
  <c r="C1672" i="3" l="1"/>
  <c r="C1673" i="3" s="1"/>
  <c r="C1674" i="3" s="1"/>
  <c r="C1675" i="3" s="1"/>
  <c r="C1676" i="3" s="1"/>
  <c r="C1677" i="3" s="1"/>
  <c r="C1678" i="3" s="1"/>
  <c r="C1679" i="3" s="1"/>
  <c r="C1680" i="3" s="1"/>
  <c r="C1681" i="3" s="1"/>
  <c r="C1682" i="3" s="1"/>
  <c r="C1683" i="3" s="1"/>
  <c r="C1684" i="3" s="1"/>
  <c r="C1685" i="3" s="1"/>
  <c r="C1686" i="3" s="1"/>
  <c r="C1687" i="3" s="1"/>
  <c r="C1688" i="3" s="1"/>
  <c r="C1689" i="3" s="1"/>
  <c r="C1690" i="3" s="1"/>
  <c r="C1691" i="3" s="1"/>
  <c r="C1692" i="3" s="1"/>
  <c r="C1693" i="3" s="1"/>
  <c r="C1694" i="3" s="1"/>
  <c r="C1695" i="3" s="1"/>
  <c r="C1696" i="3" s="1"/>
  <c r="C1697" i="3" s="1"/>
  <c r="C1698" i="3" s="1"/>
  <c r="C1699" i="3" s="1"/>
  <c r="C1700" i="3" s="1"/>
  <c r="C1701" i="3" s="1"/>
  <c r="C1702" i="3" s="1"/>
  <c r="C1703" i="3" s="1"/>
  <c r="C1704" i="3" s="1"/>
  <c r="C1705" i="3" s="1"/>
  <c r="C1706" i="3" s="1"/>
  <c r="C1707" i="3" s="1"/>
  <c r="E53" i="11"/>
  <c r="Z65" i="1"/>
  <c r="AH2" i="7" s="1"/>
  <c r="C54" i="11"/>
  <c r="B54" i="11" s="1"/>
  <c r="A21" i="3"/>
  <c r="C27" i="8"/>
  <c r="A9" i="4"/>
  <c r="C1708" i="3" l="1"/>
  <c r="C1709" i="3" s="1"/>
  <c r="C1710" i="3" s="1"/>
  <c r="E54" i="11"/>
  <c r="Z66" i="1"/>
  <c r="AI2" i="7" s="1"/>
  <c r="C55" i="11"/>
  <c r="B55" i="11" s="1"/>
  <c r="A22" i="3"/>
  <c r="C28" i="8"/>
  <c r="A10" i="4"/>
  <c r="C1711" i="3" l="1"/>
  <c r="C1712" i="3" s="1"/>
  <c r="C1713" i="3" s="1"/>
  <c r="E55" i="11"/>
  <c r="Z67" i="1"/>
  <c r="AJ2" i="7" s="1"/>
  <c r="C56" i="11"/>
  <c r="B56" i="11" s="1"/>
  <c r="A23" i="3"/>
  <c r="C29" i="8"/>
  <c r="A11" i="4"/>
  <c r="C1714" i="3" l="1"/>
  <c r="C1715" i="3" s="1"/>
  <c r="C1716" i="3" s="1"/>
  <c r="E56" i="11"/>
  <c r="Z68" i="1"/>
  <c r="AK2" i="7" s="1"/>
  <c r="C57" i="11"/>
  <c r="B57" i="11" s="1"/>
  <c r="A24" i="3"/>
  <c r="C31" i="8"/>
  <c r="A12" i="4"/>
  <c r="C1717" i="3" l="1"/>
  <c r="C1718" i="3" s="1"/>
  <c r="C1719" i="3" s="1"/>
  <c r="C1720" i="3" s="1"/>
  <c r="C1721" i="3" s="1"/>
  <c r="C1722" i="3" s="1"/>
  <c r="C1723" i="3" s="1"/>
  <c r="C1724" i="3" s="1"/>
  <c r="E57" i="11"/>
  <c r="Z69" i="1"/>
  <c r="AL2" i="7" s="1"/>
  <c r="C58" i="11"/>
  <c r="B58" i="11" s="1"/>
  <c r="A25" i="3"/>
  <c r="A13" i="4"/>
  <c r="C1725" i="3" l="1"/>
  <c r="C1726" i="3" s="1"/>
  <c r="E58" i="11"/>
  <c r="Z70" i="1"/>
  <c r="AM2" i="7" s="1"/>
  <c r="C59" i="11"/>
  <c r="B59" i="11" s="1"/>
  <c r="A26" i="3"/>
  <c r="C33" i="8"/>
  <c r="C32" i="8"/>
  <c r="A14" i="4"/>
  <c r="C1727" i="3" l="1"/>
  <c r="C1728" i="3" s="1"/>
  <c r="C1729" i="3" s="1"/>
  <c r="C1730" i="3" s="1"/>
  <c r="C1731" i="3" s="1"/>
  <c r="C1732" i="3" s="1"/>
  <c r="C1733" i="3" s="1"/>
  <c r="E59" i="11"/>
  <c r="Z71" i="1"/>
  <c r="AN2" i="7" s="1"/>
  <c r="C60" i="11"/>
  <c r="B60" i="11" s="1"/>
  <c r="A27" i="3"/>
  <c r="A15" i="4"/>
  <c r="C1734" i="3" l="1"/>
  <c r="C1735" i="3" s="1"/>
  <c r="C1736" i="3" s="1"/>
  <c r="E60" i="11"/>
  <c r="Z72" i="1"/>
  <c r="AO2" i="7" s="1"/>
  <c r="C61" i="11"/>
  <c r="B61" i="11" s="1"/>
  <c r="A28" i="3"/>
  <c r="C34" i="8"/>
  <c r="A16" i="4"/>
  <c r="C1737" i="3" l="1"/>
  <c r="C1738" i="3" s="1"/>
  <c r="C1739" i="3" s="1"/>
  <c r="C1740" i="3" s="1"/>
  <c r="E61" i="11"/>
  <c r="Z73" i="1"/>
  <c r="AP2" i="7" s="1"/>
  <c r="C62" i="11"/>
  <c r="B62" i="11" s="1"/>
  <c r="A29" i="3"/>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C35" i="8"/>
  <c r="A17" i="4"/>
  <c r="C1741" i="3" l="1"/>
  <c r="C1742" i="3" s="1"/>
  <c r="A1573" i="3"/>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E62" i="11"/>
  <c r="Z74" i="1"/>
  <c r="AQ2" i="7" s="1"/>
  <c r="C63" i="11"/>
  <c r="B63" i="11" s="1"/>
  <c r="C36" i="8"/>
  <c r="A18" i="4"/>
  <c r="C1743" i="3" l="1"/>
  <c r="C1744" i="3" s="1"/>
  <c r="A1721" i="3"/>
  <c r="A1722" i="3" s="1"/>
  <c r="A1723" i="3" s="1"/>
  <c r="A1724" i="3" s="1"/>
  <c r="A1725" i="3" s="1"/>
  <c r="A1726" i="3" s="1"/>
  <c r="E63" i="11"/>
  <c r="Z75" i="1"/>
  <c r="AR2" i="7" s="1"/>
  <c r="C64" i="11"/>
  <c r="B64" i="11" s="1"/>
  <c r="C37" i="8"/>
  <c r="A19" i="4"/>
  <c r="C1745" i="3" l="1"/>
  <c r="C1746" i="3" s="1"/>
  <c r="C1747" i="3" s="1"/>
  <c r="C1748" i="3" s="1"/>
  <c r="A1727" i="3"/>
  <c r="A1728" i="3" s="1"/>
  <c r="E64" i="11"/>
  <c r="Z76" i="1"/>
  <c r="AS2" i="7" s="1"/>
  <c r="D78" i="1"/>
  <c r="C46" i="8" s="1"/>
  <c r="C45" i="8"/>
  <c r="D80" i="1"/>
  <c r="C48" i="8" s="1"/>
  <c r="D79" i="1"/>
  <c r="C47" i="8" s="1"/>
  <c r="C65" i="11"/>
  <c r="B65" i="11" s="1"/>
  <c r="C38" i="8"/>
  <c r="A20" i="4"/>
  <c r="C1749" i="3" l="1"/>
  <c r="C1750" i="3" s="1"/>
  <c r="E65" i="11"/>
  <c r="AA46" i="1"/>
  <c r="AT2" i="7" s="1"/>
  <c r="C66" i="11"/>
  <c r="B66" i="11" s="1"/>
  <c r="A1729" i="3"/>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C39" i="8"/>
  <c r="A21" i="4"/>
  <c r="C1751" i="3" l="1"/>
  <c r="C1752" i="3" s="1"/>
  <c r="C1753" i="3" s="1"/>
  <c r="C1754" i="3" s="1"/>
  <c r="C1755" i="3" s="1"/>
  <c r="A2069" i="3"/>
  <c r="A2070" i="3" s="1"/>
  <c r="A2071" i="3" s="1"/>
  <c r="A2072" i="3" s="1"/>
  <c r="A2073" i="3" s="1"/>
  <c r="E66" i="11"/>
  <c r="AA47" i="1"/>
  <c r="AU2" i="7" s="1"/>
  <c r="C67" i="11"/>
  <c r="B67" i="11" s="1"/>
  <c r="C40" i="8"/>
  <c r="A22" i="4"/>
  <c r="A2074" i="3" l="1"/>
  <c r="E67" i="11"/>
  <c r="C1756" i="3"/>
  <c r="C1757" i="3" s="1"/>
  <c r="C1758" i="3" s="1"/>
  <c r="C1759" i="3" s="1"/>
  <c r="C1760" i="3" s="1"/>
  <c r="C1761" i="3" s="1"/>
  <c r="AA48" i="1"/>
  <c r="AV2" i="7" s="1"/>
  <c r="C68" i="11"/>
  <c r="B68" i="11" s="1"/>
  <c r="C41" i="8"/>
  <c r="A23" i="4"/>
  <c r="A2075" i="3" l="1"/>
  <c r="A2076" i="3" s="1"/>
  <c r="E68" i="11"/>
  <c r="C1762" i="3"/>
  <c r="C1763" i="3" s="1"/>
  <c r="AA49" i="1"/>
  <c r="AW2" i="7" s="1"/>
  <c r="C69" i="11"/>
  <c r="B69" i="11" s="1"/>
  <c r="C42" i="8"/>
  <c r="A24" i="4"/>
  <c r="G145" i="5" l="1"/>
  <c r="A2077" i="3"/>
  <c r="G1231" i="5" s="1"/>
  <c r="G2429" i="5"/>
  <c r="G2167" i="5"/>
  <c r="G2873" i="5"/>
  <c r="G2423" i="5"/>
  <c r="G2734" i="5"/>
  <c r="G2917" i="5"/>
  <c r="G2138" i="5"/>
  <c r="G2812" i="5"/>
  <c r="G2531" i="5"/>
  <c r="G2893" i="5"/>
  <c r="G2170" i="5"/>
  <c r="G2280" i="5"/>
  <c r="G2836" i="5"/>
  <c r="G2932" i="5"/>
  <c r="G2509" i="5"/>
  <c r="G2370" i="5"/>
  <c r="G2756" i="5"/>
  <c r="G2554" i="5"/>
  <c r="G2232" i="5"/>
  <c r="G2962" i="5"/>
  <c r="G2736" i="5"/>
  <c r="G2653" i="5"/>
  <c r="G2153" i="5"/>
  <c r="G2599" i="5"/>
  <c r="G2967" i="5"/>
  <c r="G2470" i="5"/>
  <c r="G2916" i="5"/>
  <c r="G2556" i="5"/>
  <c r="G2320" i="5"/>
  <c r="G2719" i="5"/>
  <c r="G2473" i="5"/>
  <c r="G2649" i="5"/>
  <c r="G2742" i="5"/>
  <c r="G2128" i="5"/>
  <c r="G2260" i="5"/>
  <c r="G2367" i="5"/>
  <c r="G2478" i="5"/>
  <c r="G2095" i="5"/>
  <c r="G2276" i="5"/>
  <c r="G2680" i="5"/>
  <c r="G2559" i="5"/>
  <c r="G2715" i="5"/>
  <c r="G2297" i="5"/>
  <c r="G2519" i="5"/>
  <c r="G2558" i="5"/>
  <c r="G2448" i="5"/>
  <c r="G2612" i="5"/>
  <c r="G2344" i="5"/>
  <c r="G2777" i="5"/>
  <c r="G2913" i="5"/>
  <c r="G2093" i="5"/>
  <c r="G2652" i="5"/>
  <c r="G2723" i="5"/>
  <c r="G2679" i="5"/>
  <c r="G2339" i="5"/>
  <c r="G2665" i="5"/>
  <c r="G2132" i="5"/>
  <c r="G2087" i="5"/>
  <c r="G2182" i="5"/>
  <c r="G2635" i="5"/>
  <c r="G2136" i="5"/>
  <c r="G2623" i="5"/>
  <c r="G2263" i="5"/>
  <c r="G2253" i="5"/>
  <c r="G2387" i="5"/>
  <c r="G2543" i="5"/>
  <c r="G2687" i="5"/>
  <c r="G2227" i="5"/>
  <c r="G2955" i="5"/>
  <c r="G2110" i="5"/>
  <c r="G2497" i="5"/>
  <c r="G2616" i="5"/>
  <c r="G3008" i="5"/>
  <c r="G2837" i="5"/>
  <c r="G2291" i="5"/>
  <c r="G2191" i="5"/>
  <c r="G2270" i="5"/>
  <c r="G2294" i="5"/>
  <c r="G2219" i="5"/>
  <c r="G2862" i="5"/>
  <c r="G2521" i="5"/>
  <c r="G2122" i="5"/>
  <c r="G2426" i="5"/>
  <c r="G2896" i="5"/>
  <c r="G2520" i="5"/>
  <c r="G2207" i="5"/>
  <c r="G2199" i="5"/>
  <c r="G2907" i="5"/>
  <c r="G2133" i="5"/>
  <c r="G2717" i="5"/>
  <c r="G2220" i="5"/>
  <c r="G2792" i="5"/>
  <c r="G2904" i="5"/>
  <c r="G2475" i="5"/>
  <c r="G2851" i="5"/>
  <c r="G2337" i="5"/>
  <c r="G2846" i="5"/>
  <c r="G2707" i="5"/>
  <c r="G2642" i="5"/>
  <c r="G2248" i="5"/>
  <c r="G2927" i="5"/>
  <c r="G2100" i="5"/>
  <c r="G2084" i="5"/>
  <c r="G2918" i="5"/>
  <c r="G2992" i="5"/>
  <c r="G2451" i="5"/>
  <c r="G2508" i="5"/>
  <c r="G2336" i="5"/>
  <c r="G2348" i="5"/>
  <c r="G2781" i="5"/>
  <c r="G2258" i="5"/>
  <c r="G2308" i="5"/>
  <c r="G2827" i="5"/>
  <c r="G2746" i="5"/>
  <c r="G2786" i="5"/>
  <c r="G2542" i="5"/>
  <c r="G2202" i="5"/>
  <c r="G2105" i="5"/>
  <c r="G2945" i="5"/>
  <c r="G2495" i="5"/>
  <c r="G2201" i="5"/>
  <c r="G2268" i="5"/>
  <c r="G3007" i="5"/>
  <c r="G2633" i="5"/>
  <c r="G2936" i="5"/>
  <c r="G2152" i="5"/>
  <c r="G2750" i="5"/>
  <c r="G2175" i="5"/>
  <c r="G2729" i="5"/>
  <c r="G2818" i="5"/>
  <c r="G2769" i="5"/>
  <c r="G2165" i="5"/>
  <c r="G2654" i="5"/>
  <c r="G2321" i="5"/>
  <c r="G2749" i="5"/>
  <c r="G2327" i="5"/>
  <c r="G2706" i="5"/>
  <c r="G2877" i="5"/>
  <c r="G2322" i="5"/>
  <c r="G2753" i="5"/>
  <c r="G2269" i="5"/>
  <c r="G2763" i="5"/>
  <c r="G2318" i="5"/>
  <c r="G2526" i="5"/>
  <c r="G2456" i="5"/>
  <c r="G2888" i="5"/>
  <c r="G2213" i="5"/>
  <c r="G2198" i="5"/>
  <c r="G2343" i="5"/>
  <c r="G2399" i="5"/>
  <c r="G2572" i="5"/>
  <c r="G2510" i="5"/>
  <c r="G2625" i="5"/>
  <c r="G2197" i="5"/>
  <c r="G2909" i="5"/>
  <c r="G2766" i="5"/>
  <c r="G2889" i="5"/>
  <c r="G2984" i="5"/>
  <c r="G2940" i="5"/>
  <c r="G2606" i="5"/>
  <c r="G2780" i="5"/>
  <c r="G2242" i="5"/>
  <c r="E69" i="11"/>
  <c r="C1764" i="3"/>
  <c r="C1765" i="3" s="1"/>
  <c r="C1766" i="3" s="1"/>
  <c r="C1767" i="3" s="1"/>
  <c r="C1768" i="3" s="1"/>
  <c r="AA50" i="1"/>
  <c r="AX2" i="7" s="1"/>
  <c r="C70" i="11"/>
  <c r="B70" i="11" s="1"/>
  <c r="C43" i="8"/>
  <c r="A25" i="4"/>
  <c r="G2323" i="5" l="1"/>
  <c r="G2861" i="5"/>
  <c r="G2571" i="5"/>
  <c r="G2097" i="5"/>
  <c r="G2689" i="5"/>
  <c r="G2540" i="5"/>
  <c r="G2384" i="5"/>
  <c r="G2671" i="5"/>
  <c r="G2145" i="5"/>
  <c r="G2631" i="5"/>
  <c r="G2441" i="5"/>
  <c r="G2641" i="5"/>
  <c r="G2480" i="5"/>
  <c r="G1516" i="5"/>
  <c r="G660" i="5"/>
  <c r="G454" i="5"/>
  <c r="G481" i="5"/>
  <c r="G1291" i="5"/>
  <c r="G1498" i="5"/>
  <c r="G382" i="5"/>
  <c r="G1096" i="5"/>
  <c r="G1111" i="5"/>
  <c r="G1801" i="5"/>
  <c r="G977" i="5"/>
  <c r="G192" i="5"/>
  <c r="G688" i="5"/>
  <c r="G1048" i="5"/>
  <c r="G1177" i="5"/>
  <c r="G1471" i="5"/>
  <c r="G717" i="5"/>
  <c r="G1709" i="5"/>
  <c r="G1552" i="5"/>
  <c r="G1781" i="5"/>
  <c r="G609" i="5"/>
  <c r="G1391" i="5"/>
  <c r="G1150" i="5"/>
  <c r="G125" i="5"/>
  <c r="G948" i="5"/>
  <c r="G552" i="5"/>
  <c r="G1251" i="5"/>
  <c r="G42" i="5"/>
  <c r="G801" i="5"/>
  <c r="G263" i="5"/>
  <c r="G1402" i="5"/>
  <c r="G1427" i="5"/>
  <c r="G1610" i="5"/>
  <c r="G112" i="5"/>
  <c r="G271" i="5"/>
  <c r="G1912" i="5"/>
  <c r="G1782" i="5"/>
  <c r="G1577" i="5"/>
  <c r="G1267" i="5"/>
  <c r="G1444" i="5"/>
  <c r="G814" i="5"/>
  <c r="G1975" i="5"/>
  <c r="G1659" i="5"/>
  <c r="G1026" i="5"/>
  <c r="G1481" i="5"/>
  <c r="G298" i="5"/>
  <c r="G291" i="5"/>
  <c r="G1875" i="5"/>
  <c r="G306" i="5"/>
  <c r="G1452" i="5"/>
  <c r="G288" i="5"/>
  <c r="G595" i="5"/>
  <c r="G1003" i="5"/>
  <c r="G994" i="5"/>
  <c r="G1686" i="5"/>
  <c r="G1445" i="5"/>
  <c r="G1835" i="5"/>
  <c r="G317" i="5"/>
  <c r="G1170" i="5"/>
  <c r="G1318" i="5"/>
  <c r="G829" i="5"/>
  <c r="G1128" i="5"/>
  <c r="G771" i="5"/>
  <c r="G204" i="5"/>
  <c r="G458" i="5"/>
  <c r="G1271" i="5"/>
  <c r="G1180" i="5"/>
  <c r="G1470" i="5"/>
  <c r="G1019" i="5"/>
  <c r="G825" i="5"/>
  <c r="G984" i="5"/>
  <c r="G1042" i="5"/>
  <c r="G691" i="5"/>
  <c r="G899" i="5"/>
  <c r="G1614" i="5"/>
  <c r="G1084" i="5"/>
  <c r="G1046" i="5"/>
  <c r="G1203" i="5"/>
  <c r="G722" i="5"/>
  <c r="G1172" i="5"/>
  <c r="G538" i="5"/>
  <c r="G314" i="5"/>
  <c r="G671" i="5"/>
  <c r="G1654" i="5"/>
  <c r="G421" i="5"/>
  <c r="G599" i="5"/>
  <c r="G1989" i="5"/>
  <c r="G2856" i="5"/>
  <c r="G1524" i="5"/>
  <c r="G1808" i="5"/>
  <c r="G598" i="5"/>
  <c r="G381" i="5"/>
  <c r="G851" i="5"/>
  <c r="G793" i="5"/>
  <c r="G1327" i="5"/>
  <c r="G418" i="5"/>
  <c r="G46" i="5"/>
  <c r="G423" i="5"/>
  <c r="G1157" i="5"/>
  <c r="G2017" i="5"/>
  <c r="G510" i="5"/>
  <c r="G330" i="5"/>
  <c r="G1377" i="5"/>
  <c r="G129" i="5"/>
  <c r="G1987" i="5"/>
  <c r="G2069" i="5"/>
  <c r="G1087" i="5"/>
  <c r="G1174" i="5"/>
  <c r="G1883" i="5"/>
  <c r="G1104" i="5"/>
  <c r="G163" i="5"/>
  <c r="G2005" i="5"/>
  <c r="G1057" i="5"/>
  <c r="G588" i="5"/>
  <c r="G62" i="5"/>
  <c r="G1906" i="5"/>
  <c r="G911" i="5"/>
  <c r="G104" i="5"/>
  <c r="G377" i="5"/>
  <c r="G1144" i="5"/>
  <c r="G1147" i="5"/>
  <c r="G426" i="5"/>
  <c r="G833" i="5"/>
  <c r="G1606" i="5"/>
  <c r="G1369" i="5"/>
  <c r="G300" i="5"/>
  <c r="G160" i="5"/>
  <c r="G138" i="5"/>
  <c r="G1016" i="5"/>
  <c r="G1815" i="5"/>
  <c r="G975" i="5"/>
  <c r="G243" i="5"/>
  <c r="G266" i="5"/>
  <c r="G1966" i="5"/>
  <c r="G1525" i="5"/>
  <c r="G1418" i="5"/>
  <c r="G2039" i="5"/>
  <c r="G518" i="5"/>
  <c r="G448" i="5"/>
  <c r="G219" i="5"/>
  <c r="G109" i="5"/>
  <c r="G1254" i="5"/>
  <c r="G712" i="5"/>
  <c r="G567" i="5"/>
  <c r="G539" i="5"/>
  <c r="G906" i="5"/>
  <c r="G1737" i="5"/>
  <c r="G1905" i="5"/>
  <c r="G1098" i="5"/>
  <c r="G520" i="5"/>
  <c r="G1681" i="5"/>
  <c r="G1593" i="5"/>
  <c r="G48" i="5"/>
  <c r="G1215" i="5"/>
  <c r="G1043" i="5"/>
  <c r="G1356" i="5"/>
  <c r="G1206" i="5"/>
  <c r="G174" i="5"/>
  <c r="G754" i="5"/>
  <c r="G1735" i="5"/>
  <c r="G1315" i="5"/>
  <c r="G936" i="5"/>
  <c r="G54" i="5"/>
  <c r="G721" i="5"/>
  <c r="G527" i="5"/>
  <c r="G196" i="5"/>
  <c r="G635" i="5"/>
  <c r="G716" i="5"/>
  <c r="G654" i="5"/>
  <c r="G352" i="5"/>
  <c r="G711" i="5"/>
  <c r="G1510" i="5"/>
  <c r="G1857" i="5"/>
  <c r="G189" i="5"/>
  <c r="G1688" i="5"/>
  <c r="G509" i="5"/>
  <c r="G1229" i="5"/>
  <c r="G894" i="5"/>
  <c r="G111" i="5"/>
  <c r="G536" i="5"/>
  <c r="G1184" i="5"/>
  <c r="G1244" i="5"/>
  <c r="G1360" i="5"/>
  <c r="G236" i="5"/>
  <c r="G1722" i="5"/>
  <c r="G1372" i="5"/>
  <c r="G312" i="5"/>
  <c r="G1149" i="5"/>
  <c r="G1546" i="5"/>
  <c r="G1581" i="5"/>
  <c r="G233" i="5"/>
  <c r="G258" i="5"/>
  <c r="G1984" i="5"/>
  <c r="G1383" i="5"/>
  <c r="G1876" i="5"/>
  <c r="G1313" i="5"/>
  <c r="G2059" i="5"/>
  <c r="G1101" i="5"/>
  <c r="G1707" i="5"/>
  <c r="G1679" i="5"/>
  <c r="G1747" i="5"/>
  <c r="G1375" i="5"/>
  <c r="G1844" i="5"/>
  <c r="G334" i="5"/>
  <c r="G1337" i="5"/>
  <c r="G353" i="5"/>
  <c r="G1153" i="5"/>
  <c r="G126" i="5"/>
  <c r="G366" i="5"/>
  <c r="G1826" i="5"/>
  <c r="G1548" i="5"/>
  <c r="G971" i="5"/>
  <c r="G532" i="5"/>
  <c r="G1641" i="5"/>
  <c r="G44" i="5"/>
  <c r="G1178" i="5"/>
  <c r="G807" i="5"/>
  <c r="G2013" i="5"/>
  <c r="G463" i="5"/>
  <c r="G990" i="5"/>
  <c r="G1623" i="5"/>
  <c r="G135" i="5"/>
  <c r="G1266" i="5"/>
  <c r="G704" i="5"/>
  <c r="G1564" i="5"/>
  <c r="G284" i="5"/>
  <c r="G85" i="5"/>
  <c r="G1394" i="5"/>
  <c r="G1513" i="5"/>
  <c r="G1960" i="5"/>
  <c r="G1286" i="5"/>
  <c r="G710" i="5"/>
  <c r="G337" i="5"/>
  <c r="G264" i="5"/>
  <c r="G127" i="5"/>
  <c r="G1795" i="5"/>
  <c r="G1785" i="5"/>
  <c r="G586" i="5"/>
  <c r="G1841" i="5"/>
  <c r="G1979" i="5"/>
  <c r="G1973" i="5"/>
  <c r="G1066" i="5"/>
  <c r="G1996" i="5"/>
  <c r="G1345" i="5"/>
  <c r="G1163" i="5"/>
  <c r="G470" i="5"/>
  <c r="G2029" i="5"/>
  <c r="G553" i="5"/>
  <c r="G497" i="5"/>
  <c r="G892" i="5"/>
  <c r="G1161" i="5"/>
  <c r="G301" i="5"/>
  <c r="G72" i="5"/>
  <c r="G1166" i="5"/>
  <c r="G1854" i="5"/>
  <c r="G1097" i="5"/>
  <c r="G997" i="5"/>
  <c r="G1656" i="5"/>
  <c r="G964" i="5"/>
  <c r="G792" i="5"/>
  <c r="G1878" i="5"/>
  <c r="G2016" i="5"/>
  <c r="G2886" i="5"/>
  <c r="G1809" i="5"/>
  <c r="G802" i="5"/>
  <c r="G1929" i="5"/>
  <c r="G1675" i="5"/>
  <c r="G743" i="5"/>
  <c r="G248" i="5"/>
  <c r="G694" i="5"/>
  <c r="G1475" i="5"/>
  <c r="G1766" i="5"/>
  <c r="G1663" i="5"/>
  <c r="G1616" i="5"/>
  <c r="G1106" i="5"/>
  <c r="G320" i="5"/>
  <c r="G1970" i="5"/>
  <c r="G1731" i="5"/>
  <c r="G1116" i="5"/>
  <c r="G155" i="5"/>
  <c r="G1384" i="5"/>
  <c r="G681" i="5"/>
  <c r="G130" i="5"/>
  <c r="G292" i="5"/>
  <c r="G1784" i="5"/>
  <c r="G1622" i="5"/>
  <c r="G159" i="5"/>
  <c r="G1923" i="5"/>
  <c r="G1971" i="5"/>
  <c r="G1860" i="5"/>
  <c r="G1825" i="5"/>
  <c r="G362" i="5"/>
  <c r="G2028" i="5"/>
  <c r="G1028" i="5"/>
  <c r="G392" i="5"/>
  <c r="G1963" i="5"/>
  <c r="G1796" i="5"/>
  <c r="G447" i="5"/>
  <c r="G1969" i="5"/>
  <c r="G1400" i="5"/>
  <c r="G1672" i="5"/>
  <c r="G1561" i="5"/>
  <c r="G937" i="5"/>
  <c r="G1612" i="5"/>
  <c r="G186" i="5"/>
  <c r="G1324" i="5"/>
  <c r="G759" i="5"/>
  <c r="G455" i="5"/>
  <c r="G571" i="5"/>
  <c r="G699" i="5"/>
  <c r="G40" i="5"/>
  <c r="G282" i="5"/>
  <c r="G651" i="5"/>
  <c r="G565" i="5"/>
  <c r="G1869" i="5"/>
  <c r="G767" i="5"/>
  <c r="G444" i="5"/>
  <c r="G517" i="5"/>
  <c r="G2020" i="5"/>
  <c r="G823" i="5"/>
  <c r="G519" i="5"/>
  <c r="G713" i="5"/>
  <c r="G1412" i="5"/>
  <c r="G397" i="5"/>
  <c r="G1162" i="5"/>
  <c r="G1025" i="5"/>
  <c r="G1074" i="5"/>
  <c r="G1647" i="5"/>
  <c r="G1773" i="5"/>
  <c r="G53" i="5"/>
  <c r="G482" i="5"/>
  <c r="G1649" i="5"/>
  <c r="G1005" i="5"/>
  <c r="G861" i="5"/>
  <c r="G1607" i="5"/>
  <c r="G761" i="5"/>
  <c r="G1691" i="5"/>
  <c r="G287" i="5"/>
  <c r="G1417" i="5"/>
  <c r="G951" i="5"/>
  <c r="G2068" i="5"/>
  <c r="G1716" i="5"/>
  <c r="G1107" i="5"/>
  <c r="G105" i="5"/>
  <c r="G1550" i="5"/>
  <c r="G1429" i="5"/>
  <c r="G963" i="5"/>
  <c r="G50" i="5"/>
  <c r="G296" i="5"/>
  <c r="G1221" i="5"/>
  <c r="G2952" i="5"/>
  <c r="G1700" i="5"/>
  <c r="G1725" i="5"/>
  <c r="G945" i="5"/>
  <c r="G827" i="5"/>
  <c r="G1365" i="5"/>
  <c r="G1458" i="5"/>
  <c r="G1493" i="5"/>
  <c r="G154" i="5"/>
  <c r="G1990" i="5"/>
  <c r="G587" i="5"/>
  <c r="G408" i="5"/>
  <c r="G318" i="5"/>
  <c r="G1547" i="5"/>
  <c r="G1692" i="5"/>
  <c r="G1113" i="5"/>
  <c r="G1535" i="5"/>
  <c r="G471" i="5"/>
  <c r="G692" i="5"/>
  <c r="G645" i="5"/>
  <c r="G809" i="5"/>
  <c r="G1378" i="5"/>
  <c r="G1674" i="5"/>
  <c r="G1533" i="5"/>
  <c r="G1673" i="5"/>
  <c r="G384" i="5"/>
  <c r="G854" i="5"/>
  <c r="G1341" i="5"/>
  <c r="G1805" i="5"/>
  <c r="G1139" i="5"/>
  <c r="G2012" i="5"/>
  <c r="G564" i="5"/>
  <c r="G56" i="5"/>
  <c r="G1949" i="5"/>
  <c r="G1653" i="5"/>
  <c r="G1559" i="5"/>
  <c r="G150" i="5"/>
  <c r="G1723" i="5"/>
  <c r="G459" i="5"/>
  <c r="G188" i="5"/>
  <c r="G505" i="5"/>
  <c r="G275" i="5"/>
  <c r="G1338" i="5"/>
  <c r="G1122" i="5"/>
  <c r="G1997" i="5"/>
  <c r="G1554" i="5"/>
  <c r="G1272" i="5"/>
  <c r="G1415" i="5"/>
  <c r="G474" i="5"/>
  <c r="G244" i="5"/>
  <c r="G966" i="5"/>
  <c r="G1241" i="5"/>
  <c r="G1306" i="5"/>
  <c r="G543" i="5"/>
  <c r="G683" i="5"/>
  <c r="G548" i="5"/>
  <c r="G1900" i="5"/>
  <c r="G1879" i="5"/>
  <c r="G1002" i="5"/>
  <c r="G452" i="5"/>
  <c r="G1099" i="5"/>
  <c r="G1543" i="5"/>
  <c r="G1617" i="5"/>
  <c r="G1433" i="5"/>
  <c r="G621" i="5"/>
  <c r="G2076" i="5"/>
  <c r="G1404" i="5"/>
  <c r="G1388" i="5"/>
  <c r="G1562" i="5"/>
  <c r="G1397" i="5"/>
  <c r="G415" i="5"/>
  <c r="G859" i="5"/>
  <c r="G1109" i="5"/>
  <c r="G526" i="5"/>
  <c r="G1536" i="5"/>
  <c r="G1329" i="5"/>
  <c r="G229" i="5"/>
  <c r="G1138" i="5"/>
  <c r="G1201" i="5"/>
  <c r="G390" i="5"/>
  <c r="G507" i="5"/>
  <c r="G1319" i="5"/>
  <c r="G425" i="5"/>
  <c r="G744" i="5"/>
  <c r="G1551" i="5"/>
  <c r="G1568" i="5"/>
  <c r="G405" i="5"/>
  <c r="G2657" i="5"/>
  <c r="G797" i="5"/>
  <c r="G36" i="5"/>
  <c r="G2083" i="5"/>
  <c r="B30" i="5"/>
  <c r="G323" i="5"/>
  <c r="G387" i="5"/>
  <c r="G1986" i="5"/>
  <c r="G1368" i="5"/>
  <c r="G335" i="5"/>
  <c r="G1143" i="5"/>
  <c r="G429" i="5"/>
  <c r="G1051" i="5"/>
  <c r="G1768" i="5"/>
  <c r="G1866" i="5"/>
  <c r="G1671" i="5"/>
  <c r="G1746" i="5"/>
  <c r="G1373" i="5"/>
  <c r="G433" i="5"/>
  <c r="G726" i="5"/>
  <c r="G1589" i="5"/>
  <c r="G451" i="5"/>
  <c r="G131" i="5"/>
  <c r="G1159" i="5"/>
  <c r="G2015" i="5"/>
  <c r="G398" i="5"/>
  <c r="G579" i="5"/>
  <c r="G58" i="5"/>
  <c r="G1757" i="5"/>
  <c r="G874" i="5"/>
  <c r="G1988" i="5"/>
  <c r="G1039" i="5"/>
  <c r="G1455" i="5"/>
  <c r="G1000" i="5"/>
  <c r="G1392" i="5"/>
  <c r="G1033" i="5"/>
  <c r="G778" i="5"/>
  <c r="G891" i="5"/>
  <c r="G483" i="5"/>
  <c r="G808" i="5"/>
  <c r="G822" i="5"/>
  <c r="G218" i="5"/>
  <c r="G1062" i="5"/>
  <c r="G468" i="5"/>
  <c r="G1613" i="5"/>
  <c r="G1769" i="5"/>
  <c r="G90" i="5"/>
  <c r="G1173" i="5"/>
  <c r="G1934" i="5"/>
  <c r="G1227" i="5"/>
  <c r="G838" i="5"/>
  <c r="G842" i="5"/>
  <c r="G678" i="5"/>
  <c r="G674" i="5"/>
  <c r="G1317" i="5"/>
  <c r="G592" i="5"/>
  <c r="G1068" i="5"/>
  <c r="G954" i="5"/>
  <c r="G1925" i="5"/>
  <c r="G1069" i="5"/>
  <c r="G1993" i="5"/>
  <c r="G1195" i="5"/>
  <c r="G2034" i="5"/>
  <c r="G1827" i="5"/>
  <c r="G1287" i="5"/>
  <c r="G363" i="5"/>
  <c r="G1261" i="5"/>
  <c r="G419" i="5"/>
  <c r="G620" i="5"/>
  <c r="G999" i="5"/>
  <c r="G1583" i="5"/>
  <c r="G182" i="5"/>
  <c r="G294" i="5"/>
  <c r="G779" i="5"/>
  <c r="G1344" i="5"/>
  <c r="G1422" i="5"/>
  <c r="G1385" i="5"/>
  <c r="G161" i="5"/>
  <c r="G591" i="5"/>
  <c r="G1472" i="5"/>
  <c r="G944" i="5"/>
  <c r="G1886" i="5"/>
  <c r="G928" i="5"/>
  <c r="G1837" i="5"/>
  <c r="G690" i="5"/>
  <c r="G1822" i="5"/>
  <c r="G908" i="5"/>
  <c r="G855" i="5"/>
  <c r="G663" i="5"/>
  <c r="G223" i="5"/>
  <c r="B19" i="5"/>
  <c r="G1438" i="5"/>
  <c r="G1181" i="5"/>
  <c r="G102" i="5"/>
  <c r="G1461" i="5"/>
  <c r="G261" i="5"/>
  <c r="G1657" i="5"/>
  <c r="B29" i="5"/>
  <c r="G943" i="5"/>
  <c r="G1948" i="5"/>
  <c r="G926" i="5"/>
  <c r="G534" i="5"/>
  <c r="G849" i="5"/>
  <c r="G796" i="5"/>
  <c r="G1339" i="5"/>
  <c r="G1858" i="5"/>
  <c r="G1590" i="5"/>
  <c r="G1640" i="5"/>
  <c r="G1076" i="5"/>
  <c r="G167" i="5"/>
  <c r="G1359" i="5"/>
  <c r="G676" i="5"/>
  <c r="G1690" i="5"/>
  <c r="G1441" i="5"/>
  <c r="G981" i="5"/>
  <c r="G240" i="5"/>
  <c r="G1611" i="5"/>
  <c r="G1330" i="5"/>
  <c r="G1380" i="5"/>
  <c r="G1056" i="5"/>
  <c r="G2066" i="5"/>
  <c r="G924" i="5"/>
  <c r="G912" i="5"/>
  <c r="G380" i="5"/>
  <c r="G1931" i="5"/>
  <c r="G1574" i="5"/>
  <c r="G2003" i="5"/>
  <c r="G873" i="5"/>
  <c r="G525" i="5"/>
  <c r="G1246" i="5"/>
  <c r="G575" i="5"/>
  <c r="G1954" i="5"/>
  <c r="G549" i="5"/>
  <c r="G1926" i="5"/>
  <c r="G1720" i="5"/>
  <c r="G853" i="5"/>
  <c r="G1504" i="5"/>
  <c r="G199" i="5"/>
  <c r="G1743" i="5"/>
  <c r="G804" i="5"/>
  <c r="G1421" i="5"/>
  <c r="G1503" i="5"/>
  <c r="G153" i="5"/>
  <c r="G2014" i="5"/>
  <c r="G1799" i="5"/>
  <c r="G1908" i="5"/>
  <c r="G151" i="5"/>
  <c r="G1594" i="5"/>
  <c r="G1249" i="5"/>
  <c r="G980" i="5"/>
  <c r="G684" i="5"/>
  <c r="G1151" i="5"/>
  <c r="G2000" i="5"/>
  <c r="G1207" i="5"/>
  <c r="G1887" i="5"/>
  <c r="G302" i="5"/>
  <c r="G1531" i="5"/>
  <c r="G1426" i="5"/>
  <c r="G209" i="5"/>
  <c r="G424" i="5"/>
  <c r="G47" i="5"/>
  <c r="G45" i="5"/>
  <c r="G1335" i="5"/>
  <c r="G529" i="5"/>
  <c r="G670" i="5"/>
  <c r="G329" i="5"/>
  <c r="G2001" i="5"/>
  <c r="G1050" i="5"/>
  <c r="G1624" i="5"/>
  <c r="G57" i="5"/>
  <c r="G935" i="5"/>
  <c r="G1715" i="5"/>
  <c r="G303" i="5"/>
  <c r="G1634" i="5"/>
  <c r="G929" i="5"/>
  <c r="G1545" i="5"/>
  <c r="G416" i="5"/>
  <c r="G14" i="5"/>
  <c r="G1888" i="5"/>
  <c r="G226" i="5"/>
  <c r="G665" i="5"/>
  <c r="G281" i="5"/>
  <c r="G1228" i="5"/>
  <c r="G1168" i="5"/>
  <c r="B37" i="5"/>
  <c r="G1609" i="5"/>
  <c r="G1320" i="5"/>
  <c r="G1449" i="5"/>
  <c r="G1930" i="5"/>
  <c r="G555" i="5"/>
  <c r="G1194" i="5"/>
  <c r="B26" i="5"/>
  <c r="G1297" i="5"/>
  <c r="G1761" i="5"/>
  <c r="G604" i="5"/>
  <c r="G2010" i="5"/>
  <c r="G1505" i="5"/>
  <c r="G1102" i="5"/>
  <c r="G1939" i="5"/>
  <c r="G319" i="5"/>
  <c r="G1591" i="5"/>
  <c r="G521" i="5"/>
  <c r="G2037" i="5"/>
  <c r="G473" i="5"/>
  <c r="G658" i="5"/>
  <c r="G850" i="5"/>
  <c r="G348" i="5"/>
  <c r="G955" i="5"/>
  <c r="G1740" i="5"/>
  <c r="G2018" i="5"/>
  <c r="G1619" i="5"/>
  <c r="G1777" i="5"/>
  <c r="G753" i="5"/>
  <c r="G798" i="5"/>
  <c r="G1133" i="5"/>
  <c r="G689" i="5"/>
  <c r="G1922" i="5"/>
  <c r="G422" i="5"/>
  <c r="G1310" i="5"/>
  <c r="G1807" i="5"/>
  <c r="G217" i="5"/>
  <c r="G1416" i="5"/>
  <c r="G1202" i="5"/>
  <c r="G735" i="5"/>
  <c r="G895" i="5"/>
  <c r="G535" i="5"/>
  <c r="G1933" i="5"/>
  <c r="G2072" i="5"/>
  <c r="G950" i="5"/>
  <c r="G1791" i="5"/>
  <c r="G1301" i="5"/>
  <c r="G83" i="5"/>
  <c r="G95" i="5"/>
  <c r="G372" i="5"/>
  <c r="G600" i="5"/>
  <c r="G93" i="5"/>
  <c r="G1075" i="5"/>
  <c r="G1682" i="5"/>
  <c r="G1646" i="5"/>
  <c r="G858" i="5"/>
  <c r="G820" i="5"/>
  <c r="G682" i="5"/>
  <c r="G1718" i="5"/>
  <c r="G1951" i="5"/>
  <c r="G1556" i="5"/>
  <c r="G2048" i="5"/>
  <c r="G349" i="5"/>
  <c r="G2049" i="5"/>
  <c r="G504" i="5"/>
  <c r="G739" i="5"/>
  <c r="G1183" i="5"/>
  <c r="G627" i="5"/>
  <c r="G1395" i="5"/>
  <c r="G1001" i="5"/>
  <c r="G1891" i="5"/>
  <c r="G1539" i="5"/>
  <c r="G1334" i="5"/>
  <c r="G1783" i="5"/>
  <c r="G810" i="5"/>
  <c r="G1226" i="5"/>
  <c r="G1336" i="5"/>
  <c r="G636" i="5"/>
  <c r="G84" i="5"/>
  <c r="G1052" i="5"/>
  <c r="G35" i="5"/>
  <c r="G925" i="5"/>
  <c r="G1719" i="5"/>
  <c r="G1363" i="5"/>
  <c r="G1328" i="5"/>
  <c r="G395" i="5"/>
  <c r="G747" i="5"/>
  <c r="G19" i="5"/>
  <c r="G1991" i="5"/>
  <c r="G1063" i="5"/>
  <c r="G653" i="5"/>
  <c r="G680" i="5"/>
  <c r="G1717" i="5"/>
  <c r="G1944" i="5"/>
  <c r="G25" i="5"/>
  <c r="G1803" i="5"/>
  <c r="G1824" i="5"/>
  <c r="G667" i="5"/>
  <c r="G140" i="5"/>
  <c r="G927" i="5"/>
  <c r="G1928" i="5"/>
  <c r="B25" i="5"/>
  <c r="G1303" i="5"/>
  <c r="G1762" i="5"/>
  <c r="G1250" i="5"/>
  <c r="G1443" i="5"/>
  <c r="G1523" i="5"/>
  <c r="G1331" i="5"/>
  <c r="G273" i="5"/>
  <c r="G1678" i="5"/>
  <c r="G265" i="5"/>
  <c r="G1367" i="5"/>
  <c r="G1164" i="5"/>
  <c r="G1648" i="5"/>
  <c r="G914" i="5"/>
  <c r="G361" i="5"/>
  <c r="G1526" i="5"/>
  <c r="G1029" i="5"/>
  <c r="G1776" i="5"/>
  <c r="G119" i="5"/>
  <c r="G1859" i="5"/>
  <c r="G201" i="5"/>
  <c r="G1618" i="5"/>
  <c r="G530" i="5"/>
  <c r="G1247" i="5"/>
  <c r="G1448" i="5"/>
  <c r="G2024" i="5"/>
  <c r="G638" i="5"/>
  <c r="G656" i="5"/>
  <c r="B32" i="5"/>
  <c r="G176" i="5"/>
  <c r="G1947" i="5"/>
  <c r="G857" i="5"/>
  <c r="G1636" i="5"/>
  <c r="G1542" i="5"/>
  <c r="G1893" i="5"/>
  <c r="G1724" i="5"/>
  <c r="G406" i="5"/>
  <c r="G297" i="5"/>
  <c r="G1185" i="5"/>
  <c r="G1465" i="5"/>
  <c r="G2004" i="5"/>
  <c r="G795" i="5"/>
  <c r="G1082" i="5"/>
  <c r="G279" i="5"/>
  <c r="G1703" i="5"/>
  <c r="G898" i="5"/>
  <c r="G824" i="5"/>
  <c r="G445" i="5"/>
  <c r="G1225" i="5"/>
  <c r="G477" i="5"/>
  <c r="G432" i="5"/>
  <c r="G2019" i="5"/>
  <c r="G1742" i="5"/>
  <c r="G903" i="5"/>
  <c r="G1435" i="5"/>
  <c r="G1112" i="5"/>
  <c r="G1393" i="5"/>
  <c r="G533" i="5"/>
  <c r="G460" i="5"/>
  <c r="G979" i="5"/>
  <c r="G1813" i="5"/>
  <c r="G1357" i="5"/>
  <c r="G568" i="5"/>
  <c r="G117" i="5"/>
  <c r="G780" i="5"/>
  <c r="G1484" i="5"/>
  <c r="G136" i="5"/>
  <c r="G1281" i="5"/>
  <c r="G942" i="5"/>
  <c r="G494" i="5"/>
  <c r="G696" i="5"/>
  <c r="G1210" i="5"/>
  <c r="G333" i="5"/>
  <c r="G970" i="5"/>
  <c r="G33" i="5"/>
  <c r="G643" i="5"/>
  <c r="G794" i="5"/>
  <c r="G1980" i="5"/>
  <c r="G1192" i="5"/>
  <c r="G1309" i="5"/>
  <c r="G496" i="5"/>
  <c r="G16" i="5"/>
  <c r="G569" i="5"/>
  <c r="G826" i="5"/>
  <c r="G59" i="5"/>
  <c r="G1881" i="5"/>
  <c r="G556" i="5"/>
  <c r="G1212" i="5"/>
  <c r="G21" i="5"/>
  <c r="G369" i="5"/>
  <c r="G1236" i="5"/>
  <c r="G1935" i="5"/>
  <c r="G1502" i="5"/>
  <c r="G1670" i="5"/>
  <c r="G1208" i="5"/>
  <c r="B24" i="5"/>
  <c r="G1904" i="5"/>
  <c r="G1044" i="5"/>
  <c r="G613" i="5"/>
  <c r="G210" i="5"/>
  <c r="G1299" i="5"/>
  <c r="G1403" i="5"/>
  <c r="G818" i="5"/>
  <c r="G1282" i="5"/>
  <c r="G2030" i="5"/>
  <c r="G1439" i="5"/>
  <c r="G246" i="5"/>
  <c r="G1632" i="5"/>
  <c r="G2009" i="5"/>
  <c r="G1262" i="5"/>
  <c r="G1701" i="5"/>
  <c r="G1582" i="5"/>
  <c r="G865" i="5"/>
  <c r="G931" i="5"/>
  <c r="G120" i="5"/>
  <c r="G648" i="5"/>
  <c r="B35" i="5"/>
  <c r="G276" i="5"/>
  <c r="G763" i="5"/>
  <c r="G1957" i="5"/>
  <c r="G1189" i="5"/>
  <c r="G641" i="5"/>
  <c r="G1733" i="5"/>
  <c r="B23" i="5"/>
  <c r="G1008" i="5"/>
  <c r="G1774" i="5"/>
  <c r="G967" i="5"/>
  <c r="G250" i="5"/>
  <c r="G657" i="5"/>
  <c r="G1958" i="5"/>
  <c r="G637" i="5"/>
  <c r="G1146" i="5"/>
  <c r="G1200" i="5"/>
  <c r="G1730" i="5"/>
  <c r="G1037" i="5"/>
  <c r="G462" i="5"/>
  <c r="G242" i="5"/>
  <c r="G1882" i="5"/>
  <c r="G404" i="5"/>
  <c r="G114" i="5"/>
  <c r="G847" i="5"/>
  <c r="G1022" i="5"/>
  <c r="G1631" i="5"/>
  <c r="G2060" i="5"/>
  <c r="G103" i="5"/>
  <c r="G988" i="5"/>
  <c r="G1919" i="5"/>
  <c r="G224" i="5"/>
  <c r="G703" i="5"/>
  <c r="G434" i="5"/>
  <c r="G1477" i="5"/>
  <c r="G1517" i="5"/>
  <c r="G650" i="5"/>
  <c r="G75" i="5"/>
  <c r="G582" i="5"/>
  <c r="G1451" i="5"/>
  <c r="G2067" i="5"/>
  <c r="G79" i="5"/>
  <c r="G66" i="5"/>
  <c r="G918" i="5"/>
  <c r="G919" i="5"/>
  <c r="G949" i="5"/>
  <c r="G1584" i="5"/>
  <c r="G1488" i="5"/>
  <c r="G594" i="5"/>
  <c r="G469" i="5"/>
  <c r="G661" i="5"/>
  <c r="G61" i="5"/>
  <c r="G1572" i="5"/>
  <c r="G227" i="5"/>
  <c r="G1053" i="5"/>
  <c r="G921" i="5"/>
  <c r="G396" i="5"/>
  <c r="G1779" i="5"/>
  <c r="G18" i="5"/>
  <c r="G1508" i="5"/>
  <c r="G1073" i="5"/>
  <c r="G2008" i="5"/>
  <c r="G626" i="5"/>
  <c r="G904" i="5"/>
  <c r="G1558" i="5"/>
  <c r="G26" i="5"/>
  <c r="G1235" i="5"/>
  <c r="G70" i="5"/>
  <c r="G2025" i="5"/>
  <c r="G446" i="5"/>
  <c r="G2063" i="5"/>
  <c r="G221" i="5"/>
  <c r="B20" i="5"/>
  <c r="G1992" i="5"/>
  <c r="G1450" i="5"/>
  <c r="G71" i="5"/>
  <c r="G1710" i="5"/>
  <c r="G750" i="5"/>
  <c r="G1549" i="5"/>
  <c r="G1131" i="5"/>
  <c r="G762" i="5"/>
  <c r="G612" i="5"/>
  <c r="G784" i="5"/>
  <c r="G1771" i="5"/>
  <c r="G1024" i="5"/>
  <c r="G1580" i="5"/>
  <c r="G24" i="5"/>
  <c r="G2077" i="5"/>
  <c r="G799" i="5"/>
  <c r="G347" i="5"/>
  <c r="G2031" i="5"/>
  <c r="G719" i="5"/>
  <c r="G299" i="5"/>
  <c r="B33" i="5"/>
  <c r="G147" i="5"/>
  <c r="G293" i="5"/>
  <c r="G1665" i="5"/>
  <c r="G1155" i="5"/>
  <c r="G1347" i="5"/>
  <c r="G758" i="5"/>
  <c r="B34" i="5"/>
  <c r="G915" i="5"/>
  <c r="G76" i="5"/>
  <c r="G1946" i="5"/>
  <c r="G402" i="5"/>
  <c r="G1232" i="5"/>
  <c r="G707" i="5"/>
  <c r="G486" i="5"/>
  <c r="G152" i="5"/>
  <c r="G597" i="5"/>
  <c r="G960" i="5"/>
  <c r="G2055" i="5"/>
  <c r="G558" i="5"/>
  <c r="G339" i="5"/>
  <c r="G2045" i="5"/>
  <c r="G490" i="5"/>
  <c r="G836" i="5"/>
  <c r="G343" i="5"/>
  <c r="G1897" i="5"/>
  <c r="G1874" i="5"/>
  <c r="G1243" i="5"/>
  <c r="G1909" i="5"/>
  <c r="G81" i="5"/>
  <c r="G321" i="5"/>
  <c r="G2062" i="5"/>
  <c r="G551" i="5"/>
  <c r="G1778" i="5"/>
  <c r="G524" i="5"/>
  <c r="G389" i="5"/>
  <c r="G584" i="5"/>
  <c r="G885" i="5"/>
  <c r="G327" i="5"/>
  <c r="G1538" i="5"/>
  <c r="G677" i="5"/>
  <c r="G166" i="5"/>
  <c r="G840" i="5"/>
  <c r="G986" i="5"/>
  <c r="G1704" i="5"/>
  <c r="G290" i="5"/>
  <c r="G768" i="5"/>
  <c r="G1775" i="5"/>
  <c r="G782" i="5"/>
  <c r="G179" i="5"/>
  <c r="G1830" i="5"/>
  <c r="G1629" i="5"/>
  <c r="G634" i="5"/>
  <c r="G777" i="5"/>
  <c r="G430" i="5"/>
  <c r="G1836" i="5"/>
  <c r="G257" i="5"/>
  <c r="G378" i="5"/>
  <c r="G1289" i="5"/>
  <c r="G17" i="5"/>
  <c r="G305" i="5"/>
  <c r="G1738" i="5"/>
  <c r="G2058" i="5"/>
  <c r="G1940" i="5"/>
  <c r="G1431" i="5"/>
  <c r="G1165" i="5"/>
  <c r="G15" i="5"/>
  <c r="G749" i="5"/>
  <c r="G725" i="5"/>
  <c r="G1091" i="5"/>
  <c r="G495" i="5"/>
  <c r="G1407" i="5"/>
  <c r="G1862" i="5"/>
  <c r="B22" i="5"/>
  <c r="G331" i="5"/>
  <c r="G203" i="5"/>
  <c r="G326" i="5"/>
  <c r="G91" i="5"/>
  <c r="G1035" i="5"/>
  <c r="G156" i="5"/>
  <c r="G30" i="5"/>
  <c r="G1848" i="5"/>
  <c r="G806" i="5"/>
  <c r="G1049" i="5"/>
  <c r="G845" i="5"/>
  <c r="G1237" i="5"/>
  <c r="G428" i="5"/>
  <c r="B5" i="4"/>
  <c r="D5" i="4" s="1"/>
  <c r="G420" i="5"/>
  <c r="G234" i="5"/>
  <c r="G916" i="5"/>
  <c r="G2022" i="5"/>
  <c r="G1527" i="5"/>
  <c r="G1553" i="5"/>
  <c r="B36" i="5"/>
  <c r="G342" i="5"/>
  <c r="G345" i="5"/>
  <c r="G1145" i="5"/>
  <c r="G370" i="5"/>
  <c r="G1810" i="5"/>
  <c r="G1734" i="5"/>
  <c r="B28" i="5"/>
  <c r="G1190" i="5"/>
  <c r="G1977" i="5"/>
  <c r="G214" i="5"/>
  <c r="G2064" i="5"/>
  <c r="G871" i="5"/>
  <c r="G141" i="5"/>
  <c r="G1308" i="5"/>
  <c r="G1840" i="5"/>
  <c r="G1316" i="5"/>
  <c r="G733" i="5"/>
  <c r="G909" i="5"/>
  <c r="G1699" i="5"/>
  <c r="G1529" i="5"/>
  <c r="G143" i="5"/>
  <c r="G1694" i="5"/>
  <c r="G344" i="5"/>
  <c r="G910" i="5"/>
  <c r="G1668" i="5"/>
  <c r="G310" i="5"/>
  <c r="G1521" i="5"/>
  <c r="G1932" i="5"/>
  <c r="G1340" i="5"/>
  <c r="G644" i="5"/>
  <c r="G118" i="5"/>
  <c r="G485" i="5"/>
  <c r="G1961" i="5"/>
  <c r="G1067" i="5"/>
  <c r="G1148" i="5"/>
  <c r="G1108" i="5"/>
  <c r="G700" i="5"/>
  <c r="G566" i="5"/>
  <c r="G410" i="5"/>
  <c r="G876" i="5"/>
  <c r="G457" i="5"/>
  <c r="G1751" i="5"/>
  <c r="G80" i="5"/>
  <c r="G1696" i="5"/>
  <c r="G1343" i="5"/>
  <c r="G1401" i="5"/>
  <c r="G789" i="5"/>
  <c r="G1667" i="5"/>
  <c r="G877" i="5"/>
  <c r="G492" i="5"/>
  <c r="G965" i="5"/>
  <c r="G1726" i="5"/>
  <c r="G1132" i="5"/>
  <c r="G1348" i="5"/>
  <c r="G1409" i="5"/>
  <c r="G1727" i="5"/>
  <c r="G27" i="5"/>
  <c r="G1307" i="5"/>
  <c r="G1892" i="5"/>
  <c r="G787" i="5"/>
  <c r="G2044" i="5"/>
  <c r="G1468" i="5"/>
  <c r="G1662" i="5"/>
  <c r="G20" i="5"/>
  <c r="G545" i="5"/>
  <c r="G685" i="5"/>
  <c r="G435" i="5"/>
  <c r="G1530" i="5"/>
  <c r="G770" i="5"/>
  <c r="G1639" i="5"/>
  <c r="G358" i="5"/>
  <c r="G479" i="5"/>
  <c r="G1628" i="5"/>
  <c r="G1901" i="5"/>
  <c r="G1638" i="5"/>
  <c r="G1541" i="5"/>
  <c r="G1253" i="5"/>
  <c r="G29" i="5"/>
  <c r="G617" i="5"/>
  <c r="G1222" i="5"/>
  <c r="G1304" i="5"/>
  <c r="G98" i="5"/>
  <c r="G239" i="5"/>
  <c r="G1478" i="5"/>
  <c r="G22" i="5"/>
  <c r="G1943" i="5"/>
  <c r="G1849" i="5"/>
  <c r="G1924" i="5"/>
  <c r="G274" i="5"/>
  <c r="G67" i="5"/>
  <c r="G1486" i="5"/>
  <c r="B31" i="5"/>
  <c r="G272" i="5"/>
  <c r="G1873" i="5"/>
  <c r="G939" i="5"/>
  <c r="G1748" i="5"/>
  <c r="G812" i="5"/>
  <c r="G1509" i="5"/>
  <c r="B21" i="5"/>
  <c r="G1952" i="5"/>
  <c r="G562" i="5"/>
  <c r="G1514" i="5"/>
  <c r="G1917" i="5"/>
  <c r="G602" i="5"/>
  <c r="G1205" i="5"/>
  <c r="G958" i="5"/>
  <c r="G1983" i="5"/>
  <c r="G1914" i="5"/>
  <c r="G581" i="5"/>
  <c r="G1366" i="5"/>
  <c r="G170" i="5"/>
  <c r="G888" i="5"/>
  <c r="G867" i="5"/>
  <c r="G607" i="5"/>
  <c r="G1446" i="5"/>
  <c r="G1054" i="5"/>
  <c r="G1765" i="5"/>
  <c r="G2035" i="5"/>
  <c r="G550" i="5"/>
  <c r="G639" i="5"/>
  <c r="G1967" i="5"/>
  <c r="G328" i="5"/>
  <c r="G325" i="5"/>
  <c r="G375" i="5"/>
  <c r="G1756" i="5"/>
  <c r="G769" i="5"/>
  <c r="G1346" i="5"/>
  <c r="G1423" i="5"/>
  <c r="G94" i="5"/>
  <c r="G1179" i="5"/>
  <c r="G322" i="5"/>
  <c r="G43" i="5"/>
  <c r="G828" i="5"/>
  <c r="G185" i="5"/>
  <c r="G1134" i="5"/>
  <c r="G489" i="5"/>
  <c r="G1763" i="5"/>
  <c r="G146" i="5"/>
  <c r="G2080" i="5"/>
  <c r="G222" i="5"/>
  <c r="G1224" i="5"/>
  <c r="G52" i="5"/>
  <c r="G720" i="5"/>
  <c r="G466" i="5"/>
  <c r="G2046" i="5"/>
  <c r="G1972" i="5"/>
  <c r="G1522" i="5"/>
  <c r="G1555" i="5"/>
  <c r="G1787" i="5"/>
  <c r="G351" i="5"/>
  <c r="G28" i="5"/>
  <c r="G1269" i="5"/>
  <c r="G1018" i="5"/>
  <c r="G367" i="5"/>
  <c r="G1032" i="5"/>
  <c r="G862" i="5"/>
  <c r="G1658" i="5"/>
  <c r="G785" i="5"/>
  <c r="G2026" i="5"/>
  <c r="G1274" i="5"/>
  <c r="G606" i="5"/>
  <c r="G1655" i="5"/>
  <c r="G1020" i="5"/>
  <c r="G2043" i="5"/>
  <c r="G414" i="5"/>
  <c r="G1630" i="5"/>
  <c r="G1204" i="5"/>
  <c r="G672" i="5"/>
  <c r="G1065" i="5"/>
  <c r="G1745" i="5"/>
  <c r="G1322" i="5"/>
  <c r="G31" i="5"/>
  <c r="G631" i="5"/>
  <c r="G251" i="5"/>
  <c r="G1786" i="5"/>
  <c r="G1171" i="5"/>
  <c r="G1595" i="5"/>
  <c r="G995" i="5"/>
  <c r="G13" i="5"/>
  <c r="G1982" i="5"/>
  <c r="G573" i="5"/>
  <c r="G1121" i="5"/>
  <c r="G870" i="5"/>
  <c r="G576" i="5"/>
  <c r="G175" i="5"/>
  <c r="B27" i="5"/>
  <c r="G1899" i="5"/>
  <c r="G1268" i="5"/>
  <c r="G1721" i="5"/>
  <c r="G991" i="5"/>
  <c r="G1560" i="5"/>
  <c r="G1764" i="5"/>
  <c r="G307" i="5"/>
  <c r="G1518" i="5"/>
  <c r="G1411" i="5"/>
  <c r="G1871" i="5"/>
  <c r="G100" i="5"/>
  <c r="G249" i="5"/>
  <c r="G628" i="5"/>
  <c r="G1563" i="5"/>
  <c r="G87" i="5"/>
  <c r="G1666" i="5"/>
  <c r="G993" i="5"/>
  <c r="G373" i="5"/>
  <c r="G464" i="5"/>
  <c r="G624" i="5"/>
  <c r="G869" i="5"/>
  <c r="G1633" i="5"/>
  <c r="G1257" i="5"/>
  <c r="G819" i="5"/>
  <c r="G256" i="5"/>
  <c r="G1885" i="5"/>
  <c r="G742" i="5"/>
  <c r="G783" i="5"/>
  <c r="G630" i="5"/>
  <c r="G1847" i="5"/>
  <c r="G1877" i="5"/>
  <c r="G522" i="5"/>
  <c r="G500" i="5"/>
  <c r="G1537" i="5"/>
  <c r="G1090" i="5"/>
  <c r="G1167" i="5"/>
  <c r="G1092" i="5"/>
  <c r="G1753" i="5"/>
  <c r="G693" i="5"/>
  <c r="G1903" i="5"/>
  <c r="G1495" i="5"/>
  <c r="G1575" i="5"/>
  <c r="G197" i="5"/>
  <c r="G73" i="5"/>
  <c r="G177" i="5"/>
  <c r="G350" i="5"/>
  <c r="G1959" i="5"/>
  <c r="G133" i="5"/>
  <c r="G697" i="5"/>
  <c r="G1798" i="5"/>
  <c r="G1362" i="5"/>
  <c r="G1349" i="5"/>
  <c r="G932" i="5"/>
  <c r="G1499" i="5"/>
  <c r="G211" i="5"/>
  <c r="G922" i="5"/>
  <c r="G1238" i="5"/>
  <c r="G1962" i="5"/>
  <c r="G1920" i="5"/>
  <c r="G1601" i="5"/>
  <c r="G1055" i="5"/>
  <c r="G208" i="5"/>
  <c r="G1759" i="5"/>
  <c r="G1350" i="5"/>
  <c r="G1839" i="5"/>
  <c r="G1333" i="5"/>
  <c r="G907" i="5"/>
  <c r="G1872" i="5"/>
  <c r="G162" i="5"/>
  <c r="G1732" i="5"/>
  <c r="G171" i="5"/>
  <c r="G393" i="5"/>
  <c r="G701" i="5"/>
  <c r="G498" i="5"/>
  <c r="G1460" i="5"/>
  <c r="G1140" i="5"/>
  <c r="G181" i="5"/>
  <c r="G200" i="5"/>
  <c r="G1749" i="5"/>
  <c r="G923" i="5"/>
  <c r="G32" i="5"/>
  <c r="G332" i="5"/>
  <c r="G1276" i="5"/>
  <c r="G1519" i="5"/>
  <c r="G974" i="5"/>
  <c r="G843" i="5"/>
  <c r="G1485" i="5"/>
  <c r="G23" i="5"/>
  <c r="G134" i="5"/>
  <c r="G2056" i="5"/>
  <c r="G1240" i="5"/>
  <c r="G632" i="5"/>
  <c r="G63" i="5"/>
  <c r="G1915" i="5"/>
  <c r="G283" i="5"/>
  <c r="G1467" i="5"/>
  <c r="G1578" i="5"/>
  <c r="G1453" i="5"/>
  <c r="G1442" i="5"/>
  <c r="G1083" i="5"/>
  <c r="G2033" i="5"/>
  <c r="G603" i="5"/>
  <c r="G1447" i="5"/>
  <c r="G198" i="5"/>
  <c r="G835" i="5"/>
  <c r="G1793" i="5"/>
  <c r="G1197" i="5"/>
  <c r="G385" i="5"/>
  <c r="G1293" i="5"/>
  <c r="G1298" i="5"/>
  <c r="G577" i="5"/>
  <c r="G2041" i="5"/>
  <c r="G772" i="5"/>
  <c r="G1405" i="5"/>
  <c r="G1870" i="5"/>
  <c r="G1586" i="5"/>
  <c r="G213" i="5"/>
  <c r="G1834" i="5"/>
  <c r="G934" i="5"/>
  <c r="G917" i="5"/>
  <c r="G1566" i="5"/>
  <c r="G289" i="5"/>
  <c r="G399" i="5"/>
  <c r="G1218" i="5"/>
  <c r="G368" i="5"/>
  <c r="G940" i="5"/>
  <c r="G1643" i="5"/>
  <c r="G252" i="5"/>
  <c r="G193" i="5"/>
  <c r="G1256" i="5"/>
  <c r="G715" i="5"/>
  <c r="G400" i="5"/>
  <c r="G1814" i="5"/>
  <c r="G1600" i="5"/>
  <c r="G1685" i="5"/>
  <c r="G1156" i="5"/>
  <c r="G1036" i="5"/>
  <c r="G1424" i="5"/>
  <c r="G1602" i="5"/>
  <c r="G1125" i="5"/>
  <c r="G2052" i="5"/>
  <c r="G108" i="5"/>
  <c r="G938" i="5"/>
  <c r="G1136" i="5"/>
  <c r="G2032" i="5"/>
  <c r="G1687" i="5"/>
  <c r="G1985" i="5"/>
  <c r="G1855" i="5"/>
  <c r="G1955" i="5"/>
  <c r="G238" i="5"/>
  <c r="G2023" i="5"/>
  <c r="G1483" i="5"/>
  <c r="G1741" i="5"/>
  <c r="G1027" i="5"/>
  <c r="G1015" i="5"/>
  <c r="G1788" i="5"/>
  <c r="G38" i="5"/>
  <c r="G1117" i="5"/>
  <c r="G1506" i="5"/>
  <c r="G1273" i="5"/>
  <c r="G1376" i="5"/>
  <c r="G1321" i="5"/>
  <c r="G478" i="5"/>
  <c r="G1500" i="5"/>
  <c r="G173" i="5"/>
  <c r="G1058" i="5"/>
  <c r="G1515" i="5"/>
  <c r="G1752" i="5"/>
  <c r="G1714" i="5"/>
  <c r="G601" i="5"/>
  <c r="G1130" i="5"/>
  <c r="G1557" i="5"/>
  <c r="G542" i="5"/>
  <c r="G34" i="5"/>
  <c r="G172" i="5"/>
  <c r="G401" i="5"/>
  <c r="G1419" i="5"/>
  <c r="G781" i="5"/>
  <c r="G1995" i="5"/>
  <c r="G438" i="5"/>
  <c r="G614" i="5"/>
  <c r="G541" i="5"/>
  <c r="G1831" i="5"/>
  <c r="G1916" i="5"/>
  <c r="G1295" i="5"/>
  <c r="G1364" i="5"/>
  <c r="G49" i="5"/>
  <c r="G169" i="5"/>
  <c r="G488" i="5"/>
  <c r="G164" i="5"/>
  <c r="G1473" i="5"/>
  <c r="G1587" i="5"/>
  <c r="G1072" i="5"/>
  <c r="G383" i="5"/>
  <c r="G2074" i="5"/>
  <c r="G1126" i="5"/>
  <c r="G1999" i="5"/>
  <c r="G1389" i="5"/>
  <c r="G985" i="5"/>
  <c r="G1399" i="5"/>
  <c r="G816" i="5"/>
  <c r="G295" i="5"/>
  <c r="G77" i="5"/>
  <c r="G669" i="5"/>
  <c r="G184" i="5"/>
  <c r="G1868" i="5"/>
  <c r="G1398" i="5"/>
  <c r="G622" i="5"/>
  <c r="G1635" i="5"/>
  <c r="G124" i="5"/>
  <c r="G1188" i="5"/>
  <c r="G1772" i="5"/>
  <c r="G231" i="5"/>
  <c r="G1598" i="5"/>
  <c r="G1463" i="5"/>
  <c r="G1462" i="5"/>
  <c r="G1386" i="5"/>
  <c r="G202" i="5"/>
  <c r="G953" i="5"/>
  <c r="G968" i="5"/>
  <c r="G1169" i="5"/>
  <c r="G1693" i="5"/>
  <c r="G1175" i="5"/>
  <c r="G1890" i="5"/>
  <c r="G1093" i="5"/>
  <c r="G1627" i="5"/>
  <c r="G1294" i="5"/>
  <c r="G60" i="5"/>
  <c r="G1160" i="5"/>
  <c r="G766" i="5"/>
  <c r="G1660" i="5"/>
  <c r="G39" i="5"/>
  <c r="G856" i="5"/>
  <c r="G1898" i="5"/>
  <c r="G1698" i="5"/>
  <c r="G465" i="5"/>
  <c r="G2040" i="5"/>
  <c r="G475" i="5"/>
  <c r="G1100" i="5"/>
  <c r="G1911" i="5"/>
  <c r="G1907" i="5"/>
  <c r="G695" i="5"/>
  <c r="G561" i="5"/>
  <c r="G1030" i="5"/>
  <c r="G1187" i="5"/>
  <c r="G860" i="5"/>
  <c r="G1352" i="5"/>
  <c r="G92" i="5"/>
  <c r="G887" i="5"/>
  <c r="G1845" i="5"/>
  <c r="G165" i="5"/>
  <c r="G875" i="5"/>
  <c r="G1864" i="5"/>
  <c r="G431" i="5"/>
  <c r="G443" i="5"/>
  <c r="G2007" i="5"/>
  <c r="G1277" i="5"/>
  <c r="G764" i="5"/>
  <c r="G37" i="5"/>
  <c r="G1041" i="5"/>
  <c r="G195" i="5"/>
  <c r="G1010" i="5"/>
  <c r="G106" i="5"/>
  <c r="G1597" i="5"/>
  <c r="G776" i="5"/>
  <c r="G1124" i="5"/>
  <c r="G194" i="5"/>
  <c r="G2002" i="5"/>
  <c r="G1819" i="5"/>
  <c r="G791" i="5"/>
  <c r="G1342" i="5"/>
  <c r="G952" i="5"/>
  <c r="G1540" i="5"/>
  <c r="G1259" i="5"/>
  <c r="G1942" i="5"/>
  <c r="G1214" i="5"/>
  <c r="G1981" i="5"/>
  <c r="G2051" i="5"/>
  <c r="G449" i="5"/>
  <c r="G484" i="5"/>
  <c r="G920" i="5"/>
  <c r="G1884" i="5"/>
  <c r="G1711" i="5"/>
  <c r="G1012" i="5"/>
  <c r="G168" i="5"/>
  <c r="G1141" i="5"/>
  <c r="G1045" i="5"/>
  <c r="G1071" i="5"/>
  <c r="G987" i="5"/>
  <c r="G1806" i="5"/>
  <c r="G1651" i="5"/>
  <c r="G666" i="5"/>
  <c r="G149" i="5"/>
  <c r="G1728" i="5"/>
  <c r="G1004" i="5"/>
  <c r="G1434" i="5"/>
  <c r="G1702" i="5"/>
  <c r="G741" i="5"/>
  <c r="G1534" i="5"/>
  <c r="G1466" i="5"/>
  <c r="G1114" i="5"/>
  <c r="G476" i="5"/>
  <c r="G1626" i="5"/>
  <c r="G1579" i="5"/>
  <c r="G705" i="5"/>
  <c r="G1396" i="5"/>
  <c r="G1744" i="5"/>
  <c r="G706" i="5"/>
  <c r="G1596" i="5"/>
  <c r="G412" i="5"/>
  <c r="G775" i="5"/>
  <c r="G659" i="5"/>
  <c r="G1865" i="5"/>
  <c r="G593" i="5"/>
  <c r="G1248" i="5"/>
  <c r="G883" i="5"/>
  <c r="G947" i="5"/>
  <c r="G216" i="5"/>
  <c r="G472" i="5"/>
  <c r="G544" i="5"/>
  <c r="G605" i="5"/>
  <c r="G86" i="5"/>
  <c r="G1209" i="5"/>
  <c r="G1767" i="5"/>
  <c r="G241" i="5"/>
  <c r="G1994" i="5"/>
  <c r="G1851" i="5"/>
  <c r="G821" i="5"/>
  <c r="G1355" i="5"/>
  <c r="G1034" i="5"/>
  <c r="G467" i="5"/>
  <c r="G1279" i="5"/>
  <c r="G1713" i="5"/>
  <c r="G1695" i="5"/>
  <c r="G902" i="5"/>
  <c r="G1285" i="5"/>
  <c r="G1790" i="5"/>
  <c r="G1013" i="5"/>
  <c r="G96" i="5"/>
  <c r="G338" i="5"/>
  <c r="G78" i="5"/>
  <c r="G374" i="5"/>
  <c r="G1821" i="5"/>
  <c r="G969" i="5"/>
  <c r="G512" i="5"/>
  <c r="G563" i="5"/>
  <c r="G751" i="5"/>
  <c r="G1332" i="5"/>
  <c r="G642" i="5"/>
  <c r="G1283" i="5"/>
  <c r="G852" i="5"/>
  <c r="G1902" i="5"/>
  <c r="G748" i="5"/>
  <c r="G228" i="5"/>
  <c r="G1021" i="5"/>
  <c r="G1408" i="5"/>
  <c r="G1296" i="5"/>
  <c r="B18" i="5"/>
  <c r="C17" i="1" s="1"/>
  <c r="G441" i="5"/>
  <c r="G101" i="5"/>
  <c r="G941" i="5"/>
  <c r="G686" i="5"/>
  <c r="G2027" i="5"/>
  <c r="G187" i="5"/>
  <c r="G1290" i="5"/>
  <c r="G1800" i="5"/>
  <c r="G65" i="5"/>
  <c r="G652" i="5"/>
  <c r="G453" i="5"/>
  <c r="G846" i="5"/>
  <c r="G237" i="5"/>
  <c r="G982" i="5"/>
  <c r="G2047" i="5"/>
  <c r="G1913" i="5"/>
  <c r="G1061" i="5"/>
  <c r="G436" i="5"/>
  <c r="G413" i="5"/>
  <c r="G1182" i="5"/>
  <c r="G110" i="5"/>
  <c r="G623" i="5"/>
  <c r="G1676" i="5"/>
  <c r="G511" i="5"/>
  <c r="G734" i="5"/>
  <c r="G1832" i="5"/>
  <c r="G1889" i="5"/>
  <c r="G439" i="5"/>
  <c r="G1085" i="5"/>
  <c r="G1006" i="5"/>
  <c r="G1258" i="5"/>
  <c r="G1414" i="5"/>
  <c r="G572" i="5"/>
  <c r="G901" i="5"/>
  <c r="G191" i="5"/>
  <c r="G811" i="5"/>
  <c r="G1230" i="5"/>
  <c r="G1081" i="5"/>
  <c r="G64" i="5"/>
  <c r="G1496" i="5"/>
  <c r="G499" i="5"/>
  <c r="G528" i="5"/>
  <c r="G403" i="5"/>
  <c r="G68" i="5"/>
  <c r="G864" i="5"/>
  <c r="G1863" i="5"/>
  <c r="G427" i="5"/>
  <c r="G957" i="5"/>
  <c r="G1480" i="5"/>
  <c r="G1077" i="5"/>
  <c r="G1217" i="5"/>
  <c r="G116" i="5"/>
  <c r="G1489" i="5"/>
  <c r="G2006" i="5"/>
  <c r="G407" i="5"/>
  <c r="G1103" i="5"/>
  <c r="G817" i="5"/>
  <c r="G1976" i="5"/>
  <c r="G1031" i="5"/>
  <c r="G714" i="5"/>
  <c r="G844" i="5"/>
  <c r="G879" i="5"/>
  <c r="G1820" i="5"/>
  <c r="G1736" i="5"/>
  <c r="G896" i="5"/>
  <c r="G480" i="5"/>
  <c r="G2021" i="5"/>
  <c r="G190" i="5"/>
  <c r="G1311" i="5"/>
  <c r="G386" i="5"/>
  <c r="G1158" i="5"/>
  <c r="G1354" i="5"/>
  <c r="G732" i="5"/>
  <c r="G1780" i="5"/>
  <c r="G1965" i="5"/>
  <c r="G900" i="5"/>
  <c r="G1755" i="5"/>
  <c r="G1123" i="5"/>
  <c r="G618" i="5"/>
  <c r="G270" i="5"/>
  <c r="G1802" i="5"/>
  <c r="G1603" i="5"/>
  <c r="G803" i="5"/>
  <c r="G1532" i="5"/>
  <c r="G1501" i="5"/>
  <c r="G589" i="5"/>
  <c r="G1382" i="5"/>
  <c r="G881" i="5"/>
  <c r="G286" i="5"/>
  <c r="G1305" i="5"/>
  <c r="G516" i="5"/>
  <c r="G1080" i="5"/>
  <c r="G1265" i="5"/>
  <c r="G882" i="5"/>
  <c r="G664" i="5"/>
  <c r="G1219" i="5"/>
  <c r="G1425" i="5"/>
  <c r="G336" i="5"/>
  <c r="G1142" i="5"/>
  <c r="G727" i="5"/>
  <c r="G738" i="5"/>
  <c r="G730" i="5"/>
  <c r="G1381" i="5"/>
  <c r="G1252" i="5"/>
  <c r="G2050" i="5"/>
  <c r="G1644" i="5"/>
  <c r="G662" i="5"/>
  <c r="G841" i="5"/>
  <c r="G1569" i="5"/>
  <c r="G878" i="5"/>
  <c r="G253" i="5"/>
  <c r="G346" i="5"/>
  <c r="G1436" i="5"/>
  <c r="G1677" i="5"/>
  <c r="G1938" i="5"/>
  <c r="G1588" i="5"/>
  <c r="G278" i="5"/>
  <c r="G1358" i="5"/>
  <c r="G1264" i="5"/>
  <c r="G1326" i="5"/>
  <c r="G2079" i="5"/>
  <c r="G585" i="5"/>
  <c r="G1921" i="5"/>
  <c r="G1410" i="5"/>
  <c r="G578" i="5"/>
  <c r="G1605" i="5"/>
  <c r="G956" i="5"/>
  <c r="G790" i="5"/>
  <c r="G340" i="5"/>
  <c r="G886" i="5"/>
  <c r="G1275" i="5"/>
  <c r="G2070" i="5"/>
  <c r="G1945" i="5"/>
  <c r="G786" i="5"/>
  <c r="G619" i="5"/>
  <c r="G1867" i="5"/>
  <c r="G285" i="5"/>
  <c r="G1216" i="5"/>
  <c r="G1137" i="5"/>
  <c r="G1014" i="5"/>
  <c r="G1469" i="5"/>
  <c r="G1512" i="5"/>
  <c r="G1507" i="5"/>
  <c r="G1371" i="5"/>
  <c r="G978" i="5"/>
  <c r="G1729" i="5"/>
  <c r="G1213" i="5"/>
  <c r="G1842" i="5"/>
  <c r="G235" i="5"/>
  <c r="G1956" i="5"/>
  <c r="G1689" i="5"/>
  <c r="G132" i="5"/>
  <c r="G962" i="5"/>
  <c r="G225" i="5"/>
  <c r="G388" i="5"/>
  <c r="G1894" i="5"/>
  <c r="G1390" i="5"/>
  <c r="G1570" i="5"/>
  <c r="G1705" i="5"/>
  <c r="G1739" i="5"/>
  <c r="G178" i="5"/>
  <c r="G1544" i="5"/>
  <c r="G698" i="5"/>
  <c r="G1585" i="5"/>
  <c r="G158" i="5"/>
  <c r="G616" i="5"/>
  <c r="G1918" i="5"/>
  <c r="G805" i="5"/>
  <c r="G673" i="5"/>
  <c r="G731" i="5"/>
  <c r="G1491" i="5"/>
  <c r="G1078" i="5"/>
  <c r="G718" i="5"/>
  <c r="G1669" i="5"/>
  <c r="G2089" i="5"/>
  <c r="G992" i="5"/>
  <c r="G1361" i="5"/>
  <c r="G1440" i="5"/>
  <c r="G123" i="5"/>
  <c r="G702" i="5"/>
  <c r="G2078" i="5"/>
  <c r="G1351" i="5"/>
  <c r="G574" i="5"/>
  <c r="G1191" i="5"/>
  <c r="G506" i="5"/>
  <c r="G611" i="5"/>
  <c r="G580" i="5"/>
  <c r="G560" i="5"/>
  <c r="G1621" i="5"/>
  <c r="G839" i="5"/>
  <c r="G1625" i="5"/>
  <c r="G675" i="5"/>
  <c r="G1968" i="5"/>
  <c r="G1300" i="5"/>
  <c r="G559" i="5"/>
  <c r="G1599" i="5"/>
  <c r="G740" i="5"/>
  <c r="G1754" i="5"/>
  <c r="G183" i="5"/>
  <c r="G1406" i="5"/>
  <c r="G230" i="5"/>
  <c r="G1428" i="5"/>
  <c r="G848" i="5"/>
  <c r="G1664" i="5"/>
  <c r="G989" i="5"/>
  <c r="G1196" i="5"/>
  <c r="G1937" i="5"/>
  <c r="G863" i="5"/>
  <c r="G391" i="5"/>
  <c r="G1927" i="5"/>
  <c r="G357" i="5"/>
  <c r="G411" i="5"/>
  <c r="G1193" i="5"/>
  <c r="G1896" i="5"/>
  <c r="G897" i="5"/>
  <c r="G2073" i="5"/>
  <c r="G1697" i="5"/>
  <c r="G973" i="5"/>
  <c r="G800" i="5"/>
  <c r="G972" i="5"/>
  <c r="G148" i="5"/>
  <c r="G1220" i="5"/>
  <c r="G1828" i="5"/>
  <c r="G1620" i="5"/>
  <c r="G647" i="5"/>
  <c r="G1186" i="5"/>
  <c r="G1604" i="5"/>
  <c r="G1288" i="5"/>
  <c r="G1211" i="5"/>
  <c r="G961" i="5"/>
  <c r="G1095" i="5"/>
  <c r="G440" i="5"/>
  <c r="G1023" i="5"/>
  <c r="G679" i="5"/>
  <c r="G280" i="5"/>
  <c r="G1119" i="5"/>
  <c r="G1464" i="5"/>
  <c r="G1852" i="5"/>
  <c r="G88" i="5"/>
  <c r="G996" i="5"/>
  <c r="G890" i="5"/>
  <c r="G365" i="5"/>
  <c r="G1260" i="5"/>
  <c r="G1129" i="5"/>
  <c r="G723" i="5"/>
  <c r="G1060" i="5"/>
  <c r="G1110" i="5"/>
  <c r="G1573" i="5"/>
  <c r="G1387" i="5"/>
  <c r="G746" i="5"/>
  <c r="G1608" i="5"/>
  <c r="G755" i="5"/>
  <c r="G610" i="5"/>
  <c r="G1794" i="5"/>
  <c r="G1314" i="5"/>
  <c r="G893" i="5"/>
  <c r="G371" i="5"/>
  <c r="G1936" i="5"/>
  <c r="G2042" i="5"/>
  <c r="G1953" i="5"/>
  <c r="G1239" i="5"/>
  <c r="G1234" i="5"/>
  <c r="G1823" i="5"/>
  <c r="G267" i="5"/>
  <c r="G1064" i="5"/>
  <c r="G933" i="5"/>
  <c r="G493" i="5"/>
  <c r="G1432" i="5"/>
  <c r="G55" i="5"/>
  <c r="G830" i="5"/>
  <c r="G437" i="5"/>
  <c r="G205" i="5"/>
  <c r="G1009" i="5"/>
  <c r="G212" i="5"/>
  <c r="G341" i="5"/>
  <c r="G868" i="5"/>
  <c r="G1856" i="5"/>
  <c r="G1978" i="5"/>
  <c r="G668" i="5"/>
  <c r="G1792" i="5"/>
  <c r="G139" i="5"/>
  <c r="G765" i="5"/>
  <c r="G1650" i="5"/>
  <c r="G1511" i="5"/>
  <c r="G546" i="5"/>
  <c r="G316" i="5"/>
  <c r="G137" i="5"/>
  <c r="G1070" i="5"/>
  <c r="G1895" i="5"/>
  <c r="G1829" i="5"/>
  <c r="G1998" i="5"/>
  <c r="G2054" i="5"/>
  <c r="G640" i="5"/>
  <c r="G1684" i="5"/>
  <c r="G180" i="5"/>
  <c r="G417" i="5"/>
  <c r="G1637" i="5"/>
  <c r="G583" i="5"/>
  <c r="G1645" i="5"/>
  <c r="G724" i="5"/>
  <c r="G1567" i="5"/>
  <c r="G1086" i="5"/>
  <c r="G1571" i="5"/>
  <c r="G2053" i="5"/>
  <c r="G376" i="5"/>
  <c r="G513" i="5"/>
  <c r="G121" i="5"/>
  <c r="G728" i="5"/>
  <c r="G752" i="5"/>
  <c r="G1135" i="5"/>
  <c r="G99" i="5"/>
  <c r="G866" i="5"/>
  <c r="G2038" i="5"/>
  <c r="G206" i="5"/>
  <c r="G1105" i="5"/>
  <c r="G913" i="5"/>
  <c r="G113" i="5"/>
  <c r="G1853" i="5"/>
  <c r="G1047" i="5"/>
  <c r="G262" i="5"/>
  <c r="G1817" i="5"/>
  <c r="G1615" i="5"/>
  <c r="G107" i="5"/>
  <c r="G729" i="5"/>
  <c r="G1474" i="5"/>
  <c r="G1950" i="5"/>
  <c r="G1838" i="5"/>
  <c r="G41" i="5"/>
  <c r="G2036" i="5"/>
  <c r="G1661" i="5"/>
  <c r="G1255" i="5"/>
  <c r="G1038" i="5"/>
  <c r="G1528" i="5"/>
  <c r="G1059" i="5"/>
  <c r="G1816" i="5"/>
  <c r="G487" i="5"/>
  <c r="G1708" i="5"/>
  <c r="G1482" i="5"/>
  <c r="G1565" i="5"/>
  <c r="G355" i="5"/>
  <c r="G608" i="5"/>
  <c r="G456" i="5"/>
  <c r="G1353" i="5"/>
  <c r="G1490" i="5"/>
  <c r="G837" i="5"/>
  <c r="G649" i="5"/>
  <c r="G1094" i="5"/>
  <c r="G502" i="5"/>
  <c r="G547" i="5"/>
  <c r="G596" i="5"/>
  <c r="G646" i="5"/>
  <c r="G354" i="5"/>
  <c r="G1592" i="5"/>
  <c r="G1758" i="5"/>
  <c r="G1278" i="5"/>
  <c r="G69" i="5"/>
  <c r="G2065" i="5"/>
  <c r="G1811" i="5"/>
  <c r="G128" i="5"/>
  <c r="G364" i="5"/>
  <c r="G1242" i="5"/>
  <c r="G304" i="5"/>
  <c r="G2071" i="5"/>
  <c r="G998" i="5"/>
  <c r="G97" i="5"/>
  <c r="G356" i="5"/>
  <c r="G1176" i="5"/>
  <c r="G1492" i="5"/>
  <c r="G1374" i="5"/>
  <c r="G1846" i="5"/>
  <c r="G1413" i="5"/>
  <c r="G1861" i="5"/>
  <c r="G2075" i="5"/>
  <c r="G1198" i="5"/>
  <c r="G1797" i="5"/>
  <c r="G82" i="5"/>
  <c r="G930" i="5"/>
  <c r="G884" i="5"/>
  <c r="G515" i="5"/>
  <c r="G268" i="5"/>
  <c r="G983" i="5"/>
  <c r="G832" i="5"/>
  <c r="G409" i="5"/>
  <c r="G1880" i="5"/>
  <c r="G1520" i="5"/>
  <c r="G1127" i="5"/>
  <c r="G736" i="5"/>
  <c r="G220" i="5"/>
  <c r="G245" i="5"/>
  <c r="G501" i="5"/>
  <c r="G115" i="5"/>
  <c r="G360" i="5"/>
  <c r="G1964" i="5"/>
  <c r="G1479" i="5"/>
  <c r="G254" i="5"/>
  <c r="G1280" i="5"/>
  <c r="G615" i="5"/>
  <c r="G1437" i="5"/>
  <c r="G946" i="5"/>
  <c r="G142" i="5"/>
  <c r="G757" i="5"/>
  <c r="G1284" i="5"/>
  <c r="G309" i="5"/>
  <c r="G554" i="5"/>
  <c r="G1804" i="5"/>
  <c r="G2081" i="5"/>
  <c r="G709" i="5"/>
  <c r="G2057" i="5"/>
  <c r="G1263" i="5"/>
  <c r="G889" i="5"/>
  <c r="G514" i="5"/>
  <c r="G625" i="5"/>
  <c r="G2082" i="5"/>
  <c r="G1833" i="5"/>
  <c r="G1430" i="5"/>
  <c r="G537" i="5"/>
  <c r="G1843" i="5"/>
  <c r="G269" i="5"/>
  <c r="G1370" i="5"/>
  <c r="G745" i="5"/>
  <c r="G1812" i="5"/>
  <c r="G508" i="5"/>
  <c r="G813" i="5"/>
  <c r="G834" i="5"/>
  <c r="G815" i="5"/>
  <c r="G1233" i="5"/>
  <c r="G531" i="5"/>
  <c r="G687" i="5"/>
  <c r="G1910" i="5"/>
  <c r="G1680" i="5"/>
  <c r="G1379" i="5"/>
  <c r="G773" i="5"/>
  <c r="G557" i="5"/>
  <c r="G1494" i="5"/>
  <c r="G959" i="5"/>
  <c r="G905" i="5"/>
  <c r="G872" i="5"/>
  <c r="G207" i="5"/>
  <c r="G1154" i="5"/>
  <c r="G315" i="5"/>
  <c r="G1223" i="5"/>
  <c r="G831" i="5"/>
  <c r="G1712" i="5"/>
  <c r="G255" i="5"/>
  <c r="G1642" i="5"/>
  <c r="G1323" i="5"/>
  <c r="G737" i="5"/>
  <c r="G1454" i="5"/>
  <c r="G1089" i="5"/>
  <c r="G590" i="5"/>
  <c r="G1270" i="5"/>
  <c r="G1011" i="5"/>
  <c r="G1152" i="5"/>
  <c r="G1818" i="5"/>
  <c r="G1088" i="5"/>
  <c r="G503" i="5"/>
  <c r="G1245" i="5"/>
  <c r="G232" i="5"/>
  <c r="G1459" i="5"/>
  <c r="G1476" i="5"/>
  <c r="G51" i="5"/>
  <c r="G1683" i="5"/>
  <c r="G1079" i="5"/>
  <c r="G1312" i="5"/>
  <c r="G144" i="5"/>
  <c r="G756" i="5"/>
  <c r="G1760" i="5"/>
  <c r="G774" i="5"/>
  <c r="G1789" i="5"/>
  <c r="G379" i="5"/>
  <c r="G1199" i="5"/>
  <c r="G1941" i="5"/>
  <c r="G1974" i="5"/>
  <c r="G1750" i="5"/>
  <c r="G359" i="5"/>
  <c r="G259" i="5"/>
  <c r="G277" i="5"/>
  <c r="G491" i="5"/>
  <c r="G308" i="5"/>
  <c r="G1420" i="5"/>
  <c r="G570" i="5"/>
  <c r="G324" i="5"/>
  <c r="G1456" i="5"/>
  <c r="G74" i="5"/>
  <c r="G1302" i="5"/>
  <c r="G1325" i="5"/>
  <c r="G215" i="5"/>
  <c r="G122" i="5"/>
  <c r="G523" i="5"/>
  <c r="G1017" i="5"/>
  <c r="G540" i="5"/>
  <c r="G247" i="5"/>
  <c r="G629" i="5"/>
  <c r="G313" i="5"/>
  <c r="G461" i="5"/>
  <c r="G880" i="5"/>
  <c r="G2061" i="5"/>
  <c r="G2011" i="5"/>
  <c r="G1120" i="5"/>
  <c r="G788" i="5"/>
  <c r="G1850" i="5"/>
  <c r="G1118" i="5"/>
  <c r="G655" i="5"/>
  <c r="G1652" i="5"/>
  <c r="G89" i="5"/>
  <c r="G394" i="5"/>
  <c r="G1115" i="5"/>
  <c r="G760" i="5"/>
  <c r="G976" i="5"/>
  <c r="G1770" i="5"/>
  <c r="G708" i="5"/>
  <c r="G1487" i="5"/>
  <c r="G1706" i="5"/>
  <c r="G1457" i="5"/>
  <c r="G1576" i="5"/>
  <c r="G260" i="5"/>
  <c r="G1292" i="5"/>
  <c r="G633" i="5"/>
  <c r="G1497" i="5"/>
  <c r="G157" i="5"/>
  <c r="G442" i="5"/>
  <c r="G450" i="5"/>
  <c r="G311" i="5"/>
  <c r="G1007" i="5"/>
  <c r="G1040" i="5"/>
  <c r="G2704" i="5"/>
  <c r="G2910" i="5"/>
  <c r="G2740" i="5"/>
  <c r="G2885" i="5"/>
  <c r="G2346" i="5"/>
  <c r="G2965" i="5"/>
  <c r="G2703" i="5"/>
  <c r="G2859" i="5"/>
  <c r="G2218" i="5"/>
  <c r="G2275" i="5"/>
  <c r="G2739" i="5"/>
  <c r="G2998" i="5"/>
  <c r="G2115" i="5"/>
  <c r="G2428" i="5"/>
  <c r="G2908" i="5"/>
  <c r="G2247" i="5"/>
  <c r="G2627" i="5"/>
  <c r="G2347" i="5"/>
  <c r="G2530" i="5"/>
  <c r="G2864" i="5"/>
  <c r="G2212" i="5"/>
  <c r="G2662" i="5"/>
  <c r="G3009" i="5"/>
  <c r="G2155" i="5"/>
  <c r="G2683" i="5"/>
  <c r="G2588" i="5"/>
  <c r="G2632" i="5"/>
  <c r="G2098" i="5"/>
  <c r="G2976" i="5"/>
  <c r="G2757" i="5"/>
  <c r="G2414" i="5"/>
  <c r="G2350" i="5"/>
  <c r="G2629" i="5"/>
  <c r="G2721" i="5"/>
  <c r="G2395" i="5"/>
  <c r="G2552" i="5"/>
  <c r="G2784" i="5"/>
  <c r="G2249" i="5"/>
  <c r="G2809" i="5"/>
  <c r="G2449" i="5"/>
  <c r="G2225" i="5"/>
  <c r="G2314" i="5"/>
  <c r="G2565" i="5"/>
  <c r="G2712" i="5"/>
  <c r="G2092" i="5"/>
  <c r="G2464" i="5"/>
  <c r="G2425" i="5"/>
  <c r="G2611" i="5"/>
  <c r="G2814" i="5"/>
  <c r="G2094" i="5"/>
  <c r="G2867" i="5"/>
  <c r="G2498" i="5"/>
  <c r="G2231" i="5"/>
  <c r="G2833" i="5"/>
  <c r="G2748" i="5"/>
  <c r="G2245" i="5"/>
  <c r="G2691" i="5"/>
  <c r="G2284" i="5"/>
  <c r="G2516" i="5"/>
  <c r="G2899" i="5"/>
  <c r="G2620" i="5"/>
  <c r="G2131" i="5"/>
  <c r="G2355" i="5"/>
  <c r="G2366" i="5"/>
  <c r="G3011" i="5"/>
  <c r="G2900" i="5"/>
  <c r="G2224" i="5"/>
  <c r="G2351" i="5"/>
  <c r="G2624" i="5"/>
  <c r="G2950" i="5"/>
  <c r="G2668" i="5"/>
  <c r="G2989" i="5"/>
  <c r="G2158" i="5"/>
  <c r="G2354" i="5"/>
  <c r="G2957" i="5"/>
  <c r="G2404" i="5"/>
  <c r="G2432" i="5"/>
  <c r="G2333" i="5"/>
  <c r="G2183" i="5"/>
  <c r="G3004" i="5"/>
  <c r="G2592" i="5"/>
  <c r="G2903" i="5"/>
  <c r="G2267" i="5"/>
  <c r="G2695" i="5"/>
  <c r="G2943" i="5"/>
  <c r="G2511" i="5"/>
  <c r="G2499" i="5"/>
  <c r="G2408" i="5"/>
  <c r="G2849" i="5"/>
  <c r="G2968" i="5"/>
  <c r="G2811" i="5"/>
  <c r="G2365" i="5"/>
  <c r="G2988" i="5"/>
  <c r="G2891" i="5"/>
  <c r="G2697" i="5"/>
  <c r="G2602" i="5"/>
  <c r="G2801" i="5"/>
  <c r="G2815" i="5"/>
  <c r="G2925" i="5"/>
  <c r="G2174" i="5"/>
  <c r="G2791" i="5"/>
  <c r="G2194" i="5"/>
  <c r="G2709" i="5"/>
  <c r="G2806" i="5"/>
  <c r="G2217" i="5"/>
  <c r="G2315" i="5"/>
  <c r="G2731" i="5"/>
  <c r="G2364" i="5"/>
  <c r="G2142" i="5"/>
  <c r="G2946" i="5"/>
  <c r="G2144" i="5"/>
  <c r="G2685" i="5"/>
  <c r="G2341" i="5"/>
  <c r="G2522" i="5"/>
  <c r="G2176" i="5"/>
  <c r="G2469" i="5"/>
  <c r="G2551" i="5"/>
  <c r="G2381" i="5"/>
  <c r="G2930" i="5"/>
  <c r="G2919" i="5"/>
  <c r="G2538" i="5"/>
  <c r="G2467" i="5"/>
  <c r="G2854" i="5"/>
  <c r="G2850" i="5"/>
  <c r="G3005" i="5"/>
  <c r="G2581" i="5"/>
  <c r="G2500" i="5"/>
  <c r="G2935" i="5"/>
  <c r="G2853" i="5"/>
  <c r="G2666" i="5"/>
  <c r="G2834" i="5"/>
  <c r="G2338" i="5"/>
  <c r="G2696" i="5"/>
  <c r="G2844" i="5"/>
  <c r="G2860" i="5"/>
  <c r="G2959" i="5"/>
  <c r="G2147" i="5"/>
  <c r="G2820" i="5"/>
  <c r="G2553" i="5"/>
  <c r="G2120" i="5"/>
  <c r="G2161" i="5"/>
  <c r="G2411" i="5"/>
  <c r="G2326" i="5"/>
  <c r="G2805" i="5"/>
  <c r="G2702" i="5"/>
  <c r="G2595" i="5"/>
  <c r="G2785" i="5"/>
  <c r="G2517" i="5"/>
  <c r="G2767" i="5"/>
  <c r="G2506" i="5"/>
  <c r="G2667" i="5"/>
  <c r="G2640" i="5"/>
  <c r="G2977" i="5"/>
  <c r="G2129" i="5"/>
  <c r="G2807" i="5"/>
  <c r="G2870" i="5"/>
  <c r="G2388" i="5"/>
  <c r="G2579" i="5"/>
  <c r="G2591" i="5"/>
  <c r="G2111" i="5"/>
  <c r="G2920" i="5"/>
  <c r="G2435" i="5"/>
  <c r="G2525" i="5"/>
  <c r="G2673" i="5"/>
  <c r="G2368" i="5"/>
  <c r="G2104" i="5"/>
  <c r="G2839" i="5"/>
  <c r="G2088" i="5"/>
  <c r="G2535" i="5"/>
  <c r="G2118" i="5"/>
  <c r="G2912" i="5"/>
  <c r="G2835" i="5"/>
  <c r="G2215" i="5"/>
  <c r="G2273" i="5"/>
  <c r="G2454" i="5"/>
  <c r="G2676" i="5"/>
  <c r="G2410" i="5"/>
  <c r="G2898" i="5"/>
  <c r="G2829" i="5"/>
  <c r="G2340" i="5"/>
  <c r="G2331" i="5"/>
  <c r="G2677" i="5"/>
  <c r="G2929" i="5"/>
  <c r="G2876" i="5"/>
  <c r="G2621" i="5"/>
  <c r="G2979" i="5"/>
  <c r="G2971" i="5"/>
  <c r="G2664" i="5"/>
  <c r="G2237" i="5"/>
  <c r="G2369" i="5"/>
  <c r="G2905" i="5"/>
  <c r="G2755" i="5"/>
  <c r="G2949" i="5"/>
  <c r="G2409" i="5"/>
  <c r="G2101" i="5"/>
  <c r="G2991" i="5"/>
  <c r="G2151" i="5"/>
  <c r="G2235" i="5"/>
  <c r="G2914" i="5"/>
  <c r="G2282" i="5"/>
  <c r="G2582" i="5"/>
  <c r="G2361" i="5"/>
  <c r="G2287" i="5"/>
  <c r="G2778" i="5"/>
  <c r="G2698" i="5"/>
  <c r="G2883" i="5"/>
  <c r="G2974" i="5"/>
  <c r="G2309" i="5"/>
  <c r="G2266" i="5"/>
  <c r="G2177" i="5"/>
  <c r="G2307" i="5"/>
  <c r="G2906" i="5"/>
  <c r="G2446" i="5"/>
  <c r="G2324" i="5"/>
  <c r="G2528" i="5"/>
  <c r="G2568" i="5"/>
  <c r="G2236" i="5"/>
  <c r="G2728" i="5"/>
  <c r="G2489" i="5"/>
  <c r="G2377" i="5"/>
  <c r="G2394" i="5"/>
  <c r="G2190" i="5"/>
  <c r="G2608" i="5"/>
  <c r="G2090" i="5"/>
  <c r="G2452" i="5"/>
  <c r="G2507" i="5"/>
  <c r="G2771" i="5"/>
  <c r="G2210" i="5"/>
  <c r="G2607" i="5"/>
  <c r="G2257" i="5"/>
  <c r="G2233" i="5"/>
  <c r="G2720" i="5"/>
  <c r="G2334" i="5"/>
  <c r="G2398" i="5"/>
  <c r="G2819" i="5"/>
  <c r="G2278" i="5"/>
  <c r="G2630" i="5"/>
  <c r="G2424" i="5"/>
  <c r="G2651" i="5"/>
  <c r="G2181" i="5"/>
  <c r="G2879" i="5"/>
  <c r="G2713" i="5"/>
  <c r="G2420" i="5"/>
  <c r="G2313" i="5"/>
  <c r="G2661" i="5"/>
  <c r="G2453" i="5"/>
  <c r="G2431" i="5"/>
  <c r="G2264" i="5"/>
  <c r="G2618" i="5"/>
  <c r="G2615" i="5"/>
  <c r="G2762" i="5"/>
  <c r="G2139" i="5"/>
  <c r="G2954" i="5"/>
  <c r="G2447" i="5"/>
  <c r="G2241" i="5"/>
  <c r="G2637" i="5"/>
  <c r="G2842" i="5"/>
  <c r="G2127" i="5"/>
  <c r="G2868" i="5"/>
  <c r="G2254" i="5"/>
  <c r="G2537" i="5"/>
  <c r="G2179" i="5"/>
  <c r="G2113" i="5"/>
  <c r="G2798" i="5"/>
  <c r="G2209" i="5"/>
  <c r="G2911" i="5"/>
  <c r="G2178" i="5"/>
  <c r="G2999" i="5"/>
  <c r="G2518" i="5"/>
  <c r="G2832" i="5"/>
  <c r="G2823" i="5"/>
  <c r="G2527" i="5"/>
  <c r="G2937" i="5"/>
  <c r="G2493" i="5"/>
  <c r="G2172" i="5"/>
  <c r="G2670" i="5"/>
  <c r="G3003" i="5"/>
  <c r="G2549" i="5"/>
  <c r="G2149" i="5"/>
  <c r="G2855" i="5"/>
  <c r="G2880" i="5"/>
  <c r="G2613" i="5"/>
  <c r="G2353" i="5"/>
  <c r="G2813" i="5"/>
  <c r="G2938" i="5"/>
  <c r="G2733" i="5"/>
  <c r="G2546" i="5"/>
  <c r="G2188" i="5"/>
  <c r="G2286" i="5"/>
  <c r="G2126" i="5"/>
  <c r="G2577" i="5"/>
  <c r="G2614" i="5"/>
  <c r="G2725" i="5"/>
  <c r="G2162" i="5"/>
  <c r="G2335" i="5"/>
  <c r="G2200" i="5"/>
  <c r="G2593" i="5"/>
  <c r="G2463" i="5"/>
  <c r="G2487" i="5"/>
  <c r="G2852" i="5"/>
  <c r="G2934" i="5"/>
  <c r="G2928" i="5"/>
  <c r="G2887" i="5"/>
  <c r="G2332" i="5"/>
  <c r="G2290" i="5"/>
  <c r="G2385" i="5"/>
  <c r="G2265" i="5"/>
  <c r="G2678" i="5"/>
  <c r="G2923" i="5"/>
  <c r="G2978" i="5"/>
  <c r="G2714" i="5"/>
  <c r="G2392" i="5"/>
  <c r="G2125" i="5"/>
  <c r="G2386" i="5"/>
  <c r="G2681" i="5"/>
  <c r="G2931" i="5"/>
  <c r="G2492" i="5"/>
  <c r="G2583" i="5"/>
  <c r="G2783" i="5"/>
  <c r="G2205" i="5"/>
  <c r="G2357" i="5"/>
  <c r="G2865" i="5"/>
  <c r="G2594" i="5"/>
  <c r="G2597" i="5"/>
  <c r="G2775" i="5"/>
  <c r="G2810" i="5"/>
  <c r="G2304" i="5"/>
  <c r="G2747" i="5"/>
  <c r="G2533" i="5"/>
  <c r="G2196" i="5"/>
  <c r="G2795" i="5"/>
  <c r="G2421" i="5"/>
  <c r="G2262" i="5"/>
  <c r="G2503" i="5"/>
  <c r="G2634" i="5"/>
  <c r="G2450" i="5"/>
  <c r="G2274" i="5"/>
  <c r="G2840" i="5"/>
  <c r="G2481" i="5"/>
  <c r="G2234" i="5"/>
  <c r="G2352" i="5"/>
  <c r="G2831" i="5"/>
  <c r="G2433" i="5"/>
  <c r="G2878" i="5"/>
  <c r="G2764" i="5"/>
  <c r="G2222" i="5"/>
  <c r="G2483" i="5"/>
  <c r="G2751" i="5"/>
  <c r="G2986" i="5"/>
  <c r="G3010" i="5"/>
  <c r="G2990" i="5"/>
  <c r="G2494" i="5"/>
  <c r="G2186" i="5"/>
  <c r="G2374" i="5"/>
  <c r="G2154" i="5"/>
  <c r="G2863" i="5"/>
  <c r="G2163" i="5"/>
  <c r="G2302" i="5"/>
  <c r="G2897" i="5"/>
  <c r="G2379" i="5"/>
  <c r="G2240" i="5"/>
  <c r="G2465" i="5"/>
  <c r="G2293" i="5"/>
  <c r="G2378" i="5"/>
  <c r="G2848" i="5"/>
  <c r="G2776" i="5"/>
  <c r="G2438" i="5"/>
  <c r="G2397" i="5"/>
  <c r="G2285" i="5"/>
  <c r="G2645" i="5"/>
  <c r="G2440" i="5"/>
  <c r="G2692" i="5"/>
  <c r="G2135" i="5"/>
  <c r="G2103" i="5"/>
  <c r="G2462" i="5"/>
  <c r="G2981" i="5"/>
  <c r="G2479" i="5"/>
  <c r="G2143" i="5"/>
  <c r="G2360" i="5"/>
  <c r="G2239" i="5"/>
  <c r="G2980" i="5"/>
  <c r="G2622" i="5"/>
  <c r="G2759" i="5"/>
  <c r="G2529" i="5"/>
  <c r="G2185" i="5"/>
  <c r="G2752" i="5"/>
  <c r="G3000" i="5"/>
  <c r="G2975" i="5"/>
  <c r="G2192" i="5"/>
  <c r="G2445" i="5"/>
  <c r="G2288" i="5"/>
  <c r="G2586" i="5"/>
  <c r="G2108" i="5"/>
  <c r="G2204" i="5"/>
  <c r="G2972" i="5"/>
  <c r="G2330" i="5"/>
  <c r="G2375" i="5"/>
  <c r="G2994" i="5"/>
  <c r="G2442" i="5"/>
  <c r="G2130" i="5"/>
  <c r="G2160" i="5"/>
  <c r="G2700" i="5"/>
  <c r="G2601" i="5"/>
  <c r="G2259" i="5"/>
  <c r="G2400" i="5"/>
  <c r="G2628" i="5"/>
  <c r="G2983" i="5"/>
  <c r="G2942" i="5"/>
  <c r="G2790" i="5"/>
  <c r="G2301" i="5"/>
  <c r="G2901" i="5"/>
  <c r="G2140" i="5"/>
  <c r="G2310" i="5"/>
  <c r="G2960" i="5"/>
  <c r="G2718" i="5"/>
  <c r="G2585" i="5"/>
  <c r="G2119" i="5"/>
  <c r="G2221" i="5"/>
  <c r="G2491" i="5"/>
  <c r="G2567" i="5"/>
  <c r="G2561" i="5"/>
  <c r="G2710" i="5"/>
  <c r="G2524" i="5"/>
  <c r="G2150" i="5"/>
  <c r="G2305" i="5"/>
  <c r="G2402" i="5"/>
  <c r="G2539" i="5"/>
  <c r="G2180" i="5"/>
  <c r="G2947" i="5"/>
  <c r="G2504" i="5"/>
  <c r="G2391" i="5"/>
  <c r="G2206" i="5"/>
  <c r="G2547" i="5"/>
  <c r="G2969" i="5"/>
  <c r="G2422" i="5"/>
  <c r="G2743" i="5"/>
  <c r="G2246" i="5"/>
  <c r="G2114" i="5"/>
  <c r="G2658" i="5"/>
  <c r="G2922" i="5"/>
  <c r="G2638" i="5"/>
  <c r="G2716" i="5"/>
  <c r="G2644" i="5"/>
  <c r="G2187" i="5"/>
  <c r="G2230" i="5"/>
  <c r="G2941" i="5"/>
  <c r="G2261" i="5"/>
  <c r="G2515" i="5"/>
  <c r="G2802" i="5"/>
  <c r="G2281" i="5"/>
  <c r="G2455" i="5"/>
  <c r="G2773" i="5"/>
  <c r="G2617" i="5"/>
  <c r="G2892" i="5"/>
  <c r="G2690" i="5"/>
  <c r="G2895" i="5"/>
  <c r="G2688" i="5"/>
  <c r="G2902" i="5"/>
  <c r="G2292" i="5"/>
  <c r="G3002" i="5"/>
  <c r="G2884" i="5"/>
  <c r="G2112" i="5"/>
  <c r="G2659" i="5"/>
  <c r="G2363" i="5"/>
  <c r="G2557" i="5"/>
  <c r="G2156" i="5"/>
  <c r="G2476" i="5"/>
  <c r="G2796" i="5"/>
  <c r="G2434" i="5"/>
  <c r="G3001" i="5"/>
  <c r="G2501" i="5"/>
  <c r="G2109" i="5"/>
  <c r="G2956" i="5"/>
  <c r="G2405" i="5"/>
  <c r="G2189" i="5"/>
  <c r="G2655" i="5"/>
  <c r="G2164" i="5"/>
  <c r="G2838" i="5"/>
  <c r="G2362" i="5"/>
  <c r="G2427" i="5"/>
  <c r="G2570" i="5"/>
  <c r="G2964" i="5"/>
  <c r="G2841" i="5"/>
  <c r="G2768" i="5"/>
  <c r="G2548" i="5"/>
  <c r="G2643" i="5"/>
  <c r="G2436" i="5"/>
  <c r="G2604" i="5"/>
  <c r="G2735" i="5"/>
  <c r="G2958" i="5"/>
  <c r="G2279" i="5"/>
  <c r="G2754" i="5"/>
  <c r="G2915" i="5"/>
  <c r="G2403" i="5"/>
  <c r="G2389" i="5"/>
  <c r="G2869" i="5"/>
  <c r="G2574" i="5"/>
  <c r="G2610" i="5"/>
  <c r="G2157" i="5"/>
  <c r="G2774" i="5"/>
  <c r="G2312" i="5"/>
  <c r="G2603" i="5"/>
  <c r="G2858" i="5"/>
  <c r="G2168" i="5"/>
  <c r="G2380" i="5"/>
  <c r="G2674" i="5"/>
  <c r="G2650" i="5"/>
  <c r="G2872" i="5"/>
  <c r="G2741" i="5"/>
  <c r="G2439" i="5"/>
  <c r="G2086" i="5"/>
  <c r="G2419" i="5"/>
  <c r="G2091" i="5"/>
  <c r="G2738" i="5"/>
  <c r="G2826" i="5"/>
  <c r="G2250" i="5"/>
  <c r="G2396" i="5"/>
  <c r="G2208" i="5"/>
  <c r="G2271" i="5"/>
  <c r="G2468" i="5"/>
  <c r="G2817" i="5"/>
  <c r="G2596" i="5"/>
  <c r="G2251" i="5"/>
  <c r="G2342" i="5"/>
  <c r="G2569" i="5"/>
  <c r="G2590" i="5"/>
  <c r="G2299" i="5"/>
  <c r="G2951" i="5"/>
  <c r="G2458" i="5"/>
  <c r="G2575" i="5"/>
  <c r="G2173" i="5"/>
  <c r="G2765" i="5"/>
  <c r="G2148" i="5"/>
  <c r="G2799" i="5"/>
  <c r="G2296" i="5"/>
  <c r="G2134" i="5"/>
  <c r="G2256" i="5"/>
  <c r="G2502" i="5"/>
  <c r="G2099" i="5"/>
  <c r="G2482" i="5"/>
  <c r="G2137" i="5"/>
  <c r="G2563" i="5"/>
  <c r="G2779" i="5"/>
  <c r="G2413" i="5"/>
  <c r="G2444" i="5"/>
  <c r="G2124" i="5"/>
  <c r="G2216" i="5"/>
  <c r="G2550" i="5"/>
  <c r="G2672" i="5"/>
  <c r="G2744" i="5"/>
  <c r="G2737" i="5"/>
  <c r="G2995" i="5"/>
  <c r="G2699" i="5"/>
  <c r="G3006" i="5"/>
  <c r="G2544" i="5"/>
  <c r="G2472" i="5"/>
  <c r="G2166" i="5"/>
  <c r="G2600" i="5"/>
  <c r="G2300" i="5"/>
  <c r="G2890" i="5"/>
  <c r="G2121" i="5"/>
  <c r="G2512" i="5"/>
  <c r="G2329" i="5"/>
  <c r="G2560" i="5"/>
  <c r="G2682" i="5"/>
  <c r="G2789" i="5"/>
  <c r="G2828" i="5"/>
  <c r="G2393" i="5"/>
  <c r="G2847" i="5"/>
  <c r="G2686" i="5"/>
  <c r="G2639" i="5"/>
  <c r="G2358" i="5"/>
  <c r="G2648" i="5"/>
  <c r="G2675" i="5"/>
  <c r="G2816" i="5"/>
  <c r="G2534" i="5"/>
  <c r="G2325" i="5"/>
  <c r="G2693" i="5"/>
  <c r="G2211" i="5"/>
  <c r="G2982" i="5"/>
  <c r="G2513" i="5"/>
  <c r="G2107" i="5"/>
  <c r="G2223" i="5"/>
  <c r="G2311" i="5"/>
  <c r="G2997" i="5"/>
  <c r="G2123" i="5"/>
  <c r="G2961" i="5"/>
  <c r="G2471" i="5"/>
  <c r="G2295" i="5"/>
  <c r="G2349" i="5"/>
  <c r="G2437" i="5"/>
  <c r="G2272" i="5"/>
  <c r="G2316" i="5"/>
  <c r="G2797" i="5"/>
  <c r="G2609" i="5"/>
  <c r="G2545" i="5"/>
  <c r="G2376" i="5"/>
  <c r="G2660" i="5"/>
  <c r="G2430" i="5"/>
  <c r="G2277" i="5"/>
  <c r="G2382" i="5"/>
  <c r="G2496" i="5"/>
  <c r="G2587" i="5"/>
  <c r="G2418" i="5"/>
  <c r="G2319" i="5"/>
  <c r="G2193" i="5"/>
  <c r="G2605" i="5"/>
  <c r="G2626" i="5"/>
  <c r="G2406" i="5"/>
  <c r="G2578" i="5"/>
  <c r="G2874" i="5"/>
  <c r="G2096" i="5"/>
  <c r="G2948" i="5"/>
  <c r="G2226" i="5"/>
  <c r="G2244" i="5"/>
  <c r="G2532" i="5"/>
  <c r="G2800" i="5"/>
  <c r="G2845" i="5"/>
  <c r="G2184" i="5"/>
  <c r="G2401" i="5"/>
  <c r="G2598" i="5"/>
  <c r="G2871" i="5"/>
  <c r="G2822" i="5"/>
  <c r="G2514" i="5"/>
  <c r="G2243" i="5"/>
  <c r="G2580" i="5"/>
  <c r="G2825" i="5"/>
  <c r="G2159" i="5"/>
  <c r="G2523" i="5"/>
  <c r="G2926" i="5"/>
  <c r="G2306" i="5"/>
  <c r="G2966" i="5"/>
  <c r="G2857" i="5"/>
  <c r="G2214" i="5"/>
  <c r="G2953" i="5"/>
  <c r="G2788" i="5"/>
  <c r="G2722" i="5"/>
  <c r="G2466" i="5"/>
  <c r="G2203" i="5"/>
  <c r="G2477" i="5"/>
  <c r="G2555" i="5"/>
  <c r="G2993" i="5"/>
  <c r="G2987" i="5"/>
  <c r="G2866" i="5"/>
  <c r="G2760" i="5"/>
  <c r="G2772" i="5"/>
  <c r="G2303" i="5"/>
  <c r="G2255" i="5"/>
  <c r="G2684" i="5"/>
  <c r="G2417" i="5"/>
  <c r="G2808" i="5"/>
  <c r="G2803" i="5"/>
  <c r="G2415" i="5"/>
  <c r="G2787" i="5"/>
  <c r="G2708" i="5"/>
  <c r="G2505" i="5"/>
  <c r="G2732" i="5"/>
  <c r="G2694" i="5"/>
  <c r="G2484" i="5"/>
  <c r="G2106" i="5"/>
  <c r="G2996" i="5"/>
  <c r="G2485" i="5"/>
  <c r="G2761" i="5"/>
  <c r="G2745" i="5"/>
  <c r="G2830" i="5"/>
  <c r="G2770" i="5"/>
  <c r="G2669" i="5"/>
  <c r="G2973" i="5"/>
  <c r="G2117" i="5"/>
  <c r="G2758" i="5"/>
  <c r="G2461" i="5"/>
  <c r="G2821" i="5"/>
  <c r="G2102" i="5"/>
  <c r="G2228" i="5"/>
  <c r="G2195" i="5"/>
  <c r="G2317" i="5"/>
  <c r="G2963" i="5"/>
  <c r="G2298" i="5"/>
  <c r="G2589" i="5"/>
  <c r="G2146" i="5"/>
  <c r="G2171" i="5"/>
  <c r="G2881" i="5"/>
  <c r="G2536" i="5"/>
  <c r="G2944" i="5"/>
  <c r="G2383" i="5"/>
  <c r="G2116" i="5"/>
  <c r="G2727" i="5"/>
  <c r="G2564" i="5"/>
  <c r="G2229" i="5"/>
  <c r="G2875" i="5"/>
  <c r="G2726" i="5"/>
  <c r="G2711" i="5"/>
  <c r="G2460" i="5"/>
  <c r="G2804" i="5"/>
  <c r="G2373" i="5"/>
  <c r="G2416" i="5"/>
  <c r="G2646" i="5"/>
  <c r="G2705" i="5"/>
  <c r="G2541" i="5"/>
  <c r="G2141" i="5"/>
  <c r="G2793" i="5"/>
  <c r="G2372" i="5"/>
  <c r="G2843" i="5"/>
  <c r="G2238" i="5"/>
  <c r="G2933" i="5"/>
  <c r="G2085" i="5"/>
  <c r="G2457" i="5"/>
  <c r="G2573" i="5"/>
  <c r="G2724" i="5"/>
  <c r="G2636" i="5"/>
  <c r="G2647" i="5"/>
  <c r="G2882" i="5"/>
  <c r="G2252" i="5"/>
  <c r="G2443" i="5"/>
  <c r="G2584" i="5"/>
  <c r="G2701" i="5"/>
  <c r="G2562" i="5"/>
  <c r="G2283" i="5"/>
  <c r="G2794" i="5"/>
  <c r="G2356" i="5"/>
  <c r="G2656" i="5"/>
  <c r="G3012" i="5"/>
  <c r="G2619" i="5"/>
  <c r="G2576" i="5"/>
  <c r="G2345" i="5"/>
  <c r="G2328" i="5"/>
  <c r="G2921" i="5"/>
  <c r="G2894" i="5"/>
  <c r="G2169" i="5"/>
  <c r="G2924" i="5"/>
  <c r="G2474" i="5"/>
  <c r="G2566" i="5"/>
  <c r="G2459" i="5"/>
  <c r="G2970" i="5"/>
  <c r="G2490" i="5"/>
  <c r="G2371" i="5"/>
  <c r="G2289" i="5"/>
  <c r="G2730" i="5"/>
  <c r="G2486" i="5"/>
  <c r="G2488" i="5"/>
  <c r="G2782" i="5"/>
  <c r="G2824" i="5"/>
  <c r="G2412" i="5"/>
  <c r="G2663" i="5"/>
  <c r="G2985" i="5"/>
  <c r="G2407" i="5"/>
  <c r="G2359" i="5"/>
  <c r="G2939" i="5"/>
  <c r="G2390" i="5"/>
  <c r="E70" i="11"/>
  <c r="C1769" i="3"/>
  <c r="C1770" i="3" s="1"/>
  <c r="AA51" i="1"/>
  <c r="AY2" i="7" s="1"/>
  <c r="C71" i="11"/>
  <c r="B71" i="11" s="1"/>
  <c r="C44" i="8"/>
  <c r="A26" i="4"/>
  <c r="I20" i="1" l="1"/>
  <c r="K12" i="11"/>
  <c r="C11" i="1"/>
  <c r="C4" i="5"/>
  <c r="I23" i="1" s="1"/>
  <c r="E71" i="11"/>
  <c r="C1771" i="3"/>
  <c r="C1772" i="3" s="1"/>
  <c r="C1773" i="3" s="1"/>
  <c r="C1774" i="3" s="1"/>
  <c r="AA52" i="1"/>
  <c r="AZ2" i="7" s="1"/>
  <c r="C72" i="11"/>
  <c r="B72" i="11" s="1"/>
  <c r="D14" i="8"/>
  <c r="A27" i="4"/>
  <c r="C23" i="1" l="1"/>
  <c r="C9" i="5"/>
  <c r="I17" i="1" s="1"/>
  <c r="B5" i="8"/>
  <c r="C5" i="5"/>
  <c r="C2" i="7"/>
  <c r="C6" i="5"/>
  <c r="M8" i="8" s="1"/>
  <c r="E72" i="11"/>
  <c r="C1775" i="3"/>
  <c r="C1776" i="3" s="1"/>
  <c r="C1777" i="3" s="1"/>
  <c r="AA53" i="1"/>
  <c r="BA2" i="7" s="1"/>
  <c r="C73" i="11"/>
  <c r="B73" i="11" s="1"/>
  <c r="D15" i="8"/>
  <c r="A28" i="4"/>
  <c r="B12" i="11" l="1"/>
  <c r="B2" i="7"/>
  <c r="D9" i="5"/>
  <c r="F2" i="7"/>
  <c r="D2" i="7"/>
  <c r="B6" i="8"/>
  <c r="E73" i="11"/>
  <c r="C1778" i="3"/>
  <c r="C1779" i="3" s="1"/>
  <c r="AA54" i="1"/>
  <c r="BB2" i="7" s="1"/>
  <c r="C74" i="11"/>
  <c r="B74" i="11" s="1"/>
  <c r="D16" i="8"/>
  <c r="A29" i="4"/>
  <c r="E74" i="11" l="1"/>
  <c r="C1780" i="3"/>
  <c r="AA55" i="1"/>
  <c r="BC2" i="7" s="1"/>
  <c r="C75" i="11"/>
  <c r="B75" i="11" s="1"/>
  <c r="D17" i="8"/>
  <c r="A30" i="4"/>
  <c r="E75" i="11" l="1"/>
  <c r="C1781" i="3"/>
  <c r="C1782" i="3" s="1"/>
  <c r="C1783" i="3" s="1"/>
  <c r="AA56" i="1"/>
  <c r="BD2" i="7" s="1"/>
  <c r="C76" i="11"/>
  <c r="B76" i="11" s="1"/>
  <c r="D18" i="8"/>
  <c r="A31" i="4"/>
  <c r="E76" i="11" l="1"/>
  <c r="C1784" i="3"/>
  <c r="C1785" i="3" s="1"/>
  <c r="AA57" i="1"/>
  <c r="BE2" i="7" s="1"/>
  <c r="C77" i="11"/>
  <c r="B77" i="11" s="1"/>
  <c r="D19" i="8"/>
  <c r="A32" i="4"/>
  <c r="E77" i="11" l="1"/>
  <c r="C1786" i="3"/>
  <c r="C1787" i="3" s="1"/>
  <c r="AA58" i="1"/>
  <c r="BF2" i="7" s="1"/>
  <c r="C78" i="11"/>
  <c r="B78" i="11" s="1"/>
  <c r="D20" i="8"/>
  <c r="A33" i="4"/>
  <c r="E78" i="11" l="1"/>
  <c r="C1788" i="3"/>
  <c r="C1789" i="3" s="1"/>
  <c r="AA59" i="1"/>
  <c r="BG2" i="7" s="1"/>
  <c r="C79" i="11"/>
  <c r="B79" i="11" s="1"/>
  <c r="D21" i="8"/>
  <c r="A34" i="4"/>
  <c r="E79" i="11" l="1"/>
  <c r="C1790" i="3"/>
  <c r="C1791" i="3" s="1"/>
  <c r="C1792" i="3" s="1"/>
  <c r="AA60" i="1"/>
  <c r="BH2" i="7" s="1"/>
  <c r="C80" i="11"/>
  <c r="B80" i="11" s="1"/>
  <c r="D22" i="8"/>
  <c r="A35" i="4"/>
  <c r="E80" i="11" l="1"/>
  <c r="C1793" i="3"/>
  <c r="C1794" i="3" s="1"/>
  <c r="AA61" i="1"/>
  <c r="BI2" i="7" s="1"/>
  <c r="C81" i="11"/>
  <c r="B81" i="11" s="1"/>
  <c r="D23" i="8"/>
  <c r="L11" i="5"/>
  <c r="E81" i="11" l="1"/>
  <c r="C1795" i="3"/>
  <c r="C1796" i="3" s="1"/>
  <c r="C1797" i="3" s="1"/>
  <c r="C1798" i="3" s="1"/>
  <c r="C1799" i="3" s="1"/>
  <c r="C1800" i="3" s="1"/>
  <c r="AA62" i="1"/>
  <c r="BJ2" i="7" s="1"/>
  <c r="C82" i="11"/>
  <c r="B82" i="11" s="1"/>
  <c r="D24" i="8"/>
  <c r="E82" i="11" l="1"/>
  <c r="C1801" i="3"/>
  <c r="C1802" i="3" s="1"/>
  <c r="C1803" i="3" s="1"/>
  <c r="AA63" i="1"/>
  <c r="BK2" i="7" s="1"/>
  <c r="C83" i="11"/>
  <c r="B83" i="11" s="1"/>
  <c r="D25" i="8"/>
  <c r="E83" i="11" l="1"/>
  <c r="C1804" i="3"/>
  <c r="AA64" i="1"/>
  <c r="BL2" i="7" s="1"/>
  <c r="C84" i="11"/>
  <c r="B84" i="11" s="1"/>
  <c r="C25" i="8"/>
  <c r="C30" i="8"/>
  <c r="D26" i="8"/>
  <c r="B27" i="4"/>
  <c r="B25" i="4"/>
  <c r="B7" i="4"/>
  <c r="B23" i="4"/>
  <c r="B21" i="4"/>
  <c r="B17" i="4"/>
  <c r="B22" i="4"/>
  <c r="B18" i="4"/>
  <c r="B29" i="4"/>
  <c r="B15" i="4"/>
  <c r="B8" i="4"/>
  <c r="B35" i="4"/>
  <c r="B6" i="4"/>
  <c r="B31" i="4"/>
  <c r="B11" i="4"/>
  <c r="B16" i="4"/>
  <c r="B12" i="4"/>
  <c r="B19" i="4"/>
  <c r="B26" i="4"/>
  <c r="B10" i="4"/>
  <c r="B14" i="4"/>
  <c r="B30" i="4"/>
  <c r="B28" i="4"/>
  <c r="B24" i="4"/>
  <c r="B32" i="4"/>
  <c r="B20" i="4"/>
  <c r="B34" i="4"/>
  <c r="B33" i="4"/>
  <c r="B9" i="4"/>
  <c r="B13" i="4"/>
  <c r="E84" i="11" l="1"/>
  <c r="C1805" i="3"/>
  <c r="AA65" i="1"/>
  <c r="BM2" i="7" s="1"/>
  <c r="C85" i="11"/>
  <c r="B85" i="11" s="1"/>
  <c r="D27" i="8"/>
  <c r="D24" i="4"/>
  <c r="E24" i="4"/>
  <c r="F24" i="4"/>
  <c r="G24" i="4"/>
  <c r="H24" i="4"/>
  <c r="E35" i="4"/>
  <c r="D35" i="4"/>
  <c r="F35" i="4"/>
  <c r="G35" i="4"/>
  <c r="H35" i="4"/>
  <c r="D33" i="4"/>
  <c r="E33" i="4"/>
  <c r="F33" i="4"/>
  <c r="G33" i="4"/>
  <c r="H33" i="4"/>
  <c r="E28" i="4"/>
  <c r="F28" i="4"/>
  <c r="G28" i="4"/>
  <c r="H28" i="4"/>
  <c r="D28" i="4"/>
  <c r="D8" i="4"/>
  <c r="E8" i="4"/>
  <c r="F8" i="4"/>
  <c r="G8" i="4"/>
  <c r="H8" i="4"/>
  <c r="D30" i="4"/>
  <c r="E30" i="4"/>
  <c r="F30" i="4"/>
  <c r="G30" i="4"/>
  <c r="H30" i="4"/>
  <c r="E15" i="4"/>
  <c r="D15" i="4"/>
  <c r="F15" i="4"/>
  <c r="G15" i="4"/>
  <c r="H15" i="4"/>
  <c r="E14" i="4"/>
  <c r="F14" i="4"/>
  <c r="G14" i="4"/>
  <c r="H14" i="4"/>
  <c r="D14" i="4"/>
  <c r="E29" i="4"/>
  <c r="F29" i="4"/>
  <c r="G29" i="4"/>
  <c r="H29" i="4"/>
  <c r="D29" i="4"/>
  <c r="D32" i="4"/>
  <c r="E32" i="4"/>
  <c r="F32" i="4"/>
  <c r="G32" i="4"/>
  <c r="H32" i="4"/>
  <c r="E10" i="4"/>
  <c r="F10" i="4"/>
  <c r="G10" i="4"/>
  <c r="H10" i="4"/>
  <c r="D10" i="4"/>
  <c r="D18" i="4"/>
  <c r="E18" i="4"/>
  <c r="F18" i="4"/>
  <c r="G18" i="4"/>
  <c r="H18" i="4"/>
  <c r="E26" i="4"/>
  <c r="F26" i="4"/>
  <c r="G26" i="4"/>
  <c r="H26" i="4"/>
  <c r="D26" i="4"/>
  <c r="E22" i="4"/>
  <c r="F22" i="4"/>
  <c r="G22" i="4"/>
  <c r="H22" i="4"/>
  <c r="D22" i="4"/>
  <c r="E19" i="4"/>
  <c r="D19" i="4"/>
  <c r="F19" i="4"/>
  <c r="G19" i="4"/>
  <c r="H19" i="4"/>
  <c r="E17" i="4"/>
  <c r="F17" i="4"/>
  <c r="G17" i="4"/>
  <c r="H17" i="4"/>
  <c r="D17" i="4"/>
  <c r="D9" i="4"/>
  <c r="E9" i="4"/>
  <c r="F9" i="4"/>
  <c r="G9" i="4"/>
  <c r="H9" i="4"/>
  <c r="D12" i="4"/>
  <c r="E12" i="4"/>
  <c r="F12" i="4"/>
  <c r="G12" i="4"/>
  <c r="H12" i="4"/>
  <c r="D21" i="4"/>
  <c r="E21" i="4"/>
  <c r="F21" i="4"/>
  <c r="G21" i="4"/>
  <c r="H21" i="4"/>
  <c r="E16" i="4"/>
  <c r="F16" i="4"/>
  <c r="G16" i="4"/>
  <c r="H16" i="4"/>
  <c r="D16" i="4"/>
  <c r="E23" i="4"/>
  <c r="D23" i="4"/>
  <c r="F23" i="4"/>
  <c r="G23" i="4"/>
  <c r="H23" i="4"/>
  <c r="E34" i="4"/>
  <c r="F34" i="4"/>
  <c r="G34" i="4"/>
  <c r="H34" i="4"/>
  <c r="D34" i="4"/>
  <c r="E11" i="4"/>
  <c r="D11" i="4"/>
  <c r="F11" i="4"/>
  <c r="G11" i="4"/>
  <c r="H11" i="4"/>
  <c r="E7" i="4"/>
  <c r="D7" i="4"/>
  <c r="F7" i="4"/>
  <c r="G7" i="4"/>
  <c r="H7" i="4"/>
  <c r="E13" i="4"/>
  <c r="F13" i="4"/>
  <c r="G13" i="4"/>
  <c r="H13" i="4"/>
  <c r="D13" i="4"/>
  <c r="E31" i="4"/>
  <c r="D31" i="4"/>
  <c r="F31" i="4"/>
  <c r="G31" i="4"/>
  <c r="H31" i="4"/>
  <c r="E25" i="4"/>
  <c r="F25" i="4"/>
  <c r="G25" i="4"/>
  <c r="H25" i="4"/>
  <c r="D25" i="4"/>
  <c r="D20" i="4"/>
  <c r="E20" i="4"/>
  <c r="F20" i="4"/>
  <c r="G20" i="4"/>
  <c r="H20" i="4"/>
  <c r="D6" i="4"/>
  <c r="E6" i="4"/>
  <c r="F6" i="4"/>
  <c r="G6" i="4"/>
  <c r="H6" i="4"/>
  <c r="E27" i="4"/>
  <c r="D27" i="4"/>
  <c r="F27" i="4"/>
  <c r="G27" i="4"/>
  <c r="H27" i="4"/>
  <c r="H5" i="4"/>
  <c r="F5" i="4"/>
  <c r="G5" i="4"/>
  <c r="E5" i="4"/>
  <c r="E85" i="11" l="1"/>
  <c r="C1806" i="3"/>
  <c r="AA66" i="1"/>
  <c r="BN2" i="7" s="1"/>
  <c r="C86" i="11"/>
  <c r="B86" i="11" s="1"/>
  <c r="D28" i="8"/>
  <c r="C5" i="4"/>
  <c r="C7" i="4" s="1"/>
  <c r="C8" i="4" s="1"/>
  <c r="C9" i="4" s="1"/>
  <c r="C10" i="4" s="1"/>
  <c r="C11" i="4" s="1"/>
  <c r="C12" i="4" s="1"/>
  <c r="C13" i="4" s="1"/>
  <c r="C14" i="4" s="1"/>
  <c r="C15" i="4" s="1"/>
  <c r="C16" i="4" s="1"/>
  <c r="C17" i="4" s="1"/>
  <c r="C18" i="4" s="1"/>
  <c r="C19" i="4" s="1"/>
  <c r="C20" i="4" s="1"/>
  <c r="C21" i="4" s="1"/>
  <c r="C22" i="4" s="1"/>
  <c r="C23" i="4" s="1"/>
  <c r="C24" i="4" s="1"/>
  <c r="C25" i="4" s="1"/>
  <c r="C26" i="4" s="1"/>
  <c r="C27" i="4" s="1"/>
  <c r="C28" i="4" s="1"/>
  <c r="C29" i="4" s="1"/>
  <c r="C30" i="4" s="1"/>
  <c r="C31" i="4" s="1"/>
  <c r="C32" i="4" s="1"/>
  <c r="C33" i="4" s="1"/>
  <c r="C34" i="4" s="1"/>
  <c r="C35" i="4" s="1"/>
  <c r="C6" i="4"/>
  <c r="E86" i="11" l="1"/>
  <c r="C1807" i="3"/>
  <c r="C1808" i="3" s="1"/>
  <c r="AA67" i="1"/>
  <c r="BO2" i="7" s="1"/>
  <c r="C87" i="11"/>
  <c r="B87" i="11" s="1"/>
  <c r="D29" i="8"/>
  <c r="G7" i="8"/>
  <c r="E87" i="11" l="1"/>
  <c r="C1809" i="3"/>
  <c r="AA68" i="1"/>
  <c r="BP2" i="7" s="1"/>
  <c r="C88" i="11"/>
  <c r="B88" i="11" s="1"/>
  <c r="D30" i="8"/>
  <c r="E88" i="11" l="1"/>
  <c r="C1810" i="3"/>
  <c r="C1811" i="3" s="1"/>
  <c r="AA69" i="1"/>
  <c r="BQ2" i="7" s="1"/>
  <c r="C89" i="11"/>
  <c r="B89" i="11" s="1"/>
  <c r="D31" i="8"/>
  <c r="E89" i="11" l="1"/>
  <c r="C1812" i="3"/>
  <c r="AA70" i="1"/>
  <c r="BR2" i="7" s="1"/>
  <c r="C90" i="11"/>
  <c r="B90" i="11" s="1"/>
  <c r="D32" i="8"/>
  <c r="E90" i="11" l="1"/>
  <c r="C1813" i="3"/>
  <c r="C1814" i="3" s="1"/>
  <c r="C1815" i="3" s="1"/>
  <c r="AA71" i="1"/>
  <c r="BS2" i="7" s="1"/>
  <c r="C91" i="11"/>
  <c r="B91" i="11" s="1"/>
  <c r="D33" i="8"/>
  <c r="E91" i="11" l="1"/>
  <c r="C1816" i="3"/>
  <c r="AA72" i="1"/>
  <c r="BT2" i="7" s="1"/>
  <c r="C92" i="11"/>
  <c r="B92" i="11" s="1"/>
  <c r="D34" i="8"/>
  <c r="E92" i="11" l="1"/>
  <c r="C1817" i="3"/>
  <c r="AA73" i="1"/>
  <c r="BU2" i="7" s="1"/>
  <c r="C93" i="11"/>
  <c r="B93" i="11" s="1"/>
  <c r="D35" i="8"/>
  <c r="E93" i="11" l="1"/>
  <c r="C1818" i="3"/>
  <c r="C1819" i="3" s="1"/>
  <c r="C1820" i="3" s="1"/>
  <c r="C1821" i="3" s="1"/>
  <c r="C1822" i="3" s="1"/>
  <c r="C1823" i="3" s="1"/>
  <c r="AA74" i="1"/>
  <c r="E77" i="1"/>
  <c r="D45" i="8" s="1"/>
  <c r="E78" i="1"/>
  <c r="D46" i="8" s="1"/>
  <c r="E79" i="1"/>
  <c r="D47" i="8" s="1"/>
  <c r="E80" i="1"/>
  <c r="D48" i="8" s="1"/>
  <c r="C94" i="11"/>
  <c r="B94" i="11" s="1"/>
  <c r="D36" i="8"/>
  <c r="E94" i="11" l="1"/>
  <c r="C1824" i="3"/>
  <c r="AB46" i="1"/>
  <c r="BW2" i="7" s="1"/>
  <c r="C95" i="11"/>
  <c r="B95" i="11" s="1"/>
  <c r="D37" i="8"/>
  <c r="E95" i="11" l="1"/>
  <c r="C1825" i="3"/>
  <c r="C1826" i="3" s="1"/>
  <c r="C1827" i="3" s="1"/>
  <c r="C1828" i="3" s="1"/>
  <c r="C1829" i="3" s="1"/>
  <c r="C1830" i="3" s="1"/>
  <c r="C1831" i="3" s="1"/>
  <c r="C1832" i="3" s="1"/>
  <c r="C1833" i="3" s="1"/>
  <c r="AB47" i="1"/>
  <c r="BX2" i="7" s="1"/>
  <c r="C96" i="11"/>
  <c r="B96" i="11" s="1"/>
  <c r="D38" i="8"/>
  <c r="E96" i="11" l="1"/>
  <c r="C1834" i="3"/>
  <c r="C1835" i="3" s="1"/>
  <c r="C1836" i="3" s="1"/>
  <c r="AB48" i="1"/>
  <c r="BY2" i="7" s="1"/>
  <c r="C97" i="11"/>
  <c r="B97" i="11" s="1"/>
  <c r="D39" i="8"/>
  <c r="E97" i="11" l="1"/>
  <c r="C1837" i="3"/>
  <c r="C1838" i="3" s="1"/>
  <c r="C1839" i="3" s="1"/>
  <c r="C1840" i="3" s="1"/>
  <c r="AB49" i="1"/>
  <c r="BZ2" i="7" s="1"/>
  <c r="C98" i="11"/>
  <c r="B98" i="11" s="1"/>
  <c r="D40" i="8"/>
  <c r="E98" i="11" l="1"/>
  <c r="C1841" i="3"/>
  <c r="C1842" i="3" s="1"/>
  <c r="AB50" i="1"/>
  <c r="CA2" i="7" s="1"/>
  <c r="C99" i="11"/>
  <c r="B99" i="11" s="1"/>
  <c r="D41" i="8"/>
  <c r="D42" i="8"/>
  <c r="E99" i="11" l="1"/>
  <c r="C1843" i="3"/>
  <c r="C1844" i="3" s="1"/>
  <c r="AB51" i="1"/>
  <c r="CB2" i="7" s="1"/>
  <c r="C100" i="11"/>
  <c r="B100" i="11" s="1"/>
  <c r="E100" i="11" l="1"/>
  <c r="C1845" i="3"/>
  <c r="C1846" i="3" s="1"/>
  <c r="C1847" i="3" s="1"/>
  <c r="C1848" i="3" s="1"/>
  <c r="C1849" i="3" s="1"/>
  <c r="AB52" i="1"/>
  <c r="CC2" i="7" s="1"/>
  <c r="C101" i="11"/>
  <c r="B101" i="11" s="1"/>
  <c r="E15" i="8"/>
  <c r="E14" i="8"/>
  <c r="E101" i="11" l="1"/>
  <c r="C1850" i="3"/>
  <c r="C1851" i="3" s="1"/>
  <c r="AB53" i="1"/>
  <c r="CD2" i="7" s="1"/>
  <c r="C102" i="11"/>
  <c r="B102" i="11" s="1"/>
  <c r="E16" i="8"/>
  <c r="E102" i="11" l="1"/>
  <c r="C1852" i="3"/>
  <c r="C1853" i="3" s="1"/>
  <c r="C1854" i="3" s="1"/>
  <c r="AB54" i="1"/>
  <c r="CE2" i="7" s="1"/>
  <c r="C103" i="11"/>
  <c r="B103" i="11" s="1"/>
  <c r="E17" i="8"/>
  <c r="E103" i="11" l="1"/>
  <c r="C1855" i="3"/>
  <c r="C1856" i="3" s="1"/>
  <c r="C1857" i="3" s="1"/>
  <c r="C1858" i="3" s="1"/>
  <c r="C1859" i="3" s="1"/>
  <c r="C1860" i="3" s="1"/>
  <c r="C1861" i="3" s="1"/>
  <c r="C1862" i="3" s="1"/>
  <c r="C1863" i="3" s="1"/>
  <c r="C1864" i="3" s="1"/>
  <c r="C1865" i="3" s="1"/>
  <c r="C1866" i="3" s="1"/>
  <c r="C1867" i="3" s="1"/>
  <c r="C1868" i="3" s="1"/>
  <c r="AB55" i="1"/>
  <c r="CF2" i="7" s="1"/>
  <c r="C104" i="11"/>
  <c r="B104" i="11" s="1"/>
  <c r="E104" i="11" l="1"/>
  <c r="C1869" i="3"/>
  <c r="C1870" i="3" s="1"/>
  <c r="C1871" i="3" s="1"/>
  <c r="AB56" i="1"/>
  <c r="CG2" i="7" s="1"/>
  <c r="C105" i="11"/>
  <c r="B105" i="11" s="1"/>
  <c r="E19" i="8"/>
  <c r="E105" i="11" l="1"/>
  <c r="C1872" i="3"/>
  <c r="C1873" i="3" s="1"/>
  <c r="C1874" i="3" s="1"/>
  <c r="AB57" i="1"/>
  <c r="CH2" i="7" s="1"/>
  <c r="C106" i="11"/>
  <c r="B106" i="11" s="1"/>
  <c r="E20" i="8"/>
  <c r="E106" i="11" l="1"/>
  <c r="C1875" i="3"/>
  <c r="C1876" i="3" s="1"/>
  <c r="C1877" i="3" s="1"/>
  <c r="C1878" i="3" s="1"/>
  <c r="C1879" i="3" s="1"/>
  <c r="C1880" i="3" s="1"/>
  <c r="C1881" i="3" s="1"/>
  <c r="C1882" i="3" s="1"/>
  <c r="C1883" i="3" s="1"/>
  <c r="C1884" i="3" s="1"/>
  <c r="AB58" i="1"/>
  <c r="CI2" i="7" s="1"/>
  <c r="C107" i="11"/>
  <c r="B107" i="11" s="1"/>
  <c r="E21" i="8"/>
  <c r="E107" i="11" l="1"/>
  <c r="C1885" i="3"/>
  <c r="C1886" i="3" s="1"/>
  <c r="C1887" i="3" s="1"/>
  <c r="C1888" i="3" s="1"/>
  <c r="C1889" i="3" s="1"/>
  <c r="C1890" i="3" s="1"/>
  <c r="C1891" i="3" s="1"/>
  <c r="C1892" i="3" s="1"/>
  <c r="C1893" i="3" s="1"/>
  <c r="C1894" i="3" s="1"/>
  <c r="C1895" i="3" s="1"/>
  <c r="C1896" i="3" s="1"/>
  <c r="C1897" i="3" s="1"/>
  <c r="C1898" i="3" s="1"/>
  <c r="C1899" i="3" s="1"/>
  <c r="C1900" i="3" s="1"/>
  <c r="C1901" i="3" s="1"/>
  <c r="C1902" i="3" s="1"/>
  <c r="AB59" i="1"/>
  <c r="CJ2" i="7" s="1"/>
  <c r="C108" i="11"/>
  <c r="B108" i="11" s="1"/>
  <c r="E108" i="11" l="1"/>
  <c r="C1903" i="3"/>
  <c r="C1904" i="3" s="1"/>
  <c r="C1905" i="3" s="1"/>
  <c r="C1906" i="3" s="1"/>
  <c r="AB60" i="1"/>
  <c r="CK2" i="7" s="1"/>
  <c r="C109" i="11"/>
  <c r="B109" i="11" s="1"/>
  <c r="E23" i="8"/>
  <c r="E22" i="8"/>
  <c r="E109" i="11" l="1"/>
  <c r="C1907" i="3"/>
  <c r="C1908" i="3" s="1"/>
  <c r="C1909" i="3" s="1"/>
  <c r="C1910" i="3" s="1"/>
  <c r="C1911" i="3" s="1"/>
  <c r="C1912" i="3" s="1"/>
  <c r="C1913" i="3" s="1"/>
  <c r="C1914" i="3" s="1"/>
  <c r="C1915" i="3" s="1"/>
  <c r="C1916" i="3" s="1"/>
  <c r="AB61" i="1"/>
  <c r="CL2" i="7" s="1"/>
  <c r="C110" i="11"/>
  <c r="B110" i="11" s="1"/>
  <c r="E110" i="11" l="1"/>
  <c r="C1917" i="3"/>
  <c r="C1918" i="3" s="1"/>
  <c r="C1919" i="3" s="1"/>
  <c r="AB62" i="1"/>
  <c r="CM2" i="7" s="1"/>
  <c r="C111" i="11"/>
  <c r="B111" i="11" s="1"/>
  <c r="E25" i="8"/>
  <c r="E24" i="8"/>
  <c r="E111" i="11" l="1"/>
  <c r="C1920" i="3"/>
  <c r="C1921" i="3" s="1"/>
  <c r="C1922" i="3" s="1"/>
  <c r="C1923" i="3" s="1"/>
  <c r="C1924" i="3" s="1"/>
  <c r="C1925" i="3" s="1"/>
  <c r="C1926" i="3" s="1"/>
  <c r="C1927" i="3" s="1"/>
  <c r="C1928" i="3" s="1"/>
  <c r="C1929" i="3" s="1"/>
  <c r="C1930" i="3" s="1"/>
  <c r="C1931" i="3" s="1"/>
  <c r="C1932" i="3" s="1"/>
  <c r="C1933" i="3" s="1"/>
  <c r="C1934" i="3" s="1"/>
  <c r="AB63" i="1"/>
  <c r="CN2" i="7" s="1"/>
  <c r="C112" i="11"/>
  <c r="B112" i="11" s="1"/>
  <c r="E26" i="8"/>
  <c r="E112" i="11" l="1"/>
  <c r="C1935" i="3"/>
  <c r="C1936" i="3" s="1"/>
  <c r="C1937" i="3" s="1"/>
  <c r="C1938" i="3" s="1"/>
  <c r="C1939" i="3" s="1"/>
  <c r="C1940" i="3" s="1"/>
  <c r="AB64" i="1"/>
  <c r="CO2" i="7" s="1"/>
  <c r="C113" i="11"/>
  <c r="B113" i="11" s="1"/>
  <c r="E27" i="8"/>
  <c r="E113" i="11" l="1"/>
  <c r="C1941" i="3"/>
  <c r="C1942" i="3" s="1"/>
  <c r="C1943" i="3" s="1"/>
  <c r="C1944" i="3" s="1"/>
  <c r="C1945" i="3" s="1"/>
  <c r="C1946" i="3" s="1"/>
  <c r="C1947" i="3" s="1"/>
  <c r="C1948" i="3" s="1"/>
  <c r="C1949" i="3" s="1"/>
  <c r="C1950" i="3" s="1"/>
  <c r="C1951" i="3" s="1"/>
  <c r="C1952" i="3" s="1"/>
  <c r="C1953" i="3" s="1"/>
  <c r="C1954" i="3" s="1"/>
  <c r="C1955" i="3" s="1"/>
  <c r="C1956" i="3" s="1"/>
  <c r="C1957" i="3" s="1"/>
  <c r="C1958" i="3" s="1"/>
  <c r="C1959" i="3" s="1"/>
  <c r="C1960" i="3" s="1"/>
  <c r="C1961" i="3" s="1"/>
  <c r="C1962" i="3" s="1"/>
  <c r="C1963" i="3" s="1"/>
  <c r="C1964" i="3" s="1"/>
  <c r="C1965" i="3" s="1"/>
  <c r="C1966" i="3" s="1"/>
  <c r="C1967" i="3" s="1"/>
  <c r="C1968" i="3" s="1"/>
  <c r="C1969" i="3" s="1"/>
  <c r="C1970" i="3" s="1"/>
  <c r="C1971" i="3" s="1"/>
  <c r="C1972" i="3" s="1"/>
  <c r="C1973" i="3" s="1"/>
  <c r="C1974" i="3" s="1"/>
  <c r="C1975" i="3" s="1"/>
  <c r="AB65" i="1"/>
  <c r="CP2" i="7" s="1"/>
  <c r="C114" i="11"/>
  <c r="B114" i="11" s="1"/>
  <c r="E28" i="8"/>
  <c r="E114" i="11" l="1"/>
  <c r="C1976" i="3"/>
  <c r="C1977" i="3" s="1"/>
  <c r="C1978" i="3" s="1"/>
  <c r="C1979" i="3" s="1"/>
  <c r="C1980" i="3" s="1"/>
  <c r="AB66" i="1"/>
  <c r="CQ2" i="7" s="1"/>
  <c r="C115" i="11"/>
  <c r="B115" i="11" s="1"/>
  <c r="E115" i="11" l="1"/>
  <c r="C1981" i="3"/>
  <c r="C1982" i="3" s="1"/>
  <c r="C1983" i="3" s="1"/>
  <c r="AB67" i="1"/>
  <c r="CR2" i="7" s="1"/>
  <c r="C116" i="11"/>
  <c r="B116" i="11" s="1"/>
  <c r="E30" i="8"/>
  <c r="E29" i="8"/>
  <c r="E116" i="11" l="1"/>
  <c r="C1984" i="3"/>
  <c r="C1985" i="3" s="1"/>
  <c r="C1986" i="3" s="1"/>
  <c r="C1987" i="3" s="1"/>
  <c r="C1988" i="3" s="1"/>
  <c r="C1989" i="3" s="1"/>
  <c r="C1990" i="3" s="1"/>
  <c r="AB68" i="1"/>
  <c r="CS2" i="7" s="1"/>
  <c r="C117" i="11"/>
  <c r="B117" i="11" s="1"/>
  <c r="E31" i="8"/>
  <c r="E117" i="11" l="1"/>
  <c r="C1991" i="3"/>
  <c r="C1992" i="3" s="1"/>
  <c r="AB69" i="1"/>
  <c r="CT2" i="7" s="1"/>
  <c r="C118" i="11"/>
  <c r="B118" i="11" s="1"/>
  <c r="E32" i="8"/>
  <c r="E118" i="11" l="1"/>
  <c r="C1993" i="3"/>
  <c r="C1994" i="3" s="1"/>
  <c r="C1995" i="3" s="1"/>
  <c r="C1996" i="3" s="1"/>
  <c r="C1997" i="3" s="1"/>
  <c r="AB70" i="1"/>
  <c r="CU2" i="7" s="1"/>
  <c r="C119" i="11"/>
  <c r="B119" i="11" s="1"/>
  <c r="E119" i="11" l="1"/>
  <c r="C1998" i="3"/>
  <c r="C1999" i="3" s="1"/>
  <c r="C2000" i="3" s="1"/>
  <c r="C2001" i="3" s="1"/>
  <c r="AB71" i="1"/>
  <c r="CV2" i="7" s="1"/>
  <c r="C120" i="11"/>
  <c r="B120" i="11" s="1"/>
  <c r="E33" i="8"/>
  <c r="C2002" i="3" l="1"/>
  <c r="C2003" i="3" s="1"/>
  <c r="C2004" i="3" s="1"/>
  <c r="C2005" i="3" s="1"/>
  <c r="C2006" i="3" s="1"/>
  <c r="C2007" i="3" s="1"/>
  <c r="C2008" i="3" s="1"/>
  <c r="C2009" i="3" s="1"/>
  <c r="C2010" i="3" s="1"/>
  <c r="E120" i="11"/>
  <c r="AB72" i="1"/>
  <c r="CW2" i="7" s="1"/>
  <c r="C121" i="11"/>
  <c r="B121" i="11" s="1"/>
  <c r="E34" i="8"/>
  <c r="C2012" i="3" l="1"/>
  <c r="C2013" i="3" s="1"/>
  <c r="C2014" i="3" s="1"/>
  <c r="C2015" i="3" s="1"/>
  <c r="C2011" i="3"/>
  <c r="E121" i="11"/>
  <c r="AB73" i="1"/>
  <c r="CX2" i="7" s="1"/>
  <c r="C122" i="11"/>
  <c r="B122" i="11" s="1"/>
  <c r="E36" i="8"/>
  <c r="E35" i="8"/>
  <c r="C2016" i="3" l="1"/>
  <c r="C2017" i="3" s="1"/>
  <c r="C2018" i="3" s="1"/>
  <c r="C2019" i="3" s="1"/>
  <c r="C2020" i="3" s="1"/>
  <c r="C2021" i="3" s="1"/>
  <c r="E122" i="11"/>
  <c r="AB74" i="1"/>
  <c r="CY2" i="7" s="1"/>
  <c r="C123" i="11"/>
  <c r="B123" i="11" s="1"/>
  <c r="E37" i="8"/>
  <c r="C2022" i="3" l="1"/>
  <c r="C2023" i="3" s="1"/>
  <c r="E123" i="11"/>
  <c r="C2024" i="3"/>
  <c r="AB75" i="1"/>
  <c r="CZ2" i="7" s="1"/>
  <c r="C124" i="11"/>
  <c r="B124" i="11" s="1"/>
  <c r="E38" i="8"/>
  <c r="C2025" i="3" l="1"/>
  <c r="C2026" i="3" s="1"/>
  <c r="C2027" i="3" s="1"/>
  <c r="E124" i="11"/>
  <c r="C2028" i="3"/>
  <c r="C2029" i="3" s="1"/>
  <c r="C2030" i="3" s="1"/>
  <c r="C2031" i="3" s="1"/>
  <c r="C2032" i="3" s="1"/>
  <c r="AB76" i="1"/>
  <c r="DA2" i="7" s="1"/>
  <c r="G79" i="1"/>
  <c r="E47" i="8" s="1"/>
  <c r="G80" i="1"/>
  <c r="E48" i="8" s="1"/>
  <c r="G77" i="1"/>
  <c r="E45" i="8" s="1"/>
  <c r="G78" i="1"/>
  <c r="E46" i="8" s="1"/>
  <c r="C125" i="11"/>
  <c r="B125" i="11" s="1"/>
  <c r="E39" i="8"/>
  <c r="E125" i="11" l="1"/>
  <c r="C2033" i="3"/>
  <c r="C2034" i="3" s="1"/>
  <c r="C2035" i="3" s="1"/>
  <c r="C2036" i="3" s="1"/>
  <c r="AC46" i="1"/>
  <c r="DB2" i="7" s="1"/>
  <c r="C126" i="11"/>
  <c r="B126" i="11" s="1"/>
  <c r="E40" i="8"/>
  <c r="E126" i="11" l="1"/>
  <c r="C2037" i="3"/>
  <c r="C2038" i="3" s="1"/>
  <c r="AC47" i="1"/>
  <c r="DC2" i="7" s="1"/>
  <c r="C127" i="11"/>
  <c r="B127" i="11" s="1"/>
  <c r="E41" i="8"/>
  <c r="C2039" i="3" l="1"/>
  <c r="C2041" i="3" s="1"/>
  <c r="C2042" i="3" s="1"/>
  <c r="E127" i="11"/>
  <c r="C2043" i="3"/>
  <c r="C2044" i="3" s="1"/>
  <c r="C2045" i="3" s="1"/>
  <c r="AC48" i="1"/>
  <c r="DD2" i="7" s="1"/>
  <c r="C128" i="11"/>
  <c r="B128" i="11" s="1"/>
  <c r="E42" i="8"/>
  <c r="C2046" i="3" l="1"/>
  <c r="C2047" i="3" s="1"/>
  <c r="C2048" i="3" s="1"/>
  <c r="C2049" i="3" s="1"/>
  <c r="C2050" i="3" s="1"/>
  <c r="C2051" i="3" s="1"/>
  <c r="C2052" i="3" s="1"/>
  <c r="C2053" i="3" s="1"/>
  <c r="C2054" i="3" s="1"/>
  <c r="C2055" i="3" s="1"/>
  <c r="E128" i="11"/>
  <c r="C2057" i="3"/>
  <c r="C2058" i="3" s="1"/>
  <c r="C2056" i="3"/>
  <c r="AC49" i="1"/>
  <c r="DE2" i="7" s="1"/>
  <c r="C129" i="11"/>
  <c r="B129" i="11" s="1"/>
  <c r="E43" i="8"/>
  <c r="E129" i="11" l="1"/>
  <c r="C2060" i="3"/>
  <c r="C2062" i="3" s="1"/>
  <c r="C2063" i="3" s="1"/>
  <c r="AC50" i="1"/>
  <c r="DF2" i="7" s="1"/>
  <c r="C130" i="11"/>
  <c r="B130" i="11" s="1"/>
  <c r="E44" i="8"/>
  <c r="E130" i="11" l="1"/>
  <c r="C2065" i="3"/>
  <c r="C2066" i="3" s="1"/>
  <c r="C2067" i="3" s="1"/>
  <c r="C2064" i="3"/>
  <c r="AC51" i="1"/>
  <c r="DG2" i="7" s="1"/>
  <c r="C131" i="11"/>
  <c r="B131" i="11" s="1"/>
  <c r="F14" i="8"/>
  <c r="E131" i="11" l="1"/>
  <c r="C2069" i="3"/>
  <c r="C2070" i="3" s="1"/>
  <c r="C2071" i="3" s="1"/>
  <c r="C2072" i="3" s="1"/>
  <c r="C2068" i="3"/>
  <c r="AC52" i="1"/>
  <c r="DH2" i="7" s="1"/>
  <c r="C132" i="11"/>
  <c r="B132" i="11" s="1"/>
  <c r="F15" i="8"/>
  <c r="E132" i="11" l="1"/>
  <c r="C2074" i="3"/>
  <c r="C2075" i="3" s="1"/>
  <c r="C2076" i="3" s="1"/>
  <c r="C2077" i="3" s="1"/>
  <c r="C2073" i="3"/>
  <c r="AC53" i="1"/>
  <c r="DI2" i="7" s="1"/>
  <c r="C133" i="11"/>
  <c r="B133" i="11" s="1"/>
  <c r="F16" i="8"/>
  <c r="E133" i="11" l="1"/>
  <c r="F456" i="5"/>
  <c r="F903" i="5"/>
  <c r="F663" i="5"/>
  <c r="F727" i="5"/>
  <c r="F1462" i="5"/>
  <c r="F30" i="5"/>
  <c r="F924" i="5"/>
  <c r="F889" i="5"/>
  <c r="F243" i="5"/>
  <c r="F128" i="5"/>
  <c r="F1496" i="5"/>
  <c r="F1016" i="5"/>
  <c r="F193" i="5"/>
  <c r="F227" i="5"/>
  <c r="F1362" i="5"/>
  <c r="F234" i="5"/>
  <c r="F449" i="5"/>
  <c r="F1121" i="5"/>
  <c r="F1310" i="5"/>
  <c r="F1627" i="5"/>
  <c r="F1224" i="5"/>
  <c r="F731" i="5"/>
  <c r="F469" i="5"/>
  <c r="F1638" i="5"/>
  <c r="F77" i="5"/>
  <c r="F925" i="5"/>
  <c r="F1528" i="5"/>
  <c r="F875" i="5"/>
  <c r="F578" i="5"/>
  <c r="F782" i="5"/>
  <c r="F1303" i="5"/>
  <c r="F784" i="5"/>
  <c r="F81" i="5"/>
  <c r="F224" i="5"/>
  <c r="F1371" i="5"/>
  <c r="F64" i="5"/>
  <c r="F387" i="5"/>
  <c r="F304" i="5"/>
  <c r="F232" i="5"/>
  <c r="F957" i="5"/>
  <c r="F755" i="5"/>
  <c r="F69" i="5"/>
  <c r="F1706" i="5"/>
  <c r="F145" i="5"/>
  <c r="F474" i="5"/>
  <c r="F468" i="5"/>
  <c r="F606" i="5"/>
  <c r="F1288" i="5"/>
  <c r="F802" i="5"/>
  <c r="F215" i="5"/>
  <c r="F1322" i="5"/>
  <c r="F1125" i="5"/>
  <c r="F816" i="5"/>
  <c r="F207" i="5"/>
  <c r="F491" i="5"/>
  <c r="F891" i="5"/>
  <c r="F1176" i="5"/>
  <c r="F217" i="5"/>
  <c r="F530" i="5"/>
  <c r="F130" i="5"/>
  <c r="F1593" i="5"/>
  <c r="F1451" i="5"/>
  <c r="F49" i="5"/>
  <c r="F1514" i="5"/>
  <c r="F1680" i="5"/>
  <c r="F1713" i="5"/>
  <c r="F771" i="5"/>
  <c r="F1276" i="5"/>
  <c r="F777" i="5"/>
  <c r="F1424" i="5"/>
  <c r="F646" i="5"/>
  <c r="F992" i="5"/>
  <c r="F1463" i="5"/>
  <c r="F935" i="5"/>
  <c r="F22" i="5"/>
  <c r="F1431" i="5"/>
  <c r="F1437" i="5"/>
  <c r="F478" i="5"/>
  <c r="F1700" i="5"/>
  <c r="F577" i="5"/>
  <c r="F27" i="5"/>
  <c r="F538" i="5"/>
  <c r="F252" i="5"/>
  <c r="F748" i="5"/>
  <c r="F70" i="5"/>
  <c r="F283" i="5"/>
  <c r="F827" i="5"/>
  <c r="F981" i="5"/>
  <c r="F1344" i="5"/>
  <c r="F556" i="5"/>
  <c r="F1697" i="5"/>
  <c r="F1568" i="5"/>
  <c r="F680" i="5"/>
  <c r="F54" i="5"/>
  <c r="F1157" i="5"/>
  <c r="F200" i="5"/>
  <c r="F679" i="5"/>
  <c r="F765" i="5"/>
  <c r="F183" i="5"/>
  <c r="F706" i="5"/>
  <c r="F1152" i="5"/>
  <c r="F641" i="5"/>
  <c r="F353" i="5"/>
  <c r="F482" i="5"/>
  <c r="F1573" i="5"/>
  <c r="F457" i="5"/>
  <c r="F1400" i="5"/>
  <c r="F833" i="5"/>
  <c r="F1384" i="5"/>
  <c r="F83" i="5"/>
  <c r="F1663" i="5"/>
  <c r="F838" i="5"/>
  <c r="F1551" i="5"/>
  <c r="F1517" i="5"/>
  <c r="F1318" i="5"/>
  <c r="F1044" i="5"/>
  <c r="F375" i="5"/>
  <c r="F853" i="5"/>
  <c r="F630" i="5"/>
  <c r="F722" i="5"/>
  <c r="F1086" i="5"/>
  <c r="F1081" i="5"/>
  <c r="F246" i="5"/>
  <c r="F94" i="5"/>
  <c r="F1588" i="5"/>
  <c r="F1047" i="5"/>
  <c r="F1230" i="5"/>
  <c r="F347" i="5"/>
  <c r="F1028" i="5"/>
  <c r="F167" i="5"/>
  <c r="F707" i="5"/>
  <c r="F1054" i="5"/>
  <c r="F1055" i="5"/>
  <c r="F110" i="5"/>
  <c r="F408" i="5"/>
  <c r="F1409" i="5"/>
  <c r="F1305" i="5"/>
  <c r="F1619" i="5"/>
  <c r="F127" i="5"/>
  <c r="F919" i="5"/>
  <c r="F1241" i="5"/>
  <c r="F1255" i="5"/>
  <c r="F1014" i="5"/>
  <c r="F851" i="5"/>
  <c r="F307" i="5"/>
  <c r="F1602" i="5"/>
  <c r="F1375" i="5"/>
  <c r="F607" i="5"/>
  <c r="F1410" i="5"/>
  <c r="F710" i="5"/>
  <c r="F895" i="5"/>
  <c r="F920" i="5"/>
  <c r="F250" i="5"/>
  <c r="F226" i="5"/>
  <c r="F1036" i="5"/>
  <c r="F1393" i="5"/>
  <c r="F1118" i="5"/>
  <c r="F758" i="5"/>
  <c r="F776" i="5"/>
  <c r="F798" i="5"/>
  <c r="F1525" i="5"/>
  <c r="F290" i="5"/>
  <c r="F1109" i="5"/>
  <c r="F1667" i="5"/>
  <c r="F715" i="5"/>
  <c r="F384" i="5"/>
  <c r="F1596" i="5"/>
  <c r="F1597" i="5"/>
  <c r="F1694" i="5"/>
  <c r="F1594" i="5"/>
  <c r="F610" i="5"/>
  <c r="F657" i="5"/>
  <c r="F814" i="5"/>
  <c r="F807" i="5"/>
  <c r="F1499" i="5"/>
  <c r="F1179" i="5"/>
  <c r="F1286" i="5"/>
  <c r="F233" i="5"/>
  <c r="F401" i="5"/>
  <c r="F1552" i="5"/>
  <c r="F479" i="5"/>
  <c r="F425" i="5"/>
  <c r="F713" i="5"/>
  <c r="F409" i="5"/>
  <c r="F1686" i="5"/>
  <c r="F1126" i="5"/>
  <c r="F260" i="5"/>
  <c r="F775" i="5"/>
  <c r="F1545" i="5"/>
  <c r="F779" i="5"/>
  <c r="F993" i="5"/>
  <c r="F386" i="5"/>
  <c r="F1389" i="5"/>
  <c r="F1414" i="5"/>
  <c r="F1452" i="5"/>
  <c r="F1104" i="5"/>
  <c r="F984" i="5"/>
  <c r="F858" i="5"/>
  <c r="F1564" i="5"/>
  <c r="F413" i="5"/>
  <c r="F202" i="5"/>
  <c r="F689" i="5"/>
  <c r="F990" i="5"/>
  <c r="F151" i="5"/>
  <c r="F1657" i="5"/>
  <c r="F638" i="5"/>
  <c r="F1172" i="5"/>
  <c r="F1489" i="5"/>
  <c r="F120" i="5"/>
  <c r="F552" i="5"/>
  <c r="F570" i="5"/>
  <c r="F301" i="5"/>
  <c r="F488" i="5"/>
  <c r="F472" i="5"/>
  <c r="F1314" i="5"/>
  <c r="F1185" i="5"/>
  <c r="F522" i="5"/>
  <c r="F1456" i="5"/>
  <c r="F1327" i="5"/>
  <c r="F724" i="5"/>
  <c r="F225" i="5"/>
  <c r="F868" i="5"/>
  <c r="F871" i="5"/>
  <c r="F708" i="5"/>
  <c r="F1101" i="5"/>
  <c r="F14" i="5"/>
  <c r="F701" i="5"/>
  <c r="F1274" i="5"/>
  <c r="F976" i="5"/>
  <c r="F796" i="5"/>
  <c r="F1261" i="5"/>
  <c r="F1621" i="5"/>
  <c r="F514" i="5"/>
  <c r="F373" i="5"/>
  <c r="F114" i="5"/>
  <c r="F406" i="5"/>
  <c r="F1420" i="5"/>
  <c r="F393" i="5"/>
  <c r="F126" i="5"/>
  <c r="F1088" i="5"/>
  <c r="F855" i="5"/>
  <c r="F1636" i="5"/>
  <c r="F542" i="5"/>
  <c r="F1373" i="5"/>
  <c r="F165" i="5"/>
  <c r="F953" i="5"/>
  <c r="F376" i="5"/>
  <c r="F1272" i="5"/>
  <c r="F1550" i="5"/>
  <c r="F725" i="5"/>
  <c r="F718" i="5"/>
  <c r="F1281" i="5"/>
  <c r="F223" i="5"/>
  <c r="F1227" i="5"/>
  <c r="F691" i="5"/>
  <c r="F1008" i="5"/>
  <c r="F860" i="5"/>
  <c r="F291" i="5"/>
  <c r="F1171" i="5"/>
  <c r="F574" i="5"/>
  <c r="F666" i="5"/>
  <c r="F1580" i="5"/>
  <c r="F867" i="5"/>
  <c r="F1046" i="5"/>
  <c r="F171" i="5"/>
  <c r="F74" i="5"/>
  <c r="F206" i="5"/>
  <c r="F797" i="5"/>
  <c r="F1634" i="5"/>
  <c r="F1299" i="5"/>
  <c r="F937" i="5"/>
  <c r="F1457" i="5"/>
  <c r="F939" i="5"/>
  <c r="F734" i="5"/>
  <c r="F1543" i="5"/>
  <c r="F837" i="5"/>
  <c r="F541" i="5"/>
  <c r="F627" i="5"/>
  <c r="F866" i="5"/>
  <c r="F1268" i="5"/>
  <c r="F639" i="5"/>
  <c r="F1339" i="5"/>
  <c r="F455" i="5"/>
  <c r="F1703" i="5"/>
  <c r="F1642" i="5"/>
  <c r="F1494" i="5"/>
  <c r="F1300" i="5"/>
  <c r="F1017" i="5"/>
  <c r="F1587" i="5"/>
  <c r="F369" i="5"/>
  <c r="F318" i="5"/>
  <c r="F886" i="5"/>
  <c r="F1581" i="5"/>
  <c r="F945" i="5"/>
  <c r="F1156" i="5"/>
  <c r="F1524" i="5"/>
  <c r="F1570" i="5"/>
  <c r="F1605" i="5"/>
  <c r="F71" i="5"/>
  <c r="F849" i="5"/>
  <c r="F1355" i="5"/>
  <c r="F750" i="5"/>
  <c r="F1369" i="5"/>
  <c r="F453" i="5"/>
  <c r="F1367" i="5"/>
  <c r="F591" i="5"/>
  <c r="F1512" i="5"/>
  <c r="F561" i="5"/>
  <c r="F740" i="5"/>
  <c r="F1262" i="5"/>
  <c r="F1508" i="5"/>
  <c r="F1403" i="5"/>
  <c r="F1277" i="5"/>
  <c r="F1616" i="5"/>
  <c r="F1631" i="5"/>
  <c r="F65" i="5"/>
  <c r="F669" i="5"/>
  <c r="F1069" i="5"/>
  <c r="F705" i="5"/>
  <c r="F1486" i="5"/>
  <c r="F1193" i="5"/>
  <c r="F1408" i="5"/>
  <c r="F1518" i="5"/>
  <c r="F1324" i="5"/>
  <c r="F1248" i="5"/>
  <c r="F1668" i="5"/>
  <c r="F1270" i="5"/>
  <c r="F1416" i="5"/>
  <c r="F1196" i="5"/>
  <c r="F582" i="5"/>
  <c r="F1479" i="5"/>
  <c r="F1151" i="5"/>
  <c r="F197" i="5"/>
  <c r="F987" i="5"/>
  <c r="F1048" i="5"/>
  <c r="F230" i="5"/>
  <c r="F519" i="5"/>
  <c r="F960" i="5"/>
  <c r="F1447" i="5"/>
  <c r="F897" i="5"/>
  <c r="F1599" i="5"/>
  <c r="F893" i="5"/>
  <c r="F977" i="5"/>
  <c r="F103" i="5"/>
  <c r="F498" i="5"/>
  <c r="F516" i="5"/>
  <c r="F443" i="5"/>
  <c r="F352" i="5"/>
  <c r="F493" i="5"/>
  <c r="F1357" i="5"/>
  <c r="F1380" i="5"/>
  <c r="F1132" i="5"/>
  <c r="F1704" i="5"/>
  <c r="F16" i="5"/>
  <c r="F287" i="5"/>
  <c r="F1349" i="5"/>
  <c r="F450" i="5"/>
  <c r="F1283" i="5"/>
  <c r="F1353" i="5"/>
  <c r="F566" i="5"/>
  <c r="F460" i="5"/>
  <c r="F864" i="5"/>
  <c r="F1645" i="5"/>
  <c r="F1513" i="5"/>
  <c r="F473" i="5"/>
  <c r="F1693" i="5"/>
  <c r="F629" i="5"/>
  <c r="F325" i="5"/>
  <c r="F967" i="5"/>
  <c r="F830" i="5"/>
  <c r="F1535" i="5"/>
  <c r="F439" i="5"/>
  <c r="F1392" i="5"/>
  <c r="F1475" i="5"/>
  <c r="F555" i="5"/>
  <c r="F534" i="5"/>
  <c r="F618" i="5"/>
  <c r="F780" i="5"/>
  <c r="F737" i="5"/>
  <c r="F235" i="5"/>
  <c r="F1449" i="5"/>
  <c r="F640" i="5"/>
  <c r="F841" i="5"/>
  <c r="F1243" i="5"/>
  <c r="F1511" i="5"/>
  <c r="F1379" i="5"/>
  <c r="F63" i="5"/>
  <c r="F1064" i="5"/>
  <c r="F760" i="5"/>
  <c r="F1308" i="5"/>
  <c r="F88" i="5"/>
  <c r="F1653" i="5"/>
  <c r="F1689" i="5"/>
  <c r="F596" i="5"/>
  <c r="F489" i="5"/>
  <c r="F1342" i="5"/>
  <c r="F268" i="5"/>
  <c r="F1239" i="5"/>
  <c r="F152" i="5"/>
  <c r="F753" i="5"/>
  <c r="F407" i="5"/>
  <c r="F157" i="5"/>
  <c r="F1233" i="5"/>
  <c r="F237" i="5"/>
  <c r="F1637" i="5"/>
  <c r="F736" i="5"/>
  <c r="F602" i="5"/>
  <c r="F53" i="5"/>
  <c r="F742" i="5"/>
  <c r="F1058" i="5"/>
  <c r="F972" i="5"/>
  <c r="F1505" i="5"/>
  <c r="F983" i="5"/>
  <c r="F645" i="5"/>
  <c r="F1347" i="5"/>
  <c r="F433" i="5"/>
  <c r="F144" i="5"/>
  <c r="F1482" i="5"/>
  <c r="F1490" i="5"/>
  <c r="F951" i="5"/>
  <c r="F537" i="5"/>
  <c r="F361" i="5"/>
  <c r="F33" i="5"/>
  <c r="F979" i="5"/>
  <c r="F913" i="5"/>
  <c r="F911" i="5"/>
  <c r="F1242" i="5"/>
  <c r="F512" i="5"/>
  <c r="F437" i="5"/>
  <c r="F1085" i="5"/>
  <c r="F621" i="5"/>
  <c r="F655" i="5"/>
  <c r="F1123" i="5"/>
  <c r="F122" i="5"/>
  <c r="F1249" i="5"/>
  <c r="F348" i="5"/>
  <c r="F1332" i="5"/>
  <c r="F563" i="5"/>
  <c r="F337" i="5"/>
  <c r="F372" i="5"/>
  <c r="F329" i="5"/>
  <c r="F1000" i="5"/>
  <c r="F642" i="5"/>
  <c r="F44" i="5"/>
  <c r="F231" i="5"/>
  <c r="F305" i="5"/>
  <c r="F134" i="5"/>
  <c r="F341" i="5"/>
  <c r="F1473" i="5"/>
  <c r="F444" i="5"/>
  <c r="F1202" i="5"/>
  <c r="F324" i="5"/>
  <c r="F1399" i="5"/>
  <c r="F1628" i="5"/>
  <c r="F1326" i="5"/>
  <c r="F1531" i="5"/>
  <c r="F673" i="5"/>
  <c r="F320" i="5"/>
  <c r="F822" i="5"/>
  <c r="F336" i="5"/>
  <c r="F964" i="5"/>
  <c r="F869" i="5"/>
  <c r="F1161" i="5"/>
  <c r="F281" i="5"/>
  <c r="F1070" i="5"/>
  <c r="F42" i="5"/>
  <c r="F1559" i="5"/>
  <c r="F1450" i="5"/>
  <c r="F1287" i="5"/>
  <c r="F824" i="5"/>
  <c r="F1198" i="5"/>
  <c r="F173" i="5"/>
  <c r="F208" i="5"/>
  <c r="F540" i="5"/>
  <c r="F844" i="5"/>
  <c r="F704" i="5"/>
  <c r="F132" i="5"/>
  <c r="F1654" i="5"/>
  <c r="F1034" i="5"/>
  <c r="F1623" i="5"/>
  <c r="F770" i="5"/>
  <c r="F354" i="5"/>
  <c r="F1554" i="5"/>
  <c r="F360" i="5"/>
  <c r="F700" i="5"/>
  <c r="F295" i="5"/>
  <c r="F285" i="5"/>
  <c r="F912" i="5"/>
  <c r="F1209" i="5"/>
  <c r="F1516" i="5"/>
  <c r="F98" i="5"/>
  <c r="F696" i="5"/>
  <c r="F300" i="5"/>
  <c r="F1374" i="5"/>
  <c r="F1506" i="5"/>
  <c r="F1610" i="5"/>
  <c r="F280" i="5"/>
  <c r="F297" i="5"/>
  <c r="F1429" i="5"/>
  <c r="F888" i="5"/>
  <c r="F345" i="5"/>
  <c r="F1591" i="5"/>
  <c r="F1632" i="5"/>
  <c r="F1660" i="5"/>
  <c r="F292" i="5"/>
  <c r="F480" i="5"/>
  <c r="F653" i="5"/>
  <c r="F1166" i="5"/>
  <c r="F38" i="5"/>
  <c r="F835" i="5"/>
  <c r="F1050" i="5"/>
  <c r="F1401" i="5"/>
  <c r="F929" i="5"/>
  <c r="F719" i="5"/>
  <c r="F936" i="5"/>
  <c r="F720" i="5"/>
  <c r="F198" i="5"/>
  <c r="F1115" i="5"/>
  <c r="F865" i="5"/>
  <c r="F264" i="5"/>
  <c r="F1067" i="5"/>
  <c r="F1138" i="5"/>
  <c r="F1020" i="5"/>
  <c r="F772" i="5"/>
  <c r="F1328" i="5"/>
  <c r="F543" i="5"/>
  <c r="F927" i="5"/>
  <c r="F1675" i="5"/>
  <c r="F1647" i="5"/>
  <c r="F96" i="5"/>
  <c r="F532" i="5"/>
  <c r="F1076" i="5"/>
  <c r="F1458" i="5"/>
  <c r="F813" i="5"/>
  <c r="F357" i="5"/>
  <c r="F1590" i="5"/>
  <c r="F735" i="5"/>
  <c r="F1150" i="5"/>
  <c r="F709" i="5"/>
  <c r="F915" i="5"/>
  <c r="F1235" i="5"/>
  <c r="F446" i="5"/>
  <c r="F1555" i="5"/>
  <c r="F194" i="5"/>
  <c r="F717" i="5"/>
  <c r="F1234" i="5"/>
  <c r="F547" i="5"/>
  <c r="F535" i="5"/>
  <c r="F196" i="5"/>
  <c r="F695" i="5"/>
  <c r="F1275" i="5"/>
  <c r="F1361" i="5"/>
  <c r="F1094" i="5"/>
  <c r="F133" i="5"/>
  <c r="F1378" i="5"/>
  <c r="F1534" i="5"/>
  <c r="F592" i="5"/>
  <c r="F1382" i="5"/>
  <c r="F1142" i="5"/>
  <c r="F1402" i="5"/>
  <c r="F1039" i="5"/>
  <c r="F495" i="5"/>
  <c r="F1607" i="5"/>
  <c r="F970" i="5"/>
  <c r="F1381" i="5"/>
  <c r="F1603" i="5"/>
  <c r="F1134" i="5"/>
  <c r="F1025" i="5"/>
  <c r="F1205" i="5"/>
  <c r="F1346" i="5"/>
  <c r="F650" i="5"/>
  <c r="F1428" i="5"/>
  <c r="F1159" i="5"/>
  <c r="F539" i="5"/>
  <c r="F576" i="5"/>
  <c r="F142" i="5"/>
  <c r="F521" i="5"/>
  <c r="F980" i="5"/>
  <c r="F24" i="5"/>
  <c r="F174" i="5"/>
  <c r="F296" i="5"/>
  <c r="F308" i="5"/>
  <c r="F1254" i="5"/>
  <c r="F634" i="5"/>
  <c r="F1040" i="5"/>
  <c r="F1259" i="5"/>
  <c r="F975" i="5"/>
  <c r="F1155" i="5"/>
  <c r="F1256" i="5"/>
  <c r="F1359" i="5"/>
  <c r="F66" i="5"/>
  <c r="F89" i="5"/>
  <c r="F847" i="5"/>
  <c r="F497" i="5"/>
  <c r="F1167" i="5"/>
  <c r="F204" i="5"/>
  <c r="F887" i="5"/>
  <c r="F1560" i="5"/>
  <c r="F458" i="5"/>
  <c r="F499" i="5"/>
  <c r="F332" i="5"/>
  <c r="F1670" i="5"/>
  <c r="F1062" i="5"/>
  <c r="F184" i="5"/>
  <c r="F938" i="5"/>
  <c r="F934" i="5"/>
  <c r="F1485" i="5"/>
  <c r="F744" i="5"/>
  <c r="F933" i="5"/>
  <c r="F682" i="5"/>
  <c r="F1705" i="5"/>
  <c r="F1538" i="5"/>
  <c r="F306" i="5"/>
  <c r="F1500" i="5"/>
  <c r="F423" i="5"/>
  <c r="F859" i="5"/>
  <c r="F317" i="5"/>
  <c r="F1110" i="5"/>
  <c r="F1337" i="5"/>
  <c r="F635" i="5"/>
  <c r="F212" i="5"/>
  <c r="F515" i="5"/>
  <c r="F1147" i="5"/>
  <c r="F362" i="5"/>
  <c r="F681" i="5"/>
  <c r="F917" i="5"/>
  <c r="F1699" i="5"/>
  <c r="F907" i="5"/>
  <c r="F1019" i="5"/>
  <c r="F1264" i="5"/>
  <c r="F896" i="5"/>
  <c r="F631" i="5"/>
  <c r="F872" i="5"/>
  <c r="F1090" i="5"/>
  <c r="F303" i="5"/>
  <c r="F876" i="5"/>
  <c r="F129" i="5"/>
  <c r="F678" i="5"/>
  <c r="F113" i="5"/>
  <c r="F575" i="5"/>
  <c r="F56" i="5"/>
  <c r="F986" i="5"/>
  <c r="F271" i="5"/>
  <c r="F1341" i="5"/>
  <c r="F1465" i="5"/>
  <c r="F1606" i="5"/>
  <c r="F321" i="5"/>
  <c r="F1013" i="5"/>
  <c r="F1558" i="5"/>
  <c r="F664" i="5"/>
  <c r="F244" i="5"/>
  <c r="F1584" i="5"/>
  <c r="F808" i="5"/>
  <c r="F828" i="5"/>
  <c r="F1141" i="5"/>
  <c r="F1334" i="5"/>
  <c r="F997" i="5"/>
  <c r="F302" i="5"/>
  <c r="F675" i="5"/>
  <c r="F1066" i="5"/>
  <c r="F757" i="5"/>
  <c r="F1311" i="5"/>
  <c r="F1617" i="5"/>
  <c r="F182" i="5"/>
  <c r="F654" i="5"/>
  <c r="F1412" i="5"/>
  <c r="F339" i="5"/>
  <c r="F562" i="5"/>
  <c r="F41" i="5"/>
  <c r="F330" i="5"/>
  <c r="F880" i="5"/>
  <c r="F492" i="5"/>
  <c r="F267" i="5"/>
  <c r="F1454" i="5"/>
  <c r="F1386" i="5"/>
  <c r="F1418" i="5"/>
  <c r="F43" i="5"/>
  <c r="F238" i="5"/>
  <c r="F23" i="5"/>
  <c r="F1077" i="5"/>
  <c r="F431" i="5"/>
  <c r="F969" i="5"/>
  <c r="F1278" i="5"/>
  <c r="F745" i="5"/>
  <c r="F220" i="5"/>
  <c r="F901" i="5"/>
  <c r="F1194" i="5"/>
  <c r="F1143" i="5"/>
  <c r="F676" i="5"/>
  <c r="F445" i="5"/>
  <c r="F1523" i="5"/>
  <c r="F175" i="5"/>
  <c r="F1106" i="5"/>
  <c r="F1600" i="5"/>
  <c r="F1435" i="5"/>
  <c r="F358" i="5"/>
  <c r="F622" i="5"/>
  <c r="F389" i="5"/>
  <c r="F1460" i="5"/>
  <c r="F1664" i="5"/>
  <c r="F1609" i="5"/>
  <c r="F1089" i="5"/>
  <c r="F528" i="5"/>
  <c r="F1491" i="5"/>
  <c r="F1087" i="5"/>
  <c r="F112" i="5"/>
  <c r="F275" i="5"/>
  <c r="F625" i="5"/>
  <c r="F1181" i="5"/>
  <c r="F774" i="5"/>
  <c r="F738" i="5"/>
  <c r="F1643" i="5"/>
  <c r="F447" i="5"/>
  <c r="F788" i="5"/>
  <c r="F1455" i="5"/>
  <c r="F861" i="5"/>
  <c r="F1162" i="5"/>
  <c r="F1080" i="5"/>
  <c r="F793" i="5"/>
  <c r="F1415" i="5"/>
  <c r="F1154" i="5"/>
  <c r="F910" i="5"/>
  <c r="F1009" i="5"/>
  <c r="F68" i="5"/>
  <c r="F1582" i="5"/>
  <c r="F1422" i="5"/>
  <c r="F102" i="5"/>
  <c r="F1153" i="5"/>
  <c r="F1439" i="5"/>
  <c r="F593" i="5"/>
  <c r="F417" i="5"/>
  <c r="F862" i="5"/>
  <c r="F432" i="5"/>
  <c r="F989" i="5"/>
  <c r="F1493" i="5"/>
  <c r="F1201" i="5"/>
  <c r="F1608" i="5"/>
  <c r="F419" i="5"/>
  <c r="F916" i="5"/>
  <c r="F1711" i="5"/>
  <c r="F146" i="5"/>
  <c r="F351" i="5"/>
  <c r="F1641" i="5"/>
  <c r="F1526" i="5"/>
  <c r="F1192" i="5"/>
  <c r="F394" i="5"/>
  <c r="F1306" i="5"/>
  <c r="F1307" i="5"/>
  <c r="F1370" i="5"/>
  <c r="F914" i="5"/>
  <c r="F665" i="5"/>
  <c r="F1433" i="5"/>
  <c r="F405" i="5"/>
  <c r="F1407" i="5"/>
  <c r="F511" i="5"/>
  <c r="F743" i="5"/>
  <c r="F518" i="5"/>
  <c r="F1037" i="5"/>
  <c r="F590" i="5"/>
  <c r="F1336" i="5"/>
  <c r="F1546" i="5"/>
  <c r="F58" i="5"/>
  <c r="F594" i="5"/>
  <c r="F1678" i="5"/>
  <c r="F1323" i="5"/>
  <c r="F1279" i="5"/>
  <c r="F1041" i="5"/>
  <c r="F467" i="5"/>
  <c r="F905" i="5"/>
  <c r="F1592" i="5"/>
  <c r="F898" i="5"/>
  <c r="F52" i="5"/>
  <c r="F1187" i="5"/>
  <c r="F241" i="5"/>
  <c r="F276" i="5"/>
  <c r="F313" i="5"/>
  <c r="F1140" i="5"/>
  <c r="F1625" i="5"/>
  <c r="F1484" i="5"/>
  <c r="F385" i="5"/>
  <c r="F399" i="5"/>
  <c r="F415" i="5"/>
  <c r="F568" i="5"/>
  <c r="F559" i="5"/>
  <c r="F751" i="5"/>
  <c r="F644" i="5"/>
  <c r="F1111" i="5"/>
  <c r="F1207" i="5"/>
  <c r="F1079" i="5"/>
  <c r="F792" i="5"/>
  <c r="F1576" i="5"/>
  <c r="F462" i="5"/>
  <c r="F1640" i="5"/>
  <c r="F686" i="5"/>
  <c r="F421" i="5"/>
  <c r="F513" i="5"/>
  <c r="F818" i="5"/>
  <c r="F1648" i="5"/>
  <c r="F702" i="5"/>
  <c r="F698" i="5"/>
  <c r="F1461" i="5"/>
  <c r="F1684" i="5"/>
  <c r="F739" i="5"/>
  <c r="F262" i="5"/>
  <c r="F378" i="5"/>
  <c r="F1442" i="5"/>
  <c r="F1269" i="5"/>
  <c r="F398" i="5"/>
  <c r="F1561" i="5"/>
  <c r="F1598" i="5"/>
  <c r="F1553" i="5"/>
  <c r="F1122" i="5"/>
  <c r="F487" i="5"/>
  <c r="F1197" i="5"/>
  <c r="F1026" i="5"/>
  <c r="F1413" i="5"/>
  <c r="F39" i="5"/>
  <c r="F659" i="5"/>
  <c r="F1662" i="5"/>
  <c r="F1468" i="5"/>
  <c r="F229" i="5"/>
  <c r="F597" i="5"/>
  <c r="F1133" i="5"/>
  <c r="F729" i="5"/>
  <c r="F741" i="5"/>
  <c r="F1348" i="5"/>
  <c r="F1363" i="5"/>
  <c r="F1160" i="5"/>
  <c r="F496" i="5"/>
  <c r="F1266" i="5"/>
  <c r="F982" i="5"/>
  <c r="F1061" i="5"/>
  <c r="F1665" i="5"/>
  <c r="F767" i="5"/>
  <c r="F1285" i="5"/>
  <c r="F463" i="5"/>
  <c r="F1004" i="5"/>
  <c r="F1130" i="5"/>
  <c r="F51" i="5"/>
  <c r="F1611" i="5"/>
  <c r="F1519" i="5"/>
  <c r="F1658" i="5"/>
  <c r="F1540" i="5"/>
  <c r="F1672" i="5"/>
  <c r="F156" i="5"/>
  <c r="F998" i="5"/>
  <c r="F1018" i="5"/>
  <c r="F402" i="5"/>
  <c r="F1476" i="5"/>
  <c r="F637" i="5"/>
  <c r="F121" i="5"/>
  <c r="F1204" i="5"/>
  <c r="F18" i="5"/>
  <c r="F874" i="5"/>
  <c r="F692" i="5"/>
  <c r="F191" i="5"/>
  <c r="F509" i="5"/>
  <c r="F763" i="5"/>
  <c r="F955" i="5"/>
  <c r="F1168" i="5"/>
  <c r="F78" i="5"/>
  <c r="F1520" i="5"/>
  <c r="F1477" i="5"/>
  <c r="F1622" i="5"/>
  <c r="F791" i="5"/>
  <c r="F536" i="5"/>
  <c r="F117" i="5"/>
  <c r="F529" i="5"/>
  <c r="F1093" i="5"/>
  <c r="F1624" i="5"/>
  <c r="F544" i="5"/>
  <c r="F298" i="5"/>
  <c r="F1421" i="5"/>
  <c r="F1174" i="5"/>
  <c r="F1203" i="5"/>
  <c r="F1541" i="5"/>
  <c r="F1092" i="5"/>
  <c r="F922" i="5"/>
  <c r="F1436" i="5"/>
  <c r="F1358" i="5"/>
  <c r="F604" i="5"/>
  <c r="F768" i="5"/>
  <c r="F1043" i="5"/>
  <c r="F434" i="5"/>
  <c r="F991" i="5"/>
  <c r="F1533" i="5"/>
  <c r="F1404" i="5"/>
  <c r="F426" i="5"/>
  <c r="F57" i="5"/>
  <c r="F1467" i="5"/>
  <c r="F470" i="5"/>
  <c r="F459" i="5"/>
  <c r="F13" i="5"/>
  <c r="F391" i="5"/>
  <c r="F356" i="5"/>
  <c r="F311" i="5"/>
  <c r="F86" i="5"/>
  <c r="F1173" i="5"/>
  <c r="F1260" i="5"/>
  <c r="F312" i="5"/>
  <c r="F1440" i="5"/>
  <c r="F85" i="5"/>
  <c r="F571" i="5"/>
  <c r="F1189" i="5"/>
  <c r="F155" i="5"/>
  <c r="F674" i="5"/>
  <c r="F999" i="5"/>
  <c r="F605" i="5"/>
  <c r="F584" i="5"/>
  <c r="F799" i="5"/>
  <c r="F1656" i="5"/>
  <c r="F941" i="5"/>
  <c r="F921" i="5"/>
  <c r="F282" i="5"/>
  <c r="F82" i="5"/>
  <c r="F164" i="5"/>
  <c r="F424" i="5"/>
  <c r="F1343" i="5"/>
  <c r="F382" i="5"/>
  <c r="F1071" i="5"/>
  <c r="F1430" i="5"/>
  <c r="F274" i="5"/>
  <c r="F988" i="5"/>
  <c r="F1217" i="5"/>
  <c r="F1509" i="5"/>
  <c r="F1164" i="5"/>
  <c r="F216" i="5"/>
  <c r="F1480" i="5"/>
  <c r="F1536" i="5"/>
  <c r="F340" i="5"/>
  <c r="F944" i="5"/>
  <c r="F26" i="5"/>
  <c r="F1548" i="5"/>
  <c r="F1445" i="5"/>
  <c r="F15" i="5"/>
  <c r="F931" i="5"/>
  <c r="F1229" i="5"/>
  <c r="F62" i="5"/>
  <c r="F786" i="5"/>
  <c r="F1136" i="5"/>
  <c r="F1056" i="5"/>
  <c r="F954" i="5"/>
  <c r="F79" i="5"/>
  <c r="F900" i="5"/>
  <c r="F1184" i="5"/>
  <c r="F179" i="5"/>
  <c r="F366" i="5"/>
  <c r="F1578" i="5"/>
  <c r="F1131" i="5"/>
  <c r="F930" i="5"/>
  <c r="F1251" i="5"/>
  <c r="F1335" i="5"/>
  <c r="F1098" i="5"/>
  <c r="F697" i="5"/>
  <c r="F587" i="5"/>
  <c r="F293" i="5"/>
  <c r="F879" i="5"/>
  <c r="F1309" i="5"/>
  <c r="F335" i="5"/>
  <c r="F124" i="5"/>
  <c r="F647" i="5"/>
  <c r="F1170" i="5"/>
  <c r="F766" i="5"/>
  <c r="F1635" i="5"/>
  <c r="F490" i="5"/>
  <c r="F1331" i="5"/>
  <c r="F261" i="5"/>
  <c r="F222" i="5"/>
  <c r="F703" i="5"/>
  <c r="F995" i="5"/>
  <c r="F856" i="5"/>
  <c r="F1446" i="5"/>
  <c r="F732" i="5"/>
  <c r="F118" i="5"/>
  <c r="F181" i="5"/>
  <c r="F672" i="5"/>
  <c r="F1214" i="5"/>
  <c r="F1128" i="5"/>
  <c r="F422" i="5"/>
  <c r="F1360" i="5"/>
  <c r="F1035" i="5"/>
  <c r="F501" i="5"/>
  <c r="F1095" i="5"/>
  <c r="F810" i="5"/>
  <c r="F1149" i="5"/>
  <c r="F1356" i="5"/>
  <c r="F815" i="5"/>
  <c r="F342" i="5"/>
  <c r="F1317" i="5"/>
  <c r="F160" i="5"/>
  <c r="F948" i="5"/>
  <c r="F346" i="5"/>
  <c r="F60" i="5"/>
  <c r="F1083" i="5"/>
  <c r="F1007" i="5"/>
  <c r="F143" i="5"/>
  <c r="F31" i="5"/>
  <c r="F785" i="5"/>
  <c r="F1012" i="5"/>
  <c r="F1650" i="5"/>
  <c r="F624" i="5"/>
  <c r="F1238" i="5"/>
  <c r="F59" i="5"/>
  <c r="F135" i="5"/>
  <c r="F884" i="5"/>
  <c r="F210" i="5"/>
  <c r="F783" i="5"/>
  <c r="F1135" i="5"/>
  <c r="F580" i="5"/>
  <c r="F1710" i="5"/>
  <c r="F1146" i="5"/>
  <c r="F1267" i="5"/>
  <c r="F1186" i="5"/>
  <c r="F714" i="5"/>
  <c r="F1065" i="5"/>
  <c r="F180" i="5"/>
  <c r="F392" i="5"/>
  <c r="F1481" i="5"/>
  <c r="F435" i="5"/>
  <c r="F608" i="5"/>
  <c r="F1212" i="5"/>
  <c r="F1354" i="5"/>
  <c r="F1614" i="5"/>
  <c r="F199" i="5"/>
  <c r="F99" i="5"/>
  <c r="F1072" i="5"/>
  <c r="F380" i="5"/>
  <c r="F1023" i="5"/>
  <c r="F899" i="5"/>
  <c r="F1236" i="5"/>
  <c r="F811" i="5"/>
  <c r="F1021" i="5"/>
  <c r="F1030" i="5"/>
  <c r="F1183" i="5"/>
  <c r="F873" i="5"/>
  <c r="F138" i="5"/>
  <c r="F247" i="5"/>
  <c r="F1114" i="5"/>
  <c r="F256" i="5"/>
  <c r="F962" i="5"/>
  <c r="F1630" i="5"/>
  <c r="F817" i="5"/>
  <c r="F852" i="5"/>
  <c r="F1557" i="5"/>
  <c r="F1612" i="5"/>
  <c r="F1180" i="5"/>
  <c r="F20" i="5"/>
  <c r="F1258" i="5"/>
  <c r="F379" i="5"/>
  <c r="F187" i="5"/>
  <c r="F918" i="5"/>
  <c r="F1510" i="5"/>
  <c r="F1042" i="5"/>
  <c r="F1206" i="5"/>
  <c r="F257" i="5"/>
  <c r="F904" i="5"/>
  <c r="F1651" i="5"/>
  <c r="F481" i="5"/>
  <c r="F545" i="5"/>
  <c r="F843" i="5"/>
  <c r="F613" i="5"/>
  <c r="F92" i="5"/>
  <c r="F1074" i="5"/>
  <c r="F1681" i="5"/>
  <c r="F17" i="5"/>
  <c r="F1565" i="5"/>
  <c r="F270" i="5"/>
  <c r="F47" i="5"/>
  <c r="F1676" i="5"/>
  <c r="F1644" i="5"/>
  <c r="F943" i="5"/>
  <c r="F651" i="5"/>
  <c r="F685" i="5"/>
  <c r="F186" i="5"/>
  <c r="F61" i="5"/>
  <c r="F266" i="5"/>
  <c r="F476" i="5"/>
  <c r="F612" i="5"/>
  <c r="F1487" i="5"/>
  <c r="F381" i="5"/>
  <c r="F249" i="5"/>
  <c r="F533" i="5"/>
  <c r="F1690" i="5"/>
  <c r="F588" i="5"/>
  <c r="F947" i="5"/>
  <c r="F475" i="5"/>
  <c r="F1112" i="5"/>
  <c r="F565" i="5"/>
  <c r="F595" i="5"/>
  <c r="F908" i="5"/>
  <c r="F1084" i="5"/>
  <c r="F1060" i="5"/>
  <c r="F486" i="5"/>
  <c r="F166" i="5"/>
  <c r="F195" i="5"/>
  <c r="F218" i="5"/>
  <c r="F1574" i="5"/>
  <c r="F1532" i="5"/>
  <c r="F245" i="5"/>
  <c r="F603" i="5"/>
  <c r="F203" i="5"/>
  <c r="F338" i="5"/>
  <c r="F504" i="5"/>
  <c r="F601" i="5"/>
  <c r="F177" i="5"/>
  <c r="F583" i="5"/>
  <c r="F1284" i="5"/>
  <c r="F1417" i="5"/>
  <c r="F1001" i="5"/>
  <c r="F1103" i="5"/>
  <c r="F188" i="5"/>
  <c r="F956" i="5"/>
  <c r="F258" i="5"/>
  <c r="F209" i="5"/>
  <c r="F1469" i="5"/>
  <c r="F1595" i="5"/>
  <c r="F1423" i="5"/>
  <c r="F1145" i="5"/>
  <c r="F803" i="5"/>
  <c r="F1527" i="5"/>
  <c r="F316" i="5"/>
  <c r="F1063" i="5"/>
  <c r="F1137" i="5"/>
  <c r="F1376" i="5"/>
  <c r="F614" i="5"/>
  <c r="F289" i="5"/>
  <c r="F1038" i="5"/>
  <c r="F747" i="5"/>
  <c r="F461" i="5"/>
  <c r="F1419" i="5"/>
  <c r="F427" i="5"/>
  <c r="F1669" i="5"/>
  <c r="F1488" i="5"/>
  <c r="F1633" i="5"/>
  <c r="F928" i="5"/>
  <c r="F932" i="5"/>
  <c r="F448" i="5"/>
  <c r="F1282" i="5"/>
  <c r="F1005" i="5"/>
  <c r="F1291" i="5"/>
  <c r="F125" i="5"/>
  <c r="F586" i="5"/>
  <c r="F1116" i="5"/>
  <c r="F1443" i="5"/>
  <c r="F1515" i="5"/>
  <c r="F902" i="5"/>
  <c r="F769" i="5"/>
  <c r="F412" i="5"/>
  <c r="F628" i="5"/>
  <c r="F1003" i="5"/>
  <c r="F205" i="5"/>
  <c r="F1679" i="5"/>
  <c r="F845" i="5"/>
  <c r="F626" i="5"/>
  <c r="F1613" i="5"/>
  <c r="F567" i="5"/>
  <c r="F1158" i="5"/>
  <c r="F809" i="5"/>
  <c r="F1304" i="5"/>
  <c r="F158" i="5"/>
  <c r="F1190" i="5"/>
  <c r="F548" i="5"/>
  <c r="F1448" i="5"/>
  <c r="F162" i="5"/>
  <c r="F90" i="5"/>
  <c r="F176" i="5"/>
  <c r="F344" i="5"/>
  <c r="F619" i="5"/>
  <c r="F1144" i="5"/>
  <c r="F661" i="5"/>
  <c r="F764" i="5"/>
  <c r="F1049" i="5"/>
  <c r="F1579" i="5"/>
  <c r="F1618" i="5"/>
  <c r="F795" i="5"/>
  <c r="F728" i="5"/>
  <c r="F76" i="5"/>
  <c r="F1240" i="5"/>
  <c r="F1178" i="5"/>
  <c r="F326" i="5"/>
  <c r="F609" i="5"/>
  <c r="F564" i="5"/>
  <c r="F667" i="5"/>
  <c r="F1405" i="5"/>
  <c r="F286" i="5"/>
  <c r="F414" i="5"/>
  <c r="F958" i="5"/>
  <c r="F1232" i="5"/>
  <c r="F259" i="5"/>
  <c r="F773" i="5"/>
  <c r="F1253" i="5"/>
  <c r="F1289" i="5"/>
  <c r="F1397" i="5"/>
  <c r="F365" i="5"/>
  <c r="F600" i="5"/>
  <c r="F410" i="5"/>
  <c r="F652" i="5"/>
  <c r="F1615" i="5"/>
  <c r="F106" i="5"/>
  <c r="F506" i="5"/>
  <c r="F1265" i="5"/>
  <c r="F153" i="5"/>
  <c r="F1257" i="5"/>
  <c r="F299" i="5"/>
  <c r="F1586" i="5"/>
  <c r="F762" i="5"/>
  <c r="F1426" i="5"/>
  <c r="F1692" i="5"/>
  <c r="F1411" i="5"/>
  <c r="F946" i="5"/>
  <c r="F800" i="5"/>
  <c r="F1522" i="5"/>
  <c r="F1057" i="5"/>
  <c r="F820" i="5"/>
  <c r="F272" i="5"/>
  <c r="F1547" i="5"/>
  <c r="F658" i="5"/>
  <c r="F97" i="5"/>
  <c r="F1395" i="5"/>
  <c r="F36" i="5"/>
  <c r="F1221" i="5"/>
  <c r="F1696" i="5"/>
  <c r="F403" i="5"/>
  <c r="F842" i="5"/>
  <c r="F632" i="5"/>
  <c r="F615" i="5"/>
  <c r="F159" i="5"/>
  <c r="F1537" i="5"/>
  <c r="F598" i="5"/>
  <c r="F265" i="5"/>
  <c r="F1002" i="5"/>
  <c r="F1226" i="5"/>
  <c r="F711" i="5"/>
  <c r="F254" i="5"/>
  <c r="F1298" i="5"/>
  <c r="F620" i="5"/>
  <c r="F1575" i="5"/>
  <c r="F1655" i="5"/>
  <c r="F327" i="5"/>
  <c r="F649" i="5"/>
  <c r="F572" i="5"/>
  <c r="F84" i="5"/>
  <c r="F1107" i="5"/>
  <c r="F251" i="5"/>
  <c r="F383" i="5"/>
  <c r="F525" i="5"/>
  <c r="F1105" i="5"/>
  <c r="F1497" i="5"/>
  <c r="F1387" i="5"/>
  <c r="F848" i="5"/>
  <c r="F21" i="5"/>
  <c r="F1319" i="5"/>
  <c r="F395" i="5"/>
  <c r="F45" i="5"/>
  <c r="F1006" i="5"/>
  <c r="F1333" i="5"/>
  <c r="F1425" i="5"/>
  <c r="F116" i="5"/>
  <c r="F1294" i="5"/>
  <c r="F579" i="5"/>
  <c r="F1295" i="5"/>
  <c r="F836" i="5"/>
  <c r="F350" i="5"/>
  <c r="F1292" i="5"/>
  <c r="F551" i="5"/>
  <c r="F839" i="5"/>
  <c r="F214" i="5"/>
  <c r="F878" i="5"/>
  <c r="F370" i="5"/>
  <c r="F1383" i="5"/>
  <c r="F677" i="5"/>
  <c r="F1129" i="5"/>
  <c r="F253" i="5"/>
  <c r="F484" i="5"/>
  <c r="F825" i="5"/>
  <c r="F1549" i="5"/>
  <c r="F363" i="5"/>
  <c r="F67" i="5"/>
  <c r="F1585" i="5"/>
  <c r="F524" i="5"/>
  <c r="F294" i="5"/>
  <c r="F123" i="5"/>
  <c r="F1563" i="5"/>
  <c r="F40" i="5"/>
  <c r="F1191" i="5"/>
  <c r="F101" i="5"/>
  <c r="F1216" i="5"/>
  <c r="F355" i="5"/>
  <c r="F942" i="5"/>
  <c r="F25" i="5"/>
  <c r="F761" i="5"/>
  <c r="F322" i="5"/>
  <c r="F1195" i="5"/>
  <c r="F790" i="5"/>
  <c r="F1120" i="5"/>
  <c r="F1244" i="5"/>
  <c r="F1099" i="5"/>
  <c r="F1639" i="5"/>
  <c r="F29" i="5"/>
  <c r="F527" i="5"/>
  <c r="F1225" i="5"/>
  <c r="F554" i="5"/>
  <c r="F46" i="5"/>
  <c r="F961" i="5"/>
  <c r="F168" i="5"/>
  <c r="F269" i="5"/>
  <c r="F73" i="5"/>
  <c r="F502" i="5"/>
  <c r="F1313" i="5"/>
  <c r="F611" i="5"/>
  <c r="F687" i="5"/>
  <c r="F454" i="5"/>
  <c r="F1495" i="5"/>
  <c r="F95" i="5"/>
  <c r="F1273" i="5"/>
  <c r="F712" i="5"/>
  <c r="F137" i="5"/>
  <c r="F850" i="5"/>
  <c r="F1247" i="5"/>
  <c r="F1119" i="5"/>
  <c r="F1567" i="5"/>
  <c r="F973" i="5"/>
  <c r="F778" i="5"/>
  <c r="F442" i="5"/>
  <c r="F1211" i="5"/>
  <c r="F1571" i="5"/>
  <c r="F236" i="5"/>
  <c r="F974" i="5"/>
  <c r="F178" i="5"/>
  <c r="F170" i="5"/>
  <c r="F228" i="5"/>
  <c r="F1340" i="5"/>
  <c r="F278" i="5"/>
  <c r="F804" i="5"/>
  <c r="F952" i="5"/>
  <c r="F1223" i="5"/>
  <c r="F1391" i="5"/>
  <c r="F1022" i="5"/>
  <c r="F523" i="5"/>
  <c r="F1250" i="5"/>
  <c r="F996" i="5"/>
  <c r="F508" i="5"/>
  <c r="F1529" i="5"/>
  <c r="F1096" i="5"/>
  <c r="F1646" i="5"/>
  <c r="F781" i="5"/>
  <c r="F994" i="5"/>
  <c r="F894" i="5"/>
  <c r="F452" i="5"/>
  <c r="F371" i="5"/>
  <c r="F963" i="5"/>
  <c r="F690" i="5"/>
  <c r="F440" i="5"/>
  <c r="F1329" i="5"/>
  <c r="F531" i="5"/>
  <c r="F549" i="5"/>
  <c r="F1175" i="5"/>
  <c r="F239" i="5"/>
  <c r="F1530" i="5"/>
  <c r="F1652" i="5"/>
  <c r="F949" i="5"/>
  <c r="F1053" i="5"/>
  <c r="F309" i="5"/>
  <c r="F477" i="5"/>
  <c r="F80" i="5"/>
  <c r="F404" i="5"/>
  <c r="F219" i="5"/>
  <c r="F131" i="5"/>
  <c r="F1082" i="5"/>
  <c r="F623" i="5"/>
  <c r="F436" i="5"/>
  <c r="F315" i="5"/>
  <c r="F397" i="5"/>
  <c r="F1501" i="5"/>
  <c r="F1163" i="5"/>
  <c r="F500" i="5"/>
  <c r="F483" i="5"/>
  <c r="F213" i="5"/>
  <c r="F1471" i="5"/>
  <c r="F854" i="5"/>
  <c r="F494" i="5"/>
  <c r="F726" i="5"/>
  <c r="F1219" i="5"/>
  <c r="F1492" i="5"/>
  <c r="F75" i="5"/>
  <c r="F1566" i="5"/>
  <c r="F1542" i="5"/>
  <c r="F1649" i="5"/>
  <c r="F881" i="5"/>
  <c r="F892" i="5"/>
  <c r="F1695" i="5"/>
  <c r="F411" i="5"/>
  <c r="F1321" i="5"/>
  <c r="F1215" i="5"/>
  <c r="F1252" i="5"/>
  <c r="F1316" i="5"/>
  <c r="F349" i="5"/>
  <c r="F670" i="5"/>
  <c r="F1427" i="5"/>
  <c r="F400" i="5"/>
  <c r="F589" i="5"/>
  <c r="F1620" i="5"/>
  <c r="F1091" i="5"/>
  <c r="F310" i="5"/>
  <c r="F1466" i="5"/>
  <c r="F1301" i="5"/>
  <c r="F323" i="5"/>
  <c r="F1698" i="5"/>
  <c r="F1673" i="5"/>
  <c r="F1577" i="5"/>
  <c r="F1478" i="5"/>
  <c r="F1127" i="5"/>
  <c r="F1045" i="5"/>
  <c r="F1714" i="5"/>
  <c r="F1604" i="5"/>
  <c r="F240" i="5"/>
  <c r="F136" i="5"/>
  <c r="F19" i="5"/>
  <c r="F1702" i="5"/>
  <c r="F441" i="5"/>
  <c r="F1352" i="5"/>
  <c r="F746" i="5"/>
  <c r="F1470" i="5"/>
  <c r="F978" i="5"/>
  <c r="F334" i="5"/>
  <c r="F966" i="5"/>
  <c r="F599" i="5"/>
  <c r="F643" i="5"/>
  <c r="F319" i="5"/>
  <c r="F1503" i="5"/>
  <c r="F438" i="5"/>
  <c r="F34" i="5"/>
  <c r="F1459" i="5"/>
  <c r="F1388" i="5"/>
  <c r="F756" i="5"/>
  <c r="F1364" i="5"/>
  <c r="F388" i="5"/>
  <c r="F465" i="5"/>
  <c r="F754" i="5"/>
  <c r="F1712" i="5"/>
  <c r="F1280" i="5"/>
  <c r="F573" i="5"/>
  <c r="F1671" i="5"/>
  <c r="F1208" i="5"/>
  <c r="F314" i="5"/>
  <c r="F1521" i="5"/>
  <c r="F840" i="5"/>
  <c r="F1562" i="5"/>
  <c r="F823" i="5"/>
  <c r="F883" i="5"/>
  <c r="F111" i="5"/>
  <c r="F277" i="5"/>
  <c r="F149" i="5"/>
  <c r="F169" i="5"/>
  <c r="F367" i="5"/>
  <c r="F1377" i="5"/>
  <c r="F1078" i="5"/>
  <c r="F55" i="5"/>
  <c r="F1572" i="5"/>
  <c r="F819" i="5"/>
  <c r="F331" i="5"/>
  <c r="F104" i="5"/>
  <c r="F1177" i="5"/>
  <c r="F1015" i="5"/>
  <c r="F185" i="5"/>
  <c r="F248" i="5"/>
  <c r="F1220" i="5"/>
  <c r="F503" i="5"/>
  <c r="F688" i="5"/>
  <c r="F1715" i="5"/>
  <c r="F805" i="5"/>
  <c r="F1556" i="5"/>
  <c r="F428" i="5"/>
  <c r="F48" i="5"/>
  <c r="F1010" i="5"/>
  <c r="F1368" i="5"/>
  <c r="F557" i="5"/>
  <c r="F723" i="5"/>
  <c r="F1432" i="5"/>
  <c r="F201" i="5"/>
  <c r="F1024" i="5"/>
  <c r="F1302" i="5"/>
  <c r="F558" i="5"/>
  <c r="F1406" i="5"/>
  <c r="F1124" i="5"/>
  <c r="F1031" i="5"/>
  <c r="F863" i="5"/>
  <c r="F759" i="5"/>
  <c r="F1222" i="5"/>
  <c r="F569" i="5"/>
  <c r="F1701" i="5"/>
  <c r="F550" i="5"/>
  <c r="F364" i="5"/>
  <c r="F1666" i="5"/>
  <c r="F923" i="5"/>
  <c r="F926" i="5"/>
  <c r="F429" i="5"/>
  <c r="F857" i="5"/>
  <c r="F1350" i="5"/>
  <c r="F108" i="5"/>
  <c r="F890" i="5"/>
  <c r="F694" i="5"/>
  <c r="F396" i="5"/>
  <c r="F1073" i="5"/>
  <c r="F150" i="5"/>
  <c r="F806" i="5"/>
  <c r="F1583" i="5"/>
  <c r="F787" i="5"/>
  <c r="F189" i="5"/>
  <c r="F374" i="5"/>
  <c r="F139" i="5"/>
  <c r="F93" i="5"/>
  <c r="F1390" i="5"/>
  <c r="F1108" i="5"/>
  <c r="F636" i="5"/>
  <c r="F1507" i="5"/>
  <c r="F1569" i="5"/>
  <c r="F1708" i="5"/>
  <c r="F1032" i="5"/>
  <c r="F968" i="5"/>
  <c r="F517" i="5"/>
  <c r="F1263" i="5"/>
  <c r="F733" i="5"/>
  <c r="F730" i="5"/>
  <c r="F1345" i="5"/>
  <c r="F834" i="5"/>
  <c r="F693" i="5"/>
  <c r="F553" i="5"/>
  <c r="F546" i="5"/>
  <c r="F368" i="5"/>
  <c r="F420" i="5"/>
  <c r="F1396" i="5"/>
  <c r="F279" i="5"/>
  <c r="F1052" i="5"/>
  <c r="F1148" i="5"/>
  <c r="F581" i="5"/>
  <c r="F328" i="5"/>
  <c r="F35" i="5"/>
  <c r="F1453" i="5"/>
  <c r="F1707" i="5"/>
  <c r="F333" i="5"/>
  <c r="F1231" i="5"/>
  <c r="F1674" i="5"/>
  <c r="F430" i="5"/>
  <c r="F1102" i="5"/>
  <c r="F154" i="5"/>
  <c r="F1097" i="5"/>
  <c r="F1372" i="5"/>
  <c r="F1228" i="5"/>
  <c r="F885" i="5"/>
  <c r="F505" i="5"/>
  <c r="F1011" i="5"/>
  <c r="F721" i="5"/>
  <c r="F1394" i="5"/>
  <c r="F965" i="5"/>
  <c r="F1199" i="5"/>
  <c r="F1237" i="5"/>
  <c r="F50" i="5"/>
  <c r="F1498" i="5"/>
  <c r="F107" i="5"/>
  <c r="F359" i="5"/>
  <c r="F1385" i="5"/>
  <c r="F801" i="5"/>
  <c r="F1271" i="5"/>
  <c r="F37" i="5"/>
  <c r="F28" i="5"/>
  <c r="F1068" i="5"/>
  <c r="F829" i="5"/>
  <c r="F1472" i="5"/>
  <c r="F821" i="5"/>
  <c r="F109" i="5"/>
  <c r="F471" i="5"/>
  <c r="F1139" i="5"/>
  <c r="F616" i="5"/>
  <c r="F1213" i="5"/>
  <c r="F1312" i="5"/>
  <c r="F1709" i="5"/>
  <c r="F466" i="5"/>
  <c r="F211" i="5"/>
  <c r="F119" i="5"/>
  <c r="F1502" i="5"/>
  <c r="F221" i="5"/>
  <c r="F684" i="5"/>
  <c r="F985" i="5"/>
  <c r="F416" i="5"/>
  <c r="F1210" i="5"/>
  <c r="F141" i="5"/>
  <c r="F1434" i="5"/>
  <c r="F147" i="5"/>
  <c r="F1677" i="5"/>
  <c r="F794" i="5"/>
  <c r="F959" i="5"/>
  <c r="F1100" i="5"/>
  <c r="F1438" i="5"/>
  <c r="F451" i="5"/>
  <c r="F91" i="5"/>
  <c r="F1544" i="5"/>
  <c r="F831" i="5"/>
  <c r="F870" i="5"/>
  <c r="F699" i="5"/>
  <c r="F971" i="5"/>
  <c r="F648" i="5"/>
  <c r="F752" i="5"/>
  <c r="F284" i="5"/>
  <c r="F1504" i="5"/>
  <c r="F1691" i="5"/>
  <c r="F940" i="5"/>
  <c r="F1398" i="5"/>
  <c r="F749" i="5"/>
  <c r="F464" i="5"/>
  <c r="F255" i="5"/>
  <c r="F1474" i="5"/>
  <c r="F190" i="5"/>
  <c r="F72" i="5"/>
  <c r="F172" i="5"/>
  <c r="F148" i="5"/>
  <c r="F418" i="5"/>
  <c r="F882" i="5"/>
  <c r="F1293" i="5"/>
  <c r="F1601" i="5"/>
  <c r="F789" i="5"/>
  <c r="F1245" i="5"/>
  <c r="F520" i="5"/>
  <c r="F1117" i="5"/>
  <c r="F1444" i="5"/>
  <c r="F526" i="5"/>
  <c r="F32" i="5"/>
  <c r="F507" i="5"/>
  <c r="F161" i="5"/>
  <c r="F140" i="5"/>
  <c r="F1051" i="5"/>
  <c r="F1296" i="5"/>
  <c r="F1325" i="5"/>
  <c r="F668" i="5"/>
  <c r="F510" i="5"/>
  <c r="F671" i="5"/>
  <c r="F1688" i="5"/>
  <c r="F288" i="5"/>
  <c r="F1029" i="5"/>
  <c r="F812" i="5"/>
  <c r="F1320" i="5"/>
  <c r="F1365" i="5"/>
  <c r="F377" i="5"/>
  <c r="F1685" i="5"/>
  <c r="F163" i="5"/>
  <c r="F1539" i="5"/>
  <c r="F909" i="5"/>
  <c r="F390" i="5"/>
  <c r="F100" i="5"/>
  <c r="F1687" i="5"/>
  <c r="F877" i="5"/>
  <c r="F1351" i="5"/>
  <c r="F1200" i="5"/>
  <c r="F1297" i="5"/>
  <c r="F115" i="5"/>
  <c r="F1027" i="5"/>
  <c r="F617" i="5"/>
  <c r="F633" i="5"/>
  <c r="F1218" i="5"/>
  <c r="F1315" i="5"/>
  <c r="F1682" i="5"/>
  <c r="F683" i="5"/>
  <c r="F656" i="5"/>
  <c r="F1629" i="5"/>
  <c r="F660" i="5"/>
  <c r="F273" i="5"/>
  <c r="F343" i="5"/>
  <c r="F585" i="5"/>
  <c r="F1718" i="5"/>
  <c r="F1246" i="5"/>
  <c r="F662" i="5"/>
  <c r="F950" i="5"/>
  <c r="F1290" i="5"/>
  <c r="F1075" i="5"/>
  <c r="F263" i="5"/>
  <c r="F826" i="5"/>
  <c r="F1716" i="5"/>
  <c r="F1366" i="5"/>
  <c r="F1626" i="5"/>
  <c r="F1113" i="5"/>
  <c r="F87" i="5"/>
  <c r="F1659" i="5"/>
  <c r="F1059" i="5"/>
  <c r="F1338" i="5"/>
  <c r="F1589" i="5"/>
  <c r="F846" i="5"/>
  <c r="F242" i="5"/>
  <c r="F1165" i="5"/>
  <c r="F1169" i="5"/>
  <c r="F906" i="5"/>
  <c r="F485" i="5"/>
  <c r="F832" i="5"/>
  <c r="F1661" i="5"/>
  <c r="F105" i="5"/>
  <c r="F1330" i="5"/>
  <c r="F1464" i="5"/>
  <c r="F1182" i="5"/>
  <c r="F192" i="5"/>
  <c r="F1441" i="5"/>
  <c r="F1683" i="5"/>
  <c r="F560" i="5"/>
  <c r="F1033" i="5"/>
  <c r="F1188" i="5"/>
  <c r="F1483" i="5"/>
  <c r="F716" i="5"/>
  <c r="F1717" i="5"/>
  <c r="F1719" i="5"/>
  <c r="F1722" i="5"/>
  <c r="F1720" i="5"/>
  <c r="F1721" i="5"/>
  <c r="F1723" i="5"/>
  <c r="F2480" i="5"/>
  <c r="F2927" i="5"/>
  <c r="F1758" i="5"/>
  <c r="F2177" i="5"/>
  <c r="F2679" i="5"/>
  <c r="F1747" i="5"/>
  <c r="F1780" i="5"/>
  <c r="F2447" i="5"/>
  <c r="F1949" i="5"/>
  <c r="F2345" i="5"/>
  <c r="F3005" i="5"/>
  <c r="F1779" i="5"/>
  <c r="F2349" i="5"/>
  <c r="F2007" i="5"/>
  <c r="F2562" i="5"/>
  <c r="F2206" i="5"/>
  <c r="F2054" i="5"/>
  <c r="F1881" i="5"/>
  <c r="F2241" i="5"/>
  <c r="F2601" i="5"/>
  <c r="F2024" i="5"/>
  <c r="F2128" i="5"/>
  <c r="F1772" i="5"/>
  <c r="F2581" i="5"/>
  <c r="F2041" i="5"/>
  <c r="F2519" i="5"/>
  <c r="F1740" i="5"/>
  <c r="F2378" i="5"/>
  <c r="F2800" i="5"/>
  <c r="F1895" i="5"/>
  <c r="F2150" i="5"/>
  <c r="F2486" i="5"/>
  <c r="F2276" i="5"/>
  <c r="F1878" i="5"/>
  <c r="F2214" i="5"/>
  <c r="F2753" i="5"/>
  <c r="F2082" i="5"/>
  <c r="F2162" i="5"/>
  <c r="F2954" i="5"/>
  <c r="F2522" i="5"/>
  <c r="F2431" i="5"/>
  <c r="F1962" i="5"/>
  <c r="F1883" i="5"/>
  <c r="F2250" i="5"/>
  <c r="F2238" i="5"/>
  <c r="F2857" i="5"/>
  <c r="F2141" i="5"/>
  <c r="F2659" i="5"/>
  <c r="F2660" i="5"/>
  <c r="F1981" i="5"/>
  <c r="F2551" i="5"/>
  <c r="F2919" i="5"/>
  <c r="F1743" i="5"/>
  <c r="F2049" i="5"/>
  <c r="F2287" i="5"/>
  <c r="F2006" i="5"/>
  <c r="F2553" i="5"/>
  <c r="F1865" i="5"/>
  <c r="F2612" i="5"/>
  <c r="F2104" i="5"/>
  <c r="F2118" i="5"/>
  <c r="F2208" i="5"/>
  <c r="F2631" i="5"/>
  <c r="F2066" i="5"/>
  <c r="F2515" i="5"/>
  <c r="F2103" i="5"/>
  <c r="F2930" i="5"/>
  <c r="F2517" i="5"/>
  <c r="F2091" i="5"/>
  <c r="F2730" i="5"/>
  <c r="F2059" i="5"/>
  <c r="F1735" i="5"/>
  <c r="F3000" i="5"/>
  <c r="F2398" i="5"/>
  <c r="F2504" i="5"/>
  <c r="F1853" i="5"/>
  <c r="F2418" i="5"/>
  <c r="F2683" i="5"/>
  <c r="F2973" i="5"/>
  <c r="F2243" i="5"/>
  <c r="F2883" i="5"/>
  <c r="F2574" i="5"/>
  <c r="F2665" i="5"/>
  <c r="F2190" i="5"/>
  <c r="F2754" i="5"/>
  <c r="F2528" i="5"/>
  <c r="F2653" i="5"/>
  <c r="F2835" i="5"/>
  <c r="F2887" i="5"/>
  <c r="F2535" i="5"/>
  <c r="F2561" i="5"/>
  <c r="F2732" i="5"/>
  <c r="F2262" i="5"/>
  <c r="F2738" i="5"/>
  <c r="F2909" i="5"/>
  <c r="F2317" i="5"/>
  <c r="F2203" i="5"/>
  <c r="F2736" i="5"/>
  <c r="F2309" i="5"/>
  <c r="F2651" i="5"/>
  <c r="F2846" i="5"/>
  <c r="F2172" i="5"/>
  <c r="F2537" i="5"/>
  <c r="F2114" i="5"/>
  <c r="F2462" i="5"/>
  <c r="F2119" i="5"/>
  <c r="F2180" i="5"/>
  <c r="F2424" i="5"/>
  <c r="F2805" i="5"/>
  <c r="F2472" i="5"/>
  <c r="F2735" i="5"/>
  <c r="F2609" i="5"/>
  <c r="F2406" i="5"/>
  <c r="F2022" i="5"/>
  <c r="F2784" i="5"/>
  <c r="F2228" i="5"/>
  <c r="F2063" i="5"/>
  <c r="F2849" i="5"/>
  <c r="F2192" i="5"/>
  <c r="F2115" i="5"/>
  <c r="F2212" i="5"/>
  <c r="F2527" i="5"/>
  <c r="F1910" i="5"/>
  <c r="F2423" i="5"/>
  <c r="F1953" i="5"/>
  <c r="F2244" i="5"/>
  <c r="F2590" i="5"/>
  <c r="F2907" i="5"/>
  <c r="F2167" i="5"/>
  <c r="F2016" i="5"/>
  <c r="F1955" i="5"/>
  <c r="F2906" i="5"/>
  <c r="F1848" i="5"/>
  <c r="F1730" i="5"/>
  <c r="F2657" i="5"/>
  <c r="F3008" i="5"/>
  <c r="F2176" i="5"/>
  <c r="F1849" i="5"/>
  <c r="F2130" i="5"/>
  <c r="F2545" i="5"/>
  <c r="F2298" i="5"/>
  <c r="F2692" i="5"/>
  <c r="F2867" i="5"/>
  <c r="F1951" i="5"/>
  <c r="F2850" i="5"/>
  <c r="F2384" i="5"/>
  <c r="F2988" i="5"/>
  <c r="F2674" i="5"/>
  <c r="F2965" i="5"/>
  <c r="F1926" i="5"/>
  <c r="F2113" i="5"/>
  <c r="F2916" i="5"/>
  <c r="F2161" i="5"/>
  <c r="F2532" i="5"/>
  <c r="F2957" i="5"/>
  <c r="F1854" i="5"/>
  <c r="F1887" i="5"/>
  <c r="F2905" i="5"/>
  <c r="F2663" i="5"/>
  <c r="F2002" i="5"/>
  <c r="F1999" i="5"/>
  <c r="F2267" i="5"/>
  <c r="F2463" i="5"/>
  <c r="F2666" i="5"/>
  <c r="F1905" i="5"/>
  <c r="F2642" i="5"/>
  <c r="F2750" i="5"/>
  <c r="F2421" i="5"/>
  <c r="F2330" i="5"/>
  <c r="F1851" i="5"/>
  <c r="F2569" i="5"/>
  <c r="F2482" i="5"/>
  <c r="F2848" i="5"/>
  <c r="F2675" i="5"/>
  <c r="F2052" i="5"/>
  <c r="F2264" i="5"/>
  <c r="F2720" i="5"/>
  <c r="F2928" i="5"/>
  <c r="F2932" i="5"/>
  <c r="F2889" i="5"/>
  <c r="F1927" i="5"/>
  <c r="F1932" i="5"/>
  <c r="F2599" i="5"/>
  <c r="F2863" i="5"/>
  <c r="F2589" i="5"/>
  <c r="F1888" i="5"/>
  <c r="F2284" i="5"/>
  <c r="F1795" i="5"/>
  <c r="F2912" i="5"/>
  <c r="F2175" i="5"/>
  <c r="F2500" i="5"/>
  <c r="F2246" i="5"/>
  <c r="F2632" i="5"/>
  <c r="F2415" i="5"/>
  <c r="F1946" i="5"/>
  <c r="F2670" i="5"/>
  <c r="F2307" i="5"/>
  <c r="F2529" i="5"/>
  <c r="F2170" i="5"/>
  <c r="F1756" i="5"/>
  <c r="F2949" i="5"/>
  <c r="F2711" i="5"/>
  <c r="F1847" i="5"/>
  <c r="F2989" i="5"/>
  <c r="F2702" i="5"/>
  <c r="F2429" i="5"/>
  <c r="F2026" i="5"/>
  <c r="F2734" i="5"/>
  <c r="F2008" i="5"/>
  <c r="F2387" i="5"/>
  <c r="F1830" i="5"/>
  <c r="F1929" i="5"/>
  <c r="F2143" i="5"/>
  <c r="F2615" i="5"/>
  <c r="F2931" i="5"/>
  <c r="F2375" i="5"/>
  <c r="F2080" i="5"/>
  <c r="F2426" i="5"/>
  <c r="F1973" i="5"/>
  <c r="F2083" i="5"/>
  <c r="F2506" i="5"/>
  <c r="F2572" i="5"/>
  <c r="F2856" i="5"/>
  <c r="F1794" i="5"/>
  <c r="F2866" i="5"/>
  <c r="F1972" i="5"/>
  <c r="F2625" i="5"/>
  <c r="F2976" i="5"/>
  <c r="F2466" i="5"/>
  <c r="F1793" i="5"/>
  <c r="F2430" i="5"/>
  <c r="F1801" i="5"/>
  <c r="F1791" i="5"/>
  <c r="F2904" i="5"/>
  <c r="F2606" i="5"/>
  <c r="F1939" i="5"/>
  <c r="F2422" i="5"/>
  <c r="F2626" i="5"/>
  <c r="F1925" i="5"/>
  <c r="F2029" i="5"/>
  <c r="F1868" i="5"/>
  <c r="F2218" i="5"/>
  <c r="F2587" i="5"/>
  <c r="F1947" i="5"/>
  <c r="F2012" i="5"/>
  <c r="F1892" i="5"/>
  <c r="F2108" i="5"/>
  <c r="F2814" i="5"/>
  <c r="F2120" i="5"/>
  <c r="F2648" i="5"/>
  <c r="F1797" i="5"/>
  <c r="F2984" i="5"/>
  <c r="F2556" i="5"/>
  <c r="F1869" i="5"/>
  <c r="F2376" i="5"/>
  <c r="F1800" i="5"/>
  <c r="F2133" i="5"/>
  <c r="F1798" i="5"/>
  <c r="F2777" i="5"/>
  <c r="F2605" i="5"/>
  <c r="F2926" i="5"/>
  <c r="F1942" i="5"/>
  <c r="F2902" i="5"/>
  <c r="F2354" i="5"/>
  <c r="F2221" i="5"/>
  <c r="F2890" i="5"/>
  <c r="F2768" i="5"/>
  <c r="F1873" i="5"/>
  <c r="F2604" i="5"/>
  <c r="F2540" i="5"/>
  <c r="F2755" i="5"/>
  <c r="F3003" i="5"/>
  <c r="F2440" i="5"/>
  <c r="F2273" i="5"/>
  <c r="F2810" i="5"/>
  <c r="F2929" i="5"/>
  <c r="F2733" i="5"/>
  <c r="F2901" i="5"/>
  <c r="F1833" i="5"/>
  <c r="F1760" i="5"/>
  <c r="F1857" i="5"/>
  <c r="F2859" i="5"/>
  <c r="F1724" i="5"/>
  <c r="F1921" i="5"/>
  <c r="F2010" i="5"/>
  <c r="F2046" i="5"/>
  <c r="F2944" i="5"/>
  <c r="F2409" i="5"/>
  <c r="F3012" i="5"/>
  <c r="F2876" i="5"/>
  <c r="F2821" i="5"/>
  <c r="F1969" i="5"/>
  <c r="F1823" i="5"/>
  <c r="F1729" i="5"/>
  <c r="F2405" i="5"/>
  <c r="F2868" i="5"/>
  <c r="F2015" i="5"/>
  <c r="F2301" i="5"/>
  <c r="F2723" i="5"/>
  <c r="F2785" i="5"/>
  <c r="F2681" i="5"/>
  <c r="F2068" i="5"/>
  <c r="F2011" i="5"/>
  <c r="F2485" i="5"/>
  <c r="F1864" i="5"/>
  <c r="F2379" i="5"/>
  <c r="F1998" i="5"/>
  <c r="F2974" i="5"/>
  <c r="F1907" i="5"/>
  <c r="F2182" i="5"/>
  <c r="F2981" i="5"/>
  <c r="F1852" i="5"/>
  <c r="F2995" i="5"/>
  <c r="F2991" i="5"/>
  <c r="F2661" i="5"/>
  <c r="F2548" i="5"/>
  <c r="F1899" i="5"/>
  <c r="F2796" i="5"/>
  <c r="F2084" i="5"/>
  <c r="F2056" i="5"/>
  <c r="F2546" i="5"/>
  <c r="F2972" i="5"/>
  <c r="F2197" i="5"/>
  <c r="F2704" i="5"/>
  <c r="F2691" i="5"/>
  <c r="F2321" i="5"/>
  <c r="F2635" i="5"/>
  <c r="F1877" i="5"/>
  <c r="F2577" i="5"/>
  <c r="F2946" i="5"/>
  <c r="F2594" i="5"/>
  <c r="F2820" i="5"/>
  <c r="F2871" i="5"/>
  <c r="F2935" i="5"/>
  <c r="F2571" i="5"/>
  <c r="F2364" i="5"/>
  <c r="F2510" i="5"/>
  <c r="F1766" i="5"/>
  <c r="F2739" i="5"/>
  <c r="F2107" i="5"/>
  <c r="F2134" i="5"/>
  <c r="F1916" i="5"/>
  <c r="F1792" i="5"/>
  <c r="F2578" i="5"/>
  <c r="F2554" i="5"/>
  <c r="F2878" i="5"/>
  <c r="F2450" i="5"/>
  <c r="F2886" i="5"/>
  <c r="F2494" i="5"/>
  <c r="F2408" i="5"/>
  <c r="F2483" i="5"/>
  <c r="F2159" i="5"/>
  <c r="F2173" i="5"/>
  <c r="F2795" i="5"/>
  <c r="F2579" i="5"/>
  <c r="F2210" i="5"/>
  <c r="F2253" i="5"/>
  <c r="F2067" i="5"/>
  <c r="F2296" i="5"/>
  <c r="F2721" i="5"/>
  <c r="F1870" i="5"/>
  <c r="F1846" i="5"/>
  <c r="F2362" i="5"/>
  <c r="F2682" i="5"/>
  <c r="F2479" i="5"/>
  <c r="F2602" i="5"/>
  <c r="F2888" i="5"/>
  <c r="F2638" i="5"/>
  <c r="F2215" i="5"/>
  <c r="F1816" i="5"/>
  <c r="F1980" i="5"/>
  <c r="F1775" i="5"/>
  <c r="F2582" i="5"/>
  <c r="F1731" i="5"/>
  <c r="F2018" i="5"/>
  <c r="F2013" i="5"/>
  <c r="F2442" i="5"/>
  <c r="F2245" i="5"/>
  <c r="F2744" i="5"/>
  <c r="F2911" i="5"/>
  <c r="F1741" i="5"/>
  <c r="F2513" i="5"/>
  <c r="F1843" i="5"/>
  <c r="F2475" i="5"/>
  <c r="F2023" i="5"/>
  <c r="F1776" i="5"/>
  <c r="F2829" i="5"/>
  <c r="F2823" i="5"/>
  <c r="F2314" i="5"/>
  <c r="F1813" i="5"/>
  <c r="F2146" i="5"/>
  <c r="F1952" i="5"/>
  <c r="F2922" i="5"/>
  <c r="F2790" i="5"/>
  <c r="F2950" i="5"/>
  <c r="F2896" i="5"/>
  <c r="F2761" i="5"/>
  <c r="F2121" i="5"/>
  <c r="F2817" i="5"/>
  <c r="F2975" i="5"/>
  <c r="F1759" i="5"/>
  <c r="F2641" i="5"/>
  <c r="F2634" i="5"/>
  <c r="F1928" i="5"/>
  <c r="F2043" i="5"/>
  <c r="F1935" i="5"/>
  <c r="F1886" i="5"/>
  <c r="F2448" i="5"/>
  <c r="F2541" i="5"/>
  <c r="F2136" i="5"/>
  <c r="F2392" i="5"/>
  <c r="F2620" i="5"/>
  <c r="F2400" i="5"/>
  <c r="F2760" i="5"/>
  <c r="F1765" i="5"/>
  <c r="F2229" i="5"/>
  <c r="F2525" i="5"/>
  <c r="F1804" i="5"/>
  <c r="F2374" i="5"/>
  <c r="F2147" i="5"/>
  <c r="F2227" i="5"/>
  <c r="F2568" i="5"/>
  <c r="F2727" i="5"/>
  <c r="F2766" i="5"/>
  <c r="F1834" i="5"/>
  <c r="F2391" i="5"/>
  <c r="F2488" i="5"/>
  <c r="F2132" i="5"/>
  <c r="F2433" i="5"/>
  <c r="F1924" i="5"/>
  <c r="F2116" i="5"/>
  <c r="F1784" i="5"/>
  <c r="F2205" i="5"/>
  <c r="F1933" i="5"/>
  <c r="F1761" i="5"/>
  <c r="F2813" i="5"/>
  <c r="F2697" i="5"/>
  <c r="F2164" i="5"/>
  <c r="F2806" i="5"/>
  <c r="F2385" i="5"/>
  <c r="F2125" i="5"/>
  <c r="F2815" i="5"/>
  <c r="F1788" i="5"/>
  <c r="F2055" i="5"/>
  <c r="F2524" i="5"/>
  <c r="F2963" i="5"/>
  <c r="F2987" i="5"/>
  <c r="F2936" i="5"/>
  <c r="F2187" i="5"/>
  <c r="F2261" i="5"/>
  <c r="F1985" i="5"/>
  <c r="F2613" i="5"/>
  <c r="F2658" i="5"/>
  <c r="F2499" i="5"/>
  <c r="F2526" i="5"/>
  <c r="F2542" i="5"/>
  <c r="F2838" i="5"/>
  <c r="F2597" i="5"/>
  <c r="F2248" i="5"/>
  <c r="F2185" i="5"/>
  <c r="F2875" i="5"/>
  <c r="F2503" i="5"/>
  <c r="F2655" i="5"/>
  <c r="F2495" i="5"/>
  <c r="F2263" i="5"/>
  <c r="F1901" i="5"/>
  <c r="F2453" i="5"/>
  <c r="F2281" i="5"/>
  <c r="F1919" i="5"/>
  <c r="F1746" i="5"/>
  <c r="F2662" i="5"/>
  <c r="F2366" i="5"/>
  <c r="F2416" i="5"/>
  <c r="F2417" i="5"/>
  <c r="F1920" i="5"/>
  <c r="F2726" i="5"/>
  <c r="F1859" i="5"/>
  <c r="F2270" i="5"/>
  <c r="F2467" i="5"/>
  <c r="F2618" i="5"/>
  <c r="F2156" i="5"/>
  <c r="F2028" i="5"/>
  <c r="F2461" i="5"/>
  <c r="F2434" i="5"/>
  <c r="F2372" i="5"/>
  <c r="F2037" i="5"/>
  <c r="F2668" i="5"/>
  <c r="F2725" i="5"/>
  <c r="F2303" i="5"/>
  <c r="F2097" i="5"/>
  <c r="F2223" i="5"/>
  <c r="F2142" i="5"/>
  <c r="F2217" i="5"/>
  <c r="F2531" i="5"/>
  <c r="F2266" i="5"/>
  <c r="F2292" i="5"/>
  <c r="F2094" i="5"/>
  <c r="F2892" i="5"/>
  <c r="F2035" i="5"/>
  <c r="F2347" i="5"/>
  <c r="F2718" i="5"/>
  <c r="F1840" i="5"/>
  <c r="F2654" i="5"/>
  <c r="F2751" i="5"/>
  <c r="F2219" i="5"/>
  <c r="F2411" i="5"/>
  <c r="F2507" i="5"/>
  <c r="F2189" i="5"/>
  <c r="F2937" i="5"/>
  <c r="F1767" i="5"/>
  <c r="F1785" i="5"/>
  <c r="F2752" i="5"/>
  <c r="F2791" i="5"/>
  <c r="F2934" i="5"/>
  <c r="F2533" i="5"/>
  <c r="F2452" i="5"/>
  <c r="F2717" i="5"/>
  <c r="F2436" i="5"/>
  <c r="F1806" i="5"/>
  <c r="F2110" i="5"/>
  <c r="F2311" i="5"/>
  <c r="F2630" i="5"/>
  <c r="F2925" i="5"/>
  <c r="F2722" i="5"/>
  <c r="F1826" i="5"/>
  <c r="F2891" i="5"/>
  <c r="F2877" i="5"/>
  <c r="F2367" i="5"/>
  <c r="F2078" i="5"/>
  <c r="F2903" i="5"/>
  <c r="F2788" i="5"/>
  <c r="F2843" i="5"/>
  <c r="F2490" i="5"/>
  <c r="F2135" i="5"/>
  <c r="F2178" i="5"/>
  <c r="F1995" i="5"/>
  <c r="F2830" i="5"/>
  <c r="F2514" i="5"/>
  <c r="F2033" i="5"/>
  <c r="F2559" i="5"/>
  <c r="F2138" i="5"/>
  <c r="F2998" i="5"/>
  <c r="F2370" i="5"/>
  <c r="F1994" i="5"/>
  <c r="F2793" i="5"/>
  <c r="F2351" i="5"/>
  <c r="F2767" i="5"/>
  <c r="F1802" i="5"/>
  <c r="F2331" i="5"/>
  <c r="F2549" i="5"/>
  <c r="F1982" i="5"/>
  <c r="F2492" i="5"/>
  <c r="F1822" i="5"/>
  <c r="F2371" i="5"/>
  <c r="F2070" i="5"/>
  <c r="F2320" i="5"/>
  <c r="F2444" i="5"/>
  <c r="F2186" i="5"/>
  <c r="F2938" i="5"/>
  <c r="F2693" i="5"/>
  <c r="F2853" i="5"/>
  <c r="F1897" i="5"/>
  <c r="F1871" i="5"/>
  <c r="F2382" i="5"/>
  <c r="F2377" i="5"/>
  <c r="F2596" i="5"/>
  <c r="F2530" i="5"/>
  <c r="F1739" i="5"/>
  <c r="F2348" i="5"/>
  <c r="F2694" i="5"/>
  <c r="F2855" i="5"/>
  <c r="F2441" i="5"/>
  <c r="F2093" i="5"/>
  <c r="F2534" i="5"/>
  <c r="F1858" i="5"/>
  <c r="F2019" i="5"/>
  <c r="F2786" i="5"/>
  <c r="F2622" i="5"/>
  <c r="F2410" i="5"/>
  <c r="F1757" i="5"/>
  <c r="F2201" i="5"/>
  <c r="F2748" i="5"/>
  <c r="F1814" i="5"/>
  <c r="F1856" i="5"/>
  <c r="F1896" i="5"/>
  <c r="F2092" i="5"/>
  <c r="F2977" i="5"/>
  <c r="F2917" i="5"/>
  <c r="F2764" i="5"/>
  <c r="F2955" i="5"/>
  <c r="F2459" i="5"/>
  <c r="F2687" i="5"/>
  <c r="F2174" i="5"/>
  <c r="F2109" i="5"/>
  <c r="F1827" i="5"/>
  <c r="F2873" i="5"/>
  <c r="F1958" i="5"/>
  <c r="F2516" i="5"/>
  <c r="F2327" i="5"/>
  <c r="F2543" i="5"/>
  <c r="F1738" i="5"/>
  <c r="F1908" i="5"/>
  <c r="F1986" i="5"/>
  <c r="F2900" i="5"/>
  <c r="F2985" i="5"/>
  <c r="F2445" i="5"/>
  <c r="F1745" i="5"/>
  <c r="F2980" i="5"/>
  <c r="F2993" i="5"/>
  <c r="F2565" i="5"/>
  <c r="F2575" i="5"/>
  <c r="F2799" i="5"/>
  <c r="F2020" i="5"/>
  <c r="F2741" i="5"/>
  <c r="F2393" i="5"/>
  <c r="F2395" i="5"/>
  <c r="F2449" i="5"/>
  <c r="F1820" i="5"/>
  <c r="F2289" i="5"/>
  <c r="F2277" i="5"/>
  <c r="F2772" i="5"/>
  <c r="F2058" i="5"/>
  <c r="F2708" i="5"/>
  <c r="F1825" i="5"/>
  <c r="F2404" i="5"/>
  <c r="F2457" i="5"/>
  <c r="F1993" i="5"/>
  <c r="F2967" i="5"/>
  <c r="F2585" i="5"/>
  <c r="F1796" i="5"/>
  <c r="F2137" i="5"/>
  <c r="F2983" i="5"/>
  <c r="F1815" i="5"/>
  <c r="F2986" i="5"/>
  <c r="F2811" i="5"/>
  <c r="F2536" i="5"/>
  <c r="F2914" i="5"/>
  <c r="F2869" i="5"/>
  <c r="F2689" i="5"/>
  <c r="F2427" i="5"/>
  <c r="F2198" i="5"/>
  <c r="F2644" i="5"/>
  <c r="F2001" i="5"/>
  <c r="F1884" i="5"/>
  <c r="F2844" i="5"/>
  <c r="F1845" i="5"/>
  <c r="F2365" i="5"/>
  <c r="F2308" i="5"/>
  <c r="F2832" i="5"/>
  <c r="F1769" i="5"/>
  <c r="F2057" i="5"/>
  <c r="F2098" i="5"/>
  <c r="F2639" i="5"/>
  <c r="F2396" i="5"/>
  <c r="F2970" i="5"/>
  <c r="F2518" i="5"/>
  <c r="F2803" i="5"/>
  <c r="F2255" i="5"/>
  <c r="F1941" i="5"/>
  <c r="F1911" i="5"/>
  <c r="F2361" i="5"/>
  <c r="F1744" i="5"/>
  <c r="F2322" i="5"/>
  <c r="F2403" i="5"/>
  <c r="F1736" i="5"/>
  <c r="F2801" i="5"/>
  <c r="F2493" i="5"/>
  <c r="F2473" i="5"/>
  <c r="F2122" i="5"/>
  <c r="F2438" i="5"/>
  <c r="F2112" i="5"/>
  <c r="F2111" i="5"/>
  <c r="F2797" i="5"/>
  <c r="F2202" i="5"/>
  <c r="F2258" i="5"/>
  <c r="F2226" i="5"/>
  <c r="F2274" i="5"/>
  <c r="F2782" i="5"/>
  <c r="F1786" i="5"/>
  <c r="F1963" i="5"/>
  <c r="F2595" i="5"/>
  <c r="F2077" i="5"/>
  <c r="F2040" i="5"/>
  <c r="F2839" i="5"/>
  <c r="F2996" i="5"/>
  <c r="F2100" i="5"/>
  <c r="F1898" i="5"/>
  <c r="F2854" i="5"/>
  <c r="F2000" i="5"/>
  <c r="F1808" i="5"/>
  <c r="F2456" i="5"/>
  <c r="F2233" i="5"/>
  <c r="F2895" i="5"/>
  <c r="F2865" i="5"/>
  <c r="F1997" i="5"/>
  <c r="F2194" i="5"/>
  <c r="F2363" i="5"/>
  <c r="F1867" i="5"/>
  <c r="F2956" i="5"/>
  <c r="F1728" i="5"/>
  <c r="F2222" i="5"/>
  <c r="F2611" i="5"/>
  <c r="F2952" i="5"/>
  <c r="F2774" i="5"/>
  <c r="F2181" i="5"/>
  <c r="F2356" i="5"/>
  <c r="F3006" i="5"/>
  <c r="F2964" i="5"/>
  <c r="F2621" i="5"/>
  <c r="F1818" i="5"/>
  <c r="F1773" i="5"/>
  <c r="F2676" i="5"/>
  <c r="F2882" i="5"/>
  <c r="F2497" i="5"/>
  <c r="F2588" i="5"/>
  <c r="F2474" i="5"/>
  <c r="F1817" i="5"/>
  <c r="F1938" i="5"/>
  <c r="F2038" i="5"/>
  <c r="F2324" i="5"/>
  <c r="F2804" i="5"/>
  <c r="F1902" i="5"/>
  <c r="F2087" i="5"/>
  <c r="F2880" i="5"/>
  <c r="F2845" i="5"/>
  <c r="F2792" i="5"/>
  <c r="F1914" i="5"/>
  <c r="F2496" i="5"/>
  <c r="F2700" i="5"/>
  <c r="F1732" i="5"/>
  <c r="F2081" i="5"/>
  <c r="F2771" i="5"/>
  <c r="F2464" i="5"/>
  <c r="F1774" i="5"/>
  <c r="F1989" i="5"/>
  <c r="F2149" i="5"/>
  <c r="F2923" i="5"/>
  <c r="F2686" i="5"/>
  <c r="F2280" i="5"/>
  <c r="F2828" i="5"/>
  <c r="F2073" i="5"/>
  <c r="F2812" i="5"/>
  <c r="F2580" i="5"/>
  <c r="F2282" i="5"/>
  <c r="F2962" i="5"/>
  <c r="F2769" i="5"/>
  <c r="F2775" i="5"/>
  <c r="F1748" i="5"/>
  <c r="F2864" i="5"/>
  <c r="F2731" i="5"/>
  <c r="F2332" i="5"/>
  <c r="F2550" i="5"/>
  <c r="F2787" i="5"/>
  <c r="F1778" i="5"/>
  <c r="F2454" i="5"/>
  <c r="F2352" i="5"/>
  <c r="F2729" i="5"/>
  <c r="F1984" i="5"/>
  <c r="F2339" i="5"/>
  <c r="F2489" i="5"/>
  <c r="F2593" i="5"/>
  <c r="F2034" i="5"/>
  <c r="F2075" i="5"/>
  <c r="F1930" i="5"/>
  <c r="F2583" i="5"/>
  <c r="F2027" i="5"/>
  <c r="F2350" i="5"/>
  <c r="F2690" i="5"/>
  <c r="F2719" i="5"/>
  <c r="F2163" i="5"/>
  <c r="F2921" i="5"/>
  <c r="F2265" i="5"/>
  <c r="F2776" i="5"/>
  <c r="F2833" i="5"/>
  <c r="F2678" i="5"/>
  <c r="F2961" i="5"/>
  <c r="F2710" i="5"/>
  <c r="F2207" i="5"/>
  <c r="F2628" i="5"/>
  <c r="F2924" i="5"/>
  <c r="F2183" i="5"/>
  <c r="F2617" i="5"/>
  <c r="F2643" i="5"/>
  <c r="F2498" i="5"/>
  <c r="F2789" i="5"/>
  <c r="F2862" i="5"/>
  <c r="F1996" i="5"/>
  <c r="F2816" i="5"/>
  <c r="F2179" i="5"/>
  <c r="F2030" i="5"/>
  <c r="F2827" i="5"/>
  <c r="F2918" i="5"/>
  <c r="F2511" i="5"/>
  <c r="F2652" i="5"/>
  <c r="F2061" i="5"/>
  <c r="F1957" i="5"/>
  <c r="F2293" i="5"/>
  <c r="F2765" i="5"/>
  <c r="F2304" i="5"/>
  <c r="F2913" i="5"/>
  <c r="F2819" i="5"/>
  <c r="F2600" i="5"/>
  <c r="F2469" i="5"/>
  <c r="F2714" i="5"/>
  <c r="F2807" i="5"/>
  <c r="F1918" i="5"/>
  <c r="F1754" i="5"/>
  <c r="F2847" i="5"/>
  <c r="F2232" i="5"/>
  <c r="F2169" i="5"/>
  <c r="F2874" i="5"/>
  <c r="F2592" i="5"/>
  <c r="F2501" i="5"/>
  <c r="F3001" i="5"/>
  <c r="F2523" i="5"/>
  <c r="F1749" i="5"/>
  <c r="F2328" i="5"/>
  <c r="F2990" i="5"/>
  <c r="F2978" i="5"/>
  <c r="F2573" i="5"/>
  <c r="F2254" i="5"/>
  <c r="F2062" i="5"/>
  <c r="F1862" i="5"/>
  <c r="F2808" i="5"/>
  <c r="F2705" i="5"/>
  <c r="F2129" i="5"/>
  <c r="F2235" i="5"/>
  <c r="F3007" i="5"/>
  <c r="F2716" i="5"/>
  <c r="F2106" i="5"/>
  <c r="F1890" i="5"/>
  <c r="F2171" i="5"/>
  <c r="F2251" i="5"/>
  <c r="F1879" i="5"/>
  <c r="F2939" i="5"/>
  <c r="F2105" i="5"/>
  <c r="F1965" i="5"/>
  <c r="F2759" i="5"/>
  <c r="F2451" i="5"/>
  <c r="F1821" i="5"/>
  <c r="F1831" i="5"/>
  <c r="F2969" i="5"/>
  <c r="F2837" i="5"/>
  <c r="F2344" i="5"/>
  <c r="F2295" i="5"/>
  <c r="F1809" i="5"/>
  <c r="F2825" i="5"/>
  <c r="F2858" i="5"/>
  <c r="F2695" i="5"/>
  <c r="F2633" i="5"/>
  <c r="F2992" i="5"/>
  <c r="F2933" i="5"/>
  <c r="F1934" i="5"/>
  <c r="F2747" i="5"/>
  <c r="F1762" i="5"/>
  <c r="F2570" i="5"/>
  <c r="F2259" i="5"/>
  <c r="F2390" i="5"/>
  <c r="F3009" i="5"/>
  <c r="F2763" i="5"/>
  <c r="F2047" i="5"/>
  <c r="F2706" i="5"/>
  <c r="F2044" i="5"/>
  <c r="F2271" i="5"/>
  <c r="F1936" i="5"/>
  <c r="F2470" i="5"/>
  <c r="F1970" i="5"/>
  <c r="F2636" i="5"/>
  <c r="F1860" i="5"/>
  <c r="F2342" i="5"/>
  <c r="F2294" i="5"/>
  <c r="F2616" i="5"/>
  <c r="F2709" i="5"/>
  <c r="F2360" i="5"/>
  <c r="F1866" i="5"/>
  <c r="F1950" i="5"/>
  <c r="F2086" i="5"/>
  <c r="F2770" i="5"/>
  <c r="F2036" i="5"/>
  <c r="F2852" i="5"/>
  <c r="F2340" i="5"/>
  <c r="F2420" i="5"/>
  <c r="F2285" i="5"/>
  <c r="F2851" i="5"/>
  <c r="F1940" i="5"/>
  <c r="F2713" i="5"/>
  <c r="F2065" i="5"/>
  <c r="F2272" i="5"/>
  <c r="F2646" i="5"/>
  <c r="F2481" i="5"/>
  <c r="F2165" i="5"/>
  <c r="F2213" i="5"/>
  <c r="F2703" i="5"/>
  <c r="F2009" i="5"/>
  <c r="F2607" i="5"/>
  <c r="F2885" i="5"/>
  <c r="F2124" i="5"/>
  <c r="F1966" i="5"/>
  <c r="F1787" i="5"/>
  <c r="F2288" i="5"/>
  <c r="F2953" i="5"/>
  <c r="F1943" i="5"/>
  <c r="F3010" i="5"/>
  <c r="F2394" i="5"/>
  <c r="F2338" i="5"/>
  <c r="F2402" i="5"/>
  <c r="F2945" i="5"/>
  <c r="F2247" i="5"/>
  <c r="F2337" i="5"/>
  <c r="F2196" i="5"/>
  <c r="F2623" i="5"/>
  <c r="F2188" i="5"/>
  <c r="F2476" i="5"/>
  <c r="F1771" i="5"/>
  <c r="F2249" i="5"/>
  <c r="F1923" i="5"/>
  <c r="F1977" i="5"/>
  <c r="F2743" i="5"/>
  <c r="F2419" i="5"/>
  <c r="F2236" i="5"/>
  <c r="F1976" i="5"/>
  <c r="F2941" i="5"/>
  <c r="F2685" i="5"/>
  <c r="F1863" i="5"/>
  <c r="F2224" i="5"/>
  <c r="F1967" i="5"/>
  <c r="F1992" i="5"/>
  <c r="F2567" i="5"/>
  <c r="F2610" i="5"/>
  <c r="F2910" i="5"/>
  <c r="F2650" i="5"/>
  <c r="F2139" i="5"/>
  <c r="F2326" i="5"/>
  <c r="F2640" i="5"/>
  <c r="F2060" i="5"/>
  <c r="F1944" i="5"/>
  <c r="F2389" i="5"/>
  <c r="F2101" i="5"/>
  <c r="F2004" i="5"/>
  <c r="F2090" i="5"/>
  <c r="F2749" i="5"/>
  <c r="F2959" i="5"/>
  <c r="F1891" i="5"/>
  <c r="F2353" i="5"/>
  <c r="F1810" i="5"/>
  <c r="F2840" i="5"/>
  <c r="F1885" i="5"/>
  <c r="F1807" i="5"/>
  <c r="F2677" i="5"/>
  <c r="F2552" i="5"/>
  <c r="F1909" i="5"/>
  <c r="F1832" i="5"/>
  <c r="F2312" i="5"/>
  <c r="F2386" i="5"/>
  <c r="F2334" i="5"/>
  <c r="F2140" i="5"/>
  <c r="F2299" i="5"/>
  <c r="F2521" i="5"/>
  <c r="F1777" i="5"/>
  <c r="F2242" i="5"/>
  <c r="F2325" i="5"/>
  <c r="F2313" i="5"/>
  <c r="F2477" i="5"/>
  <c r="F2399" i="5"/>
  <c r="F1842" i="5"/>
  <c r="F2257" i="5"/>
  <c r="F1763" i="5"/>
  <c r="F1904" i="5"/>
  <c r="F1874" i="5"/>
  <c r="F1841" i="5"/>
  <c r="F2346" i="5"/>
  <c r="F2413" i="5"/>
  <c r="F2624" i="5"/>
  <c r="F2209" i="5"/>
  <c r="F2920" i="5"/>
  <c r="F1990" i="5"/>
  <c r="F1948" i="5"/>
  <c r="F2359" i="5"/>
  <c r="F2872" i="5"/>
  <c r="F1803" i="5"/>
  <c r="F2145" i="5"/>
  <c r="F2979" i="5"/>
  <c r="F1875" i="5"/>
  <c r="F2649" i="5"/>
  <c r="F2231" i="5"/>
  <c r="F2603" i="5"/>
  <c r="F2619" i="5"/>
  <c r="F2401" i="5"/>
  <c r="F2737" i="5"/>
  <c r="F2861" i="5"/>
  <c r="F2079" i="5"/>
  <c r="F1824" i="5"/>
  <c r="F2781" i="5"/>
  <c r="F2225" i="5"/>
  <c r="F2586" i="5"/>
  <c r="F1725" i="5"/>
  <c r="F2154" i="5"/>
  <c r="F2117" i="5"/>
  <c r="F2563" i="5"/>
  <c r="F2319" i="5"/>
  <c r="F2508" i="5"/>
  <c r="F2598" i="5"/>
  <c r="F2329" i="5"/>
  <c r="F2834" i="5"/>
  <c r="F1844" i="5"/>
  <c r="F2318" i="5"/>
  <c r="F2160" i="5"/>
  <c r="F2960" i="5"/>
  <c r="F2558" i="5"/>
  <c r="F2520" i="5"/>
  <c r="F2458" i="5"/>
  <c r="F2158" i="5"/>
  <c r="F2591" i="5"/>
  <c r="F2085" i="5"/>
  <c r="F2951" i="5"/>
  <c r="F1734" i="5"/>
  <c r="F2826" i="5"/>
  <c r="F1768" i="5"/>
  <c r="F1819" i="5"/>
  <c r="F2836" i="5"/>
  <c r="F2943" i="5"/>
  <c r="F2278" i="5"/>
  <c r="F1781" i="5"/>
  <c r="F2809" i="5"/>
  <c r="F2958" i="5"/>
  <c r="F2491" i="5"/>
  <c r="F2672" i="5"/>
  <c r="F2656" i="5"/>
  <c r="F2471" i="5"/>
  <c r="F2095" i="5"/>
  <c r="F2968" i="5"/>
  <c r="F2099" i="5"/>
  <c r="F2997" i="5"/>
  <c r="F2234" i="5"/>
  <c r="F2021" i="5"/>
  <c r="F1799" i="5"/>
  <c r="F2368" i="5"/>
  <c r="F2071" i="5"/>
  <c r="F1812" i="5"/>
  <c r="F1978" i="5"/>
  <c r="F2948" i="5"/>
  <c r="F2069" i="5"/>
  <c r="F2306" i="5"/>
  <c r="F2818" i="5"/>
  <c r="F2637" i="5"/>
  <c r="F2684" i="5"/>
  <c r="F2380" i="5"/>
  <c r="F1783" i="5"/>
  <c r="F2627" i="5"/>
  <c r="F2831" i="5"/>
  <c r="F2032" i="5"/>
  <c r="F2671" i="5"/>
  <c r="F2994" i="5"/>
  <c r="F2256" i="5"/>
  <c r="F1838" i="5"/>
  <c r="F2460" i="5"/>
  <c r="F1837" i="5"/>
  <c r="F2780" i="5"/>
  <c r="F1839" i="5"/>
  <c r="F2608" i="5"/>
  <c r="F2050" i="5"/>
  <c r="F2701" i="5"/>
  <c r="F2455" i="5"/>
  <c r="F2045" i="5"/>
  <c r="F2031" i="5"/>
  <c r="F2942" i="5"/>
  <c r="F2005" i="5"/>
  <c r="F1880" i="5"/>
  <c r="F2669" i="5"/>
  <c r="F1811" i="5"/>
  <c r="F2428" i="5"/>
  <c r="F1727" i="5"/>
  <c r="F2051" i="5"/>
  <c r="F2191" i="5"/>
  <c r="F2397" i="5"/>
  <c r="F2560" i="5"/>
  <c r="F1893" i="5"/>
  <c r="F1912" i="5"/>
  <c r="F2696" i="5"/>
  <c r="F2478" i="5"/>
  <c r="F2042" i="5"/>
  <c r="F2982" i="5"/>
  <c r="F2971" i="5"/>
  <c r="F2576" i="5"/>
  <c r="F1971" i="5"/>
  <c r="F2425" i="5"/>
  <c r="F1988" i="5"/>
  <c r="F1937" i="5"/>
  <c r="F2794" i="5"/>
  <c r="F2048" i="5"/>
  <c r="F1755" i="5"/>
  <c r="F2893" i="5"/>
  <c r="F2357" i="5"/>
  <c r="F3011" i="5"/>
  <c r="F2064" i="5"/>
  <c r="F2446" i="5"/>
  <c r="F1954" i="5"/>
  <c r="F2538" i="5"/>
  <c r="F2412" i="5"/>
  <c r="F2798" i="5"/>
  <c r="F1733" i="5"/>
  <c r="F1742" i="5"/>
  <c r="F2195" i="5"/>
  <c r="F2407" i="5"/>
  <c r="F2333" i="5"/>
  <c r="F2383" i="5"/>
  <c r="F1876" i="5"/>
  <c r="F2557" i="5"/>
  <c r="F2252" i="5"/>
  <c r="F2126" i="5"/>
  <c r="F2184" i="5"/>
  <c r="F2074" i="5"/>
  <c r="F2220" i="5"/>
  <c r="F2894" i="5"/>
  <c r="F1835" i="5"/>
  <c r="F2279" i="5"/>
  <c r="F1828" i="5"/>
  <c r="F1945" i="5"/>
  <c r="F2166" i="5"/>
  <c r="F2336" i="5"/>
  <c r="F1770" i="5"/>
  <c r="F2076" i="5"/>
  <c r="F2824" i="5"/>
  <c r="F1752" i="5"/>
  <c r="F2505" i="5"/>
  <c r="F2745" i="5"/>
  <c r="F2381" i="5"/>
  <c r="F1922" i="5"/>
  <c r="F2940" i="5"/>
  <c r="F2283" i="5"/>
  <c r="F2762" i="5"/>
  <c r="F2870" i="5"/>
  <c r="F2966" i="5"/>
  <c r="F1750" i="5"/>
  <c r="F2667" i="5"/>
  <c r="F2268" i="5"/>
  <c r="F2742" i="5"/>
  <c r="F2699" i="5"/>
  <c r="F2443" i="5"/>
  <c r="F2544" i="5"/>
  <c r="F2239" i="5"/>
  <c r="F2860" i="5"/>
  <c r="F2131" i="5"/>
  <c r="F2310" i="5"/>
  <c r="F2629" i="5"/>
  <c r="F2369" i="5"/>
  <c r="F3004" i="5"/>
  <c r="F2148" i="5"/>
  <c r="F2290" i="5"/>
  <c r="F2884" i="5"/>
  <c r="F2465" i="5"/>
  <c r="F2435" i="5"/>
  <c r="F1991" i="5"/>
  <c r="F2297" i="5"/>
  <c r="F2153" i="5"/>
  <c r="F2017" i="5"/>
  <c r="F2193" i="5"/>
  <c r="F2707" i="5"/>
  <c r="F2999" i="5"/>
  <c r="F1903" i="5"/>
  <c r="F2260" i="5"/>
  <c r="F2566" i="5"/>
  <c r="F1790" i="5"/>
  <c r="F1894" i="5"/>
  <c r="F2673" i="5"/>
  <c r="F2388" i="5"/>
  <c r="F2014" i="5"/>
  <c r="F2512" i="5"/>
  <c r="F2341" i="5"/>
  <c r="F2899" i="5"/>
  <c r="F1836" i="5"/>
  <c r="F1931" i="5"/>
  <c r="F1974" i="5"/>
  <c r="F2756" i="5"/>
  <c r="F2088" i="5"/>
  <c r="F2291" i="5"/>
  <c r="F2647" i="5"/>
  <c r="F2151" i="5"/>
  <c r="F2439" i="5"/>
  <c r="F2484" i="5"/>
  <c r="F2746" i="5"/>
  <c r="F1968" i="5"/>
  <c r="F2757" i="5"/>
  <c r="F1979" i="5"/>
  <c r="F1861" i="5"/>
  <c r="F2487" i="5"/>
  <c r="F1906" i="5"/>
  <c r="F1753" i="5"/>
  <c r="F2200" i="5"/>
  <c r="F2502" i="5"/>
  <c r="F1987" i="5"/>
  <c r="F1975" i="5"/>
  <c r="F2564" i="5"/>
  <c r="F2358" i="5"/>
  <c r="F2881" i="5"/>
  <c r="F2155" i="5"/>
  <c r="F1805" i="5"/>
  <c r="F1960" i="5"/>
  <c r="F2302" i="5"/>
  <c r="F2758" i="5"/>
  <c r="F2779" i="5"/>
  <c r="F2240" i="5"/>
  <c r="F1983" i="5"/>
  <c r="F2841" i="5"/>
  <c r="F2343" i="5"/>
  <c r="F2305" i="5"/>
  <c r="F2728" i="5"/>
  <c r="F2680" i="5"/>
  <c r="F2335" i="5"/>
  <c r="F1751" i="5"/>
  <c r="F1737" i="5"/>
  <c r="F2822" i="5"/>
  <c r="F2269" i="5"/>
  <c r="F2286" i="5"/>
  <c r="F2323" i="5"/>
  <c r="F2645" i="5"/>
  <c r="F2211" i="5"/>
  <c r="F2614" i="5"/>
  <c r="F1764" i="5"/>
  <c r="F2355" i="5"/>
  <c r="F1961" i="5"/>
  <c r="F2432" i="5"/>
  <c r="F2316" i="5"/>
  <c r="F2315" i="5"/>
  <c r="F1782" i="5"/>
  <c r="F2096" i="5"/>
  <c r="F2664" i="5"/>
  <c r="F1913" i="5"/>
  <c r="F2300" i="5"/>
  <c r="F2230" i="5"/>
  <c r="F2897" i="5"/>
  <c r="F1829" i="5"/>
  <c r="F1889" i="5"/>
  <c r="F2802" i="5"/>
  <c r="F2053" i="5"/>
  <c r="F1917" i="5"/>
  <c r="F2712" i="5"/>
  <c r="F2127" i="5"/>
  <c r="F2414" i="5"/>
  <c r="F2908" i="5"/>
  <c r="F2773" i="5"/>
  <c r="F2025" i="5"/>
  <c r="F1789" i="5"/>
  <c r="F2547" i="5"/>
  <c r="F2555" i="5"/>
  <c r="F1956" i="5"/>
  <c r="F2715" i="5"/>
  <c r="F2584" i="5"/>
  <c r="F1726" i="5"/>
  <c r="F2468" i="5"/>
  <c r="F2237" i="5"/>
  <c r="F2778" i="5"/>
  <c r="F1850" i="5"/>
  <c r="F2216" i="5"/>
  <c r="F2740" i="5"/>
  <c r="F2144" i="5"/>
  <c r="F2842" i="5"/>
  <c r="F1872" i="5"/>
  <c r="F2123" i="5"/>
  <c r="F2437" i="5"/>
  <c r="F1855" i="5"/>
  <c r="F2157" i="5"/>
  <c r="F2915" i="5"/>
  <c r="F2275" i="5"/>
  <c r="F1964" i="5"/>
  <c r="F2947" i="5"/>
  <c r="F2199" i="5"/>
  <c r="F1882" i="5"/>
  <c r="F2373" i="5"/>
  <c r="F2102" i="5"/>
  <c r="F2724" i="5"/>
  <c r="F2204" i="5"/>
  <c r="F2039" i="5"/>
  <c r="F2898" i="5"/>
  <c r="F2089" i="5"/>
  <c r="F1915" i="5"/>
  <c r="F2783" i="5"/>
  <c r="F2688" i="5"/>
  <c r="F2152" i="5"/>
  <c r="F1959" i="5"/>
  <c r="F2168" i="5"/>
  <c r="F2539" i="5"/>
  <c r="F2509" i="5"/>
  <c r="F2698" i="5"/>
  <c r="F2072" i="5"/>
  <c r="F2879" i="5"/>
  <c r="F3002" i="5"/>
  <c r="F1900" i="5"/>
  <c r="F2003" i="5"/>
  <c r="AC54" i="1"/>
  <c r="DJ2" i="7" s="1"/>
  <c r="C134" i="11"/>
  <c r="B134" i="11" s="1"/>
  <c r="F17" i="8"/>
  <c r="E134" i="11" l="1"/>
  <c r="AC55" i="1"/>
  <c r="DK2" i="7" s="1"/>
  <c r="C135" i="11"/>
  <c r="B135" i="11" s="1"/>
  <c r="F18" i="8"/>
  <c r="E135" i="11" l="1"/>
  <c r="AC56" i="1"/>
  <c r="DL2" i="7" s="1"/>
  <c r="C136" i="11"/>
  <c r="B136" i="11" s="1"/>
  <c r="F19" i="8"/>
  <c r="E136" i="11" l="1"/>
  <c r="AC57" i="1"/>
  <c r="DM2" i="7" s="1"/>
  <c r="C137" i="11"/>
  <c r="B137" i="11" s="1"/>
  <c r="F20" i="8"/>
  <c r="E137" i="11" l="1"/>
  <c r="AC58" i="1"/>
  <c r="DN2" i="7" s="1"/>
  <c r="C138" i="11"/>
  <c r="B138" i="11" s="1"/>
  <c r="F21" i="8"/>
  <c r="E138" i="11" l="1"/>
  <c r="AC59" i="1"/>
  <c r="DO2" i="7" s="1"/>
  <c r="C139" i="11"/>
  <c r="B139" i="11" s="1"/>
  <c r="F22" i="8"/>
  <c r="E139" i="11" l="1"/>
  <c r="AC60" i="1"/>
  <c r="DP2" i="7" s="1"/>
  <c r="C140" i="11"/>
  <c r="B140" i="11" s="1"/>
  <c r="F23" i="8"/>
  <c r="E140" i="11" l="1"/>
  <c r="AC61" i="1"/>
  <c r="DQ2" i="7" s="1"/>
  <c r="C141" i="11"/>
  <c r="B141" i="11" s="1"/>
  <c r="F24" i="8"/>
  <c r="E141" i="11" l="1"/>
  <c r="AC62" i="1"/>
  <c r="DR2" i="7" s="1"/>
  <c r="C142" i="11"/>
  <c r="B142" i="11" s="1"/>
  <c r="F25" i="8"/>
  <c r="E142" i="11" l="1"/>
  <c r="AC63" i="1"/>
  <c r="DS2" i="7" s="1"/>
  <c r="C143" i="11"/>
  <c r="B143" i="11" s="1"/>
  <c r="F26" i="8"/>
  <c r="E143" i="11" l="1"/>
  <c r="AC64" i="1"/>
  <c r="DT2" i="7" s="1"/>
  <c r="C144" i="11"/>
  <c r="B144" i="11" s="1"/>
  <c r="F27" i="8"/>
  <c r="E144" i="11" l="1"/>
  <c r="AC65" i="1"/>
  <c r="DU2" i="7" s="1"/>
  <c r="C145" i="11"/>
  <c r="B145" i="11" s="1"/>
  <c r="F28" i="8"/>
  <c r="E145" i="11" l="1"/>
  <c r="AC66" i="1"/>
  <c r="DV2" i="7" s="1"/>
  <c r="C146" i="11"/>
  <c r="B146" i="11" s="1"/>
  <c r="F29" i="8"/>
  <c r="E146" i="11" l="1"/>
  <c r="AC67" i="1"/>
  <c r="DW2" i="7" s="1"/>
  <c r="C147" i="11"/>
  <c r="B147" i="11" s="1"/>
  <c r="F30" i="8"/>
  <c r="E147" i="11" l="1"/>
  <c r="AC68" i="1"/>
  <c r="DX2" i="7" s="1"/>
  <c r="C148" i="11"/>
  <c r="B148" i="11" s="1"/>
  <c r="F31" i="8"/>
  <c r="E148" i="11" l="1"/>
  <c r="AC69" i="1"/>
  <c r="DY2" i="7" s="1"/>
  <c r="C149" i="11"/>
  <c r="B149" i="11" s="1"/>
  <c r="F32" i="8"/>
  <c r="E149" i="11" l="1"/>
  <c r="AC70" i="1"/>
  <c r="DZ2" i="7" s="1"/>
  <c r="C150" i="11"/>
  <c r="B150" i="11" s="1"/>
  <c r="F33" i="8"/>
  <c r="E150" i="11" l="1"/>
  <c r="AC71" i="1"/>
  <c r="EA2" i="7" s="1"/>
  <c r="C151" i="11"/>
  <c r="B151" i="11" s="1"/>
  <c r="F34" i="8"/>
  <c r="E151" i="11" l="1"/>
  <c r="AC72" i="1"/>
  <c r="EB2" i="7" s="1"/>
  <c r="C152" i="11"/>
  <c r="B152" i="11" s="1"/>
  <c r="F35" i="8"/>
  <c r="E152" i="11" l="1"/>
  <c r="AC73" i="1"/>
  <c r="EC2" i="7" s="1"/>
  <c r="C153" i="11"/>
  <c r="B153" i="11" s="1"/>
  <c r="F36" i="8"/>
  <c r="E153" i="11" l="1"/>
  <c r="AC74" i="1"/>
  <c r="ED2" i="7" s="1"/>
  <c r="C154" i="11"/>
  <c r="B154" i="11" s="1"/>
  <c r="F37" i="8"/>
  <c r="E154" i="11" l="1"/>
  <c r="AC75" i="1"/>
  <c r="EE2" i="7" s="1"/>
  <c r="H77" i="1"/>
  <c r="F45" i="8" s="1"/>
  <c r="H80" i="1"/>
  <c r="F48" i="8" s="1"/>
  <c r="H79" i="1"/>
  <c r="F47" i="8" s="1"/>
  <c r="H78" i="1"/>
  <c r="F46" i="8" s="1"/>
  <c r="C155" i="11"/>
  <c r="B155" i="11" s="1"/>
  <c r="F38" i="8"/>
  <c r="E155" i="11" l="1"/>
  <c r="AD46" i="1"/>
  <c r="EF2" i="7" s="1"/>
  <c r="C156" i="11"/>
  <c r="B156" i="11" s="1"/>
  <c r="F39" i="8"/>
  <c r="E156" i="11" l="1"/>
  <c r="AD47" i="1"/>
  <c r="EG2" i="7" s="1"/>
  <c r="C157" i="11"/>
  <c r="B157" i="11" s="1"/>
  <c r="F40" i="8"/>
  <c r="E157" i="11" l="1"/>
  <c r="AD48" i="1"/>
  <c r="EH2" i="7" s="1"/>
  <c r="C158" i="11"/>
  <c r="B158" i="11" s="1"/>
  <c r="F41" i="8"/>
  <c r="E158" i="11" l="1"/>
  <c r="AD49" i="1"/>
  <c r="EI2" i="7" s="1"/>
  <c r="C159" i="11"/>
  <c r="B159" i="11" s="1"/>
  <c r="F42" i="8"/>
  <c r="E159" i="11" l="1"/>
  <c r="AD50" i="1"/>
  <c r="EJ2" i="7" s="1"/>
  <c r="C160" i="11"/>
  <c r="B160" i="11" s="1"/>
  <c r="F43" i="8"/>
  <c r="E160" i="11" l="1"/>
  <c r="AD51" i="1"/>
  <c r="EK2" i="7" s="1"/>
  <c r="C161" i="11"/>
  <c r="B161" i="11" s="1"/>
  <c r="G14" i="8"/>
  <c r="E161" i="11" l="1"/>
  <c r="AD52" i="1"/>
  <c r="EL2" i="7" s="1"/>
  <c r="C162" i="11"/>
  <c r="B162" i="11" s="1"/>
  <c r="G15" i="8"/>
  <c r="E162" i="11" l="1"/>
  <c r="AD53" i="1"/>
  <c r="EM2" i="7" s="1"/>
  <c r="C163" i="11"/>
  <c r="B163" i="11" s="1"/>
  <c r="G16" i="8"/>
  <c r="E163" i="11" l="1"/>
  <c r="AD54" i="1"/>
  <c r="EN2" i="7" s="1"/>
  <c r="C164" i="11"/>
  <c r="B164" i="11" s="1"/>
  <c r="G17" i="8"/>
  <c r="E164" i="11" l="1"/>
  <c r="AD55" i="1"/>
  <c r="EO2" i="7" s="1"/>
  <c r="C165" i="11"/>
  <c r="B165" i="11" s="1"/>
  <c r="G18" i="8"/>
  <c r="E165" i="11" l="1"/>
  <c r="AD56" i="1"/>
  <c r="EP2" i="7" s="1"/>
  <c r="C166" i="11"/>
  <c r="B166" i="11" s="1"/>
  <c r="G19" i="8"/>
  <c r="E166" i="11" l="1"/>
  <c r="AD57" i="1"/>
  <c r="EQ2" i="7" s="1"/>
  <c r="C167" i="11"/>
  <c r="B167" i="11" s="1"/>
  <c r="G20" i="8"/>
  <c r="E167" i="11" l="1"/>
  <c r="AD58" i="1"/>
  <c r="ER2" i="7" s="1"/>
  <c r="C168" i="11"/>
  <c r="B168" i="11" s="1"/>
  <c r="G21" i="8"/>
  <c r="E168" i="11" l="1"/>
  <c r="AD59" i="1"/>
  <c r="ES2" i="7" s="1"/>
  <c r="C169" i="11"/>
  <c r="B169" i="11" s="1"/>
  <c r="G22" i="8"/>
  <c r="E169" i="11" l="1"/>
  <c r="AD60" i="1"/>
  <c r="ET2" i="7" s="1"/>
  <c r="C170" i="11"/>
  <c r="B170" i="11" s="1"/>
  <c r="G23" i="8"/>
  <c r="E170" i="11" l="1"/>
  <c r="AD61" i="1"/>
  <c r="EU2" i="7" s="1"/>
  <c r="C171" i="11"/>
  <c r="B171" i="11" s="1"/>
  <c r="G24" i="8"/>
  <c r="E171" i="11" l="1"/>
  <c r="AD62" i="1"/>
  <c r="EV2" i="7" s="1"/>
  <c r="C172" i="11"/>
  <c r="B172" i="11" s="1"/>
  <c r="G25" i="8"/>
  <c r="E172" i="11" l="1"/>
  <c r="AD63" i="1"/>
  <c r="EW2" i="7" s="1"/>
  <c r="C173" i="11"/>
  <c r="B173" i="11" s="1"/>
  <c r="G26" i="8"/>
  <c r="E173" i="11" l="1"/>
  <c r="AD64" i="1"/>
  <c r="EX2" i="7" s="1"/>
  <c r="C174" i="11"/>
  <c r="B174" i="11" s="1"/>
  <c r="G27" i="8"/>
  <c r="E174" i="11" l="1"/>
  <c r="AD65" i="1"/>
  <c r="EY2" i="7" s="1"/>
  <c r="C175" i="11"/>
  <c r="B175" i="11" s="1"/>
  <c r="G28" i="8"/>
  <c r="E175" i="11" l="1"/>
  <c r="AD66" i="1"/>
  <c r="EZ2" i="7" s="1"/>
  <c r="C176" i="11"/>
  <c r="B176" i="11" s="1"/>
  <c r="G29" i="8"/>
  <c r="E176" i="11" l="1"/>
  <c r="AD67" i="1"/>
  <c r="FA2" i="7" s="1"/>
  <c r="C177" i="11"/>
  <c r="B177" i="11" s="1"/>
  <c r="G30" i="8"/>
  <c r="E177" i="11" l="1"/>
  <c r="AD68" i="1"/>
  <c r="FB2" i="7" s="1"/>
  <c r="C178" i="11"/>
  <c r="B178" i="11" s="1"/>
  <c r="G31" i="8"/>
  <c r="E178" i="11" l="1"/>
  <c r="AD69" i="1"/>
  <c r="FC2" i="7" s="1"/>
  <c r="C179" i="11"/>
  <c r="B179" i="11" s="1"/>
  <c r="G32" i="8"/>
  <c r="E179" i="11" l="1"/>
  <c r="AD70" i="1"/>
  <c r="FD2" i="7" s="1"/>
  <c r="C180" i="11"/>
  <c r="B180" i="11" s="1"/>
  <c r="G33" i="8"/>
  <c r="E180" i="11" l="1"/>
  <c r="AD71" i="1"/>
  <c r="FE2" i="7" s="1"/>
  <c r="C181" i="11"/>
  <c r="B181" i="11" s="1"/>
  <c r="G34" i="8"/>
  <c r="E181" i="11" l="1"/>
  <c r="AD72" i="1"/>
  <c r="FF2" i="7" s="1"/>
  <c r="C182" i="11"/>
  <c r="B182" i="11" s="1"/>
  <c r="G35" i="8"/>
  <c r="E182" i="11" l="1"/>
  <c r="AD73" i="1"/>
  <c r="FG2" i="7" s="1"/>
  <c r="C183" i="11"/>
  <c r="B183" i="11" s="1"/>
  <c r="G36" i="8"/>
  <c r="E183" i="11" l="1"/>
  <c r="AD74" i="1"/>
  <c r="FH2" i="7" s="1"/>
  <c r="C184" i="11"/>
  <c r="B184" i="11" s="1"/>
  <c r="G37" i="8"/>
  <c r="E184" i="11" l="1"/>
  <c r="AD75" i="1"/>
  <c r="FI2" i="7" s="1"/>
  <c r="C185" i="11"/>
  <c r="B185" i="11" s="1"/>
  <c r="G38" i="8"/>
  <c r="E185" i="11" l="1"/>
  <c r="AD76" i="1"/>
  <c r="FJ2" i="7" s="1"/>
  <c r="I78" i="1"/>
  <c r="G46" i="8" s="1"/>
  <c r="I79" i="1"/>
  <c r="G47" i="8" s="1"/>
  <c r="I77" i="1"/>
  <c r="G45" i="8" s="1"/>
  <c r="I80" i="1"/>
  <c r="G48" i="8" s="1"/>
  <c r="C186" i="11"/>
  <c r="B186" i="11" s="1"/>
  <c r="G39" i="8"/>
  <c r="E186" i="11" l="1"/>
  <c r="AE46" i="1"/>
  <c r="FK2" i="7" s="1"/>
  <c r="C187" i="11"/>
  <c r="B187" i="11" s="1"/>
  <c r="G40" i="8"/>
  <c r="E187" i="11" l="1"/>
  <c r="AE47" i="1"/>
  <c r="FL2" i="7" s="1"/>
  <c r="C188" i="11"/>
  <c r="B188" i="11" s="1"/>
  <c r="G41" i="8"/>
  <c r="E188" i="11" l="1"/>
  <c r="AE48" i="1"/>
  <c r="FM2" i="7" s="1"/>
  <c r="C189" i="11"/>
  <c r="B189" i="11" s="1"/>
  <c r="G42" i="8"/>
  <c r="E189" i="11" l="1"/>
  <c r="AE49" i="1"/>
  <c r="FN2" i="7" s="1"/>
  <c r="C190" i="11"/>
  <c r="B190" i="11" s="1"/>
  <c r="G43" i="8"/>
  <c r="E190" i="11" l="1"/>
  <c r="AE50" i="1"/>
  <c r="FO2" i="7" s="1"/>
  <c r="C191" i="11"/>
  <c r="B191" i="11" s="1"/>
  <c r="G44" i="8"/>
  <c r="E191" i="11" l="1"/>
  <c r="AE51" i="1"/>
  <c r="FP2" i="7" s="1"/>
  <c r="C192" i="11"/>
  <c r="B192" i="11" s="1"/>
  <c r="H14" i="8"/>
  <c r="E192" i="11" l="1"/>
  <c r="AE52" i="1"/>
  <c r="FQ2" i="7" s="1"/>
  <c r="C193" i="11"/>
  <c r="B193" i="11" s="1"/>
  <c r="H15" i="8"/>
  <c r="E193" i="11" l="1"/>
  <c r="AE53" i="1"/>
  <c r="FR2" i="7" s="1"/>
  <c r="C194" i="11"/>
  <c r="B194" i="11" s="1"/>
  <c r="H16" i="8"/>
  <c r="E194" i="11" l="1"/>
  <c r="AE54" i="1"/>
  <c r="FS2" i="7" s="1"/>
  <c r="C195" i="11"/>
  <c r="B195" i="11" s="1"/>
  <c r="H17" i="8"/>
  <c r="E195" i="11" l="1"/>
  <c r="AE55" i="1"/>
  <c r="FT2" i="7" s="1"/>
  <c r="C196" i="11"/>
  <c r="B196" i="11" s="1"/>
  <c r="H18" i="8"/>
  <c r="E196" i="11" l="1"/>
  <c r="AE56" i="1"/>
  <c r="FU2" i="7" s="1"/>
  <c r="C197" i="11"/>
  <c r="B197" i="11" s="1"/>
  <c r="H19" i="8"/>
  <c r="E197" i="11" l="1"/>
  <c r="AE57" i="1"/>
  <c r="FV2" i="7" s="1"/>
  <c r="C198" i="11"/>
  <c r="B198" i="11" s="1"/>
  <c r="H20" i="8"/>
  <c r="E198" i="11" l="1"/>
  <c r="AE58" i="1"/>
  <c r="FW2" i="7" s="1"/>
  <c r="C199" i="11"/>
  <c r="B199" i="11" s="1"/>
  <c r="H21" i="8"/>
  <c r="E199" i="11" l="1"/>
  <c r="AE59" i="1"/>
  <c r="FX2" i="7" s="1"/>
  <c r="C200" i="11"/>
  <c r="B200" i="11" s="1"/>
  <c r="H22" i="8"/>
  <c r="E200" i="11" l="1"/>
  <c r="AE60" i="1"/>
  <c r="FY2" i="7" s="1"/>
  <c r="C201" i="11"/>
  <c r="B201" i="11" s="1"/>
  <c r="H23" i="8"/>
  <c r="E201" i="11" l="1"/>
  <c r="AE61" i="1"/>
  <c r="FZ2" i="7" s="1"/>
  <c r="C202" i="11"/>
  <c r="B202" i="11" s="1"/>
  <c r="H24" i="8"/>
  <c r="E202" i="11" l="1"/>
  <c r="AE62" i="1"/>
  <c r="GA2" i="7" s="1"/>
  <c r="C203" i="11"/>
  <c r="B203" i="11" s="1"/>
  <c r="H25" i="8"/>
  <c r="E203" i="11" l="1"/>
  <c r="AE63" i="1"/>
  <c r="GB2" i="7" s="1"/>
  <c r="C204" i="11"/>
  <c r="B204" i="11" s="1"/>
  <c r="H26" i="8"/>
  <c r="E204" i="11" l="1"/>
  <c r="AE64" i="1"/>
  <c r="GC2" i="7" s="1"/>
  <c r="C205" i="11"/>
  <c r="B205" i="11" s="1"/>
  <c r="H27" i="8"/>
  <c r="E205" i="11" l="1"/>
  <c r="AE65" i="1"/>
  <c r="GD2" i="7" s="1"/>
  <c r="C206" i="11"/>
  <c r="B206" i="11" s="1"/>
  <c r="H28" i="8"/>
  <c r="E206" i="11" l="1"/>
  <c r="AE66" i="1"/>
  <c r="GE2" i="7" s="1"/>
  <c r="C207" i="11"/>
  <c r="B207" i="11" s="1"/>
  <c r="H29" i="8"/>
  <c r="E207" i="11" l="1"/>
  <c r="AE67" i="1"/>
  <c r="GF2" i="7" s="1"/>
  <c r="C208" i="11"/>
  <c r="B208" i="11" s="1"/>
  <c r="H30" i="8"/>
  <c r="E208" i="11" l="1"/>
  <c r="AE68" i="1"/>
  <c r="GG2" i="7" s="1"/>
  <c r="C209" i="11"/>
  <c r="B209" i="11" s="1"/>
  <c r="H31" i="8"/>
  <c r="E209" i="11" l="1"/>
  <c r="AE69" i="1"/>
  <c r="GH2" i="7" s="1"/>
  <c r="C210" i="11"/>
  <c r="B210" i="11" s="1"/>
  <c r="H32" i="8"/>
  <c r="E210" i="11" l="1"/>
  <c r="AE70" i="1"/>
  <c r="GI2" i="7" s="1"/>
  <c r="C211" i="11"/>
  <c r="B211" i="11" s="1"/>
  <c r="H33" i="8"/>
  <c r="E211" i="11" l="1"/>
  <c r="AE71" i="1"/>
  <c r="GJ2" i="7" s="1"/>
  <c r="C212" i="11"/>
  <c r="B212" i="11" s="1"/>
  <c r="H34" i="8"/>
  <c r="E212" i="11" l="1"/>
  <c r="AE72" i="1"/>
  <c r="GK2" i="7" s="1"/>
  <c r="C213" i="11"/>
  <c r="B213" i="11" s="1"/>
  <c r="H35" i="8"/>
  <c r="E213" i="11" l="1"/>
  <c r="AE73" i="1"/>
  <c r="GL2" i="7" s="1"/>
  <c r="C214" i="11"/>
  <c r="B214" i="11" s="1"/>
  <c r="H36" i="8"/>
  <c r="E214" i="11" l="1"/>
  <c r="AE74" i="1"/>
  <c r="GM2" i="7" s="1"/>
  <c r="C215" i="11"/>
  <c r="B215" i="11" s="1"/>
  <c r="H37" i="8"/>
  <c r="E215" i="11" l="1"/>
  <c r="AE75" i="1"/>
  <c r="GN2" i="7" s="1"/>
  <c r="J78" i="1"/>
  <c r="H46" i="8" s="1"/>
  <c r="J80" i="1"/>
  <c r="H48" i="8" s="1"/>
  <c r="J79" i="1"/>
  <c r="H47" i="8" s="1"/>
  <c r="J77" i="1"/>
  <c r="H45" i="8" s="1"/>
  <c r="C216" i="11"/>
  <c r="B216" i="11" s="1"/>
  <c r="H38" i="8"/>
  <c r="E216" i="11" l="1"/>
  <c r="AF46" i="1"/>
  <c r="GO2" i="7" s="1"/>
  <c r="C217" i="11"/>
  <c r="B217" i="11" s="1"/>
  <c r="E217" i="11" l="1"/>
  <c r="AF47" i="1"/>
  <c r="GP2" i="7" s="1"/>
  <c r="C218" i="11"/>
  <c r="B218" i="11" s="1"/>
  <c r="H40" i="8"/>
  <c r="H39" i="8"/>
  <c r="E218" i="11" l="1"/>
  <c r="AF48" i="1"/>
  <c r="GQ2" i="7" s="1"/>
  <c r="C219" i="11"/>
  <c r="B219" i="11" s="1"/>
  <c r="H41" i="8"/>
  <c r="E219" i="11" l="1"/>
  <c r="AF49" i="1"/>
  <c r="GR2" i="7" s="1"/>
  <c r="C220" i="11"/>
  <c r="B220" i="11" s="1"/>
  <c r="H42" i="8"/>
  <c r="E220" i="11" l="1"/>
  <c r="AF50" i="1"/>
  <c r="GS2" i="7" s="1"/>
  <c r="C221" i="11"/>
  <c r="B221" i="11" s="1"/>
  <c r="H43" i="8"/>
  <c r="E221" i="11" l="1"/>
  <c r="AF51" i="1"/>
  <c r="GT2" i="7" s="1"/>
  <c r="C222" i="11"/>
  <c r="B222" i="11" s="1"/>
  <c r="E222" i="11" l="1"/>
  <c r="AF52" i="1"/>
  <c r="GU2" i="7" s="1"/>
  <c r="C223" i="11"/>
  <c r="B223" i="11" s="1"/>
  <c r="I14" i="8"/>
  <c r="E223" i="11" l="1"/>
  <c r="AF53" i="1"/>
  <c r="GV2" i="7" s="1"/>
  <c r="C224" i="11"/>
  <c r="B224" i="11" s="1"/>
  <c r="I15" i="8"/>
  <c r="E224" i="11" l="1"/>
  <c r="AF54" i="1"/>
  <c r="GW2" i="7" s="1"/>
  <c r="C225" i="11"/>
  <c r="B225" i="11" s="1"/>
  <c r="I17" i="8"/>
  <c r="I16" i="8"/>
  <c r="E225" i="11" l="1"/>
  <c r="AF55" i="1"/>
  <c r="GX2" i="7" s="1"/>
  <c r="C226" i="11"/>
  <c r="B226" i="11" s="1"/>
  <c r="I18" i="8"/>
  <c r="E226" i="11" l="1"/>
  <c r="AF56" i="1"/>
  <c r="GY2" i="7" s="1"/>
  <c r="C227" i="11"/>
  <c r="B227" i="11" s="1"/>
  <c r="I19" i="8"/>
  <c r="E227" i="11" l="1"/>
  <c r="AF57" i="1"/>
  <c r="GZ2" i="7" s="1"/>
  <c r="C228" i="11"/>
  <c r="B228" i="11" s="1"/>
  <c r="I20" i="8"/>
  <c r="E228" i="11" l="1"/>
  <c r="AF58" i="1"/>
  <c r="HA2" i="7" s="1"/>
  <c r="C229" i="11"/>
  <c r="B229" i="11" s="1"/>
  <c r="I21" i="8"/>
  <c r="E229" i="11" l="1"/>
  <c r="AF59" i="1"/>
  <c r="HB2" i="7" s="1"/>
  <c r="C230" i="11"/>
  <c r="B230" i="11" s="1"/>
  <c r="I22" i="8"/>
  <c r="E230" i="11" l="1"/>
  <c r="AF60" i="1"/>
  <c r="HC2" i="7" s="1"/>
  <c r="C231" i="11"/>
  <c r="B231" i="11" s="1"/>
  <c r="I23" i="8"/>
  <c r="E231" i="11" l="1"/>
  <c r="AF61" i="1"/>
  <c r="HD2" i="7" s="1"/>
  <c r="C232" i="11"/>
  <c r="B232" i="11" s="1"/>
  <c r="I24" i="8"/>
  <c r="E232" i="11" l="1"/>
  <c r="AF62" i="1"/>
  <c r="HE2" i="7" s="1"/>
  <c r="C233" i="11"/>
  <c r="B233" i="11" s="1"/>
  <c r="E233" i="11" l="1"/>
  <c r="AF63" i="1"/>
  <c r="HF2" i="7" s="1"/>
  <c r="C234" i="11"/>
  <c r="B234" i="11" s="1"/>
  <c r="I26" i="8"/>
  <c r="I25" i="8"/>
  <c r="E234" i="11" l="1"/>
  <c r="AF64" i="1"/>
  <c r="HG2" i="7" s="1"/>
  <c r="C235" i="11"/>
  <c r="B235" i="11" s="1"/>
  <c r="I27" i="8"/>
  <c r="E235" i="11" l="1"/>
  <c r="AF65" i="1"/>
  <c r="HH2" i="7" s="1"/>
  <c r="C236" i="11"/>
  <c r="B236" i="11" s="1"/>
  <c r="I28" i="8"/>
  <c r="E236" i="11" l="1"/>
  <c r="AF66" i="1"/>
  <c r="HI2" i="7" s="1"/>
  <c r="C237" i="11"/>
  <c r="B237" i="11" s="1"/>
  <c r="I29" i="8"/>
  <c r="E237" i="11" l="1"/>
  <c r="AF67" i="1"/>
  <c r="HJ2" i="7" s="1"/>
  <c r="C238" i="11"/>
  <c r="B238" i="11" s="1"/>
  <c r="I30" i="8"/>
  <c r="E238" i="11" l="1"/>
  <c r="AF68" i="1"/>
  <c r="HK2" i="7" s="1"/>
  <c r="C239" i="11"/>
  <c r="B239" i="11" s="1"/>
  <c r="I31" i="8"/>
  <c r="E239" i="11" l="1"/>
  <c r="AF69" i="1"/>
  <c r="HL2" i="7" s="1"/>
  <c r="C240" i="11"/>
  <c r="B240" i="11" s="1"/>
  <c r="I32" i="8"/>
  <c r="E240" i="11" l="1"/>
  <c r="AF70" i="1"/>
  <c r="HM2" i="7" s="1"/>
  <c r="C241" i="11"/>
  <c r="B241" i="11" s="1"/>
  <c r="I33" i="8"/>
  <c r="E241" i="11" l="1"/>
  <c r="AF71" i="1"/>
  <c r="HN2" i="7" s="1"/>
  <c r="C242" i="11"/>
  <c r="B242" i="11" s="1"/>
  <c r="I34" i="8"/>
  <c r="E242" i="11" l="1"/>
  <c r="AF72" i="1"/>
  <c r="HO2" i="7" s="1"/>
  <c r="C243" i="11"/>
  <c r="B243" i="11" s="1"/>
  <c r="I35" i="8"/>
  <c r="E243" i="11" l="1"/>
  <c r="AF73" i="1"/>
  <c r="HP2" i="7" s="1"/>
  <c r="C244" i="11"/>
  <c r="B244" i="11" s="1"/>
  <c r="I36" i="8"/>
  <c r="E244" i="11" l="1"/>
  <c r="AF74" i="1"/>
  <c r="HQ2" i="7" s="1"/>
  <c r="C245" i="11"/>
  <c r="B245" i="11" s="1"/>
  <c r="I37" i="8"/>
  <c r="E245" i="11" l="1"/>
  <c r="AF75" i="1"/>
  <c r="HR2" i="7" s="1"/>
  <c r="C246" i="11"/>
  <c r="B246" i="11" s="1"/>
  <c r="I38" i="8"/>
  <c r="E246" i="11" l="1"/>
  <c r="AF76" i="1"/>
  <c r="HS2" i="7" s="1"/>
  <c r="K78" i="1"/>
  <c r="I46" i="8" s="1"/>
  <c r="K77" i="1"/>
  <c r="I45" i="8" s="1"/>
  <c r="K80" i="1"/>
  <c r="I48" i="8" s="1"/>
  <c r="K79" i="1"/>
  <c r="I47" i="8" s="1"/>
  <c r="C247" i="11"/>
  <c r="B247" i="11" s="1"/>
  <c r="I39" i="8"/>
  <c r="E247" i="11" l="1"/>
  <c r="AG46" i="1"/>
  <c r="HT2" i="7" s="1"/>
  <c r="C248" i="11"/>
  <c r="B248" i="11" s="1"/>
  <c r="I40" i="8"/>
  <c r="E248" i="11" l="1"/>
  <c r="AG47" i="1"/>
  <c r="HU2" i="7" s="1"/>
  <c r="C249" i="11"/>
  <c r="B249" i="11" s="1"/>
  <c r="I41" i="8"/>
  <c r="E249" i="11" l="1"/>
  <c r="AG48" i="1"/>
  <c r="HV2" i="7" s="1"/>
  <c r="C250" i="11"/>
  <c r="B250" i="11" s="1"/>
  <c r="I42" i="8"/>
  <c r="E250" i="11" l="1"/>
  <c r="AG49" i="1"/>
  <c r="HW2" i="7" s="1"/>
  <c r="C251" i="11"/>
  <c r="B251" i="11" s="1"/>
  <c r="I43" i="8"/>
  <c r="E251" i="11" l="1"/>
  <c r="AG50" i="1"/>
  <c r="HX2" i="7" s="1"/>
  <c r="C252" i="11"/>
  <c r="B252" i="11" s="1"/>
  <c r="I44" i="8"/>
  <c r="E252" i="11" l="1"/>
  <c r="AG51" i="1"/>
  <c r="HY2" i="7" s="1"/>
  <c r="C253" i="11"/>
  <c r="B253" i="11" s="1"/>
  <c r="J14" i="8"/>
  <c r="E253" i="11" l="1"/>
  <c r="AG52" i="1"/>
  <c r="HZ2" i="7" s="1"/>
  <c r="C254" i="11"/>
  <c r="B254" i="11" s="1"/>
  <c r="J15" i="8"/>
  <c r="E254" i="11" l="1"/>
  <c r="AG53" i="1"/>
  <c r="IA2" i="7" s="1"/>
  <c r="C255" i="11"/>
  <c r="B255" i="11" s="1"/>
  <c r="J16" i="8"/>
  <c r="E255" i="11" l="1"/>
  <c r="AG54" i="1"/>
  <c r="IB2" i="7" s="1"/>
  <c r="C256" i="11"/>
  <c r="B256" i="11" s="1"/>
  <c r="J17" i="8"/>
  <c r="E256" i="11" l="1"/>
  <c r="AG55" i="1"/>
  <c r="IC2" i="7" s="1"/>
  <c r="C257" i="11"/>
  <c r="B257" i="11" s="1"/>
  <c r="J18" i="8"/>
  <c r="E257" i="11" l="1"/>
  <c r="AG56" i="1"/>
  <c r="ID2" i="7" s="1"/>
  <c r="C258" i="11"/>
  <c r="B258" i="11" s="1"/>
  <c r="J19" i="8"/>
  <c r="E258" i="11" l="1"/>
  <c r="AG57" i="1"/>
  <c r="IE2" i="7" s="1"/>
  <c r="C259" i="11"/>
  <c r="B259" i="11" s="1"/>
  <c r="J20" i="8"/>
  <c r="E259" i="11" l="1"/>
  <c r="AG58" i="1"/>
  <c r="IF2" i="7" s="1"/>
  <c r="C260" i="11"/>
  <c r="B260" i="11" s="1"/>
  <c r="J21" i="8"/>
  <c r="E260" i="11" l="1"/>
  <c r="AG59" i="1"/>
  <c r="IG2" i="7" s="1"/>
  <c r="C261" i="11"/>
  <c r="B261" i="11" s="1"/>
  <c r="J22" i="8"/>
  <c r="E261" i="11" l="1"/>
  <c r="AG60" i="1"/>
  <c r="IH2" i="7" s="1"/>
  <c r="C262" i="11"/>
  <c r="B262" i="11" s="1"/>
  <c r="J23" i="8"/>
  <c r="E262" i="11" l="1"/>
  <c r="AG61" i="1"/>
  <c r="II2" i="7" s="1"/>
  <c r="C263" i="11"/>
  <c r="B263" i="11" s="1"/>
  <c r="J24" i="8"/>
  <c r="E263" i="11" l="1"/>
  <c r="AG62" i="1"/>
  <c r="IJ2" i="7" s="1"/>
  <c r="C264" i="11"/>
  <c r="B264" i="11" s="1"/>
  <c r="J25" i="8"/>
  <c r="E264" i="11" l="1"/>
  <c r="AG63" i="1"/>
  <c r="IK2" i="7" s="1"/>
  <c r="C265" i="11"/>
  <c r="B265" i="11" s="1"/>
  <c r="J26" i="8"/>
  <c r="E265" i="11" l="1"/>
  <c r="AG64" i="1"/>
  <c r="IL2" i="7" s="1"/>
  <c r="C266" i="11"/>
  <c r="B266" i="11" s="1"/>
  <c r="J27" i="8"/>
  <c r="E266" i="11" l="1"/>
  <c r="AG65" i="1"/>
  <c r="IM2" i="7" s="1"/>
  <c r="C267" i="11"/>
  <c r="B267" i="11" s="1"/>
  <c r="J28" i="8"/>
  <c r="E267" i="11" l="1"/>
  <c r="AG66" i="1"/>
  <c r="IN2" i="7" s="1"/>
  <c r="C268" i="11"/>
  <c r="B268" i="11" s="1"/>
  <c r="J29" i="8"/>
  <c r="E268" i="11" l="1"/>
  <c r="AG67" i="1"/>
  <c r="IO2" i="7" s="1"/>
  <c r="C269" i="11"/>
  <c r="B269" i="11" s="1"/>
  <c r="J30" i="8"/>
  <c r="E269" i="11" l="1"/>
  <c r="AG68" i="1"/>
  <c r="IP2" i="7" s="1"/>
  <c r="C270" i="11"/>
  <c r="B270" i="11" s="1"/>
  <c r="J31" i="8"/>
  <c r="E270" i="11" l="1"/>
  <c r="AG69" i="1"/>
  <c r="IQ2" i="7" s="1"/>
  <c r="C271" i="11"/>
  <c r="B271" i="11" s="1"/>
  <c r="J32" i="8"/>
  <c r="E271" i="11" l="1"/>
  <c r="AG70" i="1"/>
  <c r="IR2" i="7" s="1"/>
  <c r="C272" i="11"/>
  <c r="B272" i="11" s="1"/>
  <c r="J33" i="8"/>
  <c r="E272" i="11" l="1"/>
  <c r="AG71" i="1"/>
  <c r="IS2" i="7" s="1"/>
  <c r="C273" i="11"/>
  <c r="B273" i="11" s="1"/>
  <c r="J34" i="8"/>
  <c r="E273" i="11" l="1"/>
  <c r="AG72" i="1"/>
  <c r="IT2" i="7" s="1"/>
  <c r="C274" i="11"/>
  <c r="B274" i="11" s="1"/>
  <c r="J35" i="8"/>
  <c r="E274" i="11" l="1"/>
  <c r="AG73" i="1"/>
  <c r="IU2" i="7" s="1"/>
  <c r="C275" i="11"/>
  <c r="B275" i="11" s="1"/>
  <c r="J36" i="8"/>
  <c r="E275" i="11" l="1"/>
  <c r="AG74" i="1"/>
  <c r="IV2" i="7" s="1"/>
  <c r="C276" i="11"/>
  <c r="B276" i="11" s="1"/>
  <c r="J37" i="8"/>
  <c r="E276" i="11" l="1"/>
  <c r="AG75" i="1"/>
  <c r="IW2" i="7" s="1"/>
  <c r="C277" i="11"/>
  <c r="B277" i="11" s="1"/>
  <c r="J38" i="8"/>
  <c r="E277" i="11" l="1"/>
  <c r="AG76" i="1"/>
  <c r="IX2" i="7" s="1"/>
  <c r="L80" i="1"/>
  <c r="J48" i="8" s="1"/>
  <c r="L78" i="1"/>
  <c r="J46" i="8" s="1"/>
  <c r="L77" i="1"/>
  <c r="J45" i="8" s="1"/>
  <c r="L79" i="1"/>
  <c r="J47" i="8" s="1"/>
  <c r="C278" i="11"/>
  <c r="B278" i="11" s="1"/>
  <c r="J39" i="8"/>
  <c r="E278" i="11" l="1"/>
  <c r="AH46" i="1"/>
  <c r="IY2" i="7" s="1"/>
  <c r="C279" i="11"/>
  <c r="B279" i="11" s="1"/>
  <c r="J40" i="8"/>
  <c r="E279" i="11" l="1"/>
  <c r="AH47" i="1"/>
  <c r="IZ2" i="7" s="1"/>
  <c r="C280" i="11"/>
  <c r="B280" i="11" s="1"/>
  <c r="J41" i="8"/>
  <c r="E280" i="11" l="1"/>
  <c r="AH48" i="1"/>
  <c r="JA2" i="7" s="1"/>
  <c r="C281" i="11"/>
  <c r="B281" i="11" s="1"/>
  <c r="J42" i="8"/>
  <c r="E281" i="11" l="1"/>
  <c r="AH49" i="1"/>
  <c r="JB2" i="7" s="1"/>
  <c r="C282" i="11"/>
  <c r="B282" i="11" s="1"/>
  <c r="J43" i="8"/>
  <c r="E282" i="11" l="1"/>
  <c r="AH50" i="1"/>
  <c r="JC2" i="7" s="1"/>
  <c r="C283" i="11"/>
  <c r="B283" i="11" s="1"/>
  <c r="J44" i="8"/>
  <c r="E283" i="11" l="1"/>
  <c r="AH51" i="1"/>
  <c r="JD2" i="7" s="1"/>
  <c r="C284" i="11"/>
  <c r="B284" i="11" s="1"/>
  <c r="K14" i="8"/>
  <c r="E284" i="11" l="1"/>
  <c r="AH52" i="1"/>
  <c r="JE2" i="7" s="1"/>
  <c r="C285" i="11"/>
  <c r="B285" i="11" s="1"/>
  <c r="K15" i="8"/>
  <c r="E285" i="11" l="1"/>
  <c r="AH53" i="1"/>
  <c r="JF2" i="7" s="1"/>
  <c r="C286" i="11"/>
  <c r="B286" i="11" s="1"/>
  <c r="K16" i="8"/>
  <c r="E286" i="11" l="1"/>
  <c r="AH54" i="1"/>
  <c r="JG2" i="7" s="1"/>
  <c r="C287" i="11"/>
  <c r="B287" i="11" s="1"/>
  <c r="K17" i="8"/>
  <c r="E287" i="11" l="1"/>
  <c r="AH55" i="1"/>
  <c r="JH2" i="7" s="1"/>
  <c r="C288" i="11"/>
  <c r="B288" i="11" s="1"/>
  <c r="K18" i="8"/>
  <c r="E288" i="11" l="1"/>
  <c r="AH56" i="1"/>
  <c r="JI2" i="7" s="1"/>
  <c r="C289" i="11"/>
  <c r="B289" i="11" s="1"/>
  <c r="K19" i="8"/>
  <c r="E289" i="11" l="1"/>
  <c r="AH57" i="1"/>
  <c r="JJ2" i="7" s="1"/>
  <c r="C290" i="11"/>
  <c r="B290" i="11" s="1"/>
  <c r="K20" i="8"/>
  <c r="E290" i="11" l="1"/>
  <c r="AH58" i="1"/>
  <c r="JK2" i="7" s="1"/>
  <c r="C291" i="11"/>
  <c r="B291" i="11" s="1"/>
  <c r="K21" i="8"/>
  <c r="E291" i="11" l="1"/>
  <c r="AH59" i="1"/>
  <c r="JL2" i="7" s="1"/>
  <c r="C292" i="11"/>
  <c r="B292" i="11" s="1"/>
  <c r="K22" i="8"/>
  <c r="E292" i="11" l="1"/>
  <c r="AH60" i="1"/>
  <c r="JM2" i="7" s="1"/>
  <c r="C293" i="11"/>
  <c r="B293" i="11" s="1"/>
  <c r="K23" i="8"/>
  <c r="E293" i="11" l="1"/>
  <c r="AH61" i="1"/>
  <c r="JN2" i="7" s="1"/>
  <c r="C294" i="11"/>
  <c r="B294" i="11" s="1"/>
  <c r="K24" i="8"/>
  <c r="E294" i="11" l="1"/>
  <c r="AH62" i="1"/>
  <c r="JO2" i="7" s="1"/>
  <c r="C295" i="11"/>
  <c r="B295" i="11" s="1"/>
  <c r="K25" i="8"/>
  <c r="E295" i="11" l="1"/>
  <c r="AH63" i="1"/>
  <c r="JP2" i="7" s="1"/>
  <c r="C296" i="11"/>
  <c r="B296" i="11" s="1"/>
  <c r="K26" i="8"/>
  <c r="E296" i="11" l="1"/>
  <c r="AH64" i="1"/>
  <c r="JQ2" i="7" s="1"/>
  <c r="C297" i="11"/>
  <c r="B297" i="11" s="1"/>
  <c r="K27" i="8"/>
  <c r="E297" i="11" l="1"/>
  <c r="AH65" i="1"/>
  <c r="JR2" i="7" s="1"/>
  <c r="C298" i="11"/>
  <c r="B298" i="11" s="1"/>
  <c r="K28" i="8"/>
  <c r="E298" i="11" l="1"/>
  <c r="AH66" i="1"/>
  <c r="JS2" i="7" s="1"/>
  <c r="C299" i="11"/>
  <c r="B299" i="11" s="1"/>
  <c r="K29" i="8"/>
  <c r="E299" i="11" l="1"/>
  <c r="AH67" i="1"/>
  <c r="JT2" i="7" s="1"/>
  <c r="C300" i="11"/>
  <c r="B300" i="11" s="1"/>
  <c r="K30" i="8"/>
  <c r="E300" i="11" l="1"/>
  <c r="AH68" i="1"/>
  <c r="JU2" i="7" s="1"/>
  <c r="C301" i="11"/>
  <c r="B301" i="11" s="1"/>
  <c r="K31" i="8"/>
  <c r="E301" i="11" l="1"/>
  <c r="AH69" i="1"/>
  <c r="JV2" i="7" s="1"/>
  <c r="C302" i="11"/>
  <c r="B302" i="11" s="1"/>
  <c r="K32" i="8"/>
  <c r="E302" i="11" l="1"/>
  <c r="AH70" i="1"/>
  <c r="JW2" i="7" s="1"/>
  <c r="C303" i="11"/>
  <c r="B303" i="11" s="1"/>
  <c r="K33" i="8"/>
  <c r="E303" i="11" l="1"/>
  <c r="AH71" i="1"/>
  <c r="JX2" i="7" s="1"/>
  <c r="C304" i="11"/>
  <c r="B304" i="11" s="1"/>
  <c r="K34" i="8"/>
  <c r="E304" i="11" l="1"/>
  <c r="AH72" i="1"/>
  <c r="JY2" i="7" s="1"/>
  <c r="C305" i="11"/>
  <c r="B305" i="11" s="1"/>
  <c r="K35" i="8"/>
  <c r="E305" i="11" l="1"/>
  <c r="AH73" i="1"/>
  <c r="JZ2" i="7" s="1"/>
  <c r="C306" i="11"/>
  <c r="B306" i="11" s="1"/>
  <c r="K36" i="8"/>
  <c r="E306" i="11" l="1"/>
  <c r="AH74" i="1"/>
  <c r="KA2" i="7" s="1"/>
  <c r="C307" i="11"/>
  <c r="B307" i="11" s="1"/>
  <c r="K37" i="8"/>
  <c r="E307" i="11" l="1"/>
  <c r="AH75" i="1"/>
  <c r="KB2" i="7" s="1"/>
  <c r="M77" i="1"/>
  <c r="K45" i="8" s="1"/>
  <c r="M79" i="1"/>
  <c r="K47" i="8" s="1"/>
  <c r="M80" i="1"/>
  <c r="K48" i="8" s="1"/>
  <c r="M78" i="1"/>
  <c r="K46" i="8" s="1"/>
  <c r="C308" i="11"/>
  <c r="B308" i="11" s="1"/>
  <c r="K38" i="8"/>
  <c r="E308" i="11" l="1"/>
  <c r="AI46" i="1"/>
  <c r="KC2" i="7" s="1"/>
  <c r="C309" i="11"/>
  <c r="B309" i="11" s="1"/>
  <c r="K39" i="8"/>
  <c r="E309" i="11" l="1"/>
  <c r="AI47" i="1"/>
  <c r="KD2" i="7" s="1"/>
  <c r="C310" i="11"/>
  <c r="B310" i="11" s="1"/>
  <c r="K40" i="8"/>
  <c r="E310" i="11" l="1"/>
  <c r="AI48" i="1"/>
  <c r="KE2" i="7" s="1"/>
  <c r="C311" i="11"/>
  <c r="B311" i="11" s="1"/>
  <c r="K41" i="8"/>
  <c r="E311" i="11" l="1"/>
  <c r="AI49" i="1"/>
  <c r="KF2" i="7" s="1"/>
  <c r="C312" i="11"/>
  <c r="B312" i="11" s="1"/>
  <c r="K42" i="8"/>
  <c r="E312" i="11" l="1"/>
  <c r="AI50" i="1"/>
  <c r="KG2" i="7" s="1"/>
  <c r="C313" i="11"/>
  <c r="B313" i="11" s="1"/>
  <c r="K43" i="8"/>
  <c r="E313" i="11" l="1"/>
  <c r="AI51" i="1"/>
  <c r="KH2" i="7" s="1"/>
  <c r="C314" i="11"/>
  <c r="B314" i="11" s="1"/>
  <c r="L14" i="8"/>
  <c r="E314" i="11" l="1"/>
  <c r="AI52" i="1"/>
  <c r="KI2" i="7" s="1"/>
  <c r="C315" i="11"/>
  <c r="B315" i="11" s="1"/>
  <c r="L15" i="8"/>
  <c r="E315" i="11" l="1"/>
  <c r="AI53" i="1"/>
  <c r="KJ2" i="7" s="1"/>
  <c r="C316" i="11"/>
  <c r="B316" i="11" s="1"/>
  <c r="L16" i="8"/>
  <c r="E316" i="11" l="1"/>
  <c r="AI54" i="1"/>
  <c r="KK2" i="7" s="1"/>
  <c r="C317" i="11"/>
  <c r="B317" i="11" s="1"/>
  <c r="L17" i="8"/>
  <c r="E317" i="11" l="1"/>
  <c r="AI55" i="1"/>
  <c r="KL2" i="7" s="1"/>
  <c r="C318" i="11"/>
  <c r="B318" i="11" s="1"/>
  <c r="L18" i="8"/>
  <c r="E318" i="11" l="1"/>
  <c r="AI56" i="1"/>
  <c r="KM2" i="7" s="1"/>
  <c r="C319" i="11"/>
  <c r="B319" i="11" s="1"/>
  <c r="L19" i="8"/>
  <c r="E319" i="11" l="1"/>
  <c r="AI57" i="1"/>
  <c r="KN2" i="7" s="1"/>
  <c r="C320" i="11"/>
  <c r="B320" i="11" s="1"/>
  <c r="L20" i="8"/>
  <c r="E320" i="11" l="1"/>
  <c r="AI58" i="1"/>
  <c r="KO2" i="7" s="1"/>
  <c r="C321" i="11"/>
  <c r="B321" i="11" s="1"/>
  <c r="L21" i="8"/>
  <c r="E321" i="11" l="1"/>
  <c r="AI59" i="1"/>
  <c r="KP2" i="7" s="1"/>
  <c r="C322" i="11"/>
  <c r="B322" i="11" s="1"/>
  <c r="L22" i="8"/>
  <c r="E322" i="11" l="1"/>
  <c r="AI60" i="1"/>
  <c r="KQ2" i="7" s="1"/>
  <c r="C323" i="11"/>
  <c r="B323" i="11" s="1"/>
  <c r="L23" i="8"/>
  <c r="E323" i="11" l="1"/>
  <c r="AI61" i="1"/>
  <c r="KR2" i="7" s="1"/>
  <c r="C324" i="11"/>
  <c r="B324" i="11" s="1"/>
  <c r="L24" i="8"/>
  <c r="E324" i="11" l="1"/>
  <c r="AI62" i="1"/>
  <c r="KS2" i="7" s="1"/>
  <c r="C325" i="11"/>
  <c r="B325" i="11" s="1"/>
  <c r="L25" i="8"/>
  <c r="E325" i="11" l="1"/>
  <c r="AI63" i="1"/>
  <c r="KT2" i="7" s="1"/>
  <c r="C326" i="11"/>
  <c r="B326" i="11" s="1"/>
  <c r="L26" i="8"/>
  <c r="E326" i="11" l="1"/>
  <c r="AI64" i="1"/>
  <c r="KU2" i="7" s="1"/>
  <c r="C327" i="11"/>
  <c r="B327" i="11" s="1"/>
  <c r="L27" i="8"/>
  <c r="E327" i="11" l="1"/>
  <c r="AI65" i="1"/>
  <c r="KV2" i="7" s="1"/>
  <c r="C328" i="11"/>
  <c r="B328" i="11" s="1"/>
  <c r="L28" i="8"/>
  <c r="E328" i="11" l="1"/>
  <c r="AI66" i="1"/>
  <c r="KW2" i="7" s="1"/>
  <c r="C329" i="11"/>
  <c r="B329" i="11" s="1"/>
  <c r="L29" i="8"/>
  <c r="E329" i="11" l="1"/>
  <c r="AI67" i="1"/>
  <c r="KX2" i="7" s="1"/>
  <c r="C330" i="11"/>
  <c r="B330" i="11" s="1"/>
  <c r="L30" i="8"/>
  <c r="E330" i="11" l="1"/>
  <c r="AI68" i="1"/>
  <c r="KY2" i="7" s="1"/>
  <c r="C331" i="11"/>
  <c r="B331" i="11" s="1"/>
  <c r="L31" i="8"/>
  <c r="E331" i="11" l="1"/>
  <c r="AI69" i="1"/>
  <c r="KZ2" i="7" s="1"/>
  <c r="C332" i="11"/>
  <c r="B332" i="11" s="1"/>
  <c r="L32" i="8"/>
  <c r="E332" i="11" l="1"/>
  <c r="AI70" i="1"/>
  <c r="LA2" i="7" s="1"/>
  <c r="C333" i="11"/>
  <c r="B333" i="11" s="1"/>
  <c r="L33" i="8"/>
  <c r="E333" i="11" l="1"/>
  <c r="AI71" i="1"/>
  <c r="LB2" i="7" s="1"/>
  <c r="C334" i="11"/>
  <c r="B334" i="11" s="1"/>
  <c r="L34" i="8"/>
  <c r="E334" i="11" l="1"/>
  <c r="AI72" i="1"/>
  <c r="LC2" i="7" s="1"/>
  <c r="C335" i="11"/>
  <c r="B335" i="11" s="1"/>
  <c r="L35" i="8"/>
  <c r="E335" i="11" l="1"/>
  <c r="AI73" i="1"/>
  <c r="LD2" i="7" s="1"/>
  <c r="C336" i="11"/>
  <c r="B336" i="11" s="1"/>
  <c r="L36" i="8"/>
  <c r="E336" i="11" l="1"/>
  <c r="AI74" i="1"/>
  <c r="LE2" i="7" s="1"/>
  <c r="C337" i="11"/>
  <c r="B337" i="11" s="1"/>
  <c r="L37" i="8"/>
  <c r="E337" i="11" l="1"/>
  <c r="AI75" i="1"/>
  <c r="LF2" i="7" s="1"/>
  <c r="C338" i="11"/>
  <c r="B338" i="11" s="1"/>
  <c r="L38" i="8"/>
  <c r="E338" i="11" l="1"/>
  <c r="AI76" i="1"/>
  <c r="LG2" i="7" s="1"/>
  <c r="N78" i="1"/>
  <c r="L46" i="8" s="1"/>
  <c r="N80" i="1"/>
  <c r="L48" i="8" s="1"/>
  <c r="N77" i="1"/>
  <c r="L45" i="8" s="1"/>
  <c r="N79" i="1"/>
  <c r="L47" i="8" s="1"/>
  <c r="C339" i="11"/>
  <c r="B339" i="11" s="1"/>
  <c r="L39" i="8"/>
  <c r="E339" i="11" l="1"/>
  <c r="AJ46" i="1"/>
  <c r="LH2" i="7" s="1"/>
  <c r="C340" i="11"/>
  <c r="B340" i="11" s="1"/>
  <c r="L40" i="8"/>
  <c r="E340" i="11" l="1"/>
  <c r="AJ47" i="1"/>
  <c r="LI2" i="7" s="1"/>
  <c r="C341" i="11"/>
  <c r="B341" i="11" s="1"/>
  <c r="L41" i="8"/>
  <c r="E341" i="11" l="1"/>
  <c r="AJ48" i="1"/>
  <c r="LJ2" i="7" s="1"/>
  <c r="C342" i="11"/>
  <c r="B342" i="11" s="1"/>
  <c r="L42" i="8"/>
  <c r="E342" i="11" l="1"/>
  <c r="AJ49" i="1"/>
  <c r="LK2" i="7" s="1"/>
  <c r="C343" i="11"/>
  <c r="B343" i="11" s="1"/>
  <c r="L43" i="8"/>
  <c r="E343" i="11" l="1"/>
  <c r="AJ50" i="1"/>
  <c r="LL2" i="7" s="1"/>
  <c r="C344" i="11"/>
  <c r="B344" i="11" s="1"/>
  <c r="L44" i="8"/>
  <c r="E344" i="11" l="1"/>
  <c r="AJ51" i="1"/>
  <c r="LM2" i="7" s="1"/>
  <c r="C345" i="11"/>
  <c r="B345" i="11" s="1"/>
  <c r="M14" i="8"/>
  <c r="E345" i="11" l="1"/>
  <c r="AJ52" i="1"/>
  <c r="LN2" i="7" s="1"/>
  <c r="C346" i="11"/>
  <c r="B346" i="11" s="1"/>
  <c r="M15" i="8"/>
  <c r="E346" i="11" l="1"/>
  <c r="AJ53" i="1"/>
  <c r="LO2" i="7" s="1"/>
  <c r="C347" i="11"/>
  <c r="B347" i="11" s="1"/>
  <c r="M16" i="8"/>
  <c r="E347" i="11" l="1"/>
  <c r="AJ54" i="1"/>
  <c r="LP2" i="7" s="1"/>
  <c r="C348" i="11"/>
  <c r="B348" i="11" s="1"/>
  <c r="M17" i="8"/>
  <c r="E348" i="11" l="1"/>
  <c r="AJ55" i="1"/>
  <c r="LQ2" i="7" s="1"/>
  <c r="C349" i="11"/>
  <c r="B349" i="11" s="1"/>
  <c r="M18" i="8"/>
  <c r="E349" i="11" l="1"/>
  <c r="AJ56" i="1"/>
  <c r="LR2" i="7" s="1"/>
  <c r="C350" i="11"/>
  <c r="B350" i="11" s="1"/>
  <c r="M19" i="8"/>
  <c r="E350" i="11" l="1"/>
  <c r="AJ57" i="1"/>
  <c r="LS2" i="7" s="1"/>
  <c r="C351" i="11"/>
  <c r="B351" i="11" s="1"/>
  <c r="M20" i="8"/>
  <c r="E351" i="11" l="1"/>
  <c r="AJ58" i="1"/>
  <c r="LT2" i="7" s="1"/>
  <c r="C352" i="11"/>
  <c r="B352" i="11" s="1"/>
  <c r="M21" i="8"/>
  <c r="E352" i="11" l="1"/>
  <c r="AJ59" i="1"/>
  <c r="LU2" i="7" s="1"/>
  <c r="C353" i="11"/>
  <c r="B353" i="11" s="1"/>
  <c r="M22" i="8"/>
  <c r="E353" i="11" l="1"/>
  <c r="AJ60" i="1"/>
  <c r="LV2" i="7" s="1"/>
  <c r="C354" i="11"/>
  <c r="B354" i="11" s="1"/>
  <c r="M23" i="8"/>
  <c r="E354" i="11" l="1"/>
  <c r="AJ61" i="1"/>
  <c r="LW2" i="7" s="1"/>
  <c r="C355" i="11"/>
  <c r="B355" i="11" s="1"/>
  <c r="M24" i="8"/>
  <c r="E355" i="11" l="1"/>
  <c r="AJ62" i="1"/>
  <c r="LX2" i="7" s="1"/>
  <c r="C356" i="11"/>
  <c r="B356" i="11" s="1"/>
  <c r="M25" i="8"/>
  <c r="E356" i="11" l="1"/>
  <c r="AJ63" i="1"/>
  <c r="LY2" i="7" s="1"/>
  <c r="C357" i="11"/>
  <c r="B357" i="11" s="1"/>
  <c r="M26" i="8"/>
  <c r="E357" i="11" l="1"/>
  <c r="AJ64" i="1"/>
  <c r="LZ2" i="7" s="1"/>
  <c r="C358" i="11"/>
  <c r="B358" i="11" s="1"/>
  <c r="M27" i="8"/>
  <c r="E358" i="11" l="1"/>
  <c r="AJ65" i="1"/>
  <c r="MA2" i="7" s="1"/>
  <c r="C359" i="11"/>
  <c r="B359" i="11" s="1"/>
  <c r="M28" i="8"/>
  <c r="E359" i="11" l="1"/>
  <c r="AJ66" i="1"/>
  <c r="MB2" i="7" s="1"/>
  <c r="C360" i="11"/>
  <c r="B360" i="11" s="1"/>
  <c r="M29" i="8"/>
  <c r="E360" i="11" l="1"/>
  <c r="AJ67" i="1"/>
  <c r="MC2" i="7" s="1"/>
  <c r="C361" i="11"/>
  <c r="B361" i="11" s="1"/>
  <c r="M30" i="8"/>
  <c r="E361" i="11" l="1"/>
  <c r="AJ68" i="1"/>
  <c r="MD2" i="7" s="1"/>
  <c r="C362" i="11"/>
  <c r="B362" i="11" s="1"/>
  <c r="M31" i="8"/>
  <c r="E362" i="11" l="1"/>
  <c r="AJ69" i="1"/>
  <c r="ME2" i="7" s="1"/>
  <c r="C363" i="11"/>
  <c r="B363" i="11" s="1"/>
  <c r="M32" i="8"/>
  <c r="E363" i="11" l="1"/>
  <c r="AJ70" i="1"/>
  <c r="MF2" i="7" s="1"/>
  <c r="C364" i="11"/>
  <c r="B364" i="11" s="1"/>
  <c r="M33" i="8"/>
  <c r="E364" i="11" l="1"/>
  <c r="AJ71" i="1"/>
  <c r="MG2" i="7" s="1"/>
  <c r="C365" i="11"/>
  <c r="B365" i="11" s="1"/>
  <c r="M34" i="8"/>
  <c r="E365" i="11" l="1"/>
  <c r="AJ72" i="1"/>
  <c r="MH2" i="7" s="1"/>
  <c r="C366" i="11"/>
  <c r="B366" i="11" s="1"/>
  <c r="M35" i="8"/>
  <c r="E366" i="11" l="1"/>
  <c r="AJ73" i="1"/>
  <c r="MI2" i="7" s="1"/>
  <c r="C367" i="11"/>
  <c r="B367" i="11" s="1"/>
  <c r="E367" i="11" l="1"/>
  <c r="AJ74" i="1"/>
  <c r="MJ2" i="7" s="1"/>
  <c r="C368" i="11"/>
  <c r="B368" i="11" s="1"/>
  <c r="M36" i="8"/>
  <c r="E368" i="11" l="1"/>
  <c r="AJ75" i="1"/>
  <c r="MK2" i="7" s="1"/>
  <c r="O80" i="1"/>
  <c r="M48" i="8" s="1"/>
  <c r="O77" i="1"/>
  <c r="M45" i="8" s="1"/>
  <c r="O79" i="1"/>
  <c r="M47" i="8" s="1"/>
  <c r="O78" i="1"/>
  <c r="M46" i="8" s="1"/>
  <c r="C369" i="11"/>
  <c r="B369" i="11" s="1"/>
  <c r="M38" i="8"/>
  <c r="M37" i="8"/>
  <c r="E369" i="11" l="1"/>
  <c r="AK46" i="1"/>
  <c r="ML2" i="7" s="1"/>
  <c r="C370" i="11"/>
  <c r="B370" i="11" s="1"/>
  <c r="M39" i="8"/>
  <c r="E370" i="11" l="1"/>
  <c r="AK47" i="1"/>
  <c r="MM2" i="7" s="1"/>
  <c r="C371" i="11"/>
  <c r="B371" i="11" s="1"/>
  <c r="M40" i="8"/>
  <c r="E371" i="11" l="1"/>
  <c r="AK48" i="1"/>
  <c r="MN2" i="7" s="1"/>
  <c r="C372" i="11"/>
  <c r="B372" i="11" s="1"/>
  <c r="M41" i="8"/>
  <c r="E372" i="11" l="1"/>
  <c r="AK49" i="1"/>
  <c r="MO2" i="7" s="1"/>
  <c r="C373" i="11"/>
  <c r="B373" i="11" s="1"/>
  <c r="M42" i="8"/>
  <c r="E373" i="11" l="1"/>
  <c r="AK50" i="1"/>
  <c r="MP2" i="7" s="1"/>
  <c r="C374" i="11"/>
  <c r="B374" i="11" s="1"/>
  <c r="M43" i="8"/>
  <c r="E374" i="11" l="1"/>
  <c r="AK51" i="1"/>
  <c r="MQ2" i="7" s="1"/>
  <c r="C375" i="11"/>
  <c r="B375" i="11" s="1"/>
  <c r="N14" i="8"/>
  <c r="E375" i="11" l="1"/>
  <c r="AK52" i="1"/>
  <c r="MR2" i="7" s="1"/>
  <c r="C376" i="11"/>
  <c r="B376" i="11" s="1"/>
  <c r="N15" i="8"/>
  <c r="E376" i="11" l="1"/>
  <c r="AK53" i="1"/>
  <c r="MS2" i="7" s="1"/>
  <c r="C377" i="11"/>
  <c r="B377" i="11" s="1"/>
  <c r="N16" i="8"/>
  <c r="E377" i="11" l="1"/>
  <c r="AK54" i="1"/>
  <c r="MT2" i="7" s="1"/>
  <c r="C378" i="11"/>
  <c r="B378" i="11" s="1"/>
  <c r="N17" i="8"/>
  <c r="E378" i="11" l="1"/>
  <c r="AK55" i="1"/>
  <c r="MU2" i="7" s="1"/>
  <c r="C379" i="11"/>
  <c r="B379" i="11" s="1"/>
  <c r="N18" i="8"/>
  <c r="E379" i="11" l="1"/>
  <c r="AK56" i="1"/>
  <c r="MV2" i="7" s="1"/>
  <c r="C380" i="11"/>
  <c r="B380" i="11" s="1"/>
  <c r="N19" i="8"/>
  <c r="E380" i="11" l="1"/>
  <c r="AK57" i="1"/>
  <c r="MW2" i="7" s="1"/>
  <c r="C381" i="11"/>
  <c r="B381" i="11" s="1"/>
  <c r="N20" i="8"/>
  <c r="E381" i="11" l="1"/>
  <c r="AK58" i="1"/>
  <c r="MX2" i="7" s="1"/>
  <c r="C382" i="11"/>
  <c r="B382" i="11" s="1"/>
  <c r="N21" i="8"/>
  <c r="E382" i="11" l="1"/>
  <c r="AK59" i="1"/>
  <c r="MY2" i="7" s="1"/>
  <c r="C383" i="11"/>
  <c r="B383" i="11" s="1"/>
  <c r="N22" i="8"/>
  <c r="E383" i="11" l="1"/>
  <c r="AK60" i="1"/>
  <c r="MZ2" i="7" s="1"/>
  <c r="C384" i="11"/>
  <c r="B384" i="11" s="1"/>
  <c r="N23" i="8"/>
  <c r="E384" i="11" l="1"/>
  <c r="AK61" i="1"/>
  <c r="NA2" i="7" s="1"/>
  <c r="C385" i="11"/>
  <c r="B385" i="11" s="1"/>
  <c r="N24" i="8"/>
  <c r="E385" i="11" l="1"/>
  <c r="AK62" i="1"/>
  <c r="NB2" i="7" s="1"/>
  <c r="C386" i="11"/>
  <c r="B386" i="11" s="1"/>
  <c r="N25" i="8"/>
  <c r="E386" i="11" l="1"/>
  <c r="AK63" i="1"/>
  <c r="NC2" i="7" s="1"/>
  <c r="C387" i="11"/>
  <c r="B387" i="11" s="1"/>
  <c r="N26" i="8"/>
  <c r="E387" i="11" l="1"/>
  <c r="AK64" i="1"/>
  <c r="ND2" i="7" s="1"/>
  <c r="C388" i="11"/>
  <c r="B388" i="11" s="1"/>
  <c r="N27" i="8"/>
  <c r="E388" i="11" l="1"/>
  <c r="AK65" i="1"/>
  <c r="NE2" i="7" s="1"/>
  <c r="C389" i="11"/>
  <c r="B389" i="11" s="1"/>
  <c r="N28" i="8"/>
  <c r="E389" i="11" l="1"/>
  <c r="AK66" i="1"/>
  <c r="NF2" i="7" s="1"/>
  <c r="C390" i="11"/>
  <c r="B390" i="11" s="1"/>
  <c r="N29" i="8"/>
  <c r="E390" i="11" l="1"/>
  <c r="AK67" i="1"/>
  <c r="NG2" i="7" s="1"/>
  <c r="C391" i="11"/>
  <c r="B391" i="11" s="1"/>
  <c r="N30" i="8"/>
  <c r="E391" i="11" l="1"/>
  <c r="AK68" i="1"/>
  <c r="NH2" i="7" s="1"/>
  <c r="C392" i="11"/>
  <c r="B392" i="11" s="1"/>
  <c r="N31" i="8"/>
  <c r="E392" i="11" l="1"/>
  <c r="AK69" i="1"/>
  <c r="NI2" i="7" s="1"/>
  <c r="C393" i="11"/>
  <c r="B393" i="11" s="1"/>
  <c r="N32" i="8"/>
  <c r="E393" i="11" l="1"/>
  <c r="AK70" i="1"/>
  <c r="NJ2" i="7" s="1"/>
  <c r="C394" i="11"/>
  <c r="B394" i="11" s="1"/>
  <c r="N33" i="8"/>
  <c r="E394" i="11" l="1"/>
  <c r="AK71" i="1"/>
  <c r="NK2" i="7" s="1"/>
  <c r="C395" i="11"/>
  <c r="B395" i="11" s="1"/>
  <c r="N34" i="8"/>
  <c r="E395" i="11" l="1"/>
  <c r="AK72" i="1"/>
  <c r="NL2" i="7" s="1"/>
  <c r="C396" i="11"/>
  <c r="B396" i="11" s="1"/>
  <c r="N35" i="8"/>
  <c r="E396" i="11" l="1"/>
  <c r="AK73" i="1"/>
  <c r="NM2" i="7" s="1"/>
  <c r="C397" i="11"/>
  <c r="B397" i="11" s="1"/>
  <c r="E397" i="11" l="1"/>
  <c r="AK74" i="1"/>
  <c r="NN2" i="7" s="1"/>
  <c r="C398" i="11"/>
  <c r="B398" i="11" s="1"/>
  <c r="N36" i="8"/>
  <c r="E398" i="11" l="1"/>
  <c r="C399" i="11"/>
  <c r="B399" i="11" s="1"/>
  <c r="AK75" i="1"/>
  <c r="NO2" i="7" s="1"/>
  <c r="N38" i="8"/>
  <c r="N37" i="8"/>
  <c r="E399" i="11" l="1"/>
  <c r="AK76" i="1"/>
  <c r="NP2" i="7" s="1"/>
  <c r="P77" i="1"/>
  <c r="N45" i="8" s="1"/>
  <c r="P80" i="1"/>
  <c r="N48" i="8" s="1"/>
  <c r="P78" i="1"/>
  <c r="N46" i="8" s="1"/>
  <c r="P79" i="1"/>
  <c r="N47" i="8" s="1"/>
  <c r="N39" i="8"/>
  <c r="L43" i="11" l="1"/>
  <c r="M37" i="11"/>
  <c r="N44" i="11"/>
  <c r="L40" i="11"/>
  <c r="O35" i="11"/>
  <c r="N40" i="11"/>
  <c r="L46" i="11"/>
  <c r="O40" i="11"/>
  <c r="O38" i="11"/>
  <c r="O36" i="11"/>
  <c r="N36" i="11"/>
  <c r="O42" i="11"/>
  <c r="O44" i="11"/>
  <c r="O39" i="11"/>
  <c r="O46" i="11"/>
  <c r="O45" i="11"/>
  <c r="N45" i="11"/>
  <c r="N46" i="11"/>
  <c r="N42" i="11"/>
  <c r="O37" i="11"/>
  <c r="N35" i="11"/>
  <c r="L37" i="11"/>
  <c r="N37" i="11"/>
  <c r="M41" i="11"/>
  <c r="M39" i="11"/>
  <c r="L39" i="11"/>
  <c r="M36" i="11"/>
  <c r="L45" i="11"/>
  <c r="L35" i="11"/>
  <c r="L38" i="11"/>
  <c r="N39" i="11"/>
  <c r="M38" i="11"/>
  <c r="L44" i="11"/>
  <c r="N38" i="11"/>
  <c r="N41" i="11"/>
  <c r="L41" i="11"/>
  <c r="O41" i="11"/>
  <c r="O43" i="11"/>
  <c r="L36" i="11"/>
  <c r="M45" i="11"/>
  <c r="M46" i="11"/>
  <c r="L42" i="11"/>
  <c r="N43" i="11"/>
  <c r="M40" i="11"/>
  <c r="M44" i="11"/>
  <c r="M43" i="11"/>
  <c r="M42" i="11"/>
  <c r="M35" i="11"/>
  <c r="N40" i="8"/>
  <c r="N41" i="8" l="1"/>
  <c r="N42" i="8"/>
  <c r="N43" i="8" l="1"/>
  <c r="E18" i="8" l="1"/>
  <c r="N44" i="8"/>
</calcChain>
</file>

<file path=xl/sharedStrings.xml><?xml version="1.0" encoding="utf-8"?>
<sst xmlns="http://schemas.openxmlformats.org/spreadsheetml/2006/main" count="29288" uniqueCount="11982">
  <si>
    <t>Permit or Registration Number</t>
  </si>
  <si>
    <t>Contact Person</t>
  </si>
  <si>
    <t>Diverson Name</t>
  </si>
  <si>
    <t>Lookup_Number</t>
  </si>
  <si>
    <t>ID</t>
  </si>
  <si>
    <t>Sort Order</t>
  </si>
  <si>
    <t>Diversion Type</t>
  </si>
  <si>
    <t>Active</t>
  </si>
  <si>
    <t>Service Area Interconnection</t>
  </si>
  <si>
    <t>ACT</t>
  </si>
  <si>
    <t>Well Withdrawal</t>
  </si>
  <si>
    <t>North Stonington Division Well #1</t>
  </si>
  <si>
    <t>Hamill Well Field Well 3</t>
  </si>
  <si>
    <t>Terryville Well No. 3.</t>
  </si>
  <si>
    <t>Wells 7 &amp; 8 in Housatonic well field</t>
  </si>
  <si>
    <t>Surface Water Withdrawal</t>
  </si>
  <si>
    <t>City of Meriden Platt &amp; Lincoln Wells</t>
  </si>
  <si>
    <t>Water Diversion</t>
  </si>
  <si>
    <t>MDC/Portland Interconnection</t>
  </si>
  <si>
    <t>Hawks Nest Well #1</t>
  </si>
  <si>
    <t>Hawks Nest Well #2</t>
  </si>
  <si>
    <t>New London CC Pond #2</t>
  </si>
  <si>
    <t>New London CC Pond #3</t>
  </si>
  <si>
    <t>I.R. STICH STORMWATER SYSTEM</t>
  </si>
  <si>
    <t>LONG ISLAND SOUND #1 INTAKE UNIT</t>
  </si>
  <si>
    <t>LONG ISLAND SOUND #2 INTAKE UNIT</t>
  </si>
  <si>
    <t>LONG ISLAND SOUND #3 INTAKE UNIT</t>
  </si>
  <si>
    <t>Wet well pumping station</t>
  </si>
  <si>
    <t>Well 4 (primary) &amp; Well 3 (backup)</t>
  </si>
  <si>
    <t>Housatonic River withdrawal</t>
  </si>
  <si>
    <t>Black Bridge and Pine Meadow Wells</t>
  </si>
  <si>
    <t>Fisher Meadow Wellfield Well No. 9</t>
  </si>
  <si>
    <t>Well No. 3 &amp; 6.</t>
  </si>
  <si>
    <t>MacKenzi Reservoir to Ulbrich Reservoir</t>
  </si>
  <si>
    <t>Pistapaug Pond to Pistapaug Pond Water Treatment Plant</t>
  </si>
  <si>
    <t>Ulbrich Reservoir to Pistapaug Pond</t>
  </si>
  <si>
    <t>Collector Wells</t>
  </si>
  <si>
    <t>Bed Rock well ("Clubhouse Well')</t>
  </si>
  <si>
    <t>Bedrock Wells IW 1 thru 6</t>
  </si>
  <si>
    <t>Pond E</t>
  </si>
  <si>
    <t>KIP Wellfield System / Crystal Water Company Danielson system interconnection</t>
  </si>
  <si>
    <t>Irrigation Pond</t>
  </si>
  <si>
    <t>Wells 6 &amp; 7.</t>
  </si>
  <si>
    <t>Detention Basin C</t>
  </si>
  <si>
    <t>Quarry Storm Water Detention Basin</t>
  </si>
  <si>
    <t>Quarry Dewatering Settling Basins a.k.a. Diversion 2</t>
  </si>
  <si>
    <t>Sand Plant Supply Basin</t>
  </si>
  <si>
    <t>Well #2 North Stonington Wellfield</t>
  </si>
  <si>
    <t>Water Supply Basin</t>
  </si>
  <si>
    <t>Supply Basin #1</t>
  </si>
  <si>
    <t>Supply Basin #2</t>
  </si>
  <si>
    <t>Lower Pond (transfer to upper pond)</t>
  </si>
  <si>
    <t>Upper Pond</t>
  </si>
  <si>
    <t>Collection/Impoundment of Water Runoff</t>
  </si>
  <si>
    <t>Canterbury Horticulture Unnamed Irrigation Pond Diesel Pump</t>
  </si>
  <si>
    <t>Well #5</t>
  </si>
  <si>
    <t>John S. Roth Wellfield</t>
  </si>
  <si>
    <t>Mount Higby Reservoir</t>
  </si>
  <si>
    <t>Transfer from Pond B to Pond C</t>
  </si>
  <si>
    <t>Wells 3, 4, and 5.</t>
  </si>
  <si>
    <t>C.W. House Well #4</t>
  </si>
  <si>
    <t>C.W. House Well #5</t>
  </si>
  <si>
    <t>Montville Division wellfield</t>
  </si>
  <si>
    <t>Wells 17 &amp; 19</t>
  </si>
  <si>
    <t>Hole 7 Storage Pond</t>
  </si>
  <si>
    <t>Firehouse and Island Beach Wells</t>
  </si>
  <si>
    <t>Nutech Well</t>
  </si>
  <si>
    <t>Deep Pond  #1</t>
  </si>
  <si>
    <t>Well 1R (potable)</t>
  </si>
  <si>
    <t>Well 2</t>
  </si>
  <si>
    <t>Well 3</t>
  </si>
  <si>
    <t>Well 4</t>
  </si>
  <si>
    <t>Little River</t>
  </si>
  <si>
    <t>Pond #3</t>
  </si>
  <si>
    <t>Hartford Golf Club Well #1</t>
  </si>
  <si>
    <t>Impoundment B</t>
  </si>
  <si>
    <t>Well #2</t>
  </si>
  <si>
    <t>Well 1</t>
  </si>
  <si>
    <t>Wells 1 &amp; 2 (irrigation), Well 3 (potable)</t>
  </si>
  <si>
    <t>Pond 3</t>
  </si>
  <si>
    <t>Basin A</t>
  </si>
  <si>
    <t>Wepawaug River</t>
  </si>
  <si>
    <t>Connecticut Sand and Stone Well</t>
  </si>
  <si>
    <t>Farmington Avenue Interconnection</t>
  </si>
  <si>
    <t>Mountain Road interconnection</t>
  </si>
  <si>
    <t>Chimmney Heights Well</t>
  </si>
  <si>
    <t>Irrigation Pond #1</t>
  </si>
  <si>
    <t>River Park Wellfield Well #1 and #2</t>
  </si>
  <si>
    <t>Other</t>
  </si>
  <si>
    <t>Woodford Avenue wellfield Wells 2A, 4A, 5, and 7.</t>
  </si>
  <si>
    <t>Newington Plant quarry sump.</t>
  </si>
  <si>
    <t>Cassion Well and Well Nos. 1, 2, and 3.</t>
  </si>
  <si>
    <t>Well Nos. 1 and 2.</t>
  </si>
  <si>
    <t>Well Nos. 1, 2, and 3.</t>
  </si>
  <si>
    <t>City of Danbury Margerie Lake Reservoir</t>
  </si>
  <si>
    <t>City of Danbury Osborne Street Well 1</t>
  </si>
  <si>
    <t>City of Danbury West Lake Reservoir</t>
  </si>
  <si>
    <t>Quinebaug River withdrawal</t>
  </si>
  <si>
    <t>Brooke Acres Wellfield Well Nos. 1, 2, 3, and 4</t>
  </si>
  <si>
    <t>Bedrock wells</t>
  </si>
  <si>
    <t>Five Mile River withdrawal</t>
  </si>
  <si>
    <t>Lap Supply Well 10.0 gpd</t>
  </si>
  <si>
    <t>Maintenance Garage Supply operation</t>
  </si>
  <si>
    <t>South Pond</t>
  </si>
  <si>
    <t>Interconnection at Pumping Station Road.</t>
  </si>
  <si>
    <t>interconnection between Mansfield/University of Connecticut</t>
  </si>
  <si>
    <t>well #1 / Well #2</t>
  </si>
  <si>
    <t>Basin B</t>
  </si>
  <si>
    <t>Withdrawal from Connecticut River</t>
  </si>
  <si>
    <t>Reams Pond</t>
  </si>
  <si>
    <t>West Avon Road (Chidsey Brook) Well #3</t>
  </si>
  <si>
    <t>Withdrawal from Oxoboxo Brook via Gay Cemetery Pond</t>
  </si>
  <si>
    <t>Culbhouse, Maintenance Shop, and Pro wells</t>
  </si>
  <si>
    <t>Wells 1 &amp; 2</t>
  </si>
  <si>
    <t>withdraw from quarry sump</t>
  </si>
  <si>
    <t>process water supply well</t>
  </si>
  <si>
    <t>Aquarion Bridgeport to Ridgefield Interconnection</t>
  </si>
  <si>
    <t>Shorehaven Impoundment #3</t>
  </si>
  <si>
    <t>Anguilla Brook withdrawal</t>
  </si>
  <si>
    <t>Stafford Reservoir 2 terminal diversion to water treatment plant</t>
  </si>
  <si>
    <t>Withdrawal from onsite Supply Pond</t>
  </si>
  <si>
    <t>Judd Brook Well #4</t>
  </si>
  <si>
    <t>Skungamaug River Withdrawal</t>
  </si>
  <si>
    <t>Avery Wellfield (Wells # 1, 2, 3, 4)</t>
  </si>
  <si>
    <t>Irrigation Supply Pond</t>
  </si>
  <si>
    <t>Well 1 (East Well) &amp; Well 2 (West Well)</t>
  </si>
  <si>
    <t>Thames Basin Regional Water Interconnection</t>
  </si>
  <si>
    <t>Water Supply System Interconnection</t>
  </si>
  <si>
    <t>Ledge Drive Meter Pit</t>
  </si>
  <si>
    <t>Town Farm Meter Pit</t>
  </si>
  <si>
    <t>Woodlawn Road Meter Pit</t>
  </si>
  <si>
    <t>Worthington Ridge Meter Pit</t>
  </si>
  <si>
    <t>Worthington Ridge Meter Pit (2)</t>
  </si>
  <si>
    <t>Avon Water Company  Meadow Ridge Well</t>
  </si>
  <si>
    <t>Nod Road Wells 7 &amp; 8.</t>
  </si>
  <si>
    <t>Withdrawal from four irrigation supply ponds</t>
  </si>
  <si>
    <t>Southwest Regional Pipeline Interconnection</t>
  </si>
  <si>
    <t>Pond 1</t>
  </si>
  <si>
    <t>Pond L</t>
  </si>
  <si>
    <t>Irrigation pond with tidal connection east of the seventh green.</t>
  </si>
  <si>
    <t>Irrigation Pond A</t>
  </si>
  <si>
    <t>withdrawal from recycling basins</t>
  </si>
  <si>
    <t>Plant #2</t>
  </si>
  <si>
    <t/>
  </si>
  <si>
    <t>Corbin Avenue Interconnection</t>
  </si>
  <si>
    <t>New Britain Road Interconnection</t>
  </si>
  <si>
    <t>Point O'Woods Wellfield</t>
  </si>
  <si>
    <t>Wells 1, 2, 3, and 4.</t>
  </si>
  <si>
    <t>Well #6</t>
  </si>
  <si>
    <t>Settling Pond #4</t>
  </si>
  <si>
    <t>Irrigation Well and Pond #2</t>
  </si>
  <si>
    <t>Office Well and Greenhouse Well</t>
  </si>
  <si>
    <t>Pond #1</t>
  </si>
  <si>
    <t>Well #3</t>
  </si>
  <si>
    <t>Powder Hill Pond Withdrawal</t>
  </si>
  <si>
    <t>Unregistered Water Supply Systems</t>
  </si>
  <si>
    <t>Lower Tumble Down Pond</t>
  </si>
  <si>
    <t>Diversion Of Up To 250,000 GPD New Water</t>
  </si>
  <si>
    <t>Small Water Supply System</t>
  </si>
  <si>
    <t>Well 1b &amp; Well 2</t>
  </si>
  <si>
    <t>Backup Wells</t>
  </si>
  <si>
    <t>BU</t>
  </si>
  <si>
    <t>Golf Course Irrigation Supply Pond</t>
  </si>
  <si>
    <t>Interconnection &amp; Transfer &lt; 1,000,000 GPD</t>
  </si>
  <si>
    <t>interconnection</t>
  </si>
  <si>
    <t>Withdrawal from Quinebaug River</t>
  </si>
  <si>
    <t>withdrawal from Still River for golf course irrigation</t>
  </si>
  <si>
    <t>withdrawal from retention basin on Silver Brook</t>
  </si>
  <si>
    <t>Withdrawal from Branford River</t>
  </si>
  <si>
    <t>Withdrawal from Surface Waters</t>
  </si>
  <si>
    <t>withdrawal from Oxoboxo Brook</t>
  </si>
  <si>
    <t>Bull's Bridge G.C. Wells</t>
  </si>
  <si>
    <t>Wells 1 thru 5</t>
  </si>
  <si>
    <t>unnamed supply ditch</t>
  </si>
  <si>
    <t>Cooling Water Well</t>
  </si>
  <si>
    <t>Well 14</t>
  </si>
  <si>
    <t>Detention Pond</t>
  </si>
  <si>
    <t>Restoration Of Lost Capacity</t>
  </si>
  <si>
    <t>Canal Street Well 7</t>
  </si>
  <si>
    <t>(9) Small Water Supply System</t>
  </si>
  <si>
    <t>Wells 1 thru 3, 5, 7 thru 12</t>
  </si>
  <si>
    <t>Pond 7</t>
  </si>
  <si>
    <t>Country Club Road interconnection</t>
  </si>
  <si>
    <t>Small Supplemental Bedrock Well</t>
  </si>
  <si>
    <t>wellfield</t>
  </si>
  <si>
    <t>Well 1&amp; Well 2</t>
  </si>
  <si>
    <t>Interconnection Chamber Box</t>
  </si>
  <si>
    <t>interconnection and transfer</t>
  </si>
  <si>
    <t>Crystal system to Putnam Interconnection</t>
  </si>
  <si>
    <t>Connecticut Water Company</t>
  </si>
  <si>
    <t>2 Well wellfield</t>
  </si>
  <si>
    <t>DIV200301933GP</t>
  </si>
  <si>
    <t>Lower Kohanza Brook</t>
  </si>
  <si>
    <t>Diversion For Groundwater Remediation</t>
  </si>
  <si>
    <t>bedrock wells 5, 6 &amp; 7</t>
  </si>
  <si>
    <t>Sasco Brook</t>
  </si>
  <si>
    <t>Well 001</t>
  </si>
  <si>
    <t>Wells 1 thru 3 &amp; 7 thru 9</t>
  </si>
  <si>
    <t>Wells 4 &amp; 5</t>
  </si>
  <si>
    <t>Withdraw from Furnace Brook Mill Pond</t>
  </si>
  <si>
    <t>meter station</t>
  </si>
  <si>
    <t>Wells D, E, and F</t>
  </si>
  <si>
    <t>Maltby Street Interconnection</t>
  </si>
  <si>
    <t>Hillcrest Diversion Meter Pit</t>
  </si>
  <si>
    <t>Salmon Brook Park Well</t>
  </si>
  <si>
    <t>Calkinstown Reservoir/Beardsley Pond System</t>
  </si>
  <si>
    <t>Irrigation Pond and Pump</t>
  </si>
  <si>
    <t>Wells 1, 2, and 3</t>
  </si>
  <si>
    <t>Windsor Pump Site</t>
  </si>
  <si>
    <t>Large Tidally Influenced Rivers</t>
  </si>
  <si>
    <t>DIV200000902GP</t>
  </si>
  <si>
    <t>Wells 1, 2 &amp; 3</t>
  </si>
  <si>
    <t>Withdrawal from Fulling Mill Brook and nearby detention pond</t>
  </si>
  <si>
    <t>Withdrawal from East Mountain Reservoir</t>
  </si>
  <si>
    <t>Supply Pond</t>
  </si>
  <si>
    <t>Ponds 1 &amp; 2</t>
  </si>
  <si>
    <t>Detention Ponds A, B, C, and D, and an unnamed tributary to Mopus Brook</t>
  </si>
  <si>
    <t>Elizabeth Park Pond Wells</t>
  </si>
  <si>
    <t>250,000 GPD – Bedrock Aquifer</t>
  </si>
  <si>
    <t>Hebron Center System</t>
  </si>
  <si>
    <t>13,000' CT Water Gallup/Plainfield System Interconnection</t>
  </si>
  <si>
    <t>Well 10</t>
  </si>
  <si>
    <t>Pump House on Irrigation Pond</t>
  </si>
  <si>
    <t>"Future Interconnection"</t>
  </si>
  <si>
    <t>Deans Mill Reservoir</t>
  </si>
  <si>
    <t>Palmer Reservoir</t>
  </si>
  <si>
    <t>Lantern Hill Well</t>
  </si>
  <si>
    <t>Groton Well #3</t>
  </si>
  <si>
    <t>Ledyard Reservoir</t>
  </si>
  <si>
    <t>Morgan Pond Reservoir</t>
  </si>
  <si>
    <t>Poheganut Reservoir</t>
  </si>
  <si>
    <t>Poquonnock Reservoir</t>
  </si>
  <si>
    <t>Smith Lake Res Weir Boards</t>
  </si>
  <si>
    <t>Barnes Reservoir</t>
  </si>
  <si>
    <t>Beckwith Pond</t>
  </si>
  <si>
    <t>Bogue Brook Reservoir</t>
  </si>
  <si>
    <t>Fairy Lake</t>
  </si>
  <si>
    <t>Davis Pond</t>
  </si>
  <si>
    <t>Lake Konomoc</t>
  </si>
  <si>
    <t>Well 1A</t>
  </si>
  <si>
    <t>Behringer Family Recreational Pond</t>
  </si>
  <si>
    <t>Thames River Intake Structure</t>
  </si>
  <si>
    <t>Pfizer Ledyard Diversion Well #1</t>
  </si>
  <si>
    <t>Billings Avery Brook Diversion</t>
  </si>
  <si>
    <t>Mohegan Division Well #1</t>
  </si>
  <si>
    <t>Mohegan Division Well #2</t>
  </si>
  <si>
    <t>Tower Division Well #1</t>
  </si>
  <si>
    <t>Tower Division Well #2</t>
  </si>
  <si>
    <t>Tower Division Well #3</t>
  </si>
  <si>
    <t>Lake Brandegee</t>
  </si>
  <si>
    <t>THAMES RIVER INTAKE CANAL UNIT #1 AND #2</t>
  </si>
  <si>
    <t>THAMES RIVER INTAKE CANAL UNIT #5 SALT WATER PUMP</t>
  </si>
  <si>
    <t>THAMES RIVER INTAKE CANAL UNIT #6</t>
  </si>
  <si>
    <t>Thames River Graving Dock #2</t>
  </si>
  <si>
    <t>Thames River Graving Dock #3</t>
  </si>
  <si>
    <t>Montville Diversion Well #14</t>
  </si>
  <si>
    <t>Gadbois Farm Pond #2</t>
  </si>
  <si>
    <t>Great Swamp Diversion</t>
  </si>
  <si>
    <t>UConn Interconnection</t>
  </si>
  <si>
    <t>Manchester S&amp;G (Mansfield) Pond</t>
  </si>
  <si>
    <t>PINK RAVINE POND</t>
  </si>
  <si>
    <t>Swan Lake</t>
  </si>
  <si>
    <t>Willimantic River Well #1</t>
  </si>
  <si>
    <t>Willimantic River Well #2</t>
  </si>
  <si>
    <t>Willimantic River Well #3</t>
  </si>
  <si>
    <t>Willimantic River Well #4</t>
  </si>
  <si>
    <t>Stafford Reservoir #3 (Mathews Pond)</t>
  </si>
  <si>
    <t>Stafford Reservoir #4 (Moore Pond)</t>
  </si>
  <si>
    <t>Manchester S&amp;G (Tolland) Drilled Well</t>
  </si>
  <si>
    <t>Manchester S&amp;G Tolland Dug Well</t>
  </si>
  <si>
    <t>Bynes Falls</t>
  </si>
  <si>
    <t>THERIEN POND #2 (SOUTHEAST END)</t>
  </si>
  <si>
    <t>Therien Pond #3</t>
  </si>
  <si>
    <t>Watercourse/Waterbody Alteration</t>
  </si>
  <si>
    <t>Camp Coventry Pond</t>
  </si>
  <si>
    <t>UNK</t>
  </si>
  <si>
    <t>Mosser Farms Coventry Well # 1</t>
  </si>
  <si>
    <t>Mosser Farms Well #2</t>
  </si>
  <si>
    <t>Northfields Well #1</t>
  </si>
  <si>
    <t>Northfields Well #2</t>
  </si>
  <si>
    <t>Route 6 Pond #2</t>
  </si>
  <si>
    <t>Wells Pond</t>
  </si>
  <si>
    <t>Fenton River Well B</t>
  </si>
  <si>
    <t>Fenton River Well C</t>
  </si>
  <si>
    <t>Fenton River Well D</t>
  </si>
  <si>
    <t>Mansfield Training School Connection</t>
  </si>
  <si>
    <t>Mirror Lake</t>
  </si>
  <si>
    <t>Thompson Div Well #7 (Replacement for Well #1)</t>
  </si>
  <si>
    <t>Thompson Div Well #2 Rock well</t>
  </si>
  <si>
    <t>Thompson Div Well #3</t>
  </si>
  <si>
    <t>Thompson Div Well #6 Replacement Well</t>
  </si>
  <si>
    <t>Philip B Hopkins Well #2</t>
  </si>
  <si>
    <t>Phillip B. Hopkins Well #3</t>
  </si>
  <si>
    <t>William Prym Fire Ponds</t>
  </si>
  <si>
    <t>Quinebaug Well #3</t>
  </si>
  <si>
    <t>Quinebaug Well #8</t>
  </si>
  <si>
    <t>Brooklyn Well #1</t>
  </si>
  <si>
    <t>Brooklyn Well #2</t>
  </si>
  <si>
    <t>Brooklyn Well #3</t>
  </si>
  <si>
    <t>Plainfield Div Well #2</t>
  </si>
  <si>
    <t>Well #3 North (Hopeville Wellfield)</t>
  </si>
  <si>
    <t>Quinebaug Well #1</t>
  </si>
  <si>
    <t>Quinebaug Well #6</t>
  </si>
  <si>
    <t>Quinebaug Well #7</t>
  </si>
  <si>
    <t>Rogers Plant Well #2</t>
  </si>
  <si>
    <t>BICENTENNIAL POND (SCHOOLHOUSE BROOK)</t>
  </si>
  <si>
    <t>Healey's Muddy Brook Irrigation Pump</t>
  </si>
  <si>
    <t>Main Well</t>
  </si>
  <si>
    <t>Hockey Pond</t>
  </si>
  <si>
    <t>Mashamoquet Brook</t>
  </si>
  <si>
    <t>Stone Hill Reservoir</t>
  </si>
  <si>
    <t>Litke's Little River Irrigation Pump</t>
  </si>
  <si>
    <t>West Town Street Well (Norwichtown Well)</t>
  </si>
  <si>
    <t>Brewster Pond</t>
  </si>
  <si>
    <t>Lake Williams</t>
  </si>
  <si>
    <t>Small Pond 2</t>
  </si>
  <si>
    <t>Gadbois Farm Pond #1</t>
  </si>
  <si>
    <t>Gadbois Farm Pond #3</t>
  </si>
  <si>
    <t>Gadbois Farm Irrigation Pump</t>
  </si>
  <si>
    <t>Middletown Station Well #3</t>
  </si>
  <si>
    <t>Middletown Station Well #4</t>
  </si>
  <si>
    <t>Middletown Station Well #5</t>
  </si>
  <si>
    <t>Ferrari Farms Portable Irrigation Pump</t>
  </si>
  <si>
    <t>East Hartford CT River Willgoos Pump</t>
  </si>
  <si>
    <t>East Hartford Well No. 02</t>
  </si>
  <si>
    <t>East Hartford Well No. 03</t>
  </si>
  <si>
    <t>East Hartford Well No. 06</t>
  </si>
  <si>
    <t>East Hartford Well No. 07</t>
  </si>
  <si>
    <t>Middletown Well No.13A</t>
  </si>
  <si>
    <t>Spring Lots Well #7 replacing Well #1</t>
  </si>
  <si>
    <t>Spring Lots Well #3</t>
  </si>
  <si>
    <t>Spring Lots Well #8 Replacing Well #4</t>
  </si>
  <si>
    <t>Spring Lots Well #5</t>
  </si>
  <si>
    <t>Spring Lots Well #9 Replacing Well #6</t>
  </si>
  <si>
    <t>Lower Chester Reservoir</t>
  </si>
  <si>
    <t>AJ Knuttel Well #1</t>
  </si>
  <si>
    <t>AJ Knuttel Well #3</t>
  </si>
  <si>
    <t>AJ Knuttel Well #2</t>
  </si>
  <si>
    <t>AJ Knuttel Well #4</t>
  </si>
  <si>
    <t>A.J. Knuttel Well #5</t>
  </si>
  <si>
    <t>AJ Knuttel Withdrawl From CT River 2 Pumps</t>
  </si>
  <si>
    <t>Goodspeed Opera House Pond</t>
  </si>
  <si>
    <t>WILLOW BROOK DIVERSION STRUCTURE</t>
  </si>
  <si>
    <t>Karandrew Irrigation Pump At Connecticut River</t>
  </si>
  <si>
    <t>Karandrew Pond #1 1338 River Blvd</t>
  </si>
  <si>
    <t>Karandrew Pond # 2 Mapleton Ave</t>
  </si>
  <si>
    <t>Karandrew Pond #3 Mapleton Ave</t>
  </si>
  <si>
    <t>Karandrew Pond #4 Mapleton Ave</t>
  </si>
  <si>
    <t>Karandrew Pond #5 T'Ville Road</t>
  </si>
  <si>
    <t>Karandrew Pond #6 T'Ville Road</t>
  </si>
  <si>
    <t>Dufford Irrigation Pump @ Glastonbury Cove</t>
  </si>
  <si>
    <t>Well Withdrawal at Old Maids Lane</t>
  </si>
  <si>
    <t>Gondek Farms CT River #1</t>
  </si>
  <si>
    <t>Gondek Farms CT River #3</t>
  </si>
  <si>
    <t>Congar Pond (Old Maid's Lane)</t>
  </si>
  <si>
    <t>Kogut Withdrawal from CT River</t>
  </si>
  <si>
    <t>CT RIVER INTAKE CANAL FOR UNIT #1 AND #2</t>
  </si>
  <si>
    <t>CT RIVER INTAKE CANAL FOR UNIT #3</t>
  </si>
  <si>
    <t>CVH RES #6 (HUBBARD POND) PUMP TO RES #2 OR #5</t>
  </si>
  <si>
    <t>Middletown Station Well #2</t>
  </si>
  <si>
    <t>Collins # 01, 2, 3, 4, 5, 6, &amp; 7 CT River Withdrawal Rocky Hill</t>
  </si>
  <si>
    <t>Collins #08 Beaver Brook in Rocky Hill</t>
  </si>
  <si>
    <t>Collins #10 CT River in Cromwell</t>
  </si>
  <si>
    <t>Collins Home Farm Pond</t>
  </si>
  <si>
    <t>Collins Goldburg Pond</t>
  </si>
  <si>
    <t>Howard Irrigation Pump Connecticut River</t>
  </si>
  <si>
    <t>Merrell Farm Pond</t>
  </si>
  <si>
    <t>O'Bready Well</t>
  </si>
  <si>
    <t>Albert Polek Pond</t>
  </si>
  <si>
    <t>Edward Polek Pond</t>
  </si>
  <si>
    <t>Henry Polek Pond</t>
  </si>
  <si>
    <t>East Hartford Golf Course Irrigation Pond</t>
  </si>
  <si>
    <t>East Hartford Golf Course Well #1</t>
  </si>
  <si>
    <t>East Hartford Golf Course Well #2</t>
  </si>
  <si>
    <t>Long Hill Retention Basin</t>
  </si>
  <si>
    <t>Burger Farm Pond</t>
  </si>
  <si>
    <t>Kupchunos Farm Pond</t>
  </si>
  <si>
    <t>Barber Hill Road Pond</t>
  </si>
  <si>
    <t>Berry Patch Pond</t>
  </si>
  <si>
    <t>Pudim Farm Pond</t>
  </si>
  <si>
    <t>Hole #9 Pond</t>
  </si>
  <si>
    <t>Hole 8 Pond</t>
  </si>
  <si>
    <t>Hole #17 Pond</t>
  </si>
  <si>
    <t>East Hartford Well No. 2 DW</t>
  </si>
  <si>
    <t>East Hartford Well No. 08</t>
  </si>
  <si>
    <t>East Hartford Well No. 09</t>
  </si>
  <si>
    <t>East Hartford Well No. 10</t>
  </si>
  <si>
    <t>East Hartford Well No. 11</t>
  </si>
  <si>
    <t>East Hartford Well No. 12</t>
  </si>
  <si>
    <t>East Hartford Well No. 13 A</t>
  </si>
  <si>
    <t>East Hartford Well No. 14</t>
  </si>
  <si>
    <t>East Hartford Well No. 16</t>
  </si>
  <si>
    <t>East Hartford Well No. 18</t>
  </si>
  <si>
    <t>Withdrawal from Pewterpot Brook</t>
  </si>
  <si>
    <t>Gutt Salmon Brook Irrigation Pump #1</t>
  </si>
  <si>
    <t>Hill's Pond</t>
  </si>
  <si>
    <t>East Hartford Well No. 04</t>
  </si>
  <si>
    <t>Pine Ledge Association Pond</t>
  </si>
  <si>
    <t>Glastonbury Hills CC Pond #1 11th Hole</t>
  </si>
  <si>
    <t>Glastonbury Hills CC Pond #2 12th Hole</t>
  </si>
  <si>
    <t>Glastonbury Hills CC Pond #3 (7th hole)</t>
  </si>
  <si>
    <t>Glastonbury Hills CC Well #1</t>
  </si>
  <si>
    <t>Glastonbury Hills CC Well #2</t>
  </si>
  <si>
    <t>Glastonbury Hills CC Well #3</t>
  </si>
  <si>
    <t>Glastonbury Hills CC Well #4</t>
  </si>
  <si>
    <t>Buckingham Reservoir</t>
  </si>
  <si>
    <t>Gondek Farms Roaring Brook #2</t>
  </si>
  <si>
    <t>Rose Pond #2 (Large Pond)</t>
  </si>
  <si>
    <t>Rose Pond #3</t>
  </si>
  <si>
    <t>Rose Pond #4 (Strawberry Pond)</t>
  </si>
  <si>
    <t>Pond #1 Pear Pond</t>
  </si>
  <si>
    <t>Beaver Brook Pond</t>
  </si>
  <si>
    <t>Comstock Ferre Well #1</t>
  </si>
  <si>
    <t>Comstock Ferre Well 2</t>
  </si>
  <si>
    <t>Collins #09 Goff Brook in Rocky Hill</t>
  </si>
  <si>
    <t>Glastonbury Tpk Well #1</t>
  </si>
  <si>
    <t>Martin Pond</t>
  </si>
  <si>
    <t>Deep Hollow Reservoir (Wilcox)</t>
  </si>
  <si>
    <t>Turkey Hill Reservoir</t>
  </si>
  <si>
    <t>Brookside Well</t>
  </si>
  <si>
    <t>Dennison Well</t>
  </si>
  <si>
    <t>Washburn Pond Hydroelectic Plant</t>
  </si>
  <si>
    <t>West Suffield Well</t>
  </si>
  <si>
    <t>Robert Baker Company G Prop Well</t>
  </si>
  <si>
    <t>G Well # P&amp;R</t>
  </si>
  <si>
    <t>I Beneski 1 Pond</t>
  </si>
  <si>
    <t>Chubbie's Pond</t>
  </si>
  <si>
    <t>I Jones Pond</t>
  </si>
  <si>
    <t>Lagoon 3 W.S.</t>
  </si>
  <si>
    <t>Stoney Brook At Malec Lot</t>
  </si>
  <si>
    <t>Stoney Brook at Orr Lot</t>
  </si>
  <si>
    <t>Stoney Brook at Pagnelli Lot</t>
  </si>
  <si>
    <t>Stoney Brook at Poole Road</t>
  </si>
  <si>
    <t>Stoney Brook at Roots II Lot</t>
  </si>
  <si>
    <t>Tuckahoe Pond #2</t>
  </si>
  <si>
    <t>Tuckahoe Pond #4</t>
  </si>
  <si>
    <t>Consolidated Cigar Muddy Brook Pond</t>
  </si>
  <si>
    <t>Unnamed Pond on Muddy Brook</t>
  </si>
  <si>
    <t>Hunt Well #5</t>
  </si>
  <si>
    <t>Hunt Well #6</t>
  </si>
  <si>
    <t>Hunt Well #8</t>
  </si>
  <si>
    <t>Hunt Well #9</t>
  </si>
  <si>
    <t>Bucken Road Well</t>
  </si>
  <si>
    <t>Scitico Well #1</t>
  </si>
  <si>
    <t>Scitico Well #1A</t>
  </si>
  <si>
    <t>Scitico Well #2A</t>
  </si>
  <si>
    <t>South Maple Street Well</t>
  </si>
  <si>
    <t>Town Farm Well #3</t>
  </si>
  <si>
    <t>JARMOC SCANTIC RIVER WITHDRAWAL</t>
  </si>
  <si>
    <t>JARMOC WELL #1</t>
  </si>
  <si>
    <t>Abby Farm Pond</t>
  </si>
  <si>
    <t>Edge Brook Farm Pond #1</t>
  </si>
  <si>
    <t>Edge Brook Farm Pond #2</t>
  </si>
  <si>
    <t>Hall Hill Brook Diversion</t>
  </si>
  <si>
    <t>Scantic River Diversion</t>
  </si>
  <si>
    <t>Consolidated Cigar Withdrawal from Scantic river</t>
  </si>
  <si>
    <t>Mulnite Farms Well #4</t>
  </si>
  <si>
    <t>Shephard Pond AKA "Blast &amp; Cast"</t>
  </si>
  <si>
    <t>Mulnite Farms Well #1</t>
  </si>
  <si>
    <t>Somers McCann Farm Thrasher Brook Withdrawal</t>
  </si>
  <si>
    <t>Somers Farm Pond</t>
  </si>
  <si>
    <t>Enfield Home Farm Pond</t>
  </si>
  <si>
    <t>Powder Hollow Well #1</t>
  </si>
  <si>
    <t>Powder Hollow Well #3</t>
  </si>
  <si>
    <t>Wood Farm Pond 1</t>
  </si>
  <si>
    <t>Wood Farm Pond 2</t>
  </si>
  <si>
    <t>Wood Farm Irrigation Pump</t>
  </si>
  <si>
    <t>Neelans Park Well</t>
  </si>
  <si>
    <t>Buckhorn Brook Pond</t>
  </si>
  <si>
    <t>JARMOC HOME POND</t>
  </si>
  <si>
    <t>Gardner's Clark Irrigation Pond</t>
  </si>
  <si>
    <t>JARMOC BROAD BROOK WITHDRAWAL</t>
  </si>
  <si>
    <t>Grant Well #1</t>
  </si>
  <si>
    <t>McDonald Farm Pond</t>
  </si>
  <si>
    <t>Middle Road Pond</t>
  </si>
  <si>
    <t>13th Hole Pond</t>
  </si>
  <si>
    <t>Standish Rd Drainage</t>
  </si>
  <si>
    <t>Consolidated Cigar Withdrawal from Ketch Brook</t>
  </si>
  <si>
    <t>Mulnite Farms Well #2</t>
  </si>
  <si>
    <t>Mulnite Farms Well #3</t>
  </si>
  <si>
    <t>Irrigation Pond by Windsorville PD</t>
  </si>
  <si>
    <t>Culbro Tobacco Farm #11 Abbott RD Well #1</t>
  </si>
  <si>
    <t>Village Water Company Well #2</t>
  </si>
  <si>
    <t>Nepaug Interconnection to Collinsville WTP</t>
  </si>
  <si>
    <t>Connecticut General Life Insurance Windsor Data Center Well No. 1</t>
  </si>
  <si>
    <t>H.C. Thrall Shelansky Pond</t>
  </si>
  <si>
    <t>H.C. Thrall Warner Pond</t>
  </si>
  <si>
    <t>OJ Thrall Farmington River Pump #1</t>
  </si>
  <si>
    <t>OJ Thrall Farmington River Pump #2</t>
  </si>
  <si>
    <t>OJ Thrall Pond #1</t>
  </si>
  <si>
    <t>OJ Thrall Well #1</t>
  </si>
  <si>
    <t>RAINBOW RESERVOIR FISH LADDER</t>
  </si>
  <si>
    <t>RAINBOW RESERVOIR HYDROELECTRIC TURBINES</t>
  </si>
  <si>
    <t>RAINBOW RESERVOIR TWIN 5' x 7' SLUICE GATES</t>
  </si>
  <si>
    <t>Rattlesnake Brook Pump #3</t>
  </si>
  <si>
    <t>Griggs Swimming Pool Dam</t>
  </si>
  <si>
    <t>Turkey Hill Apartments Well 1</t>
  </si>
  <si>
    <t>Turkey Hill Apartments Well 2</t>
  </si>
  <si>
    <t>Avon Well # 7 Avonwood</t>
  </si>
  <si>
    <t>Irig Pond #1</t>
  </si>
  <si>
    <t>Springdam Pond</t>
  </si>
  <si>
    <t>Alsop Ice Pond</t>
  </si>
  <si>
    <t>Enders Pond #1</t>
  </si>
  <si>
    <t>Enders Pond #2</t>
  </si>
  <si>
    <t>Enders Pond #3</t>
  </si>
  <si>
    <t>Enders Pond #4</t>
  </si>
  <si>
    <t>Enders Pond #5</t>
  </si>
  <si>
    <t>Farmington Valley Nursery _ Pump at Farmington River</t>
  </si>
  <si>
    <t>Glazier Irrigation Pump #1</t>
  </si>
  <si>
    <t>Glazier Irrigation Pump #2</t>
  </si>
  <si>
    <t>IMPERIAL POND #02 HAZELWOOD FARM POND</t>
  </si>
  <si>
    <t>Imperial Pond #05 Day Hill Road Farm Pond</t>
  </si>
  <si>
    <t>Robinson Pond</t>
  </si>
  <si>
    <t>Curtiss Park Farmington River Intake</t>
  </si>
  <si>
    <t>Simsbury Farms Pond</t>
  </si>
  <si>
    <t>Simsbury Farms Well</t>
  </si>
  <si>
    <t>Spring Lake Pump Station</t>
  </si>
  <si>
    <t>Pondwood Well Field B #5</t>
  </si>
  <si>
    <t>Cliffside Pond 1A</t>
  </si>
  <si>
    <t>Farmington CC River Transfer Pump</t>
  </si>
  <si>
    <t>CF Woodford Site 2 Simsbury South</t>
  </si>
  <si>
    <t>CF Woodford Site 3 Avon North</t>
  </si>
  <si>
    <t>CF WOODFORD SITE 4 AVON SOUTH</t>
  </si>
  <si>
    <t>Crystal Lake Reservoir</t>
  </si>
  <si>
    <t>Robertsville Power Station on Still River</t>
  </si>
  <si>
    <t>Diversion Pond at Ratlum Brook</t>
  </si>
  <si>
    <t>Lower Pond Pumped Withdrawal</t>
  </si>
  <si>
    <t>Compensating Reservoir</t>
  </si>
  <si>
    <t>42" Supply Main to West Hartford Plant</t>
  </si>
  <si>
    <t>BURLINGTON TROUT HATCHERY BRADLEY BROOK UNIT</t>
  </si>
  <si>
    <t>Peter Stich Associates Pond</t>
  </si>
  <si>
    <t>Avon Well #5 Craigemore</t>
  </si>
  <si>
    <t>Avon Well #6 Tollgate</t>
  </si>
  <si>
    <t>Mallard Drive Dam</t>
  </si>
  <si>
    <t>St. Pierre Dam on Roaring Brook</t>
  </si>
  <si>
    <t>Terryville Well #2</t>
  </si>
  <si>
    <t>Bristol Reservoir #2</t>
  </si>
  <si>
    <t>Bristol Reservoir #3</t>
  </si>
  <si>
    <t>Bristol Reservoir #4</t>
  </si>
  <si>
    <t>Bristol Reservoir #5</t>
  </si>
  <si>
    <t>Whigville Reservoir</t>
  </si>
  <si>
    <t>White Bridge PS Polkville</t>
  </si>
  <si>
    <t>Mechanic Street Well #2A</t>
  </si>
  <si>
    <t>Mix Street Well 4</t>
  </si>
  <si>
    <t>Mix Street Well 5</t>
  </si>
  <si>
    <t>Upper White Bridge Wells</t>
  </si>
  <si>
    <t>White Bridge Wells</t>
  </si>
  <si>
    <t>Bristol Reservoir #1 &amp; Cranberry Bog</t>
  </si>
  <si>
    <t>Stormwater Retention Basin</t>
  </si>
  <si>
    <t>CAMP STREET INTERCONNECTION</t>
  </si>
  <si>
    <t>Avon Golf Club Impoundment #4</t>
  </si>
  <si>
    <t>Avon Golf Club Impoundment #5</t>
  </si>
  <si>
    <t>Avon Golf Club Well #1</t>
  </si>
  <si>
    <t>Avon Golf Club Well #2</t>
  </si>
  <si>
    <t>Well #3 Chidsey Brook</t>
  </si>
  <si>
    <t>Avon Well #4 Oxbow</t>
  </si>
  <si>
    <t>Avon Well #2 Avon Park North</t>
  </si>
  <si>
    <t>Village Water Company Well #3</t>
  </si>
  <si>
    <t>Village Water Company Well #4</t>
  </si>
  <si>
    <t>Village Water Company Well #6</t>
  </si>
  <si>
    <t>McLean Game Refuge Trout Pond</t>
  </si>
  <si>
    <t>MCLEAN GAME REFUGE WITHDRAWAL FROM BISSELL BROOK</t>
  </si>
  <si>
    <t>PERKINS POND</t>
  </si>
  <si>
    <t>Tuckahoe Pond #1</t>
  </si>
  <si>
    <t>Tuckahoe Pond #3</t>
  </si>
  <si>
    <t>Tuckahoe Well #1</t>
  </si>
  <si>
    <t>Foreman Dam</t>
  </si>
  <si>
    <t>Imperial Pond #10 (Floydville Farm Pond)</t>
  </si>
  <si>
    <t>IMPERIAL POND #11 FLOYDVILLE UPPER FARM POND (Main Pond)</t>
  </si>
  <si>
    <t>Imperial Pond #13 Floydville Lower Farm Pond</t>
  </si>
  <si>
    <t>OJ Thrall Pond #2</t>
  </si>
  <si>
    <t>H.C. Thrall Baker Hollow Pond</t>
  </si>
  <si>
    <t>H.C. Thrall Fitch Pond</t>
  </si>
  <si>
    <t>Imperial Pond #3 Pigeon Hill Road Farm Pond</t>
  </si>
  <si>
    <t>Cemetary Brook Conduit</t>
  </si>
  <si>
    <t>Folly Brook Conduit</t>
  </si>
  <si>
    <t>Gully Brook Conduit</t>
  </si>
  <si>
    <t>Park River Auxiliary Conduit</t>
  </si>
  <si>
    <t>Park River Conduit (North &amp; South Branches)</t>
  </si>
  <si>
    <t>South Meadow Pumping Station</t>
  </si>
  <si>
    <t>Tower Brook Conduit</t>
  </si>
  <si>
    <t>Stanley Golf Course Pond B</t>
  </si>
  <si>
    <t>Stanley Golf Course Pond C</t>
  </si>
  <si>
    <t>Stanley Golf Course Pond D</t>
  </si>
  <si>
    <t>Stanley Golf Course Pond E</t>
  </si>
  <si>
    <t>Batterson Park Pond</t>
  </si>
  <si>
    <t>Abbott Ball's Well</t>
  </si>
  <si>
    <t>Mallard Pond</t>
  </si>
  <si>
    <t>Wood Pond</t>
  </si>
  <si>
    <t>Woodridge Lake</t>
  </si>
  <si>
    <t>West Hartford Reservoir #2 20" discharge Res #5</t>
  </si>
  <si>
    <t>Rockledge CC storage Pond</t>
  </si>
  <si>
    <t>Rockledge CC Well #1a</t>
  </si>
  <si>
    <t>Route 4 Flood Management System</t>
  </si>
  <si>
    <t>Ney Artesian Well</t>
  </si>
  <si>
    <t>Cigna Well No. 01</t>
  </si>
  <si>
    <t>Cigna Well No. 10</t>
  </si>
  <si>
    <t>Cigna Well No. 11</t>
  </si>
  <si>
    <t>Cigna Well #2</t>
  </si>
  <si>
    <t>Cigna Well No. 04</t>
  </si>
  <si>
    <t>Cigna Well No. 05</t>
  </si>
  <si>
    <t>Cigna Well #6</t>
  </si>
  <si>
    <t>Cigna Well No. 08</t>
  </si>
  <si>
    <t>Cigna Well No. 09</t>
  </si>
  <si>
    <t>Wilde Building Pond</t>
  </si>
  <si>
    <t>Diversion of Tumble Down Brook</t>
  </si>
  <si>
    <t>Irrigation Pond W/ 2 Pump Houses</t>
  </si>
  <si>
    <t>Pine Knob  Well</t>
  </si>
  <si>
    <t>Shenipsit Lake</t>
  </si>
  <si>
    <t>Vernon Well #5</t>
  </si>
  <si>
    <t>Woodland Park Well</t>
  </si>
  <si>
    <t>Lydall Pond</t>
  </si>
  <si>
    <t>Lydall Well #1 (Colonial Fiber)</t>
  </si>
  <si>
    <t>Saulters Pond Dam</t>
  </si>
  <si>
    <t>Well #05 Love Lane</t>
  </si>
  <si>
    <t>Well #07 New State Street</t>
  </si>
  <si>
    <t>Well #10 Parker Street</t>
  </si>
  <si>
    <t>Moser Farms Ellington Well #1</t>
  </si>
  <si>
    <t>Culbro Tobacco Farm #11 Pond East of Abbott Road</t>
  </si>
  <si>
    <t>Culbro Tobacco Farm #11 Well #2</t>
  </si>
  <si>
    <t>Vernon Well #3</t>
  </si>
  <si>
    <t>Hole #14 Lower Pond</t>
  </si>
  <si>
    <t>Manchester CC Well #1</t>
  </si>
  <si>
    <t>Globe Hollow Reservoir Swimming Pool</t>
  </si>
  <si>
    <t>Howard Reservoir</t>
  </si>
  <si>
    <t>Well #01 Fern Street</t>
  </si>
  <si>
    <t>Well #03 Charter Oak Street</t>
  </si>
  <si>
    <t>Well #04 Charter Oak Street</t>
  </si>
  <si>
    <t>Lower Case Pond</t>
  </si>
  <si>
    <t>Multi Circuits Well #1</t>
  </si>
  <si>
    <t>Multi Circuits Well #2</t>
  </si>
  <si>
    <t>Multi Circuits Well #3</t>
  </si>
  <si>
    <t>Hart Ponds</t>
  </si>
  <si>
    <t>Hallmere Reservoir</t>
  </si>
  <si>
    <t>Kenmere Reservoir</t>
  </si>
  <si>
    <t>Merimere Reservoir</t>
  </si>
  <si>
    <t>Sage Pond</t>
  </si>
  <si>
    <t>Timberlin Park Pond</t>
  </si>
  <si>
    <t>Elton Well #1B (Replaced Well 1A, which replaced original Well 1)</t>
  </si>
  <si>
    <t>Elton Well #2A (repl. #2)</t>
  </si>
  <si>
    <t>Kensington Well #2</t>
  </si>
  <si>
    <t>Kensington Well #3</t>
  </si>
  <si>
    <t>Sunny Border Nursery Well 1</t>
  </si>
  <si>
    <t>Sunny Border Nursery Well 2</t>
  </si>
  <si>
    <t>Shuttle Meadow Reservoir</t>
  </si>
  <si>
    <t>Wasel Reservoir</t>
  </si>
  <si>
    <t>Shuttle Meadow Pond</t>
  </si>
  <si>
    <t>Berlin Water Control Commission Interconnection</t>
  </si>
  <si>
    <t>Happy Acres Well #1</t>
  </si>
  <si>
    <t>Galgowski Farm Pond</t>
  </si>
  <si>
    <t>Irrigation Pump at Meadow Brook</t>
  </si>
  <si>
    <t>Lyman Meadow Pond</t>
  </si>
  <si>
    <t>Orchard Pond</t>
  </si>
  <si>
    <t>Pogmore's Pond #1</t>
  </si>
  <si>
    <t>Burr Impoundment #2</t>
  </si>
  <si>
    <t>Durham Hill School Well #1</t>
  </si>
  <si>
    <t>Lyman Meadow GC Pond 2</t>
  </si>
  <si>
    <t>Babcock Pond</t>
  </si>
  <si>
    <t>Hole #1 Pond</t>
  </si>
  <si>
    <t>Hole #4 Pond</t>
  </si>
  <si>
    <t>Blackledge Hole #12G Pond</t>
  </si>
  <si>
    <t>Hole #12T Pond</t>
  </si>
  <si>
    <t>Blackledge Well #1</t>
  </si>
  <si>
    <t>Tallwood CC Impoundment #03</t>
  </si>
  <si>
    <t>Tallwood CC Impoundemt #08</t>
  </si>
  <si>
    <t>Tallwood CC Impoundment #10</t>
  </si>
  <si>
    <t>Tallwood CC Impoundment #11</t>
  </si>
  <si>
    <t>Tallwood CC Impoundment #12a</t>
  </si>
  <si>
    <t>Tallwood CC Impoundment #12b</t>
  </si>
  <si>
    <t>Tallwood CC Impoundment #12c</t>
  </si>
  <si>
    <t>Tallwood CC Impoundment #15</t>
  </si>
  <si>
    <t>Tallwood CC Impoundment #17</t>
  </si>
  <si>
    <t>Cone Pond</t>
  </si>
  <si>
    <t>No. 1 Pond</t>
  </si>
  <si>
    <t>No. 2 Pond</t>
  </si>
  <si>
    <t>Pine Brook</t>
  </si>
  <si>
    <t>Post Pond</t>
  </si>
  <si>
    <t>Standish Pond</t>
  </si>
  <si>
    <t>Thousand Acre Pond</t>
  </si>
  <si>
    <t>Bogue Pond</t>
  </si>
  <si>
    <t>Dibble Pond</t>
  </si>
  <si>
    <t>Duck Pond</t>
  </si>
  <si>
    <t>Peck Meadow Pond</t>
  </si>
  <si>
    <t>Plum Brook</t>
  </si>
  <si>
    <t>Rook's Pool</t>
  </si>
  <si>
    <t>MOULSON POND HYDROELECTRIC</t>
  </si>
  <si>
    <t>First Federal Well #1</t>
  </si>
  <si>
    <t>First Federal Well #2</t>
  </si>
  <si>
    <t>Maltby Lake #3</t>
  </si>
  <si>
    <t>NEW HAVEN HARBOR NHHS UNIT #1</t>
  </si>
  <si>
    <t>STORMWATER SYSTEM HAVEN EAST MARINA</t>
  </si>
  <si>
    <t>Temple St Building Heat Pump Well 1</t>
  </si>
  <si>
    <t>Temple St Building Heat Pump Well 2</t>
  </si>
  <si>
    <t>Temple St Building Heat Pump Well 3</t>
  </si>
  <si>
    <t>Impoundment at Hole #4</t>
  </si>
  <si>
    <t>TEMPLE ST BUILDING HEAT PUMP  WELL #4</t>
  </si>
  <si>
    <t>Impoundment at Hole #7</t>
  </si>
  <si>
    <t>Temple St Building Heat Pump Well 5</t>
  </si>
  <si>
    <t>Impoundment at Hole #12</t>
  </si>
  <si>
    <t>Temple St Building Heat Pump Well 6</t>
  </si>
  <si>
    <t>Impoundment at Hole #16</t>
  </si>
  <si>
    <t>Saybrook Well #1</t>
  </si>
  <si>
    <t>Holbrook Well</t>
  </si>
  <si>
    <t>Hall Pond</t>
  </si>
  <si>
    <t>Hall's Oxbow Pond</t>
  </si>
  <si>
    <t>Vincent Pond</t>
  </si>
  <si>
    <t>Hall's Water Hole</t>
  </si>
  <si>
    <t>Well #1</t>
  </si>
  <si>
    <t>Hall Well #2</t>
  </si>
  <si>
    <t>Hall's Well #4</t>
  </si>
  <si>
    <t>Clinton Nurseries Westbrook, South Pond</t>
  </si>
  <si>
    <t>Kelseytown Reservoir</t>
  </si>
  <si>
    <t>Killingworth Reservoir</t>
  </si>
  <si>
    <t>Clinton Well</t>
  </si>
  <si>
    <t>Clinton Nurseries Withdrawal from Indian River</t>
  </si>
  <si>
    <t>Deer Lake</t>
  </si>
  <si>
    <t>Nursery Pond</t>
  </si>
  <si>
    <t>Route 79 Pond</t>
  </si>
  <si>
    <t>Five Fields 8" Well</t>
  </si>
  <si>
    <t>Rettich Well #05</t>
  </si>
  <si>
    <t>Weiss Well (South Weiss)</t>
  </si>
  <si>
    <t>Hammonasset Reservoir Blowoff</t>
  </si>
  <si>
    <t>Iron Works Stream Diversion</t>
  </si>
  <si>
    <t>Iron Works Stream Diversion Blowoff</t>
  </si>
  <si>
    <t>Little Meadow Brook Div</t>
  </si>
  <si>
    <t>Little Meadow Brook Div Spillway</t>
  </si>
  <si>
    <t>Fonicello Pond #1 Rebuzzini</t>
  </si>
  <si>
    <t>Fonicello Pond #3 Store</t>
  </si>
  <si>
    <t>Guilford Well</t>
  </si>
  <si>
    <t>Lake Menunkatuck Spillway &amp; Blowoff</t>
  </si>
  <si>
    <t>Lake Menunkatuck Sugarloaf Tunnel Intake</t>
  </si>
  <si>
    <t>Fonicello West River Pump #1</t>
  </si>
  <si>
    <t>West River withdrawal</t>
  </si>
  <si>
    <t>B.W. Bishop Pond Tributary to West River</t>
  </si>
  <si>
    <t>Bishop's Pond</t>
  </si>
  <si>
    <t>Lake Gaillard Blowoff</t>
  </si>
  <si>
    <t>Farm River Diversion</t>
  </si>
  <si>
    <t>Lake Saltonstall</t>
  </si>
  <si>
    <t>Gulf Brook Diversion</t>
  </si>
  <si>
    <t>Little Gulph Diversion Spillway</t>
  </si>
  <si>
    <t>Little Gulph Diversion Tunnel Intake</t>
  </si>
  <si>
    <t>Lumpback Diversion Spillway</t>
  </si>
  <si>
    <t>NORTHFORD DIVERSION BLOWOFF</t>
  </si>
  <si>
    <t>Round Hill Diversion</t>
  </si>
  <si>
    <t>ROUND HILL DIVERSION  BLOWOFF</t>
  </si>
  <si>
    <t>Lake Saltonstall Intake</t>
  </si>
  <si>
    <t>ALLEGHENY LUDLUM STEEL CORPORATION</t>
  </si>
  <si>
    <t>Allegheny Ludlum Well</t>
  </si>
  <si>
    <t>Southington Well #1A</t>
  </si>
  <si>
    <t>Southington Well #2</t>
  </si>
  <si>
    <t>Southington Well #3</t>
  </si>
  <si>
    <t>North Haven Well No. 04</t>
  </si>
  <si>
    <t>WASHINGTON AVE PARTNERS LLC</t>
  </si>
  <si>
    <t>North Haven Well No. 06</t>
  </si>
  <si>
    <t>Southington Well No. 2</t>
  </si>
  <si>
    <t>Southington Well #7</t>
  </si>
  <si>
    <t>Evansville Ave East Well</t>
  </si>
  <si>
    <t>Ranney Cassion (Storage Only)</t>
  </si>
  <si>
    <t>Well #02 P4</t>
  </si>
  <si>
    <t>Well #03 P5</t>
  </si>
  <si>
    <t>Well #04 P6</t>
  </si>
  <si>
    <t>North Cheshire well #13</t>
  </si>
  <si>
    <t>Hemingway Pond</t>
  </si>
  <si>
    <t>Kogut Ann Street Pond</t>
  </si>
  <si>
    <t>Kogut Meetinghouse Pond</t>
  </si>
  <si>
    <t>Kogut Well #1</t>
  </si>
  <si>
    <t>Kogut Wilkenson Pond</t>
  </si>
  <si>
    <t>Withdrawal from Meetinghouse Brook</t>
  </si>
  <si>
    <t>Kogut Yale Pond #1</t>
  </si>
  <si>
    <t>Yale Pond #2</t>
  </si>
  <si>
    <t>Kogut Yale Pond #3</t>
  </si>
  <si>
    <t>Kogut Yale Pond #4</t>
  </si>
  <si>
    <t>Koppel Well #1</t>
  </si>
  <si>
    <t>Pasqualoni's Well #1</t>
  </si>
  <si>
    <t>Pasqualoni's Well #2</t>
  </si>
  <si>
    <t>Valley Water Co Well #1</t>
  </si>
  <si>
    <t>Oak Street Well 2</t>
  </si>
  <si>
    <t>Oak Street Well 3</t>
  </si>
  <si>
    <t>Farms CC Pond #4</t>
  </si>
  <si>
    <t>FARMS CC POND #5</t>
  </si>
  <si>
    <t>Farms CC pond #7</t>
  </si>
  <si>
    <t>Plainville Farm Pond</t>
  </si>
  <si>
    <t>North Cheshire Wellfield (registered)</t>
  </si>
  <si>
    <t>Wolcott Reservoir</t>
  </si>
  <si>
    <t>Lewis Farms Pond #6</t>
  </si>
  <si>
    <t>Lewis Farms Well #1</t>
  </si>
  <si>
    <t>Lewis Farms Well #2</t>
  </si>
  <si>
    <t>Humiston Brook Diversion (with Res 1, 2, and 3)</t>
  </si>
  <si>
    <t>Southington Res #1</t>
  </si>
  <si>
    <t>Southington Res #2</t>
  </si>
  <si>
    <t>Southington Reservoir #3</t>
  </si>
  <si>
    <t>Prospect Reservoir Blowoff</t>
  </si>
  <si>
    <t>Waterbury Farrel Well 1</t>
  </si>
  <si>
    <t>Old Mill Pond</t>
  </si>
  <si>
    <t>Southington Well #8</t>
  </si>
  <si>
    <t>Broad Brook Reservoir</t>
  </si>
  <si>
    <t>Elmere Reservoir</t>
  </si>
  <si>
    <t>Mule Well</t>
  </si>
  <si>
    <t>Insilco Lawn Sprinkling Well</t>
  </si>
  <si>
    <t>Silver Land Well #1</t>
  </si>
  <si>
    <t>MRM INDUSTRIES WELL #1</t>
  </si>
  <si>
    <t>Kogut Satori Pond</t>
  </si>
  <si>
    <t>Veterans Memorial Medical Center Well 1</t>
  </si>
  <si>
    <t>North Haven Muddy River Pump</t>
  </si>
  <si>
    <t>North Haven Stream Irrigation Pump</t>
  </si>
  <si>
    <t>North Sleeping Giant Well #4</t>
  </si>
  <si>
    <t>North Sleeping Giant Wellfield Wells 1, 2, and 4</t>
  </si>
  <si>
    <t>Mount Carmel Well #01A</t>
  </si>
  <si>
    <t>Mount Carmel Well #02</t>
  </si>
  <si>
    <t>Farms CC Well #1</t>
  </si>
  <si>
    <t>South Cheshire Well #01</t>
  </si>
  <si>
    <t>South Cheshire Well #02</t>
  </si>
  <si>
    <t>South Sleeping Giant Well #01</t>
  </si>
  <si>
    <t>Lake Whitney Blowoff Pipe</t>
  </si>
  <si>
    <t>Lake Whitney Filter Plant Intake</t>
  </si>
  <si>
    <t>Lake Whitney Spillway</t>
  </si>
  <si>
    <t>Farms CC Well #2</t>
  </si>
  <si>
    <t>Farms CC Well #3</t>
  </si>
  <si>
    <t>FARMS CC POND #1</t>
  </si>
  <si>
    <t>Farms CC Pond #2</t>
  </si>
  <si>
    <t>FARMS CC POND #3</t>
  </si>
  <si>
    <t>FARMS CC POND #6</t>
  </si>
  <si>
    <t>Lake Glen Spillway</t>
  </si>
  <si>
    <t>Lake Glen Intake to Plant</t>
  </si>
  <si>
    <t>Lake Chamberlain Discharge to Lake Glen</t>
  </si>
  <si>
    <t>Lake Chamberlain Blowoff</t>
  </si>
  <si>
    <t>Hindinger Pond #1</t>
  </si>
  <si>
    <t>Hindinger Pond #2</t>
  </si>
  <si>
    <t>Hindinger Pond #3</t>
  </si>
  <si>
    <t>Lake Bethany Discharge to Watrous</t>
  </si>
  <si>
    <t>Lake Bethany Blowoff</t>
  </si>
  <si>
    <t>Lake Dawson Spillway</t>
  </si>
  <si>
    <t>Lake Dawson Intake to Plant</t>
  </si>
  <si>
    <t>Lake Watrous Intake to Plant</t>
  </si>
  <si>
    <t>Lake Watrous Blowoff</t>
  </si>
  <si>
    <t>West River System</t>
  </si>
  <si>
    <t>Stevenson Hydroelectric Station at Lake Zoar</t>
  </si>
  <si>
    <t>Bassett Company Well #1</t>
  </si>
  <si>
    <t>Bassett Company Well #2</t>
  </si>
  <si>
    <t>Derby Well #1</t>
  </si>
  <si>
    <t>Housatonic Well #4R</t>
  </si>
  <si>
    <t>Housatonic Well #5</t>
  </si>
  <si>
    <t>Housatonic Well 6</t>
  </si>
  <si>
    <t>Fort Hill Road Well #1</t>
  </si>
  <si>
    <t>Fort Hill Road Well #2</t>
  </si>
  <si>
    <t>Fort Hill Road Well #3</t>
  </si>
  <si>
    <t>BULLS BRIDGE RESERVOIR HYDROELECTRIC PROJECT</t>
  </si>
  <si>
    <t>CASE POND</t>
  </si>
  <si>
    <t>DORMITORY POND</t>
  </si>
  <si>
    <t>STABLES POND</t>
  </si>
  <si>
    <t>Well #1 Boys Division</t>
  </si>
  <si>
    <t>Well #3 Boys Division</t>
  </si>
  <si>
    <t>Peetee Street Well #3</t>
  </si>
  <si>
    <t>Pettee Street Well #2</t>
  </si>
  <si>
    <t>Salisbury Well A</t>
  </si>
  <si>
    <t>Salisbury Well B</t>
  </si>
  <si>
    <t>Salisbury Well C</t>
  </si>
  <si>
    <t>Salisbury Well D</t>
  </si>
  <si>
    <t>Kent System Well #3</t>
  </si>
  <si>
    <t>Kent System Well #2</t>
  </si>
  <si>
    <t>Rocky Glen Dam</t>
  </si>
  <si>
    <t>Sandy Hook Dam</t>
  </si>
  <si>
    <t>Fairfield Hills Wells #7</t>
  </si>
  <si>
    <t>Newtown Well #2</t>
  </si>
  <si>
    <t>Schreiber Farms Impoundment #1</t>
  </si>
  <si>
    <t>SCHREIBER FARMS IMPOUNDMENT #2</t>
  </si>
  <si>
    <t>Schreiber Farms Impoundment #3</t>
  </si>
  <si>
    <t>Schreiber Farms Withdrawal From 8 Mile River</t>
  </si>
  <si>
    <t>Dam on Jeremy Brook</t>
  </si>
  <si>
    <t>Boys Halfway River Diversion to Means Brook Reservoir</t>
  </si>
  <si>
    <t>Means Brook Reservoir 36" and 42" Reservoir Mains</t>
  </si>
  <si>
    <t>Jones Tree Farm Impoundment #1</t>
  </si>
  <si>
    <t>Jones Tree Farm Impoundment #2</t>
  </si>
  <si>
    <t>Jones Tree Farm Impoundment #3</t>
  </si>
  <si>
    <t>Jones Tree Farm Impoundment</t>
  </si>
  <si>
    <t>Means Brook Diversion</t>
  </si>
  <si>
    <t>Eddy Well #1</t>
  </si>
  <si>
    <t>Eddy Well #2</t>
  </si>
  <si>
    <t>Eddy Well #3 East</t>
  </si>
  <si>
    <t>Eddy Well #4 West</t>
  </si>
  <si>
    <t>Pfizer Deep Well #1</t>
  </si>
  <si>
    <t>Lake Wangum 12" Outlet and Supply Main</t>
  </si>
  <si>
    <t>Haviland Mill Pond</t>
  </si>
  <si>
    <t>Ball Pond</t>
  </si>
  <si>
    <t>Harrisons Pond</t>
  </si>
  <si>
    <t>Mertens Pond</t>
  </si>
  <si>
    <t>Sawmill Pond</t>
  </si>
  <si>
    <t>Ives Pond</t>
  </si>
  <si>
    <t>Chestnut Ridge Reservoir</t>
  </si>
  <si>
    <t>Eureka Reservoir</t>
  </si>
  <si>
    <t>Maple Ave Well #1</t>
  </si>
  <si>
    <t>Maple Ave Well #2</t>
  </si>
  <si>
    <t>Shepaug Reservoir</t>
  </si>
  <si>
    <t>Concrete Holding Tank</t>
  </si>
  <si>
    <t>Risley Well</t>
  </si>
  <si>
    <t>Bantam River</t>
  </si>
  <si>
    <t>Hamill Well #2</t>
  </si>
  <si>
    <t>Bantam River Dam</t>
  </si>
  <si>
    <t>H 1A</t>
  </si>
  <si>
    <t>H 2A</t>
  </si>
  <si>
    <t>HV 3</t>
  </si>
  <si>
    <t>M 1 (HV 4)</t>
  </si>
  <si>
    <t>H 5A</t>
  </si>
  <si>
    <t>Platt Park Pond Dam</t>
  </si>
  <si>
    <t>Woodbury Well #2</t>
  </si>
  <si>
    <t>Pond System on Bullet Hill Brook</t>
  </si>
  <si>
    <t>MCDOUGALL FARM POND</t>
  </si>
  <si>
    <t>Hart Farm Well 1</t>
  </si>
  <si>
    <t>Hart Farm Well 2</t>
  </si>
  <si>
    <t>Hart Farm Well 3</t>
  </si>
  <si>
    <t>Hart Farm Well #4</t>
  </si>
  <si>
    <t>Hart Farm Well #5</t>
  </si>
  <si>
    <t>Hart Farm Well #6</t>
  </si>
  <si>
    <t>Hart Farm Well #7</t>
  </si>
  <si>
    <t xml:space="preserve"> Hart Farm Well #8</t>
  </si>
  <si>
    <t>Hart Farm Well #9</t>
  </si>
  <si>
    <t>Nonewaug River at Hart Farm</t>
  </si>
  <si>
    <t>Woodbury Well #1</t>
  </si>
  <si>
    <t>Transylvania Pond</t>
  </si>
  <si>
    <t>Woodlake Well 2A</t>
  </si>
  <si>
    <t>Southbury Training School Well #1</t>
  </si>
  <si>
    <t>Southbury Training School Well #3</t>
  </si>
  <si>
    <t>Bridgeport Brass Well #1</t>
  </si>
  <si>
    <t>Bridgeport Brass Well #2</t>
  </si>
  <si>
    <t>Bristol Babcock Well #2 (North)</t>
  </si>
  <si>
    <t>Mulberry Reservoir</t>
  </si>
  <si>
    <t>Stormwater Collection System</t>
  </si>
  <si>
    <t>Fountain Lake Reservoir</t>
  </si>
  <si>
    <t>Quillian Reservoir</t>
  </si>
  <si>
    <t>Quillian Reservoir Pump to Distant System</t>
  </si>
  <si>
    <t>BUNGAY RESERVOIR</t>
  </si>
  <si>
    <t>Reynolds Bridge Well #1</t>
  </si>
  <si>
    <t>Reynolds Bridge Well #2</t>
  </si>
  <si>
    <t>Hall Meadow Brook</t>
  </si>
  <si>
    <t>Hart Brook Reservoir</t>
  </si>
  <si>
    <t>North Pond</t>
  </si>
  <si>
    <t>Crystal Lake</t>
  </si>
  <si>
    <t>Sunny Brook State Park</t>
  </si>
  <si>
    <t>Morris Reservoir</t>
  </si>
  <si>
    <t>Pitch Reservoir</t>
  </si>
  <si>
    <t>Wigwam Reservoir</t>
  </si>
  <si>
    <t>Airport Pond</t>
  </si>
  <si>
    <t>East Pond South</t>
  </si>
  <si>
    <t>Well #1 (East Fields)</t>
  </si>
  <si>
    <t>West Pond</t>
  </si>
  <si>
    <t>Watertown Fire District Interconnection</t>
  </si>
  <si>
    <t>Watertown Water/Sewer Interconnection</t>
  </si>
  <si>
    <t>Judd Pond Reservoir</t>
  </si>
  <si>
    <t>Crestbrook Park Maintenance Well</t>
  </si>
  <si>
    <t>Watertown Crestbrook park Pond #11 Green</t>
  </si>
  <si>
    <t>Watertown Crestbrook Park Pond #12 Green</t>
  </si>
  <si>
    <t>Watertown Crestbrook Park Pond #16 Green</t>
  </si>
  <si>
    <t>Crestbrook Park Restaurant Well</t>
  </si>
  <si>
    <t>Merriman Pond (Lockwood)</t>
  </si>
  <si>
    <t>WATERTOWN GOLF CLUB POND #2.</t>
  </si>
  <si>
    <t>Watertown Golf Club Pond #3</t>
  </si>
  <si>
    <t>WATERTOWN GOLF CLUB POND #4</t>
  </si>
  <si>
    <t>WATERTOWN GOLF CLUB POND #5</t>
  </si>
  <si>
    <t>WATERTOWN GOLF CLUB POND #6</t>
  </si>
  <si>
    <t>WATERTOWN GOLF CLUB WELL #1</t>
  </si>
  <si>
    <t>Welton Brook</t>
  </si>
  <si>
    <t>Waterbury Country Club Reservoir</t>
  </si>
  <si>
    <t>Thurston Pond</t>
  </si>
  <si>
    <t>Long Hill Reservoir</t>
  </si>
  <si>
    <t>Straitsville Reservoir</t>
  </si>
  <si>
    <t>Twitchell Reservoir</t>
  </si>
  <si>
    <t>WM Moody Reservoir blowoff</t>
  </si>
  <si>
    <t>Peter Paul Cadbury Well #4</t>
  </si>
  <si>
    <t>Peter Paul Cadbury Well #5</t>
  </si>
  <si>
    <t>Peter Paul Cadbury Well #6</t>
  </si>
  <si>
    <t>Peter Paul Cadbury Well #7</t>
  </si>
  <si>
    <t>Moody, Twitchell, and Straightsville System</t>
  </si>
  <si>
    <t>Black Brook Diversion</t>
  </si>
  <si>
    <t>Hoadley Pond (Oxford Well Field)</t>
  </si>
  <si>
    <t>Oxford Well #1</t>
  </si>
  <si>
    <t>Oxford Well #2</t>
  </si>
  <si>
    <t>Oxford Well #5</t>
  </si>
  <si>
    <t>Oxford Well #6</t>
  </si>
  <si>
    <t>Oxford Well #7</t>
  </si>
  <si>
    <t>SHOREHAVEN IMPOUNDMENT #1</t>
  </si>
  <si>
    <t>SHOREHAVEN IMPOUNDMENT #2</t>
  </si>
  <si>
    <t>SHOREHAVEN IMPOUNDMENT #4</t>
  </si>
  <si>
    <t>Shorehaven Well 1</t>
  </si>
  <si>
    <t>SHOREHAVEN WELL #2</t>
  </si>
  <si>
    <t>PEQUONNOCK STEEL POINT STATION UNITS #11</t>
  </si>
  <si>
    <t>Palmer Hill Road Interconnection</t>
  </si>
  <si>
    <t>LONG ISLAND SOUND INTAKE CANAL</t>
  </si>
  <si>
    <t>Stillman's Pond</t>
  </si>
  <si>
    <t>West Pequonock Reservoir</t>
  </si>
  <si>
    <t>Tashua Knolls Pond #1</t>
  </si>
  <si>
    <t>Tashua Knolls Pond #2</t>
  </si>
  <si>
    <t>Tashua Knolls Pond #3</t>
  </si>
  <si>
    <t>Tashua Knolls Pond #4</t>
  </si>
  <si>
    <t>Tashua Knolls Pond #5</t>
  </si>
  <si>
    <t>Coleytown Well #1</t>
  </si>
  <si>
    <t>Coleytown Well #2</t>
  </si>
  <si>
    <t>Westport Well #3 (Canal Street Wellfield)</t>
  </si>
  <si>
    <t>Westport Well #4 (Canal Street Wellfield)</t>
  </si>
  <si>
    <t>Westport Well #5</t>
  </si>
  <si>
    <t>Golf Club Well</t>
  </si>
  <si>
    <t>ORCHARD IRRIGATION WELL</t>
  </si>
  <si>
    <t>Deering Well No. 1</t>
  </si>
  <si>
    <t>Deering Well No. 2</t>
  </si>
  <si>
    <t>Layne Well No. 1R</t>
  </si>
  <si>
    <t>Layne Well No. 2</t>
  </si>
  <si>
    <t>Middlebrook Farm</t>
  </si>
  <si>
    <t>Popes Pond</t>
  </si>
  <si>
    <t>Rock Lake</t>
  </si>
  <si>
    <t>Silver Spring Country Club Irrigation Lake #2</t>
  </si>
  <si>
    <t>Silver Spring Country Club Well #1</t>
  </si>
  <si>
    <t>Silver Spring Country Club #3</t>
  </si>
  <si>
    <t>John D Milne Lake</t>
  </si>
  <si>
    <t>Impoundment #3</t>
  </si>
  <si>
    <t>New Canaan Well #5</t>
  </si>
  <si>
    <t>Reservoir Well #2</t>
  </si>
  <si>
    <t>Stony Brook Pond</t>
  </si>
  <si>
    <t>Country Day Well</t>
  </si>
  <si>
    <t>North Poorhouse Brook</t>
  </si>
  <si>
    <t>Pond #1 Pump X</t>
  </si>
  <si>
    <t>Stanwich Club Pond #3</t>
  </si>
  <si>
    <t>Stanwich Club Pond #4</t>
  </si>
  <si>
    <t>Stanwich Club Pond #8</t>
  </si>
  <si>
    <t>Bargh Reservoir 16" Low Flow Release</t>
  </si>
  <si>
    <t>Bargh Reservoir 30" Blowoff</t>
  </si>
  <si>
    <t>Bargh Reservoir Pump Station</t>
  </si>
  <si>
    <t>Mianus Plant (Mill) Pond</t>
  </si>
  <si>
    <t>Rockwood Lake Reservoir</t>
  </si>
  <si>
    <t>Putnam Lake Reservoir</t>
  </si>
  <si>
    <t>Byram River</t>
  </si>
  <si>
    <t>Wooley Pond Irrigation System</t>
  </si>
  <si>
    <t>Post Road Interconnection</t>
  </si>
  <si>
    <t>Lookup Number</t>
  </si>
  <si>
    <t>Name of Diversion</t>
  </si>
  <si>
    <t>Authorized Max withdawal Volumn</t>
  </si>
  <si>
    <t>Consumptive ID</t>
  </si>
  <si>
    <t>Description</t>
  </si>
  <si>
    <t>Unique Permits/Registrations</t>
  </si>
  <si>
    <t>Reporting Years</t>
  </si>
  <si>
    <t>Leap Years</t>
  </si>
  <si>
    <t>Select</t>
  </si>
  <si>
    <t>From Traditional Form</t>
  </si>
  <si>
    <t>Option</t>
  </si>
  <si>
    <t>Method of Measurement</t>
  </si>
  <si>
    <t>Maximum Daily Volume Authorized</t>
  </si>
  <si>
    <t>Client Name</t>
  </si>
  <si>
    <t>Contact Email</t>
  </si>
  <si>
    <t>Drop Down Menu Options</t>
  </si>
  <si>
    <t>Options</t>
  </si>
  <si>
    <t>Drop Down For:</t>
  </si>
  <si>
    <t>Estimated</t>
  </si>
  <si>
    <t>"I have personally examined and am familiar with the information submitted in this document and all attachments and certify that based on reasonable investigation, including my inquiry of those individuals responsible for obtaining the information, the submitted information is true, accurate and complete to the best of my knowledge and belief, and I understand that any false statement made in this document or its attachment may be punishable as a criminal offense in accordance with Section 22a-376 under 53a-157 of the Connecticut General Statutes."</t>
  </si>
  <si>
    <t>Date:</t>
  </si>
  <si>
    <t>Consumptive Diversion ID</t>
  </si>
  <si>
    <t>Acknowledgement Name</t>
  </si>
  <si>
    <t>Acknowledgement Date</t>
  </si>
  <si>
    <t>Day #</t>
  </si>
  <si>
    <t>January</t>
  </si>
  <si>
    <t>March</t>
  </si>
  <si>
    <t>April</t>
  </si>
  <si>
    <t>May</t>
  </si>
  <si>
    <t>June</t>
  </si>
  <si>
    <t>July</t>
  </si>
  <si>
    <t>August</t>
  </si>
  <si>
    <t>September</t>
  </si>
  <si>
    <t>October</t>
  </si>
  <si>
    <t>November</t>
  </si>
  <si>
    <t>December</t>
  </si>
  <si>
    <t>Total</t>
  </si>
  <si>
    <t>Avg.</t>
  </si>
  <si>
    <t>Min.</t>
  </si>
  <si>
    <t>Max.</t>
  </si>
  <si>
    <t>Comments</t>
  </si>
  <si>
    <t>Contact Phone Number</t>
  </si>
  <si>
    <t>Mar</t>
  </si>
  <si>
    <t>Apr</t>
  </si>
  <si>
    <t>Jun</t>
  </si>
  <si>
    <t>Jul</t>
  </si>
  <si>
    <t>Aug</t>
  </si>
  <si>
    <t>Sep</t>
  </si>
  <si>
    <t>Oct</t>
  </si>
  <si>
    <t>Nov</t>
  </si>
  <si>
    <t>Dec</t>
  </si>
  <si>
    <t>Form Title</t>
  </si>
  <si>
    <t>Year</t>
  </si>
  <si>
    <t>Comments:</t>
  </si>
  <si>
    <t>Min</t>
  </si>
  <si>
    <t>Max</t>
  </si>
  <si>
    <t>Connecticut Department of Energy &amp; Environmental Protection</t>
  </si>
  <si>
    <t>Unique ID # (per Perm/Reg) and assigned in sequential order</t>
  </si>
  <si>
    <t>Look Up #</t>
  </si>
  <si>
    <t>----- Permits -----</t>
  </si>
  <si>
    <t>Contact Email *</t>
  </si>
  <si>
    <t>Name *</t>
  </si>
  <si>
    <t>Jan</t>
  </si>
  <si>
    <t>Feb</t>
  </si>
  <si>
    <t xml:space="preserve">Signature: </t>
  </si>
  <si>
    <t>DIV-198300021</t>
  </si>
  <si>
    <t>DIV-198300022</t>
  </si>
  <si>
    <t>DIV-198400012</t>
  </si>
  <si>
    <t>DIVC-199400008</t>
  </si>
  <si>
    <t>DIV-199500424</t>
  </si>
  <si>
    <t>DIV-199600009</t>
  </si>
  <si>
    <t>DIV-199602686</t>
  </si>
  <si>
    <t>DIV-199803753</t>
  </si>
  <si>
    <t>DIV-200002478</t>
  </si>
  <si>
    <t>DIV-200003390</t>
  </si>
  <si>
    <t>DIV-200101524</t>
  </si>
  <si>
    <t>DIV-200101970</t>
  </si>
  <si>
    <t>DIV-200102396</t>
  </si>
  <si>
    <t>DIV-200102562</t>
  </si>
  <si>
    <t>DIV-200103523</t>
  </si>
  <si>
    <t>DIV-200200536</t>
  </si>
  <si>
    <t>DIV-200300427</t>
  </si>
  <si>
    <t>DIV-200301876</t>
  </si>
  <si>
    <t>DIV-200301916</t>
  </si>
  <si>
    <t>DIV-200301917</t>
  </si>
  <si>
    <t>DIV-200301918</t>
  </si>
  <si>
    <t>DIVC-200301944</t>
  </si>
  <si>
    <t>DIV-200301957</t>
  </si>
  <si>
    <t>DIVC-200301965</t>
  </si>
  <si>
    <t>DIVC-200301966</t>
  </si>
  <si>
    <t>DIV-200301986</t>
  </si>
  <si>
    <t>DIV-200301987</t>
  </si>
  <si>
    <t>DIV-200400247</t>
  </si>
  <si>
    <t>DIV-200400249</t>
  </si>
  <si>
    <t>DIV-200401858</t>
  </si>
  <si>
    <t>DIV-200402155</t>
  </si>
  <si>
    <t>DIV-200402868</t>
  </si>
  <si>
    <t>DIV-200502267</t>
  </si>
  <si>
    <t>DIV-200502327</t>
  </si>
  <si>
    <t>DIV-200600128</t>
  </si>
  <si>
    <t>DIV-200600254</t>
  </si>
  <si>
    <t>DIV-200600943</t>
  </si>
  <si>
    <t>DIV-200602062</t>
  </si>
  <si>
    <t>DIV-200602901</t>
  </si>
  <si>
    <t>DIV-200700956</t>
  </si>
  <si>
    <t>DIV-200701576</t>
  </si>
  <si>
    <t>DIV-200702013</t>
  </si>
  <si>
    <t>DIV-200702534</t>
  </si>
  <si>
    <t>DIV-200702687</t>
  </si>
  <si>
    <t>DIV-200702811</t>
  </si>
  <si>
    <t>DIV-200702824</t>
  </si>
  <si>
    <t>DIV-200801731</t>
  </si>
  <si>
    <t>DIV-200801837</t>
  </si>
  <si>
    <t>DIV-200900320</t>
  </si>
  <si>
    <t>DIV-200901075</t>
  </si>
  <si>
    <t>DIV-200901919</t>
  </si>
  <si>
    <t>DIV-201000726</t>
  </si>
  <si>
    <t>DIV-201001518</t>
  </si>
  <si>
    <t>DIV-201003017</t>
  </si>
  <si>
    <t>DIV-201005187</t>
  </si>
  <si>
    <t>DIV-201100438</t>
  </si>
  <si>
    <t>DIV-201100596</t>
  </si>
  <si>
    <t>DIV-201106485</t>
  </si>
  <si>
    <t>DIV-201204539</t>
  </si>
  <si>
    <t>DIV-201205645</t>
  </si>
  <si>
    <t>DIV-201207487</t>
  </si>
  <si>
    <t>DIV-201301129</t>
  </si>
  <si>
    <t>DIV-201301180</t>
  </si>
  <si>
    <t>DIV-201301679</t>
  </si>
  <si>
    <t>DIV-201303059</t>
  </si>
  <si>
    <t>DIV-201401454</t>
  </si>
  <si>
    <t>DIV-201401456</t>
  </si>
  <si>
    <t>DIV-201402404</t>
  </si>
  <si>
    <t>DIV-201404187</t>
  </si>
  <si>
    <t>DIV-201406736</t>
  </si>
  <si>
    <t>DIV-201407004</t>
  </si>
  <si>
    <t>DIV-201500894</t>
  </si>
  <si>
    <t>DIV-201503916</t>
  </si>
  <si>
    <t>DIV-201504222</t>
  </si>
  <si>
    <t>DIV-201508582</t>
  </si>
  <si>
    <t>DIV-201604462</t>
  </si>
  <si>
    <t>DIV-201605477</t>
  </si>
  <si>
    <t>DIVC-201614110</t>
  </si>
  <si>
    <t>DIVC-201615033</t>
  </si>
  <si>
    <t>DIVC-201615710</t>
  </si>
  <si>
    <t>DIVC-201701756GP</t>
  </si>
  <si>
    <t>DIVC-201701776GP</t>
  </si>
  <si>
    <t>DIVC-201702024GP</t>
  </si>
  <si>
    <t>DIVC-201702040GP</t>
  </si>
  <si>
    <t>DIVC-201702133GP</t>
  </si>
  <si>
    <t>DIVC-201702139</t>
  </si>
  <si>
    <t>DIVC-201702168GP</t>
  </si>
  <si>
    <t>DIVC-201702248GP</t>
  </si>
  <si>
    <t>DIVC-201702316GP</t>
  </si>
  <si>
    <t>DIVC-201702429GP</t>
  </si>
  <si>
    <t>DIVC-201702547GP</t>
  </si>
  <si>
    <t>DIVC-201702577GP</t>
  </si>
  <si>
    <t>DIVC-201702727GP</t>
  </si>
  <si>
    <t>DIVC-201702744GP</t>
  </si>
  <si>
    <t>DIVC-201702951GP</t>
  </si>
  <si>
    <t>DIVC-201702978GP</t>
  </si>
  <si>
    <t>DIVC-201703009GP</t>
  </si>
  <si>
    <t>DIVC-201703121GP</t>
  </si>
  <si>
    <t>DIVC-201703261GP</t>
  </si>
  <si>
    <t>DIVC-201703266GP</t>
  </si>
  <si>
    <t>DIVC-201703270GP</t>
  </si>
  <si>
    <t>DIVC-201703276GP</t>
  </si>
  <si>
    <t>DIVC-201703280GP</t>
  </si>
  <si>
    <t>DIVC-201703282GP</t>
  </si>
  <si>
    <t>DIVC-201703308GP</t>
  </si>
  <si>
    <t>DIVC-201703358GP</t>
  </si>
  <si>
    <t>DIVC-201703360GP</t>
  </si>
  <si>
    <t>DIVC-201703416GP</t>
  </si>
  <si>
    <t>DIVC-201703417GP</t>
  </si>
  <si>
    <t>DIVC-201703420GP</t>
  </si>
  <si>
    <t>DIVC-201703425GP</t>
  </si>
  <si>
    <t>DIVC-201703426GP</t>
  </si>
  <si>
    <t>DIVC-201703430GP</t>
  </si>
  <si>
    <t>DIVC-201703431GP</t>
  </si>
  <si>
    <t>DIVC-201703432GP</t>
  </si>
  <si>
    <t>DIVC-201703434GP</t>
  </si>
  <si>
    <t>DIVC-201703436GP</t>
  </si>
  <si>
    <t>DIVC-201703439GP</t>
  </si>
  <si>
    <t>DIVC-201703440GP</t>
  </si>
  <si>
    <t>DIVC-201703444GP</t>
  </si>
  <si>
    <t>DIVC-201703458GP</t>
  </si>
  <si>
    <t>DIVC-201703473GP</t>
  </si>
  <si>
    <t>DIVC-201703525GP</t>
  </si>
  <si>
    <t>DIVC-201703681GP</t>
  </si>
  <si>
    <t>DIVC-201703742</t>
  </si>
  <si>
    <t>DIVC-201703745GP</t>
  </si>
  <si>
    <t>DIVC-201703826GP</t>
  </si>
  <si>
    <t>DIVC-201703929GP</t>
  </si>
  <si>
    <t>DIVC-201703932GP</t>
  </si>
  <si>
    <t>DIVC-201703979GP</t>
  </si>
  <si>
    <t>DIVC-201703984GP</t>
  </si>
  <si>
    <t>DIVC-201704002GP</t>
  </si>
  <si>
    <t>DIVC-201704006GP</t>
  </si>
  <si>
    <t>DIVC-201704007GP</t>
  </si>
  <si>
    <t>DIVC-201704011GP</t>
  </si>
  <si>
    <t>DIVC-201704111GP</t>
  </si>
  <si>
    <t>DIVC-201704175GP</t>
  </si>
  <si>
    <t>DIVC-201704205GP</t>
  </si>
  <si>
    <t>DIVC-201704512GP</t>
  </si>
  <si>
    <t>DIVC-201704514GP</t>
  </si>
  <si>
    <t>DIVC-201704601GP</t>
  </si>
  <si>
    <t>DIVC-201704661GP</t>
  </si>
  <si>
    <t>DIVC-201705128GP</t>
  </si>
  <si>
    <t>DIVC-201705367GP</t>
  </si>
  <si>
    <t>DIVC-201705464GP</t>
  </si>
  <si>
    <t>DIVC-201705814GP</t>
  </si>
  <si>
    <t>DIVC-201707676GP</t>
  </si>
  <si>
    <t>DIVC-201708018</t>
  </si>
  <si>
    <t>DIVC-201709173</t>
  </si>
  <si>
    <t>DIVC-201710923GP</t>
  </si>
  <si>
    <t>DIVC-201804350GP</t>
  </si>
  <si>
    <t>DIVC-201808139</t>
  </si>
  <si>
    <t>DIVC-201809964</t>
  </si>
  <si>
    <t>DIVC-201810190</t>
  </si>
  <si>
    <t>DIVC-201813871</t>
  </si>
  <si>
    <t>DIVC-201815225</t>
  </si>
  <si>
    <t>DIVC-201906024</t>
  </si>
  <si>
    <t>DIVC-201907807</t>
  </si>
  <si>
    <t>DIVC-201908107</t>
  </si>
  <si>
    <t>DIVC-201913516GP</t>
  </si>
  <si>
    <t>DIVC-201913573</t>
  </si>
  <si>
    <t>DIVC-201914851</t>
  </si>
  <si>
    <t>DIVC-202000617</t>
  </si>
  <si>
    <t>DIVC-202001724GP</t>
  </si>
  <si>
    <t>DIVC-202002509</t>
  </si>
  <si>
    <t>DIVC-202004107</t>
  </si>
  <si>
    <t>DIVC-202004971</t>
  </si>
  <si>
    <t>DIVC-202006629</t>
  </si>
  <si>
    <t>DIVC-202008585GP</t>
  </si>
  <si>
    <t>DIVC-202010771GP</t>
  </si>
  <si>
    <t>DIVC-202101602GP</t>
  </si>
  <si>
    <t>DIVC-202103345</t>
  </si>
  <si>
    <t>DIVC-202105197</t>
  </si>
  <si>
    <t>DIVC-202105308GP</t>
  </si>
  <si>
    <t>DIVC-202107069</t>
  </si>
  <si>
    <t>DIVC-202107516</t>
  </si>
  <si>
    <t>DIVC-202107720GP</t>
  </si>
  <si>
    <t>DIVC-202107765</t>
  </si>
  <si>
    <t>DIVC-202107766</t>
  </si>
  <si>
    <t>DIVC-202108839</t>
  </si>
  <si>
    <t>DIVC-202109313</t>
  </si>
  <si>
    <t>DIVC-202201065</t>
  </si>
  <si>
    <t>DIVC-202203689GP</t>
  </si>
  <si>
    <t>DIVC-202205840GP</t>
  </si>
  <si>
    <t>DIVC-202207396GP</t>
  </si>
  <si>
    <t>DIVC-202207432</t>
  </si>
  <si>
    <t>DIVC-202207478GP</t>
  </si>
  <si>
    <t>DIVC-202209019GP</t>
  </si>
  <si>
    <t>DIVC-202209548</t>
  </si>
  <si>
    <t>DIVC-202209549</t>
  </si>
  <si>
    <t>DIVC-202209616</t>
  </si>
  <si>
    <t>DIVC-202209922GP</t>
  </si>
  <si>
    <t>DIVC-202301954</t>
  </si>
  <si>
    <t>1004-001-PWS-GR</t>
  </si>
  <si>
    <t>2000-002-PWS-GR</t>
  </si>
  <si>
    <t>2000-003-PWS-GR</t>
  </si>
  <si>
    <t>2000-004-IRR-IM</t>
  </si>
  <si>
    <t>2000-005-IRR-IM</t>
  </si>
  <si>
    <t>2000-006-IRR-IM</t>
  </si>
  <si>
    <t>2000-014-STO-RI</t>
  </si>
  <si>
    <t>2000-017-PWR-SU</t>
  </si>
  <si>
    <t>2000-018-PWR-SU</t>
  </si>
  <si>
    <t>2000-019-PWR-SU</t>
  </si>
  <si>
    <t>2102-002-PWS-IM</t>
  </si>
  <si>
    <t>2102-003-PWS-IM</t>
  </si>
  <si>
    <t>2104-001-PWS-GR</t>
  </si>
  <si>
    <t>2107-003-PWS-GR</t>
  </si>
  <si>
    <t>2107-004-PWS-IM</t>
  </si>
  <si>
    <t>2107-005-PWS-IM</t>
  </si>
  <si>
    <t>2107-006-PWS-IM</t>
  </si>
  <si>
    <t>2107-007-PWS-IM</t>
  </si>
  <si>
    <t>2107-009-PWS-IM</t>
  </si>
  <si>
    <t>2202-001-PWS-IM</t>
  </si>
  <si>
    <t>2202-002-PWS-IM</t>
  </si>
  <si>
    <t>2202-005-PWS-IM</t>
  </si>
  <si>
    <t>2202-006-PWS-IM</t>
  </si>
  <si>
    <t>2203-001-PWS-IM</t>
  </si>
  <si>
    <t>2203-002-PWS-IM</t>
  </si>
  <si>
    <t>2205-001-PWS-GR</t>
  </si>
  <si>
    <t>2205-002-PWS-GR</t>
  </si>
  <si>
    <t>2207-001-REC-IM</t>
  </si>
  <si>
    <t>3000-001-IND-RI</t>
  </si>
  <si>
    <t>3000-005-POT-GR</t>
  </si>
  <si>
    <t>3000-006-PWS-RI</t>
  </si>
  <si>
    <t>3000-007-PWS-GR</t>
  </si>
  <si>
    <t>3000-008-PWS-GR</t>
  </si>
  <si>
    <t>3000-009-PWS-GR</t>
  </si>
  <si>
    <t>3000-010-PWS-GR</t>
  </si>
  <si>
    <t>3000-011-PWS-GR</t>
  </si>
  <si>
    <t>3000-012-PWS-IM</t>
  </si>
  <si>
    <t>3000-015-PWR-RI</t>
  </si>
  <si>
    <t>3000-016-PWR-RI</t>
  </si>
  <si>
    <t>3000-017-PWR-RI</t>
  </si>
  <si>
    <t>3000-021-IND-RI</t>
  </si>
  <si>
    <t>3000-022-IND-RI</t>
  </si>
  <si>
    <t>3000-023-IND-RI</t>
  </si>
  <si>
    <t>3004-009-PWS-GR</t>
  </si>
  <si>
    <t>3004-014-AGR-IM</t>
  </si>
  <si>
    <t>3006-001-PWS-RI</t>
  </si>
  <si>
    <t>3100-002-PWS-TR</t>
  </si>
  <si>
    <t>3100-004-IND-IM</t>
  </si>
  <si>
    <t>3100-005-REC-IM</t>
  </si>
  <si>
    <t>3100-006-REC-IM</t>
  </si>
  <si>
    <t>3100-007-INS-GR</t>
  </si>
  <si>
    <t>3100-008-PWS-GR</t>
  </si>
  <si>
    <t>3100-009-PWS-GR</t>
  </si>
  <si>
    <t>3100-010-PWS-GR</t>
  </si>
  <si>
    <t>3104-002-PWS-IM</t>
  </si>
  <si>
    <t>3104-003-PWS-IM</t>
  </si>
  <si>
    <t>3106-001-IND-GR</t>
  </si>
  <si>
    <t>3106-002-IND-GR</t>
  </si>
  <si>
    <t>3106-003-HYD-RI</t>
  </si>
  <si>
    <t>3106-005-AGR-IM</t>
  </si>
  <si>
    <t>3106-006-AGR-IM</t>
  </si>
  <si>
    <t>3106-007-PWS-RI</t>
  </si>
  <si>
    <t>3108-002-IND-GR</t>
  </si>
  <si>
    <t>3108-003-IND-GR</t>
  </si>
  <si>
    <t>3108-004-PWS-GR</t>
  </si>
  <si>
    <t>3108-005-PWS-GR</t>
  </si>
  <si>
    <t>3200-001-IRR-IM</t>
  </si>
  <si>
    <t>3200-002-IRR-IM</t>
  </si>
  <si>
    <t>3200-004-IND-IM</t>
  </si>
  <si>
    <t>3203-001-REC-IM</t>
  </si>
  <si>
    <t>3207-002-PWS-GR</t>
  </si>
  <si>
    <t>3207-003-PWS-GR</t>
  </si>
  <si>
    <t>3207-004-PWS-GR</t>
  </si>
  <si>
    <t>3207-005-PWS-TR</t>
  </si>
  <si>
    <t>3207-006-REC-IM</t>
  </si>
  <si>
    <t>3300-001-PWS-GR</t>
  </si>
  <si>
    <t>3300-002-PWS-GR</t>
  </si>
  <si>
    <t>3300-003-PWS-GR</t>
  </si>
  <si>
    <t>3300-004-PWS-GR</t>
  </si>
  <si>
    <t>3400-001-PWS-GR</t>
  </si>
  <si>
    <t>3400-002-PWS-GR</t>
  </si>
  <si>
    <t>3400-003-IND-GR</t>
  </si>
  <si>
    <t>3400-005-IND-GR</t>
  </si>
  <si>
    <t>3400-006-FIR-RI</t>
  </si>
  <si>
    <t>3500-002-FIS-GR</t>
  </si>
  <si>
    <t>3500-004-FIS-GR</t>
  </si>
  <si>
    <t>3700-001-HYD-RI</t>
  </si>
  <si>
    <t>3700-002-PWS-GR</t>
  </si>
  <si>
    <t>3700-003-PWS-GR</t>
  </si>
  <si>
    <t>3700-004-PWS-GR</t>
  </si>
  <si>
    <t>3700-005-PWS-GR</t>
  </si>
  <si>
    <t>3700-006-PWS-GR</t>
  </si>
  <si>
    <t>3700-009-PWS-GR</t>
  </si>
  <si>
    <t>3700-010-FIS-GR</t>
  </si>
  <si>
    <t>3700-012-FIS-GR</t>
  </si>
  <si>
    <t>3700-013-FIS-GR</t>
  </si>
  <si>
    <t>3700-018-IND-GR</t>
  </si>
  <si>
    <t>3700-020-AGR-RI</t>
  </si>
  <si>
    <t>3702-001-REC-IM</t>
  </si>
  <si>
    <t>3708-001-AGR-RI</t>
  </si>
  <si>
    <t>3708-003-IND-IM</t>
  </si>
  <si>
    <t>3710-001-PWS-GR</t>
  </si>
  <si>
    <t>3710-003-REC-IM</t>
  </si>
  <si>
    <t>3710-005-REC-RI</t>
  </si>
  <si>
    <t>3713-001-PWS-IM</t>
  </si>
  <si>
    <t>3800-004-HYD-RI</t>
  </si>
  <si>
    <t>3800-005-HYD-RI</t>
  </si>
  <si>
    <t>3800-013-REC-IM</t>
  </si>
  <si>
    <t>3805-001-AGR-RI</t>
  </si>
  <si>
    <t>3900-003-PWS-GR</t>
  </si>
  <si>
    <t>3902-001-HYD-IM</t>
  </si>
  <si>
    <t>3902-002-REC-IM</t>
  </si>
  <si>
    <t>3904-001-PWS-IM</t>
  </si>
  <si>
    <t>3905-002-AGR-IM</t>
  </si>
  <si>
    <t>3906-007-AGR-IM</t>
  </si>
  <si>
    <t>3906-008-AGR-IM</t>
  </si>
  <si>
    <t>3906-009-AGR-IM</t>
  </si>
  <si>
    <t>4000-002-AGR-IM</t>
  </si>
  <si>
    <t>4000-008-IND-GR</t>
  </si>
  <si>
    <t>4000-009-IND-GR</t>
  </si>
  <si>
    <t>4000-010-IND-GR</t>
  </si>
  <si>
    <t>4000-011-AGR-RI</t>
  </si>
  <si>
    <t>4000-016-IND-RI</t>
  </si>
  <si>
    <t>4000-017-IND-IM</t>
  </si>
  <si>
    <t>4000-019-IND-GR</t>
  </si>
  <si>
    <t>4000-020-IND-GR</t>
  </si>
  <si>
    <t>4000-021-STO-RI</t>
  </si>
  <si>
    <t>4000-022-IND-GR</t>
  </si>
  <si>
    <t>4000-023-IND-GR</t>
  </si>
  <si>
    <t>4000-024-IND-RI</t>
  </si>
  <si>
    <t>4000-025-POT-GR</t>
  </si>
  <si>
    <t>4000-026-POT-GR</t>
  </si>
  <si>
    <t>4000-027-POT-GR</t>
  </si>
  <si>
    <t>4000-029-IND-GR</t>
  </si>
  <si>
    <t>4000-033-PWS-GR</t>
  </si>
  <si>
    <t>4000-034-PWS-GR</t>
  </si>
  <si>
    <t>4000-035-PWS-GR</t>
  </si>
  <si>
    <t>4000-036-PWS-GR</t>
  </si>
  <si>
    <t>4000-037-PWS-GR</t>
  </si>
  <si>
    <t>4000-044-PWS-IM</t>
  </si>
  <si>
    <t>4000-046-AGR-IM</t>
  </si>
  <si>
    <t>4000-047-AGR-GR</t>
  </si>
  <si>
    <t>4000-048-AGR-GR</t>
  </si>
  <si>
    <t>4000-049-AGR-GR</t>
  </si>
  <si>
    <t>4000-050-AGR-GR</t>
  </si>
  <si>
    <t>4000-051-AGR-GR</t>
  </si>
  <si>
    <t>4000-052-AGR-RI</t>
  </si>
  <si>
    <t>4000-053-REC-RI</t>
  </si>
  <si>
    <t>4000-054-STO-RI</t>
  </si>
  <si>
    <t>4000-060-AGR-IM</t>
  </si>
  <si>
    <t>4000-061-AGR-IM</t>
  </si>
  <si>
    <t>4000-062-AGR-IM</t>
  </si>
  <si>
    <t>4000-063-AGR-IM</t>
  </si>
  <si>
    <t>4000-064-AGR-IM</t>
  </si>
  <si>
    <t>4000-065-AGR-IM</t>
  </si>
  <si>
    <t>4000-066-AGR-IM</t>
  </si>
  <si>
    <t>4000-067-AGR-IM</t>
  </si>
  <si>
    <t>4000-068-AGR-RI</t>
  </si>
  <si>
    <t>4000-069-AGR-RI</t>
  </si>
  <si>
    <t>4000-070-AGR-RI</t>
  </si>
  <si>
    <t>4000-071-AGR-RI</t>
  </si>
  <si>
    <t>4000-072-AGR-RI</t>
  </si>
  <si>
    <t>4000-073-AGR-RI</t>
  </si>
  <si>
    <t>4000-074-AGR-IM</t>
  </si>
  <si>
    <t>4000-075-AGR-RI</t>
  </si>
  <si>
    <t>4000-078-STO-RI</t>
  </si>
  <si>
    <t>4000-079-AGR-RI</t>
  </si>
  <si>
    <t>4000-083-IND-RI</t>
  </si>
  <si>
    <t>4000-085-IND-RI</t>
  </si>
  <si>
    <t>4000-086-AGR-RI</t>
  </si>
  <si>
    <t>4000-094-PWR-RI</t>
  </si>
  <si>
    <t>4000-095-PWR-RI</t>
  </si>
  <si>
    <t>4000-097-AGR-RI</t>
  </si>
  <si>
    <t>4000-099-PWS-IM</t>
  </si>
  <si>
    <t>4000-102-PWS-IM</t>
  </si>
  <si>
    <t>4000-103-PWR-GR</t>
  </si>
  <si>
    <t>4000-104-AGR-RI</t>
  </si>
  <si>
    <t>4000-105-AGR-RI</t>
  </si>
  <si>
    <t>4000-106-AGR-RI</t>
  </si>
  <si>
    <t>4000-107-AGR-IM</t>
  </si>
  <si>
    <t>4000-108-AGR-IM</t>
  </si>
  <si>
    <t>4000-109-AGR-RI</t>
  </si>
  <si>
    <t>4000-110-AGR-IM</t>
  </si>
  <si>
    <t>4000-111-AGR-GR</t>
  </si>
  <si>
    <t>4002-001-AGR-IM</t>
  </si>
  <si>
    <t>4003-001-PWS-GR</t>
  </si>
  <si>
    <t>4003-003-AGR-IM</t>
  </si>
  <si>
    <t>4003-004-AGR-IM</t>
  </si>
  <si>
    <t>4003-005-AGR-IM</t>
  </si>
  <si>
    <t>4004-002-IRR-IM</t>
  </si>
  <si>
    <t>4004-003-IRR-GR</t>
  </si>
  <si>
    <t>4004-004-IRR-GR</t>
  </si>
  <si>
    <t>4004-005-STO-IM</t>
  </si>
  <si>
    <t>4004-006-AGR-IM</t>
  </si>
  <si>
    <t>4004-007-AGR-IM</t>
  </si>
  <si>
    <t>4004-008-AGR-IM</t>
  </si>
  <si>
    <t>4004-009-AGR-IM</t>
  </si>
  <si>
    <t>4004-010-AGR-IM</t>
  </si>
  <si>
    <t>4004-011-AGR-IM</t>
  </si>
  <si>
    <t>4004-012-AGR-IM</t>
  </si>
  <si>
    <t>4004-013-AGR-RI</t>
  </si>
  <si>
    <t>4006-001-IRR-IM</t>
  </si>
  <si>
    <t>4006-002-IRR-IM</t>
  </si>
  <si>
    <t>4006-003-IRR-IM</t>
  </si>
  <si>
    <t>4006-005-IND-GR</t>
  </si>
  <si>
    <t>4006-006-IND-GR</t>
  </si>
  <si>
    <t>4006-007-IND-GR</t>
  </si>
  <si>
    <t>4006-008-IND-GR</t>
  </si>
  <si>
    <t>4006-009-IND-GR</t>
  </si>
  <si>
    <t>4006-010-IND-GR</t>
  </si>
  <si>
    <t>4006-011-IND-GR</t>
  </si>
  <si>
    <t>4006-012-IND-GR</t>
  </si>
  <si>
    <t>4006-013-IND-GR</t>
  </si>
  <si>
    <t>4006-014-IND-GR</t>
  </si>
  <si>
    <t>4006-015-AGR-RI</t>
  </si>
  <si>
    <t>4006-016-AGR-RI</t>
  </si>
  <si>
    <t>4006-017-AGR-IM</t>
  </si>
  <si>
    <t>4006-018-IND-GR</t>
  </si>
  <si>
    <t>4007-001-STO-RI</t>
  </si>
  <si>
    <t>4007-002-REC-IM</t>
  </si>
  <si>
    <t>4008-001-IRR-IM</t>
  </si>
  <si>
    <t>4008-002-IRR-IM</t>
  </si>
  <si>
    <t>4008-003-IRR-IM</t>
  </si>
  <si>
    <t>4008-004-IRR-GR</t>
  </si>
  <si>
    <t>4008-005-IRR-GR</t>
  </si>
  <si>
    <t>4008-006-IRR-GR</t>
  </si>
  <si>
    <t>4008-007-IRR-GR</t>
  </si>
  <si>
    <t>4008-008-PWS-IM</t>
  </si>
  <si>
    <t>4009-001-PWS-IM</t>
  </si>
  <si>
    <t>4009-002-AGR-RI</t>
  </si>
  <si>
    <t>4009-003-AGR-IM</t>
  </si>
  <si>
    <t>4009-004-AGR-IM</t>
  </si>
  <si>
    <t>4009-005-AGR-IM</t>
  </si>
  <si>
    <t>4009-006-AGR-IM</t>
  </si>
  <si>
    <t>4010-001-AGR-IM</t>
  </si>
  <si>
    <t>4010-002-AGR-IM</t>
  </si>
  <si>
    <t>4010-003-AGR-IM</t>
  </si>
  <si>
    <t>4010-004-AGR-IM</t>
  </si>
  <si>
    <t>4010-005-AGR-RI</t>
  </si>
  <si>
    <t>4012-001-PWS-GR</t>
  </si>
  <si>
    <t>4016-001-REC-IM</t>
  </si>
  <si>
    <t>4017-001-PWS-IM</t>
  </si>
  <si>
    <t>4017-002-PWS-IM</t>
  </si>
  <si>
    <t>4017-003-PWS-IM</t>
  </si>
  <si>
    <t>4017-004-AGR-IM</t>
  </si>
  <si>
    <t>4017-006-AGR-GR</t>
  </si>
  <si>
    <t>4017-007-AGR-GR</t>
  </si>
  <si>
    <t>4017-008-AGR-GR</t>
  </si>
  <si>
    <t>4017-009-AGR-GR</t>
  </si>
  <si>
    <t>4017-010-AGR-GR</t>
  </si>
  <si>
    <t>4019-001-PWS-GR</t>
  </si>
  <si>
    <t>4019-002-PWS-GR</t>
  </si>
  <si>
    <t>4019-003-HYD-IM</t>
  </si>
  <si>
    <t>4100-003-PWS-GR</t>
  </si>
  <si>
    <t>4100-006-AGR-IM</t>
  </si>
  <si>
    <t>4100-007-AGR-IM</t>
  </si>
  <si>
    <t>4100-009-AGR-GR</t>
  </si>
  <si>
    <t>4100-011-AGR-GR</t>
  </si>
  <si>
    <t>4100-012-AGR-IM</t>
  </si>
  <si>
    <t>4100-013-AGR-IM</t>
  </si>
  <si>
    <t>4100-014-AGR-IM</t>
  </si>
  <si>
    <t>4100-017-AGR-IM</t>
  </si>
  <si>
    <t>4100-018-AGR-IM</t>
  </si>
  <si>
    <t>4100-019-AGR-RI</t>
  </si>
  <si>
    <t>4100-020-AGR-RI</t>
  </si>
  <si>
    <t>4100-021-AGR-RI</t>
  </si>
  <si>
    <t>4100-022-AGR-RI</t>
  </si>
  <si>
    <t>4100-023-AGR-RI</t>
  </si>
  <si>
    <t>4100-027-POT-GR</t>
  </si>
  <si>
    <t>4100-028-POT-GR</t>
  </si>
  <si>
    <t>4101-001-AGR-IM</t>
  </si>
  <si>
    <t>4101-002-AGR-IM</t>
  </si>
  <si>
    <t>4101-003-AGR-IM</t>
  </si>
  <si>
    <t>4101-004-AGR-IM</t>
  </si>
  <si>
    <t>4101-007-IRR-RI</t>
  </si>
  <si>
    <t>4200-011-PWS-GR</t>
  </si>
  <si>
    <t>4200-012-PWS-GR</t>
  </si>
  <si>
    <t>4200-013-PWS-GR</t>
  </si>
  <si>
    <t>4200-015-PWS-GR</t>
  </si>
  <si>
    <t>4200-016-PWS-GR</t>
  </si>
  <si>
    <t>4200-019-PWS-GR</t>
  </si>
  <si>
    <t>4200-024-PWS-GR</t>
  </si>
  <si>
    <t>4200-025-PWS-GR</t>
  </si>
  <si>
    <t>4200-026-PWS-GR</t>
  </si>
  <si>
    <t>4200-027-PWS-GR</t>
  </si>
  <si>
    <t>4200-030-PWS-GR</t>
  </si>
  <si>
    <t>4200-034-AGR-RI</t>
  </si>
  <si>
    <t>4200-035-AGR-GR</t>
  </si>
  <si>
    <t>4200-036-AGR-RI</t>
  </si>
  <si>
    <t>4200-037-AGR-IM</t>
  </si>
  <si>
    <t>4200-038-AGR-IM</t>
  </si>
  <si>
    <t>4200-039-AGR-IM</t>
  </si>
  <si>
    <t>4200-040-AGR-RI</t>
  </si>
  <si>
    <t>4200-041-AGR-RI</t>
  </si>
  <si>
    <t>4200-042-AGR-RI</t>
  </si>
  <si>
    <t>4200-044-AGR-GR</t>
  </si>
  <si>
    <t>4200-045-AGR-IM</t>
  </si>
  <si>
    <t>4200-047-AGR-GR</t>
  </si>
  <si>
    <t>4200-048-AGR-RI</t>
  </si>
  <si>
    <t>4200-049-AGR-RI</t>
  </si>
  <si>
    <t>4200-050-AGR-IM</t>
  </si>
  <si>
    <t>4200-051-AGR-RI</t>
  </si>
  <si>
    <t>4200-052-AGR-IM</t>
  </si>
  <si>
    <t>4200-053-AGR-RI</t>
  </si>
  <si>
    <t>4200-054-AGR-RI</t>
  </si>
  <si>
    <t>4200-055-AGR-RI</t>
  </si>
  <si>
    <t>4200-056-AGR-RI</t>
  </si>
  <si>
    <t>4200-057-AGR-RI</t>
  </si>
  <si>
    <t>4200-058-PWS-GR</t>
  </si>
  <si>
    <t>4200-059-PWS-GR</t>
  </si>
  <si>
    <t>4200-060-PWS-GR</t>
  </si>
  <si>
    <t>4204-007-IRR-IM</t>
  </si>
  <si>
    <t>4204-008-AGR-IM</t>
  </si>
  <si>
    <t>4204-009-AGR-IM</t>
  </si>
  <si>
    <t>4204-010-AGR-RI</t>
  </si>
  <si>
    <t>4204-011-AGR-RI</t>
  </si>
  <si>
    <t>4205-002-PWS-GR</t>
  </si>
  <si>
    <t>4205-003-AGR-IM</t>
  </si>
  <si>
    <t>4205-004-AGR-IM</t>
  </si>
  <si>
    <t>4206-001-AGR-IM</t>
  </si>
  <si>
    <t>4206-007-AGR-RI</t>
  </si>
  <si>
    <t>4206-012-AGR-GR</t>
  </si>
  <si>
    <t>4206-013-AGR-IM</t>
  </si>
  <si>
    <t>4207-006-AGR-IM</t>
  </si>
  <si>
    <t>4207-007-AGR-IM</t>
  </si>
  <si>
    <t>4207-009-IRR-IM</t>
  </si>
  <si>
    <t>4207-010-IRR-IM</t>
  </si>
  <si>
    <t>4207-011-IRR-RI</t>
  </si>
  <si>
    <t>4207-015-AGR-RI</t>
  </si>
  <si>
    <t>4207-017-AGR-GR</t>
  </si>
  <si>
    <t>4207-018-AGR-GR</t>
  </si>
  <si>
    <t>4207-019-AGR-IM</t>
  </si>
  <si>
    <t>4207-024-AGR-GR</t>
  </si>
  <si>
    <t>4300-001-PWS-GR</t>
  </si>
  <si>
    <t>4300-002-PWS-GR</t>
  </si>
  <si>
    <t>4300-005-AGR-RI</t>
  </si>
  <si>
    <t>4300-009-PWS-IM</t>
  </si>
  <si>
    <t>4300-011-CLG-GR</t>
  </si>
  <si>
    <t>4300-012-AGR-IM</t>
  </si>
  <si>
    <t>4300-013-AGR-IM</t>
  </si>
  <si>
    <t>4300-014-AGR-RI</t>
  </si>
  <si>
    <t>4300-015-AGR-RI</t>
  </si>
  <si>
    <t>4300-016-AGR-IM</t>
  </si>
  <si>
    <t>4300-017-AGR-GR</t>
  </si>
  <si>
    <t>4300-018-FIS-RI</t>
  </si>
  <si>
    <t>4300-019-HYD-RI</t>
  </si>
  <si>
    <t>4300-020-HYD-RI</t>
  </si>
  <si>
    <t>4300-023-AGR-IM</t>
  </si>
  <si>
    <t>4300-024-AGR-RI</t>
  </si>
  <si>
    <t>4300-025-AGR-RI</t>
  </si>
  <si>
    <t>4300-026-REC-IM</t>
  </si>
  <si>
    <t>4300-028-PWS-GR</t>
  </si>
  <si>
    <t>4300-029-PWS-GR</t>
  </si>
  <si>
    <t>4300-031-PWS-GR</t>
  </si>
  <si>
    <t>4300-033-AGR-IM</t>
  </si>
  <si>
    <t>4300-034-AGR-IM</t>
  </si>
  <si>
    <t>4300-035-AGR-RI</t>
  </si>
  <si>
    <t>4300-041-REC-IM</t>
  </si>
  <si>
    <t>4300-043-REC-IM</t>
  </si>
  <si>
    <t>4300-044-REC-IM</t>
  </si>
  <si>
    <t>4300-045-REC-IM</t>
  </si>
  <si>
    <t>4300-046-REC-IM</t>
  </si>
  <si>
    <t>4300-047-REC-IM</t>
  </si>
  <si>
    <t>4300-048-AGR-RI</t>
  </si>
  <si>
    <t>4300-054-AGR-RI</t>
  </si>
  <si>
    <t>4300-055-AGR-RI</t>
  </si>
  <si>
    <t>4300-057-AGR-IM</t>
  </si>
  <si>
    <t>4300-058-AGR-IM</t>
  </si>
  <si>
    <t>4300-067-PWS-RA</t>
  </si>
  <si>
    <t>4300-070-PWS-IM</t>
  </si>
  <si>
    <t>4300-071-REC-IM</t>
  </si>
  <si>
    <t>4300-072-IRR-RI</t>
  </si>
  <si>
    <t>4300-075-IRR-IM</t>
  </si>
  <si>
    <t>4300-076-REC-GR</t>
  </si>
  <si>
    <t>4300-085-IRR-IM</t>
  </si>
  <si>
    <t>4300-086-IRR-RI</t>
  </si>
  <si>
    <t>4300-088-PWS-GR</t>
  </si>
  <si>
    <t>4300-089-PWS-GR</t>
  </si>
  <si>
    <t>4300-090-PWS-GR</t>
  </si>
  <si>
    <t>4300-091-PWS-GR</t>
  </si>
  <si>
    <t>4300-092-IRR-IM</t>
  </si>
  <si>
    <t>4300-093-IRR-IM</t>
  </si>
  <si>
    <t>4300-094-IRR-RI</t>
  </si>
  <si>
    <t>4300-097-PWS-GR</t>
  </si>
  <si>
    <t>4300-100-AGR-RI</t>
  </si>
  <si>
    <t>4300-101-AGR-RI</t>
  </si>
  <si>
    <t>4300-102-AGR-RI</t>
  </si>
  <si>
    <t>4302-001-PWS-IM</t>
  </si>
  <si>
    <t>4303-002-HYD-RI</t>
  </si>
  <si>
    <t>4308-001-OTH-IM</t>
  </si>
  <si>
    <t>4308-002-OTH-IM</t>
  </si>
  <si>
    <t>4308-003-OTH-IM</t>
  </si>
  <si>
    <t>4308-006-PWS-IM</t>
  </si>
  <si>
    <t>4308-007-PWS-IM</t>
  </si>
  <si>
    <t>4308-008-PWS-IM</t>
  </si>
  <si>
    <t>4308-009-PWS-IM</t>
  </si>
  <si>
    <t>4310-001-PWS-IM</t>
  </si>
  <si>
    <t>4310-002-PWS-IM</t>
  </si>
  <si>
    <t>4310-003-PWS-IM</t>
  </si>
  <si>
    <t>4310-004-PWS-IM</t>
  </si>
  <si>
    <t>4311-003-FIS-RI</t>
  </si>
  <si>
    <t>4311-004-FIS-RI</t>
  </si>
  <si>
    <t>4312-001-IRR-IM</t>
  </si>
  <si>
    <t>4312-002-IRR-IM</t>
  </si>
  <si>
    <t>4312-003-IRR-IM</t>
  </si>
  <si>
    <t>4312-005-PWS-GR</t>
  </si>
  <si>
    <t>4312-006-PWS-GR</t>
  </si>
  <si>
    <t>4312-009-IRR-RI</t>
  </si>
  <si>
    <t>4312-010-IRR-RI</t>
  </si>
  <si>
    <t>4313-002-PWS-GR</t>
  </si>
  <si>
    <t>4313-003-PWS-IM</t>
  </si>
  <si>
    <t>4313-004-PWS-IM</t>
  </si>
  <si>
    <t>4313-005-PWS-IM</t>
  </si>
  <si>
    <t>4313-006-PWS-IM</t>
  </si>
  <si>
    <t>4313-008-PWS-IM</t>
  </si>
  <si>
    <t>4314-001-PWS-IM</t>
  </si>
  <si>
    <t>4314-002-PWS-RI</t>
  </si>
  <si>
    <t>4314-003-PWS-GR</t>
  </si>
  <si>
    <t>4314-004-PWS-GR</t>
  </si>
  <si>
    <t>4314-005-PWS-GR</t>
  </si>
  <si>
    <t>4314-006-PWS-GR</t>
  </si>
  <si>
    <t>4314-007-PWS-GR</t>
  </si>
  <si>
    <t>4314-008-PWS-GR</t>
  </si>
  <si>
    <t>4315-003-PWS-GR</t>
  </si>
  <si>
    <t>4315-004-PWS-IM</t>
  </si>
  <si>
    <t>4315-005-STO-IM</t>
  </si>
  <si>
    <t>4315-007-IRR-IM</t>
  </si>
  <si>
    <t>4316-003-IRR-IM</t>
  </si>
  <si>
    <t>4316-004-IRR-IM</t>
  </si>
  <si>
    <t>4316-005-IRR-IM</t>
  </si>
  <si>
    <t>4316-006-IRR-GR</t>
  </si>
  <si>
    <t>4316-007-IRR-GR</t>
  </si>
  <si>
    <t>4316-008-PWS-GR</t>
  </si>
  <si>
    <t>4316-009-PWS-GR</t>
  </si>
  <si>
    <t>4317-002-PWS-GR</t>
  </si>
  <si>
    <t>4318-002-PWS-GR</t>
  </si>
  <si>
    <t>4318-003-PWS-GR</t>
  </si>
  <si>
    <t>4318-004-PWS-GR</t>
  </si>
  <si>
    <t>4318-005-PWS-GR</t>
  </si>
  <si>
    <t>4318-008-REC-IM</t>
  </si>
  <si>
    <t>4318-009-REC-RI</t>
  </si>
  <si>
    <t>4318-011-REC-IM</t>
  </si>
  <si>
    <t>4319-001-PWS-GR</t>
  </si>
  <si>
    <t>4320-001-AGR-IM</t>
  </si>
  <si>
    <t>4320-002-AGR-IM</t>
  </si>
  <si>
    <t>4320-004-AGR-GR</t>
  </si>
  <si>
    <t>4320-007-AGR-IM</t>
  </si>
  <si>
    <t>4320-010-REC-IM</t>
  </si>
  <si>
    <t>4320-012-AGR-IM</t>
  </si>
  <si>
    <t>4320-013-AGR-IM</t>
  </si>
  <si>
    <t>4320-015-AGR-IM</t>
  </si>
  <si>
    <t>4320-016-AGR-RI</t>
  </si>
  <si>
    <t>4320-017-AGR-RI</t>
  </si>
  <si>
    <t>4320-018-AGR-RI</t>
  </si>
  <si>
    <t>4320-022-AGR-GR</t>
  </si>
  <si>
    <t>4320-028-AGR-GR</t>
  </si>
  <si>
    <t>4321-001-AGR-IM</t>
  </si>
  <si>
    <t>4321-003-AGR-IM</t>
  </si>
  <si>
    <t>4321-004-AGR-IM</t>
  </si>
  <si>
    <t>4321-008-AGR-IM</t>
  </si>
  <si>
    <t>4400-002-STO-RI</t>
  </si>
  <si>
    <t>4400-003-STO-RI</t>
  </si>
  <si>
    <t>4400-004-STO-RI</t>
  </si>
  <si>
    <t>4400-006-STO-RI</t>
  </si>
  <si>
    <t>4400-007-STO-RI</t>
  </si>
  <si>
    <t>4400-008-STO-RI</t>
  </si>
  <si>
    <t>4400-009-STO-RI</t>
  </si>
  <si>
    <t>4401-002-IRR-IM</t>
  </si>
  <si>
    <t>4401-003-IRR-IM</t>
  </si>
  <si>
    <t>4401-004-IRR-IM</t>
  </si>
  <si>
    <t>4401-005-IRR-IM</t>
  </si>
  <si>
    <t>4401-009-REC-RI</t>
  </si>
  <si>
    <t>4402-001-IND-GR</t>
  </si>
  <si>
    <t>4403-006-REC-IM</t>
  </si>
  <si>
    <t>4403-007-REC-IM</t>
  </si>
  <si>
    <t>4403-008-REC-IM</t>
  </si>
  <si>
    <t>4403-014-PWS-IM</t>
  </si>
  <si>
    <t>4403-015-PWS-IM</t>
  </si>
  <si>
    <t>4403-016-PWS-IM</t>
  </si>
  <si>
    <t>4403-017-PWS-IM</t>
  </si>
  <si>
    <t>4403-018-PWS-IM</t>
  </si>
  <si>
    <t>4403-019-PWS-IM</t>
  </si>
  <si>
    <t>4403-020-PWS-IM</t>
  </si>
  <si>
    <t>4403-021-PWS-IM</t>
  </si>
  <si>
    <t>4403-022-IRR-IM</t>
  </si>
  <si>
    <t>4403-023-IRR-GR</t>
  </si>
  <si>
    <t>4403-026-STO-RI</t>
  </si>
  <si>
    <t>4403-027-STO-IM</t>
  </si>
  <si>
    <t>4404-001-IND-GR</t>
  </si>
  <si>
    <t>4404-002-CLG-GR</t>
  </si>
  <si>
    <t>4404-003-CLG-GR</t>
  </si>
  <si>
    <t>4404-004-CLG-GR</t>
  </si>
  <si>
    <t>4404-005-CLG-GR</t>
  </si>
  <si>
    <t>4404-007-CLG-GR</t>
  </si>
  <si>
    <t>4404-008-CLG-GR</t>
  </si>
  <si>
    <t>4404-009-CLG-GR</t>
  </si>
  <si>
    <t>4404-011-CLG-GR</t>
  </si>
  <si>
    <t>4404-012-CLG-GR</t>
  </si>
  <si>
    <t>4404-013-IRR-IM</t>
  </si>
  <si>
    <t>4404-014-IRR-RI</t>
  </si>
  <si>
    <t>4404-015-IRR-IM</t>
  </si>
  <si>
    <t>4404-023-PWS-IM</t>
  </si>
  <si>
    <t>4404-024-PWS-IM</t>
  </si>
  <si>
    <t>4500-002-PWS-GR</t>
  </si>
  <si>
    <t>4500-003-PWS-IM</t>
  </si>
  <si>
    <t>4500-009-PWS-GR</t>
  </si>
  <si>
    <t>4500-011-PWS-GR</t>
  </si>
  <si>
    <t>4500-013-IND-IM</t>
  </si>
  <si>
    <t>4500-014-IND-GR</t>
  </si>
  <si>
    <t>4500-016-IND-GR</t>
  </si>
  <si>
    <t>4500-029-PWS-GR</t>
  </si>
  <si>
    <t>4500-030-PWS-GR</t>
  </si>
  <si>
    <t>4500-031-PWS-GR</t>
  </si>
  <si>
    <t>4500-032-PWS-GR</t>
  </si>
  <si>
    <t>4500-034-PWS-GR</t>
  </si>
  <si>
    <t>4500-035-PWS-GR</t>
  </si>
  <si>
    <t>4500-036-IND-GR</t>
  </si>
  <si>
    <t>4500-037-IND-IM</t>
  </si>
  <si>
    <t>4502-001-IND-GR</t>
  </si>
  <si>
    <t>4502-002-AGR-IM</t>
  </si>
  <si>
    <t>4502-003-AGR-GR</t>
  </si>
  <si>
    <t>4502-004-AGR-GR</t>
  </si>
  <si>
    <t>4502-005-AGR-GR</t>
  </si>
  <si>
    <t>4503-001-PWS-GR</t>
  </si>
  <si>
    <t>4504-002-IRR-IM</t>
  </si>
  <si>
    <t>4504-004-IRR-GR</t>
  </si>
  <si>
    <t>4504-006-REC-IM</t>
  </si>
  <si>
    <t>4504-007-PWS-IM</t>
  </si>
  <si>
    <t>4504-008-PWS-IM</t>
  </si>
  <si>
    <t>4504-009-PWS-GR</t>
  </si>
  <si>
    <t>4504-011-PWS-GR</t>
  </si>
  <si>
    <t>4504-012-PWS-GR</t>
  </si>
  <si>
    <t>4504-018-IND-IM</t>
  </si>
  <si>
    <t>4504-019-REC-IM</t>
  </si>
  <si>
    <t>4504-020-IND-GR</t>
  </si>
  <si>
    <t>4504-021-IND-GR</t>
  </si>
  <si>
    <t>4504-022-IND-GR</t>
  </si>
  <si>
    <t>4600-003-PWS-IM</t>
  </si>
  <si>
    <t>4600-005-PWS-IM</t>
  </si>
  <si>
    <t>4600-006-PWS-IM</t>
  </si>
  <si>
    <t>4600-007-PWS-IM</t>
  </si>
  <si>
    <t>4600-009-IRR-IM</t>
  </si>
  <si>
    <t>4600-010-IRR-IM</t>
  </si>
  <si>
    <t>4600-014-PWS-IM</t>
  </si>
  <si>
    <t>4600-015-PWS-IM</t>
  </si>
  <si>
    <t>4600-016-PWS-IM</t>
  </si>
  <si>
    <t>4600-017-PWS-IM</t>
  </si>
  <si>
    <t>4600-018-PWS-IM</t>
  </si>
  <si>
    <t>4600-019-PWS-IM</t>
  </si>
  <si>
    <t>4600-020-PWS-IM</t>
  </si>
  <si>
    <t>4600-021-PWS-IM</t>
  </si>
  <si>
    <t>4600-022-PWS-IM</t>
  </si>
  <si>
    <t>4600-023-PWS-IM</t>
  </si>
  <si>
    <t>4600-024-PWS-IM</t>
  </si>
  <si>
    <t>4600-025-AGR-RI</t>
  </si>
  <si>
    <t>4601-002-PWS-GR</t>
  </si>
  <si>
    <t>4601-003-PWS-GR</t>
  </si>
  <si>
    <t>4601-005-FIS-GR</t>
  </si>
  <si>
    <t>4601-006-FIS-GR</t>
  </si>
  <si>
    <t>4601-007-FIS-GR</t>
  </si>
  <si>
    <t>4601-008-AGR-GR</t>
  </si>
  <si>
    <t>4601-009-AGR-GR</t>
  </si>
  <si>
    <t>4602-001-PWS-IM</t>
  </si>
  <si>
    <t>4602-002-PWS-IM</t>
  </si>
  <si>
    <t>4602-003-IRR-IM</t>
  </si>
  <si>
    <t>4602-004-IRR-IM</t>
  </si>
  <si>
    <t>4602-005-IRR-GR</t>
  </si>
  <si>
    <t>4602-006-PWS-TR</t>
  </si>
  <si>
    <t>4607-001-PWS-GR</t>
  </si>
  <si>
    <t>4607-002-AGR-IM</t>
  </si>
  <si>
    <t>4607-003-REC-GR</t>
  </si>
  <si>
    <t>4607-004-IRR-IM</t>
  </si>
  <si>
    <t>4607-005-IRR-IM</t>
  </si>
  <si>
    <t>4607-006-AGR-RI</t>
  </si>
  <si>
    <t>4607-007-AGR-IM</t>
  </si>
  <si>
    <t>4607-008-AGR-IM</t>
  </si>
  <si>
    <t>4607-009-AGR-IM</t>
  </si>
  <si>
    <t>4607-010-AGR-IM</t>
  </si>
  <si>
    <t>4607-011-AGR-IM</t>
  </si>
  <si>
    <t>4607-012-AGR-GR</t>
  </si>
  <si>
    <t>4607-013-AGR-RI</t>
  </si>
  <si>
    <t>4607-015-PWS-GR</t>
  </si>
  <si>
    <t>4607-016-IRR-IM</t>
  </si>
  <si>
    <t>4704-001-REC-IM</t>
  </si>
  <si>
    <t>4704-002-REC-IM</t>
  </si>
  <si>
    <t>4707-002-IRR-IM</t>
  </si>
  <si>
    <t>4707-003-IRR-IM</t>
  </si>
  <si>
    <t>4707-004-IRR-IM</t>
  </si>
  <si>
    <t>4707-005-IRR-IM</t>
  </si>
  <si>
    <t>4707-006-IRR-IM</t>
  </si>
  <si>
    <t>4707-007-IRR-GR</t>
  </si>
  <si>
    <t>4707-008-IRR-GR</t>
  </si>
  <si>
    <t>4707-009-IRR-GR</t>
  </si>
  <si>
    <t>4707-012-IRR-RI</t>
  </si>
  <si>
    <t>4707-013-IRR-IM</t>
  </si>
  <si>
    <t>4707-014-IRR-IM</t>
  </si>
  <si>
    <t>4707-015-IRR-IM</t>
  </si>
  <si>
    <t>4707-016-IRR-IM</t>
  </si>
  <si>
    <t>4707-017-IRR-IM</t>
  </si>
  <si>
    <t>4707-018-IRR-IM</t>
  </si>
  <si>
    <t>4707-019-IRR-IM</t>
  </si>
  <si>
    <t>4707-020-IRR-IM</t>
  </si>
  <si>
    <t>4707-021-IRR-IM</t>
  </si>
  <si>
    <t>4707-022-IRR-IM</t>
  </si>
  <si>
    <t>4707-023-IRR-IM</t>
  </si>
  <si>
    <t>4710-001-REC-IM</t>
  </si>
  <si>
    <t>4710-002-REC-IM</t>
  </si>
  <si>
    <t>4710-003-REC-IM</t>
  </si>
  <si>
    <t>4710-004-REC-IM</t>
  </si>
  <si>
    <t>4710-005-REC-IM</t>
  </si>
  <si>
    <t>4710-006-REC-IM</t>
  </si>
  <si>
    <t>4710-007-REC-IM</t>
  </si>
  <si>
    <t>4800-001-REC-IM</t>
  </si>
  <si>
    <t>4800-002-REC-IM</t>
  </si>
  <si>
    <t>4800-003-REC-IM</t>
  </si>
  <si>
    <t>4800-004-REC-IM</t>
  </si>
  <si>
    <t>4800-005-REC-IM</t>
  </si>
  <si>
    <t>4800-006-REC-IM</t>
  </si>
  <si>
    <t>4803-001-HYD-RI</t>
  </si>
  <si>
    <t>5000-001-CLG-GR</t>
  </si>
  <si>
    <t>5000-002-CLG-GR</t>
  </si>
  <si>
    <t>5000-004-IRR-IM</t>
  </si>
  <si>
    <t>5000-005-IRR-IM</t>
  </si>
  <si>
    <t>5000-006-IRR-IM</t>
  </si>
  <si>
    <t>5000-007-IRR-IM</t>
  </si>
  <si>
    <t>5000-008-IRR-IM</t>
  </si>
  <si>
    <t>5000-009-IRR-IM</t>
  </si>
  <si>
    <t>5000-010-IRR-IM</t>
  </si>
  <si>
    <t>5000-011-IRR-IM</t>
  </si>
  <si>
    <t>5000-017-PWS-IM</t>
  </si>
  <si>
    <t>5000-018-PWR-SU</t>
  </si>
  <si>
    <t>5000-020-AGR-IM</t>
  </si>
  <si>
    <t>5000-021-AGR-IM</t>
  </si>
  <si>
    <t>5000-024-STO-IM</t>
  </si>
  <si>
    <t>5000-025-PWR-GR</t>
  </si>
  <si>
    <t>5000-026-PWR-GR</t>
  </si>
  <si>
    <t>5000-027-PWR-GR</t>
  </si>
  <si>
    <t>5000-028-IRR-IM</t>
  </si>
  <si>
    <t>5000-028-PWR-GR</t>
  </si>
  <si>
    <t>5000-029-IRR-IM</t>
  </si>
  <si>
    <t>5000-029-PWR-GR</t>
  </si>
  <si>
    <t>5000-030-IRR-IM</t>
  </si>
  <si>
    <t>5000-030-PWR-GR</t>
  </si>
  <si>
    <t>5000-031-IRR-IM</t>
  </si>
  <si>
    <t>5101-001-PWS-GR</t>
  </si>
  <si>
    <t>5102-001-PWS-GR</t>
  </si>
  <si>
    <t>5102-003-AGR-IM</t>
  </si>
  <si>
    <t>5102-004-AGR-IM</t>
  </si>
  <si>
    <t>5102-005-AGR-IM</t>
  </si>
  <si>
    <t>5102-006-AGR-IM</t>
  </si>
  <si>
    <t>5102-007-AGR-GR</t>
  </si>
  <si>
    <t>5102-008-AGR-GR</t>
  </si>
  <si>
    <t>5102-009-AGR-GR</t>
  </si>
  <si>
    <t>5102-010-AGR-GR</t>
  </si>
  <si>
    <t>5102-012-AGR-IM</t>
  </si>
  <si>
    <t>5102-013-AGR-IM</t>
  </si>
  <si>
    <t>5103-001-PWS-IM</t>
  </si>
  <si>
    <t>5103-002-PWS-IM</t>
  </si>
  <si>
    <t>5104-001-PWS-GR</t>
  </si>
  <si>
    <t>5104-002-AGR-RI</t>
  </si>
  <si>
    <t>5105-001-REC-IM</t>
  </si>
  <si>
    <t>5106-001-AGR-IM</t>
  </si>
  <si>
    <t>5106-002-AGR-IM</t>
  </si>
  <si>
    <t>5106-003-AGR-IM</t>
  </si>
  <si>
    <t>5106-006-PWS-GR</t>
  </si>
  <si>
    <t>5106-018-PWS-GR</t>
  </si>
  <si>
    <t>5106-023-PWS-GR</t>
  </si>
  <si>
    <t>5106-024-PWS-IM</t>
  </si>
  <si>
    <t>5106-025-PWS-IM</t>
  </si>
  <si>
    <t>5108-001-PWS-RI</t>
  </si>
  <si>
    <t>5108-002-PWS-IM</t>
  </si>
  <si>
    <t>5108-003-PWS-IM</t>
  </si>
  <si>
    <t>5108-004-PWS-IM</t>
  </si>
  <si>
    <t>5109-001-AGR-IM</t>
  </si>
  <si>
    <t>5109-002-AGR-IM</t>
  </si>
  <si>
    <t>5110-001-PWS-GR</t>
  </si>
  <si>
    <t>5110-003-PWS-IM</t>
  </si>
  <si>
    <t>5110-004-PWS-IM</t>
  </si>
  <si>
    <t>5110-006-AGR-RI</t>
  </si>
  <si>
    <t>5110-007-AGR-RI</t>
  </si>
  <si>
    <t>5110-008-AGR-IM</t>
  </si>
  <si>
    <t>5110-009-AGR-IM</t>
  </si>
  <si>
    <t>5110-010-AGR-IM</t>
  </si>
  <si>
    <t>5110-011-AGR-IM</t>
  </si>
  <si>
    <t>5111-001-PWS-IM</t>
  </si>
  <si>
    <t>5111-002-PWS-IM</t>
  </si>
  <si>
    <t>5112-001-PWS-RI</t>
  </si>
  <si>
    <t>5112-002-PWS-IM</t>
  </si>
  <si>
    <t>5112-003-PWS-RI</t>
  </si>
  <si>
    <t>5112-004-PWS-IM</t>
  </si>
  <si>
    <t>5112-005-PWS-IM</t>
  </si>
  <si>
    <t>5112-006-PWS-RI</t>
  </si>
  <si>
    <t>5112-007-PWS-RI</t>
  </si>
  <si>
    <t>5112-009-PWS-RI</t>
  </si>
  <si>
    <t>5112-010-PWS-RI</t>
  </si>
  <si>
    <t>5112-011-PWS-RI</t>
  </si>
  <si>
    <t>5112-017-PWS-IM</t>
  </si>
  <si>
    <t>5200-001-IND-RI</t>
  </si>
  <si>
    <t>5200-002-IND-GR</t>
  </si>
  <si>
    <t>5200-004-PWS-GR</t>
  </si>
  <si>
    <t>5200-005-PWS-GR</t>
  </si>
  <si>
    <t>5200-006-PWS-GR</t>
  </si>
  <si>
    <t>5200-013-IND-GR</t>
  </si>
  <si>
    <t>5200-014-IND-GR</t>
  </si>
  <si>
    <t>5200-015-IND-GR</t>
  </si>
  <si>
    <t>5200-017-IND-GR</t>
  </si>
  <si>
    <t>5200-022-IND-GR</t>
  </si>
  <si>
    <t>5200-027-PWS-GR</t>
  </si>
  <si>
    <t>5200-032-IND-GR</t>
  </si>
  <si>
    <t>5200-033-IND-GR</t>
  </si>
  <si>
    <t>5200-034-IND-GR</t>
  </si>
  <si>
    <t>5200-035-IND-GR</t>
  </si>
  <si>
    <t>5200-037-IND-GR</t>
  </si>
  <si>
    <t>5200-043-PWS-GR</t>
  </si>
  <si>
    <t>5200-044-IRR-IM</t>
  </si>
  <si>
    <t>5200-045-AGR-IM</t>
  </si>
  <si>
    <t>5200-047-AGR-IM</t>
  </si>
  <si>
    <t>5200-048-AGR-GR</t>
  </si>
  <si>
    <t>5200-049-AGR-IM</t>
  </si>
  <si>
    <t>5200-050-AGR-RI</t>
  </si>
  <si>
    <t>5200-051-AGR-IM</t>
  </si>
  <si>
    <t>5200-052-AGR-IM</t>
  </si>
  <si>
    <t>5200-053-AGR-IM</t>
  </si>
  <si>
    <t>5200-054-AGR-IM</t>
  </si>
  <si>
    <t>5200-055-IND-GR</t>
  </si>
  <si>
    <t>5200-059-AGR-GR</t>
  </si>
  <si>
    <t>5200-060-AGR-GR</t>
  </si>
  <si>
    <t>5200-061-PWS-GR</t>
  </si>
  <si>
    <t>5200-065-PWS-GR</t>
  </si>
  <si>
    <t>5200-066-PWS-GR</t>
  </si>
  <si>
    <t>5200-068-IRR-IM</t>
  </si>
  <si>
    <t>5200-069-IRR-IM</t>
  </si>
  <si>
    <t>5200-070-IRR-IM</t>
  </si>
  <si>
    <t>5200-076-PWS-GR</t>
  </si>
  <si>
    <t>5200-077-AGR-RI</t>
  </si>
  <si>
    <t>5200-078-AGR-IM</t>
  </si>
  <si>
    <t>5200-079-PWS-GR</t>
  </si>
  <si>
    <t>5201-002-PWS-IM</t>
  </si>
  <si>
    <t>5201-008-AGR-IM</t>
  </si>
  <si>
    <t>5201-009-AGR-GR</t>
  </si>
  <si>
    <t>5201-010-AGR-IM</t>
  </si>
  <si>
    <t>5202-001-PWS-RI</t>
  </si>
  <si>
    <t>5202-002-PWS-IM</t>
  </si>
  <si>
    <t>5202-003-PWS-IM</t>
  </si>
  <si>
    <t>5202-004-PWS-IM</t>
  </si>
  <si>
    <t>5202-006-PWS-IM</t>
  </si>
  <si>
    <t>5202-008-IND-GR</t>
  </si>
  <si>
    <t>5202-009-IND-RI</t>
  </si>
  <si>
    <t>5202-010-IND-RI</t>
  </si>
  <si>
    <t>5202-011-HYD-RI</t>
  </si>
  <si>
    <t>5203-001-PWS-GR</t>
  </si>
  <si>
    <t>5203-002-PWS-GR</t>
  </si>
  <si>
    <t>5204-001-PWS-IM</t>
  </si>
  <si>
    <t>5205-002-PWS-IM</t>
  </si>
  <si>
    <t>5205-004-PWS-GR</t>
  </si>
  <si>
    <t>5206-001-AGR-GR</t>
  </si>
  <si>
    <t>5206-002-IND-GR</t>
  </si>
  <si>
    <t>5206-003-IND-GR</t>
  </si>
  <si>
    <t>5206-011-AGR-IM</t>
  </si>
  <si>
    <t>5206-012-IND-GR</t>
  </si>
  <si>
    <t>5206-013-PWS-IM</t>
  </si>
  <si>
    <t>5206-014-PWS-IM</t>
  </si>
  <si>
    <t>5208-006-AGR-IM</t>
  </si>
  <si>
    <t>5208-007-AGR-RI</t>
  </si>
  <si>
    <t>5208-008-AGR-RI</t>
  </si>
  <si>
    <t>5301-001-PWS-GR</t>
  </si>
  <si>
    <t>5301-002-PWS-GR</t>
  </si>
  <si>
    <t>5301-004-PWS-GR</t>
  </si>
  <si>
    <t>5301-005-PWS-GR</t>
  </si>
  <si>
    <t>5302-001-PWS-GR</t>
  </si>
  <si>
    <t>5302-002-PWS-GR</t>
  </si>
  <si>
    <t>5302-003-IRR-GR</t>
  </si>
  <si>
    <t>5302-003-PWS-GR</t>
  </si>
  <si>
    <t>5302-004-PWS-GR</t>
  </si>
  <si>
    <t>5302-005-PWS-GR</t>
  </si>
  <si>
    <t>5302-006-PWS-GR</t>
  </si>
  <si>
    <t>5302-007-PWS-IM</t>
  </si>
  <si>
    <t>5302-008-PWS-IM</t>
  </si>
  <si>
    <t>5302-009-PWS-IM</t>
  </si>
  <si>
    <t>5302-013-IND-GR</t>
  </si>
  <si>
    <t>5302-013-IRR-GR</t>
  </si>
  <si>
    <t>5302-014-IND-GR</t>
  </si>
  <si>
    <t>5302-014-IRR-GR</t>
  </si>
  <si>
    <t>5302-015-IRR-IM</t>
  </si>
  <si>
    <t>5302-016-IRR-IM</t>
  </si>
  <si>
    <t>5302-017-IRR-IM</t>
  </si>
  <si>
    <t>5302-018-IRR-IM</t>
  </si>
  <si>
    <t>5302-022-PWS-GR</t>
  </si>
  <si>
    <t>5303-001-PWS-IM</t>
  </si>
  <si>
    <t>5303-002-PWS-IM</t>
  </si>
  <si>
    <t>5303-003-PWS-IM</t>
  </si>
  <si>
    <t>5303-004-PWS-IM</t>
  </si>
  <si>
    <t>5304-001-AGR-IM</t>
  </si>
  <si>
    <t>5304-002-AGR-IM</t>
  </si>
  <si>
    <t>5304-003-AGR-IM</t>
  </si>
  <si>
    <t>5305-001-PWS-IM</t>
  </si>
  <si>
    <t>5305-002-PWS-IM</t>
  </si>
  <si>
    <t>5305-003-PWS-IM</t>
  </si>
  <si>
    <t>5305-004-PWS-IM</t>
  </si>
  <si>
    <t>5305-005-PWS-IM</t>
  </si>
  <si>
    <t>5305-006-PWS-IM</t>
  </si>
  <si>
    <t>5305-008-PWS-IM</t>
  </si>
  <si>
    <t>6000-006-HYD-RI</t>
  </si>
  <si>
    <t>6000-007-HYD-IM</t>
  </si>
  <si>
    <t>6000-008-HYD-IM</t>
  </si>
  <si>
    <t>6000-025-HYD-IM</t>
  </si>
  <si>
    <t>6000-025-PWS-IM</t>
  </si>
  <si>
    <t>6000-027-IND-IM</t>
  </si>
  <si>
    <t>6000-030-IND-GR</t>
  </si>
  <si>
    <t>6000-031-IND-GR</t>
  </si>
  <si>
    <t>6000-032-REC-RI</t>
  </si>
  <si>
    <t>6000-033-PWS-GR</t>
  </si>
  <si>
    <t>6000-039-PWS-GR</t>
  </si>
  <si>
    <t>6000-040-PWS-GR</t>
  </si>
  <si>
    <t>6000-041-PWS-GR</t>
  </si>
  <si>
    <t>6000-042-PWS-GR</t>
  </si>
  <si>
    <t>6000-043-PWS-GR</t>
  </si>
  <si>
    <t>6000-044-PWS-GR</t>
  </si>
  <si>
    <t>6000-045-PWS-GR</t>
  </si>
  <si>
    <t>6000-046-HYD-RI</t>
  </si>
  <si>
    <t>6000-048-REC-IM</t>
  </si>
  <si>
    <t>6000-049-REC-IM</t>
  </si>
  <si>
    <t>6000-050-REC-IM</t>
  </si>
  <si>
    <t>6000-051-POT-GR</t>
  </si>
  <si>
    <t>6000-053-POT-GR</t>
  </si>
  <si>
    <t>6005-001-PWS-IM</t>
  </si>
  <si>
    <t>6005-002-PWS-IM</t>
  </si>
  <si>
    <t>6005-003-PWS-IM</t>
  </si>
  <si>
    <t>6005-004-PWS-IM</t>
  </si>
  <si>
    <t>6005-005-PWS-GR</t>
  </si>
  <si>
    <t>6005-006-PWS-GR</t>
  </si>
  <si>
    <t>6005-007-PWS-GR</t>
  </si>
  <si>
    <t>6006-001-PWS-GR</t>
  </si>
  <si>
    <t>6006-002-PWS-GR</t>
  </si>
  <si>
    <t>6006-003-PWS-GR</t>
  </si>
  <si>
    <t>6006-004-PWS-GR</t>
  </si>
  <si>
    <t>6011-001-AGR-IM</t>
  </si>
  <si>
    <t>6011-002-AGR-GR</t>
  </si>
  <si>
    <t>6011-003-AGR-GR</t>
  </si>
  <si>
    <t>6013-001-PWS-GR</t>
  </si>
  <si>
    <t>6016-003-PWS-GR</t>
  </si>
  <si>
    <t>6020-001-HYD-RI</t>
  </si>
  <si>
    <t>6020-002-HYD-RI</t>
  </si>
  <si>
    <t>6020-004-PWS-GR</t>
  </si>
  <si>
    <t>6020-007-PWS-GR</t>
  </si>
  <si>
    <t>6023-001-AGR-IM</t>
  </si>
  <si>
    <t>6023-002-AGR-IM</t>
  </si>
  <si>
    <t>6023-003-AGR-IM</t>
  </si>
  <si>
    <t>6023-004-AGR-RI</t>
  </si>
  <si>
    <t>6023-005-REC-IM</t>
  </si>
  <si>
    <t>6024-001-PWS-RI</t>
  </si>
  <si>
    <t>6024-002-PWS-IM</t>
  </si>
  <si>
    <t>6024-003-PWS-IM</t>
  </si>
  <si>
    <t>6024-004-AGR-IM</t>
  </si>
  <si>
    <t>6024-005-AGR-IM</t>
  </si>
  <si>
    <t>6024-006-AGR-IM</t>
  </si>
  <si>
    <t>6024-007-AGR-IM</t>
  </si>
  <si>
    <t>6024-008-AGR-RI</t>
  </si>
  <si>
    <t>6025-001-PWS-IM</t>
  </si>
  <si>
    <t>6025-002-PWS-IM</t>
  </si>
  <si>
    <t>6026-001-PWS-IM</t>
  </si>
  <si>
    <t>6026-003-PWS-IM</t>
  </si>
  <si>
    <t>6100-001-PWS-GR</t>
  </si>
  <si>
    <t>6100-002-PWS-GR</t>
  </si>
  <si>
    <t>6100-003-PWS-GR</t>
  </si>
  <si>
    <t>6100-004-PWS-GR</t>
  </si>
  <si>
    <t>6100-006-POT-GR</t>
  </si>
  <si>
    <t>6100-007-IND-IM</t>
  </si>
  <si>
    <t>6202-001-PWS-IM</t>
  </si>
  <si>
    <t>6400-001-HYD-IM</t>
  </si>
  <si>
    <t>6400-003-REC-IM</t>
  </si>
  <si>
    <t>6402-001-REC-IM</t>
  </si>
  <si>
    <t>6402-002-REC-IM</t>
  </si>
  <si>
    <t>6402-003-REC-IM</t>
  </si>
  <si>
    <t>6402-004-REC-IM</t>
  </si>
  <si>
    <t>6502-001-IRR-IM</t>
  </si>
  <si>
    <t>6600-001-REC-IM</t>
  </si>
  <si>
    <t>6602-002-IRR-IM</t>
  </si>
  <si>
    <t>6604-001-PWS-IM</t>
  </si>
  <si>
    <t>6604-002-PWS-IM</t>
  </si>
  <si>
    <t>6604-005-PWS-GR</t>
  </si>
  <si>
    <t>6604-006-PWS-GR</t>
  </si>
  <si>
    <t>6700-001-PWS-IM</t>
  </si>
  <si>
    <t>6700-002-POT-IM</t>
  </si>
  <si>
    <t>6700-004-PWS-GR</t>
  </si>
  <si>
    <t>6705-001-HYD-RI</t>
  </si>
  <si>
    <t>6705-004-PWS-GR</t>
  </si>
  <si>
    <t>6705-008-PWS-GR</t>
  </si>
  <si>
    <t>6705-010-REC-IM</t>
  </si>
  <si>
    <t>6705-011-REC-IM</t>
  </si>
  <si>
    <t>6705-012-REC-IM</t>
  </si>
  <si>
    <t>6705-013-REC-IM</t>
  </si>
  <si>
    <t>6800-001-PWS-GR</t>
  </si>
  <si>
    <t>6800-002-PWS-GR</t>
  </si>
  <si>
    <t>6800-003-PWS-GR</t>
  </si>
  <si>
    <t>6800-004-PWS-GR</t>
  </si>
  <si>
    <t>6800-005-PWS-GR</t>
  </si>
  <si>
    <t>6800-011-REC-IM</t>
  </si>
  <si>
    <t>6800-012-PWS-GR</t>
  </si>
  <si>
    <t>6800-013-AGR-IM</t>
  </si>
  <si>
    <t>6802-001-AGR-IM</t>
  </si>
  <si>
    <t>6802-002-PWS-GR</t>
  </si>
  <si>
    <t>6802-003-PWS-GR</t>
  </si>
  <si>
    <t>6802-004-PWS-GR</t>
  </si>
  <si>
    <t>6802-005-PWS-GR</t>
  </si>
  <si>
    <t>6802-006-PWS-GR</t>
  </si>
  <si>
    <t>6802-007-PWS-GR</t>
  </si>
  <si>
    <t>6802-008-PWS-GR</t>
  </si>
  <si>
    <t>6802-009-PWS-GR</t>
  </si>
  <si>
    <t>6802-010-PWS-GR</t>
  </si>
  <si>
    <t>6802-011-PWS-GR</t>
  </si>
  <si>
    <t>6802-012-PWS-RI</t>
  </si>
  <si>
    <t>6802-013-PWS-GR</t>
  </si>
  <si>
    <t>6805-001-REC-IM</t>
  </si>
  <si>
    <t>6805-003-PWS-GR</t>
  </si>
  <si>
    <t>6806-001-PWS-GR</t>
  </si>
  <si>
    <t>6806-003-PWS-GR</t>
  </si>
  <si>
    <t>6900-002-IND-GR</t>
  </si>
  <si>
    <t>6900-003-IND-GR</t>
  </si>
  <si>
    <t>6900-006-IND-GR</t>
  </si>
  <si>
    <t>6900-007-PWS-IM</t>
  </si>
  <si>
    <t>6900-011-STO-RI</t>
  </si>
  <si>
    <t>6900-016-REC-IM</t>
  </si>
  <si>
    <t>6900-018-IND-RI</t>
  </si>
  <si>
    <t>6900-029-PWS-IM</t>
  </si>
  <si>
    <t>6900-030-PWS-IM</t>
  </si>
  <si>
    <t>6900-032-REC-IM</t>
  </si>
  <si>
    <t>6900-038-PWS-GR</t>
  </si>
  <si>
    <t>6900-039-PWS-GR</t>
  </si>
  <si>
    <t>6901-001-REC-RI</t>
  </si>
  <si>
    <t>6902-001-PWS-IM</t>
  </si>
  <si>
    <t>6902-002-PWS-IM</t>
  </si>
  <si>
    <t>6902-003-PWS-IM</t>
  </si>
  <si>
    <t>6903-002-PWS-IM</t>
  </si>
  <si>
    <t>6905-001-REC-RI</t>
  </si>
  <si>
    <t>6910-001-PWS-IM</t>
  </si>
  <si>
    <t>6910-002-PWS-IM</t>
  </si>
  <si>
    <t>6910-003-PWS-IM</t>
  </si>
  <si>
    <t>6910-009-AGR-IM</t>
  </si>
  <si>
    <t>6910-011-AGR-IM</t>
  </si>
  <si>
    <t>6910-012-AGR-GR</t>
  </si>
  <si>
    <t>6910-016-AGR-IM</t>
  </si>
  <si>
    <t>6910-017-REC-IM</t>
  </si>
  <si>
    <t>6910-018-REC-IM</t>
  </si>
  <si>
    <t>6910-019-REC-IM</t>
  </si>
  <si>
    <t>6912-001-PWS-TR</t>
  </si>
  <si>
    <t>6912-002-PWS-TR</t>
  </si>
  <si>
    <t>6912-003-PWS-IM</t>
  </si>
  <si>
    <t>6912-004-IRR-GR</t>
  </si>
  <si>
    <t>6912-005-IRR-IM</t>
  </si>
  <si>
    <t>6912-006-IRR-IM</t>
  </si>
  <si>
    <t>6912-007-IRR-IM</t>
  </si>
  <si>
    <t>6912-008-POT-GR</t>
  </si>
  <si>
    <t>6912-009-IRR-IM</t>
  </si>
  <si>
    <t>6912-012-IRR-IM</t>
  </si>
  <si>
    <t>6912-013-IRR-IM</t>
  </si>
  <si>
    <t>6912-014-IRR-IM</t>
  </si>
  <si>
    <t>6912-015-IRR-IM</t>
  </si>
  <si>
    <t>6912-016-IRR-IM</t>
  </si>
  <si>
    <t>6912-017-IRR-GR</t>
  </si>
  <si>
    <t>6915-001-PWS-RI</t>
  </si>
  <si>
    <t>6916-002-IRR-RI</t>
  </si>
  <si>
    <t>6916-003-IRR-IM</t>
  </si>
  <si>
    <t>6917-002-IND-IM</t>
  </si>
  <si>
    <t>6918-004-PWS-IM</t>
  </si>
  <si>
    <t>6918-007-PWS-IM</t>
  </si>
  <si>
    <t>6918-008-PWS-IM</t>
  </si>
  <si>
    <t>6918-009-PWS-IM</t>
  </si>
  <si>
    <t>6918-013-IND-GR</t>
  </si>
  <si>
    <t>6918-014-IND-GR</t>
  </si>
  <si>
    <t>6918-015-IND-GR</t>
  </si>
  <si>
    <t>6918-016-IND-GR</t>
  </si>
  <si>
    <t>6918-019-PWS-IM</t>
  </si>
  <si>
    <t>6919-001-PWS-RI</t>
  </si>
  <si>
    <t>6920-001-PWS-IM</t>
  </si>
  <si>
    <t>6920-002-PWS-GR</t>
  </si>
  <si>
    <t>6920-003-PWS-GR</t>
  </si>
  <si>
    <t>6920-006-PWS-GR</t>
  </si>
  <si>
    <t>6920-007-PWS-GR</t>
  </si>
  <si>
    <t>6920-008-PWS-GR</t>
  </si>
  <si>
    <t>7000-001-IRR-IM</t>
  </si>
  <si>
    <t>7000-002-IRR-IM</t>
  </si>
  <si>
    <t>7000-003-IRR-IM</t>
  </si>
  <si>
    <t>7000-004-IRR-IM</t>
  </si>
  <si>
    <t>7000-005-IRR-GR</t>
  </si>
  <si>
    <t>7000-006-IRR-GR</t>
  </si>
  <si>
    <t>7000-007-SIT-RI</t>
  </si>
  <si>
    <t>7000-014-PWR-SU</t>
  </si>
  <si>
    <t>7000-015-PWR-SU</t>
  </si>
  <si>
    <t>7000-016-PWR-SU</t>
  </si>
  <si>
    <t>7000-017-PWS-TR</t>
  </si>
  <si>
    <t>7000-018-PWS-TR</t>
  </si>
  <si>
    <t>7000-019-PWR-SU</t>
  </si>
  <si>
    <t>7103-001-IND-IM</t>
  </si>
  <si>
    <t>7105-004-PWS-IM</t>
  </si>
  <si>
    <t>7105-005-PWS-IM</t>
  </si>
  <si>
    <t>7107-001-PWS-IM</t>
  </si>
  <si>
    <t>7107-002-PWS-IM</t>
  </si>
  <si>
    <t>7107-003-PWS-IM</t>
  </si>
  <si>
    <t>7108-002-PWS-IM</t>
  </si>
  <si>
    <t>7108-003-PWS-IM</t>
  </si>
  <si>
    <t>7108-004-PWS-IM</t>
  </si>
  <si>
    <t>7108-005-PWS-RI</t>
  </si>
  <si>
    <t>7108-006-IRR-IM</t>
  </si>
  <si>
    <t>7108-007-IRR-IM</t>
  </si>
  <si>
    <t>7108-008-IRR-IM</t>
  </si>
  <si>
    <t>7108-009-IRR-IM</t>
  </si>
  <si>
    <t>7108-010-IRR-IM</t>
  </si>
  <si>
    <t>7200-003-PWS-GR</t>
  </si>
  <si>
    <t>7200-004-PWS-GR</t>
  </si>
  <si>
    <t>7200-005-PWS-IM</t>
  </si>
  <si>
    <t>7200-006-PWS-IM</t>
  </si>
  <si>
    <t>7200-007-PWS-IM</t>
  </si>
  <si>
    <t>7200-009-PWS-GR</t>
  </si>
  <si>
    <t>7200-010-PWS-GR</t>
  </si>
  <si>
    <t>7200-011-PWS-GR</t>
  </si>
  <si>
    <t>7202-001-LAN-IM</t>
  </si>
  <si>
    <t>7202-002-LAN-IM</t>
  </si>
  <si>
    <t>7202-003-LAN-IM</t>
  </si>
  <si>
    <t>7202-004-LAN-IM</t>
  </si>
  <si>
    <t>7202-006-LAN-IM</t>
  </si>
  <si>
    <t>7202-007-LAN-IM</t>
  </si>
  <si>
    <t>7202-008-LAN-IM</t>
  </si>
  <si>
    <t>7202-009-LAN-IM</t>
  </si>
  <si>
    <t>7202-011-LAN-IM</t>
  </si>
  <si>
    <t>7202-012-LAN-IM</t>
  </si>
  <si>
    <t>7202-015-PWS-GR</t>
  </si>
  <si>
    <t>7202-016-PWS-GR</t>
  </si>
  <si>
    <t>7202-017-PWS-GR</t>
  </si>
  <si>
    <t>7202-020-PWS-IM</t>
  </si>
  <si>
    <t>7202-021-PWS-IM</t>
  </si>
  <si>
    <t>7202-022-IRR-GR</t>
  </si>
  <si>
    <t>7202-023-AGR-GR</t>
  </si>
  <si>
    <t>7300-002-PWS-GR</t>
  </si>
  <si>
    <t>7300-003-PWS-GR</t>
  </si>
  <si>
    <t>7300-004-PWS-GR</t>
  </si>
  <si>
    <t>7300-006-PWS-GR</t>
  </si>
  <si>
    <t>7301-001-PWS-RI</t>
  </si>
  <si>
    <t>7301-002-PWS-IM</t>
  </si>
  <si>
    <t>7302-001-PWS-IM</t>
  </si>
  <si>
    <t>7302-004-PWS-IM</t>
  </si>
  <si>
    <t>7302-006-IRR-IM</t>
  </si>
  <si>
    <t>7302-007-IRR-GR</t>
  </si>
  <si>
    <t>7302-009-IRR-GR</t>
  </si>
  <si>
    <t>7302-013-PWS-IM</t>
  </si>
  <si>
    <t>7401-002-IRR-IM</t>
  </si>
  <si>
    <t>7401-003-IRR-IM</t>
  </si>
  <si>
    <t>7401-004-IRR-GR</t>
  </si>
  <si>
    <t>7401-005-IRR-GR</t>
  </si>
  <si>
    <t>7401-006-IRR-GR</t>
  </si>
  <si>
    <t>7401-008-IRR-GR</t>
  </si>
  <si>
    <t>7401-009-IRR-GR</t>
  </si>
  <si>
    <t>7401-012-PWS-GR</t>
  </si>
  <si>
    <t>7402-001-IRR-RI</t>
  </si>
  <si>
    <t>7402-002-IRR-GR</t>
  </si>
  <si>
    <t>7402-003-IRR-GR</t>
  </si>
  <si>
    <t>7402-004-IRR-GR</t>
  </si>
  <si>
    <t>7402-005-IRR-GR</t>
  </si>
  <si>
    <t>7402-006-IRR-GR</t>
  </si>
  <si>
    <t>7402-009-PWS-TR</t>
  </si>
  <si>
    <t>7403-007-PWS-GR</t>
  </si>
  <si>
    <t>7403-013-PWS-TR</t>
  </si>
  <si>
    <t>7403-014-PWS-TR</t>
  </si>
  <si>
    <t>7403-015-IRR-IM</t>
  </si>
  <si>
    <t>7403-016-IRR-IM</t>
  </si>
  <si>
    <t>7403-017-IRR-IM</t>
  </si>
  <si>
    <t>7403-018-IRR-IM</t>
  </si>
  <si>
    <t>7403-020-IRR-IM</t>
  </si>
  <si>
    <t>7403-021-IRR-IM</t>
  </si>
  <si>
    <t>7404-001-PWS-IM</t>
  </si>
  <si>
    <t>7404-002-PWS-IM</t>
  </si>
  <si>
    <t>7405-001-PWS-RI</t>
  </si>
  <si>
    <t>7405-002-PWS-IM</t>
  </si>
  <si>
    <t>7405-003-PWS-IM</t>
  </si>
  <si>
    <t>7405-004-PWS-IM</t>
  </si>
  <si>
    <t>7405-005-PWS-IM</t>
  </si>
  <si>
    <t>7407-001-IRR-IM</t>
  </si>
  <si>
    <t>7407-003-IRR-IM</t>
  </si>
  <si>
    <t>7407-004-IRR-IM</t>
  </si>
  <si>
    <t>7407-005-IRR-IM</t>
  </si>
  <si>
    <t>7407-007-IRR-IM</t>
  </si>
  <si>
    <t>7407-008-IRR-IM</t>
  </si>
  <si>
    <t>7407-009-IRR-IM</t>
  </si>
  <si>
    <t>7407-010-IRR-GR</t>
  </si>
  <si>
    <t>7407-013-PWS-IM</t>
  </si>
  <si>
    <t>7407-014-PWS-IM</t>
  </si>
  <si>
    <t>7407-015-PWS-IM</t>
  </si>
  <si>
    <t>7407-018-PWS-IM</t>
  </si>
  <si>
    <t>7408-001-PWS-IM</t>
  </si>
  <si>
    <t>7409-001-PWS-IM</t>
  </si>
  <si>
    <t>7410-001-PWS-RI</t>
  </si>
  <si>
    <t>7411-001-IRR-IM</t>
  </si>
  <si>
    <t>7411-002-PWS-TR</t>
  </si>
  <si>
    <t>7411-003-IRR-IM</t>
  </si>
  <si>
    <t>7411-004-IRR-IM</t>
  </si>
  <si>
    <t>7411-005-IRR-IM</t>
  </si>
  <si>
    <t>7411-006-IRR-IM</t>
  </si>
  <si>
    <t>7412-001-PWS-TR</t>
  </si>
  <si>
    <t>7412-002-PWS-TR</t>
  </si>
  <si>
    <t>Permit</t>
  </si>
  <si>
    <t>Registration</t>
  </si>
  <si>
    <t>Vol. Diverted</t>
  </si>
  <si>
    <t>February</t>
  </si>
  <si>
    <t>Jan_10</t>
  </si>
  <si>
    <t>Jan_11</t>
  </si>
  <si>
    <t>Jan_12</t>
  </si>
  <si>
    <t>Jan_13</t>
  </si>
  <si>
    <t>Jan_14</t>
  </si>
  <si>
    <t>Jan_15</t>
  </si>
  <si>
    <t>Jan_16</t>
  </si>
  <si>
    <t>Jan_17</t>
  </si>
  <si>
    <t>Jan_18</t>
  </si>
  <si>
    <t>Jan_19</t>
  </si>
  <si>
    <t>Jan_20</t>
  </si>
  <si>
    <t>Jan_21</t>
  </si>
  <si>
    <t>Jan_22</t>
  </si>
  <si>
    <t>Jan_23</t>
  </si>
  <si>
    <t>Jan_24</t>
  </si>
  <si>
    <t>Jan_25</t>
  </si>
  <si>
    <t>Jan_26</t>
  </si>
  <si>
    <t>Jan_27</t>
  </si>
  <si>
    <t>Jan_28</t>
  </si>
  <si>
    <t>Jan_29</t>
  </si>
  <si>
    <t>Jan_30</t>
  </si>
  <si>
    <t>Jan_31</t>
  </si>
  <si>
    <t>Feb_10</t>
  </si>
  <si>
    <t>Feb_11</t>
  </si>
  <si>
    <t>Feb_12</t>
  </si>
  <si>
    <t>Feb_13</t>
  </si>
  <si>
    <t>Feb_14</t>
  </si>
  <si>
    <t>Feb_15</t>
  </si>
  <si>
    <t>Feb_16</t>
  </si>
  <si>
    <t>Feb_17</t>
  </si>
  <si>
    <t>Feb_18</t>
  </si>
  <si>
    <t>Feb_19</t>
  </si>
  <si>
    <t>Feb_20</t>
  </si>
  <si>
    <t>Feb_21</t>
  </si>
  <si>
    <t>Feb_22</t>
  </si>
  <si>
    <t>Feb_23</t>
  </si>
  <si>
    <t>Feb_24</t>
  </si>
  <si>
    <t>Feb_25</t>
  </si>
  <si>
    <t>Feb_26</t>
  </si>
  <si>
    <t>Feb_27</t>
  </si>
  <si>
    <t>Feb_28</t>
  </si>
  <si>
    <t>Feb_29</t>
  </si>
  <si>
    <t>Mar_10</t>
  </si>
  <si>
    <t>Mar_11</t>
  </si>
  <si>
    <t>Mar_12</t>
  </si>
  <si>
    <t>Mar_13</t>
  </si>
  <si>
    <t>Mar_14</t>
  </si>
  <si>
    <t>Mar_15</t>
  </si>
  <si>
    <t>Mar_16</t>
  </si>
  <si>
    <t>Mar_17</t>
  </si>
  <si>
    <t>Mar_18</t>
  </si>
  <si>
    <t>Mar_19</t>
  </si>
  <si>
    <t>Mar_20</t>
  </si>
  <si>
    <t>Mar_21</t>
  </si>
  <si>
    <t>Mar_22</t>
  </si>
  <si>
    <t>Mar_23</t>
  </si>
  <si>
    <t>Mar_24</t>
  </si>
  <si>
    <t>Mar_25</t>
  </si>
  <si>
    <t>Mar_26</t>
  </si>
  <si>
    <t>Mar_27</t>
  </si>
  <si>
    <t>Mar_28</t>
  </si>
  <si>
    <t>Mar_29</t>
  </si>
  <si>
    <t>Mar_30</t>
  </si>
  <si>
    <t>Mar_31</t>
  </si>
  <si>
    <t>Apr_10</t>
  </si>
  <si>
    <t>Apr_11</t>
  </si>
  <si>
    <t>Apr_12</t>
  </si>
  <si>
    <t>Apr_13</t>
  </si>
  <si>
    <t>Apr_14</t>
  </si>
  <si>
    <t>Apr_15</t>
  </si>
  <si>
    <t>Apr_16</t>
  </si>
  <si>
    <t>Apr_17</t>
  </si>
  <si>
    <t>Apr_18</t>
  </si>
  <si>
    <t>Apr_19</t>
  </si>
  <si>
    <t>Apr_20</t>
  </si>
  <si>
    <t>Apr_21</t>
  </si>
  <si>
    <t>Apr_22</t>
  </si>
  <si>
    <t>Apr_23</t>
  </si>
  <si>
    <t>Apr_24</t>
  </si>
  <si>
    <t>Apr_25</t>
  </si>
  <si>
    <t>Apr_26</t>
  </si>
  <si>
    <t>Apr_27</t>
  </si>
  <si>
    <t>Apr_28</t>
  </si>
  <si>
    <t>Apr_29</t>
  </si>
  <si>
    <t>Apr_30</t>
  </si>
  <si>
    <t>May_10</t>
  </si>
  <si>
    <t>May_11</t>
  </si>
  <si>
    <t>May_12</t>
  </si>
  <si>
    <t>May_13</t>
  </si>
  <si>
    <t>May_14</t>
  </si>
  <si>
    <t>May_15</t>
  </si>
  <si>
    <t>May_16</t>
  </si>
  <si>
    <t>May_17</t>
  </si>
  <si>
    <t>May_18</t>
  </si>
  <si>
    <t>May_19</t>
  </si>
  <si>
    <t>May_20</t>
  </si>
  <si>
    <t>May_21</t>
  </si>
  <si>
    <t>May_22</t>
  </si>
  <si>
    <t>May_23</t>
  </si>
  <si>
    <t>May_24</t>
  </si>
  <si>
    <t>May_25</t>
  </si>
  <si>
    <t>May_26</t>
  </si>
  <si>
    <t>May_27</t>
  </si>
  <si>
    <t>May_28</t>
  </si>
  <si>
    <t>May_29</t>
  </si>
  <si>
    <t>May_30</t>
  </si>
  <si>
    <t>May_31</t>
  </si>
  <si>
    <t>Jun_10</t>
  </si>
  <si>
    <t>Jun_11</t>
  </si>
  <si>
    <t>Jun_12</t>
  </si>
  <si>
    <t>Jun_13</t>
  </si>
  <si>
    <t>Jun_14</t>
  </si>
  <si>
    <t>Jun_15</t>
  </si>
  <si>
    <t>Jun_16</t>
  </si>
  <si>
    <t>Jun_17</t>
  </si>
  <si>
    <t>Jun_18</t>
  </si>
  <si>
    <t>Jun_19</t>
  </si>
  <si>
    <t>Jun_20</t>
  </si>
  <si>
    <t>Jun_21</t>
  </si>
  <si>
    <t>Jun_22</t>
  </si>
  <si>
    <t>Jun_23</t>
  </si>
  <si>
    <t>Jun_24</t>
  </si>
  <si>
    <t>Jun_25</t>
  </si>
  <si>
    <t>Jun_26</t>
  </si>
  <si>
    <t>Jun_27</t>
  </si>
  <si>
    <t>Jun_28</t>
  </si>
  <si>
    <t>Jun_29</t>
  </si>
  <si>
    <t>Jun_30</t>
  </si>
  <si>
    <t>Jul_10</t>
  </si>
  <si>
    <t>Jul_11</t>
  </si>
  <si>
    <t>Jul_12</t>
  </si>
  <si>
    <t>Jul_13</t>
  </si>
  <si>
    <t>Jul_14</t>
  </si>
  <si>
    <t>Jul_15</t>
  </si>
  <si>
    <t>Jul_16</t>
  </si>
  <si>
    <t>Jul_17</t>
  </si>
  <si>
    <t>Jul_18</t>
  </si>
  <si>
    <t>Jul_19</t>
  </si>
  <si>
    <t>Jul_20</t>
  </si>
  <si>
    <t>Jul_21</t>
  </si>
  <si>
    <t>Jul_22</t>
  </si>
  <si>
    <t>Jul_23</t>
  </si>
  <si>
    <t>Jul_24</t>
  </si>
  <si>
    <t>Jul_25</t>
  </si>
  <si>
    <t>Jul_26</t>
  </si>
  <si>
    <t>Jul_27</t>
  </si>
  <si>
    <t>Jul_28</t>
  </si>
  <si>
    <t>Jul_29</t>
  </si>
  <si>
    <t>Jul_30</t>
  </si>
  <si>
    <t>Jul_31</t>
  </si>
  <si>
    <t>Aug_10</t>
  </si>
  <si>
    <t>Aug_11</t>
  </si>
  <si>
    <t>Aug_12</t>
  </si>
  <si>
    <t>Aug_13</t>
  </si>
  <si>
    <t>Aug_14</t>
  </si>
  <si>
    <t>Aug_15</t>
  </si>
  <si>
    <t>Aug_16</t>
  </si>
  <si>
    <t>Aug_17</t>
  </si>
  <si>
    <t>Aug_18</t>
  </si>
  <si>
    <t>Aug_19</t>
  </si>
  <si>
    <t>Aug_20</t>
  </si>
  <si>
    <t>Aug_21</t>
  </si>
  <si>
    <t>Aug_22</t>
  </si>
  <si>
    <t>Aug_23</t>
  </si>
  <si>
    <t>Aug_24</t>
  </si>
  <si>
    <t>Aug_25</t>
  </si>
  <si>
    <t>Aug_26</t>
  </si>
  <si>
    <t>Aug_27</t>
  </si>
  <si>
    <t>Aug_28</t>
  </si>
  <si>
    <t>Aug_29</t>
  </si>
  <si>
    <t>Aug_30</t>
  </si>
  <si>
    <t>Aug_31</t>
  </si>
  <si>
    <t>Sep_10</t>
  </si>
  <si>
    <t>Sep_11</t>
  </si>
  <si>
    <t>Sep_12</t>
  </si>
  <si>
    <t>Sep_13</t>
  </si>
  <si>
    <t>Sep_14</t>
  </si>
  <si>
    <t>Sep_15</t>
  </si>
  <si>
    <t>Sep_16</t>
  </si>
  <si>
    <t>Sep_17</t>
  </si>
  <si>
    <t>Sep_18</t>
  </si>
  <si>
    <t>Sep_19</t>
  </si>
  <si>
    <t>Sep_20</t>
  </si>
  <si>
    <t>Sep_21</t>
  </si>
  <si>
    <t>Sep_22</t>
  </si>
  <si>
    <t>Sep_23</t>
  </si>
  <si>
    <t>Sep_24</t>
  </si>
  <si>
    <t>Sep_25</t>
  </si>
  <si>
    <t>Sep_26</t>
  </si>
  <si>
    <t>Sep_27</t>
  </si>
  <si>
    <t>Sep_28</t>
  </si>
  <si>
    <t>Sep_29</t>
  </si>
  <si>
    <t>Sep_30</t>
  </si>
  <si>
    <t>Oct_10</t>
  </si>
  <si>
    <t>Oct_11</t>
  </si>
  <si>
    <t>Oct_12</t>
  </si>
  <si>
    <t>Oct_13</t>
  </si>
  <si>
    <t>Oct_14</t>
  </si>
  <si>
    <t>Oct_15</t>
  </si>
  <si>
    <t>Oct_16</t>
  </si>
  <si>
    <t>Oct_17</t>
  </si>
  <si>
    <t>Oct_18</t>
  </si>
  <si>
    <t>Oct_19</t>
  </si>
  <si>
    <t>Oct_20</t>
  </si>
  <si>
    <t>Oct_21</t>
  </si>
  <si>
    <t>Oct_22</t>
  </si>
  <si>
    <t>Oct_23</t>
  </si>
  <si>
    <t>Oct_24</t>
  </si>
  <si>
    <t>Oct_25</t>
  </si>
  <si>
    <t>Oct_26</t>
  </si>
  <si>
    <t>Oct_27</t>
  </si>
  <si>
    <t>Oct_28</t>
  </si>
  <si>
    <t>Oct_29</t>
  </si>
  <si>
    <t>Oct_30</t>
  </si>
  <si>
    <t>Oct_31</t>
  </si>
  <si>
    <t>Nov_10</t>
  </si>
  <si>
    <t>Nov_11</t>
  </si>
  <si>
    <t>Nov_12</t>
  </si>
  <si>
    <t>Nov_13</t>
  </si>
  <si>
    <t>Nov_14</t>
  </si>
  <si>
    <t>Nov_15</t>
  </si>
  <si>
    <t>Nov_16</t>
  </si>
  <si>
    <t>Nov_17</t>
  </si>
  <si>
    <t>Nov_18</t>
  </si>
  <si>
    <t>Nov_19</t>
  </si>
  <si>
    <t>Nov_20</t>
  </si>
  <si>
    <t>Nov_21</t>
  </si>
  <si>
    <t>Nov_22</t>
  </si>
  <si>
    <t>Nov_23</t>
  </si>
  <si>
    <t>Nov_24</t>
  </si>
  <si>
    <t>Nov_25</t>
  </si>
  <si>
    <t>Nov_26</t>
  </si>
  <si>
    <t>Nov_27</t>
  </si>
  <si>
    <t>Nov_28</t>
  </si>
  <si>
    <t>Nov_29</t>
  </si>
  <si>
    <t>Nov_30</t>
  </si>
  <si>
    <t>Dec_10</t>
  </si>
  <si>
    <t>Dec_11</t>
  </si>
  <si>
    <t>Dec_12</t>
  </si>
  <si>
    <t>Dec_13</t>
  </si>
  <si>
    <t>Dec_14</t>
  </si>
  <si>
    <t>Dec_15</t>
  </si>
  <si>
    <t>Dec_16</t>
  </si>
  <si>
    <t>Dec_17</t>
  </si>
  <si>
    <t>Dec_18</t>
  </si>
  <si>
    <t>Dec_19</t>
  </si>
  <si>
    <t>Dec_20</t>
  </si>
  <si>
    <t>Dec_21</t>
  </si>
  <si>
    <t>Dec_22</t>
  </si>
  <si>
    <t>Dec_23</t>
  </si>
  <si>
    <t>Dec_24</t>
  </si>
  <si>
    <t>Dec_25</t>
  </si>
  <si>
    <t>Dec_26</t>
  </si>
  <si>
    <t>Dec_27</t>
  </si>
  <si>
    <t>Dec_28</t>
  </si>
  <si>
    <t>Dec_29</t>
  </si>
  <si>
    <t>Dec_30</t>
  </si>
  <si>
    <t>Dec_31</t>
  </si>
  <si>
    <t>CDID</t>
  </si>
  <si>
    <t>PreviousPermit</t>
  </si>
  <si>
    <t>FeatureSeq</t>
  </si>
  <si>
    <t>DiversionType</t>
  </si>
  <si>
    <t>2000-015-PWS-GR</t>
  </si>
  <si>
    <t>SECTWA Eastern Division Well #1</t>
  </si>
  <si>
    <t>ABAN</t>
  </si>
  <si>
    <t>2000-016-PWS-GR</t>
  </si>
  <si>
    <t>SECTWA Eastern Division Well #2</t>
  </si>
  <si>
    <t>2000-020-PWR-GR</t>
  </si>
  <si>
    <t>Millstone Well No. 2</t>
  </si>
  <si>
    <t>INACT</t>
  </si>
  <si>
    <t>2000-021-PWR-GR</t>
  </si>
  <si>
    <t>Millstone Well No. 3</t>
  </si>
  <si>
    <t>2000-022-PWR-GR</t>
  </si>
  <si>
    <t>MILLSTONE WELL NO. 4</t>
  </si>
  <si>
    <t>2102-001-PWS-GR</t>
  </si>
  <si>
    <t>Copps Brook Well</t>
  </si>
  <si>
    <t>2107-001-PWS-GR</t>
  </si>
  <si>
    <t>Groton Well 1</t>
  </si>
  <si>
    <t>2107-002-PWS-GR</t>
  </si>
  <si>
    <t>Groton Well 2</t>
  </si>
  <si>
    <t>2107-008-PWS-IM</t>
  </si>
  <si>
    <t>Smith Lake Res (Poquonock Lake) Pump Station</t>
  </si>
  <si>
    <t>2201-001-PWS-TR</t>
  </si>
  <si>
    <t>2202-003-PWS-IM</t>
  </si>
  <si>
    <t>Beckwith Road Booster Station (Barnes Reservoir)</t>
  </si>
  <si>
    <t>2202-004-PWS-IM</t>
  </si>
  <si>
    <t>Beckwith Road Booster Station (Bogue Brook)</t>
  </si>
  <si>
    <t>2203-003-PWS-GR</t>
  </si>
  <si>
    <t>SPEEDBOWL (POLLY BROOK) WELL #1</t>
  </si>
  <si>
    <t>3000-002-IND-GR</t>
  </si>
  <si>
    <t>3000-003-IND-GR</t>
  </si>
  <si>
    <t>3000-004-IND-GR</t>
  </si>
  <si>
    <t>Montville Well #3</t>
  </si>
  <si>
    <t>3000-013-PWS-TR</t>
  </si>
  <si>
    <t>Montville Interconnection</t>
  </si>
  <si>
    <t>EMER</t>
  </si>
  <si>
    <t>3000-014-IND-GR</t>
  </si>
  <si>
    <t>MONTVILLE WELL #4</t>
  </si>
  <si>
    <t>Thames River- Graving Dock #1</t>
  </si>
  <si>
    <t>3005-001-PWS-IM</t>
  </si>
  <si>
    <t>Stony Brook Reservoir</t>
  </si>
  <si>
    <t>3104-004-PWS-GR</t>
  </si>
  <si>
    <t>STAFFORD WELL CAISSON #1</t>
  </si>
  <si>
    <t>3104-005-PWS-GR</t>
  </si>
  <si>
    <t>Stafford Well Caisson #2</t>
  </si>
  <si>
    <t>3108-001-IND-GR</t>
  </si>
  <si>
    <t>MANCHESTER S&amp;G (COLUMBIA) GRAVEL WELL #2</t>
  </si>
  <si>
    <t>Willimantic CC- Pond 2</t>
  </si>
  <si>
    <t>3200-003-IND-IM</t>
  </si>
  <si>
    <t>Route 6 Pond #1</t>
  </si>
  <si>
    <t>3207-001-PWS-GR</t>
  </si>
  <si>
    <t>Frito-Lay Well #1</t>
  </si>
  <si>
    <t>3400-004-IND-GR</t>
  </si>
  <si>
    <t>Frito-Lay Well #2</t>
  </si>
  <si>
    <t>Frito-Lay Well #2R (replaces Well 2)</t>
  </si>
  <si>
    <t>3400-007-IND-RI</t>
  </si>
  <si>
    <t>William Prym Well #1</t>
  </si>
  <si>
    <t>3404-001-PWS-IM</t>
  </si>
  <si>
    <t>Chase Reservoir</t>
  </si>
  <si>
    <t>3404-002-PWS-IM</t>
  </si>
  <si>
    <t>CRYSTAL POND (AKA HYGEIA)</t>
  </si>
  <si>
    <t>3500-003-FIS-GR</t>
  </si>
  <si>
    <t>Tunnel Hydroelectric Dam- Quinebaug River</t>
  </si>
  <si>
    <t>Plainfield Division Well #1</t>
  </si>
  <si>
    <t>3700-007-PWS-GR</t>
  </si>
  <si>
    <t>Five Points (Hopeville Well Field)- Emergency</t>
  </si>
  <si>
    <t>3700-008-PWS-GR</t>
  </si>
  <si>
    <t>Well 2 South (Hopeville Wellfield)</t>
  </si>
  <si>
    <t>3700-011-FIS-GR</t>
  </si>
  <si>
    <t>3700-014-IND-IM</t>
  </si>
  <si>
    <t>Rogers Plant- Alexander Lake</t>
  </si>
  <si>
    <t>3700-015-IND-IM</t>
  </si>
  <si>
    <t>Rogers Plant Pond Quinebaug River w/2 24" Gates</t>
  </si>
  <si>
    <t>3700-016-IND-RI</t>
  </si>
  <si>
    <t>Quinebaug River Canal</t>
  </si>
  <si>
    <t>3700-017-IND-GR</t>
  </si>
  <si>
    <t>Rogers Plant- Well #1</t>
  </si>
  <si>
    <t>3700-019-IND-GR</t>
  </si>
  <si>
    <t>Rogers Plant- Well #3</t>
  </si>
  <si>
    <t>Malerba Farm - WITHDRAWAL FROM QUINEBAUG RIVER</t>
  </si>
  <si>
    <t>3708-002-IND-IM</t>
  </si>
  <si>
    <t>Woodstock Plant- Woodstock Well #1</t>
  </si>
  <si>
    <t>3800-006-IND-RI</t>
  </si>
  <si>
    <t>3800-007-IND-GR</t>
  </si>
  <si>
    <t>South Windham Plant- South Windham Well #1</t>
  </si>
  <si>
    <t>3800-009-IND-IM</t>
  </si>
  <si>
    <t>Larrabe Brook Impoundment</t>
  </si>
  <si>
    <t>BROWNING - FLY POND</t>
  </si>
  <si>
    <t>3900-001-PWS-IM</t>
  </si>
  <si>
    <t>Bog Meadow Reservoir</t>
  </si>
  <si>
    <t>3900-002-PWS-IM</t>
  </si>
  <si>
    <t>Fairview Reservoir</t>
  </si>
  <si>
    <t>Deep River Reservoir</t>
  </si>
  <si>
    <t>4000-001-AGR-IM</t>
  </si>
  <si>
    <t>Gardner's Dowling Irrigation Pond</t>
  </si>
  <si>
    <t>Gardner's Dowling Pond</t>
  </si>
  <si>
    <t>4000-003-IND-GR</t>
  </si>
  <si>
    <t>Containment Sump</t>
  </si>
  <si>
    <t>4000-004-IND-GR</t>
  </si>
  <si>
    <t>Well No.1</t>
  </si>
  <si>
    <t>4000-007-IND-GR</t>
  </si>
  <si>
    <t>Middletown Station Well #1</t>
  </si>
  <si>
    <t>4000-014-AGR-GR</t>
  </si>
  <si>
    <t>Szepanski 6 Well System</t>
  </si>
  <si>
    <t>EAST HARTFORD - WILLOW BROOK POND</t>
  </si>
  <si>
    <t>4000-018-IND-GR</t>
  </si>
  <si>
    <t>East Hartford Well No. 01</t>
  </si>
  <si>
    <t>Middletown - CT River Building 380</t>
  </si>
  <si>
    <t>Middletown - Well A</t>
  </si>
  <si>
    <t>Middletown - Well B</t>
  </si>
  <si>
    <t>Middletown - Well No. 7</t>
  </si>
  <si>
    <t>4000-028-IND-GR</t>
  </si>
  <si>
    <t>Middletown Well No. 10</t>
  </si>
  <si>
    <t>4000-030-IND-GR</t>
  </si>
  <si>
    <t>Middletown- Well No. MT235</t>
  </si>
  <si>
    <t>4000-031-IND-GR</t>
  </si>
  <si>
    <t>Middletown Well No. MT239</t>
  </si>
  <si>
    <t>4000-032-IND-GR</t>
  </si>
  <si>
    <t>Belamose Business Park- Ranney Well</t>
  </si>
  <si>
    <t>4000-038-PWS-GR</t>
  </si>
  <si>
    <t>Windsor Locks Caisson #1</t>
  </si>
  <si>
    <t>4000-039-PWS-GR</t>
  </si>
  <si>
    <t>4000-040-PWS-GR</t>
  </si>
  <si>
    <t>Windsor Locks Caisson #3</t>
  </si>
  <si>
    <t>4000-041-PWS-GR</t>
  </si>
  <si>
    <t>Windsor Locks Caisson #4</t>
  </si>
  <si>
    <t>4000-042-PWS-GR</t>
  </si>
  <si>
    <t>Windsor Locks GP Well</t>
  </si>
  <si>
    <t>4000-043-PWS-GR</t>
  </si>
  <si>
    <t>WINDSOR LOCKS ROCK WELL</t>
  </si>
  <si>
    <t>4000-045-PWS-IM</t>
  </si>
  <si>
    <t>UPPER CHESTER RESERVOIR (Upper Pond)</t>
  </si>
  <si>
    <t>4000-055-AGR-IM</t>
  </si>
  <si>
    <t>Malee Farm Pond</t>
  </si>
  <si>
    <t>4000-058-AGR-IM</t>
  </si>
  <si>
    <t>Withdrawal from CT River</t>
  </si>
  <si>
    <t>Dufford Irrigation Pump CT River @ Tyron Street</t>
  </si>
  <si>
    <t>4000-076-PWS-TR</t>
  </si>
  <si>
    <t>Thomas- Stormwater Drainage Facility</t>
  </si>
  <si>
    <t>Dexter- Canal to Plant (Mill Water)</t>
  </si>
  <si>
    <t>Dexter- Windsor Locks Canal</t>
  </si>
  <si>
    <t>Horton Irrigation Pump- Connecticut River</t>
  </si>
  <si>
    <t>4000-088-IND-RI</t>
  </si>
  <si>
    <t>Balf- Withdrawal from CT River</t>
  </si>
  <si>
    <t>4000-089-IND-GR</t>
  </si>
  <si>
    <t>WELL NO. 2 (D)</t>
  </si>
  <si>
    <t>4000-090-IND-RI</t>
  </si>
  <si>
    <t>CT River/Intake Canal</t>
  </si>
  <si>
    <t>4000-091-PWR-RI</t>
  </si>
  <si>
    <t>CT River Intake Canal #4 Unit</t>
  </si>
  <si>
    <t>4000-092-PWR-RI</t>
  </si>
  <si>
    <t>CT river Intake Canal #5 Unit</t>
  </si>
  <si>
    <t>4000-093-PWR-RI</t>
  </si>
  <si>
    <t>CT River Intake Canal #6</t>
  </si>
  <si>
    <t>4000-096-PWS-IM</t>
  </si>
  <si>
    <t>CVH RES #1 SPILLWAY FLOW TO RESERVOIR BROOK</t>
  </si>
  <si>
    <t>4000-096-PWS-TR</t>
  </si>
  <si>
    <t>Route 5 South Windsor Interconnection</t>
  </si>
  <si>
    <t>4000-097-PWS-IM</t>
  </si>
  <si>
    <t>CVH RES #2 (ASYLUM #3) 12" LINE TO HOSPITAL</t>
  </si>
  <si>
    <t>4000-098-PWS-IM</t>
  </si>
  <si>
    <t>CVH Res #2 (Asylum #3) 8" Pipe to Res #3-4</t>
  </si>
  <si>
    <t>4000-098-PWS-TR</t>
  </si>
  <si>
    <t>Old Country Interconnection</t>
  </si>
  <si>
    <t>CVH RES #3-4 (ASYLUM #1) 16" LINE (FIRE FLOW)</t>
  </si>
  <si>
    <t>4000-100-PWS-IM</t>
  </si>
  <si>
    <t>CVH Res #5 (Asylum #2) 8" Line to Res #2</t>
  </si>
  <si>
    <t>4000-101-PWS-IM</t>
  </si>
  <si>
    <t>CVH RES #5 (ASYLUM #2) 8" TO BROOK TO RES #3-4</t>
  </si>
  <si>
    <t>CHALANY - IMPOUNDMENT #2 - No Withdrawals</t>
  </si>
  <si>
    <t>CHALANY - WELL #6</t>
  </si>
  <si>
    <t>4000-112-PWS-GR</t>
  </si>
  <si>
    <t>Windsor Lock Caisson/ Well System</t>
  </si>
  <si>
    <t>4002-002-PWS-GR</t>
  </si>
  <si>
    <t>Mapleton Ave Well #1</t>
  </si>
  <si>
    <t>4002-003-PWS-GR</t>
  </si>
  <si>
    <t>Mapleton Ave Well #2</t>
  </si>
  <si>
    <t>4002-004-AGR-IM</t>
  </si>
  <si>
    <t>CULBRO TOBACCO - FARM #20 HICKORY STREET POND</t>
  </si>
  <si>
    <t>4003-002-IND-GR</t>
  </si>
  <si>
    <t>4004-001-PWS-GR</t>
  </si>
  <si>
    <t>Kupchunos Well Field</t>
  </si>
  <si>
    <t>Waldron- Home Pond</t>
  </si>
  <si>
    <t>4005-001-CLG-GR</t>
  </si>
  <si>
    <t>Wethersfield Office Well #1</t>
  </si>
  <si>
    <t>4005-002-IND-GR</t>
  </si>
  <si>
    <t>Wethersfield Office Well #2</t>
  </si>
  <si>
    <t>4005-003-IND-GR</t>
  </si>
  <si>
    <t>WETHERSFIELD OFFICE WELL #3 - Abandoned 1999</t>
  </si>
  <si>
    <t>4006-004-AGR-IM</t>
  </si>
  <si>
    <t>Thurz - Unnamed Pond</t>
  </si>
  <si>
    <t>Sharon Buck- Holland Brook Stormwater System</t>
  </si>
  <si>
    <t>Cold Brook Reservoir- 24" Blowoff</t>
  </si>
  <si>
    <t>4009-006-STO</t>
  </si>
  <si>
    <t>ALOHAH BUCK - STORMWATER CONTROL</t>
  </si>
  <si>
    <t>4011-001-PWS-IM</t>
  </si>
  <si>
    <t>Portland Reservoir</t>
  </si>
  <si>
    <t>Deuces Pond</t>
  </si>
  <si>
    <t>CHALANY - IMPOUNDMENT #1 - No withdrawals</t>
  </si>
  <si>
    <t>Chalany- Well #1</t>
  </si>
  <si>
    <t>CHALANY - WELL #2</t>
  </si>
  <si>
    <t>CHALANY - WELL #3</t>
  </si>
  <si>
    <t>CHALANY - WELL #4</t>
  </si>
  <si>
    <t>CHALANY - WELL #5</t>
  </si>
  <si>
    <t>4100-001-PWS-GR</t>
  </si>
  <si>
    <t>Bradley Airport Well #5A</t>
  </si>
  <si>
    <t>4100-002-PWS-GR</t>
  </si>
  <si>
    <t>Bradley Airport Well #6</t>
  </si>
  <si>
    <t>4100-004-AGR-</t>
  </si>
  <si>
    <t>Irrigation Pump #1</t>
  </si>
  <si>
    <t>4100-005-AGR-</t>
  </si>
  <si>
    <t>Irrigation Pump #2</t>
  </si>
  <si>
    <t>Dave Berry- Farm Pond #1</t>
  </si>
  <si>
    <t>David Berry- Farm Pond #2</t>
  </si>
  <si>
    <t>4100-010-AGR-GR</t>
  </si>
  <si>
    <t>4100-015-AGR-IM</t>
  </si>
  <si>
    <t>4100-016-AGR-IM</t>
  </si>
  <si>
    <t>CULBRO LAND RESOURCES - WELL EG-3</t>
  </si>
  <si>
    <t>CULBRO TOBACCO - FARM #20 HALLADAY AVENUE POND</t>
  </si>
  <si>
    <t>4101-005-AGR-IM</t>
  </si>
  <si>
    <t>Beneski 2 Pond</t>
  </si>
  <si>
    <t>4101-006-AGR-IM</t>
  </si>
  <si>
    <t>Hill Street Pond</t>
  </si>
  <si>
    <t>Suffield Country Club- Muddy Brook Pump</t>
  </si>
  <si>
    <t>4200-006-PWS-GR</t>
  </si>
  <si>
    <t>Fuller Hurd Well</t>
  </si>
  <si>
    <t>4200-007-PWS-GR</t>
  </si>
  <si>
    <t>Farnham Estates Well</t>
  </si>
  <si>
    <t>4200-008-PWS-GR</t>
  </si>
  <si>
    <t>Hunt Well #01</t>
  </si>
  <si>
    <t>4200-009-PWS-GR</t>
  </si>
  <si>
    <t>Hunt Well #2</t>
  </si>
  <si>
    <t>4200-010-PWS-GR</t>
  </si>
  <si>
    <t>Hunt Well #3</t>
  </si>
  <si>
    <t>Hunt Well #10 - Replaced Well #04</t>
  </si>
  <si>
    <t>4200-014-PWS-GR</t>
  </si>
  <si>
    <t>Hunt Well #7</t>
  </si>
  <si>
    <t>4200-020-PWS-GR</t>
  </si>
  <si>
    <t>4200-021-PWS-GR</t>
  </si>
  <si>
    <t>Oak Street Well #1</t>
  </si>
  <si>
    <t>4200-022-PWS-GR</t>
  </si>
  <si>
    <t>Oak Street Well #2</t>
  </si>
  <si>
    <t>4200-023-PWS-RI</t>
  </si>
  <si>
    <t>4200-028-PWS-GR</t>
  </si>
  <si>
    <t>Town Farm Well #1</t>
  </si>
  <si>
    <t>4200-029-PWS-GR</t>
  </si>
  <si>
    <t>Town Farm Well #2</t>
  </si>
  <si>
    <t>4200-031-AGR-IM</t>
  </si>
  <si>
    <t>Padegimas Somersville Pond</t>
  </si>
  <si>
    <t>Adolph Anderson - Scantic River Pumps</t>
  </si>
  <si>
    <t>4200-043-AGR-RI</t>
  </si>
  <si>
    <t>Pudim Withdrawal From Scantic River</t>
  </si>
  <si>
    <t>4200-046-AGR-IM</t>
  </si>
  <si>
    <t>Four Bridges Rd- Scantic River Withdrawal</t>
  </si>
  <si>
    <t>Maturo Home Farm- Scantic River Withdrawal</t>
  </si>
  <si>
    <t>Howard Farm- Scantic River Withdrawal</t>
  </si>
  <si>
    <t>Hurlbut Farm- Scantic River Withdrawal</t>
  </si>
  <si>
    <t>MATURO KELLIFER FARM - SCANTIC RIVER WITHDRAWAL</t>
  </si>
  <si>
    <t>Powder Hollow Well #5- Replaced Well #2</t>
  </si>
  <si>
    <t>4203-001-PWS-GR</t>
  </si>
  <si>
    <t>Ellis Well</t>
  </si>
  <si>
    <t>4203-002-PWS-GR</t>
  </si>
  <si>
    <t>Keery Well</t>
  </si>
  <si>
    <t>4204-001-PWS-GR</t>
  </si>
  <si>
    <t>Ellington Acres Well #1</t>
  </si>
  <si>
    <t>4204-002-PWS-GR</t>
  </si>
  <si>
    <t>Ellington Acres Well #2</t>
  </si>
  <si>
    <t>4204-003-PWS-GR</t>
  </si>
  <si>
    <t>Preston Well #1</t>
  </si>
  <si>
    <t>4204-004-AGR-IM</t>
  </si>
  <si>
    <t>Wetherell and Sons- Pond #1</t>
  </si>
  <si>
    <t>4204-006-AGR-RI</t>
  </si>
  <si>
    <t>Withdrawal from Abby Brook</t>
  </si>
  <si>
    <t>Somers Recreation- Irrigation Ponds</t>
  </si>
  <si>
    <t>Wood Farm- Withdrawal from Abbey Brook</t>
  </si>
  <si>
    <t>4205-001-PWS-GR</t>
  </si>
  <si>
    <t>4206-002-PWS-GR</t>
  </si>
  <si>
    <t>Broad Brook Well #1</t>
  </si>
  <si>
    <t>4206-003-PWS-GR</t>
  </si>
  <si>
    <t>Broad Brook Well #2</t>
  </si>
  <si>
    <t>4206-004-PWS-GR</t>
  </si>
  <si>
    <t>Broad Brook Well #3</t>
  </si>
  <si>
    <t>4206-008-AGR-RI</t>
  </si>
  <si>
    <t>4206-011-AGR-RI</t>
  </si>
  <si>
    <t>Broad Brook Irrigation Pump</t>
  </si>
  <si>
    <t>4207-001-AGR-IM</t>
  </si>
  <si>
    <t>4207-002-AGR-IM</t>
  </si>
  <si>
    <t>4207-008-IRR-IM</t>
  </si>
  <si>
    <t>Ellington Ridge CC- 2nd Hole Pond</t>
  </si>
  <si>
    <t>Ellington Ridge CC- 7th Hole Pond</t>
  </si>
  <si>
    <t>4207-012-IRR-GR</t>
  </si>
  <si>
    <t>4207-013-IRR-GR</t>
  </si>
  <si>
    <t>4207-014-IRR-GR</t>
  </si>
  <si>
    <t>4207-016-AGR-RI</t>
  </si>
  <si>
    <t>Pudim Withdrawal from Ketch Brook</t>
  </si>
  <si>
    <t>4207-020-AGR-IM</t>
  </si>
  <si>
    <t>4207-021-AGR-IM</t>
  </si>
  <si>
    <t>4207-022-AGR-IM</t>
  </si>
  <si>
    <t>4207-023-AGR-IM</t>
  </si>
  <si>
    <t>4300-003-PWS-GR</t>
  </si>
  <si>
    <t>Bradley Airport Well #3</t>
  </si>
  <si>
    <t>4300-004-PWS-GR</t>
  </si>
  <si>
    <t>Bradley Airport Well #4</t>
  </si>
  <si>
    <t>CF Woodford- Site 1 Simsbury North</t>
  </si>
  <si>
    <t>4300-007-AGR-RI</t>
  </si>
  <si>
    <t>Valley Farms- Farmington River Irrigation Pump</t>
  </si>
  <si>
    <t>4300-008-PWS-GR</t>
  </si>
  <si>
    <t>Huckleberry Hill Springs</t>
  </si>
  <si>
    <t>4300-010-AGR-GR</t>
  </si>
  <si>
    <t>CULBRO TOBACCO - FARM #04 WELL #1</t>
  </si>
  <si>
    <t>Windy Glen Farm- Pond</t>
  </si>
  <si>
    <t>Windy Glen Farm- Rattlesnake Brook Pump 2</t>
  </si>
  <si>
    <t>4300-032-AGR-GR</t>
  </si>
  <si>
    <t>Cavanaugh 10 Wells</t>
  </si>
  <si>
    <t>Cavanaugh- Withdrawals from Farmington River</t>
  </si>
  <si>
    <t>4300-037-AGR-IM</t>
  </si>
  <si>
    <t>4300-040-AGR-GR</t>
  </si>
  <si>
    <t>4300-056-AGR-IM</t>
  </si>
  <si>
    <t>4300-060-AGR-IM</t>
  </si>
  <si>
    <t>Silver Birch Pond (Lily Pond)</t>
  </si>
  <si>
    <t>4300-063-AGR-RI</t>
  </si>
  <si>
    <t>4300-064-AGR-GR</t>
  </si>
  <si>
    <t>Imperial Well #9 Windsor</t>
  </si>
  <si>
    <t>4300-065-AGR-RI</t>
  </si>
  <si>
    <t>IMPERIAL R-I,II COMBINE CULBRO/ MCKINNEY FARMS;  4300-065-AGR-RI</t>
  </si>
  <si>
    <t>West Branch Reservoir- All Blowoffs</t>
  </si>
  <si>
    <t>4300-073-AGR-GR</t>
  </si>
  <si>
    <t>Simsbury- Pharos Farm Well</t>
  </si>
  <si>
    <t>4300-084-IND-GR</t>
  </si>
  <si>
    <t>Waring Products - Well #MW-3</t>
  </si>
  <si>
    <t>Cliffside withdrawal at Farmington River</t>
  </si>
  <si>
    <t>4300-087-AGR-RI</t>
  </si>
  <si>
    <t>ROBERT BAKER CO R FARMINGTON RIVER</t>
  </si>
  <si>
    <t>C.W. House Well #1</t>
  </si>
  <si>
    <t>C.W. House Well #2</t>
  </si>
  <si>
    <t>C.W. House Well #3</t>
  </si>
  <si>
    <t>4300-095-AGR-IM</t>
  </si>
  <si>
    <t>ROBERT BAKER CO KULINAS HOME FARM POND</t>
  </si>
  <si>
    <t>4300-096-PWS-GR</t>
  </si>
  <si>
    <t>4302-002-PWS-IM</t>
  </si>
  <si>
    <t>Mad River Diversion</t>
  </si>
  <si>
    <t>4302-003-PWS-IM</t>
  </si>
  <si>
    <t>Rugg Brook Reservoir</t>
  </si>
  <si>
    <t>4303-001-IND-GR</t>
  </si>
  <si>
    <t>American Chemical Well #1</t>
  </si>
  <si>
    <t>Barkhamsted Reservoir - 54" Blow Off</t>
  </si>
  <si>
    <t>Barkhamsted Reservoir- Supply Mains</t>
  </si>
  <si>
    <t>Barkhamstead Reservoir -Turbine</t>
  </si>
  <si>
    <t>4308-010-PWS-RA</t>
  </si>
  <si>
    <t>COLLINSVILLE RESERVOIR - 8" BLOWOFF</t>
  </si>
  <si>
    <t>Nepaug Reservoir - 24" Blowoff to Phelps Brook</t>
  </si>
  <si>
    <t>4310-005-PWS-IM</t>
  </si>
  <si>
    <t>4310-006-PWS-IM</t>
  </si>
  <si>
    <t>Nepaug Pump Station</t>
  </si>
  <si>
    <t>4311-005-PWS-RA</t>
  </si>
  <si>
    <t>Nepaug - Phelps Brook Interconnection</t>
  </si>
  <si>
    <t>Canton PGC- Pond on 7th Hole Fairway</t>
  </si>
  <si>
    <t>Canton PGC- Pond on Roaring Brook</t>
  </si>
  <si>
    <t>Canton PGC- Pond on Unnamed Brook</t>
  </si>
  <si>
    <t>4312-004-STO-IM</t>
  </si>
  <si>
    <t>4312-007-PWS-GR</t>
  </si>
  <si>
    <t>Farmington Woods Well #1</t>
  </si>
  <si>
    <t>4312-008-PWS-GR</t>
  </si>
  <si>
    <t>4313-001-PWS-GR</t>
  </si>
  <si>
    <t>Terryville Well #1</t>
  </si>
  <si>
    <t>Bristol Reservoir #7- Old Marsh Pond</t>
  </si>
  <si>
    <t>4313-009-IRR-IM</t>
  </si>
  <si>
    <t>CHIPPANEE GC - 04TH HOLE POND</t>
  </si>
  <si>
    <t>4313-010-IRR-IM</t>
  </si>
  <si>
    <t>CHIPPANEE GC - 11TH TEE POND</t>
  </si>
  <si>
    <t>4313-011-IRR-IM</t>
  </si>
  <si>
    <t>CHIPPANEE GC - 12TH TEE POND</t>
  </si>
  <si>
    <t>4313-012-IRR-IM</t>
  </si>
  <si>
    <t xml:space="preserve"> 4313-012-IRR-IM</t>
  </si>
  <si>
    <t>4313-013-IRR-GR</t>
  </si>
  <si>
    <t>CHIPPANEE GC - 15TH GREEN DRINKING WATER WELL</t>
  </si>
  <si>
    <t>4315-006-IND-GR</t>
  </si>
  <si>
    <t>CT Spring &amp; Stamping Well #1</t>
  </si>
  <si>
    <t>4315-008-IRR-IM</t>
  </si>
  <si>
    <t>WESTWOODS CC POND #2 - non-consumptive</t>
  </si>
  <si>
    <t>4315-009-PWS-TR</t>
  </si>
  <si>
    <t>4316-001-IRR-IM</t>
  </si>
  <si>
    <t>4316-002-IRR-IM</t>
  </si>
  <si>
    <t>4318-001-PWS-IM</t>
  </si>
  <si>
    <t>Tuller Reservoir</t>
  </si>
  <si>
    <t>4318-006-AGR-IM</t>
  </si>
  <si>
    <t>4318-007-AGR-GR</t>
  </si>
  <si>
    <t>4318-010-IRR-IM</t>
  </si>
  <si>
    <t>Town Forest Pond</t>
  </si>
  <si>
    <t>4320-005-AGR-IM</t>
  </si>
  <si>
    <t>Farm #3 Pond A</t>
  </si>
  <si>
    <t>4320-006-AGR-IM</t>
  </si>
  <si>
    <t>Farm #03 Pond "B"</t>
  </si>
  <si>
    <t>CULBRO TOBACCO - FARM #03 SALMON BRK HOLDING POND</t>
  </si>
  <si>
    <t>4320-009-AGR-IM</t>
  </si>
  <si>
    <t>Culbro Tobacco- Farm #20 Pond East of Babbs Rd</t>
  </si>
  <si>
    <t>4320-011-AGR-IM</t>
  </si>
  <si>
    <t>Imperial pond #08 West Suffield Farm Pond</t>
  </si>
  <si>
    <t>4320-014-AGR-IM</t>
  </si>
  <si>
    <t>Imperial R-V Canal Brook at Quarry Road</t>
  </si>
  <si>
    <t>IMPERIAL R-VI SALMON BROOK @ FLOYDSVILLE ROAD</t>
  </si>
  <si>
    <t>4320-019-AGR-GR</t>
  </si>
  <si>
    <t>Imperial Well #01 Floydville Headquarters Diversion Registration 4320-019-AGR-GR</t>
  </si>
  <si>
    <t>4320-020-AGR-GR</t>
  </si>
  <si>
    <t>Imperial Well #02 Floydville Headquarterd Diversion Registration 4320-020-AGR-GR</t>
  </si>
  <si>
    <t>4320-021-AGR-GR</t>
  </si>
  <si>
    <t>Imperial Well #3 Floydville Diversion Registration 4320-021-AGR-GR</t>
  </si>
  <si>
    <t>Imperial Well #04 Floydville Diversion Registration 4320-022-AGR-GR</t>
  </si>
  <si>
    <t>4320-023-AGR-GR</t>
  </si>
  <si>
    <t>Imperial Well #05 Floydville Potting Shed Diversion Registration 4320-023-AGR-GR</t>
  </si>
  <si>
    <t>4320-024-POT-GR</t>
  </si>
  <si>
    <t>Well #06 Farren Road House</t>
  </si>
  <si>
    <t>4320-025-POT-GR</t>
  </si>
  <si>
    <t>IMPERIAL WELL #07 PHELPS ROAD HOUSE</t>
  </si>
  <si>
    <t>4320-026-AGR-GR</t>
  </si>
  <si>
    <t>Imperial Well #08 West Suffield</t>
  </si>
  <si>
    <t>4320-027-POT-GR</t>
  </si>
  <si>
    <t>Imperial Well #10 Floydville Office Diversion Registration 4320-027-POT-GR</t>
  </si>
  <si>
    <t>Culbro Tobacco - Farm #03 Well #1</t>
  </si>
  <si>
    <t>4321-005-AGR-GR</t>
  </si>
  <si>
    <t>4321-007-AGR-IM</t>
  </si>
  <si>
    <t>4321-009-AGR-IM</t>
  </si>
  <si>
    <t>4321-010-AGR-IM</t>
  </si>
  <si>
    <t>Pond #06 Holcomb Farm Pond</t>
  </si>
  <si>
    <t>4401-001-IRR-IM</t>
  </si>
  <si>
    <t>Stanley Golf Course Pond A</t>
  </si>
  <si>
    <t>4403-010-IND-GR</t>
  </si>
  <si>
    <t>Exwood Well No. 1</t>
  </si>
  <si>
    <t>4403-011-IND-GR</t>
  </si>
  <si>
    <t>Exwood Well No. 2</t>
  </si>
  <si>
    <t>4403-012-IND-GR</t>
  </si>
  <si>
    <t>Exwood Well No. 3</t>
  </si>
  <si>
    <t>4403-013-IND-GR</t>
  </si>
  <si>
    <t>Exwood Well No. 4</t>
  </si>
  <si>
    <t>West Hartford Res #1- 2 20" Supply Mains</t>
  </si>
  <si>
    <t>West Hartford Res #3- 16 &amp; 20" Blowoffs</t>
  </si>
  <si>
    <t>West Hartford Res #5- 42" Supply Main</t>
  </si>
  <si>
    <t>West Hartford Res #5- 16" Blowoff</t>
  </si>
  <si>
    <t>4403-025-IRR-RI</t>
  </si>
  <si>
    <t>Ciba-Geigy Retention Basin</t>
  </si>
  <si>
    <t>4403-028-IND-GR</t>
  </si>
  <si>
    <t>Ciba-Geigy Well #1</t>
  </si>
  <si>
    <t>4403-029-IND-GR</t>
  </si>
  <si>
    <t>Ciba-Geigy Well #4</t>
  </si>
  <si>
    <t>4403-030-IND-GR</t>
  </si>
  <si>
    <t>Ciba-Geigy Well #5</t>
  </si>
  <si>
    <t>4404-006-CLG-GR</t>
  </si>
  <si>
    <t>Cigna Well No. 03</t>
  </si>
  <si>
    <t>4404-010-CLG-GR</t>
  </si>
  <si>
    <t>Cigna Well #7</t>
  </si>
  <si>
    <t>4404-018-AGR-IM</t>
  </si>
  <si>
    <t>4404-019-AGR-IM</t>
  </si>
  <si>
    <t>4404-020-AGR-IM</t>
  </si>
  <si>
    <t>4404-021-AGR-GR</t>
  </si>
  <si>
    <t>West Hartford Res #6- 20" Blowoff</t>
  </si>
  <si>
    <t>West Hartford Reservoir #6 2- 66" Supply Mains</t>
  </si>
  <si>
    <t>4500-001-PWS-TR</t>
  </si>
  <si>
    <t>Kelly Rd/Rte 30 Interconnection</t>
  </si>
  <si>
    <t>4500-004-PWS-GR</t>
  </si>
  <si>
    <t>Talcottville Well #1</t>
  </si>
  <si>
    <t>4500-006-PWS-GR</t>
  </si>
  <si>
    <t>Vernon Well #1</t>
  </si>
  <si>
    <t>4500-007-PWS-GR</t>
  </si>
  <si>
    <t>Vernon Well #2</t>
  </si>
  <si>
    <t>4500-008-PWS-GR</t>
  </si>
  <si>
    <t>Vernon Well #4</t>
  </si>
  <si>
    <t>4500-010-PWS-TR</t>
  </si>
  <si>
    <t>Wapping Wood Road Interconnection</t>
  </si>
  <si>
    <t>4500-012-AGR-RI</t>
  </si>
  <si>
    <t>Gasek Irrigation Pond</t>
  </si>
  <si>
    <t>4500-017-AGR-RI</t>
  </si>
  <si>
    <t>Hockanum River Pump Site #1</t>
  </si>
  <si>
    <t>4500-018-AGR-RI</t>
  </si>
  <si>
    <t>Becker- Hockanum River Pump Site #2</t>
  </si>
  <si>
    <t>4500-019-IND-RI</t>
  </si>
  <si>
    <t>4500-020-IND-RI</t>
  </si>
  <si>
    <t>4500-021-IND-IM</t>
  </si>
  <si>
    <t>4500-022-IND-IM</t>
  </si>
  <si>
    <t>4500-025-PWS-GR</t>
  </si>
  <si>
    <t>New Bolton Well Field Well #1</t>
  </si>
  <si>
    <t>4500-026-PWS-GR</t>
  </si>
  <si>
    <t>New Bolton Well Field Well #2</t>
  </si>
  <si>
    <t>4500-027-PWS-GR</t>
  </si>
  <si>
    <t>New Bolton Well Field Well #3R</t>
  </si>
  <si>
    <t>4500-033-PWS-GR</t>
  </si>
  <si>
    <t>Well #09 Bretton Road</t>
  </si>
  <si>
    <t>Manchester Plant- Manchester Well 1</t>
  </si>
  <si>
    <t>4500-038-IND-RI</t>
  </si>
  <si>
    <t>Hockanum River Intakes</t>
  </si>
  <si>
    <t>CULBRO TOBACCO - FARM #11 WELL #3</t>
  </si>
  <si>
    <t>4504-001-IRR-IM</t>
  </si>
  <si>
    <t>Hole #11 Pond</t>
  </si>
  <si>
    <t>4504-003-IRR-IM</t>
  </si>
  <si>
    <t>Hole #14 Upper Pond</t>
  </si>
  <si>
    <t>4504-010-PWS-GR</t>
  </si>
  <si>
    <t>4504-013-REC-GR</t>
  </si>
  <si>
    <t>Dennison Single Well</t>
  </si>
  <si>
    <t>4504-014-REC-GR</t>
  </si>
  <si>
    <t>4504-015-REC-GR</t>
  </si>
  <si>
    <t>Dennison Well #2</t>
  </si>
  <si>
    <t>4504-016-REC-GR</t>
  </si>
  <si>
    <t>Dennison Well #3</t>
  </si>
  <si>
    <t>4504-017-REC-IM</t>
  </si>
  <si>
    <t>Upper Case Pond</t>
  </si>
  <si>
    <t>Ansaldi - Folly Pond</t>
  </si>
  <si>
    <t>4600-004-PWS-GR</t>
  </si>
  <si>
    <t>Woodlawn Well</t>
  </si>
  <si>
    <t>4600-011-PWS-TR</t>
  </si>
  <si>
    <t>4600-012-IND-IM</t>
  </si>
  <si>
    <t>Sherwood Paper Goods Pond</t>
  </si>
  <si>
    <t>4600-013-PWS-IM</t>
  </si>
  <si>
    <t>Kensington Well</t>
  </si>
  <si>
    <t>HOG SWAMP CANAL SYSTEM - DIVERSION SPILLWAY</t>
  </si>
  <si>
    <t>HOG SWAMP CANAL SYSTEM - GATE OUTLET TO HALLMERE</t>
  </si>
  <si>
    <t>MALONEY CANAL SYSTEM - UPPER POND</t>
  </si>
  <si>
    <t>MALONEY CANAL SYSTEM - DIVERSION SPILLWAY</t>
  </si>
  <si>
    <t>MALONEY CANAL SYSTEM - GATE OUTLE TO MERRIMERE</t>
  </si>
  <si>
    <t>McKONE CANAL SYSTEM - UPPER POND</t>
  </si>
  <si>
    <t>McKONE CANAL SYSTEM - SIPHONE &amp; CHAMBER</t>
  </si>
  <si>
    <t>McKONE CANAL SYSTEM - LOWER POND</t>
  </si>
  <si>
    <t>McKONE CANAL SYSTEM - OUTLET TO MERRIMERE</t>
  </si>
  <si>
    <t>STOCKING BROOK SYSTEM - STOCKING BROOK POND</t>
  </si>
  <si>
    <t>STOCKING BROOK SYSTEM - SPILLWAY</t>
  </si>
  <si>
    <t>4601-001-PWS-GR</t>
  </si>
  <si>
    <t>Bacon Well (Bicentennial Well Field)</t>
  </si>
  <si>
    <t>4601-004-PWS-GR</t>
  </si>
  <si>
    <t>Elton Well #3</t>
  </si>
  <si>
    <t>Shuttle Meadow CC- Mason Pond</t>
  </si>
  <si>
    <t>Shuttle Meadow CC- Well #1</t>
  </si>
  <si>
    <t>Wadsworth Falls SP Swim Pond Make-Up Wells</t>
  </si>
  <si>
    <t>Lyman Meadow GC- Pond #3</t>
  </si>
  <si>
    <t>Burr- Impoundment #1</t>
  </si>
  <si>
    <t>Burr- Well #1</t>
  </si>
  <si>
    <t>Front Pond</t>
  </si>
  <si>
    <t>Blackledge CC- Well #3</t>
  </si>
  <si>
    <t>4707-010-IRR-GR</t>
  </si>
  <si>
    <t>Blackledge Well #4</t>
  </si>
  <si>
    <t>4707-011-IRR-GR</t>
  </si>
  <si>
    <t>Blackledge CC- Well #5</t>
  </si>
  <si>
    <t>4-H Club 10" Unnamed Brook Diversion to Pond</t>
  </si>
  <si>
    <t>4-H Club Swimming Pond</t>
  </si>
  <si>
    <t>Tallwood CC Impoundment #1</t>
  </si>
  <si>
    <t>4801-001-PWS-IM</t>
  </si>
  <si>
    <t>Bond Reservoir</t>
  </si>
  <si>
    <t>5000-003-IND-GR</t>
  </si>
  <si>
    <t>ROBERTSHAW CONTROLS WELL #B-4</t>
  </si>
  <si>
    <t>CLINTON CC - POND I</t>
  </si>
  <si>
    <t>CLINTON CC - POND II</t>
  </si>
  <si>
    <t>Clinton CC- Pond III</t>
  </si>
  <si>
    <t>CLINTON CC - POND IV</t>
  </si>
  <si>
    <t>CLINTON CC - POND V</t>
  </si>
  <si>
    <t>CLINTON CC - POND VI</t>
  </si>
  <si>
    <t>CLINTON CC - POND VII</t>
  </si>
  <si>
    <t>CLINTON CC - POND VIII</t>
  </si>
  <si>
    <t>5000-012-IRR-GR</t>
  </si>
  <si>
    <t>CLINTON CC - WELL #1</t>
  </si>
  <si>
    <t>5000-013-IRR-GR</t>
  </si>
  <si>
    <t>CLINTON CC - WELL #2</t>
  </si>
  <si>
    <t>5000-014-PWS-IM</t>
  </si>
  <si>
    <t>Maltby Lake #1</t>
  </si>
  <si>
    <t>5000-015-PWS-IM</t>
  </si>
  <si>
    <t>5000-016-PWS-IM</t>
  </si>
  <si>
    <t>Maltby Lake Spillway</t>
  </si>
  <si>
    <t>5000-019-AGR-IM</t>
  </si>
  <si>
    <t>Clinton Nurseries - Main Street Clinton East Pond</t>
  </si>
  <si>
    <t>Clinton Main Street West Pond</t>
  </si>
  <si>
    <t>5000-022-AGR-IM</t>
  </si>
  <si>
    <t>5000-023-AGR-IM</t>
  </si>
  <si>
    <t>Fonicello Pond #4 Parker</t>
  </si>
  <si>
    <t>5000-026-IRR-RI</t>
  </si>
  <si>
    <t>MADISON CC BROOK WITHDRAWAL #1</t>
  </si>
  <si>
    <t>5000-027-IRR-RI</t>
  </si>
  <si>
    <t>MADISON CC BROOK WITHDRAWAL #2</t>
  </si>
  <si>
    <t>5000-032-IRR-GR</t>
  </si>
  <si>
    <t>MADISON CC IRRIGATION WELL #01</t>
  </si>
  <si>
    <t>5000-033-PWS-IM</t>
  </si>
  <si>
    <t>5102-002-PWS-GR</t>
  </si>
  <si>
    <t>Westbrook Well</t>
  </si>
  <si>
    <t>5102-011-AGR-RI</t>
  </si>
  <si>
    <t>CLINTON NUR. - WESTBROOK, NORTH POND</t>
  </si>
  <si>
    <t>5103-003-AGR-RI</t>
  </si>
  <si>
    <t>Clinton Nurseries- Withdrawal from Menunketesuck River</t>
  </si>
  <si>
    <t>5106-005-PWS-GR</t>
  </si>
  <si>
    <t>Five Fields 2-1/2" Well</t>
  </si>
  <si>
    <t>5106-007-PWS-GR</t>
  </si>
  <si>
    <t>Gustafson Test Well #1</t>
  </si>
  <si>
    <t>5106-008-PWS-GR</t>
  </si>
  <si>
    <t>Gustafson Test Well #2</t>
  </si>
  <si>
    <t>5106-009-PWS-GR</t>
  </si>
  <si>
    <t>Gustafson Test Well #3</t>
  </si>
  <si>
    <t>5106-010-PWS-GR</t>
  </si>
  <si>
    <t>Gustafson Well #4</t>
  </si>
  <si>
    <t>5106-011-PWS-GR</t>
  </si>
  <si>
    <t>Gustafson Test Well #5</t>
  </si>
  <si>
    <t>5106-012-PWS-GR</t>
  </si>
  <si>
    <t>North Weiss Test Well #1</t>
  </si>
  <si>
    <t>5106-013-PWS-GR</t>
  </si>
  <si>
    <t>North Weiss Well #2</t>
  </si>
  <si>
    <t>5106-014-AGR-GR</t>
  </si>
  <si>
    <t>North Weiss Test Well #3</t>
  </si>
  <si>
    <t>5106-015-PWS-GR</t>
  </si>
  <si>
    <t>Paper Mill Rd Well #1</t>
  </si>
  <si>
    <t>5106-016-PWS-GR</t>
  </si>
  <si>
    <t>Paper Mill Rd Well #4</t>
  </si>
  <si>
    <t>5106-017-PWS-GR</t>
  </si>
  <si>
    <t>Paper Mill Rd #5</t>
  </si>
  <si>
    <t>5106-019-PWS-GR</t>
  </si>
  <si>
    <t>Rettich Well #12 formerly #11</t>
  </si>
  <si>
    <t>5106-020-PWS-GR</t>
  </si>
  <si>
    <t>Stevens Well #1</t>
  </si>
  <si>
    <t>5106-021-PWS-GR</t>
  </si>
  <si>
    <t>Stevens Well #2</t>
  </si>
  <si>
    <t>5106-022-PWS-GR</t>
  </si>
  <si>
    <t>Stevens Well #3</t>
  </si>
  <si>
    <t>Hammonasset Reservoir- Genesee Tunnel</t>
  </si>
  <si>
    <t>5110-002-PWS-TR</t>
  </si>
  <si>
    <t>Redcoat Lane Interconnection</t>
  </si>
  <si>
    <t>5110-005-AGR-IM</t>
  </si>
  <si>
    <t>Fonicello Pond #2 Spencer</t>
  </si>
  <si>
    <t>B.W. Bishop- Woodruff Orchard Farm Pond #1</t>
  </si>
  <si>
    <t>Woodruff Orchard Farm Pond</t>
  </si>
  <si>
    <t>5110-012-PWS-IM</t>
  </si>
  <si>
    <t>5110-013-PWS-IM</t>
  </si>
  <si>
    <t>Lane's Pond</t>
  </si>
  <si>
    <t>Lake Gaillard- Intake &amp; Great Hill Tunnel</t>
  </si>
  <si>
    <t>5112-008-PWS-RI</t>
  </si>
  <si>
    <t>North Branford Diversion</t>
  </si>
  <si>
    <t>5112-012-PWS-RI</t>
  </si>
  <si>
    <t>Austin Canal Diversion</t>
  </si>
  <si>
    <t>5112-013-PWS-IM</t>
  </si>
  <si>
    <t>Pistapaug Pond</t>
  </si>
  <si>
    <t>5112-015-PWS-IM</t>
  </si>
  <si>
    <t>Pistapaug Pond Inactive Intake</t>
  </si>
  <si>
    <t>5200-007-PWS-GR</t>
  </si>
  <si>
    <t>5200-009-PWS-GR</t>
  </si>
  <si>
    <t>5200-016-IND-GR</t>
  </si>
  <si>
    <t>SOUTHINGTON WELL NO. 01</t>
  </si>
  <si>
    <t>5200-018-IND-GR</t>
  </si>
  <si>
    <t>5200-019-IND-GR</t>
  </si>
  <si>
    <t>Southington Well #4</t>
  </si>
  <si>
    <t>5200-020-IND-GR</t>
  </si>
  <si>
    <t>Southington Well #5</t>
  </si>
  <si>
    <t>5200-021-IND-GR</t>
  </si>
  <si>
    <t>Southington Well 6</t>
  </si>
  <si>
    <t>5200-025-PWS-GR</t>
  </si>
  <si>
    <t>Dossin Beach Well</t>
  </si>
  <si>
    <t>5200-026-PWS-GR</t>
  </si>
  <si>
    <t>Evansville Ave East 8" Well</t>
  </si>
  <si>
    <t>5200-028-PWS-GR</t>
  </si>
  <si>
    <t>Evansville Ave West Well</t>
  </si>
  <si>
    <t>5200-029-PWS-GR</t>
  </si>
  <si>
    <t>5200-030-IND-GR</t>
  </si>
  <si>
    <t>WILLIAM J. MACK WELL #1</t>
  </si>
  <si>
    <t>5200-031-IND-RI</t>
  </si>
  <si>
    <t>Quinnipiac River Sand Filter</t>
  </si>
  <si>
    <t>5200-036-IND-GR</t>
  </si>
  <si>
    <t>Well #09 P9 Replaces Ranney Cassion Capacity</t>
  </si>
  <si>
    <t>Well #10  P10 Replaces Ranney Cassion Capacity</t>
  </si>
  <si>
    <t>5200-038-IND-IM</t>
  </si>
  <si>
    <t>5200-039-IND-GR</t>
  </si>
  <si>
    <t>5200-040-PWS-GR</t>
  </si>
  <si>
    <t>5200-041-PWS-GR</t>
  </si>
  <si>
    <t>5200-042-PWS-GR</t>
  </si>
  <si>
    <t>5200-046-AGR-IM</t>
  </si>
  <si>
    <t>Former Kogut-Ives Pond</t>
  </si>
  <si>
    <t>5200-056-AGR-IM</t>
  </si>
  <si>
    <t>Pasqualoni's Farm Pond</t>
  </si>
  <si>
    <t>5200-057-AGR-RI</t>
  </si>
  <si>
    <t>Pasqualoni's Quinnipiac River Withdrawal North</t>
  </si>
  <si>
    <t>5200-058-AGR-RI</t>
  </si>
  <si>
    <t>Pasqualoni's Quinnipiac River Withdrawal South</t>
  </si>
  <si>
    <t>5200-062-PWS-GR</t>
  </si>
  <si>
    <t>North Turnpike Well #1</t>
  </si>
  <si>
    <t>5200-063-PWS-GR</t>
  </si>
  <si>
    <t>North Turnpike Well #5</t>
  </si>
  <si>
    <t>5200-064-PWS-GR</t>
  </si>
  <si>
    <t>North Turnpike Well #6</t>
  </si>
  <si>
    <t>5200-075-PWS-GR</t>
  </si>
  <si>
    <t>North Cheshire Well #02</t>
  </si>
  <si>
    <t>Pell- Plainville- Farmington Canal</t>
  </si>
  <si>
    <t>5201-001-PWS-RI</t>
  </si>
  <si>
    <t>Eight Mile River</t>
  </si>
  <si>
    <t>5201-003-AGR-IM</t>
  </si>
  <si>
    <t>5201-004-AGR-IM</t>
  </si>
  <si>
    <t>5201-005-AGR-IM</t>
  </si>
  <si>
    <t>5201-006-AGR-IM</t>
  </si>
  <si>
    <t>5201-007-AGR-IM</t>
  </si>
  <si>
    <t>5202-005-PWS-IM</t>
  </si>
  <si>
    <t>Prospect Reservoir Supply System</t>
  </si>
  <si>
    <t>5202-007-PWS-IM</t>
  </si>
  <si>
    <t>West Brook Diversion to Prospect Lake</t>
  </si>
  <si>
    <t>BOWMAN - WITHDRAWAL FROM MIXVILLE BROOK</t>
  </si>
  <si>
    <t>BOWMAN - WITHDRAWAL FROM MOUNTAIN BROOK</t>
  </si>
  <si>
    <t>5204-002-PWS-GR</t>
  </si>
  <si>
    <t>BROAD BROOK 3RD POND WELL</t>
  </si>
  <si>
    <t>5205-001-PWS-GR</t>
  </si>
  <si>
    <t>Columbus Park Well</t>
  </si>
  <si>
    <t>5205-006-PWS-GR</t>
  </si>
  <si>
    <t>Cuno Well</t>
  </si>
  <si>
    <t>5206-004-PWS-IM</t>
  </si>
  <si>
    <t>Black Pond</t>
  </si>
  <si>
    <t>5206-006-PWS-GR</t>
  </si>
  <si>
    <t>Britannia Street Well</t>
  </si>
  <si>
    <t>5206-009-PWS-GR</t>
  </si>
  <si>
    <t>Westfield Well</t>
  </si>
  <si>
    <t>5206-010-IND-GR</t>
  </si>
  <si>
    <t>Coggins Well #1</t>
  </si>
  <si>
    <t>BRADLEY HUBBARD CANAL SYSTEM - CANAL</t>
  </si>
  <si>
    <t>BRADLEY HUBBARD CANAL SYSTEM - DIVERSION TUNNEL</t>
  </si>
  <si>
    <t>5206-015-IND-GR</t>
  </si>
  <si>
    <t>MILLER COMPANY WELL FIELD #1 (Three 4"  WELLS)</t>
  </si>
  <si>
    <t>5301-003-PWS-GR</t>
  </si>
  <si>
    <t>North Sleeping Giant Well #03</t>
  </si>
  <si>
    <t>Mount Carmel Well Field - Wells 1A and 2</t>
  </si>
  <si>
    <t>5302-011-PWR-RI</t>
  </si>
  <si>
    <t>UI Mill River English Station Unit #7</t>
  </si>
  <si>
    <t>5302-012-PWR-RI</t>
  </si>
  <si>
    <t>UI Mill River English Station Unit #8</t>
  </si>
  <si>
    <t>Leed-Himmel Well #1</t>
  </si>
  <si>
    <t>Leed-Himmel Well #2</t>
  </si>
  <si>
    <t>5302-019-IRR-IM</t>
  </si>
  <si>
    <t>FARMS CC WELL #4</t>
  </si>
  <si>
    <t>5302-020-IRR-GR</t>
  </si>
  <si>
    <t>FARMS CC WELL #5</t>
  </si>
  <si>
    <t>5302-021-IRR-GR</t>
  </si>
  <si>
    <t>FARMS CC WELL #6</t>
  </si>
  <si>
    <t>South Cheshire Well Field- Wells 1,2</t>
  </si>
  <si>
    <t>5305-007-IRR-TR</t>
  </si>
  <si>
    <t>Woodbridge Country Club- Pond A</t>
  </si>
  <si>
    <t>5306-001-PWS-RI</t>
  </si>
  <si>
    <t>Trout Brook Diversion</t>
  </si>
  <si>
    <t>5307-001-PWS-IM</t>
  </si>
  <si>
    <t>5307-002-PWS-IM</t>
  </si>
  <si>
    <t>Wepawaug Brook Diversion Blowoff</t>
  </si>
  <si>
    <t>5307-003-IRR-IM</t>
  </si>
  <si>
    <t>Woodbridge Country Club - Pond A</t>
  </si>
  <si>
    <t>5307-004-IRR-IM</t>
  </si>
  <si>
    <t>Woodbridge Country Club- Pond B</t>
  </si>
  <si>
    <t>5307-005-IRR-IM</t>
  </si>
  <si>
    <t>Woodbridge Country Club- Pond C</t>
  </si>
  <si>
    <t>5307-007-IRR-GR</t>
  </si>
  <si>
    <t>Well D</t>
  </si>
  <si>
    <t>6000-001-IND-GR</t>
  </si>
  <si>
    <t>6000-002-IND-RI</t>
  </si>
  <si>
    <t>6000-003-IND-GR</t>
  </si>
  <si>
    <t>Devon Station Sump East</t>
  </si>
  <si>
    <t>6000-004-IND-GR</t>
  </si>
  <si>
    <t>CL&amp;P Devon Station Sump North</t>
  </si>
  <si>
    <t>6000-005-IND-GR</t>
  </si>
  <si>
    <t>Devon Station Sump South</t>
  </si>
  <si>
    <t>6000-009-PWS-IM</t>
  </si>
  <si>
    <t>Housatonic River - Pump and Pipeline</t>
  </si>
  <si>
    <t>6000-010-PWS-GR</t>
  </si>
  <si>
    <t>Housatonic Well #01</t>
  </si>
  <si>
    <t>6000-011-PWS-GR</t>
  </si>
  <si>
    <t>Housatonic Well #02</t>
  </si>
  <si>
    <t>6000-012-PWS-GR</t>
  </si>
  <si>
    <t>Housatonic Well #02A</t>
  </si>
  <si>
    <t>6000-013-PWS-GR</t>
  </si>
  <si>
    <t>Housatonic Well #03</t>
  </si>
  <si>
    <t>6000-014-PWS-GR</t>
  </si>
  <si>
    <t>Housatonic Well #03A</t>
  </si>
  <si>
    <t>6000-015-PWS-GR</t>
  </si>
  <si>
    <t>Housatonic Well #04</t>
  </si>
  <si>
    <t>6000-016-PWS-GR</t>
  </si>
  <si>
    <t>6000-017-PWS-GR</t>
  </si>
  <si>
    <t>6000-018-PWS-GR</t>
  </si>
  <si>
    <t>Housatonic Well #06</t>
  </si>
  <si>
    <t>6000-019-PWS-GR</t>
  </si>
  <si>
    <t>Housatonic Well #7</t>
  </si>
  <si>
    <t>6000-020-PWS-GR</t>
  </si>
  <si>
    <t>Housatonic Well #08</t>
  </si>
  <si>
    <t>6000-021-PWS-GR</t>
  </si>
  <si>
    <t>Housatonic Well #09</t>
  </si>
  <si>
    <t>6000-022-PWS-GR</t>
  </si>
  <si>
    <t>Housatonic Well 10</t>
  </si>
  <si>
    <t>Shelton Reservoir #2- Outlet (N&amp;S Chambers)</t>
  </si>
  <si>
    <t>6000-026-PWS-IM</t>
  </si>
  <si>
    <t>Shelton Reservoir #3- Intake Chamber</t>
  </si>
  <si>
    <t>Shelton Facility- Diverison Ditch</t>
  </si>
  <si>
    <t>6000-028-SIT-RI</t>
  </si>
  <si>
    <t>Stratford Facility Housatonic River</t>
  </si>
  <si>
    <t>Coleman Brook Diversion</t>
  </si>
  <si>
    <t>6000-034-PWS-GR</t>
  </si>
  <si>
    <t>Derby Well #2</t>
  </si>
  <si>
    <t>6000-035-PWS-GR</t>
  </si>
  <si>
    <t>Derby Well #3</t>
  </si>
  <si>
    <t>6000-036-PWS-IM</t>
  </si>
  <si>
    <t>Great Hill Reservoir</t>
  </si>
  <si>
    <t>6000-037-PWS-GR</t>
  </si>
  <si>
    <t>Housatonic Well #2</t>
  </si>
  <si>
    <t>6000-038-PWS-GR</t>
  </si>
  <si>
    <t>Housatonic Well #3</t>
  </si>
  <si>
    <t>6000-055-PWR-GR</t>
  </si>
  <si>
    <t>CL&amp;P DEVON STATION WELLFIELD SYSTEM</t>
  </si>
  <si>
    <t>6000-056-IND-RI</t>
  </si>
  <si>
    <t>Plant Pumphouse at Housatonic River</t>
  </si>
  <si>
    <t>6000-057-PWS-TR</t>
  </si>
  <si>
    <t>Interconnection to Birmingham U @ Housatonic River</t>
  </si>
  <si>
    <t>Lakeville Reservoir #2- 10" Supply Main</t>
  </si>
  <si>
    <t>Lakeville Reservoir #2- 12" Blowoff</t>
  </si>
  <si>
    <t>Lakeville Reservoir #3- 12" Blowoff</t>
  </si>
  <si>
    <t>Lakeville Reservoir #3- 6" Trans Main to #2</t>
  </si>
  <si>
    <t>Peetee Street Well #1</t>
  </si>
  <si>
    <t>6010-001-PWS-GR</t>
  </si>
  <si>
    <t>Cornwall Springs Well</t>
  </si>
  <si>
    <t>6016-001-PWS-IM</t>
  </si>
  <si>
    <t>Kent Reservoir</t>
  </si>
  <si>
    <t>6016-002-PWS-GR</t>
  </si>
  <si>
    <t>6020-003-PWS-GR</t>
  </si>
  <si>
    <t>Fairfield Hills Well #3</t>
  </si>
  <si>
    <t>6020-005-PWS-GR</t>
  </si>
  <si>
    <t>Fairfield Hills Well #8</t>
  </si>
  <si>
    <t>6020-006-PWS-GR</t>
  </si>
  <si>
    <t>Newton Well #1</t>
  </si>
  <si>
    <t>Means Brook Reservoir - 24" Blowoff</t>
  </si>
  <si>
    <t>6024-009-PWS-GR</t>
  </si>
  <si>
    <t>HUNTINGTON WELL #1</t>
  </si>
  <si>
    <t>Far Mill Reservoir- 10" Blowoff</t>
  </si>
  <si>
    <t>Far Mill Reservoir- 30" Transmission Main</t>
  </si>
  <si>
    <t>6025-005-PWS-GR</t>
  </si>
  <si>
    <t>6025-007-STO-RI</t>
  </si>
  <si>
    <t>Stratford Facility Diversion Ditches</t>
  </si>
  <si>
    <t>Trap Falls Reservoir- 36" Blowoff</t>
  </si>
  <si>
    <t>6026-002-PWS-IM</t>
  </si>
  <si>
    <t>Trap Falls Reservoir- Booster Station</t>
  </si>
  <si>
    <t>Trap Falls Reservoir- Filter Plant</t>
  </si>
  <si>
    <t>Pfizer- Limestone Quarry Stormwater Basin</t>
  </si>
  <si>
    <t>6602-001-IRR-GR</t>
  </si>
  <si>
    <t>Richter Park Well #1</t>
  </si>
  <si>
    <t>Richter Park- West Lake Reservoir</t>
  </si>
  <si>
    <t>6604-003-PWS-IM</t>
  </si>
  <si>
    <t>Mountain Pond</t>
  </si>
  <si>
    <t>6604-004-PWS-RI</t>
  </si>
  <si>
    <t>Murphy Brook Diversion</t>
  </si>
  <si>
    <t>6604-007-IND-GR</t>
  </si>
  <si>
    <t>Viking Wire Co- Deep Water Well 1</t>
  </si>
  <si>
    <t>6700-003-FIR-IM</t>
  </si>
  <si>
    <t>Fire Pond</t>
  </si>
  <si>
    <t>6700-005-PWS-GR</t>
  </si>
  <si>
    <t>6702-001-PWS-IM</t>
  </si>
  <si>
    <t>Cairns Reservoir (Upper Shepaug)</t>
  </si>
  <si>
    <t>6705-002-PWS-GR</t>
  </si>
  <si>
    <t>Goshen Layne Well</t>
  </si>
  <si>
    <t>6705-003-PWS-GR</t>
  </si>
  <si>
    <t>Goshen Suction Wells #1-9</t>
  </si>
  <si>
    <t>Goshen Well #1- 2003 (Formerly #D4 and Well #1)</t>
  </si>
  <si>
    <t>6705-005-PWS-GR</t>
  </si>
  <si>
    <t>Goshen Well #2</t>
  </si>
  <si>
    <t>6705-006-PWS-GR</t>
  </si>
  <si>
    <t>Goshen Well #3- 2000 (Replaced Orig. Well #2)</t>
  </si>
  <si>
    <t>6705-007-PWS-GR</t>
  </si>
  <si>
    <t>Hamill Well #1</t>
  </si>
  <si>
    <t>6705-009-AGR-IM</t>
  </si>
  <si>
    <t>WHITE MEMORIAL FOUNDATION - DUCK POND</t>
  </si>
  <si>
    <t>WHITE MEMORIAL FOUNDATION - HERON POND</t>
  </si>
  <si>
    <t>WHITE MEMORIAL FOUNDATION - TEAL POND</t>
  </si>
  <si>
    <t>6705-014-POT-GR</t>
  </si>
  <si>
    <t>WHITE MEMORIAL FOUNDATION - WHEELER HILL SPRING</t>
  </si>
  <si>
    <t>6705-015-POT-GR</t>
  </si>
  <si>
    <t>WHITE MEMORIAL FOUNDATION - WINDMILL HILL WELL</t>
  </si>
  <si>
    <t>6800-007-AGR-IM</t>
  </si>
  <si>
    <t>6800-008-AGR-IM</t>
  </si>
  <si>
    <t>Berry Farm- Pomperaug Withdrawal</t>
  </si>
  <si>
    <t>6800-009-AGR-RI</t>
  </si>
  <si>
    <t>Berry Farm - Pomperaug River Withdrawal @ Brinly</t>
  </si>
  <si>
    <t>6800-010-AGR-IM</t>
  </si>
  <si>
    <t>Berry Farm - Winship Pond</t>
  </si>
  <si>
    <t>6801-001-PWS-IM</t>
  </si>
  <si>
    <t>Bethlehem Reservoir</t>
  </si>
  <si>
    <t>6801-002-PWS-IM</t>
  </si>
  <si>
    <t>6805-002-PWS-GR</t>
  </si>
  <si>
    <t>Woodlake Well #4 (Replaced Well #1)</t>
  </si>
  <si>
    <t>6805-004-PWS-GR</t>
  </si>
  <si>
    <t>Woodlake Well #3</t>
  </si>
  <si>
    <t>6806-002-PWS-GR</t>
  </si>
  <si>
    <t>Southbury Training School Well #2</t>
  </si>
  <si>
    <t>6900-001-PWS-TR</t>
  </si>
  <si>
    <t>CWCO Thomaston Interconnection</t>
  </si>
  <si>
    <t>6900-004-IND-GR</t>
  </si>
  <si>
    <t>Bridgeport Brass Well #3</t>
  </si>
  <si>
    <t>6900-005-IND-GR</t>
  </si>
  <si>
    <t>Bristol Babcock Well #1 (South)</t>
  </si>
  <si>
    <t>6900-008-PWS-GR</t>
  </si>
  <si>
    <t>Innes Well</t>
  </si>
  <si>
    <t>6900-009-PWS-TR</t>
  </si>
  <si>
    <t>Reynolds Bridge Road Interconnection</t>
  </si>
  <si>
    <t>6900-010-PWS-IM</t>
  </si>
  <si>
    <t>Thomaston Reservoir (Plymouth Reservoir)</t>
  </si>
  <si>
    <t>725 Bank Street</t>
  </si>
  <si>
    <t>6900-019-PWS-IM</t>
  </si>
  <si>
    <t>Beaver Brook Reservoir</t>
  </si>
  <si>
    <t>6900-020-PWS-RI</t>
  </si>
  <si>
    <t>Burzinski Brook Diversion #1 East &amp; West</t>
  </si>
  <si>
    <t>6900-021-PWS-RI</t>
  </si>
  <si>
    <t>Burzinski Brook Diversion</t>
  </si>
  <si>
    <t>6900-022-PWS-RI</t>
  </si>
  <si>
    <t>Burzinski Brook Diversion 3</t>
  </si>
  <si>
    <t>6900-023-PWS-IM</t>
  </si>
  <si>
    <t>Derby Hill Res Lower</t>
  </si>
  <si>
    <t>6900-024-PWS-IM</t>
  </si>
  <si>
    <t>Derby Hill Reservoir Upper</t>
  </si>
  <si>
    <t>6900-025-PWS-RI</t>
  </si>
  <si>
    <t>6900-026-PWS-RI</t>
  </si>
  <si>
    <t>King Brook Diversion</t>
  </si>
  <si>
    <t>6900-027-PWS-IM</t>
  </si>
  <si>
    <t>Middle Reservoir-16" low level outlet Beaver Brook - non-consumptive</t>
  </si>
  <si>
    <t>6900-028-PWS-IM</t>
  </si>
  <si>
    <t>Middle Reservoir- 24" main to dist system</t>
  </si>
  <si>
    <t>6900-031-PWS-RI</t>
  </si>
  <si>
    <t>6900-033-OTH-RI</t>
  </si>
  <si>
    <t>ROMOLO DIVERSION DAM (destroyed)</t>
  </si>
  <si>
    <t>6900-041-PWS-TR</t>
  </si>
  <si>
    <t>Interconnection to Birmingham Utilities at South Main St.</t>
  </si>
  <si>
    <t>Reuben Hart Reservoir</t>
  </si>
  <si>
    <t>6903-001-PWS-IM</t>
  </si>
  <si>
    <t>Allen Dam Reservoir</t>
  </si>
  <si>
    <t>6904-001-IND-RI</t>
  </si>
  <si>
    <t>Union Tubular- West Br Naugatuck River Canal</t>
  </si>
  <si>
    <t>6904-002-PWS-IM</t>
  </si>
  <si>
    <t>6910-010-AGR-IM</t>
  </si>
  <si>
    <t>6910-013-AGR-GR</t>
  </si>
  <si>
    <t>6910-014-AGR-GR</t>
  </si>
  <si>
    <t>WHITE FLOWER FARM - WELL #2 (Wadsworth House)</t>
  </si>
  <si>
    <t>6910-015-AGR-GR</t>
  </si>
  <si>
    <t>WHITE FLOWER FARM - WELL #3 (East 63 Lower)</t>
  </si>
  <si>
    <t>WHITE MEMORIAL FOUNDATION - BEAVER POND</t>
  </si>
  <si>
    <t>WHITE MEMORIAL FOUNDATION - FAWN POND</t>
  </si>
  <si>
    <t>WHITE MEMORIAL FOUNDATION - PLUNGE POOL</t>
  </si>
  <si>
    <t>6912-010-IND-GR</t>
  </si>
  <si>
    <t>WATERBURY ROLLING MILLS COOLING WATER WELL</t>
  </si>
  <si>
    <t>6912-011-IRR-IM</t>
  </si>
  <si>
    <t>Golf Club Pond #1</t>
  </si>
  <si>
    <t>6914-002-IND-IM</t>
  </si>
  <si>
    <t>JOHN DEE'S POND - EAST POWERHOUSE SUPPLY</t>
  </si>
  <si>
    <t>6914-003-IND-GR</t>
  </si>
  <si>
    <t>WATERBURY GARAGE WELL</t>
  </si>
  <si>
    <t>6914-004-IND-GR</t>
  </si>
  <si>
    <t>WEST POWERHOUSE WELL #1</t>
  </si>
  <si>
    <t>6914-005-IND-GR</t>
  </si>
  <si>
    <t>WEST POWERHOUSE WELL #2</t>
  </si>
  <si>
    <t>6914-040-IND-RI</t>
  </si>
  <si>
    <t>JOHN DEE'S POND - SLUICE GATES TO CANAL</t>
  </si>
  <si>
    <t>Cold Spring Brook- Hopkins</t>
  </si>
  <si>
    <t>6916-001-PWS-TR</t>
  </si>
  <si>
    <t>6916-004-POT-GR</t>
  </si>
  <si>
    <t>Monroe Well #1E</t>
  </si>
  <si>
    <t>6916-005-POT-GR</t>
  </si>
  <si>
    <t>Monroe Well #1W</t>
  </si>
  <si>
    <t>6916-006-POT-GR</t>
  </si>
  <si>
    <t>Monroe Well #2E</t>
  </si>
  <si>
    <t>6916-007-POT-GR</t>
  </si>
  <si>
    <t>Monroe Well #2W</t>
  </si>
  <si>
    <t>6916-008-POT-GR</t>
  </si>
  <si>
    <t>Monroe Well #3W</t>
  </si>
  <si>
    <t>6916-009-POT-GR</t>
  </si>
  <si>
    <t>Monroe Well #4W</t>
  </si>
  <si>
    <t>6916-010-POT-GR</t>
  </si>
  <si>
    <t>Monroe Well #5W</t>
  </si>
  <si>
    <t>6916-011-PWS-RI</t>
  </si>
  <si>
    <t>Shattuck Brook Diversion</t>
  </si>
  <si>
    <t>6916-019-PWS-TR</t>
  </si>
  <si>
    <t>Hillcrest Fire Dist Interconnection</t>
  </si>
  <si>
    <t>6918-001-PWS-RI</t>
  </si>
  <si>
    <t>Beacon Hill Brook Diversion</t>
  </si>
  <si>
    <t>6918-002-PWS-IM</t>
  </si>
  <si>
    <t>Lower Candee Reservoir</t>
  </si>
  <si>
    <t>6918-003-PWS-IM</t>
  </si>
  <si>
    <t>Upper Candee Reservoir</t>
  </si>
  <si>
    <t>6918-005-PWS-GR</t>
  </si>
  <si>
    <t>Marks Brook Well #1</t>
  </si>
  <si>
    <t>6918-006-PWS-GR</t>
  </si>
  <si>
    <t>Marks Brook Well #2</t>
  </si>
  <si>
    <t>6918-010-IND-GR</t>
  </si>
  <si>
    <t>Peter Paul Cadbury Well #1</t>
  </si>
  <si>
    <t>6918-011-IND-GR</t>
  </si>
  <si>
    <t>Peter Paul Cadbury Well #2</t>
  </si>
  <si>
    <t>6918-012-IND-GR</t>
  </si>
  <si>
    <t>Peter Paul Cadbury Well #3</t>
  </si>
  <si>
    <t>6918-018-IND-GR</t>
  </si>
  <si>
    <t>6919-002-PWS-RI</t>
  </si>
  <si>
    <t>6919-003-PWS-RI</t>
  </si>
  <si>
    <t>Hopp Brook Diversion</t>
  </si>
  <si>
    <t>6919-004-PWS-RI</t>
  </si>
  <si>
    <t>6920-004-PWS-GR</t>
  </si>
  <si>
    <t>Oxford Well #3</t>
  </si>
  <si>
    <t>6920-005-PWS-GR</t>
  </si>
  <si>
    <t>Oxford Well #4</t>
  </si>
  <si>
    <t>6920-009-PWS-GR</t>
  </si>
  <si>
    <t>Oxford Well #8</t>
  </si>
  <si>
    <t>BRIDGEPORT FACILITY - PIER IN CEDAR CREEK</t>
  </si>
  <si>
    <t>7000-008-PWS-TR</t>
  </si>
  <si>
    <t>7000-009-PWS-TR</t>
  </si>
  <si>
    <t>PEQUONNOCK STEEL POINT STATION UNITS #01-3</t>
  </si>
  <si>
    <t>PEQUONNOCK STEEL POINT STATION UNITS #04-7,9</t>
  </si>
  <si>
    <t>7000-020-PWS-TR</t>
  </si>
  <si>
    <t>Interconnection to Norwalk 1st- County Street</t>
  </si>
  <si>
    <t>7000-021-PWS-TR</t>
  </si>
  <si>
    <t>7000-022-PWS-TR</t>
  </si>
  <si>
    <t>7000-023-PWS-TR</t>
  </si>
  <si>
    <t>7000-024-PWS-TR</t>
  </si>
  <si>
    <t>Interconnection w/ First District  - Seaview @ Betts Place</t>
  </si>
  <si>
    <t>7000-025-PWS-TR</t>
  </si>
  <si>
    <t>Interconnection w/ First District - Seaview Ave @ Liberty Square</t>
  </si>
  <si>
    <t>7000-026-PWS-TS</t>
  </si>
  <si>
    <t>Norwalk 1st Interconnection with BHC - County Street</t>
  </si>
  <si>
    <t>7105-003-PWS-GR</t>
  </si>
  <si>
    <t>Stepney Well</t>
  </si>
  <si>
    <t>West Pequonock Reservoir- Low Level Outlet</t>
  </si>
  <si>
    <t>Hemlocks Reservoir- 10" Reservoir</t>
  </si>
  <si>
    <t>Hemlocks Reservoir- 36" Blowoff</t>
  </si>
  <si>
    <t>Hemlocks Reservoir</t>
  </si>
  <si>
    <t>7108-001-PWS-GR</t>
  </si>
  <si>
    <t>Easton Reservoir- 10" Chamber Blowoff</t>
  </si>
  <si>
    <t>Easton Reservoir- 36" Blowoff</t>
  </si>
  <si>
    <t>Easton Reservoir- Twin 36" Supply Mains</t>
  </si>
  <si>
    <t>Morehouse Brook Diversion- To Hemlcoks Reservoir</t>
  </si>
  <si>
    <t>Saugatuck River- 48" Blowoff</t>
  </si>
  <si>
    <t>Saugatuck Reservoir- 48" main to 72" Tunnel</t>
  </si>
  <si>
    <t>Saugatuck Reservoir- 8" Intake Chamber Drain</t>
  </si>
  <si>
    <t>7200-008-PWS-IM</t>
  </si>
  <si>
    <t>Saugatuck River Pond</t>
  </si>
  <si>
    <t>7200-012-PWS-GR</t>
  </si>
  <si>
    <t>Westport Well #6 (Canal Street Wellfield)</t>
  </si>
  <si>
    <t>Aspetuck Valley CC - Pond 18</t>
  </si>
  <si>
    <t>Aspetuck CC - Pond 10</t>
  </si>
  <si>
    <t>Aspetuck Valley CC - Pond 15</t>
  </si>
  <si>
    <t>Aspetuck Valley CC - Pond 11</t>
  </si>
  <si>
    <t>Aspetuck Valley CC - Pond 13</t>
  </si>
  <si>
    <t>Aspetuck Valley CC - Pond 2</t>
  </si>
  <si>
    <t>Aspetuck Valley CC - Pond 8</t>
  </si>
  <si>
    <t>Aspetuck Valley CC - Pond 5</t>
  </si>
  <si>
    <t>7202-013-IRR-IM</t>
  </si>
  <si>
    <t>Aspetuck Valley CC - Pond 6</t>
  </si>
  <si>
    <t>Aspetuck Valley CC - Well #1 Clubhouse</t>
  </si>
  <si>
    <t>Aspetuck Valley CC - Well #2 Clubhouse</t>
  </si>
  <si>
    <t>Aspetuck Valley CC - Well #3 Pool House</t>
  </si>
  <si>
    <t>7202-019-PWS-IM</t>
  </si>
  <si>
    <t>Aspetuck Reservoir- 24" Low Outlet to Hemlocks</t>
  </si>
  <si>
    <t>Aspetuck Reservoir- 36" Blowoff to Aspetuck River</t>
  </si>
  <si>
    <t>Aspetuck Reservoir- 8" Culvert to Hemlocks</t>
  </si>
  <si>
    <t>7300-001-PWS-GR</t>
  </si>
  <si>
    <t>Fairfield Avenue Well</t>
  </si>
  <si>
    <t>7300-007-IRR-GR</t>
  </si>
  <si>
    <t>Perkin-Elmer G&amp;B Well #1</t>
  </si>
  <si>
    <t>7300-008-IRR-GR</t>
  </si>
  <si>
    <t>Perkin-Elmer G&amp;B Well #2</t>
  </si>
  <si>
    <t>7300-009-IRR-GR</t>
  </si>
  <si>
    <t>Perkin-Elmer G&amp;B Well #3</t>
  </si>
  <si>
    <t>7300-010-IRR-GR</t>
  </si>
  <si>
    <t>Perkin-Elmer Raynor Well</t>
  </si>
  <si>
    <t>7300-011-PWS-GR</t>
  </si>
  <si>
    <t>Cannondale Well #1</t>
  </si>
  <si>
    <t>7300-013-PWS-TR</t>
  </si>
  <si>
    <t>INTERCONNECTION WITH BHC - MURRAY STREET</t>
  </si>
  <si>
    <t>7300-014-PWS-TR</t>
  </si>
  <si>
    <t>INTERCONNECTION WITH BHC - ROUTE 7 MAIN AVE</t>
  </si>
  <si>
    <t>7300-015-PWS-TR</t>
  </si>
  <si>
    <t>INTERCONNECTION WITH NORWALK 2ND - BETTS PLACE</t>
  </si>
  <si>
    <t>7300-016-PWS-TR</t>
  </si>
  <si>
    <t>INTERCONNECTION WITH NORWALK 2ND - GREGORY BLVD.</t>
  </si>
  <si>
    <t>7300-017-PWS-TR</t>
  </si>
  <si>
    <t>INTERCONNECTION WITH NORWALK 2ND - STUART AVE</t>
  </si>
  <si>
    <t>7300-018-PWS-TS</t>
  </si>
  <si>
    <t>INTERCONNECTION WITH NORWALK 2ND - WEST AVE</t>
  </si>
  <si>
    <t>7300-019-PWS-TR</t>
  </si>
  <si>
    <t>Crescent Street Interconnection w/ First District</t>
  </si>
  <si>
    <t>7300-020-PWS-TR</t>
  </si>
  <si>
    <t>Interconnection with 1st Dist. - Gregory Blvd</t>
  </si>
  <si>
    <t>7300-021-PWS-TR</t>
  </si>
  <si>
    <t>7300-022-PWS-TR</t>
  </si>
  <si>
    <t>Interconnection to Norwalk 2nd - Wolfpit Road</t>
  </si>
  <si>
    <t>7302-008-IRR-GR</t>
  </si>
  <si>
    <t>Silver Springs Country Club Well #2</t>
  </si>
  <si>
    <t>7302-010-IRR-GR</t>
  </si>
  <si>
    <t>Silver Spring Country Club Wel #4</t>
  </si>
  <si>
    <t>7302-011-PWS-IM</t>
  </si>
  <si>
    <t>Browns Reservoir</t>
  </si>
  <si>
    <t>7302-012-PWS-IM</t>
  </si>
  <si>
    <t>Grupes Reservoir</t>
  </si>
  <si>
    <t>7302-014-PWS-IM</t>
  </si>
  <si>
    <t>Scotts Reservoir</t>
  </si>
  <si>
    <t>7302-015-PWS-TR</t>
  </si>
  <si>
    <t>Interconnection With CT American Water Company (Aquarion)</t>
  </si>
  <si>
    <t>7302-016-PWS-TR</t>
  </si>
  <si>
    <t>New Canaan CC- Impoundment #2</t>
  </si>
  <si>
    <t>New Canaan CC- Well #6</t>
  </si>
  <si>
    <t>7401-011-PWS-GR</t>
  </si>
  <si>
    <t>7401-013-PWS-TR</t>
  </si>
  <si>
    <t>Interconnection with 1st District - Phillips Street</t>
  </si>
  <si>
    <t>7401-014-PWS-TR</t>
  </si>
  <si>
    <t>Interconnection w/ First District - Stuart Avenue</t>
  </si>
  <si>
    <t>7401-015-PWS-TR</t>
  </si>
  <si>
    <t>Interconnection with CT American Water Co.</t>
  </si>
  <si>
    <t>Wee Burn Country Club- Well #1</t>
  </si>
  <si>
    <t>Wee Burn Country Club- Well #2</t>
  </si>
  <si>
    <t>Wee Burn Country Club- Well #3</t>
  </si>
  <si>
    <t>Wee Burn Country Club- Well #4</t>
  </si>
  <si>
    <t>Wee Burn Country Club- Well #5</t>
  </si>
  <si>
    <t>7402-007-IRR-IM</t>
  </si>
  <si>
    <t>Wellfield Holding Pond</t>
  </si>
  <si>
    <t>7402-008-PWS-GR</t>
  </si>
  <si>
    <t>Lloyd Well</t>
  </si>
  <si>
    <t>POST ROAD INTERCONNECTION CAWC - NOROTON DIST</t>
  </si>
  <si>
    <t>7403-001-PWS-TR</t>
  </si>
  <si>
    <t>Camp Avenue Interconnection- Stamford</t>
  </si>
  <si>
    <t>7403-002-PWS-TR</t>
  </si>
  <si>
    <t>Old Kings Highway Interconnection</t>
  </si>
  <si>
    <t>7403-003-PWS-TR</t>
  </si>
  <si>
    <t>Park Lane Interconnection in Stamford</t>
  </si>
  <si>
    <t>7403-004-PWS-GR</t>
  </si>
  <si>
    <t>7403-005-PWS-TR</t>
  </si>
  <si>
    <t>U.S. 1 (Post Road) Interconnection in Darien</t>
  </si>
  <si>
    <t>7403-006-PWS-TR</t>
  </si>
  <si>
    <t>Woodway Road Interconnection in Stamford</t>
  </si>
  <si>
    <t>7403-008-PWS-GR</t>
  </si>
  <si>
    <t>7403-009-PWS-GR</t>
  </si>
  <si>
    <t>Nature Center Well</t>
  </si>
  <si>
    <t>7403-010-PWS-GR</t>
  </si>
  <si>
    <t>Weed Street Well Field</t>
  </si>
  <si>
    <t>7403-011-PWS-GR</t>
  </si>
  <si>
    <t>Wing Road Well</t>
  </si>
  <si>
    <t>7403-012-PWS-TR</t>
  </si>
  <si>
    <t>Camp Ave Interconnection CAWC- Noroton Dist</t>
  </si>
  <si>
    <t>Maple Tree Ave Interconnection CAWC- Norton Dist</t>
  </si>
  <si>
    <t>Woodwy Road Interconnection CAWC - Noroton District</t>
  </si>
  <si>
    <t>WOODWAY COUNTRY CLUB - IMPOUNDMENT #1</t>
  </si>
  <si>
    <t>Woodway Country Club- Impoundment #2</t>
  </si>
  <si>
    <t>WOODWAY COUNTRY CLUB - IMPOUNDMENT #3</t>
  </si>
  <si>
    <t>WOODWAY COUNTRY CLUB - IMPOUNDMENT #4</t>
  </si>
  <si>
    <t>7403-019-IRR-IM</t>
  </si>
  <si>
    <t>WOODWAY COUNTRY CLUB - IMPOUNDMENT #5</t>
  </si>
  <si>
    <t>WOODWAY COUNTRY CLUB - IMPOUNDMENT #6</t>
  </si>
  <si>
    <t>WOODWAY COUNTRY CLUB - IMPOUNDMENT #7</t>
  </si>
  <si>
    <t>Laurel Reservoir - Blowoff to Rippowam River</t>
  </si>
  <si>
    <t>7404-003-PWS-IM</t>
  </si>
  <si>
    <t>North Stamford Res- 36" intake to PS to plant</t>
  </si>
  <si>
    <t>North Stamford Reservoir- Blowoff to Rippowam</t>
  </si>
  <si>
    <t>Siscowit Reservoir- Blowoff to Rippowam River</t>
  </si>
  <si>
    <t>Siscowit Reservoir- Saddle Dam Divert to Laurel</t>
  </si>
  <si>
    <t>7405-006-PWS-RI</t>
  </si>
  <si>
    <t>South Poorhouse Brook</t>
  </si>
  <si>
    <t>7405-007-PWS-GR</t>
  </si>
  <si>
    <t>Wire Mill Road Well</t>
  </si>
  <si>
    <t>Stanwich Club- Well A</t>
  </si>
  <si>
    <t>7407-016-PWS-IM</t>
  </si>
  <si>
    <t>Brush Reservoir</t>
  </si>
  <si>
    <t>7407-017-PWS-RA</t>
  </si>
  <si>
    <t>Laurel-Barge Interconnection</t>
  </si>
  <si>
    <t>Laurel - Bargh Interconnection (Stamford)</t>
  </si>
  <si>
    <t>7407-019-PWS-TR</t>
  </si>
  <si>
    <t>7407-020-PWS-TR</t>
  </si>
  <si>
    <t>Fairview CC - Pond #2</t>
  </si>
  <si>
    <t>7411-007-IRR-GR</t>
  </si>
  <si>
    <t>Wellfield A Well #1</t>
  </si>
  <si>
    <t>7411-008-IRR-GR</t>
  </si>
  <si>
    <t>Well Pond 2A</t>
  </si>
  <si>
    <t>7411-009-IRR-GR</t>
  </si>
  <si>
    <t>Fairview CC- Well Field A Well #03</t>
  </si>
  <si>
    <t>7411-010-IRR-GR</t>
  </si>
  <si>
    <t>Fairview CC= Well Field B Well #01</t>
  </si>
  <si>
    <t>7411-011-IRR-GR</t>
  </si>
  <si>
    <t>Fairview Country Club- Well Field B Well #2</t>
  </si>
  <si>
    <t>7411-012-IRR-GR</t>
  </si>
  <si>
    <t>Fairview CC- Well Field B Well #3</t>
  </si>
  <si>
    <t>7411-013-IRR-GR</t>
  </si>
  <si>
    <t>Fairview CC- Well Field B Well #4</t>
  </si>
  <si>
    <t>7411-014-IRR-GR</t>
  </si>
  <si>
    <t>Well Field B Well #5</t>
  </si>
  <si>
    <t>7411-015-IRR-GR</t>
  </si>
  <si>
    <t>Fairview CC- Well Field B Well #6</t>
  </si>
  <si>
    <t>7411-016-IRR-GR</t>
  </si>
  <si>
    <t>Fairview CC- Well Field B Well #7</t>
  </si>
  <si>
    <t>7411-017-IRR-GR</t>
  </si>
  <si>
    <t>Fairview CC- Well Field B Well #8</t>
  </si>
  <si>
    <t>King Street Interconnection (NY - AM)</t>
  </si>
  <si>
    <t>DIV-86-04</t>
  </si>
  <si>
    <t>DIV-95-09</t>
  </si>
  <si>
    <t>DIV-95-07</t>
  </si>
  <si>
    <t>DIV-91-28</t>
  </si>
  <si>
    <t>DIV-200201419</t>
  </si>
  <si>
    <t>DIV-200301877</t>
  </si>
  <si>
    <t>DIV-90-36</t>
  </si>
  <si>
    <t>DIV-200402870</t>
  </si>
  <si>
    <t>DIV-85-39R</t>
  </si>
  <si>
    <t>DIV-200500769</t>
  </si>
  <si>
    <t>DIV-200501397</t>
  </si>
  <si>
    <t>DIV-87-46</t>
  </si>
  <si>
    <t>DIV-90-42</t>
  </si>
  <si>
    <t>DIV-95-15</t>
  </si>
  <si>
    <t>DIV-94-13</t>
  </si>
  <si>
    <t>DIV-200100725</t>
  </si>
  <si>
    <t>DIV-94-12</t>
  </si>
  <si>
    <t>DIV-200903150</t>
  </si>
  <si>
    <t>DIV-92-21</t>
  </si>
  <si>
    <t>DIV-200000666</t>
  </si>
  <si>
    <t>DIV-200802585</t>
  </si>
  <si>
    <t>DIV-199900289</t>
  </si>
  <si>
    <t>DIV-95-14</t>
  </si>
  <si>
    <t>DIV-199902409</t>
  </si>
  <si>
    <t>DIV-91-15</t>
  </si>
  <si>
    <t>DIV-200204037</t>
  </si>
  <si>
    <t>DIV-200702610</t>
  </si>
  <si>
    <t>DIV-200204035</t>
  </si>
  <si>
    <t>DIV-201006430</t>
  </si>
  <si>
    <t>DIV-200500172</t>
  </si>
  <si>
    <t>DIV-200301962</t>
  </si>
  <si>
    <t>DIV-200301937</t>
  </si>
  <si>
    <t>DIV-200902715</t>
  </si>
  <si>
    <t>DIV-200301910</t>
  </si>
  <si>
    <t>DIV-201503917</t>
  </si>
  <si>
    <t>DIV-200401643</t>
  </si>
  <si>
    <t>DIV-199902542</t>
  </si>
  <si>
    <t>DIV-200301920</t>
  </si>
  <si>
    <t>DIV-200000069</t>
  </si>
  <si>
    <t>DIV-201301111</t>
  </si>
  <si>
    <t>DIV-198500020</t>
  </si>
  <si>
    <t>DIVC-199400009</t>
  </si>
  <si>
    <t>DIV-198500010</t>
  </si>
  <si>
    <t>DIVC-200301941</t>
  </si>
  <si>
    <t>DIVC-200301961</t>
  </si>
  <si>
    <t>DIV-200402151</t>
  </si>
  <si>
    <t>DIV-200204024</t>
  </si>
  <si>
    <t>DIV-200701704GP</t>
  </si>
  <si>
    <t>DIV-200701277GP</t>
  </si>
  <si>
    <t>DIVC-201701794GP</t>
  </si>
  <si>
    <t>DIV-200701711GP</t>
  </si>
  <si>
    <t>DIV-200701665GP</t>
  </si>
  <si>
    <t>DIV-200701728GP</t>
  </si>
  <si>
    <t>DIV-200300530</t>
  </si>
  <si>
    <t>DIV-201606558GP</t>
  </si>
  <si>
    <t>DIV-200701650GP</t>
  </si>
  <si>
    <t>DIV-200701734GP</t>
  </si>
  <si>
    <t>DIV-200701696GP</t>
  </si>
  <si>
    <t>DIV-200701736GP</t>
  </si>
  <si>
    <t>DIV-200702085GP</t>
  </si>
  <si>
    <t>DIV-200701249GP</t>
  </si>
  <si>
    <t>DIV-200701708GP</t>
  </si>
  <si>
    <t>DIV-200701701GP</t>
  </si>
  <si>
    <t>DIV-200701709GP</t>
  </si>
  <si>
    <t>DIV-200701741GP</t>
  </si>
  <si>
    <t>DIVC-201703010GP</t>
  </si>
  <si>
    <t>DIV-200701693GP</t>
  </si>
  <si>
    <t>DIVC-201703089GP</t>
  </si>
  <si>
    <t>DIV-200701723GP</t>
  </si>
  <si>
    <t>DIVC-201703091GP</t>
  </si>
  <si>
    <t>DIV-200701692GP</t>
  </si>
  <si>
    <t>DIVC-201703093GP</t>
  </si>
  <si>
    <t>DIV-200701740GP</t>
  </si>
  <si>
    <t>DIV-200701739GP</t>
  </si>
  <si>
    <t>DIV-201106465GP</t>
  </si>
  <si>
    <t>DIV-200701767GP</t>
  </si>
  <si>
    <t>DIV-200701472GP</t>
  </si>
  <si>
    <t>DIVC-201703273GP</t>
  </si>
  <si>
    <t>DIV-201504763GP</t>
  </si>
  <si>
    <t>DIV-200701330GP</t>
  </si>
  <si>
    <t>DIVC-201703278GP</t>
  </si>
  <si>
    <t>DIV-200701732GP</t>
  </si>
  <si>
    <t>DIV-200701471GP</t>
  </si>
  <si>
    <t>DIV-201607848GP</t>
  </si>
  <si>
    <t>DIVC-201703285GP</t>
  </si>
  <si>
    <t>DIV-201303153GP</t>
  </si>
  <si>
    <t>DIVC-201703286GP</t>
  </si>
  <si>
    <t>DIV-201501518GP</t>
  </si>
  <si>
    <t>DIV-200701593GP</t>
  </si>
  <si>
    <t>DIV-200701902GP</t>
  </si>
  <si>
    <t>DIV-201607868GP</t>
  </si>
  <si>
    <t>DIV-201005241GP</t>
  </si>
  <si>
    <t>DIV-201411290GP</t>
  </si>
  <si>
    <t>DIV-200701675GP</t>
  </si>
  <si>
    <t>DIV-201403027GP</t>
  </si>
  <si>
    <t>DIV-200701697GP</t>
  </si>
  <si>
    <t>DIV-201004012GP</t>
  </si>
  <si>
    <t>DIV-200900353GP</t>
  </si>
  <si>
    <t>DIV-200801624GP</t>
  </si>
  <si>
    <t>DIV-200702450GP</t>
  </si>
  <si>
    <t>DIV-200701744GP</t>
  </si>
  <si>
    <t>DIV-201107105GP</t>
  </si>
  <si>
    <t>DIV-200702183GP</t>
  </si>
  <si>
    <t>DIV-200701719GP</t>
  </si>
  <si>
    <t>DIV-200701818GP</t>
  </si>
  <si>
    <t>DIV-200701735GP</t>
  </si>
  <si>
    <t>DIV-200800882GP</t>
  </si>
  <si>
    <t>DIV-200700273</t>
  </si>
  <si>
    <t>DIV-200701628GP</t>
  </si>
  <si>
    <t>DIV-200801772GP</t>
  </si>
  <si>
    <t>DIV-200701640GP</t>
  </si>
  <si>
    <t>DIV-200701201GP</t>
  </si>
  <si>
    <t>DIV-201506112GP</t>
  </si>
  <si>
    <t>DIV-201103692GP</t>
  </si>
  <si>
    <t>DIV-200701543GP</t>
  </si>
  <si>
    <t>DIV-200701668GP</t>
  </si>
  <si>
    <t>DIV-200701789GP</t>
  </si>
  <si>
    <t>DIV-200701253GP</t>
  </si>
  <si>
    <t>DIV-200701733GP</t>
  </si>
  <si>
    <t>DIV-200901789GP</t>
  </si>
  <si>
    <t>DIV-200701927GP</t>
  </si>
  <si>
    <t>DIV-200701685GP</t>
  </si>
  <si>
    <t>DIV-200700818GP</t>
  </si>
  <si>
    <t>DIV-200700230GP</t>
  </si>
  <si>
    <t>DIV-200702365GP</t>
  </si>
  <si>
    <t>DIV-200701760GP</t>
  </si>
  <si>
    <t>DIV-200701988GP</t>
  </si>
  <si>
    <t>DIV-200701269GP</t>
  </si>
  <si>
    <t>DIVC-201707669GP</t>
  </si>
  <si>
    <t>DIV-200701823GP</t>
  </si>
  <si>
    <t>DIV-200701824GP</t>
  </si>
  <si>
    <t>DIV-200502499</t>
  </si>
  <si>
    <t>DIVC-201710580</t>
  </si>
  <si>
    <t>DIVC-201711069</t>
  </si>
  <si>
    <t>DIV-200200024</t>
  </si>
  <si>
    <t>DIV-200301921</t>
  </si>
  <si>
    <t>DIV-200001276</t>
  </si>
  <si>
    <t>DIVC-201905302</t>
  </si>
  <si>
    <t>DIV-200301906</t>
  </si>
  <si>
    <t>DIV-200901779</t>
  </si>
  <si>
    <t>DIV-200800879</t>
  </si>
  <si>
    <t>DIV-200401846</t>
  </si>
  <si>
    <t>DIVC-201913737GP</t>
  </si>
  <si>
    <t>DIVC-201705500GP</t>
  </si>
  <si>
    <t>DIV-199700006</t>
  </si>
  <si>
    <t>DIVC-202000331GP</t>
  </si>
  <si>
    <t>DIV-200700389</t>
  </si>
  <si>
    <t>DIV-199300017</t>
  </si>
  <si>
    <t>DIV-199700013</t>
  </si>
  <si>
    <t>DIV-200301972</t>
  </si>
  <si>
    <t>DIVC-202008589GP</t>
  </si>
  <si>
    <t>DIV-199400018</t>
  </si>
  <si>
    <t>DIV-200000744</t>
  </si>
  <si>
    <t>DIV-200002662</t>
  </si>
  <si>
    <t>DIV-200002421</t>
  </si>
  <si>
    <t>DIVC-201611909</t>
  </si>
  <si>
    <t>DIV-201103416</t>
  </si>
  <si>
    <t>DIVC-201702712GP</t>
  </si>
  <si>
    <t>DIV-201101865</t>
  </si>
  <si>
    <t>DIV-200500095</t>
  </si>
  <si>
    <t>DIVC-201704368GP</t>
  </si>
  <si>
    <t>DIV-201104764</t>
  </si>
  <si>
    <t>DIV-200600491</t>
  </si>
  <si>
    <t>DIVC-202201244</t>
  </si>
  <si>
    <t>DIV-201200216</t>
  </si>
  <si>
    <t>DIV-200203931</t>
  </si>
  <si>
    <t>DIV-200201790</t>
  </si>
  <si>
    <t>DIV-201302860</t>
  </si>
  <si>
    <t>DIV-201205281</t>
  </si>
  <si>
    <t>DIV-200102314</t>
  </si>
  <si>
    <t>DIVC-202304337</t>
  </si>
  <si>
    <t>DIV-200203930</t>
  </si>
  <si>
    <t>DIVC-202304752</t>
  </si>
  <si>
    <t>DIVC-202306582</t>
  </si>
  <si>
    <t>DIVC-202307571GP</t>
  </si>
  <si>
    <t>DIVC-202308815</t>
  </si>
  <si>
    <t>DIVC-202309242</t>
  </si>
  <si>
    <t>DIVC-202404718GP</t>
  </si>
  <si>
    <t>DIVC-202405924GP</t>
  </si>
  <si>
    <t>1004-001-PWS-GR_North Stonington Division Well #1</t>
  </si>
  <si>
    <t>2000-002-PWS-GR_Hawks Nest Well #1</t>
  </si>
  <si>
    <t>2000-003-PWS-GR_Hawks Nest Well #2</t>
  </si>
  <si>
    <t>2000-005-IRR-IM_New London CC Pond #2</t>
  </si>
  <si>
    <t>2000-006-IRR-IM_New London CC Pond #3</t>
  </si>
  <si>
    <t>2000-014-STO-RI_I.R. STICH STORMWATER SYSTEM</t>
  </si>
  <si>
    <t>2000-015-PWS-GR_SECTWA Eastern Division Well #1</t>
  </si>
  <si>
    <t>2000-016-PWS-GR_SECTWA Eastern Division Well #2</t>
  </si>
  <si>
    <t>2000-017-PWR-SU_LONG ISLAND SOUND #1 INTAKE UNIT</t>
  </si>
  <si>
    <t>2000-018-PWR-SU_LONG ISLAND SOUND #2 INTAKE UNIT</t>
  </si>
  <si>
    <t>2000-019-PWR-SU_LONG ISLAND SOUND #3 INTAKE UNIT</t>
  </si>
  <si>
    <t>2000-020-PWR-GR_Millstone Well No. 2</t>
  </si>
  <si>
    <t>2000-021-PWR-GR_Millstone Well No. 3</t>
  </si>
  <si>
    <t>2000-022-PWR-GR_MILLSTONE WELL NO. 4</t>
  </si>
  <si>
    <t>2102-001-PWS-GR_Copps Brook Well</t>
  </si>
  <si>
    <t>2102-002-PWS-IM_Deans Mill Reservoir</t>
  </si>
  <si>
    <t>2102-003-PWS-IM_Palmer Reservoir</t>
  </si>
  <si>
    <t>2104-001-PWS-GR_Lantern Hill Well</t>
  </si>
  <si>
    <t>2107-001-PWS-GR_Groton Well 1</t>
  </si>
  <si>
    <t>2107-002-PWS-GR_Groton Well 2</t>
  </si>
  <si>
    <t>2107-003-PWS-GR_Groton Well #3</t>
  </si>
  <si>
    <t>2107-004-PWS-IM_Ledyard Reservoir</t>
  </si>
  <si>
    <t>2107-005-PWS-IM_Morgan Pond Reservoir</t>
  </si>
  <si>
    <t>2107-006-PWS-IM_Poheganut Reservoir</t>
  </si>
  <si>
    <t>2107-007-PWS-IM_Poquonnock Reservoir</t>
  </si>
  <si>
    <t>2107-008-PWS-IM_Smith Lake Res (Poquonock Lake) Pump Station</t>
  </si>
  <si>
    <t>2107-009-PWS-IM_Smith Lake Res Weir Boards</t>
  </si>
  <si>
    <t>2201-001-PWS-TR_Ridgewood Park Interconnection</t>
  </si>
  <si>
    <t>Ridgewood Park Interconnection</t>
  </si>
  <si>
    <t>2202-001-PWS-IM_Barnes Reservoir</t>
  </si>
  <si>
    <t>2202-002-PWS-IM_Beckwith Pond</t>
  </si>
  <si>
    <t>2202-003-PWS-IM_Beckwith Road Booster Station (Barnes Reservoir)</t>
  </si>
  <si>
    <t>2202-004-PWS-IM_Beckwith Road Booster Station (Bogue Brook)</t>
  </si>
  <si>
    <t>2202-005-PWS-IM_Bogue Brook Reservoir</t>
  </si>
  <si>
    <t>2202-006-PWS-IM_Fairy Lake</t>
  </si>
  <si>
    <t>2203-001-PWS-IM_Davis Pond</t>
  </si>
  <si>
    <t>2203-002-PWS-IM_Lake Konomoc</t>
  </si>
  <si>
    <t>2203-003-PWS-GR_SPEEDBOWL (POLLY BROOK) WELL #1</t>
  </si>
  <si>
    <t>2205-001-PWS-GR_Well 1A</t>
  </si>
  <si>
    <t>2205-002-PWS-GR_Well #4A Replacement Dodge Pond Well</t>
  </si>
  <si>
    <t>Well #4A Replacement Dodge Pond Well</t>
  </si>
  <si>
    <t>2207-001-REC-IM_Behringer Family Recreational Pond</t>
  </si>
  <si>
    <t>3000-001-IND-RI_Thames River Intake Structure</t>
  </si>
  <si>
    <t>3000-002-IND-GR_Montville Well #1</t>
  </si>
  <si>
    <t>Montville Well #1</t>
  </si>
  <si>
    <t>3000-003-IND-GR_Montville Well #2</t>
  </si>
  <si>
    <t>Montville Well #2</t>
  </si>
  <si>
    <t>3000-004-IND-GR_Montville Well #3</t>
  </si>
  <si>
    <t>3000-005-POT-GR_Pfizer Ledyard Diversion Well #1</t>
  </si>
  <si>
    <t>3000-006-PWS-RI_Billings Avery Brook Diversion</t>
  </si>
  <si>
    <t>3000-007-PWS-GR_Mohegan Division Well #1</t>
  </si>
  <si>
    <t>3000-008-PWS-GR_Mohegan Division Well #2</t>
  </si>
  <si>
    <t>3000-009-PWS-GR_Tower Division Well #1</t>
  </si>
  <si>
    <t>3000-010-PWS-GR_Tower Division Well #2</t>
  </si>
  <si>
    <t>3000-011-PWS-GR_Tower Division Well #3</t>
  </si>
  <si>
    <t>3000-012-PWS-IM_Lake Brandegee</t>
  </si>
  <si>
    <t>3000-013-PWS-TR_Montville Interconnection</t>
  </si>
  <si>
    <t>3000-014-IND-GR_MONTVILLE WELL #4</t>
  </si>
  <si>
    <t>3000-015-PWR-RI_THAMES RIVER INTAKE CANAL UNIT #1 AND #2</t>
  </si>
  <si>
    <t>3000-016-PWR-RI_THAMES RIVER INTAKE CANAL UNIT #5 SALT WATER PUMP</t>
  </si>
  <si>
    <t>3000-017-PWR-RI_THAMES RIVER INTAKE CANAL UNIT #6</t>
  </si>
  <si>
    <t>3000-021-IND-RI_Thames River- Graving Dock #1</t>
  </si>
  <si>
    <t>3000-022-IND-RI_Thames River Graving Dock #2</t>
  </si>
  <si>
    <t>3000-023-IND-RI_Thames River Graving Dock #3</t>
  </si>
  <si>
    <t>3004-009-PWS-GR_Montville Diversion Well #14</t>
  </si>
  <si>
    <t>3004-014-AGR-IM_Gadbois Farm Pond #2</t>
  </si>
  <si>
    <t>3005-001-PWS-IM_Stony Brook Reservoir</t>
  </si>
  <si>
    <t>3006-001-PWS-RI_Great Swamp Diversion</t>
  </si>
  <si>
    <t>3100-002-PWS-TR_UConn Interconnection</t>
  </si>
  <si>
    <t>3100-004-IND-IM_Manchester S&amp;G (Mansfield) Pond</t>
  </si>
  <si>
    <t>3100-005-REC-IM_PINK RAVINE POND</t>
  </si>
  <si>
    <t>3100-006-REC-IM_Swan Lake</t>
  </si>
  <si>
    <t>3100-007-INS-GR_Willimantic River Well #1</t>
  </si>
  <si>
    <t>3100-008-PWS-GR_Willimantic River Well #2</t>
  </si>
  <si>
    <t>3100-009-PWS-GR_Willimantic River Well #3</t>
  </si>
  <si>
    <t>3100-010-PWS-GR_Willimantic River Well #4</t>
  </si>
  <si>
    <t>3104-002-PWS-IM_Stafford Reservoir #3 (Mathews Pond)</t>
  </si>
  <si>
    <t>3104-003-PWS-IM_Stafford Reservoir #4 (Moore Pond)</t>
  </si>
  <si>
    <t>3104-004-PWS-GR_STAFFORD WELL CAISSON #1</t>
  </si>
  <si>
    <t>3104-005-PWS-GR_Stafford Well Caisson #2</t>
  </si>
  <si>
    <t>3106-001-IND-GR_Manchester S&amp;G (Tolland) Drilled Well</t>
  </si>
  <si>
    <t>3106-002-IND-GR_Manchester S&amp;G Tolland Dug Well</t>
  </si>
  <si>
    <t>3106-003-HYD-RI_Bynes Falls</t>
  </si>
  <si>
    <t>3106-005-AGR-IM_THERIEN POND #2 (SOUTHEAST END)</t>
  </si>
  <si>
    <t>3106-006-AGR-IM_Therien Pond #3</t>
  </si>
  <si>
    <t>3106-007-PWS-RI_Camp Coventry Pond</t>
  </si>
  <si>
    <t>3108-001-IND-GR_MANCHESTER S&amp;G (COLUMBIA) GRAVEL WELL #2</t>
  </si>
  <si>
    <t>3108-002-IND-GR_Mosser Farms Coventry Well # 1</t>
  </si>
  <si>
    <t>3108-003-IND-GR_Mosser Farms Well #2</t>
  </si>
  <si>
    <t>3108-004-PWS-GR_Northfields Well #1</t>
  </si>
  <si>
    <t>3108-005-PWS-GR_Northfields Well #2</t>
  </si>
  <si>
    <t>3200-001-IRR-IM_Willimantic CC- Pond 1</t>
  </si>
  <si>
    <t>Willimantic CC- Pond 1</t>
  </si>
  <si>
    <t>3200-002-IRR-IM_Willimantic CC- Pond 2</t>
  </si>
  <si>
    <t>3200-003-IND-IM_Route 6 Pond #1</t>
  </si>
  <si>
    <t>3200-004-IND-IM_Route 6 Pond #2</t>
  </si>
  <si>
    <t>3203-001-REC-IM_Wells Pond</t>
  </si>
  <si>
    <t>3207-001-PWS-GR_Fenton River Well A</t>
  </si>
  <si>
    <t>Fenton River Well A</t>
  </si>
  <si>
    <t>3207-002-PWS-GR_Fenton River Well B</t>
  </si>
  <si>
    <t>3207-003-PWS-GR_Fenton River Well C</t>
  </si>
  <si>
    <t>3207-004-PWS-GR_Fenton River Well D</t>
  </si>
  <si>
    <t>3207-005-PWS-TR_Mansfield Training School Connection</t>
  </si>
  <si>
    <t>3207-006-REC-IM_Mirror Lake</t>
  </si>
  <si>
    <t>3300-001-PWS-GR_Thompson Div Well #7 (Replacement for Well #1)</t>
  </si>
  <si>
    <t>3300-002-PWS-GR_Thompson Div Well #2 Rock well</t>
  </si>
  <si>
    <t>3300-003-PWS-GR_Thompson Div Well #3</t>
  </si>
  <si>
    <t>3300-004-PWS-GR_Thompson Div Well #6 Replacement Well</t>
  </si>
  <si>
    <t>3400-001-PWS-GR_Philip B Hopkins Well #2</t>
  </si>
  <si>
    <t>3400-002-PWS-GR_Phillip B. Hopkins Well #3</t>
  </si>
  <si>
    <t>3400-003-IND-GR_Frito-Lay Well #1</t>
  </si>
  <si>
    <t>3400-004-IND-GR_Frito-Lay Well #2</t>
  </si>
  <si>
    <t>3400-005-IND-GR_Frito-Lay Well #2R (replaces Well 2)</t>
  </si>
  <si>
    <t>3400-006-FIR-RI_William Prym Fire Ponds</t>
  </si>
  <si>
    <t>3400-007-IND-RI_William Prym Well #1</t>
  </si>
  <si>
    <t>3404-001-PWS-IM_Chase Reservoir</t>
  </si>
  <si>
    <t>3404-002-PWS-IM_CRYSTAL POND (AKA HYGEIA)</t>
  </si>
  <si>
    <t>3500-002-FIS-GR_Quinebaug Well #3</t>
  </si>
  <si>
    <t>3500-003-FIS-GR_Quinebaug Well #4</t>
  </si>
  <si>
    <t>Quinebaug Well #4</t>
  </si>
  <si>
    <t>3500-004-FIS-GR_Quinebaug Well #8</t>
  </si>
  <si>
    <t>3700-001-HYD-RI_Tunnel Hydroelectric Dam- Quinebaug River</t>
  </si>
  <si>
    <t>3700-002-PWS-GR_Brooklyn Well #1</t>
  </si>
  <si>
    <t>3700-003-PWS-GR_Brooklyn Well #2</t>
  </si>
  <si>
    <t>3700-004-PWS-GR_Brooklyn Well #3</t>
  </si>
  <si>
    <t>3700-005-PWS-GR_Plainfield Division Well #1</t>
  </si>
  <si>
    <t>3700-006-PWS-GR_Plainfield Div Well #2</t>
  </si>
  <si>
    <t>3700-007-PWS-GR_Five Points (Hopeville Well Field)- Emergency</t>
  </si>
  <si>
    <t>3700-008-PWS-GR_Well 2 South (Hopeville Wellfield)</t>
  </si>
  <si>
    <t>3700-009-PWS-GR_Well #3 North (Hopeville Wellfield)</t>
  </si>
  <si>
    <t>3700-010-FIS-GR_Quinebaug Well #1</t>
  </si>
  <si>
    <t>3700-011-FIS-GR_Quinebaug Valley Trout Hatchery - Well #5</t>
  </si>
  <si>
    <t>Quinebaug Valley Trout Hatchery - Well #5</t>
  </si>
  <si>
    <t>3700-012-FIS-GR_Quinebaug Well #6</t>
  </si>
  <si>
    <t>3700-013-FIS-GR_Quinebaug Well #7</t>
  </si>
  <si>
    <t>3700-014-IND-IM_Rogers Plant- Alexander Lake</t>
  </si>
  <si>
    <t>3700-015-IND-IM_Rogers Plant Pond Quinebaug River w/2 24" Gates</t>
  </si>
  <si>
    <t>3700-016-IND-RI_Quinebaug River Canal</t>
  </si>
  <si>
    <t>3700-017-IND-GR_Rogers Plant- Well #1</t>
  </si>
  <si>
    <t>3700-018-IND-GR_Rogers Plant Well #2</t>
  </si>
  <si>
    <t>3700-019-IND-GR_Rogers Plant- Well #3</t>
  </si>
  <si>
    <t>3700-020-AGR-RI_Malerba Farm - WITHDRAWAL FROM QUINEBAUG RIVER</t>
  </si>
  <si>
    <t>3702-001-REC-IM_BICENTENNIAL POND (SCHOOLHOUSE BROOK)</t>
  </si>
  <si>
    <t>3708-001-AGR-RI_Healey's Muddy Brook Irrigation Pump</t>
  </si>
  <si>
    <t>3708-002-IND-IM_Woodstock Plant - Fire Pond with Pumphouse</t>
  </si>
  <si>
    <t>Woodstock Plant - Fire Pond with Pumphouse</t>
  </si>
  <si>
    <t>3708-003-IND-IM_Woodstock Plant- Woodstock Well #1</t>
  </si>
  <si>
    <t>3710-001-PWS-GR_Main Well</t>
  </si>
  <si>
    <t>3710-003-REC-IM_Hockey Pond</t>
  </si>
  <si>
    <t>3710-005-REC-RI_Mashamoquet Brook</t>
  </si>
  <si>
    <t>3713-001-PWS-IM_Stone Hill Reservoir</t>
  </si>
  <si>
    <t>3800-006-IND-RI_South Windham Pumphouse</t>
  </si>
  <si>
    <t>South Windham Pumphouse</t>
  </si>
  <si>
    <t>3800-007-IND-GR_South Windham Plant- South Windham Well #1</t>
  </si>
  <si>
    <t>3800-009-IND-IM_Larrabe Brook Impoundment</t>
  </si>
  <si>
    <t>3800-013-REC-IM_BROWNING - FLY POND</t>
  </si>
  <si>
    <t>3805-001-AGR-RI_Litke's Little River Irrigation Pump</t>
  </si>
  <si>
    <t>3900-001-PWS-IM_Bog Meadow Reservoir</t>
  </si>
  <si>
    <t>3900-002-PWS-IM_Fairview Reservoir</t>
  </si>
  <si>
    <t>3900-003-PWS-GR_West Town Street Well (Norwichtown Well)</t>
  </si>
  <si>
    <t>3902-001-HYD-IM_Brewster Pond</t>
  </si>
  <si>
    <t>3902-002-REC-IM_Lake Williams</t>
  </si>
  <si>
    <t>3904-001-PWS-IM_Deep River Reservoir</t>
  </si>
  <si>
    <t>3905-002-AGR-IM_Small Pond 2</t>
  </si>
  <si>
    <t>3906-007-AGR-IM_Gadbois Farm Pond #1</t>
  </si>
  <si>
    <t>3906-008-AGR-IM_Gadbois Farm Pond #3</t>
  </si>
  <si>
    <t>3906-009-AGR-IM_Gadbois Farm Irrigation Pump</t>
  </si>
  <si>
    <t>4000-001-AGR-IM_Gardner's Dowling Irrigation Pond</t>
  </si>
  <si>
    <t>4000-002-AGR-IM_Gardner's Dowling Pond</t>
  </si>
  <si>
    <t>4000-003-IND-GR_Containment Sump</t>
  </si>
  <si>
    <t>4000-004-IND-GR_Well No.1</t>
  </si>
  <si>
    <t>4000-007-IND-GR_Middletown Station Well #1</t>
  </si>
  <si>
    <t>4000-008-IND-GR_Middletown Station Well #3</t>
  </si>
  <si>
    <t>4000-009-IND-GR_Middletown Station Well #4</t>
  </si>
  <si>
    <t>4000-010-IND-GR_Middletown Station Well #5</t>
  </si>
  <si>
    <t>4000-011-AGR-RI_Ferrari Farms Portable Irrigation Pump</t>
  </si>
  <si>
    <t>4000-014-AGR-GR_Szepanski 6 Well System</t>
  </si>
  <si>
    <t>4000-016-IND-RI_East Hartford CT River Willgoos Pump</t>
  </si>
  <si>
    <t>4000-017-IND-IM_EAST HARTFORD - WILLOW BROOK POND</t>
  </si>
  <si>
    <t>4000-018-IND-GR_East Hartford Well No. 01</t>
  </si>
  <si>
    <t>4000-019-IND-GR_East Hartford Well No. 02</t>
  </si>
  <si>
    <t>4000-020-IND-GR_East Hartford Well No. 03</t>
  </si>
  <si>
    <t>4000-021-STO-RI_NORTH MEADOW PUMPING STATION</t>
  </si>
  <si>
    <t>NORTH MEADOW PUMPING STATION</t>
  </si>
  <si>
    <t>4000-022-IND-GR_East Hartford Well No. 06</t>
  </si>
  <si>
    <t>4000-023-IND-GR_East Hartford Well No. 07</t>
  </si>
  <si>
    <t>4000-024-IND-RI_Middletown - CT River Building 380</t>
  </si>
  <si>
    <t>4000-025-POT-GR_Middletown - Well A</t>
  </si>
  <si>
    <t>4000-026-POT-GR_Middletown - Well B</t>
  </si>
  <si>
    <t>4000-027-POT-GR_Middletown - Well No. 7</t>
  </si>
  <si>
    <t>4000-028-IND-GR_Middletown Well No. 10</t>
  </si>
  <si>
    <t>4000-029-IND-GR_Middletown Well No.13A</t>
  </si>
  <si>
    <t>4000-030-IND-GR_Middletown- Well No. MT235</t>
  </si>
  <si>
    <t>4000-031-IND-GR_Middletown Well No. MT239</t>
  </si>
  <si>
    <t>4000-032-IND-GR_Belamose Business Park- Ranney Well</t>
  </si>
  <si>
    <t>4000-033-PWS-GR_Spring Lots Well #7 replacing Well #1</t>
  </si>
  <si>
    <t>4000-034-PWS-GR_Spring Lots Well #3</t>
  </si>
  <si>
    <t>4000-035-PWS-GR_Spring Lots Well #8 Replacing Well #4</t>
  </si>
  <si>
    <t>4000-036-PWS-GR_Spring Lots Well #5</t>
  </si>
  <si>
    <t>4000-037-PWS-GR_Spring Lots Well #9 Replacing Well #6</t>
  </si>
  <si>
    <t>4000-038-PWS-GR_Windsor Locks Caisson #1</t>
  </si>
  <si>
    <t>4000-039-PWS-GR_Windsor Locks Caisson #1</t>
  </si>
  <si>
    <t>4000-040-PWS-GR_Windsor Locks Caisson #3</t>
  </si>
  <si>
    <t>4000-041-PWS-GR_Windsor Locks Caisson #4</t>
  </si>
  <si>
    <t>4000-042-PWS-GR_Windsor Locks GP Well</t>
  </si>
  <si>
    <t>4000-043-PWS-GR_WINDSOR LOCKS ROCK WELL</t>
  </si>
  <si>
    <t>4000-044-PWS-IM_Lower Chester Reservoir</t>
  </si>
  <si>
    <t>4000-045-PWS-IM_UPPER CHESTER RESERVOIR (Upper Pond)</t>
  </si>
  <si>
    <t>4000-046-AGR-IM_AJ Knuttel Well #1</t>
  </si>
  <si>
    <t>4000-047-AGR-GR_AJ Knuttel Well #3</t>
  </si>
  <si>
    <t>4000-048-AGR-GR_AJ Knuttel Well #2</t>
  </si>
  <si>
    <t>4000-049-AGR-GR_AJ Knuttel Well #3</t>
  </si>
  <si>
    <t>4000-050-AGR-GR_AJ Knuttel Well #4</t>
  </si>
  <si>
    <t>4000-051-AGR-GR_A.J. Knuttel Well #5</t>
  </si>
  <si>
    <t>4000-052-AGR-RI_AJ Knuttel Withdrawl From CT River 2 Pumps</t>
  </si>
  <si>
    <t>4000-053-REC-RI_Goodspeed Opera House Pond</t>
  </si>
  <si>
    <t>4000-054-STO-RI_WILLOW BROOK DIVERSION STRUCTURE</t>
  </si>
  <si>
    <t>4000-055-AGR-IM_Malee Farm Pond</t>
  </si>
  <si>
    <t>4000-058-AGR-IM_Withdrawal from CT River</t>
  </si>
  <si>
    <t>4000-060-AGR-IM_Karandrew Irrigation Pump At Connecticut River</t>
  </si>
  <si>
    <t>4000-061-AGR-IM_Karandrew Pond #1 1338 River Blvd</t>
  </si>
  <si>
    <t>4000-062-AGR-IM_Karandrew Pond # 2 Mapleton Ave</t>
  </si>
  <si>
    <t>4000-063-AGR-IM_Karandrew Pond #3 Mapleton Ave</t>
  </si>
  <si>
    <t>4000-064-AGR-IM_Karandrew Pond #4 Mapleton Ave</t>
  </si>
  <si>
    <t>4000-065-AGR-IM_Karandrew Pond #5 T'Ville Road</t>
  </si>
  <si>
    <t>4000-066-AGR-IM_Karandrew Pond #6 T'Ville Road</t>
  </si>
  <si>
    <t>4000-067-AGR-IM_David Anderson - White Oak Pond</t>
  </si>
  <si>
    <t>David Anderson - White Oak Pond</t>
  </si>
  <si>
    <t>4000-068-AGR-RI_David Anderson - Withdrawal from CT River</t>
  </si>
  <si>
    <t>David Anderson - Withdrawal from CT River</t>
  </si>
  <si>
    <t>4000-069-AGR-RI_Dufford Irrigation Pump @ Glastonbury Cove</t>
  </si>
  <si>
    <t>4000-070-AGR-RI_Well Withdrawal at Old Maids Lane</t>
  </si>
  <si>
    <t>4000-071-AGR-RI_Dufford Irrigation Pump CT River @ Tyron Street</t>
  </si>
  <si>
    <t>4000-072-AGR-RI_Gondek Farms CT River #1</t>
  </si>
  <si>
    <t>4000-073-AGR-RI_Gondek Farms CT River #3</t>
  </si>
  <si>
    <t>4000-074-AGR-IM_Congar Pond (Old Maid's Lane)</t>
  </si>
  <si>
    <t>4000-075-AGR-RI_Kogut Withdrawal from CT River</t>
  </si>
  <si>
    <t>4000-076-PWS-TR_CWCO Old Country Rd Interconnection</t>
  </si>
  <si>
    <t>CWCO Old Country Rd Interconnection</t>
  </si>
  <si>
    <t>4000-078-STO-RI_Thomas- Stormwater Drainage Facility</t>
  </si>
  <si>
    <t>4000-079-AGR-RI_Burnham - Withdrawal from CT River</t>
  </si>
  <si>
    <t>Burnham - Withdrawal from CT River</t>
  </si>
  <si>
    <t>4000-083-IND-RI_Dexter- Canal to Plant (Mill Water)</t>
  </si>
  <si>
    <t>4000-085-IND-RI_Dexter- Windsor Locks Canal</t>
  </si>
  <si>
    <t>4000-086-AGR-RI_Horton Irrigation Pump- Connecticut River</t>
  </si>
  <si>
    <t>4000-088-IND-RI_Balf- Withdrawal from CT River</t>
  </si>
  <si>
    <t>4000-089-IND-GR_WELL NO. 2 (D)</t>
  </si>
  <si>
    <t>4000-090-IND-RI_CT River/Intake Canal</t>
  </si>
  <si>
    <t>4000-091-PWR-RI_CT River Intake Canal #4 Unit</t>
  </si>
  <si>
    <t>4000-092-PWR-RI_CT river Intake Canal #5 Unit</t>
  </si>
  <si>
    <t>4000-093-PWR-RI_CT River Intake Canal #6</t>
  </si>
  <si>
    <t>4000-094-PWR-RI_CT RIVER INTAKE CANAL FOR UNIT #1 AND #2</t>
  </si>
  <si>
    <t>4000-095-PWR-RI_CT RIVER INTAKE CANAL FOR UNIT #3</t>
  </si>
  <si>
    <t>4000-096-PWS-IM_CVH RES #1 SPILLWAY FLOW TO RESERVOIR BROOK</t>
  </si>
  <si>
    <t>4000-096-PWS-TR_Route 5 South Windsor Interconnection</t>
  </si>
  <si>
    <t>4000-097-AGR-RI_Windsor Locks Canal at Sweetlife</t>
  </si>
  <si>
    <t>Windsor Locks Canal at Sweetlife</t>
  </si>
  <si>
    <t>4000-097-PWS-IM_CVH RES #2 (ASYLUM #3) 12" LINE TO HOSPITAL</t>
  </si>
  <si>
    <t>4000-098-PWS-IM_CVH Res #2 (Asylum #3) 8" Pipe to Res #3-4</t>
  </si>
  <si>
    <t>4000-098-PWS-TR_Old Country Interconnection</t>
  </si>
  <si>
    <t>4000-099-PWS-IM_CVH RES #3-4 (ASYLUM #1) 16" LINE (FIRE FLOW)</t>
  </si>
  <si>
    <t>4000-100-PWS-IM_CVH Res #5 (Asylum #2) 8" Line to Res #2</t>
  </si>
  <si>
    <t>4000-101-PWS-IM_CVH RES #5 (ASYLUM #2) 8" TO BROOK TO RES #3-4</t>
  </si>
  <si>
    <t>4000-102-PWS-IM_CVH RES #6 (HUBBARD POND) PUMP TO RES #2 OR #5</t>
  </si>
  <si>
    <t>4000-103-PWR-GR_Middletown Station Well #2</t>
  </si>
  <si>
    <t>4000-104-AGR-RI_Collins # 01, 2, 3, 4, 5, 6, &amp; 7 CT River Withdrawal Rocky Hill</t>
  </si>
  <si>
    <t>4000-105-AGR-RI_Collins #08 Beaver Brook in Rocky Hill</t>
  </si>
  <si>
    <t>4000-106-AGR-RI_Collins #10 CT River in Cromwell</t>
  </si>
  <si>
    <t>4000-107-AGR-IM_Collins Home Farm Pond</t>
  </si>
  <si>
    <t>4000-108-AGR-IM_Collins Goldburg Pond</t>
  </si>
  <si>
    <t>4000-109-AGR-RI_Howard Irrigation Pump Connecticut River</t>
  </si>
  <si>
    <t>4000-110-AGR-IM_CHALANY - IMPOUNDMENT #2 - No Withdrawals</t>
  </si>
  <si>
    <t>4000-111-AGR-GR_CHALANY - WELL #6</t>
  </si>
  <si>
    <t>4000-112-PWS-GR_Windsor Lock Caisson/ Well System</t>
  </si>
  <si>
    <t>4002-001-AGR-IM_Merrell Farm Pond</t>
  </si>
  <si>
    <t>4002-002-PWS-GR_Mapleton Ave Well #1</t>
  </si>
  <si>
    <t>4002-003-PWS-GR_Mapleton Ave Well #2</t>
  </si>
  <si>
    <t>4002-004-AGR-IM_CULBRO TOBACCO - FARM #20 HICKORY STREET POND</t>
  </si>
  <si>
    <t>4003-001-PWS-GR_O'Bready Well</t>
  </si>
  <si>
    <t>4003-002-IND-GR_Manchester S&amp;G Enfield Drilled Well</t>
  </si>
  <si>
    <t>Manchester S&amp;G Enfield Drilled Well</t>
  </si>
  <si>
    <t>4003-003-AGR-IM_Albert Polek Pond</t>
  </si>
  <si>
    <t>4003-004-AGR-IM_Edward Polek Pond</t>
  </si>
  <si>
    <t>4003-005-AGR-IM_Henry Polek Pond</t>
  </si>
  <si>
    <t>4004-001-PWS-GR_Kupchunos Well Field</t>
  </si>
  <si>
    <t>4004-002-IRR-IM_East Hartford Golf Course Irrigation Pond</t>
  </si>
  <si>
    <t>4004-003-IRR-GR_East Hartford Golf Course Well #1</t>
  </si>
  <si>
    <t>4004-004-IRR-GR_East Hartford Golf Course Well #2</t>
  </si>
  <si>
    <t>4004-005-STO-IM_Long Hill Retention Basin</t>
  </si>
  <si>
    <t>4004-006-AGR-IM_Burger Farm Pond</t>
  </si>
  <si>
    <t>4004-007-AGR-IM_Waldron- Home Pond</t>
  </si>
  <si>
    <t>4004-008-AGR-IM_Kupchunos Farm Pond</t>
  </si>
  <si>
    <t>4004-009-AGR-IM_Barber Hill Road Pond</t>
  </si>
  <si>
    <t>4004-010-AGR-IM_Berry Patch Pond</t>
  </si>
  <si>
    <t>4004-011-AGR-IM_Pudim Farm Pond</t>
  </si>
  <si>
    <t>4004-012-AGR-IM_Burnham - Higgins Pond</t>
  </si>
  <si>
    <t>Burnham - Higgins Pond</t>
  </si>
  <si>
    <t>4004-013-AGR-RI_Burnham - Withdrawal from Podunk River</t>
  </si>
  <si>
    <t>Burnham - Withdrawal from Podunk River</t>
  </si>
  <si>
    <t>4005-001-CLG-GR_Wethersfield Office Well #1</t>
  </si>
  <si>
    <t>4005-002-IND-GR_Wethersfield Office Well #2</t>
  </si>
  <si>
    <t>4005-003-IND-GR_WETHERSFIELD OFFICE WELL #3 - Abandoned 1999</t>
  </si>
  <si>
    <t>4006-001-IRR-IM_Hole #9 Pond</t>
  </si>
  <si>
    <t>4006-002-IRR-IM_Hole 8 Pond</t>
  </si>
  <si>
    <t>4006-003-IRR-IM_Hole #17 Pond</t>
  </si>
  <si>
    <t>4006-004-AGR-IM_Thurz - Unnamed Pond</t>
  </si>
  <si>
    <t>4006-005-IND-GR_East Hartford Well No. 2 DW</t>
  </si>
  <si>
    <t>4006-006-IND-GR_East Hartford Well No. 08</t>
  </si>
  <si>
    <t>4006-007-IND-GR_East Hartford Well No. 09</t>
  </si>
  <si>
    <t>4006-008-IND-GR_East Hartford Well No. 10</t>
  </si>
  <si>
    <t>4006-009-IND-GR_East Hartford Well No. 11</t>
  </si>
  <si>
    <t>4006-010-IND-GR_East Hartford Well No. 12</t>
  </si>
  <si>
    <t>4006-011-IND-GR_East Hartford Well No. 13 A</t>
  </si>
  <si>
    <t>4006-012-IND-GR_East Hartford Well No. 14</t>
  </si>
  <si>
    <t>4006-013-IND-GR_East Hartford Well No. 16</t>
  </si>
  <si>
    <t>4006-014-IND-GR_East Hartford Well No. 18</t>
  </si>
  <si>
    <t>4006-015-AGR-RI_Withdrawal from Pewterpot Brook</t>
  </si>
  <si>
    <t>4006-016-AGR-RI_Gutt Salmon Brook Irrigation Pump #1</t>
  </si>
  <si>
    <t>4006-017-AGR-IM_Hill's Pond</t>
  </si>
  <si>
    <t>4006-018-IND-GR_East Hartford Well No. 04</t>
  </si>
  <si>
    <t>4007-001-STO-RI_Sharon Buck- Holland Brook Stormwater System</t>
  </si>
  <si>
    <t>4007-002-REC-IM_Pine Ledge Association Pond</t>
  </si>
  <si>
    <t>4008-001-IRR-IM_Glastonbury Hills CC Pond #1 11th Hole</t>
  </si>
  <si>
    <t>4008-002-IRR-IM_Glastonbury Hills CC Pond #2 12th Hole</t>
  </si>
  <si>
    <t>4008-003-IRR-IM_Glastonbury Hills CC Pond #3 (7th hole)</t>
  </si>
  <si>
    <t>4008-004-IRR-GR_Glastonbury Hills CC Well #1</t>
  </si>
  <si>
    <t>4008-005-IRR-GR_Glastonbury Hills CC Well #2</t>
  </si>
  <si>
    <t>4008-006-IRR-GR_Glastonbury Hills CC Well #3</t>
  </si>
  <si>
    <t>4008-007-IRR-GR_Glastonbury Hills CC Well #4</t>
  </si>
  <si>
    <t>4008-008-PWS-IM_Cold Brook Reservoir- 24" Blowoff</t>
  </si>
  <si>
    <t>4009-001-PWS-IM_Buckingham Reservoir</t>
  </si>
  <si>
    <t>4009-002-AGR-RI_Gondek Farms Roaring Brook #2</t>
  </si>
  <si>
    <t>4009-003-AGR-IM_Rose Pond #2 (Large Pond)</t>
  </si>
  <si>
    <t>4009-004-AGR-IM_Rose Pond #3</t>
  </si>
  <si>
    <t>4009-005-AGR-IM_Rose Pond #4 (Strawberry Pond)</t>
  </si>
  <si>
    <t>4009-006-AGR-IM_Pond #1 Pear Pond</t>
  </si>
  <si>
    <t>4009-006-STO_ALOHAH BUCK - STORMWATER CONTROL</t>
  </si>
  <si>
    <t>4010-001-AGR-IM_Beaver Brook Pond</t>
  </si>
  <si>
    <t>4010-002-AGR-IM_Comstock Ferre Well #1</t>
  </si>
  <si>
    <t>4010-003-AGR-IM_Comstock Ferre Well 2</t>
  </si>
  <si>
    <t>4010-004-AGR-IM_David Anderson - Home Pond</t>
  </si>
  <si>
    <t>David Anderson - Home Pond</t>
  </si>
  <si>
    <t>4010-005-AGR-RI_Collins #09 Goff Brook in Rocky Hill</t>
  </si>
  <si>
    <t>4011-001-PWS-IM_Portland Reservoir</t>
  </si>
  <si>
    <t>4012-001-PWS-GR_Glastonbury Tpk Well #1</t>
  </si>
  <si>
    <t>4016-001-REC-IM_Martin Pond</t>
  </si>
  <si>
    <t>4017-001-PWS-IM_Deep Hollow Reservoir (Wilcox)</t>
  </si>
  <si>
    <t>4017-002-PWS-IM_Deuces Pond</t>
  </si>
  <si>
    <t>4017-003-PWS-IM_Turkey Hill Reservoir</t>
  </si>
  <si>
    <t>4017-004-AGR-IM_CHALANY - IMPOUNDMENT #1 - No withdrawals</t>
  </si>
  <si>
    <t>4017-006-AGR-GR_Chalany- Well #1</t>
  </si>
  <si>
    <t>4017-007-AGR-GR_CHALANY - WELL #2</t>
  </si>
  <si>
    <t>4017-008-AGR-GR_CHALANY - WELL #3</t>
  </si>
  <si>
    <t>4017-009-AGR-GR_CHALANY - WELL #4</t>
  </si>
  <si>
    <t>4017-010-AGR-GR_CHALANY - WELL #5</t>
  </si>
  <si>
    <t>4019-001-PWS-GR_Brookside Well</t>
  </si>
  <si>
    <t>4019-002-PWS-GR_Dennison Well</t>
  </si>
  <si>
    <t>4019-003-HYD-IM_Washburn Pond Hydroelectic Plant</t>
  </si>
  <si>
    <t>4100-001-PWS-GR_Bradley Airport Well #5A</t>
  </si>
  <si>
    <t>4100-002-PWS-GR_Bradley Airport Well #6</t>
  </si>
  <si>
    <t>4100-003-PWS-GR_West Suffield Well</t>
  </si>
  <si>
    <t>4100-004-AGR-_Irrigation Pump #1</t>
  </si>
  <si>
    <t>4100-005-AGR-_Irrigation Pump #2</t>
  </si>
  <si>
    <t>4100-006-AGR-IM_Dave Berry- Farm Pond #1</t>
  </si>
  <si>
    <t>4100-007-AGR-IM_David Berry- Farm Pond #2</t>
  </si>
  <si>
    <t>4100-009-AGR-GR_Robert Baker Company G Prop Well</t>
  </si>
  <si>
    <t>4100-010-AGR-GR_G Top of Hill Well</t>
  </si>
  <si>
    <t>G Top of Hill Well</t>
  </si>
  <si>
    <t>4100-011-AGR-GR_G Well # P&amp;R</t>
  </si>
  <si>
    <t>4100-012-AGR-IM_I Beneski 1 Pond</t>
  </si>
  <si>
    <t>4100-013-AGR-IM_Chubbie's Pond</t>
  </si>
  <si>
    <t>4100-014-AGR-IM_I Jones Pond</t>
  </si>
  <si>
    <t>4100-015-AGR-IM_I Lagoon 1 W.S.</t>
  </si>
  <si>
    <t>I Lagoon 1 W.S.</t>
  </si>
  <si>
    <t>4100-016-AGR-IM_Lagoon 2 W.S.</t>
  </si>
  <si>
    <t>Lagoon 2 W.S.</t>
  </si>
  <si>
    <t>4100-017-AGR-IM_Lagoon 3 W.S.</t>
  </si>
  <si>
    <t>4100-018-AGR-IM_South Main Pond</t>
  </si>
  <si>
    <t>South Main Pond</t>
  </si>
  <si>
    <t>4100-019-AGR-RI_Stoney Brook At Malec Lot</t>
  </si>
  <si>
    <t>4100-020-AGR-RI_Stoney Brook at Orr Lot</t>
  </si>
  <si>
    <t>4100-021-AGR-RI_Stoney Brook at Pagnelli Lot</t>
  </si>
  <si>
    <t>4100-022-AGR-RI_Stoney Brook at Poole Road</t>
  </si>
  <si>
    <t>4100-023-AGR-RI_Stoney Brook at Roots II Lot</t>
  </si>
  <si>
    <t>4100-027-POT-GR_Culbro Land Resource - Well EG-1</t>
  </si>
  <si>
    <t>Culbro Land Resource - Well EG-1</t>
  </si>
  <si>
    <t>4100-028-POT-GR_CULBRO LAND RESOURCES - WELL EG-3</t>
  </si>
  <si>
    <t>4101-001-AGR-IM_Tuckahoe Pond #2</t>
  </si>
  <si>
    <t>4101-002-AGR-IM_CULBRO TOBACCO - FARM #20 HALLADAY AVENUE POND</t>
  </si>
  <si>
    <t>4101-002-AGR-IM_Tuckahoe Pond #4</t>
  </si>
  <si>
    <t>4101-003-AGR-IM_Consolidated Cigar Muddy Brook Pond</t>
  </si>
  <si>
    <t>4101-004-AGR-IM_Unnamed Pond on Muddy Brook</t>
  </si>
  <si>
    <t>4101-005-AGR-IM_Beneski 2 Pond</t>
  </si>
  <si>
    <t>4101-006-AGR-IM_Hill Street Pond</t>
  </si>
  <si>
    <t>4101-007-IRR-RI_Suffield Country Club- Muddy Brook Pump</t>
  </si>
  <si>
    <t>4200-006-PWS-GR_Fuller Hurd Well</t>
  </si>
  <si>
    <t>4200-007-PWS-GR_Farnham Estates Well</t>
  </si>
  <si>
    <t>4200-008-PWS-GR_Hunt Well #01</t>
  </si>
  <si>
    <t>4200-009-PWS-GR_Hunt Well #2</t>
  </si>
  <si>
    <t>4200-010-PWS-GR_Hunt Well #3</t>
  </si>
  <si>
    <t>4200-011-PWS-GR_Hunt Well #10 - Replaced Well #04</t>
  </si>
  <si>
    <t>4200-012-PWS-GR_Hunt Well #5</t>
  </si>
  <si>
    <t>4200-013-PWS-GR_Hunt Well #6</t>
  </si>
  <si>
    <t>4200-014-PWS-GR_Hunt Well #7</t>
  </si>
  <si>
    <t>4200-015-PWS-GR_Hunt Well #8</t>
  </si>
  <si>
    <t>4200-016-PWS-GR_Hunt Well #9</t>
  </si>
  <si>
    <t>4200-019-PWS-GR_Bucken Road Well</t>
  </si>
  <si>
    <t>4200-020-PWS-GR_Dusthouse Well</t>
  </si>
  <si>
    <t>Dusthouse Well</t>
  </si>
  <si>
    <t>4200-021-PWS-GR_Oak Street Well #1</t>
  </si>
  <si>
    <t>4200-022-PWS-GR_Oak Street Well #2</t>
  </si>
  <si>
    <t>4200-023-PWS-RI_Scantic River @ Scitico</t>
  </si>
  <si>
    <t>Scantic River @ Scitico</t>
  </si>
  <si>
    <t>4200-024-PWS-GR_Scitico Well #1</t>
  </si>
  <si>
    <t>4200-025-PWS-GR_Scitico Well #1A</t>
  </si>
  <si>
    <t>4200-026-PWS-GR_Scitico Well #2A</t>
  </si>
  <si>
    <t>4200-027-PWS-GR_South Maple Street Well</t>
  </si>
  <si>
    <t>4200-028-PWS-GR_Town Farm Well #1</t>
  </si>
  <si>
    <t>4200-029-PWS-GR_Town Farm Well #2</t>
  </si>
  <si>
    <t>4200-030-PWS-GR_Town Farm Well #3</t>
  </si>
  <si>
    <t>4200-031-AGR-IM_Padegimas Somersville Pond</t>
  </si>
  <si>
    <t>4200-034-AGR-RI_JARMOC SCANTIC RIVER WITHDRAWAL</t>
  </si>
  <si>
    <t>4200-035-AGR-GR_JARMOC WELL #1</t>
  </si>
  <si>
    <t>4200-036-AGR-RI_Adolph Anderson - Scantic River Pumps</t>
  </si>
  <si>
    <t>4200-037-AGR-IM_Abby Farm Pond</t>
  </si>
  <si>
    <t>4200-038-AGR-IM_Edge Brook Farm Pond #1</t>
  </si>
  <si>
    <t>4200-039-AGR-IM_Edge Brook Farm Pond #2</t>
  </si>
  <si>
    <t>4200-040-AGR-RI_Hall Hill Brook Diversion</t>
  </si>
  <si>
    <t>4200-041-AGR-RI_Scantic River Diversion</t>
  </si>
  <si>
    <t>4200-042-AGR-RI_Consolidated Cigar Withdrawal from Scantic river</t>
  </si>
  <si>
    <t>4200-043-AGR-RI_Pudim Withdrawal From Scantic River</t>
  </si>
  <si>
    <t>4200-044-AGR-GR_Mulnite Farms Well #4</t>
  </si>
  <si>
    <t>4200-045-AGR-IM_Shephard Pond AKA "Blast &amp; Cast"</t>
  </si>
  <si>
    <t>4200-046-AGR-IM_Mulnite Farms Pond</t>
  </si>
  <si>
    <t>Mulnite Farms Pond</t>
  </si>
  <si>
    <t>4200-047-AGR-GR_Mulnite Farms Well #1</t>
  </si>
  <si>
    <t>4200-048-AGR-RI_Somers McCann Farm Scantic River Withdrawal</t>
  </si>
  <si>
    <t>Somers McCann Farm Scantic River Withdrawal</t>
  </si>
  <si>
    <t>4200-049-AGR-RI_Somers McCann Farm Thrasher Brook Withdrawal</t>
  </si>
  <si>
    <t>4200-050-AGR-IM_Somers Farm Pond</t>
  </si>
  <si>
    <t>4200-051-AGR-RI_Scantic River Irrigation Pump</t>
  </si>
  <si>
    <t>Scantic River Irrigation Pump</t>
  </si>
  <si>
    <t>4200-052-AGR-IM_Enfield Home Farm Pond</t>
  </si>
  <si>
    <t>4200-053-AGR-RI_Four Bridges Rd- Scantic River Withdrawal</t>
  </si>
  <si>
    <t>4200-054-AGR-RI_Maturo Home Farm- Scantic River Withdrawal</t>
  </si>
  <si>
    <t>4200-055-AGR-RI_Howard Farm- Scantic River Withdrawal</t>
  </si>
  <si>
    <t>4200-056-AGR-RI_Hurlbut Farm- Scantic River Withdrawal</t>
  </si>
  <si>
    <t>4200-057-AGR-RI_MATURO KELLIFER FARM - SCANTIC RIVER WITHDRAWAL</t>
  </si>
  <si>
    <t>4200-058-PWS-GR_Powder Hollow Well #1</t>
  </si>
  <si>
    <t>4200-059-PWS-GR_Powder Hollow Well #5- Replaced Well #2</t>
  </si>
  <si>
    <t>4200-060-PWS-GR_Powder Hollow Well #3</t>
  </si>
  <si>
    <t>4203-001-PWS-GR_Ellis Well</t>
  </si>
  <si>
    <t>4203-002-PWS-GR_Keery Well</t>
  </si>
  <si>
    <t>4204-001-PWS-GR_Ellington Acres Well #1</t>
  </si>
  <si>
    <t>4204-002-PWS-GR_Ellington Acres Well #2</t>
  </si>
  <si>
    <t>4204-003-PWS-GR_Preston Well #1</t>
  </si>
  <si>
    <t>4204-004-AGR-IM_Wetherell and Sons- Pond #1</t>
  </si>
  <si>
    <t>4204-006-AGR-RI_Withdrawal from Abby Brook</t>
  </si>
  <si>
    <t>4204-007-IRR-IM_Somers Recreation- Irrigation Ponds</t>
  </si>
  <si>
    <t>4204-008-AGR-IM_Wood Farm Pond 1</t>
  </si>
  <si>
    <t>4204-009-AGR-IM_Wood Farm Pond 2</t>
  </si>
  <si>
    <t>4204-010-AGR-RI_Wood Farm- Withdrawal from Abbey Brook</t>
  </si>
  <si>
    <t>4204-011-AGR-RI_Wood Farm Irrigation Pump</t>
  </si>
  <si>
    <t>4205-001-PWS-GR_Grant Road Well</t>
  </si>
  <si>
    <t>Grant Road Well</t>
  </si>
  <si>
    <t>4205-002-PWS-GR_Neelans Park Well</t>
  </si>
  <si>
    <t>4205-003-AGR-IM_Buckhorn Brook Pond</t>
  </si>
  <si>
    <t>4205-004-AGR-IM_JARMOC HOME POND</t>
  </si>
  <si>
    <t>4206-001-AGR-IM_Gardner's Clark Irrigation Pond</t>
  </si>
  <si>
    <t>4206-002-PWS-GR_Broad Brook Well #1</t>
  </si>
  <si>
    <t>4206-003-PWS-GR_Broad Brook Well #2</t>
  </si>
  <si>
    <t>4206-004-PWS-GR_Broad Brook Well #3</t>
  </si>
  <si>
    <t>4206-007-AGR-RI_JARMOC BROAD BROOK WITHDRAWAL</t>
  </si>
  <si>
    <t>4206-008-AGR-RI_Nortons Broad Brook Stream Withdrawal</t>
  </si>
  <si>
    <t>Nortons Broad Brook Stream Withdrawal</t>
  </si>
  <si>
    <t>4206-011-AGR-RI_Broad Brook Irrigation Pump</t>
  </si>
  <si>
    <t>4206-012-AGR-GR_Grant Well #1</t>
  </si>
  <si>
    <t>4206-013-AGR-IM_Consolidated Cigar - Chestnut Brook Pond</t>
  </si>
  <si>
    <t>Consolidated Cigar - Chestnut Brook Pond</t>
  </si>
  <si>
    <t>4207-001-AGR-IM_Nortons Ellington Farm Pond East Withdrawal</t>
  </si>
  <si>
    <t>Nortons Ellington Farm Pond East Withdrawal</t>
  </si>
  <si>
    <t>4207-002-AGR-IM_Nortons Windsorville Farm Pond WD Point #1</t>
  </si>
  <si>
    <t>Nortons Windsorville Farm Pond WD Point #1</t>
  </si>
  <si>
    <t>4207-006-AGR-IM_McDonald Farm Pond</t>
  </si>
  <si>
    <t>4207-007-AGR-IM_Middle Road Pond</t>
  </si>
  <si>
    <t>4207-008-IRR-IM_Ellington Ridge CC- 2nd Hole Pond</t>
  </si>
  <si>
    <t>4207-009-IRR-IM_Ellington Ridge CC- 7th Hole Pond</t>
  </si>
  <si>
    <t>4207-010-IRR-IM_13th Hole Pond</t>
  </si>
  <si>
    <t>4207-011-IRR-RI_Standish Rd Drainage</t>
  </si>
  <si>
    <t>4207-012-IRR-GR_Well #1</t>
  </si>
  <si>
    <t>4207-013-IRR-GR_Well #2</t>
  </si>
  <si>
    <t>4207-014-IRR-GR_Well #3</t>
  </si>
  <si>
    <t>4207-015-AGR-RI_Consolidated Cigar Withdrawal from Ketch Brook</t>
  </si>
  <si>
    <t>4207-016-AGR-RI_Pudim Withdrawal from Ketch Brook</t>
  </si>
  <si>
    <t>4207-017-AGR-GR_Mulnite Farms Well #2</t>
  </si>
  <si>
    <t>4207-018-AGR-GR_Mulnite Farms Well #3</t>
  </si>
  <si>
    <t>4207-019-AGR-IM_Irrigation Pond by Windsorville PD</t>
  </si>
  <si>
    <t>4207-020-AGR-IM_Nortons Ellington Farm Pond West Withdrawal</t>
  </si>
  <si>
    <t>Nortons Ellington Farm Pond West Withdrawal</t>
  </si>
  <si>
    <t>4207-021-AGR-IM_Nortons Windsorville Farm Pond WD Point #2</t>
  </si>
  <si>
    <t>Nortons Windsorville Farm Pond WD Point #2</t>
  </si>
  <si>
    <t>4207-022-AGR-IM_Nortons Windsorville Farm Pond WD Point #3</t>
  </si>
  <si>
    <t>Nortons Windsorville Farm Pond WD Point #3</t>
  </si>
  <si>
    <t>4207-023-AGR-IM_Windsorville Farm Pond WD Point #4</t>
  </si>
  <si>
    <t>Windsorville Farm Pond WD Point #4</t>
  </si>
  <si>
    <t>4207-024-AGR-GR_Culbro Tobacco Farm #11 Abbott RD Well #1</t>
  </si>
  <si>
    <t>4300-001-PWS-GR_Village Water Company Well #2</t>
  </si>
  <si>
    <t>4300-002-PWS-GR_Village Water Company Well #5A</t>
  </si>
  <si>
    <t>Village Water Company Well #5A</t>
  </si>
  <si>
    <t>4300-003-PWS-GR_Bradley Airport Well #3</t>
  </si>
  <si>
    <t>4300-004-PWS-GR_Bradley Airport Well #4</t>
  </si>
  <si>
    <t>4300-005-AGR-RI_CF Woodford- Site 1 Simsbury North</t>
  </si>
  <si>
    <t>4300-007-AGR-RI_Valley Farms- Farmington River Irrigation Pump</t>
  </si>
  <si>
    <t>4300-008-PWS-GR_Huckleberry Hill Springs</t>
  </si>
  <si>
    <t>4300-009-PWS-IM_Nepaug Interconnection to Collinsville WTP</t>
  </si>
  <si>
    <t>4300-010-AGR-GR_CULBRO TOBACCO - FARM #04 WELL #1</t>
  </si>
  <si>
    <t>4300-011-CLG-GR_Connecticut General Life Insurance Windsor Data Center Well No. 1</t>
  </si>
  <si>
    <t>4300-012-AGR-IM_H.C. Thrall Shelansky Pond</t>
  </si>
  <si>
    <t>4300-013-AGR-IM_H.C. Thrall Warner Pond</t>
  </si>
  <si>
    <t>4300-014-AGR-RI_OJ Thrall Farmington River Pump #1</t>
  </si>
  <si>
    <t>4300-015-AGR-RI_OJ Thrall Farmington River Pump #2</t>
  </si>
  <si>
    <t>4300-016-AGR-IM_OJ Thrall Pond #1</t>
  </si>
  <si>
    <t>4300-017-AGR-GR_OJ Thrall Well #1</t>
  </si>
  <si>
    <t>4300-018-FIS-RI_RAINBOW RESERVOIR FISH LADDER</t>
  </si>
  <si>
    <t>4300-019-HYD-RI_RAINBOW RESERVOIR HYDROELECTRIC TURBINES</t>
  </si>
  <si>
    <t>4300-020-HYD-RI_RAINBOW RESERVOIR TWIN 5' x 7' SLUICE GATES</t>
  </si>
  <si>
    <t>4300-023-AGR-IM_Windy Glen Farm- Pond</t>
  </si>
  <si>
    <t>4300-024-AGR-RI_Windy Glen Farm- Rattlesnake Brook Pump 2</t>
  </si>
  <si>
    <t>4300-025-AGR-RI_Rattlesnake Brook Pump #3</t>
  </si>
  <si>
    <t>4300-026-REC-IM_Griggs Swimming Pool Dam</t>
  </si>
  <si>
    <t>4300-028-PWS-GR_Turkey Hill Apartments Well 1</t>
  </si>
  <si>
    <t>4300-029-PWS-GR_Turkey Hill Apartments Well 2</t>
  </si>
  <si>
    <t>4300-031-PWS-GR_Avon Well # 7 Avonwood</t>
  </si>
  <si>
    <t>4300-032-AGR-GR_Cavanaugh 10 Wells</t>
  </si>
  <si>
    <t>4300-033-AGR-IM_Irig Pond #1</t>
  </si>
  <si>
    <t>4300-034-AGR-IM_Springdam Pond</t>
  </si>
  <si>
    <t>4300-035-AGR-RI_Cavanaugh- Withdrawals from Farmington River</t>
  </si>
  <si>
    <t>4300-037-AGR-IM_Culbro Tobacco - Farm #02 Hoskins Road Pond Diversion Registration 4300-037-AGR-IM</t>
  </si>
  <si>
    <t>Culbro Tobacco - Farm #02 Hoskins Road Pond Diversion Registration 4300-037-AGR-IM</t>
  </si>
  <si>
    <t>4300-040-AGR-GR_Culbro Tobacco - Farm #02 Well #1</t>
  </si>
  <si>
    <t>Culbro Tobacco - Farm #02 Well #1</t>
  </si>
  <si>
    <t>4300-041-REC-IM_Alsop Ice Pond</t>
  </si>
  <si>
    <t>4300-043-REC-IM_Enders Pond #1</t>
  </si>
  <si>
    <t>4300-044-REC-IM_Enders Pond #2</t>
  </si>
  <si>
    <t>4300-045-REC-IM_Enders Pond #3</t>
  </si>
  <si>
    <t>4300-046-REC-IM_Enders Pond #4</t>
  </si>
  <si>
    <t>4300-047-REC-IM_Enders Pond #5</t>
  </si>
  <si>
    <t>4300-048-AGR-RI_Farmington Valley Nursery _ Pump at Farmington River</t>
  </si>
  <si>
    <t>4300-054-AGR-RI_Glazier Irrigation Pump #1</t>
  </si>
  <si>
    <t>4300-055-AGR-RI_Glazier Irrigation Pump #2</t>
  </si>
  <si>
    <t>4300-056-AGR-IM_IMPERIAL POND #01 CULBRO 7 FARM POND</t>
  </si>
  <si>
    <t>IMPERIAL POND #01 CULBRO 7 FARM POND</t>
  </si>
  <si>
    <t>4300-057-AGR-IM_IMPERIAL POND #02 HAZELWOOD FARM POND</t>
  </si>
  <si>
    <t>4300-058-AGR-IM_Imperial Pond #05 Day Hill Road Farm Pond</t>
  </si>
  <si>
    <t>4300-060-AGR-IM_Silver Birch Pond (Lily Pond)</t>
  </si>
  <si>
    <t>4300-063-AGR-RI_Imperial R-III Farmington River @ Westerberg Lots</t>
  </si>
  <si>
    <t>Imperial R-III Farmington River @ Westerberg Lots</t>
  </si>
  <si>
    <t>4300-064-AGR-GR_Imperial Well #9 Windsor</t>
  </si>
  <si>
    <t>4300-065-AGR-RI_IMPERIAL R-I,II COMBINE CULBRO/ MCKINNEY FARMS;  4300-065-AGR-RI</t>
  </si>
  <si>
    <t>4300-067-PWS-RA_Nepaug - Collinsville Interconnection</t>
  </si>
  <si>
    <t>Nepaug - Collinsville Interconnection</t>
  </si>
  <si>
    <t>4300-070-PWS-IM_West Branch Reservoir- All Blowoffs</t>
  </si>
  <si>
    <t>4300-071-REC-IM_Robinson Pond</t>
  </si>
  <si>
    <t>4300-072-IRR-RI_Curtiss Park Farmington River Intake</t>
  </si>
  <si>
    <t>4300-073-AGR-GR_Simsbury- Pharos Farm Well</t>
  </si>
  <si>
    <t>4300-075-IRR-IM_Simsbury Farms Pond</t>
  </si>
  <si>
    <t>4300-076-REC-GR_Simsbury Farms Well</t>
  </si>
  <si>
    <t>4300-084-IND-GR_Waring Products - Well #MW-3</t>
  </si>
  <si>
    <t>4300-085-IRR-IM_Spring Lake Pump Station</t>
  </si>
  <si>
    <t>4300-086-IRR-RI_Cliffside withdrawal at Farmington River</t>
  </si>
  <si>
    <t>4300-087-AGR-RI_ROBERT BAKER CO R FARMINGTON RIVER</t>
  </si>
  <si>
    <t>4300-088-PWS-GR_C.W. House Well #1</t>
  </si>
  <si>
    <t>4300-089-PWS-GR_C.W. House Well #2</t>
  </si>
  <si>
    <t>4300-090-PWS-GR_C.W. House Well #3</t>
  </si>
  <si>
    <t>4300-091-PWS-GR_Pondwood Well Field B #5</t>
  </si>
  <si>
    <t>4300-092-IRR-IM_Cliffside Pond 1A</t>
  </si>
  <si>
    <t>4300-093-IRR-IM_Irrigation Pond</t>
  </si>
  <si>
    <t>4300-094-IRR-RI_Farmington CC River Transfer Pump</t>
  </si>
  <si>
    <t>4300-095-AGR-IM_ROBERT BAKER CO KULINAS HOME FARM POND</t>
  </si>
  <si>
    <t>4300-096-PWS-GR_Well #1</t>
  </si>
  <si>
    <t>4300-097-PWS-GR_Well 2</t>
  </si>
  <si>
    <t>4300-100-AGR-RI_CF Woodford Site 2 Simsbury South</t>
  </si>
  <si>
    <t>4300-101-AGR-RI_CF Woodford Site 3 Avon North</t>
  </si>
  <si>
    <t>4300-102-AGR-RI_CF WOODFORD SITE 4 AVON SOUTH</t>
  </si>
  <si>
    <t>4302-001-PWS-IM_Crystal Lake Reservoir</t>
  </si>
  <si>
    <t>4302-002-PWS-IM_Mad River Diversion</t>
  </si>
  <si>
    <t>4302-003-PWS-IM_Rugg Brook Reservoir</t>
  </si>
  <si>
    <t>4303-001-IND-GR_American Chemical Well #1</t>
  </si>
  <si>
    <t>4303-002-HYD-RI_Robertsville Power Station on Still River</t>
  </si>
  <si>
    <t>4308-001-OTH-IM_Diversion Pond at Ratlum Brook</t>
  </si>
  <si>
    <t>4308-002-OTH-IM_Lower Pond Pumped Withdrawal</t>
  </si>
  <si>
    <t>4308-003-OTH-IM_Upper Pond- Brook to Lower Pond</t>
  </si>
  <si>
    <t>Upper Pond- Brook to Lower Pond</t>
  </si>
  <si>
    <t>4308-006-PWS-IM_Barkhamsted Reservoir - 54" Blow Off</t>
  </si>
  <si>
    <t>4308-007-PWS-IM_Barkhamsted Reservoir- Supply Mains</t>
  </si>
  <si>
    <t>4308-008-PWS-IM_Barkhamstead Reservoir -Turbine</t>
  </si>
  <si>
    <t>4308-009-PWS-IM_Compensating Reservoir</t>
  </si>
  <si>
    <t>4308-010-PWS-RA_New Hartford Interconnection</t>
  </si>
  <si>
    <t>New Hartford Interconnection</t>
  </si>
  <si>
    <t>4310-001-PWS-IM_COLLINSVILLE RESERVOIR - 8" BLOWOFF</t>
  </si>
  <si>
    <t>4310-002-PWS-IM_Nepaug Reservoir - 24" Blowoff to Nepaug Reservoir</t>
  </si>
  <si>
    <t>Nepaug Reservoir - 24" Blowoff to Nepaug Reservoir</t>
  </si>
  <si>
    <t>4310-003-PWS-IM_Nepaug Reservoir - 24" Blowoff to Phelps Brook</t>
  </si>
  <si>
    <t>4310-004-PWS-IM_42" Supply Main to West Hartford Plant</t>
  </si>
  <si>
    <t>4310-005-PWS-IM_Nepaug Reservoir - 48" Supply main to Res #6</t>
  </si>
  <si>
    <t>Nepaug Reservoir - 48" Supply main to Res #6</t>
  </si>
  <si>
    <t>4310-006-PWS-IM_Nepaug Pump Station</t>
  </si>
  <si>
    <t>4311-003-FIS-RI_BURLINGTON TROUT HATCHERY BRADLEY BROOK UNIT</t>
  </si>
  <si>
    <t>4311-005-PWS-RA_Nepaug - Phelps Brook Interconnection</t>
  </si>
  <si>
    <t>4312-001-IRR-IM_Canton PGC- Pond on 7th Hole Fairway</t>
  </si>
  <si>
    <t>4312-002-IRR-IM_Canton PGC- Pond on Roaring Brook</t>
  </si>
  <si>
    <t>4312-003-IRR-IM_Canton PGC- Pond on Unnamed Brook</t>
  </si>
  <si>
    <t>4312-004-STO-IM_Peter Stich Associates Pond</t>
  </si>
  <si>
    <t>4312-005-PWS-GR_Avon Well #5 Craigemore</t>
  </si>
  <si>
    <t>4312-006-PWS-GR_Avon Well #6 Tollgate</t>
  </si>
  <si>
    <t>4312-007-PWS-GR_Farmington Woods Well #1</t>
  </si>
  <si>
    <t>4312-008-PWS-GR_Farmington Woods Well #2</t>
  </si>
  <si>
    <t>Farmington Woods Well #2</t>
  </si>
  <si>
    <t>4312-009-IRR-RI_Mallard Drive Dam</t>
  </si>
  <si>
    <t>4312-010-IRR-RI_St. Pierre Dam on Roaring Brook</t>
  </si>
  <si>
    <t>4313-001-PWS-GR_Terryville Well #1</t>
  </si>
  <si>
    <t>4313-002-PWS-GR_Terryville Well #2</t>
  </si>
  <si>
    <t>4313-003-PWS-IM_Bristol Reservoir #2</t>
  </si>
  <si>
    <t>4313-004-PWS-IM_Bristol Reservoir #3</t>
  </si>
  <si>
    <t>4313-005-PWS-IM_Bristol Reservoir #4</t>
  </si>
  <si>
    <t>4313-006-PWS-IM_Bristol Reservoir #5</t>
  </si>
  <si>
    <t>4313-008-PWS-IM_Bristol Reservoir #7- Old Marsh Pond</t>
  </si>
  <si>
    <t>4313-009-IRR-IM_CHIPPANEE GC - 04TH HOLE POND</t>
  </si>
  <si>
    <t>4313-010-IRR-IM_CHIPPANEE GC - 11TH TEE POND</t>
  </si>
  <si>
    <t>4313-011-IRR-IM_CHIPPANEE GC - 12TH TEE POND</t>
  </si>
  <si>
    <t>4313-012-IRR-IM_ 4313-012-IRR-IM</t>
  </si>
  <si>
    <t>4313-013-IRR-GR_CHIPPANEE GC - 15TH GREEN DRINKING WATER WELL</t>
  </si>
  <si>
    <t>4314-001-PWS-IM_Whigville Reservoir</t>
  </si>
  <si>
    <t>4314-002-PWS-RI_White Bridge PS Polkville</t>
  </si>
  <si>
    <t>4314-003-PWS-GR_Mechanic Street Well #2A</t>
  </si>
  <si>
    <t>4314-005-PWS-GR_Mix Street Well 4</t>
  </si>
  <si>
    <t>4314-006-PWS-GR_Mix Street Well 5</t>
  </si>
  <si>
    <t>4314-007-PWS-GR_Upper White Bridge Wells</t>
  </si>
  <si>
    <t>4314-008-PWS-GR_White Bridge Wells</t>
  </si>
  <si>
    <t>4315-004-PWS-IM_Bristol Reservoir #1 &amp; Cranberry Bog</t>
  </si>
  <si>
    <t>4315-005-STO-IM_Stormwater Retention Basin</t>
  </si>
  <si>
    <t>4315-006-IND-GR_CT Spring &amp; Stamping Well #1</t>
  </si>
  <si>
    <t>4315-008-IRR-IM_WESTWOODS CC POND #2 - non-consumptive</t>
  </si>
  <si>
    <t>4315-009-PWS-TR_CAMP STREET INTERCONNECTION</t>
  </si>
  <si>
    <t>4316-001-IRR-IM_Avon Golf Club Impoundment #1</t>
  </si>
  <si>
    <t>Avon Golf Club Impoundment #1</t>
  </si>
  <si>
    <t>4316-002-IRR-IM_Avon Golf Club Impoundment #2</t>
  </si>
  <si>
    <t>Avon Golf Club Impoundment #2</t>
  </si>
  <si>
    <t>4316-003-IRR-IM_Surface Water Withdrawal</t>
  </si>
  <si>
    <t>4316-004-IRR-IM_Avon Golf Club Impoundment #4</t>
  </si>
  <si>
    <t>4316-005-IRR-IM_Avon Golf Club Impoundment #5</t>
  </si>
  <si>
    <t>4316-006-IRR-GR_Avon Golf Club Well #1</t>
  </si>
  <si>
    <t>4316-007-IRR-GR_Avon Golf Club Well #2</t>
  </si>
  <si>
    <t>4316-008-PWS-GR_Well #3 Chidsey Brook</t>
  </si>
  <si>
    <t>4316-009-PWS-GR_Avon Well #4 Oxbow</t>
  </si>
  <si>
    <t>4317-002-PWS-GR_Avon Well #2 Avon Park North</t>
  </si>
  <si>
    <t>4318-001-PWS-IM_Tuller Reservoir</t>
  </si>
  <si>
    <t>4318-002-PWS-GR_Village Water Company Well #1A (replaced Well #1)</t>
  </si>
  <si>
    <t>Village Water Company Well #1A (replaced Well #1)</t>
  </si>
  <si>
    <t>4318-003-PWS-GR_Village Water Company Well #3</t>
  </si>
  <si>
    <t>4318-004-PWS-GR_Village Water Company Well #4</t>
  </si>
  <si>
    <t>4318-005-PWS-GR_Village Water Company Well #6</t>
  </si>
  <si>
    <t>4318-006-AGR-IM_Culbro Tobacco - Farm #02; Firetown Road Pond Diversion; Registration 4318-006-AGR-IM</t>
  </si>
  <si>
    <t>Culbro Tobacco - Farm #02; Firetown Road Pond Diversion; Registration 4318-006-AGR-IM</t>
  </si>
  <si>
    <t>4318-007-AGR-GR_Water Diversion Registration 4318-007-AGR-GR</t>
  </si>
  <si>
    <t>Water Diversion Registration 4318-007-AGR-GR</t>
  </si>
  <si>
    <t>4318-008-REC-IM_McLean Game Refuge Trout Pond</t>
  </si>
  <si>
    <t>4318-009-REC-RI_MCLEAN GAME REFUGE WITHDRAWAL FROM BISSELL BROOK</t>
  </si>
  <si>
    <t>4318-010-IRR-IM_Town Forest Pond</t>
  </si>
  <si>
    <t>4318-011-REC-IM_PERKINS POND</t>
  </si>
  <si>
    <t>4320-001-AGR-IM_Tuckahoe Pond #1</t>
  </si>
  <si>
    <t>4320-002-AGR-IM_Tuckahoe Pond #3</t>
  </si>
  <si>
    <t>4320-004-AGR-GR_Tuckahoe Well #1</t>
  </si>
  <si>
    <t>4320-005-AGR-IM_Farm #3 Pond A</t>
  </si>
  <si>
    <t>4320-006-AGR-IM_Farm #03 Pond "B"</t>
  </si>
  <si>
    <t>4320-007-AGR-IM_CULBRO TOBACCO - FARM #03 SALMON BRK HOLDING POND</t>
  </si>
  <si>
    <t>4320-009-AGR-IM_Culbro Tobacco- Farm #20 Pond East of Babbs Rd</t>
  </si>
  <si>
    <t>4320-010-REC-IM_Foreman Dam</t>
  </si>
  <si>
    <t>4320-011-AGR-IM_Imperial pond #08 West Suffield Farm Pond</t>
  </si>
  <si>
    <t>4320-012-AGR-IM_Imperial Pond #10 (Floydville Farm Pond)</t>
  </si>
  <si>
    <t>4320-013-AGR-IM_IMPERIAL POND #11 FLOYDVILLE UPPER FARM POND (Main Pond)</t>
  </si>
  <si>
    <t>4320-014-AGR-IM_Imperial Pond #12 Floydville Middle Farm Pond; Reg# 4320-014-AGR-IM</t>
  </si>
  <si>
    <t>Imperial Pond #12 Floydville Middle Farm Pond; Reg# 4320-014-AGR-IM</t>
  </si>
  <si>
    <t>4320-015-AGR-IM_Imperial Pond #13 Floydville Lower Farm Pond</t>
  </si>
  <si>
    <t>4320-016-AGR-RI_Imperial R-IV Canal Brook @ Griffin Road</t>
  </si>
  <si>
    <t>Imperial R-IV Canal Brook @ Griffin Road</t>
  </si>
  <si>
    <t>4320-017-AGR-RI_Imperial R-V Canal Brook at Quarry Road</t>
  </si>
  <si>
    <t>4320-018-AGR-RI_IMPERIAL R-VI SALMON BROOK @ FLOYDSVILLE ROAD</t>
  </si>
  <si>
    <t>4320-019-AGR-GR_Imperial Well #01 Floydville Headquarters Diversion Registration 4320-019-AGR-GR</t>
  </si>
  <si>
    <t>4320-020-AGR-GR_Imperial Well #02 Floydville Headquarterd Diversion Registration 4320-020-AGR-GR</t>
  </si>
  <si>
    <t>4320-021-AGR-GR_Imperial Well #3 Floydville Diversion Registration 4320-021-AGR-GR</t>
  </si>
  <si>
    <t>4320-022-AGR-GR_Imperial Well #04 Floydville Diversion Registration 4320-022-AGR-GR</t>
  </si>
  <si>
    <t>4320-023-AGR-GR_Imperial Well #05 Floydville Potting Shed Diversion Registration 4320-023-AGR-GR</t>
  </si>
  <si>
    <t>4320-024-POT-GR_Well #06 Farren Road House</t>
  </si>
  <si>
    <t>4320-025-POT-GR_IMPERIAL WELL #07 PHELPS ROAD HOUSE</t>
  </si>
  <si>
    <t>4320-026-AGR-GR_Imperial Well #08 West Suffield</t>
  </si>
  <si>
    <t>4320-027-POT-GR_Imperial Well #10 Floydville Office Diversion Registration 4320-027-POT-GR</t>
  </si>
  <si>
    <t>4320-028-AGR-GR_Culbro Tobacco - Farm #03 Well #1</t>
  </si>
  <si>
    <t>4321-001-AGR-IM_OJ Thrall Pond #2</t>
  </si>
  <si>
    <t>4321-003-AGR-IM_H.C. Thrall Baker Hollow Pond</t>
  </si>
  <si>
    <t>4321-004-AGR-IM_H.C. Thrall Fitch Pond</t>
  </si>
  <si>
    <t>4321-005-AGR-GR_Culbro Tobacco - Farm #28 Well #2; Reg# 4321-005-AGR-GR</t>
  </si>
  <si>
    <t>Culbro Tobacco - Farm #28 Well #2; Reg# 4321-005-AGR-GR</t>
  </si>
  <si>
    <t>4321-007-AGR-IM_Culbro Tobacco - Farm #28 Pond West of Iron Ore Rd; Reg# 4321-007-AGR-IM</t>
  </si>
  <si>
    <t>Culbro Tobacco - Farm #28 Pond West of Iron Ore Rd; Reg# 4321-007-AGR-IM</t>
  </si>
  <si>
    <t>4321-008-AGR-IM_Imperial Pond #3 Pigeon Hill Road Farm Pond</t>
  </si>
  <si>
    <t>4321-009-AGR-IM_Imperial Pond #04 Marshall Phelps Road Farm Pond; Reg# 4321-009-AGR-IM</t>
  </si>
  <si>
    <t>Imperial Pond #04 Marshall Phelps Road Farm Pond; Reg# 4321-009-AGR-IM</t>
  </si>
  <si>
    <t>4321-010-AGR-IM_Pond #06 Holcomb Farm Pond</t>
  </si>
  <si>
    <t>4400-002-STO-RI_Cemetary Brook Conduit</t>
  </si>
  <si>
    <t>4400-003-STO-RI_Folly Brook Conduit</t>
  </si>
  <si>
    <t>4400-004-STO-RI_Gully Brook Conduit</t>
  </si>
  <si>
    <t>4400-006-STO-RI_Park River Auxiliary Conduit</t>
  </si>
  <si>
    <t>4400-007-STO-RI_Park River Conduit (North &amp; South Branches)</t>
  </si>
  <si>
    <t>4400-008-STO-RI_South Meadow Pumping Station</t>
  </si>
  <si>
    <t>4400-009-STO-RI_Tower Brook Conduit</t>
  </si>
  <si>
    <t>4401-001-IRR-IM_Stanley Golf Course Pond A</t>
  </si>
  <si>
    <t>4401-002-IRR-IM_Stanley Golf Course Pond B</t>
  </si>
  <si>
    <t>4401-003-IRR-IM_Stanley Golf Course Pond C</t>
  </si>
  <si>
    <t>4401-004-IRR-IM_Stanley Golf Course Pond D</t>
  </si>
  <si>
    <t>4401-005-IRR-IM_Stanley Golf Course Pond E</t>
  </si>
  <si>
    <t>4401-009-REC-RI_Batterson Park Pond</t>
  </si>
  <si>
    <t>4402-001-IND-GR_Abbott Ball's Well</t>
  </si>
  <si>
    <t>4403-006-REC-IM_Mallard Pond</t>
  </si>
  <si>
    <t>4403-007-REC-IM_Wood Pond</t>
  </si>
  <si>
    <t>4403-008-REC-IM_Woodridge Lake</t>
  </si>
  <si>
    <t>4403-010-IND-GR_Exwood Well No. 1</t>
  </si>
  <si>
    <t>4403-011-IND-GR_Exwood Well No. 2</t>
  </si>
  <si>
    <t>4403-012-IND-GR_Exwood Well No. 3</t>
  </si>
  <si>
    <t>4403-013-IND-GR_Exwood Well No. 4</t>
  </si>
  <si>
    <t>4403-014-PWS-IM_West Hartford Res #1- 2 20" Supply Mains</t>
  </si>
  <si>
    <t>4403-015-PWS-IM_West Hartford Res #1- Blowoffs</t>
  </si>
  <si>
    <t>West Hartford Res #1- Blowoffs</t>
  </si>
  <si>
    <t>4403-016-PWS-IM_West Hartford Res #2- Blowoffs</t>
  </si>
  <si>
    <t>West Hartford Res #2- Blowoffs</t>
  </si>
  <si>
    <t>4403-017-PWS-IM_West Hartford Reservoir #2 20" discharge Res #5</t>
  </si>
  <si>
    <t>4403-018-PWS-IM_West Hartford Res #3- 16 &amp; 20" Blowoffs</t>
  </si>
  <si>
    <t>4403-019-PWS-IM_West Hartford Res #5- 42" Supply Main</t>
  </si>
  <si>
    <t>4403-020-PWS-IM_West Hartford Res #5- 16" Blowoff</t>
  </si>
  <si>
    <t>4403-021-PWS-IM_West Hartford Res #5- 42" Supply Main</t>
  </si>
  <si>
    <t>4403-022-IRR-IM_Rockledge CC storage Pond</t>
  </si>
  <si>
    <t>4403-023-IRR-GR_Rockledge CC Well #1a</t>
  </si>
  <si>
    <t>4403-025-IRR-RI_Rockledge CC Withdrawal from Rockledge Brook</t>
  </si>
  <si>
    <t>Rockledge CC Withdrawal from Rockledge Brook</t>
  </si>
  <si>
    <t>4403-026-STO-RI_Route 4 Flood Management System</t>
  </si>
  <si>
    <t>4403-027-STO-IM_Ciba-Geigy Retention Basin</t>
  </si>
  <si>
    <t>4403-028-IND-GR_Ciba-Geigy Well #1</t>
  </si>
  <si>
    <t>4403-029-IND-GR_Ciba-Geigy Well #4</t>
  </si>
  <si>
    <t>4403-030-IND-GR_Ciba-Geigy Well #5</t>
  </si>
  <si>
    <t>4404-001-IND-GR_Ney Artesian Well</t>
  </si>
  <si>
    <t>4404-002-CLG-GR_Cigna Well No. 01</t>
  </si>
  <si>
    <t>4404-003-CLG-GR_Cigna Well No. 10</t>
  </si>
  <si>
    <t>4404-004-CLG-GR_Cigna Well No. 11</t>
  </si>
  <si>
    <t>4404-005-CLG-GR_Cigna Well #2</t>
  </si>
  <si>
    <t>4404-006-CLG-GR_Cigna Well No. 03</t>
  </si>
  <si>
    <t>4404-007-CLG-GR_Cigna Well No. 04</t>
  </si>
  <si>
    <t>4404-008-CLG-GR_Cigna Well No. 05</t>
  </si>
  <si>
    <t>4404-009-CLG-GR_Cigna Well #6</t>
  </si>
  <si>
    <t>4404-010-CLG-GR_Cigna Well #7</t>
  </si>
  <si>
    <t>4404-011-CLG-GR_Cigna Well No. 08</t>
  </si>
  <si>
    <t>4404-012-CLG-GR_Cigna Well No. 09</t>
  </si>
  <si>
    <t>4404-013-IRR-IM_Wilde Building Pond</t>
  </si>
  <si>
    <t>4404-014-IRR-RI_Diversion of Tumble Down Brook</t>
  </si>
  <si>
    <t>4404-015-IRR-IM_Irrigation Pond W/ 2 Pump Houses</t>
  </si>
  <si>
    <t>4404-018-AGR-IM_Culbro Tobacco - Farm #28 Blue Hills Pond "A"</t>
  </si>
  <si>
    <t>Culbro Tobacco - Farm #28 Blue Hills Pond "A"</t>
  </si>
  <si>
    <t>4404-019-AGR-IM_Culbro Tobacco - Farm #28 Blue Hills Pond "B"; REG# 4404-019-AGR-IM</t>
  </si>
  <si>
    <t>Culbro Tobacco - Farm #28 Blue Hills Pond "B"; REG# 4404-019-AGR-IM</t>
  </si>
  <si>
    <t>4404-020-AGR-IM_Culbro Tobacco - Farm #28 Taylor Pond; 4404-020-AGR-IM</t>
  </si>
  <si>
    <t>Culbro Tobacco - Farm #28 Taylor Pond; 4404-020-AGR-IM</t>
  </si>
  <si>
    <t>4404-021-AGR-GR_Culbro Tobacco - Farm #28 Well #1; 4404-021-AGR-GR</t>
  </si>
  <si>
    <t>Culbro Tobacco - Farm #28 Well #1; 4404-021-AGR-GR</t>
  </si>
  <si>
    <t>4404-023-PWS-IM_West Hartford Res #6- 20" Blowoff</t>
  </si>
  <si>
    <t>4404-024-PWS-IM_West Hartford Reservoir #6 2- 66" Supply Mains</t>
  </si>
  <si>
    <t>4500-001-PWS-TR_Kelly Rd/Rte 30 Interconnection</t>
  </si>
  <si>
    <t>4500-002-PWS-GR_Pine Knob  Well</t>
  </si>
  <si>
    <t>4500-003-PWS-IM_Shenipsit Lake</t>
  </si>
  <si>
    <t>4500-004-PWS-GR_Talcottville Well #1</t>
  </si>
  <si>
    <t>4500-006-PWS-GR_Vernon Well #1</t>
  </si>
  <si>
    <t>4500-007-PWS-GR_Vernon Well #2</t>
  </si>
  <si>
    <t>4500-008-PWS-GR_Vernon Well #4</t>
  </si>
  <si>
    <t>4500-009-PWS-GR_Vernon Well #5</t>
  </si>
  <si>
    <t>4500-010-PWS-TR_Wapping Wood Road Interconnection</t>
  </si>
  <si>
    <t>4500-011-PWS-GR_Woodland Park Well</t>
  </si>
  <si>
    <t>4500-012-AGR-RI_Gasek Irrigation Pond</t>
  </si>
  <si>
    <t>4500-013-IND-IM_Lydall Pond</t>
  </si>
  <si>
    <t>4500-014-IND-GR_Lydall Well #1 (Colonial Fiber)</t>
  </si>
  <si>
    <t>4500-016-IND-GR_Saulters Pond Dam</t>
  </si>
  <si>
    <t>4500-017-AGR-RI_Hockanum River Pump Site #1</t>
  </si>
  <si>
    <t>4500-018-AGR-RI_Becker- Hockanum River Pump Site #2</t>
  </si>
  <si>
    <t>4500-019-IND-RI_Manchester S&amp;G (Manchester) Hockanum River Pump</t>
  </si>
  <si>
    <t>Manchester S&amp;G (Manchester) Hockanum River Pump</t>
  </si>
  <si>
    <t>4500-020-IND-RI_Manchester S&amp;G (Manchester) Hockanum River Pump 2</t>
  </si>
  <si>
    <t>Manchester S&amp;G (Manchester) Hockanum River Pump 2</t>
  </si>
  <si>
    <t>4500-021-IND-IM_Manchester S&amp;G (Manchester) Parcel #2 Pond</t>
  </si>
  <si>
    <t>Manchester S&amp;G (Manchester) Parcel #2 Pond</t>
  </si>
  <si>
    <t>4500-022-IND-IM_Manchester S&amp;G (Manchester) Settling Lagoons (6)</t>
  </si>
  <si>
    <t>Manchester S&amp;G (Manchester) Settling Lagoons (6)</t>
  </si>
  <si>
    <t>4500-025-PWS-GR_New Bolton Well Field Well #1</t>
  </si>
  <si>
    <t>4500-026-PWS-GR_New Bolton Well Field Well #2</t>
  </si>
  <si>
    <t>4500-027-PWS-GR_New Bolton Well Field Well #3R</t>
  </si>
  <si>
    <t>4500-029-PWS-GR_Well #05 Love Lane</t>
  </si>
  <si>
    <t>4500-031-PWS-GR_Well #07 New State Street</t>
  </si>
  <si>
    <t>4500-033-PWS-GR_Well #09 Bretton Road</t>
  </si>
  <si>
    <t>4500-034-PWS-GR_Well #10 Parker Street</t>
  </si>
  <si>
    <t>4500-036-IND-GR_Manchester Plant- Manchester Well 1</t>
  </si>
  <si>
    <t>4500-037-IND-IM_Manchester Plant- Pond MMD</t>
  </si>
  <si>
    <t>Manchester Plant- Pond MMD</t>
  </si>
  <si>
    <t>4500-038-IND-RI_Hockanum River Intakes</t>
  </si>
  <si>
    <t>4502-001-IND-GR_Moser Farms Ellington Well #1</t>
  </si>
  <si>
    <t>4502-002-AGR-IM_Culbro Tobacco Farm #11 Pond East of Abbott Road</t>
  </si>
  <si>
    <t>4502-003-AGR-GR_Culbro Tobacco - Farm #11 Well #1</t>
  </si>
  <si>
    <t>Culbro Tobacco - Farm #11 Well #1</t>
  </si>
  <si>
    <t>4502-004-AGR-GR_Culbro Tobacco Farm #11 Well #2</t>
  </si>
  <si>
    <t>4502-005-AGR-GR_CULBRO TOBACCO - FARM #11 WELL #3</t>
  </si>
  <si>
    <t>4503-001-PWS-GR_Vernon Well #3</t>
  </si>
  <si>
    <t>4504-001-IRR-IM_Hole #11 Pond</t>
  </si>
  <si>
    <t>4504-002-IRR-IM_Hole #14 Lower Pond</t>
  </si>
  <si>
    <t>4504-003-IRR-IM_Hole #14 Upper Pond</t>
  </si>
  <si>
    <t>4504-004-IRR-GR_Manchester CC Well #1</t>
  </si>
  <si>
    <t>4504-006-REC-IM_Globe Hollow Reservoir Swimming Pool</t>
  </si>
  <si>
    <t>4504-007-PWS-IM_Howard Reservoir</t>
  </si>
  <si>
    <t>4504-009-PWS-GR_Well #01 Fern Street</t>
  </si>
  <si>
    <t>4504-010-PWS-GR_Well #02A Charter Oak Street</t>
  </si>
  <si>
    <t>Well #02A Charter Oak Street</t>
  </si>
  <si>
    <t>4504-011-PWS-GR_Well #03 Charter Oak Street</t>
  </si>
  <si>
    <t>4504-012-PWS-GR_Well #04 Charter Oak Street</t>
  </si>
  <si>
    <t>4504-013-REC-GR_Dennison Single Well</t>
  </si>
  <si>
    <t>4504-014-REC-GR_Well #1</t>
  </si>
  <si>
    <t>4504-015-REC-GR_Dennison Well #2</t>
  </si>
  <si>
    <t>4504-016-REC-GR_Dennison Well #3</t>
  </si>
  <si>
    <t>4504-017-REC-IM_Upper Case Pond</t>
  </si>
  <si>
    <t>4504-018-IND-IM_Ansaldi - Folly Pond</t>
  </si>
  <si>
    <t>4504-019-REC-IM_Lower Case Pond</t>
  </si>
  <si>
    <t>4504-020-IND-GR_Multi Circuits Well #1</t>
  </si>
  <si>
    <t>4504-021-IND-GR_Multi Circuits Well #2</t>
  </si>
  <si>
    <t>4504-022-IND-GR_Multi Circuits Well #3</t>
  </si>
  <si>
    <t>4600-003-PWS-IM_Hart Ponds</t>
  </si>
  <si>
    <t>4600-004-PWS-GR_Woodlawn Well</t>
  </si>
  <si>
    <t>4600-005-PWS-IM_Hallmere Reservoir</t>
  </si>
  <si>
    <t>4600-006-PWS-IM_Kenmere Reservoir</t>
  </si>
  <si>
    <t>4600-007-PWS-IM_Merimere Reservoir</t>
  </si>
  <si>
    <t>4600-009-IRR-IM_Sage Pond</t>
  </si>
  <si>
    <t>4600-010-IRR-IM_Timberlin Park Pond</t>
  </si>
  <si>
    <t>4600-011-PWS-TR_Berlin Water Dept Interconnection</t>
  </si>
  <si>
    <t>Berlin Water Dept Interconnection</t>
  </si>
  <si>
    <t>4600-012-IND-IM_Sherwood Paper Goods Pond</t>
  </si>
  <si>
    <t>4600-013-PWS-IM_Kensington Well</t>
  </si>
  <si>
    <t>4600-014-PWS-IM_HOG SWAMP CANAL SYSTEM - DIVERSION SPILLWAY</t>
  </si>
  <si>
    <t>4600-015-PWS-IM_HOG SWAMP CANAL SYSTEM - GATE OUTLET TO HALLMERE</t>
  </si>
  <si>
    <t>4600-016-PWS-IM_MALONEY CANAL SYSTEM - UPPER POND</t>
  </si>
  <si>
    <t>4600-017-PWS-IM_MALONEY CANAL SYSTEM - DIVERSION SPILLWAY</t>
  </si>
  <si>
    <t>4600-018-PWS-IM_MALONEY CANAL SYSTEM - GATE OUTLE TO MERRIMERE</t>
  </si>
  <si>
    <t>4600-019-PWS-IM_McKONE CANAL SYSTEM - UPPER POND</t>
  </si>
  <si>
    <t>4600-020-PWS-IM_McKONE CANAL SYSTEM - SIPHONE &amp; CHAMBER</t>
  </si>
  <si>
    <t>4600-021-PWS-IM_McKONE CANAL SYSTEM - LOWER POND</t>
  </si>
  <si>
    <t>4600-022-PWS-IM_McKONE CANAL SYSTEM - OUTLET TO MERRIMERE</t>
  </si>
  <si>
    <t>4600-023-PWS-IM_STOCKING BROOK SYSTEM - STOCKING BROOK POND</t>
  </si>
  <si>
    <t>4600-024-PWS-IM_STOCKING BROOK SYSTEM - SPILLWAY</t>
  </si>
  <si>
    <t>4600-025-AGR-RI_Collins #11 Mattabesset River - Middletown</t>
  </si>
  <si>
    <t>Collins #11 Mattabesset River - Middletown</t>
  </si>
  <si>
    <t>4601-001-PWS-GR_Bacon Well (Bicentennial Well Field)</t>
  </si>
  <si>
    <t>4601-002-PWS-GR_Elton Well #1B (Replaced Well 1A, which replaced original Well 1)</t>
  </si>
  <si>
    <t>4601-003-PWS-GR_Elton Well #2A (repl. #2)</t>
  </si>
  <si>
    <t>4601-004-PWS-GR_Elton Well #3</t>
  </si>
  <si>
    <t>4601-006-FIS-GR_Kensington Well #2</t>
  </si>
  <si>
    <t>4601-007-FIS-GR_Kensington Well #3</t>
  </si>
  <si>
    <t>4601-008-AGR-GR_Sunny Border Nursery Well 1</t>
  </si>
  <si>
    <t>4601-009-AGR-GR_Sunny Border Nursery Well 2</t>
  </si>
  <si>
    <t>4602-001-PWS-IM_Shuttle Meadow Reservoir</t>
  </si>
  <si>
    <t>4602-002-PWS-IM_Wasel Reservoir</t>
  </si>
  <si>
    <t>4602-003-IRR-IM_Shuttle Meadow CC- Mason Pond</t>
  </si>
  <si>
    <t>4602-004-IRR-IM_Shuttle Meadow Pond</t>
  </si>
  <si>
    <t>4602-005-IRR-GR_Shuttle Meadow CC- Well #1</t>
  </si>
  <si>
    <t>4602-006-PWS-TR_Berlin Water Control Commission Interconnection</t>
  </si>
  <si>
    <t>4607-001-PWS-GR_Happy Acres Well #1</t>
  </si>
  <si>
    <t>4607-002-AGR-IM_Galgowski Farm Pond</t>
  </si>
  <si>
    <t>4607-003-REC-GR_Wadsworth Falls SP Swim Pond Make-Up Wells</t>
  </si>
  <si>
    <t>4607-004-IRR-IM_Lyman Meadow GC- Pond #1</t>
  </si>
  <si>
    <t>Lyman Meadow GC- Pond #1</t>
  </si>
  <si>
    <t>4607-005-IRR-IM_Lyman Meadow GC- Pond #3</t>
  </si>
  <si>
    <t>4607-006-AGR-RI_Irrigation Pump at Meadow Brook</t>
  </si>
  <si>
    <t>4607-007-AGR-IM_Lyman Meadow Pond</t>
  </si>
  <si>
    <t>4607-008-AGR-IM_Orchard Pond</t>
  </si>
  <si>
    <t>4607-009-AGR-IM_Pogmore's Pond #1</t>
  </si>
  <si>
    <t>4607-010-AGR-IM_Burr- Impoundment #1</t>
  </si>
  <si>
    <t>4607-011-AGR-IM_Burr Impoundment #2</t>
  </si>
  <si>
    <t>4607-012-AGR-GR_Burr- Well #1</t>
  </si>
  <si>
    <t>4607-013-AGR-RI_Burr- Well #1</t>
  </si>
  <si>
    <t>4607-015-PWS-GR_Durham Hill School Well #1</t>
  </si>
  <si>
    <t>4607-016-IRR-IM_Lyman Meadow GC Pond 2</t>
  </si>
  <si>
    <t>4704-001-REC-IM_Babcock Pond</t>
  </si>
  <si>
    <t>4704-002-REC-IM_Babcock Pond</t>
  </si>
  <si>
    <t>4707-002-IRR-IM_Hole #1 Pond</t>
  </si>
  <si>
    <t>4707-003-IRR-IM_Hole #4 Pond</t>
  </si>
  <si>
    <t>4707-004-IRR-IM_Hole #9 Pond</t>
  </si>
  <si>
    <t>4707-005-IRR-IM_Blackledge Hole #12G Pond</t>
  </si>
  <si>
    <t>4707-006-IRR-IM_Hole #12T Pond</t>
  </si>
  <si>
    <t>4707-007-IRR-GR_Blackledge Well #1</t>
  </si>
  <si>
    <t>4707-008-IRR-GR_Well #2</t>
  </si>
  <si>
    <t>4707-009-IRR-GR_Blackledge CC- Well #3</t>
  </si>
  <si>
    <t>4707-010-IRR-GR_Blackledge Well #4</t>
  </si>
  <si>
    <t>4707-011-IRR-GR_Blackledge CC- Well #5</t>
  </si>
  <si>
    <t>4707-012-IRR-RI_4-H Club 10" Unnamed Brook Diversion to Pond</t>
  </si>
  <si>
    <t>4707-013-IRR-IM_4-H Club Swimming Pond</t>
  </si>
  <si>
    <t>4707-014-IRR-IM_Tallwood CC Impoundment #1</t>
  </si>
  <si>
    <t>4707-015-IRR-IM_Tallwood CC Impoundment #03</t>
  </si>
  <si>
    <t>4707-016-IRR-IM_Tallwood CC Impoundemt #08</t>
  </si>
  <si>
    <t>4707-017-IRR-IM_Tallwood CC Impoundment #10</t>
  </si>
  <si>
    <t>4707-018-IRR-IM_Tallwood CC Impoundment #11</t>
  </si>
  <si>
    <t>4707-019-IRR-IM_Tallwood CC Impoundment #12a</t>
  </si>
  <si>
    <t>4707-020-IRR-IM_Tallwood CC Impoundment #12b</t>
  </si>
  <si>
    <t>4707-021-IRR-IM_Tallwood CC Impoundment #12c</t>
  </si>
  <si>
    <t>4707-022-IRR-IM_Tallwood CC Impoundment #15</t>
  </si>
  <si>
    <t>4707-023-IRR-IM_Tallwood CC Impoundment #17</t>
  </si>
  <si>
    <t>4710-001-REC-IM_Cone Pond</t>
  </si>
  <si>
    <t>4710-002-REC-IM_No. 1 Pond</t>
  </si>
  <si>
    <t>4710-003-REC-IM_No. 2 Pond</t>
  </si>
  <si>
    <t>4710-004-REC-IM_Pine Brook</t>
  </si>
  <si>
    <t>4710-005-REC-IM_Post Pond</t>
  </si>
  <si>
    <t>4710-006-REC-IM_Standish Pond</t>
  </si>
  <si>
    <t>4710-007-REC-IM_Thousand Acre Pond</t>
  </si>
  <si>
    <t>4800-001-REC-IM_Bogue Pond</t>
  </si>
  <si>
    <t>4800-002-REC-IM_Dibble Pond</t>
  </si>
  <si>
    <t>4800-003-REC-IM_Duck Pond</t>
  </si>
  <si>
    <t>4800-004-REC-IM_Peck Meadow Pond</t>
  </si>
  <si>
    <t>4800-005-REC-IM_Plum Brook</t>
  </si>
  <si>
    <t>4800-006-REC-IM_Rook's Pool</t>
  </si>
  <si>
    <t>4801-001-PWS-IM_Bond Reservoir</t>
  </si>
  <si>
    <t>4803-001-HYD-RI_MOULSON POND HYDROELECTRIC</t>
  </si>
  <si>
    <t>5000-001-CLG-GR_First Federal Well #1</t>
  </si>
  <si>
    <t>5000-002-CLG-GR_First Federal Well #2</t>
  </si>
  <si>
    <t>5000-003-IND-GR_ROBERTSHAW CONTROLS WELL #B-4</t>
  </si>
  <si>
    <t>5000-004-IRR-IM_CLINTON CC - POND I</t>
  </si>
  <si>
    <t>5000-005-IRR-IM_CLINTON CC - POND II</t>
  </si>
  <si>
    <t>5000-006-IRR-IM_Clinton CC- Pond III</t>
  </si>
  <si>
    <t>5000-007-IRR-IM_CLINTON CC - POND IV</t>
  </si>
  <si>
    <t>5000-008-IRR-IM_CLINTON CC - POND V</t>
  </si>
  <si>
    <t>5000-009-IRR-IM_CLINTON CC - POND VI</t>
  </si>
  <si>
    <t>5000-010-IRR-IM_CLINTON CC - POND VII</t>
  </si>
  <si>
    <t>5000-011-IRR-IM_CLINTON CC - POND VIII</t>
  </si>
  <si>
    <t>5000-012-IRR-GR_CLINTON CC - WELL #1</t>
  </si>
  <si>
    <t>5000-013-IRR-GR_CLINTON CC - WELL #2</t>
  </si>
  <si>
    <t>5000-014-PWS-IM_Maltby Lake #1</t>
  </si>
  <si>
    <t>5000-015-PWS-IM_Maltby Lake #2</t>
  </si>
  <si>
    <t>Maltby Lake #2</t>
  </si>
  <si>
    <t>5000-016-PWS-IM_Maltby Lake Spillway</t>
  </si>
  <si>
    <t>5000-017-PWS-IM_Maltby Lake #3</t>
  </si>
  <si>
    <t>5000-018-PWR-SU_NEW HAVEN HARBOR NHHS UNIT #1</t>
  </si>
  <si>
    <t>5000-019-AGR-IM_Clinton Nurseries Beach Park Road Pond</t>
  </si>
  <si>
    <t>Clinton Nurseries Beach Park Road Pond</t>
  </si>
  <si>
    <t>5000-020-AGR-IM_Clinton Nurseries - Main Street Clinton East Pond</t>
  </si>
  <si>
    <t>5000-021-AGR-IM_Clinton Main Street West Pond</t>
  </si>
  <si>
    <t>5000-022-AGR-IM_Clinton Nurseries Route 145 Pond</t>
  </si>
  <si>
    <t>Clinton Nurseries Route 145 Pond</t>
  </si>
  <si>
    <t>5000-023-AGR-IM_Fonicello Pond #4 Parker</t>
  </si>
  <si>
    <t>5000-024-STO-IM_STORMWATER SYSTEM HAVEN EAST MARINA</t>
  </si>
  <si>
    <t>5000-025-PWR-GR_Temple St Building Heat Pump Well 1</t>
  </si>
  <si>
    <t>5000-026-IRR-RI_MADISON CC BROOK WITHDRAWAL #1</t>
  </si>
  <si>
    <t>5000-026-PWR-GR_Temple St Building Heat Pump Well 2</t>
  </si>
  <si>
    <t>5000-027-IRR-RI_MADISON CC BROOK WITHDRAWAL #2</t>
  </si>
  <si>
    <t>5000-027-PWR-GR_Temple St Building Heat Pump Well 3</t>
  </si>
  <si>
    <t>5000-028-IRR-IM_Impoundment at Hole #4</t>
  </si>
  <si>
    <t>5000-028-PWR-GR_TEMPLE ST BUILDING HEAT PUMP  WELL #4</t>
  </si>
  <si>
    <t>5000-029-IRR-IM_Impoundment at Hole #7</t>
  </si>
  <si>
    <t>5000-029-PWR-GR_Temple St Building Heat Pump Well 5</t>
  </si>
  <si>
    <t>5000-030-IRR-IM_Impoundment at Hole #12</t>
  </si>
  <si>
    <t>5000-030-PWR-GR_Temple St Building Heat Pump Well 6</t>
  </si>
  <si>
    <t>5000-031-IRR-IM_Impoundment at Hole #16</t>
  </si>
  <si>
    <t>5000-032-IRR-GR_MADISON CC IRRIGATION WELL #01</t>
  </si>
  <si>
    <t>5101-001-PWS-GR_Saybrook Well #1</t>
  </si>
  <si>
    <t>5102-001-PWS-GR_Holbrook Well</t>
  </si>
  <si>
    <t>5102-002-PWS-GR_Westbrook Well</t>
  </si>
  <si>
    <t>5102-003-AGR-IM_Hall Pond</t>
  </si>
  <si>
    <t>5102-004-AGR-IM_Hall's Oxbow Pond</t>
  </si>
  <si>
    <t>5102-005-AGR-IM_Vincent Pond</t>
  </si>
  <si>
    <t>5102-006-AGR-IM_Hall's Water Hole</t>
  </si>
  <si>
    <t>5102-007-AGR-GR_Well #1</t>
  </si>
  <si>
    <t>5102-008-AGR-GR_Hall Well #2</t>
  </si>
  <si>
    <t>5102-009-AGR-GR_Well #3</t>
  </si>
  <si>
    <t>5102-010-AGR-GR_Hall's Well #4</t>
  </si>
  <si>
    <t>5102-011-AGR-RI_Clinton Nurseries Withdrawal From Stream Above Dee's Pond</t>
  </si>
  <si>
    <t>Clinton Nurseries Withdrawal From Stream Above Dee's Pond</t>
  </si>
  <si>
    <t>5102-012-AGR-IM_CLINTON NUR. - WESTBROOK, NORTH POND</t>
  </si>
  <si>
    <t>5102-013-AGR-IM_Clinton Nurseries Westbrook, South Pond</t>
  </si>
  <si>
    <t>5103-001-PWS-IM_Kelseytown Reservoir</t>
  </si>
  <si>
    <t>5103-002-PWS-IM_Killingworth Reservoir</t>
  </si>
  <si>
    <t>5103-003-AGR-RI_Clinton Nurseries- Withdrawal from Menunketesuck River</t>
  </si>
  <si>
    <t>5104-001-PWS-GR_Clinton Well</t>
  </si>
  <si>
    <t>5104-002-AGR-RI_Clinton Nurseries Withdrawal from Indian River</t>
  </si>
  <si>
    <t>5105-001-REC-IM_Deer Lake</t>
  </si>
  <si>
    <t>5106-001-AGR-IM_North Pond</t>
  </si>
  <si>
    <t>5106-002-AGR-IM_Nursery Pond</t>
  </si>
  <si>
    <t>5106-003-AGR-IM_Route 79 Pond</t>
  </si>
  <si>
    <t>5106-005-PWS-GR_Five Fields 2-1/2" Well</t>
  </si>
  <si>
    <t>5106-006-PWS-GR_Five Fields 8" Well</t>
  </si>
  <si>
    <t>5106-007-PWS-GR_Gustafson Test Well #1</t>
  </si>
  <si>
    <t>5106-008-PWS-GR_Gustafson Test Well #2</t>
  </si>
  <si>
    <t>5106-009-PWS-GR_Gustafson Test Well #3</t>
  </si>
  <si>
    <t>5106-010-PWS-GR_Gustafson Well #4</t>
  </si>
  <si>
    <t>5106-011-PWS-GR_Gustafson Test Well #5</t>
  </si>
  <si>
    <t>5106-012-PWS-GR_North Weiss Test Well #1</t>
  </si>
  <si>
    <t>5106-013-PWS-GR_North Weiss Well #2</t>
  </si>
  <si>
    <t>5106-014-AGR-GR_North Weiss Test Well #3</t>
  </si>
  <si>
    <t>5106-015-PWS-GR_Paper Mill Rd Well #1</t>
  </si>
  <si>
    <t>5106-016-PWS-GR_Paper Mill Rd Well #4</t>
  </si>
  <si>
    <t>5106-017-PWS-GR_Paper Mill Rd #5</t>
  </si>
  <si>
    <t>5106-018-PWS-GR_Rettich Well #05</t>
  </si>
  <si>
    <t>5106-019-PWS-GR_Rettich Well #12 formerly #11</t>
  </si>
  <si>
    <t>5106-020-PWS-GR_Stevens Well #1</t>
  </si>
  <si>
    <t>5106-021-PWS-GR_Stevens Well #2</t>
  </si>
  <si>
    <t>5106-022-PWS-GR_Stevens Well #3</t>
  </si>
  <si>
    <t>5106-023-PWS-GR_Weiss Well (South Weiss)</t>
  </si>
  <si>
    <t>5106-024-PWS-IM_Hammonasset Reservoir- Genesee Tunnel</t>
  </si>
  <si>
    <t>5106-025-PWS-IM_Hammonasset Reservoir Blowoff</t>
  </si>
  <si>
    <t>5108-001-PWS-RI_Iron Works Stream Diversion</t>
  </si>
  <si>
    <t>5108-002-PWS-IM_Iron Works Stream Diversion Blowoff</t>
  </si>
  <si>
    <t>5108-003-PWS-IM_Little Meadow Brook Div</t>
  </si>
  <si>
    <t>5108-004-PWS-IM_Little Meadow Brook Div Spillway</t>
  </si>
  <si>
    <t>5109-001-AGR-IM_Fonicello Pond #1 Rebuzzini</t>
  </si>
  <si>
    <t>5109-002-AGR-IM_Fonicello Pond #3 Store</t>
  </si>
  <si>
    <t>5110-001-PWS-GR_Guilford Well</t>
  </si>
  <si>
    <t>5110-002-PWS-TR_Redcoat Lane Interconnection</t>
  </si>
  <si>
    <t>5110-003-PWS-IM_Lake Menunkatuck Spillway &amp; Blowoff</t>
  </si>
  <si>
    <t>5110-004-PWS-IM_Lake Menunkatuck Sugarloaf Tunnel Intake</t>
  </si>
  <si>
    <t>5110-005-AGR-IM_Fonicello Pond #2 Spencer</t>
  </si>
  <si>
    <t>5110-006-AGR-RI_Fonicello West River Pump #1</t>
  </si>
  <si>
    <t>5110-007-AGR-RI_West River withdrawal</t>
  </si>
  <si>
    <t>5110-008-AGR-IM_B.W. Bishop- Woodruff Orchard Farm Pond #1</t>
  </si>
  <si>
    <t>5110-009-AGR-IM_Woodruff Orchard Farm Pond</t>
  </si>
  <si>
    <t>5110-010-AGR-IM_B.W. Bishop Pond Tributary to West River</t>
  </si>
  <si>
    <t>5110-011-AGR-IM_Bishop's Pond</t>
  </si>
  <si>
    <t>5110-012-PWS-IM_Guilford Diversion</t>
  </si>
  <si>
    <t>Guilford Diversion</t>
  </si>
  <si>
    <t>5110-013-PWS-IM_Lane's Pond</t>
  </si>
  <si>
    <t>5111-001-PWS-IM_Lake Gaillard- Intake &amp; Great Hill Tunnel</t>
  </si>
  <si>
    <t>5111-002-PWS-IM_Lake Gaillard Blowoff</t>
  </si>
  <si>
    <t>5112-001-PWS-RI_Farm River Diversion</t>
  </si>
  <si>
    <t>5112-002-PWS-IM_Lake Saltonstall</t>
  </si>
  <si>
    <t>5112-003-PWS-RI_Gulf Brook Diversion</t>
  </si>
  <si>
    <t>5112-004-PWS-IM_Little Gulph Diversion Spillway</t>
  </si>
  <si>
    <t>5112-005-PWS-IM_Little Gulph Diversion Tunnel Intake</t>
  </si>
  <si>
    <t>5112-006-PWS-RI_Lumpback Diversion Spillway</t>
  </si>
  <si>
    <t>5112-008-PWS-RI_North Branford Diversion</t>
  </si>
  <si>
    <t>5112-009-PWS-RI_NORTHFORD DIVERSION BLOWOFF</t>
  </si>
  <si>
    <t>5112-010-PWS-RI_Round Hill Diversion</t>
  </si>
  <si>
    <t>5112-011-PWS-RI_ROUND HILL DIVERSION  BLOWOFF</t>
  </si>
  <si>
    <t>5112-012-PWS-RI_Austin Canal Diversion</t>
  </si>
  <si>
    <t>5112-013-PWS-IM_Pistapaug Pond</t>
  </si>
  <si>
    <t>5112-015-PWS-IM_Pistapaug Pond Inactive Intake</t>
  </si>
  <si>
    <t>5112-017-PWS-IM_Lake Saltonstall Intake</t>
  </si>
  <si>
    <t>5200-001-IND-RI_ALLEGHENY LUDLUM STEEL CORPORATION</t>
  </si>
  <si>
    <t>5200-002-IND-GR_Allegheny Ludlum Well</t>
  </si>
  <si>
    <t>5200-004-PWS-GR_Southington Well #1A</t>
  </si>
  <si>
    <t>5200-005-PWS-GR_Southington Well #2</t>
  </si>
  <si>
    <t>5200-006-PWS-GR_Southington Well #3</t>
  </si>
  <si>
    <t>5200-007-PWS-GR_Southington Well #4</t>
  </si>
  <si>
    <t>5200-009-PWS-GR_Southington Well #6</t>
  </si>
  <si>
    <t>Southington Well #6</t>
  </si>
  <si>
    <t>5200-013-IND-GR_North Haven Well No. 04</t>
  </si>
  <si>
    <t>5200-014-IND-GR_WASHINGTON AVE PARTNERS LLC</t>
  </si>
  <si>
    <t>5200-015-IND-GR_North Haven Well No. 06</t>
  </si>
  <si>
    <t>5200-016-IND-GR_SOUTHINGTON WELL NO. 01</t>
  </si>
  <si>
    <t>5200-017-IND-GR_Southington Well No. 2</t>
  </si>
  <si>
    <t>5200-018-IND-GR_Southington Well #3</t>
  </si>
  <si>
    <t>5200-019-IND-GR_Southington Well #4</t>
  </si>
  <si>
    <t>5200-020-IND-GR_Southington Well #5</t>
  </si>
  <si>
    <t>5200-021-IND-GR_Southington Well 6</t>
  </si>
  <si>
    <t>5200-022-IND-GR_Southington Well #7</t>
  </si>
  <si>
    <t>5200-025-PWS-GR_Dossin Beach Well</t>
  </si>
  <si>
    <t>5200-026-PWS-GR_Evansville Ave East 8" Well</t>
  </si>
  <si>
    <t>5200-027-PWS-GR_Evansville Ave East Well</t>
  </si>
  <si>
    <t>5200-028-PWS-GR_Evansville Ave West Well</t>
  </si>
  <si>
    <t>5200-029-PWS-GR_Sawmill Well</t>
  </si>
  <si>
    <t>Sawmill Well</t>
  </si>
  <si>
    <t>5200-030-IND-GR_WILLIAM J. MACK WELL #1</t>
  </si>
  <si>
    <t>5200-031-IND-RI_Quinnipiac River Sand Filter</t>
  </si>
  <si>
    <t>5200-032-IND-GR_Ranney Cassion (Storage Only)</t>
  </si>
  <si>
    <t>5200-033-IND-GR_Well #02 P4</t>
  </si>
  <si>
    <t>5200-034-IND-GR_Well #03 P5</t>
  </si>
  <si>
    <t>5200-035-IND-GR_Well #04 P6</t>
  </si>
  <si>
    <t>5200-036-IND-GR_Well #09 P9 Replaces Ranney Cassion Capacity</t>
  </si>
  <si>
    <t>5200-037-IND-GR_Well #10  P10 Replaces Ranney Cassion Capacity</t>
  </si>
  <si>
    <t>5200-038-IND-IM_Eyelet Specialty Plant Reservoir</t>
  </si>
  <si>
    <t>Eyelet Specialty Plant Reservoir</t>
  </si>
  <si>
    <t>5200-039-IND-GR_Well 1</t>
  </si>
  <si>
    <t>5200-040-PWS-GR_North Cheshire Well #01</t>
  </si>
  <si>
    <t>North Cheshire Well #01</t>
  </si>
  <si>
    <t>5200-041-PWS-GR_North Cheshire Well #03</t>
  </si>
  <si>
    <t>North Cheshire Well #03</t>
  </si>
  <si>
    <t>5200-042-PWS-GR_North Cheshire Well #04</t>
  </si>
  <si>
    <t>North Cheshire Well #04</t>
  </si>
  <si>
    <t>5200-043-PWS-GR_North Cheshire well #13</t>
  </si>
  <si>
    <t>5200-044-IRR-IM_Hemingway Pond</t>
  </si>
  <si>
    <t>5200-045-AGR-IM_Kogut Ann Street Pond</t>
  </si>
  <si>
    <t>5200-046-AGR-IM_Former Kogut-Ives Pond</t>
  </si>
  <si>
    <t>5200-047-AGR-IM_Kogut Meetinghouse Pond</t>
  </si>
  <si>
    <t>5200-048-AGR-GR_Kogut Well #1</t>
  </si>
  <si>
    <t>5200-049-AGR-IM_Kogut Wilkenson Pond</t>
  </si>
  <si>
    <t>5200-050-AGR-RI_Withdrawal from Meetinghouse Brook</t>
  </si>
  <si>
    <t>5200-051-AGR-IM_Kogut Yale Pond #1</t>
  </si>
  <si>
    <t>5200-052-AGR-IM_Yale Pond #2</t>
  </si>
  <si>
    <t>5200-053-AGR-IM_Kogut Yale Pond #3</t>
  </si>
  <si>
    <t>5200-054-AGR-IM_Kogut Yale Pond #4</t>
  </si>
  <si>
    <t>5200-055-IND-GR_Koppel Well #1</t>
  </si>
  <si>
    <t>5200-056-AGR-IM_Pasqualoni's Farm Pond</t>
  </si>
  <si>
    <t>5200-057-AGR-RI_Pasqualoni's Quinnipiac River Withdrawal North</t>
  </si>
  <si>
    <t>5200-058-AGR-RI_Pasqualoni's Quinnipiac River Withdrawal South</t>
  </si>
  <si>
    <t>5200-059-AGR-GR_Pasqualoni's Well #1</t>
  </si>
  <si>
    <t>5200-060-AGR-GR_Pasqualoni's Well #2</t>
  </si>
  <si>
    <t>5200-061-PWS-GR_Valley Water Co Well #1</t>
  </si>
  <si>
    <t>5200-062-PWS-GR_North Turnpike Well #1</t>
  </si>
  <si>
    <t>5200-063-PWS-GR_North Turnpike Well #5</t>
  </si>
  <si>
    <t>5200-064-PWS-GR_North Turnpike Well #6</t>
  </si>
  <si>
    <t>5200-065-PWS-GR_Oak Street Well 2</t>
  </si>
  <si>
    <t>5200-066-PWS-GR_Oak Street Well 3</t>
  </si>
  <si>
    <t>5200-068-IRR-IM_Farms CC Pond #4</t>
  </si>
  <si>
    <t>5200-069-IRR-IM_FARMS CC POND #5</t>
  </si>
  <si>
    <t>5200-070-IRR-IM_Farms CC pond #7</t>
  </si>
  <si>
    <t>5200-075-PWS-GR_North Cheshire Well #02</t>
  </si>
  <si>
    <t>5200-076-PWS-GR_North Cheshire well #13</t>
  </si>
  <si>
    <t>5200-077-AGR-RI_Pell- Plainville- Farmington Canal</t>
  </si>
  <si>
    <t>5200-078-AGR-IM_Plainville Farm Pond</t>
  </si>
  <si>
    <t>5200-079-PWS-GR_North Cheshire Wellfield (registered)</t>
  </si>
  <si>
    <t>5201-001-PWS-RI_Eight Mile River</t>
  </si>
  <si>
    <t>5201-002-PWS-IM_Wolcott Reservoir</t>
  </si>
  <si>
    <t>5201-003-AGR-IM_Surface Water Withdrawal</t>
  </si>
  <si>
    <t>5201-004-AGR-IM_Surface Water Withdrawal</t>
  </si>
  <si>
    <t>5201-005-AGR-IM_Surface Water Withdrawal</t>
  </si>
  <si>
    <t>5201-006-AGR-IM_Surface Water Withdrawal</t>
  </si>
  <si>
    <t>5201-007-AGR-IM_Surface Water Withdrawal</t>
  </si>
  <si>
    <t>5201-008-AGR-IM_Lewis Farms Pond #6</t>
  </si>
  <si>
    <t>5201-009-AGR-GR_Lewis Farms Well #1</t>
  </si>
  <si>
    <t>5201-010-AGR-IM_Lewis Farms Well #2</t>
  </si>
  <si>
    <t>5202-001-PWS-RI_Humiston Brook Diversion (with Res 1, 2, and 3)</t>
  </si>
  <si>
    <t>5202-002-PWS-IM_Southington Res #1</t>
  </si>
  <si>
    <t>5202-003-PWS-IM_Southington Res #2</t>
  </si>
  <si>
    <t>5202-004-PWS-IM_Southington Reservoir #3</t>
  </si>
  <si>
    <t>5202-005-PWS-IM_Prospect Reservoir Supply System</t>
  </si>
  <si>
    <t>5202-006-PWS-IM_Prospect Reservoir Blowoff</t>
  </si>
  <si>
    <t>5202-007-PWS-IM_West Brook Diversion to Prospect Lake</t>
  </si>
  <si>
    <t>5202-008-IND-GR_Waterbury Farrel Well 1</t>
  </si>
  <si>
    <t>5202-009-IND-RI_BOWMAN - WITHDRAWAL FROM MIXVILLE BROOK</t>
  </si>
  <si>
    <t>5202-010-IND-RI_BOWMAN - WITHDRAWAL FROM MOUNTAIN BROOK</t>
  </si>
  <si>
    <t>5202-011-HYD-RI_Old Mill Pond</t>
  </si>
  <si>
    <t>5203-002-PWS-GR_Southington Well #8</t>
  </si>
  <si>
    <t>5204-001-PWS-IM_Broad Brook Reservoir</t>
  </si>
  <si>
    <t>5204-002-PWS-GR_BROAD BROOK 3RD POND WELL</t>
  </si>
  <si>
    <t>5205-001-PWS-GR_Columbus Park Well</t>
  </si>
  <si>
    <t>5205-002-PWS-IM_Elmere Reservoir</t>
  </si>
  <si>
    <t>5205-004-PWS-GR_Mule Well</t>
  </si>
  <si>
    <t>5205-006-PWS-GR_Cuno Well</t>
  </si>
  <si>
    <t>5206-001-AGR-GR_Insilco Lawn Sprinkling Well</t>
  </si>
  <si>
    <t>5206-002-IND-GR_Silver Land Well #1</t>
  </si>
  <si>
    <t>5206-003-IND-GR_MRM INDUSTRIES WELL #1</t>
  </si>
  <si>
    <t>5206-004-PWS-IM_Black Pond</t>
  </si>
  <si>
    <t>5206-006-PWS-GR_Britannia Street Well</t>
  </si>
  <si>
    <t>5206-009-PWS-GR_Westfield Well</t>
  </si>
  <si>
    <t>5206-010-IND-GR_Coggins Well #1</t>
  </si>
  <si>
    <t>5206-011-AGR-IM_Kogut Satori Pond</t>
  </si>
  <si>
    <t>5206-012-IND-GR_Veterans Memorial Medical Center Well 1</t>
  </si>
  <si>
    <t>5206-013-PWS-IM_BRADLEY HUBBARD CANAL SYSTEM - CANAL</t>
  </si>
  <si>
    <t>5206-014-PWS-IM_BRADLEY HUBBARD CANAL SYSTEM - DIVERSION TUNNEL</t>
  </si>
  <si>
    <t>5206-015-IND-GR_MILLER COMPANY WELL FIELD #1 (Three 4"  WELLS)</t>
  </si>
  <si>
    <t>5208-006-AGR-IM_Pell - North Haven Pond</t>
  </si>
  <si>
    <t>Pell - North Haven Pond</t>
  </si>
  <si>
    <t>5208-007-AGR-RI_North Haven Muddy River Pump</t>
  </si>
  <si>
    <t>5208-008-AGR-RI_North Haven Stream Irrigation Pump</t>
  </si>
  <si>
    <t>5301-003-PWS-GR_North Sleeping Giant Well #03</t>
  </si>
  <si>
    <t>5301-004-PWS-GR_North Sleeping Giant Well #4</t>
  </si>
  <si>
    <t>5301-005-PWS-GR_North Sleeping Giant Wellfield Wells 1, 2, and 4</t>
  </si>
  <si>
    <t>5302-001-PWS-GR_Mount Carmel Well #01A</t>
  </si>
  <si>
    <t>5302-002-PWS-GR_Mount Carmel Well #02</t>
  </si>
  <si>
    <t>5302-003-IRR-GR_Farms CC Well #1</t>
  </si>
  <si>
    <t>5302-003-PWS-GR_Mount Carmel Well Field - Wells 1A and 2</t>
  </si>
  <si>
    <t>5302-004-PWS-GR_South Cheshire Well #01</t>
  </si>
  <si>
    <t>5302-005-PWS-GR_South Cheshire Well #02</t>
  </si>
  <si>
    <t>5302-006-PWS-GR_South Sleeping Giant Well #01</t>
  </si>
  <si>
    <t>5302-007-PWS-IM_Lake Whitney Blowoff Pipe</t>
  </si>
  <si>
    <t>5302-008-PWS-IM_Lake Whitney Filter Plant Intake</t>
  </si>
  <si>
    <t>5302-009-PWS-IM_Lake Whitney Spillway</t>
  </si>
  <si>
    <t>5302-011-PWR-RI_UI Mill River English Station Unit #7</t>
  </si>
  <si>
    <t>5302-012-PWR-RI_UI Mill River English Station Unit #8</t>
  </si>
  <si>
    <t>5302-013-IND-GR_Leed-Himmel Well #1</t>
  </si>
  <si>
    <t>5302-013-IRR-GR_Farms CC Well #2</t>
  </si>
  <si>
    <t>5302-014-IND-GR_Leed-Himmel Well #2</t>
  </si>
  <si>
    <t>5302-014-IRR-GR_Farms CC Well #3</t>
  </si>
  <si>
    <t>5302-015-IRR-IM_FARMS CC POND #1</t>
  </si>
  <si>
    <t>5302-016-IRR-IM_Farms CC Pond #2</t>
  </si>
  <si>
    <t>5302-017-IRR-IM_FARMS CC POND #3</t>
  </si>
  <si>
    <t>5302-018-IRR-IM_FARMS CC POND #6</t>
  </si>
  <si>
    <t>5302-019-IRR-IM_FARMS CC WELL #4</t>
  </si>
  <si>
    <t>5302-020-IRR-GR_FARMS CC WELL #5</t>
  </si>
  <si>
    <t>5302-021-IRR-GR_FARMS CC WELL #6</t>
  </si>
  <si>
    <t>5302-022-PWS-GR_South Cheshire Well Field- Wells 1,2</t>
  </si>
  <si>
    <t>5303-001-PWS-IM_Lake Glen Spillway</t>
  </si>
  <si>
    <t>5303-002-PWS-IM_Lake Glen Intake to Plant</t>
  </si>
  <si>
    <t>5303-003-PWS-IM_Lake Chamberlain Discharge to Lake Glen</t>
  </si>
  <si>
    <t>5303-004-PWS-IM_Lake Chamberlain Blowoff</t>
  </si>
  <si>
    <t>5304-001-AGR-IM_Hindinger Pond #1</t>
  </si>
  <si>
    <t>5304-002-AGR-IM_Hindinger Pond #2</t>
  </si>
  <si>
    <t>5304-003-AGR-IM_Hindinger Pond #3</t>
  </si>
  <si>
    <t>5305-001-PWS-IM_Lake Bethany Discharge to Watrous</t>
  </si>
  <si>
    <t>5305-002-PWS-IM_Lake Bethany Blowoff</t>
  </si>
  <si>
    <t>5305-003-PWS-IM_Lake Dawson Spillway</t>
  </si>
  <si>
    <t>5305-004-PWS-IM_Lake Dawson Intake to Plant</t>
  </si>
  <si>
    <t>5305-005-PWS-IM_Lake Watrous Intake to Plant</t>
  </si>
  <si>
    <t>5305-006-PWS-IM_Lake Watrous Blowoff</t>
  </si>
  <si>
    <t>5305-007-IRR-TR_Woodbridge Country Club- Pond A</t>
  </si>
  <si>
    <t>5305-008-PWS-IM_West River System</t>
  </si>
  <si>
    <t>5306-001-PWS-RI_Trout Brook Diversion</t>
  </si>
  <si>
    <t>5307-001-PWS-IM_Wepawaug Brook Diversion Tunnel</t>
  </si>
  <si>
    <t>Wepawaug Brook Diversion Tunnel</t>
  </si>
  <si>
    <t>5307-002-PWS-IM_Wepawaug Brook Diversion Blowoff</t>
  </si>
  <si>
    <t>5307-003-IRR-IM_Woodbridge Country Club - Pond A</t>
  </si>
  <si>
    <t>5307-004-IRR-IM_Woodbridge Country Club- Pond B</t>
  </si>
  <si>
    <t>5307-005-IRR-IM_Woodbridge Country Club- Pond C</t>
  </si>
  <si>
    <t>5307-007-IRR-GR_Well D</t>
  </si>
  <si>
    <t>6000-001-IND-GR_CL&amp;P Devon Station Devon Well</t>
  </si>
  <si>
    <t>CL&amp;P Devon Station Devon Well</t>
  </si>
  <si>
    <t>6000-002-IND-RI_Devon Station Housatonic Intake Canal</t>
  </si>
  <si>
    <t>Devon Station Housatonic Intake Canal</t>
  </si>
  <si>
    <t>6000-003-IND-GR_Devon Station Sump East</t>
  </si>
  <si>
    <t>6000-004-IND-GR_CL&amp;P Devon Station Sump North</t>
  </si>
  <si>
    <t>6000-005-IND-GR_Devon Station Sump South</t>
  </si>
  <si>
    <t>6000-008-HYD-IM_Stevenson Hydroelectric Station at Lake Zoar</t>
  </si>
  <si>
    <t>6000-009-PWS-IM_Housatonic River - Pump and Pipeline</t>
  </si>
  <si>
    <t>6000-010-PWS-GR_Housatonic Well #01</t>
  </si>
  <si>
    <t>6000-011-PWS-GR_Housatonic Well #02</t>
  </si>
  <si>
    <t>6000-012-PWS-GR_Housatonic Well #02A</t>
  </si>
  <si>
    <t>6000-013-PWS-GR_Housatonic Well #03</t>
  </si>
  <si>
    <t>6000-014-PWS-GR_Housatonic Well #03A</t>
  </si>
  <si>
    <t>6000-015-PWS-GR_Housatonic Well #04</t>
  </si>
  <si>
    <t>6000-016-PWS-GR_Housatonic Well #5</t>
  </si>
  <si>
    <t>6000-017-PWS-GR_Housatonic Well #5</t>
  </si>
  <si>
    <t>6000-018-PWS-GR_Housatonic Well #06</t>
  </si>
  <si>
    <t>6000-019-PWS-GR_Housatonic Well #7</t>
  </si>
  <si>
    <t>6000-020-PWS-GR_Housatonic Well #08</t>
  </si>
  <si>
    <t>6000-021-PWS-GR_Housatonic Well #09</t>
  </si>
  <si>
    <t>6000-022-PWS-GR_Housatonic Well 10</t>
  </si>
  <si>
    <t>6000-025-PWS-IM_Shelton Reservoir #2- Outlet (N&amp;S Chambers)</t>
  </si>
  <si>
    <t>6000-026-PWS-IM_Shelton Reservoir #3- Intake Chamber</t>
  </si>
  <si>
    <t>6000-027-IND-IM_Shelton Facility- Diverison Ditch</t>
  </si>
  <si>
    <t>6000-028-SIT-RI_Stratford Facility Housatonic River</t>
  </si>
  <si>
    <t>6000-030-IND-GR_Bassett Company Well #1</t>
  </si>
  <si>
    <t>6000-031-IND-GR_Bassett Company Well #2</t>
  </si>
  <si>
    <t>6000-032-REC-RI_Coleman Brook Diversion</t>
  </si>
  <si>
    <t>6000-033-PWS-GR_Derby Well #1</t>
  </si>
  <si>
    <t>6000-034-PWS-GR_Derby Well #2</t>
  </si>
  <si>
    <t>6000-035-PWS-GR_Derby Well #3</t>
  </si>
  <si>
    <t>6000-036-PWS-IM_Great Hill Reservoir</t>
  </si>
  <si>
    <t>6000-037-PWS-GR_Housatonic Well #2</t>
  </si>
  <si>
    <t>6000-038-PWS-GR_Housatonic Well #3</t>
  </si>
  <si>
    <t>6000-039-PWS-GR_Housatonic Well #4R</t>
  </si>
  <si>
    <t>6000-040-PWS-GR_Housatonic Well #5</t>
  </si>
  <si>
    <t>6000-041-PWS-GR_Housatonic Well 6</t>
  </si>
  <si>
    <t>6000-042-PWS-GR_Housatonic Well Field 4-6</t>
  </si>
  <si>
    <t>Housatonic Well Field 4-6</t>
  </si>
  <si>
    <t>6000-043-PWS-GR_Fort Hill Road Well #1</t>
  </si>
  <si>
    <t>6000-044-PWS-GR_Fort Hill Road Well #2</t>
  </si>
  <si>
    <t>6000-045-PWS-GR_Fort Hill Road Well #3</t>
  </si>
  <si>
    <t>6000-046-HYD-RI_BULLS BRIDGE RESERVOIR HYDROELECTRIC PROJECT</t>
  </si>
  <si>
    <t>6000-048-REC-IM_CASE POND</t>
  </si>
  <si>
    <t>6000-049-REC-IM_DORMITORY POND</t>
  </si>
  <si>
    <t>6000-050-REC-IM_STABLES POND</t>
  </si>
  <si>
    <t>6000-051-POT-GR_Well #1 Boys Division</t>
  </si>
  <si>
    <t>6000-053-POT-GR_Well #3 Boys Division</t>
  </si>
  <si>
    <t>6000-055-PWR-GR_CL&amp;P DEVON STATION WELLFIELD SYSTEM</t>
  </si>
  <si>
    <t>6000-056-IND-RI_Plant Pumphouse at Housatonic River</t>
  </si>
  <si>
    <t>6000-057-PWS-TR_Interconnection to Birmingham U @ Housatonic River</t>
  </si>
  <si>
    <t>6005-001-PWS-IM_Lakeville Reservoir #2- 10" Supply Main</t>
  </si>
  <si>
    <t>6005-002-PWS-IM_Lakeville Reservoir #2- 12" Blowoff</t>
  </si>
  <si>
    <t>6005-003-PWS-IM_Lakeville Reservoir #3- 12" Blowoff</t>
  </si>
  <si>
    <t>6005-004-PWS-IM_Lakeville Reservoir #3- 6" Trans Main to #2</t>
  </si>
  <si>
    <t>6005-005-PWS-GR_Peetee Street Well #1</t>
  </si>
  <si>
    <t>6005-006-PWS-GR_Pettee Street Well #2</t>
  </si>
  <si>
    <t>6005-007-PWS-GR_Peetee Street Well #3</t>
  </si>
  <si>
    <t>6006-001-PWS-GR_Salisbury Well A</t>
  </si>
  <si>
    <t>6006-002-PWS-GR_Salisbury Well B</t>
  </si>
  <si>
    <t>6006-003-PWS-GR_Salisbury Well C</t>
  </si>
  <si>
    <t>6006-004-PWS-GR_Salisbury Well D</t>
  </si>
  <si>
    <t>6010-001-PWS-GR_Cornwall Springs Well</t>
  </si>
  <si>
    <t>6011-001-AGR-IM_Pond #1</t>
  </si>
  <si>
    <t>6011-002-AGR-GR_Well #1</t>
  </si>
  <si>
    <t>6011-003-AGR-GR_Well #2</t>
  </si>
  <si>
    <t>6013-001-PWS-GR_Kent System Well #3</t>
  </si>
  <si>
    <t>6016-001-PWS-IM_Kent Reservoir</t>
  </si>
  <si>
    <t>6016-002-PWS-GR_Kent System Well #1</t>
  </si>
  <si>
    <t>Kent System Well #1</t>
  </si>
  <si>
    <t>6016-003-PWS-GR_Kent System Well #2</t>
  </si>
  <si>
    <t>6020-001-HYD-RI_Rocky Glen Dam</t>
  </si>
  <si>
    <t>6020-002-HYD-RI_Sandy Hook Dam</t>
  </si>
  <si>
    <t>6020-003-PWS-GR_Fairfield Hills Well #3</t>
  </si>
  <si>
    <t>6020-004-PWS-GR_Fairfield Hills Wells #7</t>
  </si>
  <si>
    <t>6020-005-PWS-GR_Fairfield Hills Well #8</t>
  </si>
  <si>
    <t>6020-006-PWS-GR_Newton Well #1</t>
  </si>
  <si>
    <t>6020-007-PWS-GR_Newtown Well #2</t>
  </si>
  <si>
    <t>6023-001-AGR-IM_Schreiber Farms Impoundment #1</t>
  </si>
  <si>
    <t>6023-002-AGR-IM_SCHREIBER FARMS IMPOUNDMENT #2</t>
  </si>
  <si>
    <t>6023-003-AGR-IM_Schreiber Farms Impoundment #3</t>
  </si>
  <si>
    <t>6023-004-AGR-RI_Schreiber Farms Withdrawal From 8 Mile River</t>
  </si>
  <si>
    <t>6023-005-REC-IM_Dam on Jeremy Brook</t>
  </si>
  <si>
    <t>6024-001-PWS-RI_Boys Halfway River Diversion to Means Brook Reservoir</t>
  </si>
  <si>
    <t>6024-002-PWS-IM_Means Brook Reservoir - 24" Blowoff</t>
  </si>
  <si>
    <t>6024-003-PWS-IM_Means Brook Reservoir 36" and 42" Reservoir Mains</t>
  </si>
  <si>
    <t>6024-004-AGR-IM_Jones Tree Farm Impoundment #1</t>
  </si>
  <si>
    <t>6024-005-AGR-IM_Jones Tree Farm Impoundment #2</t>
  </si>
  <si>
    <t>6024-006-AGR-IM_Jones Tree Farm Impoundment #3</t>
  </si>
  <si>
    <t>6024-007-AGR-IM_Jones Tree Farm Impoundment</t>
  </si>
  <si>
    <t>6024-008-AGR-RI_Means Brook Diversion</t>
  </si>
  <si>
    <t>6024-009-PWS-GR_HUNTINGTON WELL #1</t>
  </si>
  <si>
    <t>6025-001-PWS-IM_Far Mill Reservoir- 10" Blowoff</t>
  </si>
  <si>
    <t>6025-002-PWS-IM_Far Mill Reservoir- 30" Transmission Main</t>
  </si>
  <si>
    <t>6025-005-PWS-GR_Huntington Well #2A</t>
  </si>
  <si>
    <t>Huntington Well #2A</t>
  </si>
  <si>
    <t>6025-007-STO-RI_Stratford Facility Diversion Ditches</t>
  </si>
  <si>
    <t>6026-001-PWS-IM_Trap Falls Reservoir- 36" Blowoff</t>
  </si>
  <si>
    <t>6026-002-PWS-IM_Trap Falls Reservoir- Booster Station</t>
  </si>
  <si>
    <t>6026-003-PWS-IM_Trap Falls Reservoir- Filter Plant</t>
  </si>
  <si>
    <t>6100-001-PWS-GR_Eddy Well #1</t>
  </si>
  <si>
    <t>6100-002-PWS-GR_Eddy Well #2</t>
  </si>
  <si>
    <t>6100-003-PWS-GR_Eddy Well #3 East</t>
  </si>
  <si>
    <t>6100-004-PWS-GR_Eddy Well #4 West</t>
  </si>
  <si>
    <t>6100-006-POT-GR_Pfizer Deep Well #1</t>
  </si>
  <si>
    <t>6100-007-IND-IM_Pfizer- Limestone Quarry Stormwater Basin</t>
  </si>
  <si>
    <t>6202-001-PWS-IM_Lake Wangum 12" Outlet and Supply Main</t>
  </si>
  <si>
    <t>6400-003-REC-IM_Haviland Mill Pond</t>
  </si>
  <si>
    <t>6402-001-REC-IM_Ball Pond</t>
  </si>
  <si>
    <t>6402-002-REC-IM_Harrisons Pond</t>
  </si>
  <si>
    <t>6402-003-REC-IM_Mertens Pond</t>
  </si>
  <si>
    <t>6402-004-REC-IM_Sawmill Pond</t>
  </si>
  <si>
    <t>6502-001-IRR-IM_Irrigation Pond</t>
  </si>
  <si>
    <t>6600-001-REC-IM_Ives Pond</t>
  </si>
  <si>
    <t>6602-001-IRR-GR_Richter Park Well #1</t>
  </si>
  <si>
    <t>6602-002-IRR-IM_Richter Park- West Lake Reservoir</t>
  </si>
  <si>
    <t>6604-001-PWS-IM_Chestnut Ridge Reservoir</t>
  </si>
  <si>
    <t>6604-002-PWS-IM_Eureka Reservoir</t>
  </si>
  <si>
    <t>6604-003-PWS-IM_Mountain Pond</t>
  </si>
  <si>
    <t>6604-004-PWS-RI_Murphy Brook Diversion</t>
  </si>
  <si>
    <t>6604-005-PWS-GR_Maple Ave Well #1</t>
  </si>
  <si>
    <t>6604-006-PWS-GR_Maple Ave Well #2</t>
  </si>
  <si>
    <t>6604-007-IND-GR_Viking Wire Co- Deep Water Well 1</t>
  </si>
  <si>
    <t>6700-001-PWS-IM_Shepaug Reservoir</t>
  </si>
  <si>
    <t>6700-002-POT-IM_Concrete Holding Tank</t>
  </si>
  <si>
    <t>6700-003-FIR-IM_Fire Pond</t>
  </si>
  <si>
    <t>6700-004-PWS-GR_Risley Well</t>
  </si>
  <si>
    <t>6700-005-PWS-GR_Harbil Water Co Wells (10 Wells &lt; 50,000)</t>
  </si>
  <si>
    <t>Harbil Water Co Wells (10 Wells &lt; 50,000)</t>
  </si>
  <si>
    <t>6702-001-PWS-IM_Cairns Reservoir (Upper Shepaug)</t>
  </si>
  <si>
    <t>6705-001-HYD-RI_Bantam River</t>
  </si>
  <si>
    <t>6705-002-PWS-GR_Goshen Layne Well</t>
  </si>
  <si>
    <t>6705-003-PWS-GR_Goshen Suction Wells #1-9</t>
  </si>
  <si>
    <t>6705-004-PWS-GR_Goshen Well #1- 2003 (Formerly #D4 and Well #1)</t>
  </si>
  <si>
    <t>6705-005-PWS-GR_Goshen Well #2</t>
  </si>
  <si>
    <t>6705-006-PWS-GR_Goshen Well #3- 2000 (Replaced Orig. Well #2)</t>
  </si>
  <si>
    <t>6705-007-PWS-GR_Hamill Well #1</t>
  </si>
  <si>
    <t>6705-008-PWS-GR_Hamill Well #2</t>
  </si>
  <si>
    <t>6705-009-AGR-IM_Wadsworth Lake Hale Pump</t>
  </si>
  <si>
    <t>Wadsworth Lake Hale Pump</t>
  </si>
  <si>
    <t>6705-010-REC-IM_Bantam River Dam</t>
  </si>
  <si>
    <t>6705-011-REC-IM_WHITE MEMORIAL FOUNDATION - DUCK POND</t>
  </si>
  <si>
    <t>6705-012-REC-IM_WHITE MEMORIAL FOUNDATION - HERON POND</t>
  </si>
  <si>
    <t>6705-013-REC-IM_WHITE MEMORIAL FOUNDATION - TEAL POND</t>
  </si>
  <si>
    <t>6705-014-POT-GR_WHITE MEMORIAL FOUNDATION - WHEELER HILL SPRING</t>
  </si>
  <si>
    <t>6705-015-POT-GR_WHITE MEMORIAL FOUNDATION - WINDMILL HILL WELL</t>
  </si>
  <si>
    <t>6800-001-PWS-GR_H 1A</t>
  </si>
  <si>
    <t>6800-002-PWS-GR_H 2A</t>
  </si>
  <si>
    <t>6800-003-PWS-GR_HV 3</t>
  </si>
  <si>
    <t>6800-004-PWS-GR_M 1 (HV 4)</t>
  </si>
  <si>
    <t>6800-005-PWS-GR_H 5A</t>
  </si>
  <si>
    <t>6800-007-AGR-IM_Berry Farm - Irrigation Pond</t>
  </si>
  <si>
    <t>Berry Farm - Irrigation Pond</t>
  </si>
  <si>
    <t>6800-008-AGR-IM_Berry Farm- Pomperaug Withdrawal</t>
  </si>
  <si>
    <t>6800-009-AGR-RI_Berry Farm - Pomperaug River Withdrawal @ Brinly</t>
  </si>
  <si>
    <t>6800-010-AGR-IM_Berry Farm - Winship Pond</t>
  </si>
  <si>
    <t>6800-011-REC-IM_Platt Park Pond Dam</t>
  </si>
  <si>
    <t>6800-012-PWS-GR_Woodbury Well #2</t>
  </si>
  <si>
    <t>6800-013-AGR-IM_Pond System on Bullet Hill Brook</t>
  </si>
  <si>
    <t>6801-001-PWS-IM_Bethlehem Reservoir</t>
  </si>
  <si>
    <t>6801-002-PWS-IM_Bronson Lockwood Reservoir</t>
  </si>
  <si>
    <t>Bronson Lockwood Reservoir</t>
  </si>
  <si>
    <t>6802-001-AGR-IM_MCDOUGALL FARM POND</t>
  </si>
  <si>
    <t>6802-002-PWS-GR_Hart Farm Well 1</t>
  </si>
  <si>
    <t>6802-003-PWS-GR_Hart Farm Well 2</t>
  </si>
  <si>
    <t>6802-004-PWS-GR_Hart Farm Well 3</t>
  </si>
  <si>
    <t>6802-005-PWS-GR_Hart Farm Well #4</t>
  </si>
  <si>
    <t>6802-006-PWS-GR_Hart Farm Well #5</t>
  </si>
  <si>
    <t>6802-007-PWS-GR_Hart Farm Well #6</t>
  </si>
  <si>
    <t>6802-008-PWS-GR_Hart Farm Well #7</t>
  </si>
  <si>
    <t>6802-009-PWS-GR_ Hart Farm Well #8</t>
  </si>
  <si>
    <t>6802-010-PWS-GR_Hart Farm Well #9</t>
  </si>
  <si>
    <t>6802-011-PWS-GR_Hart Farm Well Field 1-9</t>
  </si>
  <si>
    <t>Hart Farm Well Field 1-9</t>
  </si>
  <si>
    <t>6802-012-PWS-RI_Nonewaug River at Hart Farm</t>
  </si>
  <si>
    <t>6802-013-PWS-GR_Woodbury Well #1</t>
  </si>
  <si>
    <t>6805-001-REC-IM_Transylvania Pond</t>
  </si>
  <si>
    <t>6805-002-PWS-GR_Woodlake Well #4 (Replaced Well #1)</t>
  </si>
  <si>
    <t>6805-003-PWS-GR_Woodlake Well 2A</t>
  </si>
  <si>
    <t>6805-004-PWS-GR_Woodlake Well #3</t>
  </si>
  <si>
    <t>6806-001-PWS-GR_Southbury Training School Well #1</t>
  </si>
  <si>
    <t>6806-002-PWS-GR_Southbury Training School Well #2</t>
  </si>
  <si>
    <t>6806-003-PWS-GR_Southbury Training School Well #3</t>
  </si>
  <si>
    <t>6900-001-PWS-TR_CWCO Thomaston Interconnection</t>
  </si>
  <si>
    <t>6900-002-IND-GR_Bridgeport Brass Well #1</t>
  </si>
  <si>
    <t>6900-003-IND-GR_Bridgeport Brass Well #2</t>
  </si>
  <si>
    <t>6900-004-IND-GR_Bridgeport Brass Well #3</t>
  </si>
  <si>
    <t>6900-005-IND-GR_Bristol Babcock Well #1 (South)</t>
  </si>
  <si>
    <t>6900-006-IND-GR_Bristol Babcock Well #2 (North)</t>
  </si>
  <si>
    <t>6900-007-PWS-IM_Mulberry Reservoir</t>
  </si>
  <si>
    <t>6900-008-PWS-GR_Innes Well</t>
  </si>
  <si>
    <t>6900-009-PWS-TR_Reynolds Bridge Road Interconnection</t>
  </si>
  <si>
    <t>6900-010-PWS-IM_Thomaston Reservoir (Plymouth Reservoir)</t>
  </si>
  <si>
    <t>6900-011-STO-RI_Stormwater Collection System</t>
  </si>
  <si>
    <t>6900-016-REC-IM_Fountain Lake Reservoir</t>
  </si>
  <si>
    <t>6900-018-IND-RI_725 Bank Street</t>
  </si>
  <si>
    <t>6900-019-PWS-IM_Beaver Brook Reservoir</t>
  </si>
  <si>
    <t>6900-020-PWS-RI_Burzinski Brook Diversion #1 East &amp; West</t>
  </si>
  <si>
    <t>6900-021-PWS-RI_Burzinski Brook Diversion</t>
  </si>
  <si>
    <t>6900-022-PWS-RI_Burzinski Brook Diversion 3</t>
  </si>
  <si>
    <t>6900-023-PWS-IM_Derby Hill Res Lower</t>
  </si>
  <si>
    <t>6900-024-PWS-IM_Derby Hill Reservoir Upper</t>
  </si>
  <si>
    <t>6900-025-PWS-RI_John's Brook Diversion</t>
  </si>
  <si>
    <t>John's Brook Diversion</t>
  </si>
  <si>
    <t>6900-026-PWS-RI_King Brook Diversion</t>
  </si>
  <si>
    <t>6900-027-PWS-IM_Middle Reservoir-16" low level outlet Beaver Brook - non-consumptive</t>
  </si>
  <si>
    <t>6900-028-PWS-IM_Middle Reservoir- 24" main to dist system</t>
  </si>
  <si>
    <t>6900-029-PWS-IM_Quillian Reservoir</t>
  </si>
  <si>
    <t>6900-030-PWS-IM_Quillian Reservoir Pump to Distant System</t>
  </si>
  <si>
    <t>6900-032-REC-IM_BUNGAY RESERVOIR</t>
  </si>
  <si>
    <t>6900-033-OTH-RI_ROMOLO DIVERSION DAM (destroyed)</t>
  </si>
  <si>
    <t>6900-038-PWS-GR_Reynolds Bridge Well #1</t>
  </si>
  <si>
    <t>6900-039-PWS-GR_Reynolds Bridge Well #2</t>
  </si>
  <si>
    <t>6900-041-PWS-TR_Interconnection to Birmingham Utilities at South Main St.</t>
  </si>
  <si>
    <t>6901-001-REC-RI_Hall Meadow Brook</t>
  </si>
  <si>
    <t>6902-001-PWS-IM_Hart Brook Reservoir</t>
  </si>
  <si>
    <t>6902-002-PWS-IM_North Pond</t>
  </si>
  <si>
    <t>6902-003-PWS-IM_Reuben Hart Reservoir</t>
  </si>
  <si>
    <t>6903-001-PWS-IM_Allen Dam Reservoir</t>
  </si>
  <si>
    <t>6903-002-PWS-IM_Crystal Lake</t>
  </si>
  <si>
    <t>6904-001-IND-RI_Union Tubular- West Br Naugatuck River Canal</t>
  </si>
  <si>
    <t>6904-002-PWS-IM_Whist Pond</t>
  </si>
  <si>
    <t>Whist Pond</t>
  </si>
  <si>
    <t>6905-001-REC-RI_Sunny Brook State Park</t>
  </si>
  <si>
    <t>6910-001-PWS-IM_Morris Reservoir</t>
  </si>
  <si>
    <t>6910-002-PWS-IM_Pitch Reservoir</t>
  </si>
  <si>
    <t>6910-003-PWS-IM_Wigwam Reservoir</t>
  </si>
  <si>
    <t>6910-009-AGR-IM_Airport Pond</t>
  </si>
  <si>
    <t>6910-010-AGR-IM_White Flower Farm - East Pond North</t>
  </si>
  <si>
    <t>White Flower Farm - East Pond North</t>
  </si>
  <si>
    <t>6910-011-AGR-IM_East Pond South</t>
  </si>
  <si>
    <t>6910-012-AGR-GR_Well #1 (East Fields)</t>
  </si>
  <si>
    <t>6910-013-AGR-GR_Well #2 (Backup #1)</t>
  </si>
  <si>
    <t>Well #2 (Backup #1)</t>
  </si>
  <si>
    <t>6910-014-AGR-GR_WHITE FLOWER FARM - WELL #2 (Wadsworth House)</t>
  </si>
  <si>
    <t>6910-015-AGR-GR_WHITE FLOWER FARM - WELL #3 (East 63 Lower)</t>
  </si>
  <si>
    <t>6910-016-AGR-IM_West Pond</t>
  </si>
  <si>
    <t>6910-017-REC-IM_WHITE MEMORIAL FOUNDATION - BEAVER POND</t>
  </si>
  <si>
    <t>6910-018-REC-IM_WHITE MEMORIAL FOUNDATION - FAWN POND</t>
  </si>
  <si>
    <t>6910-019-REC-IM_WHITE MEMORIAL FOUNDATION - PLUNGE POOL</t>
  </si>
  <si>
    <t>6912-001-PWS-TR_Watertown Fire District Interconnection</t>
  </si>
  <si>
    <t>6912-002-PWS-TR_Watertown Water/Sewer Interconnection</t>
  </si>
  <si>
    <t>6912-003-PWS-IM_Judd Pond Reservoir</t>
  </si>
  <si>
    <t>6912-004-IRR-GR_Crestbrook Park Maintenance Well</t>
  </si>
  <si>
    <t>6912-005-IRR-IM_Watertown Crestbrook park Pond #11 Green</t>
  </si>
  <si>
    <t>6912-006-IRR-IM_Watertown Crestbrook Park Pond #12 Green</t>
  </si>
  <si>
    <t>6912-007-IRR-IM_Watertown Crestbrook Park Pond #16 Green</t>
  </si>
  <si>
    <t>6912-008-POT-GR_Crestbrook Park Restaurant Well</t>
  </si>
  <si>
    <t>6912-009-IRR-IM_Merriman Pond (Lockwood)</t>
  </si>
  <si>
    <t>6912-010-IND-GR_WATERBURY ROLLING MILLS COOLING WATER WELL</t>
  </si>
  <si>
    <t>6912-011-IRR-IM_Golf Club Pond #1</t>
  </si>
  <si>
    <t>6912-012-IRR-IM_WATERTOWN GOLF CLUB POND #2.</t>
  </si>
  <si>
    <t>6912-013-IRR-IM_Watertown Golf Club Pond #3</t>
  </si>
  <si>
    <t>6912-014-IRR-IM_WATERTOWN GOLF CLUB POND #4</t>
  </si>
  <si>
    <t>6912-015-IRR-IM_WATERTOWN GOLF CLUB POND #5</t>
  </si>
  <si>
    <t>6912-016-IRR-IM_WATERTOWN GOLF CLUB POND #6</t>
  </si>
  <si>
    <t>6912-017-IRR-GR_WATERTOWN GOLF CLUB WELL #1</t>
  </si>
  <si>
    <t>6914-002-IND-IM_JOHN DEE'S POND - EAST POWERHOUSE SUPPLY</t>
  </si>
  <si>
    <t>6914-003-IND-GR_WATERBURY GARAGE WELL</t>
  </si>
  <si>
    <t>6914-004-IND-GR_WEST POWERHOUSE WELL #1</t>
  </si>
  <si>
    <t>6914-005-IND-GR_WEST POWERHOUSE WELL #2</t>
  </si>
  <si>
    <t>6914-040-IND-RI_JOHN DEE'S POND - SLUICE GATES TO CANAL</t>
  </si>
  <si>
    <t>6915-001-PWS-RI_Cold Spring Brook- Hopkins</t>
  </si>
  <si>
    <t>6916-001-PWS-TR_Town of Middlebury Interconnection</t>
  </si>
  <si>
    <t>Town of Middlebury Interconnection</t>
  </si>
  <si>
    <t>6916-002-IRR-RI_Welton Brook</t>
  </si>
  <si>
    <t>6916-003-IRR-IM_Waterbury Country Club Reservoir</t>
  </si>
  <si>
    <t>6916-004-POT-GR_Monroe Well #1E</t>
  </si>
  <si>
    <t>6916-005-POT-GR_Monroe Well #1W</t>
  </si>
  <si>
    <t>6916-006-POT-GR_Monroe Well #2E</t>
  </si>
  <si>
    <t>6916-007-POT-GR_Monroe Well #2W</t>
  </si>
  <si>
    <t>6916-008-POT-GR_Monroe Well #3W</t>
  </si>
  <si>
    <t>6916-009-POT-GR_Monroe Well #4W</t>
  </si>
  <si>
    <t>6916-010-POT-GR_Monroe Well #5W</t>
  </si>
  <si>
    <t>6916-011-PWS-RI_Shattuck Brook Diversion</t>
  </si>
  <si>
    <t>6916-019-PWS-TR_Hillcrest Fire Dist Interconnection</t>
  </si>
  <si>
    <t>6917-002-IND-IM_Thurston Pond</t>
  </si>
  <si>
    <t>6918-001-PWS-RI_Beacon Hill Brook Diversion</t>
  </si>
  <si>
    <t>6918-002-PWS-IM_Lower Candee Reservoir</t>
  </si>
  <si>
    <t>6918-003-PWS-IM_Upper Candee Reservoir</t>
  </si>
  <si>
    <t>6918-004-PWS-IM_Long Hill Reservoir</t>
  </si>
  <si>
    <t>6918-005-PWS-GR_Marks Brook Well #1</t>
  </si>
  <si>
    <t>6918-006-PWS-GR_Marks Brook Well #2</t>
  </si>
  <si>
    <t>6918-007-PWS-IM_Straitsville Reservoir</t>
  </si>
  <si>
    <t>6918-008-PWS-IM_Twitchell Reservoir</t>
  </si>
  <si>
    <t>6918-009-PWS-IM_WM Moody Reservoir blowoff</t>
  </si>
  <si>
    <t>6918-010-IND-GR_Peter Paul Cadbury Well #1</t>
  </si>
  <si>
    <t>6918-011-IND-GR_Peter Paul Cadbury Well #2</t>
  </si>
  <si>
    <t>6918-012-IND-GR_Peter Paul Cadbury Well #3</t>
  </si>
  <si>
    <t>6918-013-IND-GR_Peter Paul Cadbury Well #4</t>
  </si>
  <si>
    <t>6918-014-IND-GR_Peter Paul Cadbury Well #5</t>
  </si>
  <si>
    <t>6918-015-IND-GR_Peter Paul Cadbury Well #6</t>
  </si>
  <si>
    <t>6918-016-IND-GR_Peter Paul Cadbury Well #7</t>
  </si>
  <si>
    <t>6918-018-IND-GR_7 Beacon Hill Brook Well</t>
  </si>
  <si>
    <t>7 Beacon Hill Brook Well</t>
  </si>
  <si>
    <t>6918-019-PWS-IM_Moody, Twitchell, and Straightsville System</t>
  </si>
  <si>
    <t>6919-001-PWS-RI_Black Brook Diversion</t>
  </si>
  <si>
    <t>6919-003-PWS-RI_Hopp Brook Diversion</t>
  </si>
  <si>
    <t>6919-004-PWS-RI_Wild Cat Mountain Diversion</t>
  </si>
  <si>
    <t>Wild Cat Mountain Diversion</t>
  </si>
  <si>
    <t>6920-001-PWS-IM_Hoadley Pond (Oxford Well Field)</t>
  </si>
  <si>
    <t>6920-002-PWS-GR_Oxford Well #1</t>
  </si>
  <si>
    <t>6920-003-PWS-GR_Oxford Well #2</t>
  </si>
  <si>
    <t>6920-004-PWS-GR_Oxford Well #3</t>
  </si>
  <si>
    <t>6920-005-PWS-GR_Oxford Well #4</t>
  </si>
  <si>
    <t>6920-006-PWS-GR_Oxford Well #5</t>
  </si>
  <si>
    <t>6920-007-PWS-GR_Oxford Well #6</t>
  </si>
  <si>
    <t>6920-008-PWS-GR_Oxford Well #7</t>
  </si>
  <si>
    <t>6920-009-PWS-GR_Oxford Well #8</t>
  </si>
  <si>
    <t>7000-001-IRR-IM_SHOREHAVEN IMPOUNDMENT #1</t>
  </si>
  <si>
    <t>7000-002-IRR-IM_SHOREHAVEN IMPOUNDMENT #2</t>
  </si>
  <si>
    <t>7000-003-IRR-IM_Shorehaven Impoundment #3</t>
  </si>
  <si>
    <t>7000-004-IRR-IM_SHOREHAVEN IMPOUNDMENT #4</t>
  </si>
  <si>
    <t>7000-005-IRR-GR_Shorehaven Well 1</t>
  </si>
  <si>
    <t>7000-006-IRR-GR_SHOREHAVEN WELL #2</t>
  </si>
  <si>
    <t>7000-007-SIT-RI_BRIDGEPORT FACILITY - PIER IN CEDAR CREEK</t>
  </si>
  <si>
    <t>7000-008-PWS-TR_Post Road Interconnection</t>
  </si>
  <si>
    <t>7000-009-PWS-TR_Shore Road Interconnection</t>
  </si>
  <si>
    <t>Shore Road Interconnection</t>
  </si>
  <si>
    <t>7000-014-PWR-SU_PEQUONNOCK STEEL POINT STATION UNITS #01-3</t>
  </si>
  <si>
    <t>7000-015-PWR-SU_PEQUONNOCK STEEL POINT STATION UNITS #04-7,9</t>
  </si>
  <si>
    <t>7000-016-PWR-SU_PEQUONNOCK STEEL POINT STATION UNITS #11</t>
  </si>
  <si>
    <t>7000-017-PWS-TR_Palmer Hill Road Interconnection</t>
  </si>
  <si>
    <t>7000-018-PWS-TR_Post Road Interconnection CAWC - Greenwich</t>
  </si>
  <si>
    <t>Post Road Interconnection CAWC - Greenwich</t>
  </si>
  <si>
    <t>7000-019-PWR-SU_LONG ISLAND SOUND INTAKE CANAL</t>
  </si>
  <si>
    <t>7000-020-PWS-TR_Interconnection to Norwalk 1st- County Street</t>
  </si>
  <si>
    <t>7000-021-PWS-TR_Interconnection to Norwalk 1st- Saugatuck Ave</t>
  </si>
  <si>
    <t>Interconnection to Norwalk 1st- Saugatuck Ave</t>
  </si>
  <si>
    <t>7000-022-PWS-TR_Interconnection to Norwalk 1st- Saugatuck Rd</t>
  </si>
  <si>
    <t>Interconnection to Norwalk 1st- Saugatuck Rd</t>
  </si>
  <si>
    <t>7000-023-PWS-TR_Interconnection to Norwalk 1st- Sylvan Rd</t>
  </si>
  <si>
    <t>Interconnection to Norwalk 1st- Sylvan Rd</t>
  </si>
  <si>
    <t>7000-024-PWS-TR_Interconnection w/ First District  - Seaview @ Betts Place</t>
  </si>
  <si>
    <t>7000-025-PWS-TR_Interconnection w/ First District - Seaview Ave @ Liberty Square</t>
  </si>
  <si>
    <t>7000-026-PWS-TS_Norwalk 1st Interconnection with BHC - County Street</t>
  </si>
  <si>
    <t>7103-001-IND-IM_Stillman's Pond</t>
  </si>
  <si>
    <t>7105-003-PWS-GR_Stepney Well</t>
  </si>
  <si>
    <t>7105-004-PWS-IM_West Pequonock Reservoir</t>
  </si>
  <si>
    <t>7105-005-PWS-IM_West Pequonock Reservoir- Low Level Outlet</t>
  </si>
  <si>
    <t>7107-001-PWS-IM_Hemlocks Reservoir- 10" Reservoir</t>
  </si>
  <si>
    <t>7107-002-PWS-IM_Hemlocks Reservoir- 36" Blowoff</t>
  </si>
  <si>
    <t>7107-003-PWS-IM_Hemlocks Reservoir</t>
  </si>
  <si>
    <t>7108-001-PWS-GR_Brookside Well</t>
  </si>
  <si>
    <t>7108-002-PWS-IM_Easton Reservoir- 10" Chamber Blowoff</t>
  </si>
  <si>
    <t>7108-003-PWS-IM_Easton Reservoir- 36" Blowoff</t>
  </si>
  <si>
    <t>7108-004-PWS-IM_Easton Reservoir- Twin 36" Supply Mains</t>
  </si>
  <si>
    <t>7108-005-PWS-RI_Morehouse Brook Diversion- To Hemlcoks Reservoir</t>
  </si>
  <si>
    <t>7108-006-IRR-IM_Tashua Knolls Pond #1</t>
  </si>
  <si>
    <t>7108-007-IRR-IM_Tashua Knolls Pond #2</t>
  </si>
  <si>
    <t>7108-008-IRR-IM_Tashua Knolls Pond #3</t>
  </si>
  <si>
    <t>7108-009-IRR-IM_Tashua Knolls Pond #4</t>
  </si>
  <si>
    <t>7108-010-IRR-IM_Tashua Knolls Pond #5</t>
  </si>
  <si>
    <t>7200-003-PWS-GR_Coleytown Well #1</t>
  </si>
  <si>
    <t>7200-004-PWS-GR_Coleytown Well #2</t>
  </si>
  <si>
    <t>7200-005-PWS-IM_Saugatuck River- 48" Blowoff</t>
  </si>
  <si>
    <t>7200-006-PWS-IM_Saugatuck Reservoir- 48" main to 72" Tunnel</t>
  </si>
  <si>
    <t>7200-007-PWS-IM_Saugatuck Reservoir- 8" Intake Chamber Drain</t>
  </si>
  <si>
    <t>7200-008-PWS-IM_Saugatuck River Pond</t>
  </si>
  <si>
    <t>7200-009-PWS-GR_Westport Well #3 (Canal Street Wellfield)</t>
  </si>
  <si>
    <t>7200-010-PWS-GR_Westport Well #4 (Canal Street Wellfield)</t>
  </si>
  <si>
    <t>7200-011-PWS-GR_Westport Well #5</t>
  </si>
  <si>
    <t>7200-012-PWS-GR_Westport Well #6 (Canal Street Wellfield)</t>
  </si>
  <si>
    <t>7202-001-LAN-IM_Aspetuck Valley CC - Pond 18</t>
  </si>
  <si>
    <t>7202-003-LAN-IM_Aspetuck CC - Pond 10</t>
  </si>
  <si>
    <t>7202-004-LAN-IM_Aspetuck Valley CC - Pond 15</t>
  </si>
  <si>
    <t>7202-006-LAN-IM_Aspetuck Valley CC - Pond 11</t>
  </si>
  <si>
    <t>7202-007-LAN-IM_Aspetuck Valley CC - Pond 13</t>
  </si>
  <si>
    <t>7202-009-LAN-IM_Aspetuck Valley CC - Pond 2</t>
  </si>
  <si>
    <t>7202-011-LAN-IM_Aspetuck Valley CC - Pond 8</t>
  </si>
  <si>
    <t>7202-012-LAN-IM_Aspetuck Valley CC - Pond 5</t>
  </si>
  <si>
    <t>7202-013-IRR-IM_Aspetuck Valley CC - Pond 6</t>
  </si>
  <si>
    <t>7202-015-PWS-GR_Aspetuck Valley CC - Well #1 Clubhouse</t>
  </si>
  <si>
    <t>7202-016-PWS-GR_Aspetuck Valley CC - Well #2 Clubhouse</t>
  </si>
  <si>
    <t>7202-017-PWS-GR_Aspetuck Valley CC - Well #3 Pool House</t>
  </si>
  <si>
    <t>7202-019-PWS-IM_Aspetuck Reservoir- 24" Low Outlet to Hemlocks</t>
  </si>
  <si>
    <t>7202-020-PWS-IM_Aspetuck Reservoir- 36" Blowoff to Aspetuck River</t>
  </si>
  <si>
    <t>7202-021-PWS-IM_Aspetuck Reservoir- 8" Culvert to Hemlocks</t>
  </si>
  <si>
    <t>7202-022-IRR-GR_Golf Club Well</t>
  </si>
  <si>
    <t>7202-023-AGR-GR_ORCHARD IRRIGATION WELL</t>
  </si>
  <si>
    <t>7300-001-PWS-GR_Fairfield Avenue Well</t>
  </si>
  <si>
    <t>7300-002-PWS-GR_Deering Well No. 1</t>
  </si>
  <si>
    <t>7300-003-PWS-GR_Deering Well No. 2</t>
  </si>
  <si>
    <t>7300-004-PWS-GR_Layne Well No. 1R</t>
  </si>
  <si>
    <t>7300-006-PWS-GR_Layne Well No. 2</t>
  </si>
  <si>
    <t>7300-007-IRR-GR_Perkin-Elmer G&amp;B Well #1</t>
  </si>
  <si>
    <t>7300-008-IRR-GR_Perkin-Elmer G&amp;B Well #2</t>
  </si>
  <si>
    <t>7300-009-IRR-GR_Perkin-Elmer G&amp;B Well #3</t>
  </si>
  <si>
    <t>7300-010-IRR-GR_Perkin-Elmer Raynor Well</t>
  </si>
  <si>
    <t>7300-011-PWS-GR_Cannondale Well #1</t>
  </si>
  <si>
    <t>7300-013-PWS-TR_INTERCONNECTION WITH BHC - MURRAY STREET</t>
  </si>
  <si>
    <t>7300-014-PWS-TR_INTERCONNECTION WITH BHC - ROUTE 7 MAIN AVE</t>
  </si>
  <si>
    <t>7300-015-PWS-TR_INTERCONNECTION WITH NORWALK 2ND - BETTS PLACE</t>
  </si>
  <si>
    <t>7300-016-PWS-TR_INTERCONNECTION WITH NORWALK 2ND - GREGORY BLVD.</t>
  </si>
  <si>
    <t>7300-017-PWS-TR_INTERCONNECTION WITH NORWALK 2ND - STUART AVE</t>
  </si>
  <si>
    <t>7300-018-PWS-TS_INTERCONNECTION WITH NORWALK 2ND - WEST AVE</t>
  </si>
  <si>
    <t>7300-019-PWS-TR_Crescent Street Interconnection w/ First District</t>
  </si>
  <si>
    <t>7300-020-PWS-TR_Interconnection with 1st Dist. - Gregory Blvd</t>
  </si>
  <si>
    <t>7300-021-PWS-TR_Interconnection to Norwalk 1st - Route 7</t>
  </si>
  <si>
    <t>Interconnection to Norwalk 1st - Route 7</t>
  </si>
  <si>
    <t>7300-022-PWS-TR_Interconnection to Norwalk 2nd - Wolfpit Road</t>
  </si>
  <si>
    <t>7301-001-PWS-RI_Middlebrook Farm</t>
  </si>
  <si>
    <t>7301-002-PWS-IM_Popes Pond</t>
  </si>
  <si>
    <t>7302-001-PWS-IM_City Lake (South Norwalk Reservoir)</t>
  </si>
  <si>
    <t>City Lake (South Norwalk Reservoir)</t>
  </si>
  <si>
    <t>7302-004-PWS-IM_Rock Lake</t>
  </si>
  <si>
    <t>7302-006-IRR-IM_Silver Spring Country Club Irrigation Lake #2</t>
  </si>
  <si>
    <t>7302-007-IRR-GR_Silver Spring Country Club Well #1</t>
  </si>
  <si>
    <t>7302-008-IRR-GR_Silver Springs Country Club Well #2</t>
  </si>
  <si>
    <t>7302-009-IRR-GR_Silver Spring Country Club #3</t>
  </si>
  <si>
    <t>7302-010-IRR-GR_Silver Spring Country Club Wel #4</t>
  </si>
  <si>
    <t>7302-011-PWS-IM_Browns Reservoir</t>
  </si>
  <si>
    <t>7302-012-PWS-IM_Grupes Reservoir</t>
  </si>
  <si>
    <t>7302-013-PWS-IM_John D Milne Lake</t>
  </si>
  <si>
    <t>7302-014-PWS-IM_Scotts Reservoir</t>
  </si>
  <si>
    <t>7302-015-PWS-TR_Interconnection With CT American Water Company (Aquarion)</t>
  </si>
  <si>
    <t>7302-016-PWS-TR_Interconnection with BHC</t>
  </si>
  <si>
    <t>Interconnection with BHC</t>
  </si>
  <si>
    <t>7401-002-IRR-IM_New Canaan CC- Impoundment #2</t>
  </si>
  <si>
    <t>7401-003-IRR-IM_Impoundment #3</t>
  </si>
  <si>
    <t>7401-004-IRR-GR_Well #1</t>
  </si>
  <si>
    <t>7401-005-IRR-GR_Well #2</t>
  </si>
  <si>
    <t>7401-006-IRR-GR_Well #3</t>
  </si>
  <si>
    <t>7401-008-IRR-GR_New Canaan Well #5</t>
  </si>
  <si>
    <t>7401-009-IRR-GR_New Canaan CC- Well #6</t>
  </si>
  <si>
    <t>7401-011-PWS-GR_Well 1</t>
  </si>
  <si>
    <t>7401-012-PWS-GR_Reservoir Well #2</t>
  </si>
  <si>
    <t>7401-013-PWS-TR_Interconnection with 1st District - Phillips Street</t>
  </si>
  <si>
    <t>7401-014-PWS-TR_Interconnection w/ First District - Stuart Avenue</t>
  </si>
  <si>
    <t>7401-015-PWS-TR_Interconnection with CT American Water Co.</t>
  </si>
  <si>
    <t>7402-001-IRR-RI_Stony Brook Pond</t>
  </si>
  <si>
    <t>7402-002-IRR-GR_Wee Burn Country Club- Well #1</t>
  </si>
  <si>
    <t>7402-003-IRR-GR_Wee Burn Country Club- Well #2</t>
  </si>
  <si>
    <t>7402-004-IRR-GR_Wee Burn Country Club- Well #3</t>
  </si>
  <si>
    <t>7402-005-IRR-GR_Wee Burn Country Club- Well #4</t>
  </si>
  <si>
    <t>7402-006-IRR-GR_Wee Burn Country Club- Well #5</t>
  </si>
  <si>
    <t>7402-007-IRR-IM_Wellfield Holding Pond</t>
  </si>
  <si>
    <t>7402-008-PWS-GR_Lloyd Well</t>
  </si>
  <si>
    <t>7402-009-PWS-TR_POST ROAD INTERCONNECTION CAWC - NOROTON DIST</t>
  </si>
  <si>
    <t>7403-001-PWS-TR_Camp Avenue Interconnection- Stamford</t>
  </si>
  <si>
    <t>7403-002-PWS-TR_Old Kings Highway Interconnection</t>
  </si>
  <si>
    <t>7403-003-PWS-TR_Park Lane Interconnection in Stamford</t>
  </si>
  <si>
    <t>7403-004-PWS-GR_Rewak Well</t>
  </si>
  <si>
    <t>Rewak Well</t>
  </si>
  <si>
    <t>7403-005-PWS-TR_U.S. 1 (Post Road) Interconnection in Darien</t>
  </si>
  <si>
    <t>7403-006-PWS-TR_Woodway Road Interconnection in Stamford</t>
  </si>
  <si>
    <t>7403-007-PWS-GR_Country Day Well</t>
  </si>
  <si>
    <t>7403-008-PWS-GR_Mayo Well</t>
  </si>
  <si>
    <t>Mayo Well</t>
  </si>
  <si>
    <t>7403-009-PWS-GR_Nature Center Well</t>
  </si>
  <si>
    <t>7403-010-PWS-GR_Weed Street Well Field</t>
  </si>
  <si>
    <t>7403-011-PWS-GR_Wing Road Well</t>
  </si>
  <si>
    <t>7403-012-PWS-TR_Camp Ave Interconnection CAWC- Noroton Dist</t>
  </si>
  <si>
    <t>7403-013-PWS-TR_Maple Tree Ave Interconnection CAWC- Norton Dist</t>
  </si>
  <si>
    <t>7403-014-PWS-TR_Woodwy Road Interconnection CAWC - Noroton District</t>
  </si>
  <si>
    <t>7403-015-IRR-IM_WOODWAY COUNTRY CLUB - IMPOUNDMENT #1</t>
  </si>
  <si>
    <t>7403-016-IRR-IM_Woodway Country Club- Impoundment #2</t>
  </si>
  <si>
    <t>7403-017-IRR-IM_WOODWAY COUNTRY CLUB - IMPOUNDMENT #3</t>
  </si>
  <si>
    <t>7403-018-IRR-IM_WOODWAY COUNTRY CLUB - IMPOUNDMENT #4</t>
  </si>
  <si>
    <t>7403-019-IRR-IM_WOODWAY COUNTRY CLUB - IMPOUNDMENT #5</t>
  </si>
  <si>
    <t>7403-020-IRR-IM_WOODWAY COUNTRY CLUB - IMPOUNDMENT #6</t>
  </si>
  <si>
    <t>7403-021-IRR-IM_WOODWAY COUNTRY CLUB - IMPOUNDMENT #7</t>
  </si>
  <si>
    <t>7404-001-PWS-IM_Laurel Reservoir - 42" Gravity Main to Plant</t>
  </si>
  <si>
    <t>Laurel Reservoir - 42" Gravity Main to Plant</t>
  </si>
  <si>
    <t>7404-002-PWS-IM_Laurel Reservoir - Blowoff to Rippowam River</t>
  </si>
  <si>
    <t>7404-003-PWS-IM_Laurel Reservoir - Standby Pump Station</t>
  </si>
  <si>
    <t>Laurel Reservoir - Standby Pump Station</t>
  </si>
  <si>
    <t>7405-001-PWS-RI_North Poorhouse Brook</t>
  </si>
  <si>
    <t>7405-002-PWS-IM_North Stamford Res- 36" intake to PS to plant</t>
  </si>
  <si>
    <t>7405-003-PWS-IM_North Stamford Reservoir- Blowoff to Rippowam</t>
  </si>
  <si>
    <t>7405-004-PWS-IM_Siscowit Reservoir- Blowoff to Rippowam River</t>
  </si>
  <si>
    <t>7405-005-PWS-IM_Siscowit Reservoir- Saddle Dam Divert to Laurel</t>
  </si>
  <si>
    <t>7405-006-PWS-RI_South Poorhouse Brook</t>
  </si>
  <si>
    <t>7405-007-PWS-GR_Wire Mill Road Well</t>
  </si>
  <si>
    <t>7407-001-IRR-IM_Pond #1 Pump X</t>
  </si>
  <si>
    <t>7407-003-IRR-IM_Stanwich Club Pond #3</t>
  </si>
  <si>
    <t>7407-004-IRR-IM_Stanwich Club Pond #4</t>
  </si>
  <si>
    <t>7407-005-IRR-IM_Stanwich Club- Pond #5</t>
  </si>
  <si>
    <t>Stanwich Club- Pond #5</t>
  </si>
  <si>
    <t>7407-007-IRR-IM_Stanwich Club- Pond #7</t>
  </si>
  <si>
    <t>Stanwich Club- Pond #7</t>
  </si>
  <si>
    <t>7407-008-IRR-IM_Stanwich Club Pond #8</t>
  </si>
  <si>
    <t>7407-009-IRR-IM_Stanwich Club - Pond #9</t>
  </si>
  <si>
    <t>Stanwich Club - Pond #9</t>
  </si>
  <si>
    <t>7407-010-IRR-GR_Stanwich Club- Well A</t>
  </si>
  <si>
    <t>7407-013-PWS-IM_Bargh Reservoir 16" Low Flow Release</t>
  </si>
  <si>
    <t>7407-014-PWS-IM_Bargh Reservoir 30" Blowoff</t>
  </si>
  <si>
    <t>7407-015-PWS-IM_Bargh Reservoir Pump Station</t>
  </si>
  <si>
    <t>7407-016-PWS-IM_Brush Reservoir</t>
  </si>
  <si>
    <t>7407-017-PWS-RA_Laurel-Barge Interconnection</t>
  </si>
  <si>
    <t>7407-017-PWS-RA_Laurel - Bargh Interconnection (Stamford)</t>
  </si>
  <si>
    <t>7407-018-PWS-IM_Mianus Plant (Mill) Pond</t>
  </si>
  <si>
    <t>7407-019-PWS-TR_Palmer Hill Road Interconnection</t>
  </si>
  <si>
    <t>7407-020-PWS-TR_Riverbank Road Interconnection WAWC - Greenwich</t>
  </si>
  <si>
    <t>Riverbank Road Interconnection WAWC - Greenwich</t>
  </si>
  <si>
    <t>7408-001-PWS-IM_Rockwood Lake Reservoir</t>
  </si>
  <si>
    <t>7409-001-PWS-IM_Putnam Lake Reservoir</t>
  </si>
  <si>
    <t>7410-001-PWS-RI_Byram River</t>
  </si>
  <si>
    <t>7411-001-IRR-IM_Wooley Pond Irrigation System</t>
  </si>
  <si>
    <t>7411-002-PWS-TR_Post Road Interconnection</t>
  </si>
  <si>
    <t>7411-003-IRR-IM_Pond 1</t>
  </si>
  <si>
    <t>7411-004-IRR-IM_Fairview CC - Pond #2</t>
  </si>
  <si>
    <t>7411-007-IRR-GR_Wellfield A Well #1</t>
  </si>
  <si>
    <t>7411-008-IRR-GR_Well Pond 2A</t>
  </si>
  <si>
    <t>7411-009-IRR-GR_Fairview CC- Well Field A Well #03</t>
  </si>
  <si>
    <t>7411-010-IRR-GR_Fairview CC= Well Field B Well #01</t>
  </si>
  <si>
    <t>7411-011-IRR-GR_Fairview Country Club- Well Field B Well #2</t>
  </si>
  <si>
    <t>7411-012-IRR-GR_Fairview CC- Well Field B Well #3</t>
  </si>
  <si>
    <t>7411-013-IRR-GR_Fairview CC- Well Field B Well #4</t>
  </si>
  <si>
    <t>7411-014-IRR-GR_Well Field B Well #5</t>
  </si>
  <si>
    <t>7411-015-IRR-GR_Fairview CC- Well Field B Well #6</t>
  </si>
  <si>
    <t>7411-016-IRR-GR_Fairview CC- Well Field B Well #7</t>
  </si>
  <si>
    <t>7411-017-IRR-GR_Fairview CC- Well Field B Well #8</t>
  </si>
  <si>
    <t>7412-002-PWS-TR_King Street Interconnection (NY - AM)</t>
  </si>
  <si>
    <t>DIV-198300021_Hamill Well Field Well 3</t>
  </si>
  <si>
    <t>198300021</t>
  </si>
  <si>
    <t>DIV-198300022_Terryville Well No. 3.</t>
  </si>
  <si>
    <t>198300022</t>
  </si>
  <si>
    <t>DIV-198400012_Wells 7 &amp; 8 in Housatonic well field</t>
  </si>
  <si>
    <t>198400012</t>
  </si>
  <si>
    <t>DIV-199500424_Water Diversion</t>
  </si>
  <si>
    <t>199500424</t>
  </si>
  <si>
    <t>DIV-199602686_United Water Indian Field Well Field - Wells 4, 5, and 6</t>
  </si>
  <si>
    <t>199602686</t>
  </si>
  <si>
    <t>United Water Indian Field Well Field - Wells 4, 5, and 6</t>
  </si>
  <si>
    <t>DIV-199602686_United Water Indian Field Well Field- Well 4</t>
  </si>
  <si>
    <t>United Water Indian Field Well Field- Well 4</t>
  </si>
  <si>
    <t>DIV-199602686_United Water Indian Field Well Field- Well 5</t>
  </si>
  <si>
    <t>United Water Indian Field Well Field- Well 5</t>
  </si>
  <si>
    <t>DIV-199602686_United Water Indian Field Well Field- Well 6</t>
  </si>
  <si>
    <t>United Water Indian Field Well Field- Well 6</t>
  </si>
  <si>
    <t>DIV-200002478_Wet well pumping station</t>
  </si>
  <si>
    <t>200002478</t>
  </si>
  <si>
    <t>DIV-200003390_Well 4 (primary) &amp; Well 3 (backup)</t>
  </si>
  <si>
    <t>200003390</t>
  </si>
  <si>
    <t>DIV-200101524_Housatonic River withdrawal</t>
  </si>
  <si>
    <t>200101524</t>
  </si>
  <si>
    <t>DIV-200101970_Black Bridge and Pine Meadow Wells</t>
  </si>
  <si>
    <t>200101970</t>
  </si>
  <si>
    <t>DIV-200102396_Fisher Meadow Wellfield Well No. 9</t>
  </si>
  <si>
    <t>200102396</t>
  </si>
  <si>
    <t>DIV-200102562_Well No. 3 &amp; 6.</t>
  </si>
  <si>
    <t>200102562</t>
  </si>
  <si>
    <t>DIV-200103523_MacKenzi Reservoir to Ulbrich Reservoir</t>
  </si>
  <si>
    <t>200103523</t>
  </si>
  <si>
    <t>DIV-200103523_Pistapaug Pond to Pistapaug Pond Water Treatment Plant</t>
  </si>
  <si>
    <t>DIV-200103523_Ulbrich Reservoir to Pistapaug Pond</t>
  </si>
  <si>
    <t>DIV-200201419_FIS wellfield Wells PW-9 and PW-11</t>
  </si>
  <si>
    <t>200201419</t>
  </si>
  <si>
    <t>FIS wellfield Wells PW-9 and PW-11</t>
  </si>
  <si>
    <t>DIV-200300427_Collector Wells</t>
  </si>
  <si>
    <t>200300427</t>
  </si>
  <si>
    <t>DIV-200301876_Bed Rock well ("Clubhouse Well')</t>
  </si>
  <si>
    <t>200301876</t>
  </si>
  <si>
    <t>DIV-200301877_Gravel pack well</t>
  </si>
  <si>
    <t>200301877</t>
  </si>
  <si>
    <t>Gravel pack well</t>
  </si>
  <si>
    <t>DIV-200301916_Bedrock Wells IW 1 thru 6</t>
  </si>
  <si>
    <t>200301916</t>
  </si>
  <si>
    <t>DIV-200301916_Pond E</t>
  </si>
  <si>
    <t>DIV-200301917_Killingly Industrial Park (KIP) Wellfield</t>
  </si>
  <si>
    <t>200301917</t>
  </si>
  <si>
    <t>Killingly Industrial Park (KIP) Wellfield</t>
  </si>
  <si>
    <t>Wells 1 &amp; 2.</t>
  </si>
  <si>
    <t>DIV-200301917_KIP Wellfield System / Crystal Water Company Danielson system interconnection</t>
  </si>
  <si>
    <t>DIV-200301918_Wells 6 &amp; 7.</t>
  </si>
  <si>
    <t>200301918</t>
  </si>
  <si>
    <t>DIV-200301986_Well #2 North Stonington Wellfield</t>
  </si>
  <si>
    <t>200301986</t>
  </si>
  <si>
    <t>DIV-200301987_Tower Division wellfield Wells 1-3 and 3a</t>
  </si>
  <si>
    <t>200301987</t>
  </si>
  <si>
    <t>Tower Division wellfield Wells 1-3 and 3a</t>
  </si>
  <si>
    <t>DIV-200400247_Water Supply Basin</t>
  </si>
  <si>
    <t>200400247</t>
  </si>
  <si>
    <t>DIV-200400249_Supply Basin #1</t>
  </si>
  <si>
    <t>200400249</t>
  </si>
  <si>
    <t>DIV-200400249_Supply Basin #2</t>
  </si>
  <si>
    <t>DIV-200401858_Lower Pond (transfer to upper pond)</t>
  </si>
  <si>
    <t>200401858</t>
  </si>
  <si>
    <t>DIV-200401858_Upper Pond</t>
  </si>
  <si>
    <t>DIV-200402155_Three-foot high crest gate across Morgan Pond Reservoir</t>
  </si>
  <si>
    <t>200402155</t>
  </si>
  <si>
    <t>Three-foot high crest gate across Morgan Pond Reservoir</t>
  </si>
  <si>
    <t>DIV-200402868_Canterbury Horticulture Unnamed Irrigation Pond Diesel Pump</t>
  </si>
  <si>
    <t>200402868</t>
  </si>
  <si>
    <t>DIV-200402870_Puddletown Booster Pump Station</t>
  </si>
  <si>
    <t>200402870</t>
  </si>
  <si>
    <t>Puddletown Booster Pump Station</t>
  </si>
  <si>
    <t>DIV-200500769_Bristol Reservoirs No. 3 and 7 water main outlets</t>
  </si>
  <si>
    <t>200500769</t>
  </si>
  <si>
    <t>Bristol Reservoirs No. 3 and 7 water main outlets</t>
  </si>
  <si>
    <t>DIV-200501397_cobalt Wells #1 &amp; #2</t>
  </si>
  <si>
    <t>200501397</t>
  </si>
  <si>
    <t>cobalt Wells #1 &amp; #2</t>
  </si>
  <si>
    <t>DIV-200502267_Well #5</t>
  </si>
  <si>
    <t>200502267</t>
  </si>
  <si>
    <t>DIV-200502327_John S. Roth Wellfield</t>
  </si>
  <si>
    <t>200502327</t>
  </si>
  <si>
    <t>DIV-200502327_Laurel Brook Reservoir</t>
  </si>
  <si>
    <t>Laurel Brook Reservoir</t>
  </si>
  <si>
    <t>DIV-200502327_Mount Higby Reservoir</t>
  </si>
  <si>
    <t>DIV-200600128_Transfer from Pond B to Pond C</t>
  </si>
  <si>
    <t>200600128</t>
  </si>
  <si>
    <t>DIV-200600254_Wells 3, 4, and 5.</t>
  </si>
  <si>
    <t>200600254</t>
  </si>
  <si>
    <t>DIV-200600943_C.W. House Well #4</t>
  </si>
  <si>
    <t>200600943</t>
  </si>
  <si>
    <t>DIV-200600943_C.W. House Well #5</t>
  </si>
  <si>
    <t>DIV-200602062_Montville Division wellfield</t>
  </si>
  <si>
    <t>200602062</t>
  </si>
  <si>
    <t>DIV-200602062_Wells 17 &amp; 19</t>
  </si>
  <si>
    <t>DIV-200602901_Hole 7 Storage Pond</t>
  </si>
  <si>
    <t>200602901</t>
  </si>
  <si>
    <t>DIV-200602901_Tunxis Reservoir</t>
  </si>
  <si>
    <t>Tunxis Reservoir</t>
  </si>
  <si>
    <t>DIV-200700956_Firehouse and Island Beach Wells</t>
  </si>
  <si>
    <t>200700956</t>
  </si>
  <si>
    <t>DIV-200700956_Nutech Well</t>
  </si>
  <si>
    <t>DIV-200701576_Deep Pond #2</t>
  </si>
  <si>
    <t>200701576</t>
  </si>
  <si>
    <t>Deep Pond #2</t>
  </si>
  <si>
    <t>DIV-200701576_South Sump</t>
  </si>
  <si>
    <t>South Sump</t>
  </si>
  <si>
    <t>DIV-200701576_Deep Pond  #1</t>
  </si>
  <si>
    <t>DIV-200701576_Well 1R (potable)</t>
  </si>
  <si>
    <t>DIV-200701576_Well 2</t>
  </si>
  <si>
    <t>DIV-200701576_Well 3</t>
  </si>
  <si>
    <t>DIV-200701576_Well 4</t>
  </si>
  <si>
    <t>DIV-200702013_Little River</t>
  </si>
  <si>
    <t>200702013</t>
  </si>
  <si>
    <t>DIV-200702534_Pond #3</t>
  </si>
  <si>
    <t>200702534</t>
  </si>
  <si>
    <t>DIV-200702687_Hartford Golf Club Well #1</t>
  </si>
  <si>
    <t>200702687</t>
  </si>
  <si>
    <t>DIV-200702687_Well #2</t>
  </si>
  <si>
    <t>DIV-200702687_Impoundment B</t>
  </si>
  <si>
    <t>DIV-200702811_Irrigation Pond</t>
  </si>
  <si>
    <t>200702811</t>
  </si>
  <si>
    <t>DIV-200702811_Well 1</t>
  </si>
  <si>
    <t>DIV-200702811_Well 2</t>
  </si>
  <si>
    <t>DIV-200801731_Pond 3</t>
  </si>
  <si>
    <t>200801731</t>
  </si>
  <si>
    <t>DIV-200801837_10 Bedrock Wells</t>
  </si>
  <si>
    <t>200801837</t>
  </si>
  <si>
    <t>10 Bedrock Wells</t>
  </si>
  <si>
    <t>DIV-200801837_Basin A</t>
  </si>
  <si>
    <t>DIV-200900320_Wepawaug River</t>
  </si>
  <si>
    <t>200900320</t>
  </si>
  <si>
    <t>200901075</t>
  </si>
  <si>
    <t>DIV-200901075_Wells #1 and #2</t>
  </si>
  <si>
    <t>Wells #1 and #2</t>
  </si>
  <si>
    <t>DIV-200901919_Connecticut Sand and Stone Well</t>
  </si>
  <si>
    <t>200901919</t>
  </si>
  <si>
    <t>DIV-200903150_New Canaan Reservoir</t>
  </si>
  <si>
    <t>200903150</t>
  </si>
  <si>
    <t>New Canaan Reservoir</t>
  </si>
  <si>
    <t>DIV-201000726_Farmington Avenue Interconnection</t>
  </si>
  <si>
    <t>201000726</t>
  </si>
  <si>
    <t>DIV-201000726_Mountain Road interconnection</t>
  </si>
  <si>
    <t>DIV-201001518_Chimmney Heights Well</t>
  </si>
  <si>
    <t>201001518</t>
  </si>
  <si>
    <t>DIV-201003017_Irrigation Pond #1</t>
  </si>
  <si>
    <t>201003017</t>
  </si>
  <si>
    <t>DIV-201005187_River Park Wellfield Well #1 and #2</t>
  </si>
  <si>
    <t>201005187</t>
  </si>
  <si>
    <t>DIV-201100438_Woodford Avenue wellfield Wells 2A, 4A, 5, and 7.</t>
  </si>
  <si>
    <t>201100438</t>
  </si>
  <si>
    <t>201100596</t>
  </si>
  <si>
    <t>DIV-201106485_Newington Plant quarry sump.</t>
  </si>
  <si>
    <t>201106485</t>
  </si>
  <si>
    <t>DIV-201204539_Cassion Well and Well Nos. 1, 2, and 3.</t>
  </si>
  <si>
    <t>201204539</t>
  </si>
  <si>
    <t>DIV-201204539_Round Pond Reservoir</t>
  </si>
  <si>
    <t>Round Pond Reservoir</t>
  </si>
  <si>
    <t>DIV-201204539_Well Nos. 1 and 2.</t>
  </si>
  <si>
    <t>DIV-201204539_Well Nos. 1, 2, and 3.</t>
  </si>
  <si>
    <t>DIV-201205645_City of Danbury Margerie Lake Reservoir</t>
  </si>
  <si>
    <t>201205645</t>
  </si>
  <si>
    <t>DIV-201205645_City of Danbury Osborne Street Well 1</t>
  </si>
  <si>
    <t>DIV-201205645_City of Danbury West Lake Reservoir</t>
  </si>
  <si>
    <t>DIV-201205645_City of Danbury Lake Kenosia Well Field- Wells 1, 2, 3</t>
  </si>
  <si>
    <t>City of Danbury Lake Kenosia Well Field- Wells 1, 2, 3</t>
  </si>
  <si>
    <t>DIV-201301129_Unnamed settling ponds</t>
  </si>
  <si>
    <t>201301129</t>
  </si>
  <si>
    <t>Unnamed settling ponds</t>
  </si>
  <si>
    <t>DIV-201301129_Quinebaug River withdrawal</t>
  </si>
  <si>
    <t>DIV-201301180_Brooke Acres Wellfield Well Nos. 1, 2, 3, and 4</t>
  </si>
  <si>
    <t>201301180</t>
  </si>
  <si>
    <t>DIV-201301180_Meadowbrook Wellfield Well Nos 1-5.</t>
  </si>
  <si>
    <t>Meadowbrook Wellfield Well Nos 1-5.</t>
  </si>
  <si>
    <t>DIV-201301180_Towne Brook Commons Wells 1-5 &amp; 10</t>
  </si>
  <si>
    <t>Towne Brook Commons Wells 1-5 &amp; 10</t>
  </si>
  <si>
    <t>DIV-201301679_Five Mile River withdrawal</t>
  </si>
  <si>
    <t>201301679</t>
  </si>
  <si>
    <t>DIV-201303059_Ponds S-1, S1-1,S2</t>
  </si>
  <si>
    <t>201303059</t>
  </si>
  <si>
    <t>Ponds S-1, S1-1,S2</t>
  </si>
  <si>
    <t>DIV-201401454_Lap Supply Well 10.0 gpd</t>
  </si>
  <si>
    <t>201401454</t>
  </si>
  <si>
    <t>DIV-201401454_Maintenance Garage Supply operation</t>
  </si>
  <si>
    <t>DIV-201401454_South Pond</t>
  </si>
  <si>
    <t>DIV-201401456_Interconnection at Pumping Station Road.</t>
  </si>
  <si>
    <t>201401456</t>
  </si>
  <si>
    <t>DIV-201402404_Ponds G-1 and G-2</t>
  </si>
  <si>
    <t>201402404</t>
  </si>
  <si>
    <t>Ponds G-1 and G-2</t>
  </si>
  <si>
    <t>DIV-201404187_interconnection between Mansfield/University of Connecticut</t>
  </si>
  <si>
    <t>201404187</t>
  </si>
  <si>
    <t>DIV-201406736_well #1 / Well #2</t>
  </si>
  <si>
    <t>201406736</t>
  </si>
  <si>
    <t>DIV-201407004_Grimes Brook to a 1.07-acre detention pond</t>
  </si>
  <si>
    <t>201407004</t>
  </si>
  <si>
    <t>Grimes Brook to a 1.07-acre detention pond</t>
  </si>
  <si>
    <t>DIV-201500894_Basin B</t>
  </si>
  <si>
    <t>201500894</t>
  </si>
  <si>
    <t>DIV-201503916_Reams Pond</t>
  </si>
  <si>
    <t>201503916</t>
  </si>
  <si>
    <t>DIV-201503917_FIP Well 3 and FIP well 4</t>
  </si>
  <si>
    <t>201503917</t>
  </si>
  <si>
    <t>FIP Well 3 and FIP well 4</t>
  </si>
  <si>
    <t>DIV-201504222_Hartung Wellfield (Wells 6, 7, 8, 11, 12, 13, 14, OL-1, OL-2, and OL-3)</t>
  </si>
  <si>
    <t>201504222</t>
  </si>
  <si>
    <t>Hartung Wellfield (Wells 6, 7, 8, 11, 12, 13, 14, OL-1, OL-2, and OL-3)</t>
  </si>
  <si>
    <t>DIV-201508582_West Avon Road (Chidsey Brook) Well #3</t>
  </si>
  <si>
    <t>201508582</t>
  </si>
  <si>
    <t>DIV-201604462_Withdrawal from Oxoboxo Brook via Gay Cemetery Pond</t>
  </si>
  <si>
    <t>201604462</t>
  </si>
  <si>
    <t>DIV-201605477_Constructed settling basins</t>
  </si>
  <si>
    <t>201605477</t>
  </si>
  <si>
    <t>Constructed settling basins</t>
  </si>
  <si>
    <t>DIV-201605477_Unnamed pond</t>
  </si>
  <si>
    <t>Unnamed pond</t>
  </si>
  <si>
    <t>DIVC-199400008_City of Meriden Platt &amp; Lincoln Wells</t>
  </si>
  <si>
    <t>199400008</t>
  </si>
  <si>
    <t>DIVC-199400009_Well 9 &amp; 10</t>
  </si>
  <si>
    <t>199400009</t>
  </si>
  <si>
    <t>Well 9 &amp; 10</t>
  </si>
  <si>
    <t>DIVC-200301941_Withdrawal from Basin 4</t>
  </si>
  <si>
    <t>200301941</t>
  </si>
  <si>
    <t>Withdrawal from Basin 4</t>
  </si>
  <si>
    <t>DIVC-200301941_Withdrawal from Basin 1</t>
  </si>
  <si>
    <t>Withdrawal from Basin 1</t>
  </si>
  <si>
    <t>DIVC-200301944_Detention Basin C</t>
  </si>
  <si>
    <t>200301944</t>
  </si>
  <si>
    <t>DIVC-200301944_Quarry Storm Water Detention Basin</t>
  </si>
  <si>
    <t>DIVC-200301961_quarry dewatering pond</t>
  </si>
  <si>
    <t>200301961</t>
  </si>
  <si>
    <t>quarry dewatering pond</t>
  </si>
  <si>
    <t>DIVC-200301965_Quarry Dewatering Settling Basins a.k.a. Diversion 2</t>
  </si>
  <si>
    <t>200301965</t>
  </si>
  <si>
    <t>DIVC-200301966_Sand Plant Supply Basin</t>
  </si>
  <si>
    <t>200301966</t>
  </si>
  <si>
    <t>DIVC-200301966_Well Withdrawal</t>
  </si>
  <si>
    <t>DIVC-201614110_Culbhouse, Maintenance Shop, and Pro wells</t>
  </si>
  <si>
    <t>201614110</t>
  </si>
  <si>
    <t>DIVC-201615033_Farmington River Withdrawal for Irrigation</t>
  </si>
  <si>
    <t>201615033</t>
  </si>
  <si>
    <t>Farmington River Withdrawal for Irrigation</t>
  </si>
  <si>
    <t>DIVC-201615710_Irrigation Pond</t>
  </si>
  <si>
    <t>201615710</t>
  </si>
  <si>
    <t>DIVC-201701756GP_Lower Tumble Down Pond</t>
  </si>
  <si>
    <t>DIVC-201701776GP_Pw-1, PW-2, PW-3</t>
  </si>
  <si>
    <t>Pw-1, PW-2, PW-3</t>
  </si>
  <si>
    <t>DIVC-201701794GP_Interconnection - Knotter Drive @ Southington/Cheshire Border</t>
  </si>
  <si>
    <t>Interconnection - Knotter Drive @ Southington/Cheshire Border</t>
  </si>
  <si>
    <t>DIVC-201702024GP_Well 1b &amp; Well 2</t>
  </si>
  <si>
    <t>DIVC-201702040GP_Well 3</t>
  </si>
  <si>
    <t>DIVC-201702133GP_Golf Course Irrigation Supply Pond</t>
  </si>
  <si>
    <t>DIVC-201702139_Irrigation Pond</t>
  </si>
  <si>
    <t>201702139</t>
  </si>
  <si>
    <t>DIVC-201702139_Wells 1 &amp; 2</t>
  </si>
  <si>
    <t>DIVC-201702168GP_interconnection</t>
  </si>
  <si>
    <t>DIVC-201702248GP_Withdrawal from Quinebaug River</t>
  </si>
  <si>
    <t>DIVC-201702316GP_withdrawal from Still River for golf course irrigation</t>
  </si>
  <si>
    <t>DIVC-201702429GP_withdrawal from retention basin on Silver Brook</t>
  </si>
  <si>
    <t>DIVC-201702547GP_Withdrawal from Branford River</t>
  </si>
  <si>
    <t>DIVC-201702577GP_Waterbury - Wolcott Interconnection @ Rte 69</t>
  </si>
  <si>
    <t>Waterbury - Wolcott Interconnection @ Rte 69</t>
  </si>
  <si>
    <t>DIVC-201702727GP_Withdrawal from Surface Waters</t>
  </si>
  <si>
    <t>DIVC-201702744GP_withdrawal from Oxoboxo Brook</t>
  </si>
  <si>
    <t>DIVC-201702951GP_Bull's Bridge G.C. Wells</t>
  </si>
  <si>
    <t>DIVC-201702978GP_Wells 1 thru 5</t>
  </si>
  <si>
    <t>DIVC-201703009GP_unnamed supply ditch</t>
  </si>
  <si>
    <t>DIVC-201703010GP_process water supply basin</t>
  </si>
  <si>
    <t>process water supply basin</t>
  </si>
  <si>
    <t>DIVC-201703089GP_Supply Basin</t>
  </si>
  <si>
    <t>Supply Basin</t>
  </si>
  <si>
    <t>DIVC-201703091GP_Withdrawal from Long Island Sound</t>
  </si>
  <si>
    <t>Withdrawal from Long Island Sound</t>
  </si>
  <si>
    <t>DIVC-201703093GP_Concrete Plant Supply Well</t>
  </si>
  <si>
    <t>Concrete Plant Supply Well</t>
  </si>
  <si>
    <t>DIVC-201703093GP_Nine minor wells</t>
  </si>
  <si>
    <t>Nine minor wells</t>
  </si>
  <si>
    <t>DIVC-201703121GP_Cooling Water Well</t>
  </si>
  <si>
    <t>DIVC-201703261GP_Well 14</t>
  </si>
  <si>
    <t>DIVC-201703266GP_Detention Pond</t>
  </si>
  <si>
    <t>DIVC-201703270GP_Canal Street Well 7</t>
  </si>
  <si>
    <t>DIVC-201703273GP_Ridgefield Lakes Wells 10a, 10b, 17, 17a &amp; 19</t>
  </si>
  <si>
    <t>Ridgefield Lakes Wells 10a, 10b, 17, 17a &amp; 19</t>
  </si>
  <si>
    <t>DIVC-201703276GP_Wells RA-1, RA-3, WA-3, WA-5, WA-7, WA-8, WA-9</t>
  </si>
  <si>
    <t>Wells RA-1, RA-3, WA-3, WA-5, WA-7, WA-8, WA-9</t>
  </si>
  <si>
    <t>DIVC-201703278GP_Greenridge Tax District Wells 1-8</t>
  </si>
  <si>
    <t>Greenridge Tax District Wells 1-8</t>
  </si>
  <si>
    <t>DIVC-201703280GP_Wells 1 thru 3, 5, 7 thru 12</t>
  </si>
  <si>
    <t>DIVC-201703282GP_Diversion combined from the West Suffield Well Field</t>
  </si>
  <si>
    <t>Diversion combined from the West Suffield Well Field</t>
  </si>
  <si>
    <t>DIVC-201703285GP_Wells 1 and 2</t>
  </si>
  <si>
    <t>Wells 1 and 2</t>
  </si>
  <si>
    <t>DIVC-201703286GP_Circle Drive Well 1 and 2</t>
  </si>
  <si>
    <t>Circle Drive Well 1 and 2</t>
  </si>
  <si>
    <t>DIVC-201703308GP_ Pond 12/16</t>
  </si>
  <si>
    <t xml:space="preserve"> Pond 12/16</t>
  </si>
  <si>
    <t>DIVC-201703308GP_Pond 17</t>
  </si>
  <si>
    <t>Pond 17</t>
  </si>
  <si>
    <t>DIVC-201703308GP_Pond 4</t>
  </si>
  <si>
    <t>Pond 4</t>
  </si>
  <si>
    <t>DIVC-201703308GP_Pond 7</t>
  </si>
  <si>
    <t>DIVC-201703358GP_North Branford-Guilford Interconnection</t>
  </si>
  <si>
    <t>North Branford-Guilford Interconnection</t>
  </si>
  <si>
    <t>DIVC-201703360GP_interconnection</t>
  </si>
  <si>
    <t>DIVC-201703416GP_Country Club Road interconnection</t>
  </si>
  <si>
    <t>DIVC-201703417GP_wellfield</t>
  </si>
  <si>
    <t>DIVC-201703420GP_Well 1&amp; Well 2</t>
  </si>
  <si>
    <t>DIVC-201703425GP_interconnection and transfer</t>
  </si>
  <si>
    <t>DIVC-201703426GP_Emergency/Back-up Well 1 &amp; Primary Well 2</t>
  </si>
  <si>
    <t>Emergency/Back-up Well 1 &amp; Primary Well 2</t>
  </si>
  <si>
    <t>DIVC-201703430GP_Crystal system to Putnam Interconnection</t>
  </si>
  <si>
    <t>DIVC-201703431GP_Connecticut Water Company</t>
  </si>
  <si>
    <t>DIVC-201703432GP_2 Well wellfield</t>
  </si>
  <si>
    <t>DIVC-201703434GP_Lower Kohanza Brook</t>
  </si>
  <si>
    <t>DIVC-201703436GP_Well 3</t>
  </si>
  <si>
    <t>DIVC-201703439GP_Blue Fox Run Golf Course Farmington River Downstream</t>
  </si>
  <si>
    <t>Blue Fox Run Golf Course Farmington River Downstream</t>
  </si>
  <si>
    <t>DIVC-201703439GP_Blue Fox Run Golf Course Farmington River Upstream</t>
  </si>
  <si>
    <t>Blue Fox Run Golf Course Farmington River Upstream</t>
  </si>
  <si>
    <t>DIVC-201703440GP_bedrock wells 5, 6 &amp; 7</t>
  </si>
  <si>
    <t>DIVC-201703444GP_Sasco Brook</t>
  </si>
  <si>
    <t>DIVC-201703458GP_Well 001</t>
  </si>
  <si>
    <t>DIVC-201703473GP_Bedrock Wells 1 &amp; 2, Clubhouse Bedrock Well, Clubhouse Back-up Bedrock Well, Irrigation Pond</t>
  </si>
  <si>
    <t>Bedrock Wells 1 &amp; 2, Clubhouse Bedrock Well, Clubhouse Back-up Bedrock Well, Irrigation Pond</t>
  </si>
  <si>
    <t>DIVC-201703525GP_South Pond</t>
  </si>
  <si>
    <t>250,000 GPD - Surface Water/Stratified Drift</t>
  </si>
  <si>
    <t>DIVC-201703525GP_Wells 1-5</t>
  </si>
  <si>
    <t>Wells 1-5</t>
  </si>
  <si>
    <t>DIVC-201703681GP_Danbury-Bethel Interconnection</t>
  </si>
  <si>
    <t>Danbury-Bethel Interconnection</t>
  </si>
  <si>
    <t>DIVC-201703742_withdraw from quarry sump</t>
  </si>
  <si>
    <t>201703742</t>
  </si>
  <si>
    <t>DIVC-201703745GP_Wells 1 thru 3 &amp; 7 thru 9</t>
  </si>
  <si>
    <t>DIVC-201703826GP_Wells 4 &amp; 5</t>
  </si>
  <si>
    <t>DIVC-201703929GP_Withdraw from Furnace Brook Mill Pond</t>
  </si>
  <si>
    <t>DIVC-201703932GP_6-well Wellfield</t>
  </si>
  <si>
    <t>6-well Wellfield</t>
  </si>
  <si>
    <t>DIVC-201703979GP_Interconnection &amp; Transfer &lt; 1,000,000 GPD</t>
  </si>
  <si>
    <t>DIVC-201703984GP_meter station</t>
  </si>
  <si>
    <t>DIVC-201704002GP_Wells D, E, and F</t>
  </si>
  <si>
    <t>DIVC-201704006GP_Maltby Street Interconnection</t>
  </si>
  <si>
    <t>DIVC-201704007GP_Hillcrest Diversion Meter Pit</t>
  </si>
  <si>
    <t>DIVC-201704011GP_Salmon Brook Park Well</t>
  </si>
  <si>
    <t>DIVC-201704111GP_Calkinstown Reservoir/Beardsley Pond System</t>
  </si>
  <si>
    <t>DIVC-201704175GP_Irrigation Pond and Pump</t>
  </si>
  <si>
    <t>DIVC-201704205GP_Wells 1, 2, and 3</t>
  </si>
  <si>
    <t>DIVC-201704512GP_Windsor Pump Site</t>
  </si>
  <si>
    <t>DIVC-201704514GP_North Meadows Pump Site, White Sands Pump Site, Triangle Lot Pump Site (geo-located)</t>
  </si>
  <si>
    <t>North Meadows Pump Site, White Sands Pump Site, Triangle Lot Pump Site (geo-located)</t>
  </si>
  <si>
    <t>DIVC-201704601GP_Wells 1, 2 &amp; 3</t>
  </si>
  <si>
    <t>DIVC-201704661GP_Withdrawal from Fulling Mill Brook and nearby detention pond</t>
  </si>
  <si>
    <t>DIVC-201705128GP_Withdrawal from East Mountain Reservoir</t>
  </si>
  <si>
    <t>DIVC-201705367GP_Supply Pond</t>
  </si>
  <si>
    <t>DIVC-201705464GP_Ponds 1 &amp; 2</t>
  </si>
  <si>
    <t>DIVC-201705814GP_Detention Ponds A, B, C, and D, and an unnamed tributary to Mopus Brook</t>
  </si>
  <si>
    <t>DIVC-201707669GP_Goodwin Park Wells</t>
  </si>
  <si>
    <t>Goodwin Park Wells</t>
  </si>
  <si>
    <t>DIVC-201707676GP_Elizabeth Park Pond Wells</t>
  </si>
  <si>
    <t>DIVC-201708018_process water supply well</t>
  </si>
  <si>
    <t>201708018</t>
  </si>
  <si>
    <t>DIVC-201709173_Aquarion Bridgeport to Ridgefield Interconnection</t>
  </si>
  <si>
    <t>201709173</t>
  </si>
  <si>
    <t>DIVC-201710580_Pump Station to 16" Force Main</t>
  </si>
  <si>
    <t>201710580</t>
  </si>
  <si>
    <t>Pump Station to 16" Force Main</t>
  </si>
  <si>
    <t>DIVC-201710923GP_CWC Water Main Interconnection from Crystal-Plainfield Wellfield</t>
  </si>
  <si>
    <t>CWC Water Main Interconnection from Crystal-Plainfield Wellfield</t>
  </si>
  <si>
    <t>DIVC-201711069_Interconnection between Aquarion Newtown and Bridgeport systems</t>
  </si>
  <si>
    <t>201711069</t>
  </si>
  <si>
    <t>Interconnection between Aquarion Newtown and Bridgeport systems</t>
  </si>
  <si>
    <t>DIVC-201804350GP_Well 1</t>
  </si>
  <si>
    <t>DIVC-201808139_Bedrock Wells IW-1, 2, 3, 4 ,5 &amp; 6</t>
  </si>
  <si>
    <t>201808139</t>
  </si>
  <si>
    <t>Bedrock Wells IW-1, 2, 3, 4 ,5 &amp; 6</t>
  </si>
  <si>
    <t>DIVC-201808139_Shorehaven Impoundment #3</t>
  </si>
  <si>
    <t>DIVC-201809964_Anguilla Brook withdrawal</t>
  </si>
  <si>
    <t>201809964</t>
  </si>
  <si>
    <t>DIVC-201810190_Stafford Reservoir 2 terminal diversion to water treatment plant</t>
  </si>
  <si>
    <t>201810190</t>
  </si>
  <si>
    <t>DIVC-201813871_Withdrawal from onsite Supply Pond</t>
  </si>
  <si>
    <t>201813871</t>
  </si>
  <si>
    <t>DIVC-201815225_Cabin Road Wellfield - Wells 3 &amp; 5A</t>
  </si>
  <si>
    <t>201815225</t>
  </si>
  <si>
    <t>Cabin Road Wellfield - Wells 3 &amp; 5A</t>
  </si>
  <si>
    <t>DIVC-201815225_Judd Brook Well #4</t>
  </si>
  <si>
    <t>DIVC-201905302_Well 1</t>
  </si>
  <si>
    <t>201905302</t>
  </si>
  <si>
    <t>DIVC-201906024_Skungamaug River Withdrawal</t>
  </si>
  <si>
    <t>201906024</t>
  </si>
  <si>
    <t>DIVC-201907807_Avery Wellfield (Wells # 1, 2, 3, 4)</t>
  </si>
  <si>
    <t>201907807</t>
  </si>
  <si>
    <t>DIVC-201908107_Irrigation Supply Pond</t>
  </si>
  <si>
    <t>201908107</t>
  </si>
  <si>
    <t>DIVC-201908107_Well 1 (East Well) &amp; Well 2 (West Well)</t>
  </si>
  <si>
    <t>DIVC-201913516GP_Hebron Center System</t>
  </si>
  <si>
    <t>DIVC-201913573_Thames Basin Regional Water Interconnection</t>
  </si>
  <si>
    <t>201913573</t>
  </si>
  <si>
    <t>DIVC-201913737GP_Ledge Drive Meter Pit</t>
  </si>
  <si>
    <t>DIVC-201913737GP_Middletown Road Meter Pit</t>
  </si>
  <si>
    <t>Middletown Road Meter Pit</t>
  </si>
  <si>
    <t>DIVC-201913737GP_Norton Road Meter Pit</t>
  </si>
  <si>
    <t>Norton Road Meter Pit</t>
  </si>
  <si>
    <t>DIVC-201913737GP_Town Farm Meter Pit</t>
  </si>
  <si>
    <t>DIVC-201913737GP_Woodlawn Road Meter Pit</t>
  </si>
  <si>
    <t>DIVC-201913737GP_Worthington Ridge Meter Pit</t>
  </si>
  <si>
    <t>DIVC-201913737GP_Worthington Ridge Meter Pit (2)</t>
  </si>
  <si>
    <t>DIVC-201914851_Avon Water Company  Meadow Ridge Well</t>
  </si>
  <si>
    <t>201914851</t>
  </si>
  <si>
    <t>DIVC-202000331GP_Emergency Intra-regional Water Supply Pipeline</t>
  </si>
  <si>
    <t>Emergency Intra-regional Water Supply Pipeline</t>
  </si>
  <si>
    <t>DIVC-202000617_Nod Road Wells 7 &amp; 8.</t>
  </si>
  <si>
    <t>202000617</t>
  </si>
  <si>
    <t>DIVC-202001724GP_Withdrawal from Connecticut River</t>
  </si>
  <si>
    <t>DIVC-202002509_Quinebaug Valley Hatchery Well Field - Overburden</t>
  </si>
  <si>
    <t>202002509</t>
  </si>
  <si>
    <t>Quinebaug Valley Hatchery Well Field - Overburden</t>
  </si>
  <si>
    <t>DIVC-202002509_Quinebaug Valley Hatchery Well Field - Bedrock</t>
  </si>
  <si>
    <t>Quinebaug Valley Hatchery Well Field - Bedrock</t>
  </si>
  <si>
    <t>DIVC-202004107_Withdrawal from four irrigation supply ponds</t>
  </si>
  <si>
    <t>202004107</t>
  </si>
  <si>
    <t>DIVC-202004971_Southwest Regional Pipeline Interconnection</t>
  </si>
  <si>
    <t>202004971</t>
  </si>
  <si>
    <t>DIVC-202006629_Pond L</t>
  </si>
  <si>
    <t>202006629</t>
  </si>
  <si>
    <t>DIVC-202008585GP_13,000' CT Water Gallup/Plainfield System Interconnection</t>
  </si>
  <si>
    <t>DIVC-202008589GP_CT Water Co. Crystal/Plainfield Interconnection</t>
  </si>
  <si>
    <t>CT Water Co. Crystal/Plainfield Interconnection</t>
  </si>
  <si>
    <t>DIVC-202010771GP_Well 10</t>
  </si>
  <si>
    <t>DIVC-202101602GP_Sterling Wellfield (PW-1, 2 &amp;3)</t>
  </si>
  <si>
    <t>Sterling Wellfield (PW-1, 2 &amp;3)</t>
  </si>
  <si>
    <t>DIVC-202103345_Irrigation pond with tidal connection east of the seventh green.</t>
  </si>
  <si>
    <t>202103345</t>
  </si>
  <si>
    <t>DIVC-202105197_Sprague Wellfield</t>
  </si>
  <si>
    <t>202105197</t>
  </si>
  <si>
    <t>Sprague Wellfield</t>
  </si>
  <si>
    <t>DIVC-202105308GP_Finch Avenue Meriden-RWA Public Water Supply System Interconnection</t>
  </si>
  <si>
    <t>Finch Avenue Meriden-RWA Public Water Supply System Interconnection</t>
  </si>
  <si>
    <t>DIVC-202107069_Ponds 0, 1, 1-1, 3, 4, 5-1, 6, 7, 1-2, 6-4, 6-5, 6-7R, 6-8B, 7-1</t>
  </si>
  <si>
    <t>202107069</t>
  </si>
  <si>
    <t>Ponds 0, 1, 1-1, 3, 4, 5-1, 6, 7, 1-2, 6-4, 6-5, 6-7R, 6-8B, 7-1</t>
  </si>
  <si>
    <t>DIVC-202107516_Irrigation Pond A</t>
  </si>
  <si>
    <t>202107516</t>
  </si>
  <si>
    <t>DIVC-202107720GP_212-foot Bedrock Well</t>
  </si>
  <si>
    <t>212-foot Bedrock Well</t>
  </si>
  <si>
    <t>DIVC-202107765_withdrawal from recycling basins</t>
  </si>
  <si>
    <t>202107765</t>
  </si>
  <si>
    <t>DIVC-202107766_Plant #2</t>
  </si>
  <si>
    <t>202107766</t>
  </si>
  <si>
    <t>DIVC-202107766_Quinebaug River withdrawal</t>
  </si>
  <si>
    <t>DIVC-202108839_Corbin Avenue Interconnection</t>
  </si>
  <si>
    <t>202108839</t>
  </si>
  <si>
    <t>DIVC-202108839_New Britain Road Interconnection</t>
  </si>
  <si>
    <t>DIVC-202109313_Point O'Woods Wellfield</t>
  </si>
  <si>
    <t>202109313</t>
  </si>
  <si>
    <t>DIVC-202201065_Wells 1, 2, 3, and 4.</t>
  </si>
  <si>
    <t>202201065</t>
  </si>
  <si>
    <t>DIVC-202201244_Impoundment #1</t>
  </si>
  <si>
    <t>202201244</t>
  </si>
  <si>
    <t>Impoundment #1</t>
  </si>
  <si>
    <t>DIVC-202203689GP_Pump House on Irrigation Pond</t>
  </si>
  <si>
    <t>DIVC-202205840GP_Cromwell Fire District - Berlin Interconnection</t>
  </si>
  <si>
    <t>Cromwell Fire District - Berlin Interconnection</t>
  </si>
  <si>
    <t>DIVC-202207396GP_Interconnection &amp; Transfer &lt; 1,000,000 GPD</t>
  </si>
  <si>
    <t>DIVC-202207432_Well #6</t>
  </si>
  <si>
    <t>202207432</t>
  </si>
  <si>
    <t>DIVC-202207478GP_Irrigation Pond</t>
  </si>
  <si>
    <t>DIVC-202209019GP_Irrigation Pond</t>
  </si>
  <si>
    <t>DIVC-202209548_Settling Pond #4</t>
  </si>
  <si>
    <t>202209548</t>
  </si>
  <si>
    <t>DIVC-202209549_Water Diversion</t>
  </si>
  <si>
    <t>202209549</t>
  </si>
  <si>
    <t>DIVC-202209616_Irrigation Well and Pond #2</t>
  </si>
  <si>
    <t>202209616</t>
  </si>
  <si>
    <t>DIVC-202209616_Office Well and Greenhouse Well</t>
  </si>
  <si>
    <t>DIVC-202209616_Pond #1</t>
  </si>
  <si>
    <t>DIVC-202209616_Well #3</t>
  </si>
  <si>
    <t>DIVC-202209616_Well 4</t>
  </si>
  <si>
    <t>DIVC-202209922GP_"Future Interconnection"</t>
  </si>
  <si>
    <t>DIVC-202209922GP_Groton Utilities - Aquarion Water Interconnection</t>
  </si>
  <si>
    <t>Groton Utilities - Aquarion Water Interconnection</t>
  </si>
  <si>
    <t>DIVC-202301954_Powder Hill Pond Withdrawal</t>
  </si>
  <si>
    <t>202301954</t>
  </si>
  <si>
    <t>DIVC-202304337_Pond #1</t>
  </si>
  <si>
    <t>202304337</t>
  </si>
  <si>
    <t>DIVC-202304752_East Lyme Well #3A</t>
  </si>
  <si>
    <t>202304752</t>
  </si>
  <si>
    <t>East Lyme Well #3A</t>
  </si>
  <si>
    <t>DIVC-202306582_MDC/Portland Interconnection</t>
  </si>
  <si>
    <t>202306582</t>
  </si>
  <si>
    <t>DIVC-202307571GP_Wells 1 and 2</t>
  </si>
  <si>
    <t>DIVC-202308815_Hole 14 Pond</t>
  </si>
  <si>
    <t>202308815</t>
  </si>
  <si>
    <t>Hole 14 Pond</t>
  </si>
  <si>
    <t>DIVC-202308815_Pond 3</t>
  </si>
  <si>
    <t>DIVC-202309242_Globe Hollow Reservoir Intake</t>
  </si>
  <si>
    <t>202309242</t>
  </si>
  <si>
    <t>Globe Hollow Reservoir Intake</t>
  </si>
  <si>
    <t>DIVC-202404718GP_RW-2, RW-3, and RW-4</t>
  </si>
  <si>
    <t>RW-2, RW-3, and RW-4</t>
  </si>
  <si>
    <t>DIVC-202405924GP_Interconnection Chamber Box</t>
  </si>
  <si>
    <t xml:space="preserve"> </t>
  </si>
  <si>
    <t>Diversion Description</t>
  </si>
  <si>
    <t>Reporting Unit</t>
  </si>
  <si>
    <t>Units</t>
  </si>
  <si>
    <t>Unique_ID</t>
  </si>
  <si>
    <t>PermReg_ID</t>
  </si>
  <si>
    <t>PermReg_ID_Clean</t>
  </si>
  <si>
    <t>Perm_Reg</t>
  </si>
  <si>
    <t>PermReg_Status</t>
  </si>
  <si>
    <t>DiversionStatus</t>
  </si>
  <si>
    <t>FacilityType</t>
  </si>
  <si>
    <t>ClientSeq</t>
  </si>
  <si>
    <t>ClientName</t>
  </si>
  <si>
    <t>DiversionName</t>
  </si>
  <si>
    <t>DiversionDesc</t>
  </si>
  <si>
    <t>Metadata</t>
  </si>
  <si>
    <t>MaxAuthDailyVol</t>
  </si>
  <si>
    <t>Recreation</t>
  </si>
  <si>
    <t xml:space="preserve">CITY OF ANSONIA </t>
  </si>
  <si>
    <t>Public Water Supply</t>
  </si>
  <si>
    <t xml:space="preserve">THE AVON WATER COMPANY  / THE CONNECTICUT WATER COMPANY </t>
  </si>
  <si>
    <t>Golf Course</t>
  </si>
  <si>
    <t xml:space="preserve">FARMINGTON WOODS MASTER ASSOCIATION, INC. </t>
  </si>
  <si>
    <t xml:space="preserve">GOLF CLUB OF AVON, INCORPORATED </t>
  </si>
  <si>
    <t xml:space="preserve">CITY OF MERIDEN </t>
  </si>
  <si>
    <t>Manufacturing</t>
  </si>
  <si>
    <t xml:space="preserve">THE METROPOLITAN DISTRICT </t>
  </si>
  <si>
    <t xml:space="preserve">SIKORSKY AIRCRAFT CORPORATION </t>
  </si>
  <si>
    <t xml:space="preserve">CHIPPANEE COUNTRY CLUB, INCORPORATED </t>
  </si>
  <si>
    <t xml:space="preserve">EDWARD  BOWMAN </t>
  </si>
  <si>
    <t>Agricultural</t>
  </si>
  <si>
    <t xml:space="preserve">WILLIAM CHALANY </t>
  </si>
  <si>
    <t xml:space="preserve">THE CLINTON COUNTRY CLUB, INCORPORATED </t>
  </si>
  <si>
    <t xml:space="preserve">JEFFREY POLHEMUS </t>
  </si>
  <si>
    <t xml:space="preserve">RICHARD BARTLETT </t>
  </si>
  <si>
    <t xml:space="preserve">THE WOODWAY COUNTRY CLUB, INCORPORATED </t>
  </si>
  <si>
    <t xml:space="preserve">EAST HADDAM FISHING AND GAME CLUB, INC. </t>
  </si>
  <si>
    <t xml:space="preserve">TOWN OF EAST HARTFORD </t>
  </si>
  <si>
    <t xml:space="preserve">EDWARD  PUDIM </t>
  </si>
  <si>
    <t xml:space="preserve">I.R. STICH ASSOC., INC. </t>
  </si>
  <si>
    <t xml:space="preserve">THE FARMINGTON RIVER POWER COMPANY </t>
  </si>
  <si>
    <t>Power Generation</t>
  </si>
  <si>
    <t xml:space="preserve">TOWN OF FARMINGTON </t>
  </si>
  <si>
    <t xml:space="preserve">ALOHAH HALL BUCK </t>
  </si>
  <si>
    <t xml:space="preserve">FONILELLO'S HOME &amp; GARDEN CENTER </t>
  </si>
  <si>
    <t xml:space="preserve">CONNECTICUT YANKEE ATOMIC POWER COMPANY </t>
  </si>
  <si>
    <t xml:space="preserve">THE KENT SCHOOL CORPORATION </t>
  </si>
  <si>
    <t xml:space="preserve">WHITE MEMORIAL FOUNDATION INCORPORATED </t>
  </si>
  <si>
    <t xml:space="preserve">WHITE FLOWER FARM, INC. </t>
  </si>
  <si>
    <t xml:space="preserve">LYME HYDRO PROJECT INC. </t>
  </si>
  <si>
    <t xml:space="preserve">THE MILLER COMPANY </t>
  </si>
  <si>
    <t xml:space="preserve">ROBERTSHAW CONTROLS COMPANY </t>
  </si>
  <si>
    <t xml:space="preserve">BOROUGH OF NAUGATUCK </t>
  </si>
  <si>
    <t xml:space="preserve">THE WILLIAM J. MACK COMPANY </t>
  </si>
  <si>
    <t xml:space="preserve">THE SHOREHAVEN GOLF CLUB INCORPORATED </t>
  </si>
  <si>
    <t xml:space="preserve">FIRST TAXING DISTRICT WATER DEPARTMENT </t>
  </si>
  <si>
    <t xml:space="preserve">PEARCE S. BROWNING, MD III   </t>
  </si>
  <si>
    <t xml:space="preserve">THE  PERKIN-ELMER CORP </t>
  </si>
  <si>
    <t xml:space="preserve">FIRSTLIGHT CT HYDRO LLC </t>
  </si>
  <si>
    <t xml:space="preserve">SEYMOUR PARK, INCORPORATED </t>
  </si>
  <si>
    <t xml:space="preserve">ROBERT BAKER, INC. </t>
  </si>
  <si>
    <t xml:space="preserve">C.E. PERKINS </t>
  </si>
  <si>
    <t xml:space="preserve">WILLIAM J. HOLMES </t>
  </si>
  <si>
    <t xml:space="preserve">CHEROKEE SOUTHINGTON LLC </t>
  </si>
  <si>
    <t xml:space="preserve">BISHOPS ORCHARDS </t>
  </si>
  <si>
    <t xml:space="preserve">TOWN OF MANSFIELD </t>
  </si>
  <si>
    <t xml:space="preserve">THE FARMS COUNTRY CLUB, INCORPORATED </t>
  </si>
  <si>
    <t xml:space="preserve">CENTURY BRASS PRODUCTS, INC. </t>
  </si>
  <si>
    <t xml:space="preserve">WATERTOWN GOLF CLUB, INC. </t>
  </si>
  <si>
    <t xml:space="preserve">TUCKAHOE TURF FARMS INC </t>
  </si>
  <si>
    <t xml:space="preserve">THE CONNECTICUT LIGHT AND POWER COMPANY </t>
  </si>
  <si>
    <t>Sand/Gravel/Rock Excavat</t>
  </si>
  <si>
    <t xml:space="preserve">WINDHAM SAND AND STONE, INC. </t>
  </si>
  <si>
    <t xml:space="preserve">H. C. THRALL &amp; SONS, INCORPORATED </t>
  </si>
  <si>
    <t xml:space="preserve">DANIEL DIETRICH  / KIM DIETRICH </t>
  </si>
  <si>
    <t xml:space="preserve">NORWALK SECOND TAX DISTRICT  </t>
  </si>
  <si>
    <t xml:space="preserve">JESSE MONROE </t>
  </si>
  <si>
    <t xml:space="preserve">FIRSTLIGHT CT HOUSATONIC LLC </t>
  </si>
  <si>
    <t xml:space="preserve">CITY OF BRISTOL </t>
  </si>
  <si>
    <t xml:space="preserve">TOWN OF  GROTON </t>
  </si>
  <si>
    <t xml:space="preserve">CITY OF HARTFORD </t>
  </si>
  <si>
    <t>Public Transportation</t>
  </si>
  <si>
    <t xml:space="preserve">THOMAS BROOKS </t>
  </si>
  <si>
    <t xml:space="preserve">RUTH C. CHAPMAN </t>
  </si>
  <si>
    <t xml:space="preserve">KOGUT, FLORIST AND NURSERYMAN, INC. </t>
  </si>
  <si>
    <t xml:space="preserve">PINE LEDGE ASSOCIATION, INC. </t>
  </si>
  <si>
    <t>Office</t>
  </si>
  <si>
    <t xml:space="preserve">BLACKLEDGE COUNTRY CLUB INC. </t>
  </si>
  <si>
    <t xml:space="preserve">WILLIAM PRYM, INC. </t>
  </si>
  <si>
    <t xml:space="preserve">ERNEST C. BECKER, JR </t>
  </si>
  <si>
    <t xml:space="preserve">Victor Galgowski </t>
  </si>
  <si>
    <t xml:space="preserve">TOWN OF NEW FAIRFIELD </t>
  </si>
  <si>
    <t xml:space="preserve">CITY OF NEW LONDON </t>
  </si>
  <si>
    <t xml:space="preserve">BOY SCOUTS OF AMERICA CORPORATION </t>
  </si>
  <si>
    <t xml:space="preserve">TOWN OF SIMSBURY </t>
  </si>
  <si>
    <t xml:space="preserve">TOWN OF SOUTHBURY </t>
  </si>
  <si>
    <t xml:space="preserve">TOWN OF WALLINGFORD  / SOUTH CENTRAL CONNECTICUT REGIONAL WATER AUTHORITY </t>
  </si>
  <si>
    <t xml:space="preserve">WATERBURY ROLLING MILLS INCORPORATED </t>
  </si>
  <si>
    <t xml:space="preserve">FRIEDRICH H. BEHRINGER </t>
  </si>
  <si>
    <t xml:space="preserve">UNIVERSITY OF CONNECTICUT </t>
  </si>
  <si>
    <t xml:space="preserve">W/S PEAK CANTON PROPERTIES LLC </t>
  </si>
  <si>
    <t xml:space="preserve">THE MIDDLESEX CORPORATION </t>
  </si>
  <si>
    <t xml:space="preserve">RICHTER PARK GOLF COURSE </t>
  </si>
  <si>
    <t xml:space="preserve">THE GOODSPEED OPERA HOUSE FOUNDATION, INC. </t>
  </si>
  <si>
    <t xml:space="preserve">GASEK FARMS, INCORPORATED  </t>
  </si>
  <si>
    <t xml:space="preserve">TRUMPF, INC. </t>
  </si>
  <si>
    <t xml:space="preserve">OREAD BIOSAFETY, INC  / UNIVERSITY OF CONNECTICUT </t>
  </si>
  <si>
    <t xml:space="preserve">MCLEAN GAME REFUGE, INC. </t>
  </si>
  <si>
    <t xml:space="preserve">GENERAL DYNAMICS CORPORATION </t>
  </si>
  <si>
    <t xml:space="preserve">LYDALL, INC. </t>
  </si>
  <si>
    <t xml:space="preserve">SHUTTLE MEADOW COUNTRY CLUB, INCORPORATED </t>
  </si>
  <si>
    <t xml:space="preserve">200 KELSEY ASSOCIATES L.L.C.  / PNL NUTMEG, LLC </t>
  </si>
  <si>
    <t xml:space="preserve">PETER STICH ASSOCIATION, INC. </t>
  </si>
  <si>
    <t xml:space="preserve">STANLEY  WALDRON </t>
  </si>
  <si>
    <t xml:space="preserve">ROYAL PRECISION </t>
  </si>
  <si>
    <t xml:space="preserve">TOWN OF TRUMBULL </t>
  </si>
  <si>
    <t xml:space="preserve">TOWN OF WATERTOWN </t>
  </si>
  <si>
    <t xml:space="preserve">THE WEE BURN COUNTRY CLUB, INCORPORATED </t>
  </si>
  <si>
    <t xml:space="preserve">FRITO-LAY, INC. </t>
  </si>
  <si>
    <t xml:space="preserve">FAIRVIEW COUNTRY CLUB, INC. </t>
  </si>
  <si>
    <t xml:space="preserve">TALLWOOD COUNTRY CLUB, INC. </t>
  </si>
  <si>
    <t xml:space="preserve">TOWN OF LEBANON </t>
  </si>
  <si>
    <t xml:space="preserve">ROBERT C. DENNISON </t>
  </si>
  <si>
    <t xml:space="preserve">THE COGINCHAUG DEVELOPMENT CORPORATION  / THE LYMAN FARM INCORPORATED </t>
  </si>
  <si>
    <t xml:space="preserve">MIDDLETOWN POWER LLC </t>
  </si>
  <si>
    <t xml:space="preserve">STANLEY GOLF COURSE </t>
  </si>
  <si>
    <t xml:space="preserve">GLASTONBURY HILLS COUNTRY CLUB, INC. </t>
  </si>
  <si>
    <t xml:space="preserve">DYMAX CORPORATION </t>
  </si>
  <si>
    <t xml:space="preserve">ALLNEX USA INC. </t>
  </si>
  <si>
    <t xml:space="preserve">ASPETUCK VALLEY COUNTRY CLUB, INC. </t>
  </si>
  <si>
    <t xml:space="preserve">FRANCIS L. CAVANAUGH </t>
  </si>
  <si>
    <t xml:space="preserve">FRANK T. SZEPANSKI </t>
  </si>
  <si>
    <t xml:space="preserve">THE ELLINGTON RIDGE COUNTRY CLUB, INCORPORATED </t>
  </si>
  <si>
    <t xml:space="preserve">PHILIP M. GRIGGS </t>
  </si>
  <si>
    <t xml:space="preserve">WESTERN CONNECTICUT STATE UNIVERSITY </t>
  </si>
  <si>
    <t xml:space="preserve">MINNECHAUG GOLF COURSE INC. </t>
  </si>
  <si>
    <t xml:space="preserve">THE ANDREW ANSALDI COMPANY </t>
  </si>
  <si>
    <t xml:space="preserve">C. R. BURR &amp; COMPANY </t>
  </si>
  <si>
    <t xml:space="preserve">NEW CANAAN COUNTRY CLUB </t>
  </si>
  <si>
    <t xml:space="preserve">PFIZER INC. </t>
  </si>
  <si>
    <t xml:space="preserve">GARDNER'S NURSERIES, INCORPORATED </t>
  </si>
  <si>
    <t xml:space="preserve">RALPH L. WETHERELL AND SONS </t>
  </si>
  <si>
    <t xml:space="preserve">JOHN DEMKO </t>
  </si>
  <si>
    <t xml:space="preserve">ERIC J. HERZLICH </t>
  </si>
  <si>
    <t xml:space="preserve">OSTROM ENDERS </t>
  </si>
  <si>
    <t xml:space="preserve">MARY P. ROBINSON </t>
  </si>
  <si>
    <t xml:space="preserve">MILLANE NURSERIES, INC. </t>
  </si>
  <si>
    <t xml:space="preserve">RTX Corporation </t>
  </si>
  <si>
    <t>Commercial</t>
  </si>
  <si>
    <t xml:space="preserve">SHARON S. BUCK </t>
  </si>
  <si>
    <t xml:space="preserve">NEWTOWN MILL ASSOCIATES </t>
  </si>
  <si>
    <t xml:space="preserve">THE GILMAN BROTHERS COMPANY </t>
  </si>
  <si>
    <t xml:space="preserve">TOWN OF MANCHESTER </t>
  </si>
  <si>
    <t xml:space="preserve">HARTFORD COUNTY 4-H CLUB </t>
  </si>
  <si>
    <t xml:space="preserve">GEORGE R. POGMORE </t>
  </si>
  <si>
    <t xml:space="preserve">CHARLES FOREMAN </t>
  </si>
  <si>
    <t xml:space="preserve">CITY OF  NORWICH </t>
  </si>
  <si>
    <t xml:space="preserve">CLARA PADEGIMAS </t>
  </si>
  <si>
    <t xml:space="preserve">NEW LONDON COUNTRY CLUB, INCORPORATED  / GREAT NECK COUNTRY CLUB, LLC </t>
  </si>
  <si>
    <t xml:space="preserve">WOODBRIDGE COUNTRY CLUB, INC.  / TOWN OF WOODBRIDGE </t>
  </si>
  <si>
    <t xml:space="preserve">C.F.WOODFORD AND SON, INCORPORATED </t>
  </si>
  <si>
    <t xml:space="preserve">Bridgeport Brass Co. </t>
  </si>
  <si>
    <t xml:space="preserve">PASQUALONI BROTHERS GREENHOUSES, INC.  / CK EAST JOHNSON NORTH LLC </t>
  </si>
  <si>
    <t xml:space="preserve">TURKEY HILL APARTMENTS </t>
  </si>
  <si>
    <t xml:space="preserve">REBERT E. DEPIETRO </t>
  </si>
  <si>
    <t>Institutional</t>
  </si>
  <si>
    <t xml:space="preserve">NEW BOSTON EXCHANGE LIMITED PARTNERSHIP  / FARMINGTON EXCHANGE, LLC </t>
  </si>
  <si>
    <t xml:space="preserve">THE HERSHEY COMPANY </t>
  </si>
  <si>
    <t xml:space="preserve">THE SILVER SPRING COUNTRY CLUB, INCORPORATED </t>
  </si>
  <si>
    <t xml:space="preserve">ROGERS CORPORATION  / U-JAM LLC </t>
  </si>
  <si>
    <t xml:space="preserve">KARANDREW TURF FARMS, INC. </t>
  </si>
  <si>
    <t xml:space="preserve">TOWN OF VERNON  / AMERBELLE TEXTILES LLC </t>
  </si>
  <si>
    <t xml:space="preserve">BRISTOL, INC. </t>
  </si>
  <si>
    <t xml:space="preserve">ROCKLEDGE COUNTRY CLUB </t>
  </si>
  <si>
    <t xml:space="preserve">CLINTON NURSERIES, INC. </t>
  </si>
  <si>
    <t xml:space="preserve">TOWN OF AVON </t>
  </si>
  <si>
    <t xml:space="preserve">TOWER RIDGE COUNTRY CLUB </t>
  </si>
  <si>
    <t xml:space="preserve">TOWN OF BETHEL </t>
  </si>
  <si>
    <t xml:space="preserve">CK EAST JOHNSON NORTH LLC  / PASQUALONI BROTHERS GREENHOUSES, INC. </t>
  </si>
  <si>
    <t xml:space="preserve">WATERBURY FARREL TECHNOLOGIES CORP. </t>
  </si>
  <si>
    <t xml:space="preserve">THE W. E. BASSETT COMPANY </t>
  </si>
  <si>
    <t xml:space="preserve">DEVON POWER LLC </t>
  </si>
  <si>
    <t xml:space="preserve">PAUL POLEK </t>
  </si>
  <si>
    <t xml:space="preserve">THE UNIONVILLE WATER COMPANY  / THE CONNECTICUT WATER COMPANY </t>
  </si>
  <si>
    <t xml:space="preserve">THE CONNECTICUT SPRING &amp; STAMPING CORPORATION </t>
  </si>
  <si>
    <t xml:space="preserve">THE JEWETT CITY WATER COMPANY </t>
  </si>
  <si>
    <t xml:space="preserve">B.W. BISHOP AND SONS, INC. </t>
  </si>
  <si>
    <t xml:space="preserve">HINDINGER FARM, LLC </t>
  </si>
  <si>
    <t xml:space="preserve">MIRA DISSOLUTION AUTHORITY </t>
  </si>
  <si>
    <t xml:space="preserve">SUNNY BORDER NURSERIES, INC. </t>
  </si>
  <si>
    <t xml:space="preserve">SUMMER HILL NURSERY, INC. </t>
  </si>
  <si>
    <t xml:space="preserve">TILCON CONNECTICUT INC. </t>
  </si>
  <si>
    <t xml:space="preserve">MULTI CURCUITS INC. </t>
  </si>
  <si>
    <t xml:space="preserve">MONTVILLE POWER LLC </t>
  </si>
  <si>
    <t xml:space="preserve">SKI SUNDOWN, INC.  / THE METROPOLITAN DISTRICT </t>
  </si>
  <si>
    <t xml:space="preserve">FIRST FEDERAL SAVINGS &amp; LOAN ASSOCIATION </t>
  </si>
  <si>
    <t xml:space="preserve">TARIFFVILLE FIRE DISTRICT WATER DEPARTMENT </t>
  </si>
  <si>
    <t xml:space="preserve">BELLTOWN HILL ORCHARDS, LLC  / HENRY M. ROSE </t>
  </si>
  <si>
    <t xml:space="preserve">THE WILLIMANTIC COUNTRY CLUB, INCORPORATED  / 184 CLUB ROAD LLC </t>
  </si>
  <si>
    <t xml:space="preserve">WOODLAKE TAX DISTRICT </t>
  </si>
  <si>
    <t xml:space="preserve">TOWN OF EAST LYME  / CITY OF NEW LONDON </t>
  </si>
  <si>
    <t xml:space="preserve">ALBERT  GLAZIER  </t>
  </si>
  <si>
    <t xml:space="preserve">NRG NORWALK HARBOR OPERATIONS INC. </t>
  </si>
  <si>
    <t xml:space="preserve">STUART E.  GADBOIS  / JUDITH GADBOIS </t>
  </si>
  <si>
    <t xml:space="preserve">MARY S. WARGO </t>
  </si>
  <si>
    <t xml:space="preserve">415 WASHINGTON AVE PARTNERS LLC </t>
  </si>
  <si>
    <t xml:space="preserve">A.J. KNUTTEL FARM </t>
  </si>
  <si>
    <t xml:space="preserve">SOMERS RECREATION, INCORPORATED </t>
  </si>
  <si>
    <t xml:space="preserve">WATERBURY COUNTRY CLUB, INC. </t>
  </si>
  <si>
    <t xml:space="preserve">JOHN L.  HALL, III </t>
  </si>
  <si>
    <t xml:space="preserve">CONNECTICUT GENERAL LIFE INSURANCE COMPANY </t>
  </si>
  <si>
    <t xml:space="preserve">THE KOPPEL PHOTO ENGRAVING COMPANY, INCORPORATED </t>
  </si>
  <si>
    <t xml:space="preserve">LEED - HIMMEL INDUSTRIES, INC. </t>
  </si>
  <si>
    <t xml:space="preserve">THE MANCHESTER COUNTRY CLUB INCORPORATED </t>
  </si>
  <si>
    <t xml:space="preserve">THE UNITED ILLUMINATING COMPANY </t>
  </si>
  <si>
    <t xml:space="preserve">POMFRET SCHOOL, INCORPORATED </t>
  </si>
  <si>
    <t xml:space="preserve">ELLSWORTH HILL FARM LLC </t>
  </si>
  <si>
    <t xml:space="preserve">DOMINION ENERGY NUCLEAR CONNECTICUT, INC. </t>
  </si>
  <si>
    <t xml:space="preserve">THE ABBOTT BALL COMPANY </t>
  </si>
  <si>
    <t xml:space="preserve">TOWN OF DURHAM  / CITY OF MIDDLETOWN </t>
  </si>
  <si>
    <t xml:space="preserve">PHILIP M. GRANT  </t>
  </si>
  <si>
    <t xml:space="preserve">NATURAL COUNTRY FARMS, INC. </t>
  </si>
  <si>
    <t xml:space="preserve">STANWICH CLUB, INCORPORATED </t>
  </si>
  <si>
    <t xml:space="preserve">SUMITOMO BAKELITE NORTH AMERICA, INC. </t>
  </si>
  <si>
    <t xml:space="preserve">SILVER LAND, INC. </t>
  </si>
  <si>
    <t xml:space="preserve">QUINLAN RUSSELL  </t>
  </si>
  <si>
    <t xml:space="preserve">VETERANS MEMORIAL MEDICAL CENTER, WEST </t>
  </si>
  <si>
    <t xml:space="preserve">HAPPY ACRES  </t>
  </si>
  <si>
    <t xml:space="preserve">GENCONN MIDDLETOWN LLC </t>
  </si>
  <si>
    <t xml:space="preserve">BELAMOSE BUSINESS PARK, LLC </t>
  </si>
  <si>
    <t xml:space="preserve">MORRIS T. WOOD, JR </t>
  </si>
  <si>
    <t xml:space="preserve">COMSTOCK, FERRE &amp; CO.  </t>
  </si>
  <si>
    <t xml:space="preserve">FARMINGTON VALLEY NURSERY </t>
  </si>
  <si>
    <t xml:space="preserve">GENERAL ELECTRIC COMPANY </t>
  </si>
  <si>
    <t xml:space="preserve">WINDY GLEN FARM </t>
  </si>
  <si>
    <t xml:space="preserve">JACK A BYNES, DMD </t>
  </si>
  <si>
    <t xml:space="preserve">HENRY A. MATURO  / JARMOC FARMS LLC </t>
  </si>
  <si>
    <t xml:space="preserve">FARMINGTON COUNTRY CLUB </t>
  </si>
  <si>
    <t xml:space="preserve">TOWN OF GLASTONBURY </t>
  </si>
  <si>
    <t xml:space="preserve">JACK J. GUTT </t>
  </si>
  <si>
    <t xml:space="preserve">NORMAN HILL  </t>
  </si>
  <si>
    <t xml:space="preserve">THE TORRINGTON WATER COMPANY  / AQUARION WATER COMPANY OF CONNECTICUT </t>
  </si>
  <si>
    <t xml:space="preserve">WILLIAM J. LITKE </t>
  </si>
  <si>
    <t xml:space="preserve">PRIDES CORNER FARMS, INC. </t>
  </si>
  <si>
    <t xml:space="preserve">THE LYMAN FARM INCORPORATED </t>
  </si>
  <si>
    <t xml:space="preserve">CITY OF WATERBURY </t>
  </si>
  <si>
    <t xml:space="preserve">THE LAKE WARAMAUG COUNTRY CLUB, INCORPORATED </t>
  </si>
  <si>
    <t xml:space="preserve">SCHREIBER FARMS </t>
  </si>
  <si>
    <t xml:space="preserve">JONES TREE FARM </t>
  </si>
  <si>
    <t xml:space="preserve">VALLEY FARMS NURSERY &amp; SUPPLY, INC. </t>
  </si>
  <si>
    <t xml:space="preserve">EDGE BROOK FARM </t>
  </si>
  <si>
    <t xml:space="preserve">FERRARI FARMS </t>
  </si>
  <si>
    <t xml:space="preserve">KENNETH HORTON </t>
  </si>
  <si>
    <t xml:space="preserve">TOWN OF SOUTHINGTON </t>
  </si>
  <si>
    <t xml:space="preserve">STANLEY MALEE </t>
  </si>
  <si>
    <t xml:space="preserve">JOE GEREMIA </t>
  </si>
  <si>
    <t xml:space="preserve">725 BANK STREET DEVELOPMENT, INC. </t>
  </si>
  <si>
    <t xml:space="preserve">WAMPANOAG COUNTRY CLUB, INCORPORATED </t>
  </si>
  <si>
    <t xml:space="preserve">DAVE BERRY </t>
  </si>
  <si>
    <t xml:space="preserve">CITY OF WINSTED </t>
  </si>
  <si>
    <t xml:space="preserve">HOWARD TURF CORPORATION </t>
  </si>
  <si>
    <t xml:space="preserve">AHLSTROM NONWOVENS LLC </t>
  </si>
  <si>
    <t xml:space="preserve">RICHARD VINAL  / AMY VINAL </t>
  </si>
  <si>
    <t xml:space="preserve">THE MANCHESTER SAND &amp; GRAVEL COMPANY </t>
  </si>
  <si>
    <t xml:space="preserve">CHARLES BOGGINI COMPANY, LLC </t>
  </si>
  <si>
    <t xml:space="preserve">VIKING WIRE COMPANY, INC.  / FERRIS MULCH PRODUCTS LLC </t>
  </si>
  <si>
    <t xml:space="preserve">CULBRO CORPORATION </t>
  </si>
  <si>
    <t xml:space="preserve">RIVER BEND HOLDINGS, LLC </t>
  </si>
  <si>
    <t xml:space="preserve">EDWIN A. JARMOC </t>
  </si>
  <si>
    <t xml:space="preserve">WILLIAM M. DUFFORD </t>
  </si>
  <si>
    <t xml:space="preserve">TOWN OF GREENWICH </t>
  </si>
  <si>
    <t xml:space="preserve">GEORGE WASHBURN  </t>
  </si>
  <si>
    <t xml:space="preserve">MALERBA'S FARM, LLC </t>
  </si>
  <si>
    <t xml:space="preserve">FIRST NATIONAL BANK OF LITCHFIELD </t>
  </si>
  <si>
    <t xml:space="preserve">MRM INDUSTRIES, INC. </t>
  </si>
  <si>
    <t xml:space="preserve">GB II CONNECTICUT LLC </t>
  </si>
  <si>
    <t xml:space="preserve">QUINNIPIAC ENERGY LLC </t>
  </si>
  <si>
    <t xml:space="preserve">TOWN OF NEW MILFORD </t>
  </si>
  <si>
    <t xml:space="preserve">ROGER PELL  </t>
  </si>
  <si>
    <t xml:space="preserve">ADOLPH ANDERSON </t>
  </si>
  <si>
    <t xml:space="preserve">EYELET SPECIALTY CO., INC. (FLORIDA </t>
  </si>
  <si>
    <t xml:space="preserve">O. J. THRALL, INCORPORATED </t>
  </si>
  <si>
    <t xml:space="preserve">SOUTHEASTERN CONNECTICUT WATER AUTHORITY </t>
  </si>
  <si>
    <t xml:space="preserve">TOWN OF PORTLAND  / THE METROPOLITAN DISTRICT </t>
  </si>
  <si>
    <t xml:space="preserve">CULBRO LAND RESOURCES  / RIVER BEND HOLDINGS, LLC </t>
  </si>
  <si>
    <t xml:space="preserve">SALMON BROOK DISTRICT </t>
  </si>
  <si>
    <t xml:space="preserve">THE ELLINGTON ACRES COMPANY  / THE CONNECTICUT WATER COMPANY </t>
  </si>
  <si>
    <t xml:space="preserve">THE HAZARDVILLE WATER COMPANY </t>
  </si>
  <si>
    <t xml:space="preserve">TOWN OF NEWTOWN </t>
  </si>
  <si>
    <t xml:space="preserve">HAWKS NEST BEACH WATER SUPPLY  / THE CONNECTICUT WATER COMPANY </t>
  </si>
  <si>
    <t xml:space="preserve">WILLIAM COLLINS </t>
  </si>
  <si>
    <t xml:space="preserve">MULNITE FARMS, INC. </t>
  </si>
  <si>
    <t xml:space="preserve">JOHN DZEN, SR </t>
  </si>
  <si>
    <t xml:space="preserve">KOGUT'S HEMLOCK HILL TREE FARM, INC. </t>
  </si>
  <si>
    <t xml:space="preserve">ALEXANDER GONDEK FARMS </t>
  </si>
  <si>
    <t xml:space="preserve">BURNHAM FARM </t>
  </si>
  <si>
    <t xml:space="preserve">WILLIAM NORTON &amp; SONS  / COHEN FARMS </t>
  </si>
  <si>
    <t xml:space="preserve">THE J. M. NEY COMPANY </t>
  </si>
  <si>
    <t xml:space="preserve">CITY OF NEW HAVEN </t>
  </si>
  <si>
    <t xml:space="preserve">VIRGINIA RISLEY  </t>
  </si>
  <si>
    <t xml:space="preserve">BANTAM LAKE ASSOCIATION </t>
  </si>
  <si>
    <t xml:space="preserve">ALLEGHENY LUDLUM STEEL CORPORATION  </t>
  </si>
  <si>
    <t xml:space="preserve">INSILCO CORPORATION </t>
  </si>
  <si>
    <t xml:space="preserve">DAVID C. ANDERSON </t>
  </si>
  <si>
    <t>202404718GP</t>
  </si>
  <si>
    <t>Site Remediation</t>
  </si>
  <si>
    <t xml:space="preserve">C&amp;S WHOLESALE GROCERS, LLC </t>
  </si>
  <si>
    <t xml:space="preserve">GRASSY HILL COUNTRY CLUB, INC. </t>
  </si>
  <si>
    <t xml:space="preserve">RACE BROOK COUNTRY CLUB INCORPORATED </t>
  </si>
  <si>
    <t>201804350GP</t>
  </si>
  <si>
    <t>201703431GP</t>
  </si>
  <si>
    <t>201703984GP</t>
  </si>
  <si>
    <t xml:space="preserve">TOWN OF LEDYARD  / CITY OF GROTON </t>
  </si>
  <si>
    <t>201703416GP</t>
  </si>
  <si>
    <t>201703261GP</t>
  </si>
  <si>
    <t>201703282GP</t>
  </si>
  <si>
    <t>201703425GP</t>
  </si>
  <si>
    <t xml:space="preserve">TOWN OF BLOOMFIELD </t>
  </si>
  <si>
    <t xml:space="preserve">CROMWELL FIRE DISTRICT </t>
  </si>
  <si>
    <t xml:space="preserve">CITY OF DANBURY </t>
  </si>
  <si>
    <t xml:space="preserve">THE ROUND HILL CLUB,INCORPORATED </t>
  </si>
  <si>
    <t xml:space="preserve">CRYSTAL WATER UTILITIES CORPORATION </t>
  </si>
  <si>
    <t xml:space="preserve">CITY OF GROTON </t>
  </si>
  <si>
    <t xml:space="preserve">KLEEN ENERGY SYSTEMS, LLC  / CITY OF MIDDLETOWN  / WHITE ROCK HOLDING ASSOCIATES, LLC </t>
  </si>
  <si>
    <t xml:space="preserve">HAYNES GROUP INCORPORATED </t>
  </si>
  <si>
    <t xml:space="preserve">MEDINSTILL DEVELOPMENT LLC </t>
  </si>
  <si>
    <t xml:space="preserve">O &amp; G INDUSTRIES, INC. </t>
  </si>
  <si>
    <t xml:space="preserve">THE INNIS ARDEN GOLF CLUB INCORPORATED </t>
  </si>
  <si>
    <t xml:space="preserve">STRATEGIC COMMERCIAL REALTY, INC. </t>
  </si>
  <si>
    <t xml:space="preserve">VALLEY WATER SYSTEMS, INC.  / AQUARION WATER COMPANY OF CONNECTICUT </t>
  </si>
  <si>
    <t xml:space="preserve">NEXUS GOLF, LLC </t>
  </si>
  <si>
    <t xml:space="preserve">890 SHERMAN CARLSON, LLC </t>
  </si>
  <si>
    <t xml:space="preserve">HOP MEADOW COUNTRY CLUB INC. </t>
  </si>
  <si>
    <t xml:space="preserve">WILLOWBROOK GOLF COURSE LLC </t>
  </si>
  <si>
    <t xml:space="preserve">REAL ESTATE HERITAGE, LLC </t>
  </si>
  <si>
    <t xml:space="preserve">TOWN OF SPRAGUE </t>
  </si>
  <si>
    <t xml:space="preserve">AHLSTROM POWER WINDSOR LOCKS LLC </t>
  </si>
  <si>
    <t xml:space="preserve">TOWN OF PUTNAM  / THE CONNECTICUT WATER COMPANY </t>
  </si>
  <si>
    <t>202209922GP</t>
  </si>
  <si>
    <t xml:space="preserve">AQUARION WATER COMPANY  / CITY OF GROTON </t>
  </si>
  <si>
    <t>201913516GP</t>
  </si>
  <si>
    <t>201710923GP</t>
  </si>
  <si>
    <t>202008589GP</t>
  </si>
  <si>
    <t>202405924GP</t>
  </si>
  <si>
    <t>202101602GP</t>
  </si>
  <si>
    <t xml:space="preserve">TOWN OF STERLING </t>
  </si>
  <si>
    <t>202307571GP</t>
  </si>
  <si>
    <t>201703439GP</t>
  </si>
  <si>
    <t>201703278GP</t>
  </si>
  <si>
    <t>201703434GP</t>
  </si>
  <si>
    <t xml:space="preserve">THE RIDGEWOOD COUNTRY CLUB, INCORPORATED </t>
  </si>
  <si>
    <t>201707669GP</t>
  </si>
  <si>
    <t>201701776GP</t>
  </si>
  <si>
    <t xml:space="preserve">INDIAN HILL COUNTRY CLUB, INC. </t>
  </si>
  <si>
    <t>201703417GP</t>
  </si>
  <si>
    <t>201703436GP</t>
  </si>
  <si>
    <t>201702951GP</t>
  </si>
  <si>
    <t xml:space="preserve">THE BULL'S BRIDGE GOLF CLUB, INC. </t>
  </si>
  <si>
    <t>201704175GP</t>
  </si>
  <si>
    <t xml:space="preserve">HERITAGE RESORT, LLC </t>
  </si>
  <si>
    <t>201703826GP</t>
  </si>
  <si>
    <t>201707676GP</t>
  </si>
  <si>
    <t>201703440GP</t>
  </si>
  <si>
    <t xml:space="preserve">THE CONNECTICUT GOLF CLUB, INC. </t>
  </si>
  <si>
    <t xml:space="preserve">POWDER RIDGE MOUNTAIN PARK &amp; RESORT LLC </t>
  </si>
  <si>
    <t xml:space="preserve">AQUARION COMPANY </t>
  </si>
  <si>
    <t xml:space="preserve">UNITED ALUMINUM CORPORATION </t>
  </si>
  <si>
    <t xml:space="preserve">WESTROCK CP, LLC </t>
  </si>
  <si>
    <t>202205840GP</t>
  </si>
  <si>
    <t>202207478GP</t>
  </si>
  <si>
    <t xml:space="preserve">128 MOODY ROAD, LLC. </t>
  </si>
  <si>
    <t>202000331GP</t>
  </si>
  <si>
    <t>202008585GP</t>
  </si>
  <si>
    <t>201701794GP</t>
  </si>
  <si>
    <t>202207396GP</t>
  </si>
  <si>
    <t>201704006GP</t>
  </si>
  <si>
    <t>201703276GP</t>
  </si>
  <si>
    <t>201703745GP</t>
  </si>
  <si>
    <t xml:space="preserve">CANDLEWOOD SHORES TAX DISTRICT </t>
  </si>
  <si>
    <t>201703432GP</t>
  </si>
  <si>
    <t>201702024GP</t>
  </si>
  <si>
    <t xml:space="preserve">THE LAKE WAUBEEKA ASSOCIATION, INCORPORATED </t>
  </si>
  <si>
    <t>201703681GP</t>
  </si>
  <si>
    <t>201703010GP</t>
  </si>
  <si>
    <t>201703358GP</t>
  </si>
  <si>
    <t>201702727GP</t>
  </si>
  <si>
    <t xml:space="preserve">FAIRVIEW FARM GOLF COURSE, L.L.C. </t>
  </si>
  <si>
    <t>201703286GP</t>
  </si>
  <si>
    <t>201702978GP</t>
  </si>
  <si>
    <t xml:space="preserve">OAKDALE HEIGHTS ASSOCIATION, INCORPORATED </t>
  </si>
  <si>
    <t>201704007GP</t>
  </si>
  <si>
    <t>201703280GP</t>
  </si>
  <si>
    <t>201703932GP</t>
  </si>
  <si>
    <t xml:space="preserve">LAND &amp; SEA RESOURCES, LLC </t>
  </si>
  <si>
    <t>201702133GP</t>
  </si>
  <si>
    <t xml:space="preserve">BLACK HALL CLUB, INC. </t>
  </si>
  <si>
    <t>201703093GP</t>
  </si>
  <si>
    <t>201703121GP</t>
  </si>
  <si>
    <t>201703420GP</t>
  </si>
  <si>
    <t>201703273GP</t>
  </si>
  <si>
    <t>201703929GP</t>
  </si>
  <si>
    <t xml:space="preserve">AMERICAN WOOLEN COMPANY, INC </t>
  </si>
  <si>
    <t>201702040GP</t>
  </si>
  <si>
    <t xml:space="preserve">TOWN OF WEST HARTFORD </t>
  </si>
  <si>
    <t>201704514GP</t>
  </si>
  <si>
    <t xml:space="preserve">WINDING BROOK TURF FARM, INC. </t>
  </si>
  <si>
    <t xml:space="preserve">MOHEGAN GOLF, LLC </t>
  </si>
  <si>
    <t>201701756GP</t>
  </si>
  <si>
    <t xml:space="preserve">THE TUMBLE BROOK COUNTRY CLUB, INCORPORATED </t>
  </si>
  <si>
    <t>201703285GP</t>
  </si>
  <si>
    <t>201703979GP</t>
  </si>
  <si>
    <t>201703426GP</t>
  </si>
  <si>
    <t>201702168GP</t>
  </si>
  <si>
    <t>201702577GP</t>
  </si>
  <si>
    <t xml:space="preserve">TOWN OF  WOLCOTT  / CITY OF WATERBURY </t>
  </si>
  <si>
    <t>201704512GP</t>
  </si>
  <si>
    <t xml:space="preserve">TOWN OF COLCHESTER </t>
  </si>
  <si>
    <t xml:space="preserve">CITY OF GROTON  / TOWN OF MONTVILLE  / TOWN OF LEDYARD </t>
  </si>
  <si>
    <t>201704111GP</t>
  </si>
  <si>
    <t xml:space="preserve">TOWN OF SHARON </t>
  </si>
  <si>
    <t xml:space="preserve">United Water Connecticut Inc.  / AQUARION WATER COMPANY OF CONNECTICUT </t>
  </si>
  <si>
    <t xml:space="preserve">COUNTRY CLUB OF NEW CANAAN </t>
  </si>
  <si>
    <t xml:space="preserve">PEQUOT HOLDINGS TWO LLC </t>
  </si>
  <si>
    <t xml:space="preserve">THE HARTFORD GOLF CLUB </t>
  </si>
  <si>
    <t>201703360GP</t>
  </si>
  <si>
    <t>201704011GP</t>
  </si>
  <si>
    <t xml:space="preserve">TOWN OF GRANBY </t>
  </si>
  <si>
    <t xml:space="preserve">SEGALLA SAND &amp; GRAVEL, INC. </t>
  </si>
  <si>
    <t xml:space="preserve">SKUNGAMAUG CLUBS, INC. </t>
  </si>
  <si>
    <t xml:space="preserve">COUNTRY CLUB OF DARIEN, INC. THE </t>
  </si>
  <si>
    <t xml:space="preserve">FOX HOPYARD GOLF CLUB, LLC </t>
  </si>
  <si>
    <t xml:space="preserve">TOWN OF EAST HAMPTON </t>
  </si>
  <si>
    <t xml:space="preserve">TOWN FARM DEVELOPMENT, LLC </t>
  </si>
  <si>
    <t xml:space="preserve">BURNING TREE COUNTRY CLUB, INC. </t>
  </si>
  <si>
    <t xml:space="preserve">CORAM LANE, LLC </t>
  </si>
  <si>
    <t xml:space="preserve">ELMRIDGE GOLF COURSE, INC. </t>
  </si>
  <si>
    <t xml:space="preserve">FAIRWAY GOLF, INC. </t>
  </si>
  <si>
    <t xml:space="preserve">THE REDDING COUNTRY CLUB, INC. </t>
  </si>
  <si>
    <t xml:space="preserve">THE QUINNATISSET COUNTRY CLUB,INC. </t>
  </si>
  <si>
    <t xml:space="preserve">TOWN OF TOLLAND </t>
  </si>
  <si>
    <t xml:space="preserve">WALLINGFORD COUNTRY CLUB INCORPORATED </t>
  </si>
  <si>
    <t xml:space="preserve">WETHERSFIELD COUNTRY CLUB </t>
  </si>
  <si>
    <t xml:space="preserve">ROLLING HILLS COUNTRY CLUB,INC. </t>
  </si>
  <si>
    <t>202105308GP</t>
  </si>
  <si>
    <t>202107720GP</t>
  </si>
  <si>
    <t xml:space="preserve">NUWAY TOBACCO COMPANY, THE </t>
  </si>
  <si>
    <t>202203689GP</t>
  </si>
  <si>
    <t>202001724GP</t>
  </si>
  <si>
    <t xml:space="preserve">TOURNAMENT PLAYERS CLUB OF CONNECTICUT, INC. </t>
  </si>
  <si>
    <t>201703091GP</t>
  </si>
  <si>
    <t>201705367GP</t>
  </si>
  <si>
    <t>201703444GP</t>
  </si>
  <si>
    <t xml:space="preserve">PATTERSON CLUB INCORPORATED </t>
  </si>
  <si>
    <t>201703009GP</t>
  </si>
  <si>
    <t>201703473GP</t>
  </si>
  <si>
    <t xml:space="preserve">TAMARACK COUNTRY CLUB INC. </t>
  </si>
  <si>
    <t>201704002GP</t>
  </si>
  <si>
    <t>201702248GP</t>
  </si>
  <si>
    <t xml:space="preserve">RIVER RIDGE GOLF COURSE, INC. </t>
  </si>
  <si>
    <t>201703430GP</t>
  </si>
  <si>
    <t>201703308GP</t>
  </si>
  <si>
    <t>201705464GP</t>
  </si>
  <si>
    <t xml:space="preserve">C.B.L., INC. </t>
  </si>
  <si>
    <t>201702744GP</t>
  </si>
  <si>
    <t xml:space="preserve">RAND-WHITNEY REALTY LLC </t>
  </si>
  <si>
    <t>201704661GP</t>
  </si>
  <si>
    <t xml:space="preserve">UNIMETAL SURFACE FINISHING, LLC </t>
  </si>
  <si>
    <t>201702316GP</t>
  </si>
  <si>
    <t>201702547GP</t>
  </si>
  <si>
    <t xml:space="preserve">WILLIAM VANWILGEN </t>
  </si>
  <si>
    <t>201702429GP</t>
  </si>
  <si>
    <t xml:space="preserve">WALTER H. SMITH REALTY INCORPORATED </t>
  </si>
  <si>
    <t>201703458GP</t>
  </si>
  <si>
    <t xml:space="preserve">FAIRWAY'S FIVESOME, LLC </t>
  </si>
  <si>
    <t>201704205GP</t>
  </si>
  <si>
    <t xml:space="preserve">STRAWBERRY PARK RESORT CAMPGROUND, INC. </t>
  </si>
  <si>
    <t>201703525GP</t>
  </si>
  <si>
    <t xml:space="preserve">CHASE FARM GOLF, LLC </t>
  </si>
  <si>
    <t>201705814GP</t>
  </si>
  <si>
    <t>201703089GP</t>
  </si>
  <si>
    <t>201704601GP</t>
  </si>
  <si>
    <t xml:space="preserve">SUMMIT CORPORATION OF AMERICA </t>
  </si>
  <si>
    <t>201705128GP</t>
  </si>
  <si>
    <t>201703266GP</t>
  </si>
  <si>
    <t xml:space="preserve">PAR FORE GOLF, LLC </t>
  </si>
  <si>
    <t>201703270GP</t>
  </si>
  <si>
    <t>201913737GP</t>
  </si>
  <si>
    <t xml:space="preserve">THE TORRINGTON COUNTRY CLUB INCORPORATED </t>
  </si>
  <si>
    <t xml:space="preserve">HUNTER MEMORIAL GOLF COURSE </t>
  </si>
  <si>
    <t xml:space="preserve">GLC ASSOCIATES ONE, L.L.C. </t>
  </si>
  <si>
    <t xml:space="preserve">THE TRADITION GOLF CLUB AT OAK LANE, LLC </t>
  </si>
  <si>
    <t>202209019GP</t>
  </si>
  <si>
    <t xml:space="preserve">131 TOWN FARM ROAD, LLC </t>
  </si>
  <si>
    <t>202010771GP</t>
  </si>
  <si>
    <t>Flood Control</t>
  </si>
  <si>
    <t xml:space="preserve">STANLEY BLACK &amp; DECKER, INC. </t>
  </si>
  <si>
    <t xml:space="preserve">CANTERBURY HORTICULTURE, LLC </t>
  </si>
  <si>
    <t>DIVC-199400004_North Cheshire Wellfield (permit)</t>
  </si>
  <si>
    <t>DIVC-199400004</t>
  </si>
  <si>
    <t>199400004</t>
  </si>
  <si>
    <t>DIV-198600007</t>
  </si>
  <si>
    <t>North Cheshire Wellfield (permit)</t>
  </si>
  <si>
    <t>DIV-200301922_Withdrawal from 2 impoundments of Quandock Brook</t>
  </si>
  <si>
    <t>DIV-200301922</t>
  </si>
  <si>
    <t>200301922</t>
  </si>
  <si>
    <t xml:space="preserve">ERNEST JOLY &amp; SONS, INC. </t>
  </si>
  <si>
    <t>Withdrawal from 2 impoundments of Quandock Brook</t>
  </si>
  <si>
    <t>DIVC-201615710_Wells PW-1, PW-1R, PW-2, PW-3, PW-4</t>
  </si>
  <si>
    <t>Wells PW-1, PW-1R, PW-2, PW-3, PW-4</t>
  </si>
  <si>
    <t>DIVC-201614110_Wells #2 &amp; 3</t>
  </si>
  <si>
    <t>Wells #2 &amp; 3</t>
  </si>
  <si>
    <t>DIV-201105690_Hockanum River Withdrawal</t>
  </si>
  <si>
    <t>DIV-201105690</t>
  </si>
  <si>
    <t>201105690</t>
  </si>
  <si>
    <t>DIV200000012</t>
  </si>
  <si>
    <t xml:space="preserve">DUNN PAPER-EAST HARTFORD, LLC. </t>
  </si>
  <si>
    <t>Hockanum River Withdrawal</t>
  </si>
  <si>
    <t>DIVC-202005420_Aspetuck River</t>
  </si>
  <si>
    <t>DIVC-202005420</t>
  </si>
  <si>
    <t>202005420</t>
  </si>
  <si>
    <t>DIV-200000382</t>
  </si>
  <si>
    <t>Aspetuck River</t>
  </si>
  <si>
    <t>DIVC-202005420_Pond 1</t>
  </si>
  <si>
    <t>DIV-200702102_2.6 acre pond</t>
  </si>
  <si>
    <t>DIV-200702102</t>
  </si>
  <si>
    <t>200702102</t>
  </si>
  <si>
    <t>DIV-96-03</t>
  </si>
  <si>
    <t xml:space="preserve">ROLLING MEADOWS L.L.C. </t>
  </si>
  <si>
    <t>2.6 acre pond</t>
  </si>
  <si>
    <t>DIV-201303637_Well 3</t>
  </si>
  <si>
    <t>DIV-201303637</t>
  </si>
  <si>
    <t>201303637</t>
  </si>
  <si>
    <t>DIV-200200495</t>
  </si>
  <si>
    <t>DIV-201303637_Well 4</t>
  </si>
  <si>
    <t>DIV-200500457_Bedrock wells</t>
  </si>
  <si>
    <t>DIV-200500457</t>
  </si>
  <si>
    <t>200500457</t>
  </si>
  <si>
    <t>DIV-92-11</t>
  </si>
  <si>
    <t>DIV-200301967_Basin #4 (irrigation)</t>
  </si>
  <si>
    <t>DIV-200301967</t>
  </si>
  <si>
    <t>200301967</t>
  </si>
  <si>
    <t>Basin #4 (irrigation)</t>
  </si>
  <si>
    <t>DIV-200301967_Basin #4 (transfer to Basin #1)</t>
  </si>
  <si>
    <t>Basin #4 (transfer to Basin #1)</t>
  </si>
  <si>
    <t>DIV-200301967_Basin #4 (transfer to Basin #2)</t>
  </si>
  <si>
    <t>Basin #4 (transfer to Basin #2)</t>
  </si>
  <si>
    <t>DIV-200301967_Western Bank of the Farmington River</t>
  </si>
  <si>
    <t>Western Bank of the Farmington River</t>
  </si>
  <si>
    <t>DIVC-202107516_Wells 1, 2, and 3.</t>
  </si>
  <si>
    <t>Wells 1, 2, and 3.</t>
  </si>
  <si>
    <t>DIVC-202107516_Wells CHW-1, CHW-2 and MSW-1</t>
  </si>
  <si>
    <t>Wells CHW-1, CHW-2 and MSW-1</t>
  </si>
  <si>
    <t>DIV-200801731_PW-1</t>
  </si>
  <si>
    <t>PW-1</t>
  </si>
  <si>
    <t>DIV-200801731_Well IW-1</t>
  </si>
  <si>
    <t>Well IW-1</t>
  </si>
  <si>
    <t>DIVC-202012540_Greenwich Creek Impoundment</t>
  </si>
  <si>
    <t>DIVC-202012540</t>
  </si>
  <si>
    <t>202012540</t>
  </si>
  <si>
    <t>DIV-200301943</t>
  </si>
  <si>
    <t xml:space="preserve">THE GREENWICH COUNTRY CLUB </t>
  </si>
  <si>
    <t>Greenwich Creek Impoundment</t>
  </si>
  <si>
    <t>DIVC-202012540_Wells 1 &amp; 2.</t>
  </si>
  <si>
    <t>DIV-201501534_Withdrawal from Connecticut River</t>
  </si>
  <si>
    <t>DIV-201501534</t>
  </si>
  <si>
    <t>201501534</t>
  </si>
  <si>
    <t>DIV-90-25</t>
  </si>
  <si>
    <t xml:space="preserve">THE HARTFORD STEAM COMPANY, LLC </t>
  </si>
  <si>
    <t>DIVC-202209548_Naugatuck River Withdrawal</t>
  </si>
  <si>
    <t>Naugatuck River Withdrawal</t>
  </si>
  <si>
    <t>DIVC-202005113_Kent School Corporation Wells 1 &amp; 2</t>
  </si>
  <si>
    <t>DIVC-202005113</t>
  </si>
  <si>
    <t>202005113</t>
  </si>
  <si>
    <t>DIV-199903324</t>
  </si>
  <si>
    <t>Kent School Corporation Wells 1 &amp; 2</t>
  </si>
  <si>
    <t>DIVC-202108574_Ponds 9, 10, 11,  12, 13, 14, 15A, 15B and 16</t>
  </si>
  <si>
    <t>DIVC-202108574</t>
  </si>
  <si>
    <t>202108574</t>
  </si>
  <si>
    <t>DIV-200403079</t>
  </si>
  <si>
    <t>Ponds 9, 10, 11,  12, 13, 14, 15A, 15B and 16</t>
  </si>
  <si>
    <t>DIVC-201809210_Wheelabrator Lisbon Radial Collector Wells</t>
  </si>
  <si>
    <t>DIVC-201809210</t>
  </si>
  <si>
    <t>201809210</t>
  </si>
  <si>
    <t>DIV-199000046</t>
  </si>
  <si>
    <t xml:space="preserve">WHEELABRATOR LISBON INC. </t>
  </si>
  <si>
    <t>Wheelabrator Lisbon Radial Collector Wells</t>
  </si>
  <si>
    <t>DIV-198400024_Lydall Street Pump Station</t>
  </si>
  <si>
    <t>DIV-198400024</t>
  </si>
  <si>
    <t>198400024</t>
  </si>
  <si>
    <t>Lydall Street Pump Station</t>
  </si>
  <si>
    <t>DIV-199500017_Windham Water System Natchaug River Pumping Station</t>
  </si>
  <si>
    <t>DIV-199500017</t>
  </si>
  <si>
    <t>199500017</t>
  </si>
  <si>
    <t xml:space="preserve">TOWN OF  WINDHAM </t>
  </si>
  <si>
    <t>Windham Water System Natchaug River Pumping Station</t>
  </si>
  <si>
    <t>DIVC-201812927_Pond A (supply for Gary Player Course)</t>
  </si>
  <si>
    <t>DIVC-201812927</t>
  </si>
  <si>
    <t>201812927</t>
  </si>
  <si>
    <t>DIV-200101747</t>
  </si>
  <si>
    <t>Pond A (supply for Gary Player Course)</t>
  </si>
  <si>
    <t>DIVC-201812927_Pond A (Supply for Lyman Orchard Golf Course)</t>
  </si>
  <si>
    <t>Pond A (Supply for Lyman Orchard Golf Course)</t>
  </si>
  <si>
    <t>DIV-199902354_Milford Power Company Withdrawal from Housatonic River (at the Beard Sand and Gravel facility)</t>
  </si>
  <si>
    <t>DIV-199902354</t>
  </si>
  <si>
    <t>199902354</t>
  </si>
  <si>
    <t xml:space="preserve">MILFORD POWER COMPANY, LLC </t>
  </si>
  <si>
    <t>Milford Power Company Withdrawal from Housatonic River (at the Beard Sand and Gravel facility)</t>
  </si>
  <si>
    <t>DIVC-202103345_Turkey Hill Brook Supplementation</t>
  </si>
  <si>
    <t>Turkey Hill Brook Supplementation</t>
  </si>
  <si>
    <t>DIVC-201815640_Greist Pond</t>
  </si>
  <si>
    <t>DIVC-201815640</t>
  </si>
  <si>
    <t>201815640</t>
  </si>
  <si>
    <t>DIV-200301980</t>
  </si>
  <si>
    <t xml:space="preserve">YALE UNIVERSITY </t>
  </si>
  <si>
    <t>Greist Pond</t>
  </si>
  <si>
    <t>DIVC-202001067_Kimberly-Clark Housatonic River Pump House</t>
  </si>
  <si>
    <t>DIVC-202001067</t>
  </si>
  <si>
    <t>202001067</t>
  </si>
  <si>
    <t>DIV-199902688</t>
  </si>
  <si>
    <t xml:space="preserve">KIMBERLY-CLARK CORPORATION </t>
  </si>
  <si>
    <t>Kimberly-Clark Housatonic River Pump House</t>
  </si>
  <si>
    <t>DIVC-200301965_Stone-Sand Supply Pond a.k.a. Diversion 1</t>
  </si>
  <si>
    <t>Stone-Sand Supply Pond a.k.a. Diversion 1</t>
  </si>
  <si>
    <t>DIVC-202201832_Artificial Irrigation Pond and 3 Wells</t>
  </si>
  <si>
    <t>DIVC-202201832</t>
  </si>
  <si>
    <t>202201832</t>
  </si>
  <si>
    <t>DIV-200600824</t>
  </si>
  <si>
    <t>Artificial Irrigation Pond and 3 Wells</t>
  </si>
  <si>
    <t>DIVC-201913476_Irrigation Pond</t>
  </si>
  <si>
    <t>DIVC-201913476</t>
  </si>
  <si>
    <t>201913476</t>
  </si>
  <si>
    <t xml:space="preserve">NORWICH GOLF COURSE </t>
  </si>
  <si>
    <t>DIVC-201913476_TW-1</t>
  </si>
  <si>
    <t>TW-1</t>
  </si>
  <si>
    <t>DIVC-201913476_TW-2</t>
  </si>
  <si>
    <t>TW-2</t>
  </si>
  <si>
    <t>DIV-200500155_2.4 acre irrigation pond</t>
  </si>
  <si>
    <t>DIV-200500155</t>
  </si>
  <si>
    <t>200500155</t>
  </si>
  <si>
    <t>DIV-200101100</t>
  </si>
  <si>
    <t xml:space="preserve">ALLIANCE CLUB AT OXFORD GREENS </t>
  </si>
  <si>
    <t>2.4 acre irrigation pond</t>
  </si>
  <si>
    <t>DIV-200500155_Collection of surfacewater run off</t>
  </si>
  <si>
    <t>Collection of surfacewater run off</t>
  </si>
  <si>
    <t>DIV-200500155_Water Diversion into 10 of the 43 rentention/detention basins</t>
  </si>
  <si>
    <t>Water Diversion into 10 of the 43 rentention/detention basins</t>
  </si>
  <si>
    <t>DIV-200603081_Pumphouse near Quinebaug River</t>
  </si>
  <si>
    <t>DIV-200603081</t>
  </si>
  <si>
    <t>200603081</t>
  </si>
  <si>
    <t xml:space="preserve">PLAINFIELD RENEWABLE ENERGY, LLC </t>
  </si>
  <si>
    <t>Pumphouse near Quinebaug River</t>
  </si>
  <si>
    <t>DIVC-202107765_Make up Water Intake Structure</t>
  </si>
  <si>
    <t>Make up Water Intake Structure</t>
  </si>
  <si>
    <t>DIV-200702534_Bedrock irrigation well</t>
  </si>
  <si>
    <t>Bedrock irrigation well</t>
  </si>
  <si>
    <t>DIV-200301918_Irrigation Pond</t>
  </si>
  <si>
    <t>DIV-200301918_Wells 1-4</t>
  </si>
  <si>
    <t>Wells 1-4</t>
  </si>
  <si>
    <t>DIV-199903265_Laurelwood Well #1</t>
  </si>
  <si>
    <t>DIV-199903265</t>
  </si>
  <si>
    <t>199903265</t>
  </si>
  <si>
    <t>Laurelwood Well #1</t>
  </si>
  <si>
    <t>DIV-199903265_Laurelwood Well #2</t>
  </si>
  <si>
    <t>Laurelwood Well #2</t>
  </si>
  <si>
    <t>DIV-199903265_SVG Well</t>
  </si>
  <si>
    <t>SVG Well</t>
  </si>
  <si>
    <t>DIV-201207788_Ridgefield Knolls Well Field</t>
  </si>
  <si>
    <t>DIV-201207788</t>
  </si>
  <si>
    <t>201207788</t>
  </si>
  <si>
    <t>Ridgefield Knolls Well Field</t>
  </si>
  <si>
    <t>DIV-84-31_RWA Metering/PRV Chamber</t>
  </si>
  <si>
    <t>DIV-84-31</t>
  </si>
  <si>
    <t>84-31</t>
  </si>
  <si>
    <t>RWA Metering/PRV Chamber</t>
  </si>
  <si>
    <t>DIV-201006693</t>
  </si>
  <si>
    <t>201006693</t>
  </si>
  <si>
    <t xml:space="preserve">GROWER DIRECT FARMS, INC. </t>
  </si>
  <si>
    <t>DIV-200201669_Lakeside Well Field Wells Nos. 8 and 8A</t>
  </si>
  <si>
    <t>DIV-200201669</t>
  </si>
  <si>
    <t>200201669</t>
  </si>
  <si>
    <t>Lakeside Well Field Wells Nos. 8 and 8A</t>
  </si>
  <si>
    <t>DIV-200501996_Hawks Landing Country Club Irrigation Pond</t>
  </si>
  <si>
    <t>DIV-200501996</t>
  </si>
  <si>
    <t>200501996</t>
  </si>
  <si>
    <t xml:space="preserve">18FORE18, INC. </t>
  </si>
  <si>
    <t>Hawks Landing Country Club Irrigation Pond</t>
  </si>
  <si>
    <t>DIV-200501996_Hawks Landing Country Club Production Well</t>
  </si>
  <si>
    <t>Hawks Landing Country Club Production Well</t>
  </si>
  <si>
    <t>DIV-200301970_Riverside Pond</t>
  </si>
  <si>
    <t>DIV-200301970</t>
  </si>
  <si>
    <t>200301970</t>
  </si>
  <si>
    <t xml:space="preserve">TTM PRINTED CIRCUIT GROUP, INC. </t>
  </si>
  <si>
    <t>Riverside Pond</t>
  </si>
  <si>
    <t>DIV-200600128_Pond C</t>
  </si>
  <si>
    <t>Pond C</t>
  </si>
  <si>
    <t>DIV-200600128_Transfer from Well 14 to Pond D</t>
  </si>
  <si>
    <t>Transfer from Well 14 to Pond D</t>
  </si>
  <si>
    <t>DIV-200600128_Wells 3, 4, and 5.</t>
  </si>
  <si>
    <t>DIVC-202078299_Stonington Country Club Pond 15 Pump</t>
  </si>
  <si>
    <t>DIVC-202078299</t>
  </si>
  <si>
    <t>202078299</t>
  </si>
  <si>
    <t>DIV-200301942</t>
  </si>
  <si>
    <t xml:space="preserve">THE STONINGTON COUNTRY CLUB, INC. </t>
  </si>
  <si>
    <t>Stonington Country Club Pond 15 Pump</t>
  </si>
  <si>
    <t>DIVC-202078299_Stonington Country Club Wells 1-12</t>
  </si>
  <si>
    <t>Stonington Country Club Wells 1-12</t>
  </si>
  <si>
    <t>DIVC-201905250_Stump Pond, Janson Brook impoundment, Unnamed pond.</t>
  </si>
  <si>
    <t>DIVC-201905250</t>
  </si>
  <si>
    <t>201905250</t>
  </si>
  <si>
    <t>DIV-200301960</t>
  </si>
  <si>
    <t xml:space="preserve">RACEWAY, GOLF CLUB AND RESTAURANT, LLC </t>
  </si>
  <si>
    <t>Stump Pond, Janson Brook impoundment, Unnamed pond.</t>
  </si>
  <si>
    <t>DIV-200400246_Basin #1</t>
  </si>
  <si>
    <t>DIV-200400246</t>
  </si>
  <si>
    <t>200400246</t>
  </si>
  <si>
    <t>Basin #1</t>
  </si>
  <si>
    <t>DIV-201509812_Main and Woodhouse Irrigation Pond</t>
  </si>
  <si>
    <t>DIV-201509812</t>
  </si>
  <si>
    <t>201509812</t>
  </si>
  <si>
    <t>DIV-200301427</t>
  </si>
  <si>
    <t xml:space="preserve">UNIVERSAL EXPORT, LLC </t>
  </si>
  <si>
    <t>Main and Woodhouse Irrigation Pond</t>
  </si>
  <si>
    <t>DIVC-202078668_Western Hills Golf Course Pond near the twelfth green.</t>
  </si>
  <si>
    <t>DIVC-202078668</t>
  </si>
  <si>
    <t>202078668</t>
  </si>
  <si>
    <t>Western Hills Golf Course Pond near the twelfth green.</t>
  </si>
  <si>
    <t>DIV-200301914_Windham Materials Diversion Pump House</t>
  </si>
  <si>
    <t>DIV-200301914</t>
  </si>
  <si>
    <t>200301914</t>
  </si>
  <si>
    <t xml:space="preserve">WINDHAM MATERIALS, LLC </t>
  </si>
  <si>
    <t>Windham Materials Diversion Pump House</t>
  </si>
  <si>
    <t>DIVC-202305947GP_Candlewood Lake Wellfield</t>
  </si>
  <si>
    <t>DIVC-202305947GP</t>
  </si>
  <si>
    <t>202305947GP</t>
  </si>
  <si>
    <t xml:space="preserve">THE CANDLEWOOD LAKE CLUB INCORPORATED </t>
  </si>
  <si>
    <t>Candlewood Lake Wellfield</t>
  </si>
  <si>
    <t>DIVC-202000296GP_Bedrock Well BR-1</t>
  </si>
  <si>
    <t>DIVC-202000296GP</t>
  </si>
  <si>
    <t>202000296GP</t>
  </si>
  <si>
    <t>Bedrock Well BR-1</t>
  </si>
  <si>
    <t>DIVC-201703342GP_Avon Old Farms School Irrigation Well</t>
  </si>
  <si>
    <t>DIVC-201703342GP</t>
  </si>
  <si>
    <t>201703342GP</t>
  </si>
  <si>
    <t>DIV-200702057GP</t>
  </si>
  <si>
    <t xml:space="preserve">THE AVON OLD FARMS SCHOOL, INCORPORATED </t>
  </si>
  <si>
    <t>Avon Old Farms School Irrigation Well</t>
  </si>
  <si>
    <t>DIVC-201702444GP_Greenwich American Centre Wells PW-14 and PW-39</t>
  </si>
  <si>
    <t>DIVC-201702444GP</t>
  </si>
  <si>
    <t>201702444GP</t>
  </si>
  <si>
    <t>DIV-200701738GP</t>
  </si>
  <si>
    <t xml:space="preserve">GREENWICH AMERICAN CENTRE, INC. </t>
  </si>
  <si>
    <t>Greenwich American Centre Wells PW-14 and PW-39</t>
  </si>
  <si>
    <t>DIVC-201707662GP_Keney Park Pond Wells</t>
  </si>
  <si>
    <t>DIVC-201707662GP</t>
  </si>
  <si>
    <t>201707662GP</t>
  </si>
  <si>
    <t>DIV-200701822GP</t>
  </si>
  <si>
    <t>Keney Park Pond Wells</t>
  </si>
  <si>
    <t>DIVC-201707666GP_Pope Park Pond Wells</t>
  </si>
  <si>
    <t>DIVC-201707666GP</t>
  </si>
  <si>
    <t>201707666GP</t>
  </si>
  <si>
    <t>DIV-200701821GP</t>
  </si>
  <si>
    <t>Pope Park Pond Wells</t>
  </si>
  <si>
    <t>DIVC-201703339GP_Wells 1 thru 7</t>
  </si>
  <si>
    <t>DIVC-201703339GP</t>
  </si>
  <si>
    <t>201703339GP</t>
  </si>
  <si>
    <t>DIV-200701703GP</t>
  </si>
  <si>
    <t xml:space="preserve">YORK HILL TRAP ROCK QUARRY COMPANY </t>
  </si>
  <si>
    <t>Wells 1 thru 7</t>
  </si>
  <si>
    <t>DIVC-201701452GP_Lake Waramaug</t>
  </si>
  <si>
    <t>DIVC-201701452GP</t>
  </si>
  <si>
    <t>201701452GP</t>
  </si>
  <si>
    <t>DIV-200702190GP</t>
  </si>
  <si>
    <t>Lake Waramaug</t>
  </si>
  <si>
    <t>DIVC-201702720GP_gp diversion of water for consumptive use</t>
  </si>
  <si>
    <t>DIVC-201702720GP</t>
  </si>
  <si>
    <t>201702720GP</t>
  </si>
  <si>
    <t>DIV-201302977GP</t>
  </si>
  <si>
    <t xml:space="preserve">WATERBURY PLATING LLC </t>
  </si>
  <si>
    <t>gp diversion of water for consumptive use</t>
  </si>
  <si>
    <t>DIVC-201703266GP_Stony Brook</t>
  </si>
  <si>
    <t>Stony Brook</t>
  </si>
  <si>
    <t>DO NOT CHANGE THESE COLUMNS</t>
  </si>
  <si>
    <t>Unit</t>
  </si>
  <si>
    <t>Jan_01</t>
  </si>
  <si>
    <t>Jan_02</t>
  </si>
  <si>
    <t>Jan_03</t>
  </si>
  <si>
    <t>Jan_04</t>
  </si>
  <si>
    <t>Jan_05</t>
  </si>
  <si>
    <t>Jan_06</t>
  </si>
  <si>
    <t>Jan_07</t>
  </si>
  <si>
    <t>Jan_08</t>
  </si>
  <si>
    <t>Jan_09</t>
  </si>
  <si>
    <t>Feb_01</t>
  </si>
  <si>
    <t>Feb_02</t>
  </si>
  <si>
    <t>Feb_03</t>
  </si>
  <si>
    <t>Feb_04</t>
  </si>
  <si>
    <t>Feb_05</t>
  </si>
  <si>
    <t>Feb_06</t>
  </si>
  <si>
    <t>Feb_07</t>
  </si>
  <si>
    <t>Feb_08</t>
  </si>
  <si>
    <t>Feb_09</t>
  </si>
  <si>
    <t>Mar_01</t>
  </si>
  <si>
    <t>Mar_02</t>
  </si>
  <si>
    <t>Mar_03</t>
  </si>
  <si>
    <t>Mar_04</t>
  </si>
  <si>
    <t>Mar_05</t>
  </si>
  <si>
    <t>Mar_06</t>
  </si>
  <si>
    <t>Mar_07</t>
  </si>
  <si>
    <t>Mar_08</t>
  </si>
  <si>
    <t>Mar_09</t>
  </si>
  <si>
    <t>Apr_01</t>
  </si>
  <si>
    <t>Apr_02</t>
  </si>
  <si>
    <t>Apr_03</t>
  </si>
  <si>
    <t>Apr_04</t>
  </si>
  <si>
    <t>Apr_05</t>
  </si>
  <si>
    <t>Apr_06</t>
  </si>
  <si>
    <t>Apr_07</t>
  </si>
  <si>
    <t>Apr_08</t>
  </si>
  <si>
    <t>Apr_09</t>
  </si>
  <si>
    <t>May_01</t>
  </si>
  <si>
    <t>May_02</t>
  </si>
  <si>
    <t>May_03</t>
  </si>
  <si>
    <t>May_04</t>
  </si>
  <si>
    <t>May_05</t>
  </si>
  <si>
    <t>May_06</t>
  </si>
  <si>
    <t>May_07</t>
  </si>
  <si>
    <t>May_08</t>
  </si>
  <si>
    <t>May_09</t>
  </si>
  <si>
    <t>Jun_01</t>
  </si>
  <si>
    <t>Jun_02</t>
  </si>
  <si>
    <t>Jun_03</t>
  </si>
  <si>
    <t>Jun_04</t>
  </si>
  <si>
    <t>Jun_05</t>
  </si>
  <si>
    <t>Jun_06</t>
  </si>
  <si>
    <t>Jun_07</t>
  </si>
  <si>
    <t>Jun_08</t>
  </si>
  <si>
    <t>Jun_09</t>
  </si>
  <si>
    <t>Jul_01</t>
  </si>
  <si>
    <t>Jul_02</t>
  </si>
  <si>
    <t>Jul_03</t>
  </si>
  <si>
    <t>Jul_04</t>
  </si>
  <si>
    <t>Jul_05</t>
  </si>
  <si>
    <t>Jul_06</t>
  </si>
  <si>
    <t>Jul_07</t>
  </si>
  <si>
    <t>Jul_08</t>
  </si>
  <si>
    <t>Jul_09</t>
  </si>
  <si>
    <t>Aug_01</t>
  </si>
  <si>
    <t>Aug_02</t>
  </si>
  <si>
    <t>Aug_03</t>
  </si>
  <si>
    <t>Aug_04</t>
  </si>
  <si>
    <t>Aug_05</t>
  </si>
  <si>
    <t>Aug_06</t>
  </si>
  <si>
    <t>Aug_07</t>
  </si>
  <si>
    <t>Aug_08</t>
  </si>
  <si>
    <t>Aug_09</t>
  </si>
  <si>
    <t>Sep_01</t>
  </si>
  <si>
    <t>Sep_02</t>
  </si>
  <si>
    <t>Sep_03</t>
  </si>
  <si>
    <t>Sep_04</t>
  </si>
  <si>
    <t>Sep_05</t>
  </si>
  <si>
    <t>Sep_06</t>
  </si>
  <si>
    <t>Sep_07</t>
  </si>
  <si>
    <t>Sep_08</t>
  </si>
  <si>
    <t>Sep_09</t>
  </si>
  <si>
    <t>Oct_01</t>
  </si>
  <si>
    <t>Oct_02</t>
  </si>
  <si>
    <t>Oct_03</t>
  </si>
  <si>
    <t>Oct_04</t>
  </si>
  <si>
    <t>Oct_05</t>
  </si>
  <si>
    <t>Oct_06</t>
  </si>
  <si>
    <t>Oct_07</t>
  </si>
  <si>
    <t>Oct_08</t>
  </si>
  <si>
    <t>Oct_09</t>
  </si>
  <si>
    <t>Nov_01</t>
  </si>
  <si>
    <t>Nov_02</t>
  </si>
  <si>
    <t>Nov_03</t>
  </si>
  <si>
    <t>Nov_04</t>
  </si>
  <si>
    <t>Nov_05</t>
  </si>
  <si>
    <t>Nov_06</t>
  </si>
  <si>
    <t>Nov_07</t>
  </si>
  <si>
    <t>Nov_08</t>
  </si>
  <si>
    <t>Nov_09</t>
  </si>
  <si>
    <t>Dec_01</t>
  </si>
  <si>
    <t>Dec_02</t>
  </si>
  <si>
    <t>Dec_03</t>
  </si>
  <si>
    <t>Dec_04</t>
  </si>
  <si>
    <t>Dec_05</t>
  </si>
  <si>
    <t>Dec_06</t>
  </si>
  <si>
    <t>Dec_07</t>
  </si>
  <si>
    <t>Dec_08</t>
  </si>
  <si>
    <t>Dec_09</t>
  </si>
  <si>
    <t>Output (Traditional)</t>
  </si>
  <si>
    <t>Reporting Units *</t>
  </si>
  <si>
    <t>Maximum Authorized Daily Volume *</t>
  </si>
  <si>
    <t>Date</t>
  </si>
  <si>
    <t>--</t>
  </si>
  <si>
    <t>01</t>
  </si>
  <si>
    <t>02</t>
  </si>
  <si>
    <t>03</t>
  </si>
  <si>
    <t>04</t>
  </si>
  <si>
    <t>05</t>
  </si>
  <si>
    <t>06</t>
  </si>
  <si>
    <t>07</t>
  </si>
  <si>
    <t>08</t>
  </si>
  <si>
    <t>09</t>
  </si>
  <si>
    <t xml:space="preserve">For Consumptive Water Diversion Permits, check your permit conditions for the annual report due date. 
</t>
  </si>
  <si>
    <t>For Consumptive Water Diversion Registrations, all annual reports are due by January 31st.</t>
  </si>
  <si>
    <t>Method of Measurement *</t>
  </si>
  <si>
    <t xml:space="preserve">AQUARION WATER COMPANY OF CONNECTICUT </t>
  </si>
  <si>
    <t xml:space="preserve">TOWN OF EAST LYME </t>
  </si>
  <si>
    <t xml:space="preserve">THE CONNECTICUT WATER COMPANY </t>
  </si>
  <si>
    <t xml:space="preserve">ROGERS CORPORATION </t>
  </si>
  <si>
    <t xml:space="preserve">NRG MIDDLETOWN OPERATIONS INC.  / MIDDLETOWN POWER LLC </t>
  </si>
  <si>
    <t xml:space="preserve">CULBRO TOBACCO, INC. </t>
  </si>
  <si>
    <t xml:space="preserve">TOWN OF PORTLAND </t>
  </si>
  <si>
    <t xml:space="preserve">HENRY A. MATURO </t>
  </si>
  <si>
    <t xml:space="preserve">THE CONNECTICUT WATER COMPANY  / THE ELLINGTON ACRES COMPANY </t>
  </si>
  <si>
    <t>THE AVON WATER COMPANY  / THE CONNECTICUT WATER COMPANY (Owner</t>
  </si>
  <si>
    <t xml:space="preserve">CULBRO TOBACCO, INC.  / RIVER BEND HOLDINGS, LLC </t>
  </si>
  <si>
    <t xml:space="preserve">IMPERIAL NURSERIES, INC.  / RIVER BEND HOLDINGS, LLC </t>
  </si>
  <si>
    <t xml:space="preserve">IMPERIAL NURSERIES, INC. </t>
  </si>
  <si>
    <t xml:space="preserve">SKI SUNDOWN, INC. </t>
  </si>
  <si>
    <t xml:space="preserve">CITY OF NEW BRITAIN </t>
  </si>
  <si>
    <t xml:space="preserve">CULBRO TOBACCO, INC.  / RIVER BEND HOLDINGS, LLC  / TOWN OF SIMSBURY </t>
  </si>
  <si>
    <t xml:space="preserve">IMPERIAL NURSERIES, INC.  / RIVER BEND HOLDINGS, LLC  / OLD HOMESTEAD FARM, LLC </t>
  </si>
  <si>
    <t xml:space="preserve">IMPERIAL NURSERIES, INC.  / SITEONE LANDSCAPE SUPPLY, LLC </t>
  </si>
  <si>
    <t xml:space="preserve">OREAD BIOSAFETY, INC </t>
  </si>
  <si>
    <t xml:space="preserve">CULBRO TOBACCO, INC.  / RIVER BEND HOLDINGS, LLC  / PPF WE 170 HIGHLAND PARK DRIVE LLC </t>
  </si>
  <si>
    <t xml:space="preserve">TOWN OF BERLIN </t>
  </si>
  <si>
    <t xml:space="preserve">TOWN OF DURHAM </t>
  </si>
  <si>
    <t xml:space="preserve">SOUTH CENTRAL CONNECTICUT REGIONAL WATER AUTHORITY </t>
  </si>
  <si>
    <t xml:space="preserve">TOWN OF WALLINGFORD </t>
  </si>
  <si>
    <t xml:space="preserve">THE CONNECTICUT WATER COMPANY  / THE HERITAGE VILLAGE WATER COMPANY </t>
  </si>
  <si>
    <t xml:space="preserve">THE TORRINGTON WATER COMPANY </t>
  </si>
  <si>
    <t xml:space="preserve">AQUARION WATER COMPANY OF CONNECTICUT  / NORWALK SECOND TAX DISTRICT  </t>
  </si>
  <si>
    <t xml:space="preserve">THE CONNECTICUT WATER COMPANY (Owner / THE AVON WATER COMPANY </t>
  </si>
  <si>
    <t xml:space="preserve">CITY OF MIDDLETOWN </t>
  </si>
  <si>
    <t xml:space="preserve">TOWN OF PUTNAM </t>
  </si>
  <si>
    <t xml:space="preserve">THE CONNECTICUT WATER COMPANY  / THE METROPOLITAN DISTRICT </t>
  </si>
  <si>
    <t xml:space="preserve">UNIVERSITY OF CONNECTICUT  / THE CONNECTICUT WATER COMPANY </t>
  </si>
  <si>
    <t xml:space="preserve">SOUTH CENTRAL CONNECTICUT REGIONAL WATER AUTHORITY  / TOWN OF SOUTHINGTON </t>
  </si>
  <si>
    <t xml:space="preserve">AQUARION WATER COMPANY OF CONNECTICUT  / AQUARION COMPANY </t>
  </si>
  <si>
    <t xml:space="preserve">THE CONNECTICUT WATER COMPANY  / SOUTH CENTRAL CONNECTICUT REGIONAL WATER AUTHORITY </t>
  </si>
  <si>
    <t xml:space="preserve">AQUARION WATER COMPANY OF CONNECTICUT  / SOUTH CENTRAL CONNECTICUT REGIONAL WATER AUTHORITY </t>
  </si>
  <si>
    <t xml:space="preserve">THE CONNECTICUT WATER COMPANY  / CITY OF WATERBURY </t>
  </si>
  <si>
    <t xml:space="preserve">CITY OF NEW BRITAIN  / CITY OF BRISTOL </t>
  </si>
  <si>
    <t xml:space="preserve">TOWN OF BERLIN  / WORTHINGTON FIRE DISTRICT </t>
  </si>
  <si>
    <t xml:space="preserve">CITY OF NEW BRITAIN  / TOWN OF KENSINGTON </t>
  </si>
  <si>
    <t xml:space="preserve">TOWN OF  WOLCOTT </t>
  </si>
  <si>
    <t xml:space="preserve">CROMWELL FIRE DISTRICT  / TOWN OF BERLIN </t>
  </si>
  <si>
    <t xml:space="preserve">If electronic submittal is not possible, please go to the PRINTER FRIENDLY tab on the bottom, print the sheet, and mail a signed hard copy to: </t>
  </si>
  <si>
    <t>Million Gallons/Day (mgd)</t>
  </si>
  <si>
    <r>
      <t xml:space="preserve">To update this sheet 
</t>
    </r>
    <r>
      <rPr>
        <b/>
        <sz val="12"/>
        <color rgb="FFFF0000"/>
        <rFont val="Times New Roman"/>
        <family val="1"/>
      </rPr>
      <t>(CT DEEP Staff Only)</t>
    </r>
  </si>
  <si>
    <t>C_PWS-002-1004</t>
  </si>
  <si>
    <t>{CDID: C_PWS-002-1004; Programs: WUDR; Watershed Totality: Yes; Withdrawl Type: Direct; Aggregated: No; LBAS: 1004-00}</t>
  </si>
  <si>
    <t>C_PWS-008-2000</t>
  </si>
  <si>
    <t>{CDID: C_PWS-008-2000; Programs: WUDR; Watershed Totality: Yes; Withdrawl Type: Direct; Aggregated: No; LBAS: 2000-54}</t>
  </si>
  <si>
    <t>C_PWS-009-2000</t>
  </si>
  <si>
    <t>{CDID: C_PWS-009-2000; Programs: WUDR; Watershed Totality: Yes; Withdrawl Type: Direct; Aggregated: No; LBAS: 2000-54}</t>
  </si>
  <si>
    <t>C_IRREC-010-2000</t>
  </si>
  <si>
    <t>{CDID: C_IRREC-010-2000; Programs: WUDR; Watershed Totality: Yes; Withdrawl Type: Direct; Aggregated: No; LBAS: 2000-34}</t>
  </si>
  <si>
    <t>C_IRREC-011-2000</t>
  </si>
  <si>
    <t>C_IRREC-012-2000</t>
  </si>
  <si>
    <t>C_STO-005-2000</t>
  </si>
  <si>
    <t>{CDID: C_STO-005-2000; Programs: ; Watershed Totality: No; Withdrawl Type: Direct; Aggregated: No; LBAS: 2000-18}</t>
  </si>
  <si>
    <t>N/A-006-2000</t>
  </si>
  <si>
    <t>{CDID: N/A-006-2000; Programs: ; Watershed Totality: No; Withdrawl Type: ; Aggregated: ; LBAS: 2000-18}</t>
  </si>
  <si>
    <t>N/A-007-2000</t>
  </si>
  <si>
    <t>{CDID: N/A-007-2000; Programs: ; Watershed Totality: No; Withdrawl Type: ; Aggregated: ; LBAS: 2000-18}</t>
  </si>
  <si>
    <t>C_TEPWR-013-2000</t>
  </si>
  <si>
    <t>{CDID: C_TEPWR-013-2000; Programs: ; Watershed Totality: No; Withdrawl Type: Direct; Aggregated: No; LBAS: 0}</t>
  </si>
  <si>
    <t>C_TEPWR-014-2000</t>
  </si>
  <si>
    <t>{CDID: C_TEPWR-014-2000; Programs: ; Watershed Totality: No; Withdrawl Type: Direct; Aggregated: No; LBAS: 0}</t>
  </si>
  <si>
    <t>C_TEPWR-015-2000</t>
  </si>
  <si>
    <t>{CDID: C_TEPWR-015-2000; Programs: ; Watershed Totality: No; Withdrawl Type: Direct; Aggregated: No; LBAS: 2000-38}</t>
  </si>
  <si>
    <t>C_TEPWR-016-2000</t>
  </si>
  <si>
    <t>{CDID: C_TEPWR-016-2000; Programs: ; Watershed Totality: No; Withdrawl Type: Direct; Aggregated: No; LBAS: 2000-37}</t>
  </si>
  <si>
    <t>C_TEPWR-017-2000</t>
  </si>
  <si>
    <t>{CDID: C_TEPWR-017-2000; Programs: ; Watershed Totality: No; Withdrawl Type: Direct; Aggregated: No; LBAS: 2000-38}</t>
  </si>
  <si>
    <t>N/A-018-2000</t>
  </si>
  <si>
    <t>{CDID: N/A-018-2000; Programs: ; Watershed Totality: No; Withdrawl Type: ; Aggregated: ; LBAS: 2000-38}</t>
  </si>
  <si>
    <t>C_PWS-001-2102</t>
  </si>
  <si>
    <t>{CDID: C_PWS-001-2102; Programs: ; Watershed Totality: No; Withdrawl Type: Direct; Aggregated: No; LBAS: 2102-00}</t>
  </si>
  <si>
    <t>C_PWS-003-2102</t>
  </si>
  <si>
    <t>{CDID: C_PWS-003-2102; Programs: WUDR; Watershed Totality: Yes; Withdrawl Type: Direct; Aggregated: No; LBAS: 2102-00}</t>
  </si>
  <si>
    <t>C_PWS-001-2104</t>
  </si>
  <si>
    <t>{CDID: C_PWS-001-2104; Programs: WUDR; Watershed Totality: Yes; Withdrawl Type: Direct; Aggregated: No; LBAS: 2104-00}</t>
  </si>
  <si>
    <t>C_PWS-002-2107</t>
  </si>
  <si>
    <t>{CDID: C_PWS-002-2107; Programs: ; Watershed Totality: No; Withdrawl Type: Direct; Aggregated: No; LBAS: 2107-00}</t>
  </si>
  <si>
    <t>C_PWS-003-2107</t>
  </si>
  <si>
    <t>{CDID: C_PWS-003-2107; Programs: ; Watershed Totality: No; Withdrawl Type: Direct; Aggregated: No; LBAS: 2107-00}</t>
  </si>
  <si>
    <t>C_PWS-004-2107</t>
  </si>
  <si>
    <t>{CDID: C_PWS-004-2107; Programs: WUDR; Watershed Totality: Yes; Withdrawl Type: Direct; Aggregated: No; LBAS: 2107-00}</t>
  </si>
  <si>
    <t>C_PWS-007-2107</t>
  </si>
  <si>
    <t>{CDID: C_PWS-007-2107; Programs: WUDR; Watershed Totality: Yes; Withdrawl Type: Direct; Aggregated: No; LBAS: 2107-00}</t>
  </si>
  <si>
    <t>C_PWS-008-2107</t>
  </si>
  <si>
    <t>{CDID: C_PWS-008-2107; Programs: WUDR; Watershed Totality: Yes; Withdrawl Type: Direct; Aggregated: No; LBAS: 2107-00}</t>
  </si>
  <si>
    <t>0-009-2107</t>
  </si>
  <si>
    <t>{CDID: 0-009-2107; Programs: ; Watershed Totality: No; Withdrawl Type: ; Aggregated: ; LBAS: 2107-00}</t>
  </si>
  <si>
    <t>C_PWS-019-2000</t>
  </si>
  <si>
    <t>8" Main {CDID: C_PWS-019-2000; Programs: ; Watershed Totality: No; Withdrawl Type: Return; Aggregated: No; LBAS: 2000-30}</t>
  </si>
  <si>
    <t>{CDID: C_PWS-019-2000; Programs: ; Watershed Totality: No; Withdrawl Type: Return; Aggregated: No; LBAS: 2000-30}</t>
  </si>
  <si>
    <t>C_PWS-002-2202</t>
  </si>
  <si>
    <t>{CDID: C_PWS-002-2202; Programs: WUDR; Watershed Totality: Yes; Withdrawl Type: Indirect; Aggregated: Yes; LBAS: 2202-00}</t>
  </si>
  <si>
    <t>C_PWS-003-2202</t>
  </si>
  <si>
    <t>{CDID: C_PWS-003-2202; Programs: ; Watershed Totality: No; Withdrawl Type: Indirect; Aggregated: No; LBAS: 2202-04}</t>
  </si>
  <si>
    <t>C_PWS-004-2202</t>
  </si>
  <si>
    <t>{CDID: C_PWS-004-2202; Programs: ; Watershed Totality: No; Withdrawl Type: Indirect; Aggregated: No; LBAS: 2202-00}</t>
  </si>
  <si>
    <t>C_PWS-002-2203</t>
  </si>
  <si>
    <t>{CDID: C_PWS-002-2203; Programs: WUDR; Watershed Totality: Yes; Withdrawl Type: Direct; Aggregated: No; LBAS: 2203-00}</t>
  </si>
  <si>
    <t>C_PWS-001-4803</t>
  </si>
  <si>
    <t>{CDID: C_PWS-001-4803; Programs: ; Watershed Totality: No; Withdrawl Type: Direct; Aggregated: No; LBAS: 4803-00}</t>
  </si>
  <si>
    <t>C_PWS-001-2202</t>
  </si>
  <si>
    <t>{CDID: C_PWS-001-2202; Programs: WUDR; Watershed Totality: Yes; Withdrawl Type: Direct; Aggregated: No; LBAS: 2202-00}</t>
  </si>
  <si>
    <t>C_PWS-003-2205</t>
  </si>
  <si>
    <t>{CDID: C_PWS-003-2205; Programs: WUDR; Watershed Totality: Yes; Withdrawl Type: Direct; Aggregated: No; LBAS: 2205-02}</t>
  </si>
  <si>
    <t>C_IRREC-001-2207</t>
  </si>
  <si>
    <t>{CDID: C_IRREC-001-2207; Programs: ; Watershed Totality: No; Withdrawl Type: Direct; Aggregated: No; LBAS: 2207-00}</t>
  </si>
  <si>
    <t>C_IND-003-3000</t>
  </si>
  <si>
    <t>No longer in-service. Naval base purchases irrigation water from Groton Utilities. {CDID: C_IND-003-3000; Programs: ; Watershed Totality: No; Withdrawl Type: Direct; Aggregated: No; LBAS: 3000-00}</t>
  </si>
  <si>
    <t>{CDID: C_IND-003-3000; Programs: ; Watershed Totality: No; Withdrawl Type: Direct; Aggregated: No; LBAS: 3000-00}</t>
  </si>
  <si>
    <t>C_IND-012-3000</t>
  </si>
  <si>
    <t>{CDID: C_IND-012-3000; Programs: ; Watershed Totality: No; Withdrawl Type: Direct; Aggregated: No; LBAS: 3000-00}</t>
  </si>
  <si>
    <t>C_IND-013-3000</t>
  </si>
  <si>
    <t>{CDID: C_IND-013-3000; Programs: ; Watershed Totality: No; Withdrawl Type: Direct; Aggregated: No; LBAS: 3000-00}</t>
  </si>
  <si>
    <t>C_IND-014-3000</t>
  </si>
  <si>
    <t>{CDID: C_IND-014-3000; Programs: ; Watershed Totality: No; Withdrawl Type: Direct; Aggregated: No; LBAS: 3000-00}</t>
  </si>
  <si>
    <t>C_PWS-007-3000</t>
  </si>
  <si>
    <t>{CDID: C_PWS-007-3000; Programs: ; Watershed Totality: No; Withdrawl Type: Direct; Aggregated: No; LBAS: 3000-02}</t>
  </si>
  <si>
    <t>C_PWS-008-3000</t>
  </si>
  <si>
    <t>{CDID: C_PWS-008-3000; Programs: WUDR; Watershed Totality: Yes; Withdrawl Type: Indirect; Aggregated: No; LBAS: 3000-02}</t>
  </si>
  <si>
    <t>C_PWS-015-3000</t>
  </si>
  <si>
    <t>{CDID: C_PWS-015-3000; Programs: WUDR; Watershed Totality: Yes; Withdrawl Type: Direct; Aggregated: No; LBAS: 3000-00}</t>
  </si>
  <si>
    <t>C_PWS-016-3000</t>
  </si>
  <si>
    <t>{CDID: C_PWS-016-3000; Programs: WUDR; Watershed Totality: Yes; Withdrawl Type: Direct; Aggregated: No; LBAS: 3000-00}</t>
  </si>
  <si>
    <t>C_PWS-009-3000</t>
  </si>
  <si>
    <t>{CDID: C_PWS-009-3000; Programs: ; Watershed Totality: No; Withdrawl Type: Direct; Aggregated: No; LBAS: 3000-06}</t>
  </si>
  <si>
    <t>C_PWS-010-3000</t>
  </si>
  <si>
    <t>{CDID: C_PWS-010-3000; Programs: ; Watershed Totality: No; Withdrawl Type: Direct; Aggregated: No; LBAS: 3000-06}</t>
  </si>
  <si>
    <t>C_PWS-011-3000</t>
  </si>
  <si>
    <t>{CDID: C_PWS-011-3000; Programs: ; Watershed Totality: No; Withdrawl Type: Direct; Aggregated: No; LBAS: 3000-06}</t>
  </si>
  <si>
    <t>C_PWSE-022-3000</t>
  </si>
  <si>
    <t>{CDID: C_PWSE-022-3000; Programs: ; Watershed Totality: No; Withdrawl Type: Return; Aggregated: No; LBAS: 3000-00}</t>
  </si>
  <si>
    <t>N/A-017-3000</t>
  </si>
  <si>
    <t>{CDID: N/A-017-3000; Programs: ; Watershed Totality: No; Withdrawl Type: ; Aggregated: ; LBAS: 3000-00}</t>
  </si>
  <si>
    <t>C_TEPWR-018-3000</t>
  </si>
  <si>
    <t>{CDID: C_TEPWR-018-3000; Programs: ; Watershed Totality: No; Withdrawl Type: Direct; Aggregated: No; LBAS: 3000-00}</t>
  </si>
  <si>
    <t>C_TEPWR-019-3000</t>
  </si>
  <si>
    <t>{CDID: C_TEPWR-019-3000; Programs: ; Watershed Totality: No; Withdrawl Type: Direct; Aggregated: No; LBAS: 3000-00}</t>
  </si>
  <si>
    <t>C_TEPWR-020-3000</t>
  </si>
  <si>
    <t>{CDID: C_TEPWR-020-3000; Programs: ; Watershed Totality: No; Withdrawl Type: Direct; Aggregated: No; LBAS: 3000-00}</t>
  </si>
  <si>
    <t>C_PWS-005-3004</t>
  </si>
  <si>
    <t>{CDID: C_PWS-005-3004; Programs: ; Watershed Totality: No; Withdrawl Type: Direct; Aggregated: No; LBAS: 3004-02}</t>
  </si>
  <si>
    <t>C_IRCP-006-3004</t>
  </si>
  <si>
    <t>{CDID: C_IRCP-006-3004; Programs: ; Watershed Totality: No; Withdrawl Type: Direct; Aggregated: No; LBAS: 3004-00}</t>
  </si>
  <si>
    <t>C_PWS-001-3005</t>
  </si>
  <si>
    <t>{CDID: C_PWS-001-3005; Programs: WUDR; Watershed Totality: Yes; Withdrawl Type: Direct; Aggregated: No; LBAS: 3005-01}</t>
  </si>
  <si>
    <t>C_PWS-001-3006</t>
  </si>
  <si>
    <t>{CDID: C_PWS-001-3006; Programs: WUDR; Watershed Totality: Yes; Withdrawl Type: Indirect; Aggregated: No; LBAS: 3006-04}</t>
  </si>
  <si>
    <t>C_PWS-003-3100</t>
  </si>
  <si>
    <t>{CDID: C_PWS-003-3100; Programs: ; Watershed Totality: No; Withdrawl Type: Return; Aggregated: No; LBAS: 3100-00}</t>
  </si>
  <si>
    <t>C_IND-004-3100</t>
  </si>
  <si>
    <t>Pond trib of Swamp Brk for concrete batch plant {CDID: C_IND-004-3100; Programs: WUDR; Watershed Totality: Yes; Withdrawl Type: Direct; Aggregated: No; LBAS: 3100-17}</t>
  </si>
  <si>
    <t>{CDID: C_IND-004-3100; Programs: WUDR; Watershed Totality: Yes; Withdrawl Type: Direct; Aggregated: No; LBAS: 3100-17}</t>
  </si>
  <si>
    <t>C_IRREC-005-3100</t>
  </si>
  <si>
    <t>{CDID: C_IRREC-005-3100; Programs: ; Watershed Totality: No; Withdrawl Type: Direct; Aggregated: No; LBAS: 3100-17}</t>
  </si>
  <si>
    <t>C_IRREC-006-3100</t>
  </si>
  <si>
    <t>{CDID: C_IRREC-006-3100; Programs: ; Watershed Totality: No; Withdrawl Type: Direct; Aggregated: No; LBAS: 3100-19}</t>
  </si>
  <si>
    <t>C_PWS-007-3100</t>
  </si>
  <si>
    <t>{CDID: C_PWS-007-3100; Programs: WUDR; Watershed Totality: Yes; Withdrawl Type: Direct; Aggregated: No; LBAS: 3100-00}</t>
  </si>
  <si>
    <t>C_PWS-008-3100</t>
  </si>
  <si>
    <t>{CDID: C_PWS-008-3100; Programs: WUDR; Watershed Totality: Yes; Withdrawl Type: Direct; Aggregated: No; LBAS: 3100-00}</t>
  </si>
  <si>
    <t>C_PWS-009-3100</t>
  </si>
  <si>
    <t>{CDID: C_PWS-009-3100; Programs: WUDR; Watershed Totality: Yes; Withdrawl Type: Direct; Aggregated: No; LBAS: 3100-00}</t>
  </si>
  <si>
    <t>C_PWS-010-3100</t>
  </si>
  <si>
    <t>{CDID: C_PWS-010-3100; Programs: WUDR; Watershed Totality: Yes; Withdrawl Type: Direct; Aggregated: No; LBAS: 3100-00}</t>
  </si>
  <si>
    <t>N/A-002-3104</t>
  </si>
  <si>
    <t>{CDID: N/A-002-3104; Programs: ; Watershed Totality: No; Withdrawl Type: ; Aggregated: ; LBAS: 3104-05}</t>
  </si>
  <si>
    <t>C_PWS-003-3104</t>
  </si>
  <si>
    <t>{CDID: C_PWS-003-3104; Programs: ; Watershed Totality: No; Withdrawl Type: ; Aggregated: No; LBAS: 3104-05}</t>
  </si>
  <si>
    <t>C_IND-006-3106</t>
  </si>
  <si>
    <t>{CDID: C_IND-006-3106; Programs: WUDR; Watershed Totality: Yes; Withdrawl Type: Direct; Aggregated: No; LBAS: 3106-00}</t>
  </si>
  <si>
    <t>C_IND-007-3106</t>
  </si>
  <si>
    <t>{CDID: C_IND-007-3106; Programs: WUDR; Watershed Totality: Yes; Withdrawl Type: Direct; Aggregated: No; LBAS: 3106-00}</t>
  </si>
  <si>
    <t>C_HYD-002-3106</t>
  </si>
  <si>
    <t>C_IRCP-003-3106</t>
  </si>
  <si>
    <t>C_IRCP-004-3106</t>
  </si>
  <si>
    <t>C_PWS-005-3106</t>
  </si>
  <si>
    <t>Water is diverted from the Skungamaug River to the pond and then back into the river. {CDID: C_PWS-005-3106; Programs: ; Watershed Totality: No; Withdrawl Type: Direct; Aggregated: Yes; LBAS: 3106-00}</t>
  </si>
  <si>
    <t>{CDID: C_PWS-005-3106; Programs: ; Watershed Totality: No; Withdrawl Type: Direct; Aggregated: Yes; LBAS: 3106-00}</t>
  </si>
  <si>
    <t>N/A-001-3108</t>
  </si>
  <si>
    <t>{CDID: N/A-001-3108; Programs: ; Watershed Totality: No; Withdrawl Type: ; Aggregated: ; LBAS: 3108-00}</t>
  </si>
  <si>
    <t>OTH-002-3108</t>
  </si>
  <si>
    <t>{CDID: OTH-002-3108; Programs: WUDR; Watershed Totality: Yes; Withdrawl Type: Direct; Aggregated: No; LBAS: 3108-03}</t>
  </si>
  <si>
    <t>OTH-003-3108</t>
  </si>
  <si>
    <t>{CDID: OTH-003-3108; Programs: WUDR; Watershed Totality: Yes; Withdrawl Type: Direct; Aggregated: No; LBAS: 3108-03}</t>
  </si>
  <si>
    <t>C_PWS-004-3108</t>
  </si>
  <si>
    <t>{CDID: C_PWS-004-3108; Programs: WUDR; Watershed Totality: Yes; Withdrawl Type: Direct; Aggregated: No; LBAS: 3108-03}</t>
  </si>
  <si>
    <t>C_PWS-005-3108</t>
  </si>
  <si>
    <t>{CDID: C_PWS-005-3108; Programs: WUDR; Watershed Totality: Yes; Withdrawl Type: Direct; Aggregated: No; LBAS: 3108-03}</t>
  </si>
  <si>
    <t>C_IRREC-001-3801</t>
  </si>
  <si>
    <t>C_IRREC-002-3200</t>
  </si>
  <si>
    <t>{CDID: C_IRREC-002-3200; Programs: WUDR; Watershed Totality: Yes; Withdrawl Type: Direct; Aggregated: Yes; LBAS: 3200-00}</t>
  </si>
  <si>
    <t>N/A-003-3200</t>
  </si>
  <si>
    <t>{CDID: N/A-003-3200; Programs: ; Watershed Totality: No; Withdrawl Type: ; Aggregated: ; LBAS: 3200-00}</t>
  </si>
  <si>
    <t>C_IND-004-3200</t>
  </si>
  <si>
    <t>{CDID: C_IND-004-3200; Programs: ; Watershed Totality: No; Withdrawl Type: Direct; Aggregated: No; LBAS: 3200-00}</t>
  </si>
  <si>
    <t>C_IRREC-001-3203</t>
  </si>
  <si>
    <t>{CDID: C_IRREC-001-3203; Programs: ; Watershed Totality: No; Withdrawl Type: Direct; Aggregated: No; LBAS: 3203-01}</t>
  </si>
  <si>
    <t>C_PWSE-001-3207</t>
  </si>
  <si>
    <t>C_PWS-002-3207</t>
  </si>
  <si>
    <t>{CDID: C_PWS-002-3207; Programs: WUDR; Watershed Totality: Yes; Withdrawl Type: Direct; Aggregated: No; LBAS: 3207-00}</t>
  </si>
  <si>
    <t>C_PWS-003-3207</t>
  </si>
  <si>
    <t>{CDID: C_PWS-003-3207; Programs: WUDR; Watershed Totality: Yes; Withdrawl Type: Direct; Aggregated: No; LBAS: 3207-00}</t>
  </si>
  <si>
    <t>C_PWS-004-3207</t>
  </si>
  <si>
    <t>{CDID: C_PWS-004-3207; Programs: WUDR; Watershed Totality: Yes; Withdrawl Type: Direct; Aggregated: No; LBAS: 3207-00}</t>
  </si>
  <si>
    <t>C_PWS-001-3208</t>
  </si>
  <si>
    <t>{CDID: C_PWS-001-3208; Programs: ; Watershed Totality: No; Withdrawl Type: Direct; Aggregated: No; LBAS: 3208-00}</t>
  </si>
  <si>
    <t>C_IRREC-006-3207</t>
  </si>
  <si>
    <t>Go Huskies! {CDID: C_IRREC-006-3207; Programs: ; Watershed Totality: No; Withdrawl Type: Direct; Aggregated: No; LBAS: 3207-12}</t>
  </si>
  <si>
    <t>{CDID: C_IRREC-006-3207; Programs: ; Watershed Totality: No; Withdrawl Type: Direct; Aggregated: No; LBAS: 3207-12}</t>
  </si>
  <si>
    <t>C_PWS-002-3300</t>
  </si>
  <si>
    <t>C_PWS-003-3300</t>
  </si>
  <si>
    <t>C_PWS-004-3300</t>
  </si>
  <si>
    <t>C_PWS-005-3300</t>
  </si>
  <si>
    <t>C_PWS-003-3400</t>
  </si>
  <si>
    <t>{CDID: C_PWS-003-3400; Programs: WUDR; Watershed Totality: Yes; Withdrawl Type: Direct; Aggregated: No; LBAS: 3400-20}</t>
  </si>
  <si>
    <t>C_PWS-004-3400</t>
  </si>
  <si>
    <t>No exact location found- Location approximated by site location for Phillip B. Hopkins Well #2 {CDID: C_PWS-004-3400; Programs: WUDR; Watershed Totality: Yes; Withdrawl Type: Direct; Aggregated: No; LBAS: 3400-20}</t>
  </si>
  <si>
    <t>{CDID: C_PWS-004-3400; Programs: WUDR; Watershed Totality: Yes; Withdrawl Type: Direct; Aggregated: No; LBAS: 3400-20}</t>
  </si>
  <si>
    <t>C_IND-005-3400</t>
  </si>
  <si>
    <t>{CDID: C_IND-005-3400; Programs: WUDR; Watershed Totality: Yes; Withdrawl Type: Direct; Aggregated: No; LBAS: 3400-19}</t>
  </si>
  <si>
    <t>N/A-006-3400</t>
  </si>
  <si>
    <t>{CDID: N/A-006-3400; Programs: ; Watershed Totality: No; Withdrawl Type: ; Aggregated: ; LBAS: 3400-19}</t>
  </si>
  <si>
    <t>C_IND-007-3400</t>
  </si>
  <si>
    <t>{CDID: C_IND-007-3400; Programs: ; Watershed Totality: No; Withdrawl Type: Direct; Aggregated: No; LBAS: 3400-19}</t>
  </si>
  <si>
    <t>C_PWSE-001-3710</t>
  </si>
  <si>
    <t>{CDID: C_PWSE-001-3710; Programs: ; Watershed Totality: No; Withdrawl Type: Direct; Aggregated: Yes; LBAS: 3710-00}</t>
  </si>
  <si>
    <t>N/A-008-3400</t>
  </si>
  <si>
    <t>{CDID: N/A-008-3400; Programs: ; Watershed Totality: No; Withdrawl Type: ; Aggregated: ; LBAS: 3400-00}</t>
  </si>
  <si>
    <t>N/A-001-3404</t>
  </si>
  <si>
    <t>{CDID: N/A-001-3404; Programs: ; Watershed Totality: No; Withdrawl Type: ; Aggregated: ; LBAS: 3404-03}</t>
  </si>
  <si>
    <t>N/A-002-3404</t>
  </si>
  <si>
    <t>{CDID: N/A-002-3404; Programs: ; Watershed Totality: No; Withdrawl Type: ; Aggregated: ; LBAS: 3404-00}</t>
  </si>
  <si>
    <t>C_AQC-003-3500</t>
  </si>
  <si>
    <t>{CDID: C_AQC-003-3500; Programs: WUDR; Watershed Totality: Yes; Withdrawl Type: Direct; Aggregated: No; LBAS: 3500-00}</t>
  </si>
  <si>
    <t>C_AQC-004-3500</t>
  </si>
  <si>
    <t>{CDID: C_AQC-004-3500; Programs: ; Watershed Totality: No; Withdrawl Type: Direct; Aggregated: No; LBAS: 3500-00}</t>
  </si>
  <si>
    <t>C_AQC-002-3500</t>
  </si>
  <si>
    <t>Well Supplying Quinebaug Valley Hatchery {CDID: C_AQC-002-3500; Programs: WUDR; Watershed Totality: Yes; Withdrawl Type: Direct; Aggregated: No; LBAS: 3500-00}</t>
  </si>
  <si>
    <t>{CDID: C_AQC-002-3500; Programs: WUDR; Watershed Totality: Yes; Withdrawl Type: Direct; Aggregated: No; LBAS: 3500-00}</t>
  </si>
  <si>
    <t>C_HYD-030-3700</t>
  </si>
  <si>
    <t>C_PWS-014-3700</t>
  </si>
  <si>
    <t>{CDID: C_PWS-014-3700; Programs: WUDR; Watershed Totality: Yes; Withdrawl Type: Direct; Aggregated: No; LBAS: 3700-00}</t>
  </si>
  <si>
    <t>C_PWS-015-3700</t>
  </si>
  <si>
    <t>{CDID: C_PWS-015-3700; Programs: WUDR; Watershed Totality: Yes; Withdrawl Type: Direct; Aggregated: No; LBAS: 3700-00}</t>
  </si>
  <si>
    <t>C_PWS-016-3700</t>
  </si>
  <si>
    <t>{CDID: C_PWS-016-3700; Programs: WUDR; Watershed Totality: Yes; Withdrawl Type: Direct; Aggregated: No; LBAS: 3700-00}</t>
  </si>
  <si>
    <t>C_PWS-025-3700</t>
  </si>
  <si>
    <t>C_PWS-026-3700</t>
  </si>
  <si>
    <t>{CDID: C_PWS-026-3700; Programs: WUDR; Watershed Totality: Yes; Withdrawl Type: Direct; Aggregated: No; LBAS: 3700-28}</t>
  </si>
  <si>
    <t>C_PWSE-017-3700</t>
  </si>
  <si>
    <t>C_PWSE-018-3700</t>
  </si>
  <si>
    <t>C_PWS-019-3700</t>
  </si>
  <si>
    <t>{CDID: C_PWS-019-3700; Programs: WUDR; Watershed Totality: Yes; Withdrawl Type: Direct; Aggregated: No; LBAS: 3700-40}</t>
  </si>
  <si>
    <t>C_AQC-027-3700</t>
  </si>
  <si>
    <t>{CDID: C_AQC-027-3700; Programs: WUDR; Watershed Totality: Yes; Withdrawl Type: Direct; Aggregated: No; LBAS: 3700-00}</t>
  </si>
  <si>
    <t>C_AQC-005-3500</t>
  </si>
  <si>
    <t>Well supplying Quinebaug valley hatchery {CDID: C_AQC-005-3500; Programs: ; Watershed Totality: No; Withdrawl Type: Direct; Aggregated: No; LBAS: 3500-00}</t>
  </si>
  <si>
    <t>{CDID: C_AQC-005-3500; Programs: ; Watershed Totality: No; Withdrawl Type: Direct; Aggregated: No; LBAS: 3500-00}</t>
  </si>
  <si>
    <t>C_AQC-028-3700</t>
  </si>
  <si>
    <t>Well supplying Quinebaug valley hatchery {CDID: C_AQC-028-3700; Programs: WUDR; Watershed Totality: Yes; Withdrawl Type: Direct; Aggregated: No; LBAS: 3700-00}</t>
  </si>
  <si>
    <t>{CDID: C_AQC-028-3700; Programs: WUDR; Watershed Totality: Yes; Withdrawl Type: Direct; Aggregated: No; LBAS: 3700-00}</t>
  </si>
  <si>
    <t>C_AQC-029-3700</t>
  </si>
  <si>
    <t>Well Supplying Quinebaug Valley Hatcheys {CDID: C_AQC-029-3700; Programs: WUDR; Watershed Totality: Yes; Withdrawl Type: Direct; Aggregated: No; LBAS: 3700-00}</t>
  </si>
  <si>
    <t>{CDID: C_AQC-029-3700; Programs: WUDR; Watershed Totality: Yes; Withdrawl Type: Direct; Aggregated: No; LBAS: 3700-00}</t>
  </si>
  <si>
    <t>C_IND-021-3700</t>
  </si>
  <si>
    <t>{CDID: C_IND-021-3700; Programs: ; Watershed Totality: No; Withdrawl Type: Direct; Aggregated: No; LBAS: 3700-23}</t>
  </si>
  <si>
    <t>C_PWSE-022-3700</t>
  </si>
  <si>
    <t>{CDID: C_PWSE-022-3700; Programs: WUDR; Watershed Totality: Yes; Withdrawl Type: Indirect; Aggregated: Yes; LBAS: 3700-23}</t>
  </si>
  <si>
    <t>C_PWSE-023-3700</t>
  </si>
  <si>
    <t>{CDID: C_PWSE-023-3700; Programs: WUDR; Watershed Totality: Yes; Withdrawl Type: Direct; Aggregated: Yes; LBAS: 3700-00}</t>
  </si>
  <si>
    <t>C_IND-031-3700</t>
  </si>
  <si>
    <t>{CDID: C_IND-031-3700; Programs: ; Watershed Totality: No; Withdrawl Type: Direct; Aggregated: No; LBAS: 3700-00}</t>
  </si>
  <si>
    <t>C_IND-024-3700</t>
  </si>
  <si>
    <t>{CDID: C_IND-024-3700; Programs: WUDR; Watershed Totality: Yes; Withdrawl Type: Direct; Aggregated: No; LBAS: 3700-00}</t>
  </si>
  <si>
    <t>C_IND-032-3700</t>
  </si>
  <si>
    <t>{CDID: C_IND-032-3700; Programs: ; Watershed Totality: No; Withdrawl Type: Direct; Aggregated: No; LBAS: 3700-23}</t>
  </si>
  <si>
    <t>C_IRCP-020-3700</t>
  </si>
  <si>
    <t>{CDID: C_IRCP-020-3700; Programs: ; Watershed Totality: No; Withdrawl Type: Direct; Aggregated: No; LBAS: 3700-00}</t>
  </si>
  <si>
    <t>C_IRREC-005-3207</t>
  </si>
  <si>
    <t>{CDID: C_IRREC-005-3207; Programs: ; Watershed Totality: No; Withdrawl Type: Direct; Aggregated: No; LBAS: 3207-16}</t>
  </si>
  <si>
    <t>C_IRCP-002-3708</t>
  </si>
  <si>
    <t>{CDID: C_IRCP-002-3708; Programs: WUDR; Watershed Totality: Yes; Withdrawl Type: Direct; Aggregated: No; LBAS: 3708-01}</t>
  </si>
  <si>
    <t>C_PWSE-003-3708</t>
  </si>
  <si>
    <t>{CDID: C_PWSE-003-3708; Programs: ; Watershed Totality: No; Withdrawl Type: Direct; Aggregated: Yes; LBAS: 3708-07}</t>
  </si>
  <si>
    <t>C_IND-004-3708</t>
  </si>
  <si>
    <t>{CDID: C_IND-004-3708; Programs: WUDR; Watershed Totality: Yes; Withdrawl Type: Direct; Aggregated: No; LBAS: 3708-07}</t>
  </si>
  <si>
    <t>C_PWS-001-3709</t>
  </si>
  <si>
    <t>{CDID: C_PWS-001-3709; Programs: ; Watershed Totality: No; Withdrawl Type: Direct; Aggregated: No; LBAS: 3709-02}</t>
  </si>
  <si>
    <t>C_IRREC-003-3709</t>
  </si>
  <si>
    <t>C_IRREC-002-3710</t>
  </si>
  <si>
    <t>{CDID: C_IRREC-002-3710; Programs: ; Watershed Totality: No; Withdrawl Type: Direct; Aggregated: No; LBAS: 3710-00}</t>
  </si>
  <si>
    <t>C_PWS-002-3713</t>
  </si>
  <si>
    <t>{CDID: C_PWS-002-3713; Programs: WUDR; Watershed Totality: Yes; Withdrawl Type: Direct; Aggregated: No; LBAS: 3713-01}</t>
  </si>
  <si>
    <t>C_HYD-010-3800</t>
  </si>
  <si>
    <t>C_HYD-013-3800</t>
  </si>
  <si>
    <t>C_IND-011-3800</t>
  </si>
  <si>
    <t>{CDID: C_IND-011-3800; Programs: ; Watershed Totality: No; Withdrawl Type: Direct; Aggregated: No; LBAS: 3800-00}</t>
  </si>
  <si>
    <t>C_IND-012-3800</t>
  </si>
  <si>
    <t>{CDID: C_IND-012-3800; Programs: ; Watershed Totality: No; Withdrawl Type: Direct; Aggregated: No; LBAS: 3800-00}</t>
  </si>
  <si>
    <t>N/A-015-3800</t>
  </si>
  <si>
    <t>{CDID: N/A-015-3800; Programs: ; Watershed Totality: No; Withdrawl Type: ; Aggregated: ; LBAS: 3800-00}</t>
  </si>
  <si>
    <t>C_IRREC-008-3800</t>
  </si>
  <si>
    <t>{CDID: C_IRREC-008-3800; Programs: ; Watershed Totality: No; Withdrawl Type: Direct; Aggregated: No; LBAS: 3800-13}</t>
  </si>
  <si>
    <t>C_IRCP-001-3805</t>
  </si>
  <si>
    <t>{CDID: C_IRCP-001-3805; Programs: WUDR; Watershed Totality: Yes; Withdrawl Type: Direct; Aggregated: No; LBAS: 3805-00}</t>
  </si>
  <si>
    <t>C_PWS-001-3900</t>
  </si>
  <si>
    <t>{CDID: C_PWS-001-3900; Programs: ; Watershed Totality: No; Withdrawl Type: Direct; Aggregated: No; LBAS: 3900-11}</t>
  </si>
  <si>
    <t>C_PWS-002-3900</t>
  </si>
  <si>
    <t>{CDID: C_PWS-002-3900; Programs: ; Watershed Totality: No; Withdrawl Type: Direct; Aggregated: No; LBAS: 3900-13}</t>
  </si>
  <si>
    <t>C_PWS-003-3900</t>
  </si>
  <si>
    <t>{CDID: C_PWS-003-3900; Programs: WUDR; Watershed Totality: Yes; Withdrawl Type: Direct; Aggregated: No; LBAS: 3900-00}</t>
  </si>
  <si>
    <t>C_HYD-001-3902</t>
  </si>
  <si>
    <t>C_IRREC-002-3902</t>
  </si>
  <si>
    <t>{CDID: C_IRREC-002-3902; Programs: ; Watershed Totality: No; Withdrawl Type: Direct; Aggregated: No; LBAS: 3902-00}</t>
  </si>
  <si>
    <t>C_PWS-009-3800</t>
  </si>
  <si>
    <t>{CDID: C_PWS-009-3800; Programs: WUDR; Watershed Totality: Yes; Withdrawl Type: Direct; Aggregated: No; LBAS: 3800-09}</t>
  </si>
  <si>
    <t>C_IRCP-003-3905</t>
  </si>
  <si>
    <t>{CDID: C_IRCP-003-3905; Programs: ; Watershed Totality: No; Withdrawl Type: ?; Aggregated: No; LBAS: 3905-04}</t>
  </si>
  <si>
    <t>C_IRCP-007-3004</t>
  </si>
  <si>
    <t>{CDID: C_IRCP-007-3004; Programs: WUDR; Watershed Totality: Yes; Withdrawl Type: Direct; Aggregated: No; LBAS: 3004-00}</t>
  </si>
  <si>
    <t>C_IRCP-008-3004</t>
  </si>
  <si>
    <t>{CDID: C_IRCP-008-3004; Programs: ; Watershed Totality: No; Withdrawl Type: Direct; Aggregated: No; LBAS: 3004-00}</t>
  </si>
  <si>
    <t>C_IRCP-009-3004</t>
  </si>
  <si>
    <t>{CDID: C_IRCP-009-3004; Programs: ; Watershed Totality: No; Withdrawl Type: Direct; Aggregated: No; LBAS: 3004-00}</t>
  </si>
  <si>
    <t>C_IRCP-073-4000</t>
  </si>
  <si>
    <t>{CDID: C_IRCP-073-4000; Programs: ; Watershed Totality: No; Withdrawl Type: Direct; Aggregated: No; LBAS: 4000-31}</t>
  </si>
  <si>
    <t>C_IRCP-074-4000</t>
  </si>
  <si>
    <t>{CDID: C_IRCP-074-4000; Programs: WUDR; Watershed Totality: Yes; Withdrawl Type: Direct; Aggregated: No; LBAS: 4000-31}</t>
  </si>
  <si>
    <t>N/A-042-4000</t>
  </si>
  <si>
    <t>{CDID: N/A-042-4000; Programs: ; Watershed Totality: No; Withdrawl Type: ; Aggregated: ; LBAS: 4000-00}</t>
  </si>
  <si>
    <t>N/A-043-4000</t>
  </si>
  <si>
    <t>{CDID: N/A-043-4000; Programs: ; Watershed Totality: No; Withdrawl Type: ; Aggregated: ; LBAS: 4000-00}</t>
  </si>
  <si>
    <t>N/A-044-4000</t>
  </si>
  <si>
    <t>{CDID: N/A-044-4000; Programs: ; Watershed Totality: No; Withdrawl Type: ; Aggregated: ; LBAS: 4000-00}</t>
  </si>
  <si>
    <t>N/A-051-4000</t>
  </si>
  <si>
    <t>{CDID: N/A-051-4000; Programs: ; Watershed Totality: No; Withdrawl Type: ; Aggregated: ; LBAS: 4000-00}</t>
  </si>
  <si>
    <t>C_IND-052-4000</t>
  </si>
  <si>
    <t>{CDID: C_IND-052-4000; Programs: WUDR; Watershed Totality: Yes; Withdrawl Type: Direct; Aggregated: No; LBAS: 4000-00}</t>
  </si>
  <si>
    <t>C_IND-053-4000</t>
  </si>
  <si>
    <t>{CDID: C_IND-053-4000; Programs: WUDR; Watershed Totality: Yes; Withdrawl Type: Direct; Aggregated: No; LBAS: 4000-00}</t>
  </si>
  <si>
    <t>C_IND-054-4000</t>
  </si>
  <si>
    <t>{CDID: C_IND-054-4000; Programs: WUDR; Watershed Totality: Yes; Withdrawl Type: Direct; Aggregated: No; LBAS: 4000-00}</t>
  </si>
  <si>
    <t>N/A-102-4000</t>
  </si>
  <si>
    <t>{CDID: N/A-102-4000; Programs: ; Watershed Totality: No; Withdrawl Type: ; Aggregated: ; LBAS: 4000-00}</t>
  </si>
  <si>
    <t>C_IND-014-4000</t>
  </si>
  <si>
    <t>{CDID: C_IND-014-4000; Programs: WUDR; Watershed Totality: Yes; Withdrawl Type: Direct; Aggregated: No; LBAS: 4000-00}</t>
  </si>
  <si>
    <t>C_IND-015-4000</t>
  </si>
  <si>
    <t>{CDID: C_IND-015-4000; Programs: WUDR; Watershed Totality: Yes; Withdrawl Type: Direct; Aggregated: No; LBAS: 4000-27}</t>
  </si>
  <si>
    <t>N/A-016-4000</t>
  </si>
  <si>
    <t>{CDID: N/A-016-4000; Programs: ; Watershed Totality: No; Withdrawl Type: ; Aggregated: ; LBAS: 4000-27}</t>
  </si>
  <si>
    <t>C_IND-017-4000</t>
  </si>
  <si>
    <t>{CDID: C_IND-017-4000; Programs: WUDR; Watershed Totality: Yes; Withdrawl Type: Direct; Aggregated: No; LBAS: 4000-27}</t>
  </si>
  <si>
    <t>C_IND-018-4000</t>
  </si>
  <si>
    <t>{CDID: C_IND-018-4000; Programs: WUDR; Watershed Totality: Yes; Withdrawl Type: Direct; Aggregated: No; LBAS: 4000-27}</t>
  </si>
  <si>
    <t>STO-046-4000</t>
  </si>
  <si>
    <t>Storage Pond and pump station to CT River {CDID: STO-046-4000; Programs: ; Watershed Totality: No; Withdrawl Type: Direct; Aggregated: No; LBAS: 4000-26}</t>
  </si>
  <si>
    <t>{CDID: STO-046-4000; Programs: ; Watershed Totality: No; Withdrawl Type: Direct; Aggregated: No; LBAS: 4000-26}</t>
  </si>
  <si>
    <t>C_IND-001-4006</t>
  </si>
  <si>
    <t>{CDID: C_IND-001-4006; Programs: WUDR; Watershed Totality: Yes; Withdrawl Type: Direct; Aggregated: No; LBAS: 4006-07}</t>
  </si>
  <si>
    <t>C_IND-002-4006</t>
  </si>
  <si>
    <t>{CDID: C_IND-002-4006; Programs: WUDR; Watershed Totality: Yes; Withdrawl Type: Direct; Aggregated: No; LBAS: 4006-07}</t>
  </si>
  <si>
    <t>C_IND-055-4000</t>
  </si>
  <si>
    <t>{CDID: C_IND-055-4000; Programs: WUDR; Watershed Totality: Yes; Withdrawl Type: Direct; Aggregated: No; LBAS: 4000-00}</t>
  </si>
  <si>
    <t>C_COM-056-4000</t>
  </si>
  <si>
    <t>{CDID: C_COM-056-4000; Programs: WUDR; Watershed Totality: Yes; Withdrawl Type: Direct; Aggregated: No; LBAS: 4000-00}</t>
  </si>
  <si>
    <t>C_COM-057-4000</t>
  </si>
  <si>
    <t>{CDID: C_COM-057-4000; Programs: WUDR; Watershed Totality: Yes; Withdrawl Type: Direct; Aggregated: No; LBAS: 4000-00}</t>
  </si>
  <si>
    <t>C_COM-058-4000</t>
  </si>
  <si>
    <t>{CDID: C_COM-058-4000; Programs: WUDR; Watershed Totality: Yes; Withdrawl Type: Direct; Aggregated: No; LBAS: 4000-42}</t>
  </si>
  <si>
    <t>C_IND-059-4000</t>
  </si>
  <si>
    <t>{CDID: C_IND-059-4000; Programs: ; Watershed Totality: No; Withdrawl Type: Direct; Aggregated: No; LBAS: 4000-00}</t>
  </si>
  <si>
    <t>C_IND-060-4000</t>
  </si>
  <si>
    <t>{CDID: C_IND-060-4000; Programs: WUDR; Watershed Totality: Yes; Withdrawl Type: Direct; Aggregated: No; LBAS: 4000-00}</t>
  </si>
  <si>
    <t>C_IND-061-4000</t>
  </si>
  <si>
    <t>{CDID: C_IND-061-4000; Programs: ; Watershed Totality: No; Withdrawl Type: Direct; Aggregated: No; LBAS: 4000-00}</t>
  </si>
  <si>
    <t>C_IND-062-4000</t>
  </si>
  <si>
    <t>{CDID: C_IND-062-4000; Programs: ; Watershed Totality: No; Withdrawl Type: Direct; Aggregated: No; LBAS: 4000-44}</t>
  </si>
  <si>
    <t>C_IND-075-4000</t>
  </si>
  <si>
    <t>{CDID: C_IND-075-4000; Programs: ; Watershed Totality: No; Withdrawl Type: Direct; Aggregated: No; LBAS: 4000-00}</t>
  </si>
  <si>
    <t>C_PWS-028-4000</t>
  </si>
  <si>
    <t>{CDID: C_PWS-028-4000; Programs: WUDR; Watershed Totality: Yes; Withdrawl Type: Direct; Aggregated: No; LBAS: 4000-03}</t>
  </si>
  <si>
    <t>C_PWS-029-4000</t>
  </si>
  <si>
    <t>{CDID: C_PWS-029-4000; Programs: WUDR; Watershed Totality: Yes; Withdrawl Type: Direct; Aggregated: No; LBAS: 4000-03}</t>
  </si>
  <si>
    <t>C_PWS-030-4000</t>
  </si>
  <si>
    <t>{CDID: C_PWS-030-4000; Programs: WUDR; Watershed Totality: Yes; Withdrawl Type: Direct; Aggregated: No; LBAS: 4000-03}</t>
  </si>
  <si>
    <t>C_PWS-031-4000</t>
  </si>
  <si>
    <t>{CDID: C_PWS-031-4000; Programs: WUDR; Watershed Totality: Yes; Withdrawl Type: Direct; Aggregated: No; LBAS: 4000-03}</t>
  </si>
  <si>
    <t>C_PWS-032-4000</t>
  </si>
  <si>
    <t>{CDID: C_PWS-032-4000; Programs: WUDR; Watershed Totality: Yes; Withdrawl Type: Direct; Aggregated: No; LBAS: 4000-03}</t>
  </si>
  <si>
    <t>N/A-103-4000</t>
  </si>
  <si>
    <t>{CDID: N/A-103-4000; Programs: ; Watershed Totality: No; Withdrawl Type: ; Aggregated: ; LBAS: 4000-11}</t>
  </si>
  <si>
    <t>N/A-104-4000</t>
  </si>
  <si>
    <t>{CDID: N/A-104-4000; Programs: ; Watershed Totality: No; Withdrawl Type: ; Aggregated: ; LBAS: 4000-11}</t>
  </si>
  <si>
    <t>N/A-105-4000</t>
  </si>
  <si>
    <t>{CDID: N/A-105-4000; Programs: ; Watershed Totality: No; Withdrawl Type: ; Aggregated: ; LBAS: 4000-11}</t>
  </si>
  <si>
    <t>N/A-106-4000</t>
  </si>
  <si>
    <t>{CDID: N/A-106-4000; Programs: ; Watershed Totality: No; Withdrawl Type: ; Aggregated: ; LBAS: 4000-11}</t>
  </si>
  <si>
    <t>C_PWS-107-4000</t>
  </si>
  <si>
    <t>{CDID: C_PWS-107-4000; Programs: ; Watershed Totality: No; Withdrawl Type: ; Aggregated: No; LBAS: 4000-11}</t>
  </si>
  <si>
    <t>C_PWS-108-4000</t>
  </si>
  <si>
    <t>{CDID: C_PWS-108-4000; Programs: ; Watershed Totality: No; Withdrawl Type: ; Aggregated: ; LBAS: 4000-11}</t>
  </si>
  <si>
    <t>C_PWS-007-4000</t>
  </si>
  <si>
    <t>{CDID: C_PWS-007-4000; Programs: WUDR; Watershed Totality: Yes; Withdrawl Type: Direct; Aggregated: No; LBAS: 4000-57}</t>
  </si>
  <si>
    <t>C_PWS-008-4000</t>
  </si>
  <si>
    <t>C_IRCP-020-4000</t>
  </si>
  <si>
    <t>{CDID: C_IRCP-020-4000; Programs: WUDR; Watershed Totality: Yes; Withdrawl Type: Direct; Aggregated: No; LBAS: 4000-17}</t>
  </si>
  <si>
    <t>C_IRCP-021-4000</t>
  </si>
  <si>
    <t>{CDID: C_IRCP-021-4000; Programs: WUDR; Watershed Totality: Yes; Withdrawl Type: Direct; Aggregated: No; LBAS: 4000-17}</t>
  </si>
  <si>
    <t>C_IRCP-022-4000</t>
  </si>
  <si>
    <t>{CDID: C_IRCP-022-4000; Programs: WUDR; Watershed Totality: Yes; Withdrawl Type: Direct; Aggregated: No; LBAS: 4000-17}</t>
  </si>
  <si>
    <t>C_IRCP-023-4000</t>
  </si>
  <si>
    <t>{CDID: C_IRCP-023-4000; Programs: WUDR; Watershed Totality: Yes; Withdrawl Type: Direct; Aggregated: No; LBAS: 4000-17}</t>
  </si>
  <si>
    <t>C_IRCP-024-4000</t>
  </si>
  <si>
    <t>{CDID: C_IRCP-024-4000; Programs: WUDR; Watershed Totality: Yes; Withdrawl Type: Direct; Aggregated: No; LBAS: 4000-17}</t>
  </si>
  <si>
    <t>C_IRCP-025-4000</t>
  </si>
  <si>
    <t>{CDID: C_IRCP-025-4000; Programs: WUDR; Watershed Totality: Yes; Withdrawl Type: Direct; Aggregated: No; LBAS: 4000-17}</t>
  </si>
  <si>
    <t>C_IRCP-026-4000</t>
  </si>
  <si>
    <t>{CDID: C_IRCP-026-4000; Programs: WUDR; Watershed Totality: Yes; Withdrawl Type: Direct; Aggregated: No; LBAS: 4000-17}</t>
  </si>
  <si>
    <t>C_IRREC-013-4000</t>
  </si>
  <si>
    <t>{CDID: C_IRREC-013-4000; Programs: ; Watershed Totality: No; Withdrawl Type: Direct; Aggregated: No; LBAS: 4000-50}</t>
  </si>
  <si>
    <t>STO-019-4000</t>
  </si>
  <si>
    <t>{CDID: STO-019-4000; Programs: ; Watershed Totality: No; Withdrawl Type: Direct; Aggregated: No; LBAS: 4000-27}</t>
  </si>
  <si>
    <t>N/A-086-4000</t>
  </si>
  <si>
    <t>{CDID: N/A-086-4000; Programs: ; Watershed Totality: No; Withdrawl Type: ; Aggregated: ; LBAS: 4000-02}</t>
  </si>
  <si>
    <t>N/A-011-4000</t>
  </si>
  <si>
    <t>{CDID: N/A-011-4000; Programs: ; Watershed Totality: No; Withdrawl Type: ; Aggregated: ; LBAS: 4000-31}</t>
  </si>
  <si>
    <t>C_IRCP-087-4000</t>
  </si>
  <si>
    <t>Located at river near East Street (Rte. 159) and River Blvd {CDID: C_IRCP-087-4000; Programs: WUDR; Watershed Totality: Yes; Withdrawl Type: Direct; Aggregated: No; LBAS: 4000-00}</t>
  </si>
  <si>
    <t>{CDID: C_IRCP-087-4000; Programs: WUDR; Watershed Totality: Yes; Withdrawl Type: Direct; Aggregated: No; LBAS: 4000-00}</t>
  </si>
  <si>
    <t>C_IRCP-088-4000</t>
  </si>
  <si>
    <t>{CDID: C_IRCP-088-4000; Programs: WUDR; Watershed Totality: Yes; Withdrawl Type: Direct; Aggregated: No; LBAS: 4000-02}</t>
  </si>
  <si>
    <t>C_IRCP-089-4000</t>
  </si>
  <si>
    <t>{CDID: C_IRCP-089-4000; Programs: WUDR; Watershed Totality: Yes; Withdrawl Type: Direct; Aggregated: No; LBAS: 4000-02}</t>
  </si>
  <si>
    <t>C_IRCP-090-4000</t>
  </si>
  <si>
    <t>{CDID: C_IRCP-090-4000; Programs: WUDR; Watershed Totality: Yes; Withdrawl Type: Direct; Aggregated: No; LBAS: 4000-02}</t>
  </si>
  <si>
    <t>C_IRCP-091-4000</t>
  </si>
  <si>
    <t>{CDID: C_IRCP-091-4000; Programs: WUDR; Watershed Totality: Yes; Withdrawl Type: Direct; Aggregated: No; LBAS: 4000-02}</t>
  </si>
  <si>
    <t>C_IRCP-092-4000</t>
  </si>
  <si>
    <t>{CDID: C_IRCP-092-4000; Programs: WUDR; Watershed Totality: Yes; Withdrawl Type: Direct; Aggregated: No; LBAS: 4000-06}</t>
  </si>
  <si>
    <t>C_IRCP-093-4000</t>
  </si>
  <si>
    <t>{CDID: C_IRCP-093-4000; Programs: WUDR; Watershed Totality: Yes; Withdrawl Type: Direct; Aggregated: No; LBAS: 4000-06}</t>
  </si>
  <si>
    <t>C_IRCP-097-4000</t>
  </si>
  <si>
    <t>Farm Pond on CT River backwater w/pump {CDID: C_IRCP-097-4000; Programs: WUDR; Watershed Totality: Yes; Withdrawl Type: Direct; Aggregated: No; LBAS: 4000-00}</t>
  </si>
  <si>
    <t>{CDID: C_IRCP-097-4000; Programs: WUDR; Watershed Totality: Yes; Withdrawl Type: Direct; Aggregated: No; LBAS: 4000-00}</t>
  </si>
  <si>
    <t>C_IRCP-098-4000</t>
  </si>
  <si>
    <t>Irrigation pump at CT River by Putnam Bridge {CDID: C_IRCP-098-4000; Programs: WUDR; Watershed Totality: Yes; Withdrawl Type: Direct; Aggregated: No; LBAS: 4000-00}</t>
  </si>
  <si>
    <t>{CDID: C_IRCP-098-4000; Programs: WUDR; Watershed Totality: Yes; Withdrawl Type: Direct; Aggregated: No; LBAS: 4000-00}</t>
  </si>
  <si>
    <t>C_IRCP-015-4006</t>
  </si>
  <si>
    <t>{CDID: C_IRCP-015-4006; Programs: WUDR; Watershed Totality: Yes; Withdrawl Type: Direct; Aggregated: No; LBAS: 4006-13}</t>
  </si>
  <si>
    <t>C_IRCP-037-4000</t>
  </si>
  <si>
    <t>{CDID: C_IRCP-037-4000; Programs: WUDR; Watershed Totality: Yes; Withdrawl Type: Direct; Aggregated: No; LBAS: 4000-00}</t>
  </si>
  <si>
    <t>C_IRCP-038-4000</t>
  </si>
  <si>
    <t>{CDID: C_IRCP-038-4000; Programs: WUDR; Watershed Totality: Yes; Withdrawl Type: Direct; Aggregated: No; LBAS: 4000-00}</t>
  </si>
  <si>
    <t>C_IRCP-081-4000</t>
  </si>
  <si>
    <t>{CDID: C_IRCP-081-4000; Programs: WUDR; Watershed Totality: Yes; Withdrawl Type: Direct; Aggregated: No; LBAS: 4000-00}</t>
  </si>
  <si>
    <t>C_IRCP-082-4000</t>
  </si>
  <si>
    <t>{CDID: C_IRCP-082-4000; Programs: WUDR; Watershed Totality: Yes; Withdrawl Type: Direct; Aggregated: No; LBAS: 4000-00}</t>
  </si>
  <si>
    <t>C_IRCP-039-4000</t>
  </si>
  <si>
    <t>C_IRCP-040-4000</t>
  </si>
  <si>
    <t>{CDID: C_IRCP-040-4000; Programs: WUDR; Watershed Totality: Yes; Withdrawl Type: Direct; Aggregated: No; LBAS: 4000-30}</t>
  </si>
  <si>
    <t>C_PWSE-109-4000</t>
  </si>
  <si>
    <t>{CDID: C_PWSE-109-4000; Programs: ; Watershed Totality: No; Withdrawl Type: Return; Aggregated: No; LBAS: 4000-12}</t>
  </si>
  <si>
    <t>STO-035-4000</t>
  </si>
  <si>
    <t>{CDID: STO-035-4000; Programs: ; Watershed Totality: No; Withdrawl Type: Direct; Aggregated: No; LBAS: 4000-00}</t>
  </si>
  <si>
    <t>C_IRCP-084-4000</t>
  </si>
  <si>
    <t>{CDID: C_IRCP-084-4000; Programs: WUDR; Watershed Totality: Yes; Withdrawl Type: Direct; Aggregated: No; LBAS: 4000-00}</t>
  </si>
  <si>
    <t>C_IND-110-4000</t>
  </si>
  <si>
    <t>{CDID: C_IND-110-4000; Programs: ; Watershed Totality: No; Withdrawl Type: Direct; Aggregated: No; LBAS: 4000-10}</t>
  </si>
  <si>
    <t>C_IND-111-4000</t>
  </si>
  <si>
    <t>{CDID: C_IND-111-4000; Programs: WUDR; Watershed Totality: Yes; Withdrawl Type: Direct; Aggregated: No; LBAS: 4000-10}</t>
  </si>
  <si>
    <t>C_IRCP-083-4000</t>
  </si>
  <si>
    <t>{CDID: C_IRCP-083-4000; Programs: WUDR; Watershed Totality: Yes; Withdrawl Type: Direct; Aggregated: No; LBAS: 4000-00}</t>
  </si>
  <si>
    <t>N/A-050-4000</t>
  </si>
  <si>
    <t>{CDID: N/A-050-4000; Programs: ; Watershed Totality: No; Withdrawl Type: ; Aggregated: ; LBAS: 4000-00}</t>
  </si>
  <si>
    <t>N/A-041-4000</t>
  </si>
  <si>
    <t>{CDID: N/A-041-4000; Programs: ; Watershed Totality: No; Withdrawl Type: ; Aggregated: ; LBAS: 4000-00}</t>
  </si>
  <si>
    <t>N/A-045-4000</t>
  </si>
  <si>
    <t>{CDID: N/A-045-4000; Programs: ; Watershed Totality: No; Withdrawl Type: ; Aggregated: ; LBAS: 4000-00}</t>
  </si>
  <si>
    <t>C_TEPWR-047-4000</t>
  </si>
  <si>
    <t>{CDID: C_TEPWR-047-4000; Programs: WUDR; Watershed Totality: Yes; Withdrawl Type: Direct; Aggregated: No; LBAS: 4000-00}</t>
  </si>
  <si>
    <t>C_TEPWR-076-4000</t>
  </si>
  <si>
    <t>{CDID: C_TEPWR-076-4000; Programs: WUDR; Watershed Totality: Yes; Withdrawl Type: Direct; Aggregated: No; LBAS: 4000-00}</t>
  </si>
  <si>
    <t>C_TEPWR-077-4000</t>
  </si>
  <si>
    <t>{CDID: C_TEPWR-077-4000; Programs: WUDR; Watershed Totality: Yes; Withdrawl Type: Direct; Aggregated: No; LBAS: 4000-00}</t>
  </si>
  <si>
    <t>C_TEPWR-063-4000</t>
  </si>
  <si>
    <t>{CDID: C_TEPWR-063-4000; Programs: ; Watershed Totality: No; Withdrawl Type: Direct; Aggregated: No; LBAS: 4000-00}</t>
  </si>
  <si>
    <t>C_TEPWR-064-4000</t>
  </si>
  <si>
    <t>{CDID: C_TEPWR-064-4000; Programs: ; Watershed Totality: No; Withdrawl Type: Direct; Aggregated: No; LBAS: 4000-00}</t>
  </si>
  <si>
    <t>C_PWS-085-4000</t>
  </si>
  <si>
    <t>{CDID: C_PWS-085-4000; Programs: ; Watershed Totality: No; Withdrawl Type: Return; Aggregated: No; LBAS: 4000-18}</t>
  </si>
  <si>
    <t>C_IRCP-094-4000</t>
  </si>
  <si>
    <t>{CDID: C_IRCP-094-4000; Programs: ; Watershed Totality: No; Withdrawl Type: Direct; Aggregated: No; LBAS: 4000-00}</t>
  </si>
  <si>
    <t>C_PWS-066-4000</t>
  </si>
  <si>
    <t>{CDID: C_PWS-066-4000; Programs: WUDR; Watershed Totality: Yes; Withdrawl Type: Direct; Aggregated: Yes; LBAS: 4000-37}</t>
  </si>
  <si>
    <t>C_PWS-067-4000</t>
  </si>
  <si>
    <t>{CDID: C_PWS-067-4000; Programs: ; Watershed Totality: No; Withdrawl Type: Indirect; Aggregated: Yes; LBAS: 4000-37}</t>
  </si>
  <si>
    <t>C_PWS-112-4000</t>
  </si>
  <si>
    <t>{CDID: C_PWS-112-4000; Programs: ; Watershed Totality: No; Withdrawl Type: Return; Aggregated: No; LBAS: 4000-11}</t>
  </si>
  <si>
    <t>C_PWSE-068-4000</t>
  </si>
  <si>
    <t>{CDID: C_PWSE-068-4000; Programs: WUDR; Watershed Totality: Yes; Withdrawl Type: Direct; Aggregated: Yes; LBAS: 4000-38}</t>
  </si>
  <si>
    <t>C_PWS-069-4000</t>
  </si>
  <si>
    <t>{CDID: C_PWS-069-4000; Programs: ; Watershed Totality: No; Withdrawl Type: Indirect; Aggregated: Yes; LBAS: 4000-37}</t>
  </si>
  <si>
    <t>C_PWS-070-4000</t>
  </si>
  <si>
    <t>{CDID: C_PWS-070-4000; Programs: ; Watershed Totality: No; Withdrawl Type: Indirect; Aggregated: Yes; LBAS: 4000-38}</t>
  </si>
  <si>
    <t>C_PWS-071-4000</t>
  </si>
  <si>
    <t>{CDID: C_PWS-071-4000; Programs: ; Watershed Totality: No; Withdrawl Type: Indirect; Aggregated: No; LBAS: 4000-43}</t>
  </si>
  <si>
    <t>C_TEPWR-072-4000</t>
  </si>
  <si>
    <t>{CDID: C_TEPWR-072-4000; Programs: WUDR; Watershed Totality: Yes; Withdrawl Type: Direct; Aggregated: No; LBAS: 4000-00}</t>
  </si>
  <si>
    <t>C_IRCP-078-4000</t>
  </si>
  <si>
    <t>7 pumps located along an oxbox in the CT River in Rocky Hill {CDID: C_IRCP-078-4000; Programs: WUDR; Watershed Totality: Yes; Withdrawl Type: Direct; Aggregated: No; LBAS: 4000-00}</t>
  </si>
  <si>
    <t>{CDID: C_IRCP-078-4000; Programs: WUDR; Watershed Totality: Yes; Withdrawl Type: Direct; Aggregated: No; LBAS: 4000-00}</t>
  </si>
  <si>
    <t>C_IRCP-003-4010</t>
  </si>
  <si>
    <t>{CDID: C_IRCP-003-4010; Programs: WUDR; Watershed Totality: Yes; Withdrawl Type: Direct; Aggregated: No; LBAS: 4010-00}</t>
  </si>
  <si>
    <t>C_IRCP-012-4000</t>
  </si>
  <si>
    <t>{CDID: C_IRCP-012-4000; Programs: WUDR; Watershed Totality: Yes; Withdrawl Type: Direct; Aggregated: No; LBAS: 4000-00}</t>
  </si>
  <si>
    <t>C_IRCP-022-4600</t>
  </si>
  <si>
    <t>{CDID: C_IRCP-022-4600; Programs: WUDR; Watershed Totality: Yes; Withdrawl Type: Direct; Aggregated: No; LBAS: 4600-22}</t>
  </si>
  <si>
    <t>C_IRCP-079-4000</t>
  </si>
  <si>
    <t>{CDID: C_IRCP-079-4000; Programs: WUDR; Watershed Totality: Yes; Withdrawl Type: Direct; Aggregated: No; LBAS: 4000-31}</t>
  </si>
  <si>
    <t>C_IRCP-101-4000</t>
  </si>
  <si>
    <t>{CDID: C_IRCP-101-4000; Programs: WUDR; Watershed Totality: Yes; Withdrawl Type: Direct; Aggregated: No; LBAS: 4000-00}</t>
  </si>
  <si>
    <t>C_IRCP-001-4017</t>
  </si>
  <si>
    <t>C_IRCP-009-4000</t>
  </si>
  <si>
    <t>{CDID: C_IRCP-009-4000; Programs: WUDR; Watershed Totality: Yes; Withdrawl Type: Direct; Aggregated: No; LBAS: 4000-58}</t>
  </si>
  <si>
    <t>C_PWS-027-4000</t>
  </si>
  <si>
    <t>{CDID: C_PWS-027-4000; Programs: ; Watershed Totality: No; Withdrawl Type: ?; Aggregated: Yes; LBAS: 4000-08}</t>
  </si>
  <si>
    <t>C_IRCP-001-4002</t>
  </si>
  <si>
    <t>{CDID: C_IRCP-001-4002; Programs: WUDR; Watershed Totality: Yes; Withdrawl Type: Direct; Aggregated: No; LBAS: 4002-02}</t>
  </si>
  <si>
    <t>C_PWS-002-4002</t>
  </si>
  <si>
    <t>{CDID: C_PWS-002-4002; Programs: ; Watershed Totality: No; Withdrawl Type: Direct; Aggregated: No; LBAS: 4002-02}</t>
  </si>
  <si>
    <t>C_PWS-003-4002</t>
  </si>
  <si>
    <t>{CDID: C_PWS-003-4002; Programs: WUDR; Watershed Totality: Yes; Withdrawl Type: Direct; Aggregated: No; LBAS: 4002-02}</t>
  </si>
  <si>
    <t>N/A-004-4002</t>
  </si>
  <si>
    <t>{CDID: N/A-004-4002; Programs: ; Watershed Totality: No; Withdrawl Type: ; Aggregated: ; LBAS: 4002-02}</t>
  </si>
  <si>
    <t>C_PWS-001-4003</t>
  </si>
  <si>
    <t>{CDID: C_PWS-001-4003; Programs: WUDR; Watershed Totality: Yes; Withdrawl Type: Direct; Aggregated: No; LBAS: 4003-00}</t>
  </si>
  <si>
    <t>C_IND-002-4003</t>
  </si>
  <si>
    <t>{CDID: C_IND-002-4003; Programs: ; Watershed Totality: No; Withdrawl Type: Direct; Aggregated: No; LBAS: 4003-01}</t>
  </si>
  <si>
    <t>C_IRCP-003-4003</t>
  </si>
  <si>
    <t>{CDID: C_IRCP-003-4003; Programs: WUDR; Watershed Totality: Yes; Withdrawl Type: Direct; Aggregated: No; LBAS: 4003-00}</t>
  </si>
  <si>
    <t>C_IRCP-004-4003</t>
  </si>
  <si>
    <t>{CDID: C_IRCP-004-4003; Programs: WUDR; Watershed Totality: Yes; Withdrawl Type: Direct; Aggregated: No; LBAS: 4003-01}</t>
  </si>
  <si>
    <t>C_IRCP-005-4003</t>
  </si>
  <si>
    <t>{CDID: C_IRCP-005-4003; Programs: WUDR; Watershed Totality: Yes; Withdrawl Type: Direct; Aggregated: No; LBAS: 4003-01}</t>
  </si>
  <si>
    <t>C_PWS-006-4004</t>
  </si>
  <si>
    <t>{CDID: C_PWS-006-4004; Programs: ; Watershed Totality: No; Withdrawl Type: ; Aggregated: ; LBAS: 4004-00}</t>
  </si>
  <si>
    <t>C_IRREC-002-4004</t>
  </si>
  <si>
    <t>{CDID: C_IRREC-002-4004; Programs: WUDR; Watershed Totality: Yes; Withdrawl Type: Direct; Aggregated: No; LBAS: 4004-05}</t>
  </si>
  <si>
    <t>C_IRREC-003-4004</t>
  </si>
  <si>
    <t>{CDID: C_IRREC-003-4004; Programs: WUDR; Watershed Totality: Yes; Withdrawl Type: Direct; Aggregated: No; LBAS: 4004-05}</t>
  </si>
  <si>
    <t>C_IRREC-004-4004</t>
  </si>
  <si>
    <t>{CDID: C_IRREC-004-4004; Programs: WUDR; Watershed Totality: Yes; Withdrawl Type: Direct; Aggregated: No; LBAS: 4004-05}</t>
  </si>
  <si>
    <t>STO-005-4004</t>
  </si>
  <si>
    <t>{CDID: STO-005-4004; Programs: ; Watershed Totality: No; Withdrawl Type: Direct; Aggregated: No; LBAS: 4004-05}</t>
  </si>
  <si>
    <t>C_IRCP-007-4004</t>
  </si>
  <si>
    <t>{CDID: C_IRCP-007-4004; Programs: WUDR; Watershed Totality: Yes; Withdrawl Type: Direct; Aggregated: No; LBAS: 4004-01}</t>
  </si>
  <si>
    <t>C_IRCP-008-4004</t>
  </si>
  <si>
    <t>{CDID: C_IRCP-008-4004; Programs: ; Watershed Totality: No; Withdrawl Type: Direct; Aggregated: No; LBAS: 4004-00}</t>
  </si>
  <si>
    <t>C_IRCP-009-4004</t>
  </si>
  <si>
    <t>{CDID: C_IRCP-009-4004; Programs: WUDR; Watershed Totality: Yes; Withdrawl Type: Direct; Aggregated: No; LBAS: 4004-01}</t>
  </si>
  <si>
    <t>C_IRCP-010-4004</t>
  </si>
  <si>
    <t>{CDID: C_IRCP-010-4004; Programs: WUDR; Watershed Totality: Yes; Withdrawl Type: Direct; Aggregated: No; LBAS: 4004-00}</t>
  </si>
  <si>
    <t>C_IRCP-011-4004</t>
  </si>
  <si>
    <t>{CDID: C_IRCP-011-4004; Programs: WUDR; Watershed Totality: Yes; Withdrawl Type: Direct; Aggregated: No; LBAS: 4004-02}</t>
  </si>
  <si>
    <t>C_IRCP-012-4004</t>
  </si>
  <si>
    <t>{CDID: C_IRCP-012-4004; Programs: ; Watershed Totality: No; Withdrawl Type: Direct; Aggregated: No; LBAS: 4004-00}</t>
  </si>
  <si>
    <t>C_IRCP-013-4004</t>
  </si>
  <si>
    <t>{CDID: C_IRCP-013-4004; Programs: WUDR; Watershed Totality: Yes; Withdrawl Type: Direct; Aggregated: No; LBAS: 4004-00}</t>
  </si>
  <si>
    <t>C_IRCP-014-4004</t>
  </si>
  <si>
    <t>{CDID: C_IRCP-014-4004; Programs: WUDR; Watershed Totality: Yes; Withdrawl Type: Direct; Aggregated: No; LBAS: 4004-00}</t>
  </si>
  <si>
    <t>N/A-003-4005</t>
  </si>
  <si>
    <t>{CDID: N/A-003-4005; Programs: ; Watershed Totality: No; Withdrawl Type: ; Aggregated: ; LBAS: 4005-00}</t>
  </si>
  <si>
    <t>N/A-004-4005</t>
  </si>
  <si>
    <t>{CDID: N/A-004-4005; Programs: ; Watershed Totality: No; Withdrawl Type: ; Aggregated: ; LBAS: 4005-00}</t>
  </si>
  <si>
    <t>N/A-005-4005</t>
  </si>
  <si>
    <t>{CDID: N/A-005-4005; Programs: ; Watershed Totality: No; Withdrawl Type: ; Aggregated: ; LBAS: 4005-00}</t>
  </si>
  <si>
    <t>C_IRREC-016-4006</t>
  </si>
  <si>
    <t>{CDID: C_IRREC-016-4006; Programs: WUDR; Watershed Totality: Yes; Withdrawl Type: Direct; Aggregated: Yes; LBAS: 4006-01}</t>
  </si>
  <si>
    <t>C_IRREC-017-4006</t>
  </si>
  <si>
    <t>C_IRREC-018-4006</t>
  </si>
  <si>
    <t>{CDID: C_IRREC-018-4006; Programs: WUDR; Watershed Totality: Yes; Withdrawl Type: Direct; Aggregated: No; LBAS: 4006-01}</t>
  </si>
  <si>
    <t>N/A-019-4006</t>
  </si>
  <si>
    <t>{CDID: N/A-019-4006; Programs: ; Watershed Totality: No; Withdrawl Type: ; Aggregated: ; LBAS: 4006-00}</t>
  </si>
  <si>
    <t>C_IND-003-4006</t>
  </si>
  <si>
    <t>{CDID: C_IND-003-4006; Programs: WUDR; Watershed Totality: Yes; Withdrawl Type: Direct; Aggregated: No; LBAS: 4006-07}</t>
  </si>
  <si>
    <t>C_IND-004-4006</t>
  </si>
  <si>
    <t>{CDID: C_IND-004-4006; Programs: WUDR; Watershed Totality: Yes; Withdrawl Type: Direct; Aggregated: No; LBAS: 4006-07}</t>
  </si>
  <si>
    <t>C_IND-005-4006</t>
  </si>
  <si>
    <t>{CDID: C_IND-005-4006; Programs: WUDR; Watershed Totality: Yes; Withdrawl Type: Direct; Aggregated: No; LBAS: 4006-07}</t>
  </si>
  <si>
    <t>C_IND-006-4006</t>
  </si>
  <si>
    <t>{CDID: C_IND-006-4006; Programs: WUDR; Watershed Totality: Yes; Withdrawl Type: Direct; Aggregated: No; LBAS: 4006-07}</t>
  </si>
  <si>
    <t>C_IND-007-4006</t>
  </si>
  <si>
    <t>{CDID: C_IND-007-4006; Programs: WUDR; Watershed Totality: Yes; Withdrawl Type: Direct; Aggregated: No; LBAS: 4006-07}</t>
  </si>
  <si>
    <t>C_IND-008-4006</t>
  </si>
  <si>
    <t>{CDID: C_IND-008-4006; Programs: WUDR; Watershed Totality: Yes; Withdrawl Type: Direct; Aggregated: No; LBAS: 4006-07}</t>
  </si>
  <si>
    <t>C_IND-009-4006</t>
  </si>
  <si>
    <t>{CDID: C_IND-009-4006; Programs: WUDR; Watershed Totality: Yes; Withdrawl Type: Direct; Aggregated: No; LBAS: 4006-07}</t>
  </si>
  <si>
    <t>C_IND-010-4006</t>
  </si>
  <si>
    <t>{CDID: C_IND-010-4006; Programs: WUDR; Watershed Totality: Yes; Withdrawl Type: Direct; Aggregated: No; LBAS: 4006-07}</t>
  </si>
  <si>
    <t>C_IND-011-4006</t>
  </si>
  <si>
    <t>{CDID: C_IND-011-4006; Programs: WUDR; Watershed Totality: Yes; Withdrawl Type: Direct; Aggregated: No; LBAS: 4006-07}</t>
  </si>
  <si>
    <t>C_IND-012-4006</t>
  </si>
  <si>
    <t>{CDID: C_IND-012-4006; Programs: WUDR; Watershed Totality: Yes; Withdrawl Type: Direct; Aggregated: No; LBAS: 4006-07}</t>
  </si>
  <si>
    <t>C_IRCP-013-4006</t>
  </si>
  <si>
    <t>{CDID: C_IRCP-013-4006; Programs: WUDR; Watershed Totality: Yes; Withdrawl Type: Direct; Aggregated: No; LBAS: 4006-08}</t>
  </si>
  <si>
    <t>C_IRCP-020-4006</t>
  </si>
  <si>
    <t>{CDID: C_IRCP-020-4006; Programs: WUDR; Watershed Totality: Yes; Withdrawl Type: Direct; Aggregated: No; LBAS: 4006-00}</t>
  </si>
  <si>
    <t>C_IRCP-021-4006</t>
  </si>
  <si>
    <t>{CDID: C_IRCP-021-4006; Programs: ; Watershed Totality: No; Withdrawl Type: Direct; Aggregated: No; LBAS: 4006-06}</t>
  </si>
  <si>
    <t>C_IND-014-4006</t>
  </si>
  <si>
    <t>{CDID: C_IND-014-4006; Programs: WUDR; Watershed Totality: Yes; Withdrawl Type: Direct; Aggregated: No; LBAS: 4006-07}</t>
  </si>
  <si>
    <t>STO-001-4007</t>
  </si>
  <si>
    <t>{CDID: STO-001-4007; Programs: ; Watershed Totality: No; Withdrawl Type: Direct; Aggregated: No; LBAS: 4007-04}</t>
  </si>
  <si>
    <t>C_IRREC-002-4007</t>
  </si>
  <si>
    <t>{CDID: C_IRREC-002-4007; Programs: ; Watershed Totality: No; Withdrawl Type: Direct; Aggregated: No; LBAS: 4007-04}</t>
  </si>
  <si>
    <t>C_IRREC-001-4008</t>
  </si>
  <si>
    <t>{CDID: C_IRREC-001-4008; Programs: WUDR; Watershed Totality: Yes; Withdrawl Type: Direct; Aggregated: No; LBAS: 4008-00}</t>
  </si>
  <si>
    <t>C_IRREC-002-4008</t>
  </si>
  <si>
    <t>{CDID: C_IRREC-002-4008; Programs: WUDR; Watershed Totality: Yes; Withdrawl Type: Direct; Aggregated: Yes; LBAS: 4008-00}</t>
  </si>
  <si>
    <t>C_IRREC-003-4008</t>
  </si>
  <si>
    <t>C_IRREC-004-4008</t>
  </si>
  <si>
    <t>{CDID: C_IRREC-004-4008; Programs: ; Watershed Totality: No; Withdrawl Type: Direct; Aggregated: No; LBAS: 4008-00}</t>
  </si>
  <si>
    <t>C_IRREC-005-4008</t>
  </si>
  <si>
    <t>{CDID: C_IRREC-005-4008; Programs: ; Watershed Totality: No; Withdrawl Type: Direct; Aggregated: No; LBAS: 4008-00}</t>
  </si>
  <si>
    <t>C_IRREC-006-4008</t>
  </si>
  <si>
    <t>{CDID: C_IRREC-006-4008; Programs: ; Watershed Totality: No; Withdrawl Type: Direct; Aggregated: No; LBAS: 4008-00}</t>
  </si>
  <si>
    <t>C_IRREC-007-4008</t>
  </si>
  <si>
    <t>{CDID: C_IRREC-007-4008; Programs: ; Watershed Totality: No; Withdrawl Type: Direct; Aggregated: No; LBAS: 4008-00}</t>
  </si>
  <si>
    <t>C_PWS-001-4009</t>
  </si>
  <si>
    <t>C_IRCP-002-4009</t>
  </si>
  <si>
    <t>{CDID: C_IRCP-002-4009; Programs: WUDR; Watershed Totality: Yes; Withdrawl Type: Direct; Aggregated: No; LBAS: 4009-00}</t>
  </si>
  <si>
    <t>C_IRCP-004-4009</t>
  </si>
  <si>
    <t>{CDID: C_IRCP-004-4009; Programs: WUDR; Watershed Totality: Yes; Withdrawl Type: Direct; Aggregated: No; LBAS: 4009-00}</t>
  </si>
  <si>
    <t>C_IRCP-005-4009</t>
  </si>
  <si>
    <t>{CDID: C_IRCP-005-4009; Programs: WUDR; Watershed Totality: Yes; Withdrawl Type: Direct; Aggregated: No; LBAS: 4009-00}</t>
  </si>
  <si>
    <t>C_IRCP-006-4009</t>
  </si>
  <si>
    <t>{CDID: C_IRCP-006-4009; Programs: WUDR; Watershed Totality: Yes; Withdrawl Type: Direct; Aggregated: No; LBAS: 4009-11}</t>
  </si>
  <si>
    <t>C_IRCP-007-4009</t>
  </si>
  <si>
    <t>{CDID: C_IRCP-007-4009; Programs: ; Watershed Totality: No; Withdrawl Type: Direct; Aggregated: No; LBAS: 4009-00}</t>
  </si>
  <si>
    <t>STO-003-4009</t>
  </si>
  <si>
    <t>{CDID: STO-003-4009; Programs: ; Watershed Totality: No; Withdrawl Type: Direct; Aggregated: No; LBAS: 4009-05}</t>
  </si>
  <si>
    <t>C_IRCP-005-4010</t>
  </si>
  <si>
    <t>{CDID: C_IRCP-005-4010; Programs: ; Watershed Totality: No; Withdrawl Type: Direct; Aggregated: No; LBAS: 4010-00}</t>
  </si>
  <si>
    <t>C_IRCP-099-4000</t>
  </si>
  <si>
    <t>{CDID: C_IRCP-099-4000; Programs: ; Watershed Totality: No; Withdrawl Type: Direct; Aggregated: No; LBAS: 4000-00}</t>
  </si>
  <si>
    <t>C_IRCP-100-4000</t>
  </si>
  <si>
    <t>{CDID: C_IRCP-100-4000; Programs: ; Watershed Totality: No; Withdrawl Type: Direct; Aggregated: No; LBAS: 4000-00}</t>
  </si>
  <si>
    <t>C_IRCP-006-4010</t>
  </si>
  <si>
    <t>Farm Pond on Beaver Brook with irrigation pump {CDID: C_IRCP-006-4010; Programs: WUDR; Watershed Totality: Yes; Withdrawl Type: Direct; Aggregated: No; LBAS: 4010-00}</t>
  </si>
  <si>
    <t>{CDID: C_IRCP-006-4010; Programs: WUDR; Watershed Totality: Yes; Withdrawl Type: Direct; Aggregated: No; LBAS: 4010-00}</t>
  </si>
  <si>
    <t>C_IRCP-004-4010</t>
  </si>
  <si>
    <t>{CDID: C_IRCP-004-4010; Programs: WUDR; Watershed Totality: Yes; Withdrawl Type: Direct; Aggregated: No; LBAS: 4010-00}</t>
  </si>
  <si>
    <t>C_PWS-001-4011</t>
  </si>
  <si>
    <t>{CDID: C_PWS-001-4011; Programs: ; Watershed Totality: No; Withdrawl Type: Direct; Aggregated: No; LBAS: 4011-00}</t>
  </si>
  <si>
    <t>C_PWS-004-4012</t>
  </si>
  <si>
    <t>{CDID: C_PWS-004-4012; Programs: WUDR; Watershed Totality: Yes; Withdrawl Type: Direct; Aggregated: No; LBAS: 4012-00}</t>
  </si>
  <si>
    <t>C_IRREC-001-4016</t>
  </si>
  <si>
    <t>{CDID: C_IRREC-001-4016; Programs: ; Watershed Totality: No; Withdrawl Type: Direct; Aggregated: No; LBAS: 4016-01}</t>
  </si>
  <si>
    <t>C_PWS-003-4017</t>
  </si>
  <si>
    <t>{CDID: C_PWS-003-4017; Programs: WUDR; Watershed Totality: Yes; Withdrawl Type: Direct; Aggregated: No; LBAS: 4017-04}</t>
  </si>
  <si>
    <t>C_IRCP-004-4017</t>
  </si>
  <si>
    <t>C_IRCP-005-4017</t>
  </si>
  <si>
    <t>{CDID: C_IRCP-005-4017; Programs: WUDR; Watershed Totality: Yes; Withdrawl Type: Direct; Aggregated: No; LBAS: 4017-03}</t>
  </si>
  <si>
    <t>C_IRCP-006-4017</t>
  </si>
  <si>
    <t>{CDID: C_IRCP-006-4017; Programs: WUDR; Watershed Totality: Yes; Withdrawl Type: Direct; Aggregated: No; LBAS: 4017-03}</t>
  </si>
  <si>
    <t>C_IRCP-007-4017</t>
  </si>
  <si>
    <t>{CDID: C_IRCP-007-4017; Programs: WUDR; Watershed Totality: Yes; Withdrawl Type: Direct; Aggregated: No; LBAS: 4017-03}</t>
  </si>
  <si>
    <t>C_IRCP-008-4017</t>
  </si>
  <si>
    <t>{CDID: C_IRCP-008-4017; Programs: WUDR; Watershed Totality: Yes; Withdrawl Type: Direct; Aggregated: No; LBAS: 4017-03}</t>
  </si>
  <si>
    <t>C_IRCP-009-4017</t>
  </si>
  <si>
    <t>{CDID: C_IRCP-009-4017; Programs: WUDR; Watershed Totality: Yes; Withdrawl Type: Direct; Aggregated: No; LBAS: 4017-03}</t>
  </si>
  <si>
    <t>C_PWS-001-4019</t>
  </si>
  <si>
    <t>{CDID: C_PWS-001-4019; Programs: ; Watershed Totality: No; Withdrawl Type: ; Aggregated: ; LBAS: 4019-10}</t>
  </si>
  <si>
    <t>C_PWS-036-4000</t>
  </si>
  <si>
    <t>{CDID: C_PWS-036-4000; Programs: WUDR; Watershed Totality: Yes; Withdrawl Type: Direct; Aggregated: No; LBAS: 4000-00}</t>
  </si>
  <si>
    <t>C_HYD-002-4019</t>
  </si>
  <si>
    <t>N/A-001-4100</t>
  </si>
  <si>
    <t>{CDID: N/A-001-4100; Programs: ; Watershed Totality: No; Withdrawl Type: ; Aggregated: ; LBAS: 4100-11}</t>
  </si>
  <si>
    <t>N/A-002-4100</t>
  </si>
  <si>
    <t>{CDID: N/A-002-4100; Programs: ; Watershed Totality: No; Withdrawl Type: ; Aggregated: ; LBAS: 4100-11}</t>
  </si>
  <si>
    <t>C_PWS-008-4100</t>
  </si>
  <si>
    <t>{CDID: C_PWS-008-4100; Programs: WUDR; Watershed Totality: Yes; Withdrawl Type: Direct; Aggregated: No; LBAS: 4100-12}</t>
  </si>
  <si>
    <t>N/A-095-4000</t>
  </si>
  <si>
    <t>{CDID: N/A-095-4000; Programs: ; Watershed Totality: No; Withdrawl Type: ; Aggregated: ; LBAS: 4000-00}</t>
  </si>
  <si>
    <t>N/A-096-4000</t>
  </si>
  <si>
    <t>{CDID: N/A-096-4000; Programs: ; Watershed Totality: No; Withdrawl Type: ; Aggregated: ; LBAS: 4000-00}</t>
  </si>
  <si>
    <t>C_IRCP-016-4100</t>
  </si>
  <si>
    <t>{CDID: C_IRCP-016-4100; Programs: WUDR; Watershed Totality: Yes; Withdrawl Type: Direct; Aggregated: No; LBAS: 4100-01}</t>
  </si>
  <si>
    <t>C_IRCP-017-4100</t>
  </si>
  <si>
    <t>{CDID: C_IRCP-017-4100; Programs: WUDR; Watershed Totality: Yes; Withdrawl Type: Direct; Aggregated: No; LBAS: 4100-02}</t>
  </si>
  <si>
    <t>C_IRCP-018-4100</t>
  </si>
  <si>
    <t>Drilled bedrock farm well {CDID: C_IRCP-018-4100; Programs: WUDR; Watershed Totality: Yes; Withdrawl Type: Direct; Aggregated: No; LBAS: 4100-02}</t>
  </si>
  <si>
    <t>{CDID: C_IRCP-018-4100; Programs: WUDR; Watershed Totality: Yes; Withdrawl Type: Direct; Aggregated: No; LBAS: 4100-02}</t>
  </si>
  <si>
    <t>C_IRCP-019-4100</t>
  </si>
  <si>
    <t>Drilled bedrock farm well {CDID: C_IRCP-019-4100; Programs: WUDR; Watershed Totality: Yes; Withdrawl Type: Direct; Aggregated: No; LBAS: 4100-02}</t>
  </si>
  <si>
    <t>{CDID: C_IRCP-019-4100; Programs: WUDR; Watershed Totality: Yes; Withdrawl Type: Direct; Aggregated: No; LBAS: 4100-02}</t>
  </si>
  <si>
    <t>C_IRCP-020-4100</t>
  </si>
  <si>
    <t>Drilled bedrock farm well {CDID: C_IRCP-020-4100; Programs: WUDR; Watershed Totality: Yes; Withdrawl Type: Direct; Aggregated: No; LBAS: 4100-01}</t>
  </si>
  <si>
    <t>{CDID: C_IRCP-020-4100; Programs: WUDR; Watershed Totality: Yes; Withdrawl Type: Direct; Aggregated: No; LBAS: 4100-01}</t>
  </si>
  <si>
    <t>C_IRCP-021-4100</t>
  </si>
  <si>
    <t>{CDID: C_IRCP-021-4100; Programs: WUDR; Watershed Totality: Yes; Withdrawl Type: Direct; Aggregated: No; LBAS: 4100-12}</t>
  </si>
  <si>
    <t>C_IRCP-009-4100</t>
  </si>
  <si>
    <t>{CDID: C_IRCP-009-4100; Programs: WUDR; Watershed Totality: Yes; Withdrawl Type: Direct; Aggregated: No; LBAS: 4100-01}</t>
  </si>
  <si>
    <t>C_IRCP-010-4100</t>
  </si>
  <si>
    <t>{CDID: C_IRCP-010-4100; Programs: WUDR; Watershed Totality: Yes; Withdrawl Type: Direct; Aggregated: No; LBAS: 4100-02}</t>
  </si>
  <si>
    <t>C_IRCP-022-4100</t>
  </si>
  <si>
    <t>{CDID: C_IRCP-022-4100; Programs: WUDR; Watershed Totality: Yes; Withdrawl Type: Direct; Aggregated: No; LBAS: 4100-02}</t>
  </si>
  <si>
    <t>C_IRCP-023-4100</t>
  </si>
  <si>
    <t>{CDID: C_IRCP-023-4100; Programs: WUDR; Watershed Totality: Yes; Withdrawl Type: Direct; Aggregated: No; LBAS: 4100-02}</t>
  </si>
  <si>
    <t>C_IRCP-024-4100</t>
  </si>
  <si>
    <t>{CDID: C_IRCP-024-4100; Programs: WUDR; Watershed Totality: Yes; Withdrawl Type: Direct; Aggregated: No; LBAS: 4100-02}</t>
  </si>
  <si>
    <t>C_IRCP-003-4100</t>
  </si>
  <si>
    <t>{CDID: C_IRCP-003-4100; Programs: WUDR; Watershed Totality: Yes; Withdrawl Type: Direct; Aggregated: No; LBAS: 4100-07}</t>
  </si>
  <si>
    <t>C_IRCP-011-4100</t>
  </si>
  <si>
    <t>{CDID: C_IRCP-011-4100; Programs: WUDR; Watershed Totality: Yes; Withdrawl Type: Direct; Aggregated: No; LBAS: 4100-00}</t>
  </si>
  <si>
    <t>C_IRCP-012-4100</t>
  </si>
  <si>
    <t>{CDID: C_IRCP-012-4100; Programs: WUDR; Watershed Totality: Yes; Withdrawl Type: Direct; Aggregated: No; LBAS: 4100-00}</t>
  </si>
  <si>
    <t>C_IRCP-013-4100</t>
  </si>
  <si>
    <t>{CDID: C_IRCP-013-4100; Programs: WUDR; Watershed Totality: Yes; Withdrawl Type: Direct; Aggregated: No; LBAS: 4100-15}</t>
  </si>
  <si>
    <t>C_IRCP-014-4100</t>
  </si>
  <si>
    <t>{CDID: C_IRCP-014-4100; Programs: WUDR; Watershed Totality: Yes; Withdrawl Type: Direct; Aggregated: No; LBAS: 4100-00}</t>
  </si>
  <si>
    <t>C_IRCP-015-4100</t>
  </si>
  <si>
    <t>{CDID: C_IRCP-015-4100; Programs: WUDR; Watershed Totality: Yes; Withdrawl Type: Direct; Aggregated: No; LBAS: 4100-00}</t>
  </si>
  <si>
    <t>C_PWS-004-4100</t>
  </si>
  <si>
    <t>Well for domestic uses at industrial facilities {CDID: C_PWS-004-4100; Programs: WUDR; Watershed Totality: Yes; Withdrawl Type: Direct; Aggregated: No; LBAS: 4100-11}</t>
  </si>
  <si>
    <t>{CDID: C_PWS-004-4100; Programs: WUDR; Watershed Totality: Yes; Withdrawl Type: Direct; Aggregated: No; LBAS: 4100-11}</t>
  </si>
  <si>
    <t>C_IRCP-005-4100</t>
  </si>
  <si>
    <t>{CDID: C_IRCP-005-4100; Programs: WUDR; Watershed Totality: Yes; Withdrawl Type: Direct; Aggregated: No; LBAS: 4100-11}</t>
  </si>
  <si>
    <t>C_IRCP-006-4101</t>
  </si>
  <si>
    <t>{CDID: C_IRCP-006-4101; Programs: WUDR; Watershed Totality: Yes; Withdrawl Type: Direct; Aggregated: No; LBAS: 4101-03}</t>
  </si>
  <si>
    <t>N/A-001-4101</t>
  </si>
  <si>
    <t>{CDID: N/A-001-4101; Programs: ; Watershed Totality: No; Withdrawl Type: ; Aggregated: ; LBAS: 4101-07}</t>
  </si>
  <si>
    <t>C_IRCP-007-4101</t>
  </si>
  <si>
    <t>{CDID: C_IRCP-007-4101; Programs: ; Watershed Totality: No; Withdrawl Type: Direct; Aggregated: No; LBAS: 4101-01}</t>
  </si>
  <si>
    <t>C_IRCP-008-4101</t>
  </si>
  <si>
    <t>{CDID: C_IRCP-008-4101; Programs: WUDR; Watershed Totality: Yes; Withdrawl Type: Direct; Aggregated: No; LBAS: 4101-00}</t>
  </si>
  <si>
    <t>C_IRCP-009-4101</t>
  </si>
  <si>
    <t>{CDID: C_IRCP-009-4101; Programs: WUDR; Watershed Totality: Yes; Withdrawl Type: Direct; Aggregated: No; LBAS: 4101-00}</t>
  </si>
  <si>
    <t>N/A-010-4101</t>
  </si>
  <si>
    <t>{CDID: N/A-010-4101; Programs: ; Watershed Totality: No; Withdrawl Type: ; Aggregated: ; LBAS: 4101-00}</t>
  </si>
  <si>
    <t>N/A-002-4101</t>
  </si>
  <si>
    <t>{CDID: N/A-002-4101; Programs: ; Watershed Totality: No; Withdrawl Type: ; Aggregated: ; LBAS: 4101-10}</t>
  </si>
  <si>
    <t>C_IRREC-003-4101</t>
  </si>
  <si>
    <t>{CDID: C_IRREC-003-4101; Programs: WUDR; Watershed Totality: Yes; Withdrawl Type: Direct; Aggregated: No; LBAS: 4101-00}</t>
  </si>
  <si>
    <t>C_IRREC-004-4101</t>
  </si>
  <si>
    <t>{CDID: C_IRREC-004-4101; Programs: ; Watershed Totality: No; Withdrawl Type: Direct; Aggregated: No; LBAS: 4101-00}</t>
  </si>
  <si>
    <t>C_PWS-038-4200</t>
  </si>
  <si>
    <t>{CDID: C_PWS-038-4200; Programs: ; Watershed Totality: No; Withdrawl Type: ; Aggregated: No; LBAS: 4200-18}</t>
  </si>
  <si>
    <t>C_PWS-053-4200</t>
  </si>
  <si>
    <t>{CDID: C_PWS-053-4200; Programs: ; Watershed Totality: No; Withdrawl Type: ; Aggregated: ; LBAS: 4200-27}</t>
  </si>
  <si>
    <t>N/A-005-4200</t>
  </si>
  <si>
    <t>{CDID: N/A-005-4200; Programs: ; Watershed Totality: No; Withdrawl Type: ; Aggregated: ; LBAS: 4200-00}</t>
  </si>
  <si>
    <t>N/A-006-4200</t>
  </si>
  <si>
    <t>{CDID: N/A-006-4200; Programs: ; Watershed Totality: No; Withdrawl Type: ; Aggregated: ; LBAS: 4200-00}</t>
  </si>
  <si>
    <t>N/A-007-4200</t>
  </si>
  <si>
    <t>{CDID: N/A-007-4200; Programs: ; Watershed Totality: No; Withdrawl Type: ; Aggregated: ; LBAS: 4200-00}</t>
  </si>
  <si>
    <t>N/A-008-4200</t>
  </si>
  <si>
    <t>{CDID: N/A-008-4200; Programs: ; Watershed Totality: No; Withdrawl Type: ; Aggregated: ; LBAS: 4200-00}</t>
  </si>
  <si>
    <t>C_PWS-009-4200</t>
  </si>
  <si>
    <t>{CDID: C_PWS-009-4200; Programs: WUDR; Watershed Totality: Yes; Withdrawl Type: Direct; Aggregated: No; LBAS: 4200-00}</t>
  </si>
  <si>
    <t>C_PWS-010-4200</t>
  </si>
  <si>
    <t>{CDID: C_PWS-010-4200; Programs: WUDR; Watershed Totality: Yes; Withdrawl Type: Direct; Aggregated: No; LBAS: 4200-00}</t>
  </si>
  <si>
    <t>C_PWS-011-4200</t>
  </si>
  <si>
    <t>{CDID: C_PWS-011-4200; Programs: WUDR; Watershed Totality: Yes; Withdrawl Type: Direct; Aggregated: No; LBAS: 4200-00}</t>
  </si>
  <si>
    <t>C_PWS-012-4200</t>
  </si>
  <si>
    <t>{CDID: C_PWS-012-4200; Programs: ; Watershed Totality: No; Withdrawl Type: Direct; Aggregated: No; LBAS: 4200-00}</t>
  </si>
  <si>
    <t>C_PWS-013-4200</t>
  </si>
  <si>
    <t>{CDID: C_PWS-013-4200; Programs: WUDR; Watershed Totality: Yes; Withdrawl Type: Direct; Aggregated: No; LBAS: 4200-00}</t>
  </si>
  <si>
    <t>C_PWS-014-4200</t>
  </si>
  <si>
    <t>{CDID: C_PWS-014-4200; Programs: WUDR; Watershed Totality: Yes; Withdrawl Type: Direct; Aggregated: No; LBAS: 4200-00}</t>
  </si>
  <si>
    <t>C_PWS-019-4200</t>
  </si>
  <si>
    <t>{CDID: C_PWS-019-4200; Programs: WUDR; Watershed Totality: Yes; Withdrawl Type: Direct; Aggregated: No; LBAS: 4200-23}</t>
  </si>
  <si>
    <t>C_PWS-020-4200</t>
  </si>
  <si>
    <t>{CDID: C_PWS-020-4200; Programs: ; Watershed Totality: No; Withdrawl Type: Direct; Aggregated: No; LBAS: 4200-00}</t>
  </si>
  <si>
    <t>C_PWS-021-4200</t>
  </si>
  <si>
    <t>{CDID: C_PWS-021-4200; Programs: ; Watershed Totality: No; Withdrawl Type: Direct; Aggregated: No; LBAS: 4200-00}</t>
  </si>
  <si>
    <t>C_PWS-022-4200</t>
  </si>
  <si>
    <t>{CDID: C_PWS-022-4200; Programs: ; Watershed Totality: No; Withdrawl Type: Direct; Aggregated: No; LBAS: 4200-00}</t>
  </si>
  <si>
    <t>C_PWS-023-4200</t>
  </si>
  <si>
    <t>{CDID: C_PWS-023-4200; Programs: ; Watershed Totality: No; Withdrawl Type: Direct; Aggregated: No; LBAS: 4200-00}</t>
  </si>
  <si>
    <t>C_PWS-024-4200</t>
  </si>
  <si>
    <t>{CDID: C_PWS-024-4200; Programs: WUDR; Watershed Totality: Yes; Withdrawl Type: Direct; Aggregated: No; LBAS: 4200-00}</t>
  </si>
  <si>
    <t>C_PWS-025-4200</t>
  </si>
  <si>
    <t>{CDID: C_PWS-025-4200; Programs: WUDR; Watershed Totality: Yes; Withdrawl Type: Direct; Aggregated: No; LBAS: 4200-00}</t>
  </si>
  <si>
    <t>C_PWS-026-4200</t>
  </si>
  <si>
    <t>{CDID: C_PWS-026-4200; Programs: WUDR; Watershed Totality: Yes; Withdrawl Type: Direct; Aggregated: No; LBAS: 4200-00}</t>
  </si>
  <si>
    <t>C_PWS-027-4200</t>
  </si>
  <si>
    <t>{CDID: C_PWS-027-4200; Programs: WUDR; Watershed Totality: Yes; Withdrawl Type: Direct; Aggregated: No; LBAS: 4200-00}</t>
  </si>
  <si>
    <t>C_PWS-028-4200</t>
  </si>
  <si>
    <t>{CDID: C_PWS-028-4200; Programs: ; Watershed Totality: No; Withdrawl Type: Direct; Aggregated: No; LBAS: 4200-00}</t>
  </si>
  <si>
    <t>C_PWS-029-4200</t>
  </si>
  <si>
    <t>{CDID: C_PWS-029-4200; Programs: ; Watershed Totality: No; Withdrawl Type: Direct; Aggregated: No; LBAS: 4200-00}</t>
  </si>
  <si>
    <t>C_PWS-030-4200</t>
  </si>
  <si>
    <t>{CDID: C_PWS-030-4200; Programs: WUDR; Watershed Totality: Yes; Withdrawl Type: Direct; Aggregated: No; LBAS: 4200-00}</t>
  </si>
  <si>
    <t>N/A-039-4200</t>
  </si>
  <si>
    <t>{CDID: N/A-039-4200; Programs: ; Watershed Totality: No; Withdrawl Type: ; Aggregated: ; LBAS: 4200-00}</t>
  </si>
  <si>
    <t>C_IRCP-001-4205</t>
  </si>
  <si>
    <t>{CDID: C_IRCP-001-4205; Programs: ; Watershed Totality: No; Withdrawl Type: Direct; Aggregated: No; LBAS: 4205-01}</t>
  </si>
  <si>
    <t>C_IRCP-002-4205</t>
  </si>
  <si>
    <t>{CDID: C_IRCP-002-4205; Programs: ; Watershed Totality: No; Withdrawl Type: Indirect; Aggregated: No; LBAS: 4205-01}</t>
  </si>
  <si>
    <t>C_IRCP-040-4200</t>
  </si>
  <si>
    <t>{CDID: C_IRCP-040-4200; Programs: WUDR; Watershed Totality: Yes; Withdrawl Type: Direct; Aggregated: No; LBAS: 4200-00}</t>
  </si>
  <si>
    <t>C_IRCP-054-4200</t>
  </si>
  <si>
    <t>{CDID: C_IRCP-054-4200; Programs: WUDR; Watershed Totality: Yes; Withdrawl Type: Direct; Aggregated: No; LBAS: 4200-28}</t>
  </si>
  <si>
    <t>C_IRCP-041-4200</t>
  </si>
  <si>
    <t>{CDID: C_IRCP-041-4200; Programs: WUDR; Watershed Totality: Yes; Withdrawl Type: Direct; Aggregated: No; LBAS: 4200-17}</t>
  </si>
  <si>
    <t>C_IRCP-042-4200</t>
  </si>
  <si>
    <t>{CDID: C_IRCP-042-4200; Programs: WUDR; Watershed Totality: Yes; Withdrawl Type: Direct; Aggregated: No; LBAS: 4200-00}</t>
  </si>
  <si>
    <t>C_IRCP-043-4200</t>
  </si>
  <si>
    <t>{CDID: C_IRCP-043-4200; Programs: WUDR; Watershed Totality: Yes; Withdrawl Type: Direct; Aggregated: No; LBAS: 4200-17}</t>
  </si>
  <si>
    <t>C_IRCP-044-4200</t>
  </si>
  <si>
    <t>{CDID: C_IRCP-044-4200; Programs: WUDR; Watershed Totality: Yes; Withdrawl Type: Direct; Aggregated: No; LBAS: 4200-00}</t>
  </si>
  <si>
    <t>C_IRCP-031-4200</t>
  </si>
  <si>
    <t>{CDID: C_IRCP-031-4200; Programs: WUDR; Watershed Totality: Yes; Withdrawl Type: Direct; Aggregated: No; LBAS: 4200-00}</t>
  </si>
  <si>
    <t>C_IRCP-045-4200</t>
  </si>
  <si>
    <t>{CDID: C_IRCP-045-4200; Programs: ; Watershed Totality: No; Withdrawl Type: Direct; Aggregated: No; LBAS: 4200-00}</t>
  </si>
  <si>
    <t>C_IRCP-015-4200</t>
  </si>
  <si>
    <t>{CDID: C_IRCP-015-4200; Programs: WUDR; Watershed Totality: Yes; Withdrawl Type: Indirect; Aggregated: No; LBAS: 4200-28}</t>
  </si>
  <si>
    <t>C_IRCP-055-4200</t>
  </si>
  <si>
    <t>{CDID: C_IRCP-055-4200; Programs: WUDR; Watershed Totality: Yes; Withdrawl Type: Direct; Aggregated: No; LBAS: 4200-28}</t>
  </si>
  <si>
    <t>N/A-016-4200</t>
  </si>
  <si>
    <t>{CDID: N/A-016-4200; Programs: ; Watershed Totality: No; Withdrawl Type: ; Aggregated: ; LBAS: 4200-28}</t>
  </si>
  <si>
    <t>C_IRCP-017-4200</t>
  </si>
  <si>
    <t>{CDID: C_IRCP-017-4200; Programs: WUDR; Watershed Totality: Yes; Withdrawl Type: Direct; Aggregated: No; LBAS: 4200-26}</t>
  </si>
  <si>
    <t>C_IRCP-046-4200</t>
  </si>
  <si>
    <t>{CDID: C_IRCP-046-4200; Programs: WUDR; Watershed Totality: Yes; Withdrawl Type: Direct; Aggregated: No; LBAS: 4200-00}</t>
  </si>
  <si>
    <t>C_IRCP-047-4200</t>
  </si>
  <si>
    <t>{CDID: C_IRCP-047-4200; Programs: WUDR; Watershed Totality: Yes; Withdrawl Type: Direct; Aggregated: No; LBAS: 4200-15}</t>
  </si>
  <si>
    <t>C_IRCP-048-4200</t>
  </si>
  <si>
    <t>{CDID: C_IRCP-048-4200; Programs: WUDR; Watershed Totality: Yes; Withdrawl Type: Direct; Aggregated: No; LBAS: 4200-00}</t>
  </si>
  <si>
    <t>C_IRCP-049-4200</t>
  </si>
  <si>
    <t>{CDID: C_IRCP-049-4200; Programs: WUDR; Watershed Totality: Yes; Withdrawl Type: Direct; Aggregated: No; LBAS: 4200-00}</t>
  </si>
  <si>
    <t>C_IRCP-003-4205</t>
  </si>
  <si>
    <t>{CDID: C_IRCP-003-4205; Programs: ; Watershed Totality: No; Withdrawl Type: Direct; Aggregated: No; LBAS: 4205-00}</t>
  </si>
  <si>
    <t>C_IRCP-032-4200</t>
  </si>
  <si>
    <t>{CDID: C_IRCP-032-4200; Programs: ; Watershed Totality: No; Withdrawl Type: Direct; Aggregated: No; LBAS: 4200-18}</t>
  </si>
  <si>
    <t>C_IRCP-033-4200</t>
  </si>
  <si>
    <t>{CDID: C_IRCP-033-4200; Programs: ; Watershed Totality: No; Withdrawl Type: Direct; Aggregated: No; LBAS: 4200-18}</t>
  </si>
  <si>
    <t>C_IRCP-034-4200</t>
  </si>
  <si>
    <t>{CDID: C_IRCP-034-4200; Programs: ; Watershed Totality: No; Withdrawl Type: Direct; Aggregated: No; LBAS: 4200-18}</t>
  </si>
  <si>
    <t>C_IRCP-035-4200</t>
  </si>
  <si>
    <t>{CDID: C_IRCP-035-4200; Programs: ; Watershed Totality: No; Withdrawl Type: Direct; Aggregated: No; LBAS: 4200-18}</t>
  </si>
  <si>
    <t>C_IRCP-036-4200</t>
  </si>
  <si>
    <t>{CDID: C_IRCP-036-4200; Programs: ; Watershed Totality: No; Withdrawl Type: Direct; Aggregated: No; LBAS: 4200-18}</t>
  </si>
  <si>
    <t>C_PWS-033-4000</t>
  </si>
  <si>
    <t>{CDID: C_PWS-033-4000; Programs: WUDR; Watershed Totality: Yes; Withdrawl Type: Direct; Aggregated: No; LBAS: 4000-07}</t>
  </si>
  <si>
    <t>C_PWS-037-4200</t>
  </si>
  <si>
    <t>{CDID: C_PWS-037-4200; Programs: WUDR; Watershed Totality: Yes; Withdrawl Type: Direct; Aggregated: No; LBAS: 4200-00}</t>
  </si>
  <si>
    <t>C_PWS-034-4000</t>
  </si>
  <si>
    <t>{CDID: C_PWS-034-4000; Programs: WUDR; Watershed Totality: Yes; Withdrawl Type: Direct; Aggregated: No; LBAS: 4000-07}</t>
  </si>
  <si>
    <t>C_PWS-001-4203</t>
  </si>
  <si>
    <t>{CDID: C_PWS-001-4203; Programs: ; Watershed Totality: No; Withdrawl Type: ; Aggregated: No; LBAS: 4203-00}</t>
  </si>
  <si>
    <t>C_PWS-002-4203</t>
  </si>
  <si>
    <t>{CDID: C_PWS-002-4203; Programs: ; Watershed Totality: No; Withdrawl Type: ; Aggregated: No; LBAS: 4203-00}</t>
  </si>
  <si>
    <t>C_PWS-004-4204</t>
  </si>
  <si>
    <t>{CDID: C_PWS-004-4204; Programs: WUDR; Watershed Totality: Yes; Withdrawl Type: Direct; Aggregated: No; LBAS: 4204-00}</t>
  </si>
  <si>
    <t>C_PWS-005-4204</t>
  </si>
  <si>
    <t>{CDID: C_PWS-005-4204; Programs: WUDR; Watershed Totality: Yes; Withdrawl Type: Direct; Aggregated: No; LBAS: 4204-00}</t>
  </si>
  <si>
    <t>C_PWS-006-4204</t>
  </si>
  <si>
    <t>{CDID: C_PWS-006-4204; Programs: WUDR; Watershed Totality: Yes; Withdrawl Type: Direct; Aggregated: No; LBAS: 4204-04}</t>
  </si>
  <si>
    <t>N/A-007-4204</t>
  </si>
  <si>
    <t>{CDID: N/A-007-4204; Programs: ; Watershed Totality: No; Withdrawl Type: ; Aggregated: ; LBAS: 4204-03}</t>
  </si>
  <si>
    <t>C_IRCP-008-4204</t>
  </si>
  <si>
    <t>{CDID: C_IRCP-008-4204; Programs: ; Watershed Totality: No; Withdrawl Type: Direct; Aggregated: No; LBAS: 4204-00}</t>
  </si>
  <si>
    <t>C_IRREC-009-4204</t>
  </si>
  <si>
    <t>{CDID: C_IRREC-009-4204; Programs: WUDR; Watershed Totality: Yes; Withdrawl Type: Direct; Aggregated: Yes; LBAS: 4204-04}</t>
  </si>
  <si>
    <t>C_IRCP-050-4200</t>
  </si>
  <si>
    <t>{CDID: C_IRCP-050-4200; Programs: WUDR; Watershed Totality: Yes; Withdrawl Type: Direct; Aggregated: No; LBAS: 4200-19}</t>
  </si>
  <si>
    <t>C_IRCP-010-4204</t>
  </si>
  <si>
    <t>{CDID: C_IRCP-010-4204; Programs: WUDR; Watershed Totality: Yes; Withdrawl Type: Direct; Aggregated: No; LBAS: 4204-03}</t>
  </si>
  <si>
    <t>C_IRCP-051-4200</t>
  </si>
  <si>
    <t>{CDID: C_IRCP-051-4200; Programs: WUDR; Watershed Totality: Yes; Withdrawl Type: Direct; Aggregated: No; LBAS: 4200-19}</t>
  </si>
  <si>
    <t>C_IRCP-052-4200</t>
  </si>
  <si>
    <t>{CDID: C_IRCP-052-4200; Programs: WUDR; Watershed Totality: Yes; Withdrawl Type: Direct; Aggregated: No; LBAS: 4200-19}</t>
  </si>
  <si>
    <t>C_PWS-004-4205</t>
  </si>
  <si>
    <t>{CDID: C_PWS-004-4205; Programs: ; Watershed Totality: No; Withdrawl Type: Direct; Aggregated: No; LBAS: 4205-00}</t>
  </si>
  <si>
    <t>C_PWS-005-4205</t>
  </si>
  <si>
    <t>{CDID: C_PWS-005-4205; Programs: WUDR; Watershed Totality: Yes; Withdrawl Type: Direct; Aggregated: No; LBAS: 4205-00}</t>
  </si>
  <si>
    <t>C_IRCP-006-4205</t>
  </si>
  <si>
    <t>{CDID: C_IRCP-006-4205; Programs: WUDR; Watershed Totality: Yes; Withdrawl Type: Direct; Aggregated: No; LBAS: 4205-00}</t>
  </si>
  <si>
    <t>C_IRCP-007-4205</t>
  </si>
  <si>
    <t>{CDID: C_IRCP-007-4205; Programs: ; Watershed Totality: No; Withdrawl Type: Direct; Aggregated: Yes; LBAS: 4205-01}</t>
  </si>
  <si>
    <t>C_IRCP-007-4207</t>
  </si>
  <si>
    <t>{CDID: C_IRCP-007-4207; Programs: WUDR; Watershed Totality: Yes; Withdrawl Type: Direct; Aggregated: No; LBAS: 4207-01}</t>
  </si>
  <si>
    <t>C_PWS-003-4206</t>
  </si>
  <si>
    <t>{CDID: C_PWS-003-4206; Programs: ; Watershed Totality: No; Withdrawl Type: ; Aggregated: No; LBAS: 4206-00}</t>
  </si>
  <si>
    <t>C_PWS-004-4206</t>
  </si>
  <si>
    <t>{CDID: C_PWS-004-4206; Programs: ; Watershed Totality: No; Withdrawl Type: ; Aggregated: No; LBAS: 4206-00}</t>
  </si>
  <si>
    <t>C_PWS-005-4206</t>
  </si>
  <si>
    <t>{CDID: C_PWS-005-4206; Programs: ; Watershed Totality: No; Withdrawl Type: ; Aggregated: No; LBAS: 4206-00}</t>
  </si>
  <si>
    <t>C_IRCP-008-4205</t>
  </si>
  <si>
    <t>{CDID: C_IRCP-008-4205; Programs: ; Watershed Totality: No; Withdrawl Type: Direct; Aggregated: No; LBAS: 4205-01}</t>
  </si>
  <si>
    <t>C_IRCP-008-4206</t>
  </si>
  <si>
    <t>{CDID: C_IRCP-008-4206; Programs: WUDR; Watershed Totality: Yes; Withdrawl Type: Direct; Aggregated: No; LBAS: 4206-00}</t>
  </si>
  <si>
    <t>C_IRCP-006-4206</t>
  </si>
  <si>
    <t>{CDID: C_IRCP-006-4206; Programs: WUDR; Watershed Totality: Yes; Withdrawl Type: Direct; Aggregated: No; LBAS: 4206-00}</t>
  </si>
  <si>
    <t>C_IRCP-007-4206</t>
  </si>
  <si>
    <t>{CDID: C_IRCP-007-4206; Programs: WUDR; Watershed Totality: Yes; Withdrawl Type: Direct; Aggregated: No; LBAS: 4206-00}</t>
  </si>
  <si>
    <t>C_IRCP-002-4206</t>
  </si>
  <si>
    <t>{CDID: C_IRCP-002-4206; Programs: WUDR; Watershed Totality: Yes; Withdrawl Type: Direct; Aggregated: No; LBAS: 4206-10}</t>
  </si>
  <si>
    <t>C_IRCP-017-4207</t>
  </si>
  <si>
    <t>{CDID: C_IRCP-017-4207; Programs: WUDR; Watershed Totality: Yes; Withdrawl Type: Direct; Aggregated: No; LBAS: 4207-01}</t>
  </si>
  <si>
    <t>C_IRCP-018-4207</t>
  </si>
  <si>
    <t>{CDID: C_IRCP-018-4207; Programs: WUDR; Watershed Totality: Yes; Withdrawl Type: Direct; Aggregated: No; LBAS: 4207-00}</t>
  </si>
  <si>
    <t>C_IRCP-001-4207</t>
  </si>
  <si>
    <t>{CDID: C_IRCP-001-4207; Programs: WUDR; Watershed Totality: Yes; Withdrawl Type: Direct; Aggregated: No; LBAS: 4207-00}</t>
  </si>
  <si>
    <t>C_IRCP-008-4207</t>
  </si>
  <si>
    <t>{CDID: C_IRCP-008-4207; Programs: WUDR; Watershed Totality: Yes; Withdrawl Type: Direct; Aggregated: No; LBAS: 4207-01}</t>
  </si>
  <si>
    <t>C_IRREC-009-4207</t>
  </si>
  <si>
    <t>{CDID: C_IRREC-009-4207; Programs: WUDR; Watershed Totality: Yes; Withdrawl Type: Indirect; Aggregated: No; LBAS: 4207-01}</t>
  </si>
  <si>
    <t>C_IRREC-010-4207</t>
  </si>
  <si>
    <t>{CDID: C_IRREC-010-4207; Programs: WUDR; Watershed Totality: Yes; Withdrawl Type: Direct; Aggregated: Yes; LBAS: 4207-01}</t>
  </si>
  <si>
    <t>C_IRREC-011-4207</t>
  </si>
  <si>
    <t>C_IRREC-012-4207</t>
  </si>
  <si>
    <t>C_IRREC-013-4207</t>
  </si>
  <si>
    <t>{CDID: C_IRREC-013-4207; Programs: WUDR; Watershed Totality: Yes; Withdrawl Type: Direct; Aggregated: No; LBAS: 4207-01}</t>
  </si>
  <si>
    <t>C_IRREC-014-4207</t>
  </si>
  <si>
    <t>{CDID: C_IRREC-014-4207; Programs: WUDR; Watershed Totality: Yes; Withdrawl Type: Direct; Aggregated: No; LBAS: 4207-01}</t>
  </si>
  <si>
    <t>C_IRREC-015-4207</t>
  </si>
  <si>
    <t>{CDID: C_IRREC-015-4207; Programs: WUDR; Watershed Totality: Yes; Withdrawl Type: Direct; Aggregated: No; LBAS: 4207-01}</t>
  </si>
  <si>
    <t>C_IRCP-002-4207</t>
  </si>
  <si>
    <t>{CDID: C_IRCP-002-4207; Programs: WUDR; Watershed Totality: Yes; Withdrawl Type: Direct; Aggregated: No; LBAS: 4207-00}</t>
  </si>
  <si>
    <t>C_IRCP-003-4207</t>
  </si>
  <si>
    <t>{CDID: C_IRCP-003-4207; Programs: ; Watershed Totality: No; Withdrawl Type: Direct; Aggregated: No; LBAS: 4207-00}</t>
  </si>
  <si>
    <t>C_IRCP-004-4207</t>
  </si>
  <si>
    <t>{CDID: C_IRCP-004-4207; Programs: WUDR; Watershed Totality: Yes; Withdrawl Type: Indirect; Aggregated: Yes; LBAS: 4207-00}</t>
  </si>
  <si>
    <t>C_IRCP-005-4207</t>
  </si>
  <si>
    <t>{CDID: C_IRCP-005-4207; Programs: WUDR; Watershed Totality: Yes; Withdrawl Type: Indirect; Aggregated: Yes; LBAS: 4207-00}</t>
  </si>
  <si>
    <t>C_IRCP-006-4207</t>
  </si>
  <si>
    <t>{CDID: C_IRCP-006-4207; Programs: WUDR; Watershed Totality: Yes; Withdrawl Type: Direct; Aggregated: Yes; LBAS: 4207-00}</t>
  </si>
  <si>
    <t>C_IRCP-019-4207</t>
  </si>
  <si>
    <t>{CDID: C_IRCP-019-4207; Programs: WUDR; Watershed Totality: Yes; Withdrawl Type: Direct; Aggregated: No; LBAS: 4207-01}</t>
  </si>
  <si>
    <t>C_IRCP-020-4207</t>
  </si>
  <si>
    <t>{CDID: C_IRCP-020-4207; Programs: WUDR; Watershed Totality: Yes; Withdrawl Type: Direct; Aggregated: No; LBAS: 4207-00}</t>
  </si>
  <si>
    <t>C_IRCP-021-4207</t>
  </si>
  <si>
    <t>{CDID: C_IRCP-021-4207; Programs: WUDR; Watershed Totality: Yes; Withdrawl Type: Direct; Aggregated: No; LBAS: 4207-00}</t>
  </si>
  <si>
    <t>C_IRCP-022-4207</t>
  </si>
  <si>
    <t>{CDID: C_IRCP-022-4207; Programs: WUDR; Watershed Totality: Yes; Withdrawl Type: Direct; Aggregated: No; LBAS: 4207-00}</t>
  </si>
  <si>
    <t>C_IRCP-016-4207</t>
  </si>
  <si>
    <t>{CDID: C_IRCP-016-4207; Programs: WUDR; Watershed Totality: Yes; Withdrawl Type: Direct; Aggregated: No; LBAS: 4207-01}</t>
  </si>
  <si>
    <t>C_PWS-049-4300</t>
  </si>
  <si>
    <t>{CDID: C_PWS-049-4300; Programs: WUDR; Watershed Totality: Yes; Withdrawl Type: Direct; Aggregated: No; LBAS: 4300-42}</t>
  </si>
  <si>
    <t>C_PWS-002-4318</t>
  </si>
  <si>
    <t>{CDID: C_PWS-002-4318; Programs: WUDR; Watershed Totality: Yes; Withdrawl Type: Direct; Aggregated: No; LBAS: 4318-03}</t>
  </si>
  <si>
    <t>N/A-082-4300</t>
  </si>
  <si>
    <t>{CDID: N/A-082-4300; Programs: ; Watershed Totality: No; Withdrawl Type: ; Aggregated: ; LBAS: 4300-51}</t>
  </si>
  <si>
    <t>N/A-083-4300</t>
  </si>
  <si>
    <t>{CDID: N/A-083-4300; Programs: ; Watershed Totality: No; Withdrawl Type: ; Aggregated: ; LBAS: 4300-51}</t>
  </si>
  <si>
    <t>C_IRCP-012-4300</t>
  </si>
  <si>
    <t>{CDID: C_IRCP-012-4300; Programs: WUDR; Watershed Totality: Yes; Withdrawl Type: Direct; Aggregated: No; LBAS: 4300-00}</t>
  </si>
  <si>
    <t>C_IRCP-050-4300</t>
  </si>
  <si>
    <t>{CDID: C_IRCP-050-4300; Programs: ; Watershed Totality: No; Withdrawl Type: Direct; Aggregated: No; LBAS: 4300-00}</t>
  </si>
  <si>
    <t>N/A-013-4300</t>
  </si>
  <si>
    <t>{CDID: N/A-013-4300; Programs: ; Watershed Totality: No; Withdrawl Type: ; Aggregated: ; LBAS: 4300-19}</t>
  </si>
  <si>
    <t>C_PWS-001-4310</t>
  </si>
  <si>
    <t>12" CONNECTION FROM EAST DIKE NEPAUG RES {CDID: C_PWS-001-4310; Programs: ; Watershed Totality: No; Withdrawl Type: Return; Aggregated: No; LBAS: 4310-00}</t>
  </si>
  <si>
    <t>{CDID: C_PWS-001-4310; Programs: ; Watershed Totality: No; Withdrawl Type: Return; Aggregated: No; LBAS: 4310-00}</t>
  </si>
  <si>
    <t>C_IRCP-051-4300</t>
  </si>
  <si>
    <t>{CDID: C_IRCP-051-4300; Programs: ; Watershed Totality: No; Withdrawl Type: Direct; Aggregated: No; LBAS: 4300-44}</t>
  </si>
  <si>
    <t>C_IRREC-061-4300</t>
  </si>
  <si>
    <t>The well is the water source for the irrigation system at CIGNA Corporation's Windsor Data Center at 9 Griffin Road North. The area of lawn and plantings measures approximately 3.7 acres. The permanent subsurface pipe network is depicted on the enclosed irrigation system plan. {CDID: C_IRREC-061-4300; Programs: ; Watershed Totality: No; Withdrawl Type: Direct; Aggregated: No; LBAS: 4300-00}</t>
  </si>
  <si>
    <t>{CDID: C_IRREC-061-4300; Programs: ; Watershed Totality: No; Withdrawl Type: Direct; Aggregated: No; LBAS: 4300-00}</t>
  </si>
  <si>
    <t>C_IRCP-003-4321</t>
  </si>
  <si>
    <t>{CDID: C_IRCP-003-4321; Programs: ; Watershed Totality: No; Withdrawl Type: Direct; Aggregated: No; LBAS: 4321-01}</t>
  </si>
  <si>
    <t>C_IRCP-062-4300</t>
  </si>
  <si>
    <t>{CDID: C_IRCP-062-4300; Programs: ; Watershed Totality: No; Withdrawl Type: Direct; Aggregated: No; LBAS: 4300-54}</t>
  </si>
  <si>
    <t>C_IRCP-063-4300</t>
  </si>
  <si>
    <t>Pump on bank of Farmington River (End Thrall Road) {CDID: C_IRCP-063-4300; Programs: WUDR; Watershed Totality: Yes; Withdrawl Type: Direct; Aggregated: No; LBAS: 4300-00}</t>
  </si>
  <si>
    <t>{CDID: C_IRCP-063-4300; Programs: WUDR; Watershed Totality: Yes; Withdrawl Type: Direct; Aggregated: No; LBAS: 4300-00}</t>
  </si>
  <si>
    <t>C_IRCP-064-4300</t>
  </si>
  <si>
    <t>Pump on bank of Farmington River (off Pierson Ln) {CDID: C_IRCP-064-4300; Programs: WUDR; Watershed Totality: Yes; Withdrawl Type: Direct; Aggregated: No; LBAS: 4300-00}</t>
  </si>
  <si>
    <t>{CDID: C_IRCP-064-4300; Programs: WUDR; Watershed Totality: Yes; Withdrawl Type: Direct; Aggregated: No; LBAS: 4300-00}</t>
  </si>
  <si>
    <t>C_IRCP-065-4300</t>
  </si>
  <si>
    <t>{CDID: C_IRCP-065-4300; Programs: WUDR; Watershed Totality: Yes; Withdrawl Type: Direct; Aggregated: Yes; LBAS: 4300-00}</t>
  </si>
  <si>
    <t>C_IRCP-066-4300</t>
  </si>
  <si>
    <t>{CDID: C_IRCP-066-4300; Programs: WUDR; Watershed Totality: Yes; Withdrawl Type: Direct; Aggregated: No; LBAS: 4300-48}</t>
  </si>
  <si>
    <t>C_AQC-037-4300</t>
  </si>
  <si>
    <t>C_HYD-038-4300</t>
  </si>
  <si>
    <t>C_HYD-039-4300</t>
  </si>
  <si>
    <t>C_IRCP-031-4300</t>
  </si>
  <si>
    <t>{CDID: C_IRCP-031-4300; Programs: WUDR; Watershed Totality: Yes; Withdrawl Type: Direct; Aggregated: No; LBAS: 4300-16}</t>
  </si>
  <si>
    <t>C_IRCP-032-4300</t>
  </si>
  <si>
    <t>{CDID: C_IRCP-032-4300; Programs: WUDR; Watershed Totality: Yes; Withdrawl Type: Direct; Aggregated: No; LBAS: 4300-16}</t>
  </si>
  <si>
    <t>C_IRCP-033-4300</t>
  </si>
  <si>
    <t>{CDID: C_IRCP-033-4300; Programs: WUDR; Watershed Totality: Yes; Withdrawl Type: Direct; Aggregated: No; LBAS: 4300-16}</t>
  </si>
  <si>
    <t>C_IRREC-036-4300</t>
  </si>
  <si>
    <t>{CDID: C_IRREC-036-4300; Programs: ; Watershed Totality: No; Withdrawl Type: Direct; Aggregated: No; LBAS: 4300-14}</t>
  </si>
  <si>
    <t>C_PWS-006-4100</t>
  </si>
  <si>
    <t>{CDID: C_PWS-006-4100; Programs: WUDR; Watershed Totality: Yes; Withdrawl Type: Direct; Aggregated: No; LBAS: 4100-09}</t>
  </si>
  <si>
    <t>C_PWS-007-4100</t>
  </si>
  <si>
    <t>{CDID: C_PWS-007-4100; Programs: WUDR; Watershed Totality: Yes; Withdrawl Type: Direct; Aggregated: No; LBAS: 4100-09}</t>
  </si>
  <si>
    <t>C_PWS-014-4300</t>
  </si>
  <si>
    <t>{CDID: C_PWS-014-4300; Programs: WUDR; Watershed Totality: Yes; Withdrawl Type: Direct; Aggregated: No; LBAS: 4300-00}</t>
  </si>
  <si>
    <t>C_IRCP-071-4300</t>
  </si>
  <si>
    <t>{CDID: C_IRCP-071-4300; Programs: ; Watershed Totality: No; Withdrawl Type: Direct; Aggregated: Yes; LBAS: 4300-52}</t>
  </si>
  <si>
    <t>C_IRCP-072-4300</t>
  </si>
  <si>
    <t>{CDID: C_IRCP-072-4300; Programs: WUDR; Watershed Totality: Yes; Withdrawl Type: Direct; Aggregated: No; LBAS: 4300-00}</t>
  </si>
  <si>
    <t>C_IRCP-073-4300</t>
  </si>
  <si>
    <t>{CDID: C_IRCP-073-4300; Programs: WUDR; Watershed Totality: Yes; Withdrawl Type: Direct; Aggregated: No; LBAS: 4300-52}</t>
  </si>
  <si>
    <t>C_IRCP-074-4300</t>
  </si>
  <si>
    <t>{CDID: C_IRCP-074-4300; Programs: WUDR; Watershed Totality: Yes; Withdrawl Type: Direct; Aggregated: No; LBAS: 4300-00}</t>
  </si>
  <si>
    <t>C_IRCP-052-4300</t>
  </si>
  <si>
    <t>Farm Pond. Irrigation withdrawals by portable irrigation pump. Pump capacity not specified at this pond. {CDID: C_IRCP-052-4300; Programs: ; Watershed Totality: No; Withdrawl Type: Direct; Aggregated: No; LBAS: 4300-42}</t>
  </si>
  <si>
    <t>{CDID: C_IRCP-052-4300; Programs: ; Watershed Totality: No; Withdrawl Type: Direct; Aggregated: No; LBAS: 4300-42}</t>
  </si>
  <si>
    <t>C_IRCP-053-4300</t>
  </si>
  <si>
    <t>Farm well. Location not indicated on maps. {CDID: C_IRCP-053-4300; Programs: WUDR; Watershed Totality: Yes; Withdrawl Type: Direct; Aggregated: No; LBAS: 4300-43}</t>
  </si>
  <si>
    <t>{CDID: C_IRCP-053-4300; Programs: WUDR; Watershed Totality: Yes; Withdrawl Type: Direct; Aggregated: No; LBAS: 4300-43}</t>
  </si>
  <si>
    <t>C_IRREC-040-4300</t>
  </si>
  <si>
    <t>{CDID: C_IRREC-040-4300; Programs: ; Watershed Totality: No; Withdrawl Type: Direct; Aggregated: No; LBAS: 4300-29}</t>
  </si>
  <si>
    <t>C_IRREC-015-4300</t>
  </si>
  <si>
    <t>{CDID: C_IRREC-015-4300; Programs: ; Watershed Totality: No; Withdrawl Type: Direct; Aggregated: No; LBAS: 4300-00}</t>
  </si>
  <si>
    <t>C_IRREC-016-4300</t>
  </si>
  <si>
    <t>{CDID: C_IRREC-016-4300; Programs: ; Watershed Totality: No; Withdrawl Type: Direct; Aggregated: No; LBAS: 4300-00}</t>
  </si>
  <si>
    <t>C_IRREC-017-4300</t>
  </si>
  <si>
    <t>{CDID: C_IRREC-017-4300; Programs: ; Watershed Totality: No; Withdrawl Type: Direct; Aggregated: No; LBAS: 4300-00}</t>
  </si>
  <si>
    <t>C_IRREC-018-4300</t>
  </si>
  <si>
    <t>{CDID: C_IRREC-018-4300; Programs: ; Watershed Totality: No; Withdrawl Type: Direct; Aggregated: No; LBAS: 4300-00}</t>
  </si>
  <si>
    <t>C_IRREC-019-4300</t>
  </si>
  <si>
    <t>{CDID: C_IRREC-019-4300; Programs: ; Watershed Totality: No; Withdrawl Type: Direct; Aggregated: No; LBAS: 4300-00}</t>
  </si>
  <si>
    <t>C_IRCP-020-4300</t>
  </si>
  <si>
    <t>{CDID: C_IRCP-020-4300; Programs: WUDR; Watershed Totality: Yes; Withdrawl Type: Direct; Aggregated: No; LBAS: 4300-00}</t>
  </si>
  <si>
    <t>C_IRCP-046-4300</t>
  </si>
  <si>
    <t>{CDID: C_IRCP-046-4300; Programs: WUDR; Watershed Totality: Yes; Withdrawl Type: Direct; Aggregated: No; LBAS: 4300-00}</t>
  </si>
  <si>
    <t>C_IRCP-047-4300</t>
  </si>
  <si>
    <t>{CDID: C_IRCP-047-4300; Programs: WUDR; Watershed Totality: Yes; Withdrawl Type: Direct; Aggregated: No; LBAS: 4300-00}</t>
  </si>
  <si>
    <t>C_IRCP-075-4300</t>
  </si>
  <si>
    <t>Farm Pond in Windsor near Farmington River and Stone Road (Birchwood area). 900 gpm irrigation pump. Max withdrawal capacity reduced to pond storage volume. {CDID: C_IRCP-075-4300; Programs: WUDR; Watershed Totality: Yes; Withdrawl Type: Direct; Aggregated: No; LBAS: 4300-49}</t>
  </si>
  <si>
    <t>{CDID: C_IRCP-075-4300; Programs: WUDR; Watershed Totality: Yes; Withdrawl Type: Direct; Aggregated: No; LBAS: 4300-49}</t>
  </si>
  <si>
    <t>C_IRCP-076-4300</t>
  </si>
  <si>
    <t>Farm Pond in Windsor near Farmington River and north and west of Stone Road. {CDID: C_IRCP-076-4300; Programs: WUDR; Watershed Totality: Yes; Withdrawl Type: Direct; Aggregated: No; LBAS: 4300-49}</t>
  </si>
  <si>
    <t>{CDID: C_IRCP-076-4300; Programs: WUDR; Watershed Totality: Yes; Withdrawl Type: Direct; Aggregated: No; LBAS: 4300-49}</t>
  </si>
  <si>
    <t>C_IRCP-077-4300</t>
  </si>
  <si>
    <t>{CDID: C_IRCP-077-4300; Programs: WUDR; Watershed Totality: Yes; Withdrawl Type: Direct; Aggregated: No; LBAS: 4300-54}</t>
  </si>
  <si>
    <t>N/A-078-4300</t>
  </si>
  <si>
    <t>{CDID: N/A-078-4300; Programs: ; Watershed Totality: No; Withdrawl Type: ; Aggregated: ; LBAS: 4300-48}</t>
  </si>
  <si>
    <t>C_IRCP-054-4300</t>
  </si>
  <si>
    <t>Portable irrigation pump at the north bank of the Farmington River near Terrys Plain Road in Simsbury. 900 gpm pump used at the site. {CDID: C_IRCP-054-4300; Programs: WUDR; Watershed Totality: Yes; Withdrawl Type: Direct; Aggregated: No; LBAS: 4300-43}</t>
  </si>
  <si>
    <t>{CDID: C_IRCP-054-4300; Programs: WUDR; Watershed Totality: Yes; Withdrawl Type: Direct; Aggregated: No; LBAS: 4300-43}</t>
  </si>
  <si>
    <t>N/A-079-4300</t>
  </si>
  <si>
    <t>{CDID: N/A-079-4300; Programs: ; Watershed Totality: No; Withdrawl Type: ; Aggregated: ; LBAS: 4300-00}</t>
  </si>
  <si>
    <t>C_IRCP-080-4300</t>
  </si>
  <si>
    <t>{CDID: C_IRCP-080-4300; Programs: ; Watershed Totality: No; Withdrawl Type: Direct; Aggregated: No; LBAS: 4300-00}</t>
  </si>
  <si>
    <t>C_PWS-034-4300</t>
  </si>
  <si>
    <t>12" CONNECTION FROM EAST DIKE NEPAUG RES {CDID: C_PWS-034-4300; Programs: ; Watershed Totality: No; Withdrawl Type: Return; Aggregated: No; LBAS: 4300-00}</t>
  </si>
  <si>
    <t>{CDID: C_PWS-034-4300; Programs: ; Watershed Totality: No; Withdrawl Type: Return; Aggregated: No; LBAS: 4300-00}</t>
  </si>
  <si>
    <t>C_IRREC-021-4300</t>
  </si>
  <si>
    <t>{CDID: C_IRREC-021-4300; Programs: ; Watershed Totality: No; Withdrawl Type: Direct; Aggregated: No; LBAS: 4300-00}</t>
  </si>
  <si>
    <t>C_IRREC-055-4300</t>
  </si>
  <si>
    <t>{CDID: C_IRREC-055-4300; Programs: WUDR; Watershed Totality: Yes; Withdrawl Type: Direct; Aggregated: No; LBAS: 4300-00}</t>
  </si>
  <si>
    <t>C_IRCP-056-4300</t>
  </si>
  <si>
    <t>{CDID: C_IRCP-056-4300; Programs: ; Watershed Totality: No; Withdrawl Type: Direct; Aggregated: No; LBAS: 4300-00}</t>
  </si>
  <si>
    <t>C_IRREC-012-4318</t>
  </si>
  <si>
    <t>{CDID: C_IRREC-012-4318; Programs: WUDR; Watershed Totality: Yes; Withdrawl Type: Direct; Aggregated: No; LBAS: 4318-00}</t>
  </si>
  <si>
    <t>C_IRREC-013-4318</t>
  </si>
  <si>
    <t>{CDID: C_IRREC-013-4318; Programs: ; Watershed Totality: No; Withdrawl Type: Direct; Aggregated: No; LBAS: 4318-00}</t>
  </si>
  <si>
    <t>C_IND-048-4300</t>
  </si>
  <si>
    <t>{CDID: C_IND-048-4300; Programs: ; Watershed Totality: No; Withdrawl Type: Direct; Aggregated: No; LBAS: 4300-00}</t>
  </si>
  <si>
    <t>C_IRREC-022-4300</t>
  </si>
  <si>
    <t>{CDID: C_IRREC-022-4300; Programs: ; Watershed Totality: No; Withdrawl Type: Direct; Aggregated: No; LBAS: 4300-00}</t>
  </si>
  <si>
    <t>C_IRREC-023-4300</t>
  </si>
  <si>
    <t>{CDID: C_IRREC-023-4300; Programs: WUDR; Watershed Totality: Yes; Withdrawl Type: Indirect; Aggregated: No; LBAS: 4300-00}</t>
  </si>
  <si>
    <t>N/A-057-4300</t>
  </si>
  <si>
    <t>{CDID: N/A-057-4300; Programs: ; Watershed Totality: No; Withdrawl Type: ; Aggregated: ; LBAS: 4300-00}</t>
  </si>
  <si>
    <t>C_PWS-060-4300</t>
  </si>
  <si>
    <t>{CDID: C_PWS-060-4300; Programs: WUDR; Watershed Totality: Yes; Withdrawl Type: Direct; Aggregated: No; LBAS: 4300-00}</t>
  </si>
  <si>
    <t>C_PWS-041-4300</t>
  </si>
  <si>
    <t>{CDID: C_PWS-041-4300; Programs: WUDR; Watershed Totality: Yes; Withdrawl Type: Direct; Aggregated: No; LBAS: 4300-00}</t>
  </si>
  <si>
    <t>C_PWS-042-4300</t>
  </si>
  <si>
    <t>{CDID: C_PWS-042-4300; Programs: WUDR; Watershed Totality: Yes; Withdrawl Type: Direct; Aggregated: No; LBAS: 4300-00}</t>
  </si>
  <si>
    <t>C_PWS-043-4300</t>
  </si>
  <si>
    <t>{CDID: C_PWS-043-4300; Programs: WUDR; Watershed Totality: Yes; Withdrawl Type: Direct; Aggregated: No; LBAS: 4300-20}</t>
  </si>
  <si>
    <t>C_IRREC-024-4300</t>
  </si>
  <si>
    <t>{CDID: C_IRREC-024-4300; Programs: WUDR; Watershed Totality: Yes; Withdrawl Type: Direct; Aggregated: Yes; LBAS: 4300-00}</t>
  </si>
  <si>
    <t>C_IRREC-044-4300</t>
  </si>
  <si>
    <t>{CDID: C_IRREC-044-4300; Programs: WUDR; Watershed Totality: Yes; Withdrawl Type: Direct; Aggregated: No; LBAS: 4300-26}</t>
  </si>
  <si>
    <t>C_IRREC-045-4300</t>
  </si>
  <si>
    <t>{CDID: C_IRREC-045-4300; Programs: WUDR; Watershed Totality: Yes; Withdrawl Type: Direct; Aggregated: No; LBAS: 4300-00}</t>
  </si>
  <si>
    <t>N/A-005-4101</t>
  </si>
  <si>
    <t>{CDID: N/A-005-4101; Programs: ; Watershed Totality: No; Withdrawl Type: ; Aggregated: ; LBAS: 4101-00}</t>
  </si>
  <si>
    <t>C_PWSE-058-4300</t>
  </si>
  <si>
    <t>{CDID: C_PWSE-058-4300; Programs: ; Watershed Totality: No; Withdrawl Type: Direct; Aggregated: No; LBAS: 4300-00}</t>
  </si>
  <si>
    <t>C_PWS-059-4300</t>
  </si>
  <si>
    <t>{CDID: C_PWS-059-4300; Programs: WUDR; Watershed Totality: Yes; Withdrawl Type: Direct; Aggregated: No; LBAS: 4300-00}</t>
  </si>
  <si>
    <t>C_IRCP-025-4300</t>
  </si>
  <si>
    <t>{CDID: C_IRCP-025-4300; Programs: WUDR; Watershed Totality: Yes; Withdrawl Type: Direct; Aggregated: No; LBAS: 4300-00}</t>
  </si>
  <si>
    <t>C_IRCP-026-4300</t>
  </si>
  <si>
    <t>{CDID: C_IRCP-026-4300; Programs: WUDR; Watershed Totality: Yes; Withdrawl Type: Direct; Aggregated: No; LBAS: 4300-00}</t>
  </si>
  <si>
    <t>C_IRCP-027-4300</t>
  </si>
  <si>
    <t>{CDID: C_IRCP-027-4300; Programs: WUDR; Watershed Totality: Yes; Withdrawl Type: Direct; Aggregated: No; LBAS: 4300-00}</t>
  </si>
  <si>
    <t>C_PWS-001-4302</t>
  </si>
  <si>
    <t>{CDID: C_PWS-001-4302; Programs: WUDR; Watershed Totality: Yes; Withdrawl Type: Direct; Aggregated: No; LBAS: 4302-14}</t>
  </si>
  <si>
    <t>C_PWS-002-4302</t>
  </si>
  <si>
    <t>{CDID: C_PWS-002-4302; Programs: ; Watershed Totality: No; Withdrawl Type: Direct; Aggregated: No; LBAS: 4302-00}</t>
  </si>
  <si>
    <t>C_PWS-003-4302</t>
  </si>
  <si>
    <t>{CDID: C_PWS-003-4302; Programs: WUDR; Watershed Totality: Yes; Withdrawl Type: Direct; Aggregated: No; LBAS: 4302-04}</t>
  </si>
  <si>
    <t>C_IND-002-4303</t>
  </si>
  <si>
    <t>{CDID: C_IND-002-4303; Programs: ; Watershed Totality: No; Withdrawl Type: Direct; Aggregated: No; LBAS: 4303-02}</t>
  </si>
  <si>
    <t>C_HYD-001-4304</t>
  </si>
  <si>
    <t>C_COM-006-4308</t>
  </si>
  <si>
    <t>{CDID: C_COM-006-4308; Programs: WUDR; Watershed Totality: Yes; Withdrawl Type: Indirect; Aggregated: No; LBAS: 4308-18}</t>
  </si>
  <si>
    <t>C_COM-007-4308</t>
  </si>
  <si>
    <t>{CDID: C_COM-007-4308; Programs: WUDR; Watershed Totality: Yes; Withdrawl Type: Direct; Aggregated: Yes; LBAS: 4308-18}</t>
  </si>
  <si>
    <t>C_PWS-004-4308</t>
  </si>
  <si>
    <t>{CDID: C_PWS-004-4308; Programs: WUDR; Watershed Totality: Yes; Withdrawl Type: Direct; Aggregated: No; LBAS: 4308-00}</t>
  </si>
  <si>
    <t>C_PWS-010-4308</t>
  </si>
  <si>
    <t>Metered. Taps off the 48" supply main from Barkhamsted Res at Richards Corner Dam. {CDID: C_PWS-010-4308; Programs: ; Watershed Totality: No; Withdrawl Type: Return; Aggregated: No; LBAS: 4308-00}</t>
  </si>
  <si>
    <t>{CDID: C_PWS-010-4308; Programs: ; Watershed Totality: No; Withdrawl Type: Return; Aggregated: No; LBAS: 4308-00}</t>
  </si>
  <si>
    <t>C_PWS-028-4300</t>
  </si>
  <si>
    <t>Phelps Brook Dam 42" Supply Main to West Hartford Plant {CDID: C_PWS-028-4300; Programs: WUDR; Watershed Totality: Yes; Withdrawl Type: Direct; Aggregated: No; LBAS: 4300-00}</t>
  </si>
  <si>
    <t>{CDID: C_PWS-028-4300; Programs: WUDR; Watershed Totality: Yes; Withdrawl Type: Direct; Aggregated: No; LBAS: 4300-00}</t>
  </si>
  <si>
    <t>C_PWS-002-4310</t>
  </si>
  <si>
    <t>{CDID: C_PWS-002-4310; Programs: ; Watershed Totality: No; Withdrawl Type: Indirect; Aggregated: No; LBAS: 4310-00}</t>
  </si>
  <si>
    <t>C_PWSE-029-4300</t>
  </si>
  <si>
    <t>{CDID: C_PWSE-029-4300; Programs: ; Watershed Totality: No; Withdrawl Type: Direct; Aggregated: No; LBAS: 4300-00}</t>
  </si>
  <si>
    <t>C_AQC-001-4311</t>
  </si>
  <si>
    <t>{CDID: C_AQC-001-4311; Programs: WUDR; Watershed Totality: Yes; Withdrawl Type: Direct; Aggregated: No; LBAS: 4311-05}</t>
  </si>
  <si>
    <t>C_AQC-002-4311</t>
  </si>
  <si>
    <t>{CDID: C_AQC-002-4311; Programs: WUDR; Watershed Totality: Yes; Withdrawl Type: Direct; Aggregated: No; LBAS: 4311-06}</t>
  </si>
  <si>
    <t>C_PWS-030-4300</t>
  </si>
  <si>
    <t>{CDID: C_PWS-030-4300; Programs: ; Watershed Totality: No; Withdrawl Type: Return; Aggregated: No; LBAS: 4300-00}</t>
  </si>
  <si>
    <t>C_IRREC-007-4312</t>
  </si>
  <si>
    <t>C_IRREC-008-4312</t>
  </si>
  <si>
    <t>{CDID: C_IRREC-008-4312; Programs: ; Watershed Totality: No; Withdrawl Type: Direct; Aggregated: No; LBAS: 4312-00}</t>
  </si>
  <si>
    <t>C_IRREC-009-4312</t>
  </si>
  <si>
    <t>{CDID: C_IRREC-009-4312; Programs: ; Watershed Totality: No; Withdrawl Type: Direct; Aggregated: No; LBAS: 4312-00}</t>
  </si>
  <si>
    <t>STO-010-4312</t>
  </si>
  <si>
    <t>{CDID: STO-010-4312; Programs: ; Watershed Totality: No; Withdrawl Type: Direct; Aggregated: No; LBAS: 4312-00}</t>
  </si>
  <si>
    <t>C_PWS-001-4312</t>
  </si>
  <si>
    <t>{CDID: C_PWS-001-4312; Programs: WUDR; Watershed Totality: Yes; Withdrawl Type: Direct; Aggregated: No; LBAS: 4312-00}</t>
  </si>
  <si>
    <t>C_PWS-002-4312</t>
  </si>
  <si>
    <t>{CDID: C_PWS-002-4312; Programs: WUDR; Watershed Totality: Yes; Withdrawl Type: Direct; Aggregated: No; LBAS: 4312-00}</t>
  </si>
  <si>
    <t>N/A-003-4312</t>
  </si>
  <si>
    <t>{CDID: N/A-003-4312; Programs: ; Watershed Totality: No; Withdrawl Type: ; Aggregated: ; LBAS: 4312-00}</t>
  </si>
  <si>
    <t>C_PWS-004-4312</t>
  </si>
  <si>
    <t>{CDID: C_PWS-004-4312; Programs: ; Watershed Totality: No; Withdrawl Type: ; Aggregated: ; LBAS: 4312-00}</t>
  </si>
  <si>
    <t>C_IRREC-005-4312</t>
  </si>
  <si>
    <t>{CDID: C_IRREC-005-4312; Programs: WUDR; Watershed Totality: Yes; Withdrawl Type: Direct; Aggregated: No; LBAS: 4312-00}</t>
  </si>
  <si>
    <t>C_IRREC-006-4312</t>
  </si>
  <si>
    <t>C_PWS-013-4315</t>
  </si>
  <si>
    <t>{CDID: C_PWS-013-4315; Programs: WUDR; Watershed Totality: Yes; Withdrawl Type: Direct; Aggregated: No; LBAS: 4315-00}</t>
  </si>
  <si>
    <t>C_PWS-011-4313</t>
  </si>
  <si>
    <t>{CDID: C_PWS-011-4313; Programs: WUDR; Watershed Totality: Yes; Withdrawl Type: Direct; Aggregated: No; LBAS: 4313-00}</t>
  </si>
  <si>
    <t>C_PWS-012-4313</t>
  </si>
  <si>
    <t>{CDID: C_PWS-012-4313; Programs: ; Watershed Totality: No; Withdrawl Type: Direct; Aggregated: No; LBAS: 4313-00}</t>
  </si>
  <si>
    <t>C_PWS-005-4313</t>
  </si>
  <si>
    <t>{CDID: C_PWS-005-4313; Programs: WUDR; Watershed Totality: Yes; Withdrawl Type: Direct; Aggregated: No; LBAS: 4313-04}</t>
  </si>
  <si>
    <t>N/A-005-4315</t>
  </si>
  <si>
    <t>C_IRREC-006-4313</t>
  </si>
  <si>
    <t>N/A-007-4313</t>
  </si>
  <si>
    <t>C_IRREC-008-4313</t>
  </si>
  <si>
    <t>N/A-009-4313</t>
  </si>
  <si>
    <t>{CDID: N/A-009-4313; Programs: ; Watershed Totality: No; Withdrawl Type: ; Aggregated: ; LBAS: 4313-04}</t>
  </si>
  <si>
    <t>C_PWS-008-4314</t>
  </si>
  <si>
    <t>{CDID: C_PWS-008-4314; Programs: WUDR; Watershed Totality: Yes; Withdrawl Type: Direct; Aggregated: No; LBAS: 4314-01}</t>
  </si>
  <si>
    <t>C_PWS-001-4314</t>
  </si>
  <si>
    <t>{CDID: C_PWS-001-4314; Programs: WUDR; Watershed Totality: Yes; Withdrawl Type: Direct; Aggregated: Yes; LBAS: 4314-00}</t>
  </si>
  <si>
    <t>C_PWS-002-4314</t>
  </si>
  <si>
    <t>{CDID: C_PWS-002-4314; Programs: ; Watershed Totality: No; Withdrawl Type: Direct; Aggregated: No; LBAS: 4314-00}</t>
  </si>
  <si>
    <t>C_PWS-003-4314</t>
  </si>
  <si>
    <t>{CDID: C_PWS-003-4314; Programs: WUDR; Watershed Totality: Yes; Withdrawl Type: Direct; Aggregated: No; LBAS: 4314-08}</t>
  </si>
  <si>
    <t>C_PWS-004-4314</t>
  </si>
  <si>
    <t>{CDID: C_PWS-004-4314; Programs: WUDR; Watershed Totality: Yes; Withdrawl Type: Direct; Aggregated: No; LBAS: 4314-08}</t>
  </si>
  <si>
    <t>C_PWS-005-4314</t>
  </si>
  <si>
    <t>{CDID: C_PWS-005-4314; Programs: WUDR; Watershed Totality: Yes; Withdrawl Type: Direct; Aggregated: No; LBAS: 4314-08}</t>
  </si>
  <si>
    <t>C_PWS-006-4314</t>
  </si>
  <si>
    <t>{CDID: C_PWS-006-4314; Programs: ; Watershed Totality: No; Withdrawl Type: Indirect; Aggregated: Yes; LBAS: 4314-00}</t>
  </si>
  <si>
    <t>C_PWS-007-4314</t>
  </si>
  <si>
    <t>{CDID: C_PWS-007-4314; Programs: ; Watershed Totality: No; Withdrawl Type: Indirect; Aggregated: Yes; LBAS: 4314-00}</t>
  </si>
  <si>
    <t>C_PWS-006-4315</t>
  </si>
  <si>
    <t>{CDID: C_PWS-006-4315; Programs: WUDR; Watershed Totality: Yes; Withdrawl Type: Direct; Aggregated: No; LBAS: 4315-00}</t>
  </si>
  <si>
    <t>C_PWS-007-4315</t>
  </si>
  <si>
    <t>{CDID: C_PWS-007-4315; Programs: ; Watershed Totality: No; Withdrawl Type: Direct; Aggregated: Yes; LBAS: 4315-02}</t>
  </si>
  <si>
    <t>STO-009-4315</t>
  </si>
  <si>
    <t>{CDID: STO-009-4315; Programs: ; Watershed Totality: No; Withdrawl Type: Direct; Aggregated: No; LBAS: 4315-13}</t>
  </si>
  <si>
    <t>N/A-010-4315</t>
  </si>
  <si>
    <t>{CDID: N/A-010-4315; Programs: ; Watershed Totality: No; Withdrawl Type: ; Aggregated: ; LBAS: 4315-13}</t>
  </si>
  <si>
    <t>C_IRREC-011-4315</t>
  </si>
  <si>
    <t>Pond located on Scott Swamp Brook. Pump located on west shore.  {CDID: C_IRREC-011-4315; Programs: WUDR; Watershed Totality: Yes; Withdrawl Type: Direct; Aggregated: No; LBAS: 4315-13}</t>
  </si>
  <si>
    <t>{CDID: C_IRREC-011-4315; Programs: WUDR; Watershed Totality: Yes; Withdrawl Type: Direct; Aggregated: No; LBAS: 4315-13}</t>
  </si>
  <si>
    <t>C_PWS-008-4315</t>
  </si>
  <si>
    <t>{CDID: C_PWS-008-4315; Programs: ; Watershed Totality: No; Withdrawl Type: Return; Aggregated: No; LBAS: 4315-00}</t>
  </si>
  <si>
    <t>C_IRREC-002-4316</t>
  </si>
  <si>
    <t>{CDID: C_IRREC-002-4316; Programs: WUDR; Watershed Totality: Yes; Withdrawl Type: Direct; Aggregated: No; LBAS: 4316-01}</t>
  </si>
  <si>
    <t>C_IRREC-003-4316</t>
  </si>
  <si>
    <t>{CDID: C_IRREC-003-4316; Programs: WUDR; Watershed Totality: Yes; Withdrawl Type: Direct; Aggregated: No; LBAS: 4316-01}</t>
  </si>
  <si>
    <t>C_IRREC-007-4316</t>
  </si>
  <si>
    <t>{CDID: C_IRREC-007-4316; Programs: WUDR; Watershed Totality: Yes; Withdrawl Type: Direct; Aggregated: No; LBAS: 4316-01}</t>
  </si>
  <si>
    <t>C_IRREC-008-4316</t>
  </si>
  <si>
    <t>{CDID: C_IRREC-008-4316; Programs: WUDR; Watershed Totality: Yes; Withdrawl Type: Direct; Aggregated: No; LBAS: 4316-01}</t>
  </si>
  <si>
    <t>C_PWS-009-4316</t>
  </si>
  <si>
    <t>{CDID: C_PWS-009-4316; Programs: ; Watershed Totality: No; Withdrawl Type: Direct; Aggregated: No; LBAS: 4316-01}</t>
  </si>
  <si>
    <t>C_PWS-010-4316</t>
  </si>
  <si>
    <t>{CDID: C_PWS-010-4316; Programs: WUDR; Watershed Totality: Yes; Withdrawl Type: Direct; Aggregated: No; LBAS: 4316-02}</t>
  </si>
  <si>
    <t>C_PWS-002-4317</t>
  </si>
  <si>
    <t>{CDID: C_PWS-002-4317; Programs: WUDR; Watershed Totality: Yes; Withdrawl Type: Direct; Aggregated: No; LBAS: 4317-00}</t>
  </si>
  <si>
    <t>C_PWS-003-4318</t>
  </si>
  <si>
    <t>{CDID: C_PWS-003-4318; Programs: ; Watershed Totality: No; Withdrawl Type: Direct; Aggregated: No; LBAS: 4318-00}</t>
  </si>
  <si>
    <t>C_PWS-004-4318</t>
  </si>
  <si>
    <t>{CDID: C_PWS-004-4318; Programs: WUDR; Watershed Totality: Yes; Withdrawl Type: Direct; Aggregated: No; LBAS: 4318-03}</t>
  </si>
  <si>
    <t>C_PWS-005-4318</t>
  </si>
  <si>
    <t>{CDID: C_PWS-005-4318; Programs: WUDR; Watershed Totality: Yes; Withdrawl Type: Direct; Aggregated: No; LBAS: 4318-03}</t>
  </si>
  <si>
    <t>C_PWS-006-4318</t>
  </si>
  <si>
    <t>{CDID: C_PWS-006-4318; Programs: WUDR; Watershed Totality: Yes; Withdrawl Type: Direct; Aggregated: No; LBAS: 4318-03}</t>
  </si>
  <si>
    <t>C_PWS-007-4318</t>
  </si>
  <si>
    <t>{CDID: C_PWS-007-4318; Programs: WUDR; Watershed Totality: Yes; Withdrawl Type: Direct; Aggregated: No; LBAS: 4318-03}</t>
  </si>
  <si>
    <t>C_IRCP-008-4318</t>
  </si>
  <si>
    <t>Farm Pond. Irrigation withdrawals by portable irrigation pump. Pump capacity not specified at this pond. {CDID: C_IRCP-008-4318; Programs: ; Watershed Totality: No; Withdrawl Type: Direct; Aggregated: No; LBAS: 4318-02}</t>
  </si>
  <si>
    <t>{CDID: C_IRCP-008-4318; Programs: ; Watershed Totality: No; Withdrawl Type: Direct; Aggregated: No; LBAS: 4318-02}</t>
  </si>
  <si>
    <t>C_IRCP-009-4318</t>
  </si>
  <si>
    <t>Farm well. Location not indicated on maps. map showing well location. (DH 5-27-21) Town of Simsbury assumed 4318-007-AGR-GR / Culbro Tobacco - Farm #2 Well #2 from previous land owner/registrant River Bend Holdings as per completed New Owner form dated 5-27-21. Current status is Inactive. {CDID: C_IRCP-009-4318; Programs: ; Watershed Totality: No; Withdrawl Type: Direct; Aggregated: No; LBAS: 4318-02}</t>
  </si>
  <si>
    <t>{CDID: C_IRCP-009-4318; Programs: ; Watershed Totality: No; Withdrawl Type: Direct; Aggregated: No; LBAS: 4318-02}</t>
  </si>
  <si>
    <t>C_IRREC-001-4319</t>
  </si>
  <si>
    <t>{CDID: C_IRREC-001-4319; Programs: ; Watershed Totality: No; Withdrawl Type: Direct; Aggregated: Yes; LBAS: 4319-00}</t>
  </si>
  <si>
    <t>C_IRREC-010-4318</t>
  </si>
  <si>
    <t>C_IRREC-011-4318</t>
  </si>
  <si>
    <t>{CDID: C_IRREC-011-4318; Programs: ; Watershed Totality: No; Withdrawl Type: Direct; Aggregated: No; LBAS: 4318-01}</t>
  </si>
  <si>
    <t>C_PWS-002-4319</t>
  </si>
  <si>
    <t>{CDID: C_PWS-002-4319; Programs: WUDR; Watershed Totality: Yes; Withdrawl Type: Direct; Aggregated: No; LBAS: 4319-00}</t>
  </si>
  <si>
    <t>C_IRCP-022-4320</t>
  </si>
  <si>
    <t>{CDID: C_IRCP-022-4320; Programs: WUDR; Watershed Totality: Yes; Withdrawl Type: Direct; Aggregated: No; LBAS: 4320-19}</t>
  </si>
  <si>
    <t>C_IRCP-023-4320</t>
  </si>
  <si>
    <t>{CDID: C_IRCP-023-4320; Programs: WUDR; Watershed Totality: Yes; Withdrawl Type: Direct; Aggregated: No; LBAS: 4320-20}</t>
  </si>
  <si>
    <t>C_IRCP-024-4320</t>
  </si>
  <si>
    <t>{CDID: C_IRCP-024-4320; Programs: ; Watershed Totality: No; Withdrawl Type: Direct; Aggregated: No; LBAS: 4320-19}</t>
  </si>
  <si>
    <t>N/A-001-4320</t>
  </si>
  <si>
    <t>{CDID: N/A-001-4320; Programs: ; Watershed Totality: No; Withdrawl Type: ; Aggregated: ; LBAS: 4320-22}</t>
  </si>
  <si>
    <t>N/A-002-4320</t>
  </si>
  <si>
    <t>{CDID: N/A-002-4320; Programs: ; Watershed Totality: No; Withdrawl Type: ; Aggregated: ; LBAS: 4320-22}</t>
  </si>
  <si>
    <t>C_IRCP-003-4320</t>
  </si>
  <si>
    <t>{CDID: C_IRCP-003-4320; Programs: ; Watershed Totality: No; Withdrawl Type: Direct; Aggregated: No; LBAS: 4320-22}</t>
  </si>
  <si>
    <t>N/A-018-4320</t>
  </si>
  <si>
    <t>{CDID: N/A-018-4320; Programs: ; Watershed Totality: No; Withdrawl Type: ; Aggregated: ; LBAS: 4320-19}</t>
  </si>
  <si>
    <t>C_IRREC-017-4320</t>
  </si>
  <si>
    <t>{CDID: C_IRREC-017-4320; Programs: ; Watershed Totality: No; Withdrawl Type: Direct; Aggregated: No; LBAS: 4320-00}</t>
  </si>
  <si>
    <t>N/A-001-4001</t>
  </si>
  <si>
    <t>{CDID: N/A-001-4001; Programs: ; Watershed Totality: No; Withdrawl Type: ; Aggregated: ; LBAS: 4001-00}</t>
  </si>
  <si>
    <t>C_IRCP-010-4320</t>
  </si>
  <si>
    <t>Farm Pond with 1 portable irrigation pump (pump house seen on map) {CDID: C_IRCP-010-4320; Programs: WUDR; Watershed Totality: Yes; Withdrawl Type: Direct; Aggregated: No; LBAS: 4320-21}</t>
  </si>
  <si>
    <t>{CDID: C_IRCP-010-4320; Programs: WUDR; Watershed Totality: Yes; Withdrawl Type: Direct; Aggregated: No; LBAS: 4320-21}</t>
  </si>
  <si>
    <t>C_IRCP-004-4320</t>
  </si>
  <si>
    <t>Farm Pond in Granby south of Floydville Road. Three stationary pumps and two portable pumps totaling 4.75 mgd used at the pond. Max withdrawal capacity reduced to pond storage volume. {CDID: C_IRCP-004-4320; Programs: WUDR; Watershed Totality: Yes; Withdrawl Type: Direct; Aggregated: No; LBAS: 4320-26}</t>
  </si>
  <si>
    <t>{CDID: C_IRCP-004-4320; Programs: WUDR; Watershed Totality: Yes; Withdrawl Type: Direct; Aggregated: No; LBAS: 4320-26}</t>
  </si>
  <si>
    <t>C_IRCP-005-4320</t>
  </si>
  <si>
    <t>Farm Pond in Granby south of Floydville Road. One stationary 1.3 mgd pump used at the pond. {CDID: C_IRCP-005-4320; Programs: WUDR; Watershed Totality: Yes; Withdrawl Type: Direct; Aggregated: No; LBAS: 4320-26}</t>
  </si>
  <si>
    <t>{CDID: C_IRCP-005-4320; Programs: WUDR; Watershed Totality: Yes; Withdrawl Type: Direct; Aggregated: No; LBAS: 4320-26}</t>
  </si>
  <si>
    <t>C_IRCP-006-4320</t>
  </si>
  <si>
    <t>Two stationary pumps totaling 2000 gpm (2.88 mgd) used at the pond. {CDID: C_IRCP-006-4320; Programs: WUDR; Watershed Totality: Yes; Withdrawl Type: Direct; Aggregated: No; LBAS: 4320-26}</t>
  </si>
  <si>
    <t>{CDID: C_IRCP-006-4320; Programs: WUDR; Watershed Totality: Yes; Withdrawl Type: Direct; Aggregated: No; LBAS: 4320-26}</t>
  </si>
  <si>
    <t>C_IRCP-011-4320</t>
  </si>
  <si>
    <t>Portable irrigation pump at Canall Brook near Griffin Road in Granby. 900 gpm pump used at the site. Daily usage estimated based on filled tank volume. {CDID: C_IRCP-011-4320; Programs: WUDR; Watershed Totality: Yes; Withdrawl Type: Direct; Aggregated: No; LBAS: 4320-15}</t>
  </si>
  <si>
    <t>{CDID: C_IRCP-011-4320; Programs: WUDR; Watershed Totality: Yes; Withdrawl Type: Direct; Aggregated: No; LBAS: 4320-15}</t>
  </si>
  <si>
    <t>C_IRCP-019-4320</t>
  </si>
  <si>
    <t>{CDID: C_IRCP-019-4320; Programs: WUDR; Watershed Totality: Yes; Withdrawl Type: Direct; Aggregated: No; LBAS: 4320-17}</t>
  </si>
  <si>
    <t>C_IRCP-007-4320</t>
  </si>
  <si>
    <t>{CDID: C_IRCP-007-4320; Programs: WUDR; Watershed Totality: Yes; Withdrawl Type: Direct; Aggregated: No; LBAS: 4320-00}</t>
  </si>
  <si>
    <t>C_IRCP-012-4320</t>
  </si>
  <si>
    <t>{CDID: C_IRCP-012-4320; Programs: WUDR; Watershed Totality: Yes; Withdrawl Type: Direct; Aggregated: No; LBAS: 4320-00}</t>
  </si>
  <si>
    <t>C_IRCP-013-4320</t>
  </si>
  <si>
    <t>{CDID: C_IRCP-013-4320; Programs: WUDR; Watershed Totality: Yes; Withdrawl Type: Direct; Aggregated: No; LBAS: 4320-26}</t>
  </si>
  <si>
    <t>C_IRCP-014-4320</t>
  </si>
  <si>
    <t>{CDID: C_IRCP-014-4320; Programs: WUDR; Watershed Totality: Yes; Withdrawl Type: Direct; Aggregated: No; LBAS: 4320-26}</t>
  </si>
  <si>
    <t>C_IRCP-015-4320</t>
  </si>
  <si>
    <t>{CDID: C_IRCP-015-4320; Programs: WUDR; Watershed Totality: Yes; Withdrawl Type: Direct; Aggregated: No; LBAS: 4320-26}</t>
  </si>
  <si>
    <t>C_IRCP-008-4320</t>
  </si>
  <si>
    <t>{CDID: C_IRCP-008-4320; Programs: WUDR; Watershed Totality: Yes; Withdrawl Type: Direct; Aggregated: No; LBAS: 4320-26}</t>
  </si>
  <si>
    <t>N/A-025-4320</t>
  </si>
  <si>
    <t>{CDID: N/A-025-4320; Programs: ; Watershed Totality: No; Withdrawl Type: ; Aggregated: ; LBAS: 4320-00}</t>
  </si>
  <si>
    <t>N/A-020-4320</t>
  </si>
  <si>
    <t>{CDID: N/A-020-4320; Programs: ; Watershed Totality: No; Withdrawl Type: ; Aggregated: ; LBAS: 4320-22}</t>
  </si>
  <si>
    <t>N/A-021-4320</t>
  </si>
  <si>
    <t>{CDID: N/A-021-4320; Programs: ; Watershed Totality: No; Withdrawl Type: ; Aggregated: ; LBAS: 4320-19}</t>
  </si>
  <si>
    <t>C_IRCP-016-4320</t>
  </si>
  <si>
    <t>{CDID: C_IRCP-016-4320; Programs: WUDR; Watershed Totality: Yes; Withdrawl Type: Direct; Aggregated: No; LBAS: 4320-21}</t>
  </si>
  <si>
    <t>C_IRCP-009-4320</t>
  </si>
  <si>
    <t>{CDID: C_IRCP-009-4320; Programs: ; Watershed Totality: No; Withdrawl Type: Direct; Aggregated: No; LBAS: 4320-00}</t>
  </si>
  <si>
    <t>C_IRCP-004-4321</t>
  </si>
  <si>
    <t>{CDID: C_IRCP-004-4321; Programs: WUDR; Watershed Totality: Yes; Withdrawl Type: Direct; Aggregated: No; LBAS: 4321-01}</t>
  </si>
  <si>
    <t>C_IRCP-005-4321</t>
  </si>
  <si>
    <t>{CDID: C_IRCP-005-4321; Programs: ; Watershed Totality: No; Withdrawl Type: Direct; Aggregated: No; LBAS: 4321-00}</t>
  </si>
  <si>
    <t>C_IRCP-006-4321</t>
  </si>
  <si>
    <t>{CDID: C_IRCP-006-4321; Programs: ; Watershed Totality: No; Withdrawl Type: Direct; Aggregated: No; LBAS: 4321-00}</t>
  </si>
  <si>
    <t>C_IRCP-081-4300</t>
  </si>
  <si>
    <t>Farm Well. New owner is Amazon.Com Services LLC, PO Box 804106, Seattle, WA 98108-0416 as per town gis. {CDID: C_IRCP-081-4300; Programs: WUDR; Watershed Totality: Yes; Withdrawl Type: Direct; Aggregated: No; LBAS: 4300-00}</t>
  </si>
  <si>
    <t>{CDID: C_IRCP-081-4300; Programs: WUDR; Watershed Totality: Yes; Withdrawl Type: Direct; Aggregated: No; LBAS: 4300-00}</t>
  </si>
  <si>
    <t>C_IRCP-001-4321</t>
  </si>
  <si>
    <t>Farm Pond. Irrigation withdrawals by portable irrigation pump. Pump capacity not specified at this pond.  {CDID: C_IRCP-001-4321; Programs: WUDR; Watershed Totality: Yes; Withdrawl Type: Direct; Aggregated: No; LBAS: 4321-00}</t>
  </si>
  <si>
    <t>{CDID: C_IRCP-001-4321; Programs: WUDR; Watershed Totality: Yes; Withdrawl Type: Direct; Aggregated: No; LBAS: 4321-00}</t>
  </si>
  <si>
    <t>C_IRCP-007-4321</t>
  </si>
  <si>
    <t>{CDID: C_IRCP-007-4321; Programs: WUDR; Watershed Totality: Yes; Withdrawl Type: Direct; Aggregated: No; LBAS: 4321-01}</t>
  </si>
  <si>
    <t>C_IRCP-008-4321</t>
  </si>
  <si>
    <t>Farm Pond in Windsor near Marshall Phelps Road. One stationary and one portable pump in use at the pond. {CDID: C_IRCP-008-4321; Programs: WUDR; Watershed Totality: Yes; Withdrawl Type: Direct; Aggregated: No; LBAS: 4321-01}</t>
  </si>
  <si>
    <t>{CDID: C_IRCP-008-4321; Programs: WUDR; Watershed Totality: Yes; Withdrawl Type: Direct; Aggregated: No; LBAS: 4321-01}</t>
  </si>
  <si>
    <t>N/A-009-4321</t>
  </si>
  <si>
    <t>{CDID: N/A-009-4321; Programs: ; Watershed Totality: No; Withdrawl Type: ; Aggregated: ; LBAS: 4321-00}</t>
  </si>
  <si>
    <t>STO-002-4400</t>
  </si>
  <si>
    <t>{CDID: STO-002-4400; Programs: ; Watershed Totality: No; Withdrawl Type: Direct; Aggregated: No; LBAS: 4400-02}</t>
  </si>
  <si>
    <t>STO-001-4005</t>
  </si>
  <si>
    <t>{CDID: STO-001-4005; Programs: ; Watershed Totality: No; Withdrawl Type: Direct; Aggregated: No; LBAS: 4005-00}</t>
  </si>
  <si>
    <t>STO-003-4400</t>
  </si>
  <si>
    <t>{CDID: STO-003-4400; Programs: ; Watershed Totality: No; Withdrawl Type: Direct; Aggregated: No; LBAS: 4400-00}</t>
  </si>
  <si>
    <t>STO-048-4000</t>
  </si>
  <si>
    <t>{CDID: STO-048-4000; Programs: ; Watershed Totality: No; Withdrawl Type: Direct; Aggregated: No; LBAS: 4000-00}</t>
  </si>
  <si>
    <t>STO-004-4400</t>
  </si>
  <si>
    <t>{CDID: STO-004-4400; Programs: ; Watershed Totality: No; Withdrawl Type: Direct; Aggregated: No; LBAS: 4400-00}</t>
  </si>
  <si>
    <t>STO-002-4005</t>
  </si>
  <si>
    <t>{CDID: STO-002-4005; Programs: ; Watershed Totality: No; Withdrawl Type: Direct; Aggregated: No; LBAS: 4005-00}</t>
  </si>
  <si>
    <t>STO-049-4000</t>
  </si>
  <si>
    <t>{CDID: STO-049-4000; Programs: ; Watershed Totality: No; Withdrawl Type: Direct; Aggregated: No; LBAS: 4000-26}</t>
  </si>
  <si>
    <t>C_IRREC-003-4401</t>
  </si>
  <si>
    <t>{CDID: C_IRREC-003-4401; Programs: ; Watershed Totality: No; Withdrawl Type: Indirect; Aggregated: No; LBAS: 4401-00}</t>
  </si>
  <si>
    <t>C_IRREC-004-4401</t>
  </si>
  <si>
    <t>{CDID: C_IRREC-004-4401; Programs: WUDR; Watershed Totality: Yes; Withdrawl Type: Direct; Aggregated: Yes; LBAS: 4401-00}</t>
  </si>
  <si>
    <t>C_IRREC-005-4401</t>
  </si>
  <si>
    <t>C_IRREC-006-4401</t>
  </si>
  <si>
    <t>C_IRREC-007-4401</t>
  </si>
  <si>
    <t>C_IRREC-002-4401</t>
  </si>
  <si>
    <t>{CDID: C_IRREC-002-4401; Programs: ; Watershed Totality: No; Withdrawl Type: Direct; Aggregated: No; LBAS: 4401-00}</t>
  </si>
  <si>
    <t>C_IND-002-4402</t>
  </si>
  <si>
    <t>{CDID: C_IND-002-4402; Programs: WUDR; Watershed Totality: Yes; Withdrawl Type: Direct; Aggregated: No; LBAS: 4402-00}</t>
  </si>
  <si>
    <t>C_IRREC-012-4403</t>
  </si>
  <si>
    <t>{CDID: C_IRREC-012-4403; Programs: ; Watershed Totality: No; Withdrawl Type: Direct; Aggregated: No; LBAS: 4403-00}</t>
  </si>
  <si>
    <t>C_IRREC-013-4403</t>
  </si>
  <si>
    <t>{CDID: C_IRREC-013-4403; Programs: ; Watershed Totality: No; Withdrawl Type: Direct; Aggregated: No; LBAS: 4403-00}</t>
  </si>
  <si>
    <t>C_IRREC-014-4403</t>
  </si>
  <si>
    <t>{CDID: C_IRREC-014-4403; Programs: ; Watershed Totality: No; Withdrawl Type: Direct; Aggregated: No; LBAS: 4403-00}</t>
  </si>
  <si>
    <t>C_IND-003-4403</t>
  </si>
  <si>
    <t>{CDID: C_IND-003-4403; Programs: ; Watershed Totality: No; Withdrawl Type: Direct; Aggregated: No; LBAS: 4403-04}</t>
  </si>
  <si>
    <t>C_IND-004-4403</t>
  </si>
  <si>
    <t>{CDID: C_IND-004-4403; Programs: ; Watershed Totality: No; Withdrawl Type: Direct; Aggregated: No; LBAS: 4403-04}</t>
  </si>
  <si>
    <t>C_IND-005-4403</t>
  </si>
  <si>
    <t>{CDID: C_IND-005-4403; Programs: ; Watershed Totality: No; Withdrawl Type: Direct; Aggregated: No; LBAS: 4403-04}</t>
  </si>
  <si>
    <t>C_IND-006-4403</t>
  </si>
  <si>
    <t>{CDID: C_IND-006-4403; Programs: ; Watershed Totality: No; Withdrawl Type: Direct; Aggregated: No; LBAS: 4403-04}</t>
  </si>
  <si>
    <t>C_PWS-022-4403</t>
  </si>
  <si>
    <t>{CDID: C_PWS-022-4403; Programs: WUDR; Watershed Totality: Yes; Withdrawl Type: Direct; Aggregated: No; LBAS: 4403-03}</t>
  </si>
  <si>
    <t>C_IRREC-023-4403</t>
  </si>
  <si>
    <t>{CDID: C_IRREC-023-4403; Programs: WUDR; Watershed Totality: Yes; Withdrawl Type: Direct; Aggregated: No; LBAS: 4403-07}</t>
  </si>
  <si>
    <t>C_IRREC-024-4403</t>
  </si>
  <si>
    <t>{CDID: C_IRREC-024-4403; Programs: WUDR; Watershed Totality: Yes; Withdrawl Type: Direct; Aggregated: No; LBAS: 4403-07}</t>
  </si>
  <si>
    <t>C_IRREC-025-4403</t>
  </si>
  <si>
    <t>Listed as emergency {CDID: C_IRREC-025-4403; Programs: ; Watershed Totality: No; Withdrawl Type: Direct; Aggregated: No; LBAS: 4403-07}</t>
  </si>
  <si>
    <t>{CDID: C_IRREC-025-4403; Programs: ; Watershed Totality: No; Withdrawl Type: Direct; Aggregated: No; LBAS: 4403-07}</t>
  </si>
  <si>
    <t>STO-007-4403</t>
  </si>
  <si>
    <t>{CDID: STO-007-4403; Programs: ; Watershed Totality: No; Withdrawl Type: Direct; Aggregated: No; LBAS: 4403-04}</t>
  </si>
  <si>
    <t>STO-008-4403</t>
  </si>
  <si>
    <t>{CDID: STO-008-4403; Programs: ; Watershed Totality: No; Withdrawl Type: Direct; Aggregated: No; LBAS: 4403-04}</t>
  </si>
  <si>
    <t>C_IND-009-4403</t>
  </si>
  <si>
    <t>{CDID: C_IND-009-4403; Programs: ; Watershed Totality: No; Withdrawl Type: Direct; Aggregated: No; LBAS: 4403-04}</t>
  </si>
  <si>
    <t>C_IND-010-4403</t>
  </si>
  <si>
    <t>{CDID: C_IND-010-4403; Programs: ; Watershed Totality: No; Withdrawl Type: Direct; Aggregated: No; LBAS: 4403-04}</t>
  </si>
  <si>
    <t>C_IND-011-4403</t>
  </si>
  <si>
    <t>{CDID: C_IND-011-4403; Programs: ; Watershed Totality: No; Withdrawl Type: Direct; Aggregated: No; LBAS: 4403-04}</t>
  </si>
  <si>
    <t>C_IND-005-4404</t>
  </si>
  <si>
    <t>Artesian Well used for building cooling in summer {CDID: C_IND-005-4404; Programs: WUDR; Watershed Totality: Yes; Withdrawl Type: Direct; Aggregated: No; LBAS: 4404-12}</t>
  </si>
  <si>
    <t>{CDID: C_IND-005-4404; Programs: WUDR; Watershed Totality: Yes; Withdrawl Type: Direct; Aggregated: No; LBAS: 4404-12}</t>
  </si>
  <si>
    <t>C_IND-006-4404</t>
  </si>
  <si>
    <t>{CDID: C_IND-006-4404; Programs: WUDR; Watershed Totality: Yes; Withdrawl Type: Direct; Aggregated: No; LBAS: 4404-07}</t>
  </si>
  <si>
    <t>C_IND-007-4404</t>
  </si>
  <si>
    <t>{CDID: C_IND-007-4404; Programs: WUDR; Watershed Totality: Yes; Withdrawl Type: Direct; Aggregated: No; LBAS: 4404-07}</t>
  </si>
  <si>
    <t>C_IND-008-4404</t>
  </si>
  <si>
    <t>{CDID: C_IND-008-4404; Programs: WUDR; Watershed Totality: Yes; Withdrawl Type: Direct; Aggregated: No; LBAS: 4404-00}</t>
  </si>
  <si>
    <t>C_IND-009-4404</t>
  </si>
  <si>
    <t>{CDID: C_IND-009-4404; Programs: WUDR; Watershed Totality: Yes; Withdrawl Type: Direct; Aggregated: No; LBAS: 4404-00}</t>
  </si>
  <si>
    <t>C_IND-010-4404</t>
  </si>
  <si>
    <t>{CDID: C_IND-010-4404; Programs: ; Watershed Totality: No; Withdrawl Type: Direct; Aggregated: No; LBAS: 4404-07}</t>
  </si>
  <si>
    <t>C_IND-011-4404</t>
  </si>
  <si>
    <t>{CDID: C_IND-011-4404; Programs: WUDR; Watershed Totality: Yes; Withdrawl Type: Direct; Aggregated: No; LBAS: 4404-00}</t>
  </si>
  <si>
    <t>C_IND-012-4404</t>
  </si>
  <si>
    <t>{CDID: C_IND-012-4404; Programs: WUDR; Watershed Totality: Yes; Withdrawl Type: Direct; Aggregated: No; LBAS: 4404-07}</t>
  </si>
  <si>
    <t>C_IND-013-4404</t>
  </si>
  <si>
    <t>{CDID: C_IND-013-4404; Programs: WUDR; Watershed Totality: Yes; Withdrawl Type: Direct; Aggregated: No; LBAS: 4404-00}</t>
  </si>
  <si>
    <t>C_IND-014-4404</t>
  </si>
  <si>
    <t>{CDID: C_IND-014-4404; Programs: ; Watershed Totality: No; Withdrawl Type: Direct; Aggregated: No; LBAS: 4404-07}</t>
  </si>
  <si>
    <t>C_IND-015-4404</t>
  </si>
  <si>
    <t>{CDID: C_IND-015-4404; Programs: WUDR; Watershed Totality: Yes; Withdrawl Type: Direct; Aggregated: No; LBAS: 4404-07}</t>
  </si>
  <si>
    <t>C_IND-016-4404</t>
  </si>
  <si>
    <t>{CDID: C_IND-016-4404; Programs: WUDR; Watershed Totality: Yes; Withdrawl Type: Direct; Aggregated: No; LBAS: 4404-07}</t>
  </si>
  <si>
    <t>C_IRREC-017-4404</t>
  </si>
  <si>
    <t>{CDID: C_IRREC-017-4404; Programs: WUDR; Watershed Totality: Yes; Withdrawl Type: Direct; Aggregated: Yes; LBAS: 4404-07}</t>
  </si>
  <si>
    <t>C_IRREC-024-4404</t>
  </si>
  <si>
    <t>{CDID: C_IRREC-024-4404; Programs: WUDR; Watershed Totality: Yes; Withdrawl Type: Direct; Aggregated: No; LBAS: 4404-04}</t>
  </si>
  <si>
    <t>C_IRCP-019-4404</t>
  </si>
  <si>
    <t>Farm Pond. Irrigation withdrawals by portable irrigation pump. Pump capacity not specified at this pond. {CDID: C_IRCP-019-4404; Programs: WUDR; Watershed Totality: Yes; Withdrawl Type: Direct; Aggregated: No; LBAS: 4404-02}</t>
  </si>
  <si>
    <t>{CDID: C_IRCP-019-4404; Programs: WUDR; Watershed Totality: Yes; Withdrawl Type: Direct; Aggregated: No; LBAS: 4404-02}</t>
  </si>
  <si>
    <t>C_IRCP-020-4404</t>
  </si>
  <si>
    <t>Farm Pond. Irrigation withdrawals by portable irrigation pump. Pump capacity not specified at this pond. {CDID: C_IRCP-020-4404; Programs: WUDR; Watershed Totality: Yes; Withdrawl Type: Direct; Aggregated: No; LBAS: 4404-02}</t>
  </si>
  <si>
    <t>{CDID: C_IRCP-020-4404; Programs: WUDR; Watershed Totality: Yes; Withdrawl Type: Direct; Aggregated: No; LBAS: 4404-02}</t>
  </si>
  <si>
    <t>C_IRCP-021-4404</t>
  </si>
  <si>
    <t>Farm Pond. Irrigation withdrawals by portable irrigation pump {CDID: C_IRCP-021-4404; Programs: WUDR; Watershed Totality: Yes; Withdrawl Type: Direct; Aggregated: No; LBAS: 4404-02}</t>
  </si>
  <si>
    <t>{CDID: C_IRCP-021-4404; Programs: WUDR; Watershed Totality: Yes; Withdrawl Type: Direct; Aggregated: No; LBAS: 4404-02}</t>
  </si>
  <si>
    <t>C_IRCP-026-4404</t>
  </si>
  <si>
    <t>Farm Well {CDID: C_IRCP-026-4404; Programs: WUDR; Watershed Totality: Yes; Withdrawl Type: Direct; Aggregated: No; LBAS: 4404-00}</t>
  </si>
  <si>
    <t>{CDID: C_IRCP-026-4404; Programs: WUDR; Watershed Totality: Yes; Withdrawl Type: Direct; Aggregated: No; LBAS: 4404-00}</t>
  </si>
  <si>
    <t>C_PWS-025-4404</t>
  </si>
  <si>
    <t>{CDID: C_PWS-025-4404; Programs: WUDR; Watershed Totality: Yes; Withdrawl Type: Direct; Aggregated: Yes; LBAS: 4404-04}</t>
  </si>
  <si>
    <t>N/A-028-4500</t>
  </si>
  <si>
    <t>{CDID: N/A-028-4500; Programs: ; Watershed Totality: No; Withdrawl Type: Return; Aggregated: ; LBAS: 4500-00}</t>
  </si>
  <si>
    <t>C_PWS-026-4500</t>
  </si>
  <si>
    <t>{CDID: C_PWS-026-4500; Programs: WUDR; Watershed Totality: Yes; Withdrawl Type: Direct; Aggregated: No; LBAS: 4500-07}</t>
  </si>
  <si>
    <t>C_PWS-029-4500</t>
  </si>
  <si>
    <t>{CDID: C_PWS-029-4500; Programs: WUDR; Watershed Totality: Yes; Withdrawl Type: Direct; Aggregated: No; LBAS: 4500-00}</t>
  </si>
  <si>
    <t>N/A-030-4500</t>
  </si>
  <si>
    <t>{CDID: N/A-030-4500; Programs: ; Watershed Totality: No; Withdrawl Type: ; Aggregated: ; LBAS: 4500-00}</t>
  </si>
  <si>
    <t>C_PWS-031-4500</t>
  </si>
  <si>
    <t>{CDID: C_PWS-031-4500; Programs: WUDR; Watershed Totality: Yes; Withdrawl Type: Direct; Aggregated: No; LBAS: 4500-04}</t>
  </si>
  <si>
    <t>C_PWS-032-4500</t>
  </si>
  <si>
    <t>{CDID: C_PWS-032-4500; Programs: WUDR; Watershed Totality: Yes; Withdrawl Type: Direct; Aggregated: No; LBAS: 4500-04}</t>
  </si>
  <si>
    <t>C_PWS-033-4500</t>
  </si>
  <si>
    <t>{CDID: C_PWS-033-4500; Programs: WUDR; Watershed Totality: Yes; Withdrawl Type: Direct; Aggregated: No; LBAS: 4500-04}</t>
  </si>
  <si>
    <t>C_PWS-034-4500</t>
  </si>
  <si>
    <t>{CDID: C_PWS-034-4500; Programs: WUDR; Watershed Totality: Yes; Withdrawl Type: Direct; Aggregated: No; LBAS: 4500-04}</t>
  </si>
  <si>
    <t>N/A-003-4500</t>
  </si>
  <si>
    <t>{CDID: N/A-003-4500; Programs: ; Watershed Totality: No; Withdrawl Type: Return; Aggregated: ; LBAS: 4500-03}</t>
  </si>
  <si>
    <t>C_PWS-027-4500</t>
  </si>
  <si>
    <t>{CDID: C_PWS-027-4500; Programs: WUDR; Watershed Totality: Yes; Withdrawl Type: Direct; Aggregated: No; LBAS: 4500-00}</t>
  </si>
  <si>
    <t>N/A-004-4500</t>
  </si>
  <si>
    <t>{CDID: N/A-004-4500; Programs: ; Watershed Totality: No; Withdrawl Type: ; Aggregated: ; LBAS: 4500-00}</t>
  </si>
  <si>
    <t>C_IND-005-4500</t>
  </si>
  <si>
    <t>{CDID: C_IND-005-4500; Programs: ; Watershed Totality: No; Withdrawl Type: Direct; Aggregated: No; LBAS: 4500-12}</t>
  </si>
  <si>
    <t>C_IND-006-4500</t>
  </si>
  <si>
    <t>{CDID: C_IND-006-4500; Programs: ; Watershed Totality: No; Withdrawl Type: Direct; Aggregated: No; LBAS: 4500-12}</t>
  </si>
  <si>
    <t>C_IND-007-4500</t>
  </si>
  <si>
    <t>{CDID: C_IND-007-4500; Programs: ; Watershed Totality: No; Withdrawl Type: Direct; Aggregated: No; LBAS: 4500-12}</t>
  </si>
  <si>
    <t>N/A-008-4500</t>
  </si>
  <si>
    <t>{CDID: N/A-008-4500; Programs: ; Watershed Totality: No; Withdrawl Type: ; Aggregated: ; LBAS: 4500-00}</t>
  </si>
  <si>
    <t>N/A-009-4500</t>
  </si>
  <si>
    <t>{CDID: N/A-009-4500; Programs: ; Watershed Totality: No; Withdrawl Type: ; Aggregated: ; LBAS: 4500-00}</t>
  </si>
  <si>
    <t>C_PWS-014-4500</t>
  </si>
  <si>
    <t>C_PWS-015-4500</t>
  </si>
  <si>
    <t>C_PWS-016-4500</t>
  </si>
  <si>
    <t>C_PWS-017-4500</t>
  </si>
  <si>
    <t>{CDID: C_PWS-017-4500; Programs: WUDR; Watershed Totality: Yes; Withdrawl Type: Direct; Aggregated: No; LBAS: 4500-00}</t>
  </si>
  <si>
    <t>C_PWS-018-4500</t>
  </si>
  <si>
    <t>{CDID: C_PWS-018-4500; Programs: WUDR; Watershed Totality: Yes; Withdrawl Type: Direct; Aggregated: No; LBAS: 4500-00}</t>
  </si>
  <si>
    <t>C_PWS-019-4500</t>
  </si>
  <si>
    <t>{CDID: C_PWS-019-4500; Programs: WUDR; Watershed Totality: Yes; Withdrawl Type: Direct; Aggregated: No; LBAS: 4500-00}</t>
  </si>
  <si>
    <t>C_PWS-020-4500</t>
  </si>
  <si>
    <t>{CDID: C_PWS-020-4500; Programs: WUDR; Watershed Totality: Yes; Withdrawl Type: Direct; Aggregated: No; LBAS: 4500-00}</t>
  </si>
  <si>
    <t>C_PWS-021-4500</t>
  </si>
  <si>
    <t>{CDID: C_PWS-021-4500; Programs: ; Watershed Totality: No; Withdrawl Type: Direct; Aggregated: No; LBAS: 4500-12}</t>
  </si>
  <si>
    <t>C_PWS-022-4500</t>
  </si>
  <si>
    <t>{CDID: C_PWS-022-4500; Programs: WUDR; Watershed Totality: Yes; Withdrawl Type: Direct; Aggregated: No; LBAS: 4500-12}</t>
  </si>
  <si>
    <t>C_PWS-023-4500</t>
  </si>
  <si>
    <t>{CDID: C_PWS-023-4500; Programs: WUDR; Watershed Totality: Yes; Withdrawl Type: Direct; Aggregated: No; LBAS: 4500-08}</t>
  </si>
  <si>
    <t>C_IND-024-4500</t>
  </si>
  <si>
    <t>{CDID: C_IND-024-4500; Programs: WUDR; Watershed Totality: Yes; Withdrawl Type: Direct; Aggregated: No; LBAS: 4500-12}</t>
  </si>
  <si>
    <t>C_IND-035-4500</t>
  </si>
  <si>
    <t>{CDID: C_IND-035-4500; Programs: ; Watershed Totality: No; Withdrawl Type: Direct; Aggregated: No; LBAS: 4500-00}</t>
  </si>
  <si>
    <t>OTH-001-4502</t>
  </si>
  <si>
    <t>{CDID: OTH-001-4502; Programs: WUDR; Watershed Totality: Yes; Withdrawl Type: Direct; Aggregated: No; LBAS: 4502-00}</t>
  </si>
  <si>
    <t>C_IRCP-002-4502</t>
  </si>
  <si>
    <t>Farm Pond. Irrigation withdrawals by portable irrigation pump. Pump capacity not specified at this pond. RECOMMENDATION: DATA NEEDED. better maps which pump was used here? DH 1/21/22 "New Owner" letter sent. No Response. Revoke? {CDID: C_IRCP-002-4502; Programs: ; Watershed Totality: No; Withdrawl Type: Direct; Aggregated: No; LBAS: 4502-06}</t>
  </si>
  <si>
    <t>{CDID: C_IRCP-002-4502; Programs: ; Watershed Totality: No; Withdrawl Type: Direct; Aggregated: No; LBAS: 4502-06}</t>
  </si>
  <si>
    <t>C_IRCP-003-4502</t>
  </si>
  <si>
    <t>{CDID: C_IRCP-003-4502; Programs: WUDR; Watershed Totality: Yes; Withdrawl Type: Direct; Aggregated: No; LBAS: 4502-06}</t>
  </si>
  <si>
    <t>C_IRCP-004-4502</t>
  </si>
  <si>
    <t>{CDID: C_IRCP-004-4502; Programs: WUDR; Watershed Totality: Yes; Withdrawl Type: Direct; Aggregated: No; LBAS: 4502-06}</t>
  </si>
  <si>
    <t>C_IRCP-005-4502</t>
  </si>
  <si>
    <t>{CDID: C_IRCP-005-4502; Programs: WUDR; Watershed Totality: Yes; Withdrawl Type: Direct; Aggregated: No; LBAS: 4502-06}</t>
  </si>
  <si>
    <t>C_PWS-001-4503</t>
  </si>
  <si>
    <t>{CDID: C_PWS-001-4503; Programs: ; Watershed Totality: No; Withdrawl Type: ; Aggregated: ; LBAS: 4503-00}</t>
  </si>
  <si>
    <t>C_IRREC-002-4504</t>
  </si>
  <si>
    <t>{CDID: C_IRREC-002-4504; Programs: WUDR; Watershed Totality: Yes; Withdrawl Type: Direct; Aggregated: No; LBAS: 4504-04}</t>
  </si>
  <si>
    <t>C_IRREC-003-4504</t>
  </si>
  <si>
    <t>{CDID: C_IRREC-003-4504; Programs: WUDR; Watershed Totality: Yes; Withdrawl Type: Direct; Aggregated: No; LBAS: 4504-04}</t>
  </si>
  <si>
    <t>C_IRREC-004-4504</t>
  </si>
  <si>
    <t>{CDID: C_IRREC-004-4504; Programs: WUDR; Watershed Totality: Yes; Withdrawl Type: Direct; Aggregated: No; LBAS: 4504-04}</t>
  </si>
  <si>
    <t>C_IRREC-005-4504</t>
  </si>
  <si>
    <t>{CDID: C_IRREC-005-4504; Programs: WUDR; Watershed Totality: Yes; Withdrawl Type: Direct; Aggregated: No; LBAS: 4504-04}</t>
  </si>
  <si>
    <t>C_IRREC-006-4504</t>
  </si>
  <si>
    <t>{CDID: C_IRREC-006-4504; Programs: ; Watershed Totality: No; Withdrawl Type: Direct; Aggregated: Yes; LBAS: 4504-04}</t>
  </si>
  <si>
    <t>C_PWS-007-4504</t>
  </si>
  <si>
    <t>C_PWS-008-4504</t>
  </si>
  <si>
    <t>C_PWS-009-4504</t>
  </si>
  <si>
    <t>{CDID: C_PWS-009-4504; Programs: WUDR; Watershed Totality: Yes; Withdrawl Type: Direct; Aggregated: No; LBAS: 4504-04}</t>
  </si>
  <si>
    <t>C_PWS-010-4504</t>
  </si>
  <si>
    <t>{CDID: C_PWS-010-4504; Programs: WUDR; Watershed Totality: Yes; Withdrawl Type: Direct; Aggregated: No; LBAS: 4504-00}</t>
  </si>
  <si>
    <t>C_PWS-011-4504</t>
  </si>
  <si>
    <t>{CDID: C_PWS-011-4504; Programs: WUDR; Watershed Totality: Yes; Withdrawl Type: Direct; Aggregated: No; LBAS: 4504-01}</t>
  </si>
  <si>
    <t>C_PWS-012-4504</t>
  </si>
  <si>
    <t>{CDID: C_PWS-012-4504; Programs: WUDR; Watershed Totality: Yes; Withdrawl Type: Direct; Aggregated: No; LBAS: 4504-00}</t>
  </si>
  <si>
    <t>N/A-013-4504</t>
  </si>
  <si>
    <t>{CDID: N/A-013-4504; Programs: ; Watershed Totality: No; Withdrawl Type: ; Aggregated: ; LBAS: 4504-03}</t>
  </si>
  <si>
    <t>N/A-014-4504</t>
  </si>
  <si>
    <t>{CDID: N/A-014-4504; Programs: ; Watershed Totality: No; Withdrawl Type: ; Aggregated: ; LBAS: 4504-03}</t>
  </si>
  <si>
    <t>N/A-015-4504</t>
  </si>
  <si>
    <t>{CDID: N/A-015-4504; Programs: ; Watershed Totality: No; Withdrawl Type: ; Aggregated: ; LBAS: 4504-03}</t>
  </si>
  <si>
    <t>N/A-016-4504</t>
  </si>
  <si>
    <t>{CDID: N/A-016-4504; Programs: ; Watershed Totality: No; Withdrawl Type: ; Aggregated: ; LBAS: 4504-03}</t>
  </si>
  <si>
    <t>N/A-017-4504</t>
  </si>
  <si>
    <t>{CDID: N/A-017-4504; Programs: ; Watershed Totality: No; Withdrawl Type: ; Aggregated: ; LBAS: 4504-03}</t>
  </si>
  <si>
    <t>C_IND-018-4504</t>
  </si>
  <si>
    <t>{CDID: C_IND-018-4504; Programs: WUDR; Watershed Totality: Yes; Withdrawl Type: Direct; Aggregated: No; LBAS: 4504-05}</t>
  </si>
  <si>
    <t>C_IRREC-019-4504</t>
  </si>
  <si>
    <t>{CDID: C_IRREC-019-4504; Programs: ; Watershed Totality: No; Withdrawl Type: Direct; Aggregated: No; LBAS: 4504-05}</t>
  </si>
  <si>
    <t>C_IND-020-4504</t>
  </si>
  <si>
    <t>{CDID: C_IND-020-4504; Programs: ; Watershed Totality: No; Withdrawl Type: Direct; Aggregated: No; LBAS: 4504-00}</t>
  </si>
  <si>
    <t>C_IND-021-4504</t>
  </si>
  <si>
    <t>{CDID: C_IND-021-4504; Programs: ; Watershed Totality: No; Withdrawl Type: Direct; Aggregated: No; LBAS: 4504-00}</t>
  </si>
  <si>
    <t>C_IND-022-4504</t>
  </si>
  <si>
    <t>{CDID: C_IND-022-4504; Programs: ; Watershed Totality: No; Withdrawl Type: Direct; Aggregated: No; LBAS: 4504-00}</t>
  </si>
  <si>
    <t>C_PWS-001-4600</t>
  </si>
  <si>
    <t>{CDID: C_PWS-001-4600; Programs: WUDR; Watershed Totality: Yes; Withdrawl Type: Indirect; Aggregated: Yes; LBAS: 4600-06}</t>
  </si>
  <si>
    <t>C_PWSE-002-4600</t>
  </si>
  <si>
    <t>{CDID: C_PWSE-002-4600; Programs: ; Watershed Totality: No; Withdrawl Type: Direct; Aggregated: No; LBAS: 4600-00}</t>
  </si>
  <si>
    <t>C_PWS-004-4600</t>
  </si>
  <si>
    <t>{CDID: C_PWS-004-4600; Programs: WUDR; Watershed Totality: Yes; Withdrawl Type: Direct; Aggregated: No; LBAS: 4600-05}</t>
  </si>
  <si>
    <t>C_PWS-020-4600</t>
  </si>
  <si>
    <t>{CDID: C_PWS-020-4600; Programs: WUDR; Watershed Totality: Yes; Withdrawl Type: Direct; Aggregated: No; LBAS: 4600-02}</t>
  </si>
  <si>
    <t>C_IRREC-005-4600</t>
  </si>
  <si>
    <t>{CDID: C_IRREC-005-4600; Programs: WUDR; Watershed Totality: Yes; Withdrawl Type: Direct; Aggregated: No; LBAS: 4600-15}</t>
  </si>
  <si>
    <t>C_IRREC-006-4600</t>
  </si>
  <si>
    <t>{CDID: C_IRREC-006-4600; Programs: WUDR; Watershed Totality: Yes; Withdrawl Type: Direct; Aggregated: No; LBAS: 4600-01}</t>
  </si>
  <si>
    <t>C_PWSE-007-4600</t>
  </si>
  <si>
    <t>12" connection to Berlin at Route 15 near Deming Rd {CDID: C_PWSE-007-4600; Programs: ; Watershed Totality: No; Withdrawl Type: Return; Aggregated: No; LBAS: 4600-00}</t>
  </si>
  <si>
    <t>{CDID: C_PWSE-007-4600; Programs: ; Watershed Totality: No; Withdrawl Type: Return; Aggregated: No; LBAS: 4600-00}</t>
  </si>
  <si>
    <t>C_IND-019-4600</t>
  </si>
  <si>
    <t>C_PWS-008-4600</t>
  </si>
  <si>
    <t>{CDID: C_PWS-008-4600; Programs: ; Watershed Totality: No; Withdrawl Type: Direct; Aggregated: No; LBAS: 4600-00}</t>
  </si>
  <si>
    <t>C_IRCP-021-4600</t>
  </si>
  <si>
    <t>Irrigation pump near Tuttle Road {CDID: C_IRCP-021-4600; Programs: WUDR; Watershed Totality: Yes; Withdrawl Type: Direct; Aggregated: No; LBAS: 4600-00}</t>
  </si>
  <si>
    <t>{CDID: C_IRCP-021-4600; Programs: WUDR; Watershed Totality: Yes; Withdrawl Type: Direct; Aggregated: No; LBAS: 4600-00}</t>
  </si>
  <si>
    <t>C_PWS-002-4601</t>
  </si>
  <si>
    <t>{CDID: C_PWS-002-4601; Programs: ; Watershed Totality: No; Withdrawl Type: Direct; Aggregated: No; LBAS: 4601-02}</t>
  </si>
  <si>
    <t>C_PWS-003-4601</t>
  </si>
  <si>
    <t>{CDID: C_PWS-003-4601; Programs: WUDR; Watershed Totality: Yes; Withdrawl Type: Direct; Aggregated: No; LBAS: 4601-01}</t>
  </si>
  <si>
    <t>C_PWS-004-4601</t>
  </si>
  <si>
    <t>{CDID: C_PWS-004-4601; Programs: WUDR; Watershed Totality: Yes; Withdrawl Type: Direct; Aggregated: No; LBAS: 4601-01}</t>
  </si>
  <si>
    <t>C_PWS-005-4601</t>
  </si>
  <si>
    <t>{CDID: C_PWS-005-4601; Programs: ; Watershed Totality: No; Withdrawl Type: Direct; Aggregated: No; LBAS: 4601-01}</t>
  </si>
  <si>
    <t>C_AQC-001-4601</t>
  </si>
  <si>
    <t>{CDID: C_AQC-001-4601; Programs: WUDR; Watershed Totality: Yes; Withdrawl Type: Direct; Aggregated: No; LBAS: 4601-02}</t>
  </si>
  <si>
    <t>C_AQC-006-4601</t>
  </si>
  <si>
    <t>{CDID: C_AQC-006-4601; Programs: WUDR; Watershed Totality: Yes; Withdrawl Type: Direct; Aggregated: No; LBAS: 4601-02}</t>
  </si>
  <si>
    <t>C_AQC-007-4601</t>
  </si>
  <si>
    <t>{CDID: C_AQC-007-4601; Programs: WUDR; Watershed Totality: Yes; Withdrawl Type: Direct; Aggregated: No; LBAS: 4601-02}</t>
  </si>
  <si>
    <t>C_IRCP-008-4601</t>
  </si>
  <si>
    <t>{CDID: C_IRCP-008-4601; Programs: WUDR; Watershed Totality: Yes; Withdrawl Type: Direct; Aggregated: No; LBAS: 4601-01}</t>
  </si>
  <si>
    <t>C_IRCP-009-4601</t>
  </si>
  <si>
    <t>{CDID: C_IRCP-009-4601; Programs: WUDR; Watershed Totality: Yes; Withdrawl Type: Direct; Aggregated: No; LBAS: 4601-01}</t>
  </si>
  <si>
    <t>C_PWS-005-4602</t>
  </si>
  <si>
    <t>{CDID: C_PWS-005-4602; Programs: WUDR; Watershed Totality: Yes; Withdrawl Type: Direct; Aggregated: No; LBAS: 4602-00}</t>
  </si>
  <si>
    <t>C_PWS-004-4602</t>
  </si>
  <si>
    <t>{CDID: C_PWS-004-4602; Programs: WUDR; Watershed Totality: Yes; Withdrawl Type: Direct; Aggregated: No; LBAS: 4602-02}</t>
  </si>
  <si>
    <t>C_IRREC-006-4602</t>
  </si>
  <si>
    <t>{CDID: C_IRREC-006-4602; Programs: WUDR; Watershed Totality: Yes; Withdrawl Type: Direct; Aggregated: No; LBAS: 4602-04}</t>
  </si>
  <si>
    <t>C_IRREC-014-4401</t>
  </si>
  <si>
    <t>{CDID: C_IRREC-014-4401; Programs: ; Watershed Totality: No; Withdrawl Type: Direct; Aggregated: Yes; LBAS: 4401-03}</t>
  </si>
  <si>
    <t>C_IRREC-007-4602</t>
  </si>
  <si>
    <t>{CDID: C_IRREC-007-4602; Programs: WUDR; Watershed Totality: Yes; Withdrawl Type: Direct; Aggregated: No; LBAS: 4602-04}</t>
  </si>
  <si>
    <t>C_PWS-008-4602</t>
  </si>
  <si>
    <t>{CDID: C_PWS-008-4602; Programs: ; Watershed Totality: No; Withdrawl Type: Return; Aggregated: No; LBAS: 4602-00}</t>
  </si>
  <si>
    <t>C_PWS-006-4607</t>
  </si>
  <si>
    <t>{CDID: C_PWS-006-4607; Programs: WUDR; Watershed Totality: Yes; Withdrawl Type: Direct; Aggregated: No; LBAS: 4607-10}</t>
  </si>
  <si>
    <t>C_IRCP-007-4607</t>
  </si>
  <si>
    <t>C_IRREC-017-4607</t>
  </si>
  <si>
    <t>{CDID: C_IRREC-017-4607; Programs: ; Watershed Totality: No; Withdrawl Type: Direct; Aggregated: Yes; LBAS: 4607-00}</t>
  </si>
  <si>
    <t>C_IRREC-008-4607</t>
  </si>
  <si>
    <t>{CDID: C_IRREC-008-4607; Programs: WUDR; Watershed Totality: Yes; Withdrawl Type: Direct; Aggregated: Yes; LBAS: 4607-00}</t>
  </si>
  <si>
    <t>C_IRCP-009-4607</t>
  </si>
  <si>
    <t>{CDID: C_IRCP-009-4607; Programs: WUDR; Watershed Totality: Yes; Withdrawl Type: Direct; Aggregated: No; LBAS: 4607-08}</t>
  </si>
  <si>
    <t>C_IRCP-010-4607</t>
  </si>
  <si>
    <t>{CDID: C_IRCP-010-4607; Programs: WUDR; Watershed Totality: Yes; Withdrawl Type: Direct; Aggregated: No; LBAS: 4607-08}</t>
  </si>
  <si>
    <t>C_IRCP-011-4607</t>
  </si>
  <si>
    <t>{CDID: C_IRCP-011-4607; Programs: WUDR; Watershed Totality: Yes; Withdrawl Type: Direct; Aggregated: No; LBAS: 4607-08}</t>
  </si>
  <si>
    <t>C_IRCP-012-4607</t>
  </si>
  <si>
    <t>C_IRCP-013-4607</t>
  </si>
  <si>
    <t>{CDID: C_IRCP-013-4607; Programs: ; Watershed Totality: No; Withdrawl Type: Direct; Aggregated: No; LBAS: 4607-00}</t>
  </si>
  <si>
    <t>C_IRCP-014-4607</t>
  </si>
  <si>
    <t>{CDID: C_IRCP-014-4607; Programs: ; Watershed Totality: No; Withdrawl Type: Direct; Aggregated: No; LBAS: 4607-00}</t>
  </si>
  <si>
    <t>C_IRCP-015-4607</t>
  </si>
  <si>
    <t>{CDID: C_IRCP-015-4607; Programs: ; Watershed Totality: No; Withdrawl Type: Direct; Aggregated: No; LBAS: 4607-13}</t>
  </si>
  <si>
    <t>C_IRCP-016-4607</t>
  </si>
  <si>
    <t>{CDID: C_IRCP-016-4607; Programs: ; Watershed Totality: No; Withdrawl Type: Direct; Aggregated: No; LBAS: 4607-00}</t>
  </si>
  <si>
    <t>C_PWS-005-4607</t>
  </si>
  <si>
    <t>{CDID: C_PWS-005-4607; Programs: ; Watershed Totality: No; Withdrawl Type: Direct; Aggregated: No; LBAS: 4607-00}</t>
  </si>
  <si>
    <t>C_IRREC-002-4704</t>
  </si>
  <si>
    <t>{CDID: C_IRREC-002-4704; Programs: ; Watershed Totality: No; Withdrawl Type: Direct; Aggregated: No; LBAS: 4704-00}</t>
  </si>
  <si>
    <t>C_IRREC-001-4704</t>
  </si>
  <si>
    <t>{CDID: C_IRREC-001-4704; Programs: ; Watershed Totality: No; Withdrawl Type: Direct; Aggregated: No; LBAS: 4704-00}</t>
  </si>
  <si>
    <t>C_IRREC-008-4707</t>
  </si>
  <si>
    <t>{CDID: C_IRREC-008-4707; Programs: ; Watershed Totality: No; Withdrawl Type: Direct; Aggregated: No; LBAS: 4707-08}</t>
  </si>
  <si>
    <t>C_IRREC-009-4707</t>
  </si>
  <si>
    <t>{CDID: C_IRREC-009-4707; Programs: ; Watershed Totality: No; Withdrawl Type: Direct; Aggregated: No; LBAS: 4707-08}</t>
  </si>
  <si>
    <t>C_IRREC-010-4707</t>
  </si>
  <si>
    <t>{CDID: C_IRREC-010-4707; Programs: ; Watershed Totality: No; Withdrawl Type: Direct; Aggregated: No; LBAS: 4707-08}</t>
  </si>
  <si>
    <t>C_IRREC-011-4707</t>
  </si>
  <si>
    <t>{CDID: C_IRREC-011-4707; Programs: ; Watershed Totality: No; Withdrawl Type: Direct; Aggregated: No; LBAS: 4707-05}</t>
  </si>
  <si>
    <t>C_IRREC-012-4707</t>
  </si>
  <si>
    <t>{CDID: C_IRREC-012-4707; Programs: ; Watershed Totality: No; Withdrawl Type: Direct; Aggregated: No; LBAS: 4707-08}</t>
  </si>
  <si>
    <t>C_IRREC-023-4707</t>
  </si>
  <si>
    <t>C_IRREC-024-4707</t>
  </si>
  <si>
    <t>C_IRREC-013-4707</t>
  </si>
  <si>
    <t>{CDID: C_IRREC-013-4707; Programs: WUDR; Watershed Totality: Yes; Withdrawl Type: Direct; Aggregated: No; LBAS: 4707-05}</t>
  </si>
  <si>
    <t>C_IRREC-014-4707</t>
  </si>
  <si>
    <t>C_IRREC-015-4707</t>
  </si>
  <si>
    <t>C_IRREC-016-4707</t>
  </si>
  <si>
    <t>C_IRREC-017-4707</t>
  </si>
  <si>
    <t>C_IRREC-018-4707</t>
  </si>
  <si>
    <t>C_IRREC-019-4707</t>
  </si>
  <si>
    <t>C_IRREC-020-4707</t>
  </si>
  <si>
    <t>C_IRREC-021-4707</t>
  </si>
  <si>
    <t>C_IRREC-022-4707</t>
  </si>
  <si>
    <t>C_IRREC-001-4710</t>
  </si>
  <si>
    <t>{CDID: C_IRREC-001-4710; Programs: ; Watershed Totality: No; Withdrawl Type: Direct; Aggregated: No; LBAS: 4710-05}</t>
  </si>
  <si>
    <t>C_IRREC-002-4710</t>
  </si>
  <si>
    <t>{CDID: C_IRREC-002-4710; Programs: ; Watershed Totality: No; Withdrawl Type: Direct; Aggregated: No; LBAS: 4710-05}</t>
  </si>
  <si>
    <t>C_IRREC-003-4710</t>
  </si>
  <si>
    <t>{CDID: C_IRREC-003-4710; Programs: ; Watershed Totality: No; Withdrawl Type: Direct; Aggregated: No; LBAS: 4710-05}</t>
  </si>
  <si>
    <t>C_IRREC-004-4710</t>
  </si>
  <si>
    <t>Recreational Pond {CDID: C_IRREC-004-4710; Programs: ; Watershed Totality: No; Withdrawl Type: Direct; Aggregated: No; LBAS: 4710-04}</t>
  </si>
  <si>
    <t>{CDID: C_IRREC-004-4710; Programs: ; Watershed Totality: No; Withdrawl Type: Direct; Aggregated: No; LBAS: 4710-04}</t>
  </si>
  <si>
    <t>C_IRREC-005-4710</t>
  </si>
  <si>
    <t>{CDID: C_IRREC-005-4710; Programs: ; Watershed Totality: No; Withdrawl Type: Direct; Aggregated: No; LBAS: 4710-04}</t>
  </si>
  <si>
    <t>C_IRREC-006-4710</t>
  </si>
  <si>
    <t>{CDID: C_IRREC-006-4710; Programs: ; Watershed Totality: No; Withdrawl Type: Direct; Aggregated: No; LBAS: 4710-04}</t>
  </si>
  <si>
    <t>C_IRREC-007-4710</t>
  </si>
  <si>
    <t>{CDID: C_IRREC-007-4710; Programs: ; Watershed Totality: No; Withdrawl Type: Direct; Aggregated: No; LBAS: 4710-04}</t>
  </si>
  <si>
    <t>C_IRREC-003-4800</t>
  </si>
  <si>
    <t>{CDID: C_IRREC-003-4800; Programs: ; Watershed Totality: No; Withdrawl Type: Direct; Aggregated: No; LBAS: 4800-00}</t>
  </si>
  <si>
    <t>C_IRREC-004-4800</t>
  </si>
  <si>
    <t>{CDID: C_IRREC-004-4800; Programs: ; Watershed Totality: No; Withdrawl Type: Direct; Aggregated: No; LBAS: 4800-00}</t>
  </si>
  <si>
    <t>C_IRREC-005-4800</t>
  </si>
  <si>
    <t>{CDID: C_IRREC-005-4800; Programs: ; Watershed Totality: No; Withdrawl Type: Direct; Aggregated: No; LBAS: 4800-00}</t>
  </si>
  <si>
    <t>C_IRREC-006-4800</t>
  </si>
  <si>
    <t>{CDID: C_IRREC-006-4800; Programs: ; Watershed Totality: No; Withdrawl Type: Direct; Aggregated: No; LBAS: 4800-00}</t>
  </si>
  <si>
    <t>C_IRREC-008-4710</t>
  </si>
  <si>
    <t>Recreation Pond {CDID: C_IRREC-008-4710; Programs: ; Watershed Totality: No; Withdrawl Type: Direct; Aggregated: No; LBAS: 4710-00}</t>
  </si>
  <si>
    <t>{CDID: C_IRREC-008-4710; Programs: ; Watershed Totality: No; Withdrawl Type: Direct; Aggregated: No; LBAS: 4710-00}</t>
  </si>
  <si>
    <t>C_IRREC-007-4800</t>
  </si>
  <si>
    <t>{CDID: C_IRREC-007-4800; Programs: ; Watershed Totality: No; Withdrawl Type: Direct; Aggregated: No; LBAS: 4800-00}</t>
  </si>
  <si>
    <t>C_HYD-008-4800</t>
  </si>
  <si>
    <t>C_IND-023-5000</t>
  </si>
  <si>
    <t>{CDID: C_IND-023-5000; Programs: ; Watershed Totality: No; Withdrawl Type: Direct; Aggregated: No; LBAS: 5000-48}</t>
  </si>
  <si>
    <t>C_IND-024-5000</t>
  </si>
  <si>
    <t>{CDID: C_IND-024-5000; Programs: ; Watershed Totality: No; Withdrawl Type: Direct; Aggregated: No; LBAS: 5000-48}</t>
  </si>
  <si>
    <t>N/A-022-5000</t>
  </si>
  <si>
    <t>{CDID: N/A-022-5000; Programs: ; Watershed Totality: No; Withdrawl Type: ; Aggregated: ; LBAS: 5000-60}</t>
  </si>
  <si>
    <t>C_IRREC-003-5000</t>
  </si>
  <si>
    <t>{CDID: C_IRREC-003-5000; Programs: WUDR; Watershed Totality: Yes; Withdrawl Type: Direct; Aggregated: No; LBAS: 5000-10}</t>
  </si>
  <si>
    <t>C_IRREC-009-5000</t>
  </si>
  <si>
    <t>{CDID: C_IRREC-009-5000; Programs: ; Watershed Totality: No; Withdrawl Type: Direct; Aggregated: No; LBAS: 5000-10}</t>
  </si>
  <si>
    <t>C_IRREC-010-5000</t>
  </si>
  <si>
    <t>{CDID: C_IRREC-010-5000; Programs: ; Watershed Totality: No; Withdrawl Type: Direct; Aggregated: No; LBAS: 5000-10}</t>
  </si>
  <si>
    <t>C_PWS-032-5000</t>
  </si>
  <si>
    <t>C_PWS-033-5000</t>
  </si>
  <si>
    <t>C_PWS-035-5000</t>
  </si>
  <si>
    <t>C_TEPWR-025-5000</t>
  </si>
  <si>
    <t>{CDID: C_TEPWR-025-5000; Programs: ; Watershed Totality: No; Withdrawl Type: Direct; Aggregated: No; LBAS: 5000-47}</t>
  </si>
  <si>
    <t>C_IRCP-011-5000</t>
  </si>
  <si>
    <t>{CDID: C_IRCP-011-5000; Programs: ; Watershed Totality: No; Withdrawl Type: Direct; Aggregated: No; LBAS: 5000-10}</t>
  </si>
  <si>
    <t>C_IRCP-012-5000</t>
  </si>
  <si>
    <t>{CDID: C_IRCP-012-5000; Programs: WUDR; Watershed Totality: Yes; Withdrawl Type: Direct; Aggregated: No; LBAS: 5000-12}</t>
  </si>
  <si>
    <t>C_IRCP-037-5000</t>
  </si>
  <si>
    <t>{CDID: C_IRCP-037-5000; Programs: WUDR; Watershed Totality: Yes; Withdrawl Type: Direct; Aggregated: No; LBAS: 5000-12}</t>
  </si>
  <si>
    <t>C_IRCP-038-5000</t>
  </si>
  <si>
    <t>{CDID: C_IRCP-038-5000; Programs: ; Watershed Totality: No; Withdrawl Type: Direct; Aggregated: No; LBAS: 5000-10}</t>
  </si>
  <si>
    <t>N/A-014-5000</t>
  </si>
  <si>
    <t>{CDID: N/A-014-5000; Programs: ; Watershed Totality: No; Withdrawl Type: ; Aggregated: ; LBAS: 5000-19}</t>
  </si>
  <si>
    <t>STO-013-5000</t>
  </si>
  <si>
    <t xml:space="preserve">STANLEY KIRLA  / JOHN KIRLA </t>
  </si>
  <si>
    <t>{CDID: STO-013-5000; Programs: ; Watershed Totality: No; Withdrawl Type: Direct; Aggregated: No; LBAS: 5000-43}</t>
  </si>
  <si>
    <t>C_TEPWR-026-5000</t>
  </si>
  <si>
    <t>{CDID: C_TEPWR-026-5000; Programs: WUDR; Watershed Totality: Yes; Withdrawl Type: Direct; Aggregated: No; LBAS: 5000-48}</t>
  </si>
  <si>
    <t>N/A-015-5000</t>
  </si>
  <si>
    <t>{CDID: N/A-015-5000; Programs: ; Watershed Totality: No; Withdrawl Type: ; Aggregated: ; LBAS: 5000-16}</t>
  </si>
  <si>
    <t>C_TEPWR-027-5000</t>
  </si>
  <si>
    <t>{CDID: C_TEPWR-027-5000; Programs: ; Watershed Totality: No; Withdrawl Type: Direct; Aggregated: No; LBAS: 5000-48}</t>
  </si>
  <si>
    <t>N/A-016-5000</t>
  </si>
  <si>
    <t>{CDID: N/A-016-5000; Programs: ; Watershed Totality: No; Withdrawl Type: ; Aggregated: ; LBAS: 5000-16}</t>
  </si>
  <si>
    <t>C_TEPWR-028-5000</t>
  </si>
  <si>
    <t>{CDID: C_TEPWR-028-5000; Programs: ; Watershed Totality: No; Withdrawl Type: Direct; Aggregated: No; LBAS: 5000-48}</t>
  </si>
  <si>
    <t>C_IRREC-017-5000</t>
  </si>
  <si>
    <t>{CDID: C_IRREC-017-5000; Programs: ; Watershed Totality: No; Withdrawl Type: Direct; Aggregated: No; LBAS: 5000-16}</t>
  </si>
  <si>
    <t>C_TEPWR-029-5000</t>
  </si>
  <si>
    <t>{CDID: C_TEPWR-029-5000; Programs: WUDR; Watershed Totality: Yes; Withdrawl Type: Direct; Aggregated: No; LBAS: 5000-48}</t>
  </si>
  <si>
    <t>C_IRREC-018-5000</t>
  </si>
  <si>
    <t>{CDID: C_IRREC-018-5000; Programs: ; Watershed Totality: No; Withdrawl Type: Direct; Aggregated: No; LBAS: 5000-16}</t>
  </si>
  <si>
    <t>C_TEPWR-030-5000</t>
  </si>
  <si>
    <t>{CDID: C_TEPWR-030-5000; Programs: WUDR; Watershed Totality: Yes; Withdrawl Type: Direct; Aggregated: No; LBAS: 5000-48}</t>
  </si>
  <si>
    <t>C_IRREC-019-5000</t>
  </si>
  <si>
    <t>{CDID: C_IRREC-019-5000; Programs: ; Watershed Totality: No; Withdrawl Type: Direct; Aggregated: No; LBAS: 5000-16}</t>
  </si>
  <si>
    <t>C_TEPWR-031-5000</t>
  </si>
  <si>
    <t>{CDID: C_TEPWR-031-5000; Programs: WUDR; Watershed Totality: Yes; Withdrawl Type: Direct; Aggregated: No; LBAS: 5000-48}</t>
  </si>
  <si>
    <t>C_IRREC-020-5000</t>
  </si>
  <si>
    <t>{CDID: C_IRREC-020-5000; Programs: ; Watershed Totality: No; Withdrawl Type: Direct; Aggregated: No; LBAS: 5000-16}</t>
  </si>
  <si>
    <t>N/A-021-5000</t>
  </si>
  <si>
    <t>{CDID: N/A-021-5000; Programs: ; Watershed Totality: No; Withdrawl Type: ; Aggregated: ; LBAS: 5000-16}</t>
  </si>
  <si>
    <t>C_PWS-036-5000</t>
  </si>
  <si>
    <t>C_PWS-001-5101</t>
  </si>
  <si>
    <t>{CDID: C_PWS-001-5101; Programs: WUDR; Watershed Totality: Yes; Withdrawl Type: Direct; Aggregated: No; LBAS: 5101-04}</t>
  </si>
  <si>
    <t>C_PWS-001-5102</t>
  </si>
  <si>
    <t>{CDID: C_PWS-001-5102; Programs: WUDR; Watershed Totality: Yes; Withdrawl Type: Direct; Aggregated: No; LBAS: 5102-01}</t>
  </si>
  <si>
    <t>C_PWS-002-5102</t>
  </si>
  <si>
    <t>{CDID: C_PWS-002-5102; Programs: WUDR; Watershed Totality: Yes; Withdrawl Type: Direct; Aggregated: No; LBAS: 5102-02}</t>
  </si>
  <si>
    <t>C_IRCP-003-5102</t>
  </si>
  <si>
    <t>{CDID: C_IRCP-003-5102; Programs: WUDR; Watershed Totality: Yes; Withdrawl Type: Direct; Aggregated: No; LBAS: 5102-02}</t>
  </si>
  <si>
    <t>C_IRCP-004-5102</t>
  </si>
  <si>
    <t>{CDID: C_IRCP-004-5102; Programs: WUDR; Watershed Totality: Yes; Withdrawl Type: Direct; Aggregated: No; LBAS: 5102-02}</t>
  </si>
  <si>
    <t>C_IRCP-005-5102</t>
  </si>
  <si>
    <t>{CDID: C_IRCP-005-5102; Programs: WUDR; Watershed Totality: Yes; Withdrawl Type: Direct; Aggregated: No; LBAS: 5102-02}</t>
  </si>
  <si>
    <t>C_IRCP-006-5102</t>
  </si>
  <si>
    <t>{CDID: C_IRCP-006-5102; Programs: WUDR; Watershed Totality: Yes; Withdrawl Type: Direct; Aggregated: No; LBAS: 5102-02}</t>
  </si>
  <si>
    <t>C_IRCP-007-5102</t>
  </si>
  <si>
    <t>{CDID: C_IRCP-007-5102; Programs: WUDR; Watershed Totality: Yes; Withdrawl Type: Direct; Aggregated: No; LBAS: 5102-02}</t>
  </si>
  <si>
    <t>C_IRCP-008-5102</t>
  </si>
  <si>
    <t>{CDID: C_IRCP-008-5102; Programs: WUDR; Watershed Totality: Yes; Withdrawl Type: Direct; Aggregated: No; LBAS: 5102-02}</t>
  </si>
  <si>
    <t>C_IRCP-009-5102</t>
  </si>
  <si>
    <t>{CDID: C_IRCP-009-5102; Programs: WUDR; Watershed Totality: Yes; Withdrawl Type: Direct; Aggregated: No; LBAS: 5102-02}</t>
  </si>
  <si>
    <t>C_IRCP-010-5102</t>
  </si>
  <si>
    <t>{CDID: C_IRCP-010-5102; Programs: WUDR; Watershed Totality: Yes; Withdrawl Type: Direct; Aggregated: No; LBAS: 5102-04}</t>
  </si>
  <si>
    <t>C_IRCP-011-5102</t>
  </si>
  <si>
    <t>{CDID: C_IRCP-011-5102; Programs: ; Watershed Totality: No; Withdrawl Type: Direct; Aggregated: No; LBAS: 5102-04}</t>
  </si>
  <si>
    <t>C_IRCP-012-5102</t>
  </si>
  <si>
    <t>{CDID: C_IRCP-012-5102; Programs: WUDR; Watershed Totality: Yes; Withdrawl Type: Direct; Aggregated: No; LBAS: 5102-04}</t>
  </si>
  <si>
    <t>C_IRCP-013-5102</t>
  </si>
  <si>
    <t>{CDID: C_IRCP-013-5102; Programs: WUDR; Watershed Totality: Yes; Withdrawl Type: Direct; Aggregated: No; LBAS: 5102-04}</t>
  </si>
  <si>
    <t>C_PWS-001-5103</t>
  </si>
  <si>
    <t>{CDID: C_PWS-001-5103; Programs: WUDR; Watershed Totality: Yes; Withdrawl Type: Direct; Aggregated: No; LBAS: 5103-00}</t>
  </si>
  <si>
    <t>C_PWS-003-5103</t>
  </si>
  <si>
    <t>C_IRCP-002-5103</t>
  </si>
  <si>
    <t>{CDID: C_IRCP-002-5103; Programs: ; Watershed Totality: No; Withdrawl Type: Direct; Aggregated: No; LBAS: 5103-00}</t>
  </si>
  <si>
    <t>C_PWS-001-5104</t>
  </si>
  <si>
    <t>{CDID: C_PWS-001-5104; Programs: WUDR; Watershed Totality: Yes; Withdrawl Type: Direct; Aggregated: No; LBAS: 5104-00}</t>
  </si>
  <si>
    <t>C_IRCP-002-5104</t>
  </si>
  <si>
    <t>Diversion at Clinton Nurseries now seems to be a school according to Google and Bing 2018 aerial maps. Reg most likely not active {CDID: C_IRCP-002-5104; Programs: WUDR; Watershed Totality: Yes; Withdrawl Type: Direct; Aggregated: No; LBAS: 5104-00}</t>
  </si>
  <si>
    <t>{CDID: C_IRCP-002-5104; Programs: WUDR; Watershed Totality: Yes; Withdrawl Type: Direct; Aggregated: No; LBAS: 5104-00}</t>
  </si>
  <si>
    <t>C_IRREC-001-5105</t>
  </si>
  <si>
    <t>{CDID: C_IRREC-001-5105; Programs: ; Watershed Totality: No; Withdrawl Type: Direct; Aggregated: No; LBAS: 5105-00}</t>
  </si>
  <si>
    <t>C_IRCP-016-5106</t>
  </si>
  <si>
    <t>{CDID: C_IRCP-016-5106; Programs: WUDR; Watershed Totality: Yes; Withdrawl Type: Indirect; Aggregated: No; LBAS: 5106-09}</t>
  </si>
  <si>
    <t>C_IRCP-017-5106</t>
  </si>
  <si>
    <t>{CDID: C_IRCP-017-5106; Programs: WUDR; Watershed Totality: Yes; Withdrawl Type: Direct; Aggregated: No; LBAS: 5106-05}</t>
  </si>
  <si>
    <t>C_IRCP-018-5106</t>
  </si>
  <si>
    <t>{CDID: C_IRCP-018-5106; Programs: WUDR; Watershed Totality: Yes; Withdrawl Type: Direct; Aggregated: No; LBAS: 5106-09}</t>
  </si>
  <si>
    <t>C_PWS-019-5106</t>
  </si>
  <si>
    <t>{CDID: C_PWS-019-5106; Programs: ; Watershed Totality: No; Withdrawl Type: Direct; Aggregated: No; LBAS: 5106-00}</t>
  </si>
  <si>
    <t>C_PWS-020-5106</t>
  </si>
  <si>
    <t>{CDID: C_PWS-020-5106; Programs: WUDR; Watershed Totality: Yes; Withdrawl Type: Direct; Aggregated: No; LBAS: 5106-00}</t>
  </si>
  <si>
    <t>C_PWS-004-5106</t>
  </si>
  <si>
    <t>{CDID: C_PWS-004-5106; Programs: ; Watershed Totality: No; Withdrawl Type: Direct; Aggregated: No; LBAS: 5106-00}</t>
  </si>
  <si>
    <t>C_PWS-005-5106</t>
  </si>
  <si>
    <t>{CDID: C_PWS-005-5106; Programs: ; Watershed Totality: No; Withdrawl Type: Direct; Aggregated: No; LBAS: 5106-00}</t>
  </si>
  <si>
    <t>C_PWS-006-5106</t>
  </si>
  <si>
    <t>{CDID: C_PWS-006-5106; Programs: ; Watershed Totality: No; Withdrawl Type: Direct; Aggregated: No; LBAS: 5106-00}</t>
  </si>
  <si>
    <t>C_PWS-007-5106</t>
  </si>
  <si>
    <t>{CDID: C_PWS-007-5106; Programs: ; Watershed Totality: No; Withdrawl Type: Direct; Aggregated: No; LBAS: 5106-00}</t>
  </si>
  <si>
    <t>C_PWS-008-5106</t>
  </si>
  <si>
    <t>{CDID: C_PWS-008-5106; Programs: ; Watershed Totality: No; Withdrawl Type: Direct; Aggregated: No; LBAS: 5106-00}</t>
  </si>
  <si>
    <t>C_PWS-009-5106</t>
  </si>
  <si>
    <t>{CDID: C_PWS-009-5106; Programs: ; Watershed Totality: No; Withdrawl Type: Direct; Aggregated: No; LBAS: 5106-00}</t>
  </si>
  <si>
    <t>C_PWS-010-5106</t>
  </si>
  <si>
    <t>{CDID: C_PWS-010-5106; Programs: ; Watershed Totality: No; Withdrawl Type: Direct; Aggregated: No; LBAS: 5106-00}</t>
  </si>
  <si>
    <t>C_IRCP-011-5106</t>
  </si>
  <si>
    <t>{CDID: C_IRCP-011-5106; Programs: ; Watershed Totality: No; Withdrawl Type: Direct; Aggregated: No; LBAS: 5106-00}</t>
  </si>
  <si>
    <t>C_PWS-002-5105</t>
  </si>
  <si>
    <t>{CDID: C_PWS-002-5105; Programs: ; Watershed Totality: No; Withdrawl Type: Direct; Aggregated: No; LBAS: 5105-00}</t>
  </si>
  <si>
    <t>C_PWS-012-5106</t>
  </si>
  <si>
    <t>{CDID: C_PWS-012-5106; Programs: ; Watershed Totality: No; Withdrawl Type: Direct; Aggregated: No; LBAS: 5106-00}</t>
  </si>
  <si>
    <t>C_PWS-013-5106</t>
  </si>
  <si>
    <t>{CDID: C_PWS-013-5106; Programs: ; Watershed Totality: No; Withdrawl Type: Direct; Aggregated: No; LBAS: 5106-00}</t>
  </si>
  <si>
    <t>C_PWS-001-5106</t>
  </si>
  <si>
    <t>{CDID: C_PWS-001-5106; Programs: ; Watershed Totality: No; Withdrawl Type: ?; Aggregated: No; LBAS: 5106-00}</t>
  </si>
  <si>
    <t>C_PWS-002-5106</t>
  </si>
  <si>
    <t>{CDID: C_PWS-002-5106; Programs: ; Watershed Totality: No; Withdrawl Type: Direct; Aggregated: No; LBAS: 5106-00}</t>
  </si>
  <si>
    <t>C_PWS-021-5106</t>
  </si>
  <si>
    <t>{CDID: C_PWS-021-5106; Programs: ; Watershed Totality: No; Withdrawl Type: Direct; Aggregated: No; LBAS: 5106-00}</t>
  </si>
  <si>
    <t>C_PWS-022-5106</t>
  </si>
  <si>
    <t>{CDID: C_PWS-022-5106; Programs: ; Watershed Totality: No; Withdrawl Type: Direct; Aggregated: No; LBAS: 5106-00}</t>
  </si>
  <si>
    <t>C_PWS-023-5106</t>
  </si>
  <si>
    <t>{CDID: C_PWS-023-5106; Programs: ; Watershed Totality: No; Withdrawl Type: Direct; Aggregated: No; LBAS: 5106-00}</t>
  </si>
  <si>
    <t>C_PWS-003-5106</t>
  </si>
  <si>
    <t>{CDID: C_PWS-003-5106; Programs: WUDR; Watershed Totality: Yes; Withdrawl Type: Direct; Aggregated: No; LBAS: 5106-00}</t>
  </si>
  <si>
    <t>C_PWS-014-5106</t>
  </si>
  <si>
    <t>C_PWS-003-5108</t>
  </si>
  <si>
    <t>C_PWS-001-5108</t>
  </si>
  <si>
    <t>C_IRCP-001-5109</t>
  </si>
  <si>
    <t>{CDID: C_IRCP-001-5109; Programs: WUDR; Watershed Totality: Yes; Withdrawl Type: Direct; Aggregated: No; LBAS: 5109-01}</t>
  </si>
  <si>
    <t>C_IRCP-002-5109</t>
  </si>
  <si>
    <t>Farm Pond {CDID: C_IRCP-002-5109; Programs: WUDR; Watershed Totality: Yes; Withdrawl Type: Direct; Aggregated: No; LBAS: 5109-01}</t>
  </si>
  <si>
    <t>{CDID: C_IRCP-002-5109; Programs: WUDR; Watershed Totality: Yes; Withdrawl Type: Direct; Aggregated: No; LBAS: 5109-01}</t>
  </si>
  <si>
    <t>C_PWS-001-5110</t>
  </si>
  <si>
    <t>{CDID: C_PWS-001-5110; Programs: WUDR; Watershed Totality: Yes; Withdrawl Type: Direct; Aggregated: No; LBAS: 5110-00}</t>
  </si>
  <si>
    <t>N/A-002-5110</t>
  </si>
  <si>
    <t>{CDID: N/A-002-5110; Programs: ; Watershed Totality: No; Withdrawl Type: Return; Aggregated: ; LBAS: 5110-08}</t>
  </si>
  <si>
    <t>C_PWS-004-5110</t>
  </si>
  <si>
    <t>N/A-005-5110</t>
  </si>
  <si>
    <t>{CDID: N/A-005-5110; Programs: ; Watershed Totality: No; Withdrawl Type: ; Aggregated: ; LBAS: 5110-10}</t>
  </si>
  <si>
    <t>C_IRCP-006-5110</t>
  </si>
  <si>
    <t>Portable pump at river bank. {CDID: C_IRCP-006-5110; Programs: WUDR; Watershed Totality: Yes; Withdrawl Type: Direct; Aggregated: No; LBAS: 5110-00}</t>
  </si>
  <si>
    <t>{CDID: C_IRCP-006-5110; Programs: WUDR; Watershed Totality: Yes; Withdrawl Type: Direct; Aggregated: No; LBAS: 5110-00}</t>
  </si>
  <si>
    <t>C_IRCP-007-5110</t>
  </si>
  <si>
    <t>{CDID: C_IRCP-007-5110; Programs: WUDR; Watershed Totality: Yes; Withdrawl Type: Direct; Aggregated: No; LBAS: 5110-09}</t>
  </si>
  <si>
    <t>C_IRCP-008-5110</t>
  </si>
  <si>
    <t>{CDID: C_IRCP-008-5110; Programs: WUDR; Watershed Totality: Yes; Withdrawl Type: Direct; Aggregated: No; LBAS: 5110-08}</t>
  </si>
  <si>
    <t>C_IRCP-009-5110</t>
  </si>
  <si>
    <t>{CDID: C_IRCP-009-5110; Programs: WUDR; Watershed Totality: Yes; Withdrawl Type: Direct; Aggregated: No; LBAS: 5110-08}</t>
  </si>
  <si>
    <t>C_IRCP-010-5110</t>
  </si>
  <si>
    <t>{CDID: C_IRCP-010-5110; Programs: WUDR; Watershed Totality: Yes; Withdrawl Type: Direct; Aggregated: No; LBAS: 5110-09}</t>
  </si>
  <si>
    <t>C_IRCP-011-5110</t>
  </si>
  <si>
    <t>{CDID: C_IRCP-011-5110; Programs: WUDR; Watershed Totality: Yes; Withdrawl Type: Direct; Aggregated: No; LBAS: 5110-10}</t>
  </si>
  <si>
    <t>C_PWS-012-5110</t>
  </si>
  <si>
    <t>15" Pipe &amp; Channel from Branch Brook to Lanes Pond {CDID: C_PWS-012-5110; Programs: WUDR; Watershed Totality: Yes; Withdrawl Type: Indirect; Aggregated: No; LBAS: 5110-01}</t>
  </si>
  <si>
    <t>{CDID: C_PWS-012-5110; Programs: WUDR; Watershed Totality: Yes; Withdrawl Type: Indirect; Aggregated: No; LBAS: 5110-01}</t>
  </si>
  <si>
    <t>C_PWS-007-5112</t>
  </si>
  <si>
    <t>{CDID: C_PWS-007-5112; Programs: WUDR; Watershed Totality: Yes; Withdrawl Type: Direct; Aggregated: Yes; LBAS: 5112-01}</t>
  </si>
  <si>
    <t>C_PWS-001-5111</t>
  </si>
  <si>
    <t>C_PWS-005-5112</t>
  </si>
  <si>
    <t>C_PWS-008-5112</t>
  </si>
  <si>
    <t>C_PWS-010-5112</t>
  </si>
  <si>
    <t>C_PWS-012-5112</t>
  </si>
  <si>
    <t>C_PWS-013-5112</t>
  </si>
  <si>
    <t>C_PWS-015-5112</t>
  </si>
  <si>
    <t>N/A-017-5112</t>
  </si>
  <si>
    <t>N/A-018-5112</t>
  </si>
  <si>
    <t>N/A-019-5112</t>
  </si>
  <si>
    <t>C_PWS-004-5112</t>
  </si>
  <si>
    <t>C_IND-058-5200</t>
  </si>
  <si>
    <t>C_IND-059-5200</t>
  </si>
  <si>
    <t>C_PWS-041-5200</t>
  </si>
  <si>
    <t>C_PWS-042-5200</t>
  </si>
  <si>
    <t>C_PWS-043-5200</t>
  </si>
  <si>
    <t>C_PWS-044-5200</t>
  </si>
  <si>
    <t>C_PWS-045-5200</t>
  </si>
  <si>
    <t>{CDID: C_PWS-045-5200; Programs: ; Watershed Totality: No; Withdrawl Type: Direct; Aggregated: No; LBAS: 5200-00}</t>
  </si>
  <si>
    <t>C_IND-035-5200</t>
  </si>
  <si>
    <t>{CDID: C_IND-035-5200; Programs: ; Watershed Totality: No; Withdrawl Type: Direct; Aggregated: No; LBAS: 5200-00}</t>
  </si>
  <si>
    <t>C_IND-036-5200</t>
  </si>
  <si>
    <t>5200-014-IND-GR {CDID: C_IND-036-5200; Programs: ; Watershed Totality: No; Withdrawl Type: Direct; Aggregated: No; LBAS: 5200-00}</t>
  </si>
  <si>
    <t>{CDID: C_IND-036-5200; Programs: ; Watershed Totality: No; Withdrawl Type: Direct; Aggregated: No; LBAS: 5200-00}</t>
  </si>
  <si>
    <t>C_IND-037-5200</t>
  </si>
  <si>
    <t>{CDID: C_IND-037-5200; Programs: ; Watershed Totality: No; Withdrawl Type: Direct; Aggregated: No; LBAS: 5200-00}</t>
  </si>
  <si>
    <t>C_IND-046-5200</t>
  </si>
  <si>
    <t>{CDID: C_IND-046-5200; Programs: ; Watershed Totality: No; Withdrawl Type: Direct; Aggregated: No; LBAS: 5200-00}</t>
  </si>
  <si>
    <t>C_IND-047-5200</t>
  </si>
  <si>
    <t>{CDID: C_IND-047-5200; Programs: WUDR; Watershed Totality: Yes; Withdrawl Type: Direct; Aggregated: No; LBAS: 5200-00}</t>
  </si>
  <si>
    <t>C_IND-048-5200</t>
  </si>
  <si>
    <t>{CDID: C_IND-048-5200; Programs: ; Watershed Totality: No; Withdrawl Type: Direct; Aggregated: No; LBAS: 5200-00}</t>
  </si>
  <si>
    <t>C_IND-049-5200</t>
  </si>
  <si>
    <t>{CDID: C_IND-049-5200; Programs: ; Watershed Totality: No; Withdrawl Type: Direct; Aggregated: No; LBAS: 5200-00}</t>
  </si>
  <si>
    <t>C_IND-050-5200</t>
  </si>
  <si>
    <t>{CDID: C_IND-050-5200; Programs: ; Watershed Totality: No; Withdrawl Type: Direct; Aggregated: No; LBAS: 5200-00}</t>
  </si>
  <si>
    <t>C_IND-051-5200</t>
  </si>
  <si>
    <t>{CDID: C_IND-051-5200; Programs: ; Watershed Totality: No; Withdrawl Type: Direct; Aggregated: No; LBAS: 5200-00}</t>
  </si>
  <si>
    <t>C_IND-052-5200</t>
  </si>
  <si>
    <t>{CDID: C_IND-052-5200; Programs: ; Watershed Totality: No; Withdrawl Type: Direct; Aggregated: No; LBAS: 5200-00}</t>
  </si>
  <si>
    <t>C_PWS-020-5200</t>
  </si>
  <si>
    <t>{CDID: C_PWS-020-5200; Programs: ; Watershed Totality: No; Withdrawl Type: Direct; Aggregated: No; LBAS: 5200-00}</t>
  </si>
  <si>
    <t>C_PWS-021-5200</t>
  </si>
  <si>
    <t>{CDID: C_PWS-021-5200; Programs: ; Watershed Totality: No; Withdrawl Type: Direct; Aggregated: No; LBAS: 5200-00}</t>
  </si>
  <si>
    <t>C_PWS-022-5200</t>
  </si>
  <si>
    <t>{CDID: C_PWS-022-5200; Programs: WUDR; Watershed Totality: Yes; Withdrawl Type: Direct; Aggregated: No; LBAS: 5200-00}</t>
  </si>
  <si>
    <t>C_PWS-023-5200</t>
  </si>
  <si>
    <t>{CDID: C_PWS-023-5200; Programs: WUDR; Watershed Totality: Yes; Withdrawl Type: Direct; Aggregated: No; LBAS: 5200-00}</t>
  </si>
  <si>
    <t>C_PWS-060-5200</t>
  </si>
  <si>
    <t>{CDID: C_PWS-060-5200; Programs: WUDR; Watershed Totality: Yes; Withdrawl Type: Direct; Aggregated: No; LBAS: 5200-00}</t>
  </si>
  <si>
    <t>N/A-038-5200</t>
  </si>
  <si>
    <t>{CDID: N/A-038-5200; Programs: ; Watershed Totality: No; Withdrawl Type: ; Aggregated: ; LBAS: 5200-17}</t>
  </si>
  <si>
    <t>C_IND-061-5200</t>
  </si>
  <si>
    <t>{CDID: C_IND-061-5200; Programs: ; Watershed Totality: No; Withdrawl Type: Direct; Aggregated: No; LBAS: 5200-00}</t>
  </si>
  <si>
    <t>C_IND-063-5200</t>
  </si>
  <si>
    <t>{CDID: C_IND-063-5200; Programs: WUDR; Watershed Totality: Yes; Withdrawl Type: Direct; Aggregated: No; LBAS: 5200-00}</t>
  </si>
  <si>
    <t>C_IND-064-5200</t>
  </si>
  <si>
    <t>{CDID: C_IND-064-5200; Programs: WUDR; Watershed Totality: Yes; Withdrawl Type: Direct; Aggregated: No; LBAS: 5200-00}</t>
  </si>
  <si>
    <t>C_IND-065-5200</t>
  </si>
  <si>
    <t>{CDID: C_IND-065-5200; Programs: WUDR; Watershed Totality: Yes; Withdrawl Type: Direct; Aggregated: No; LBAS: 5200-00}</t>
  </si>
  <si>
    <t>C_IND-066-5200</t>
  </si>
  <si>
    <t>{CDID: C_IND-066-5200; Programs: ; Watershed Totality: No; Withdrawl Type: Direct; Aggregated: No; LBAS: 5200-00}</t>
  </si>
  <si>
    <t>C_IND-067-5200</t>
  </si>
  <si>
    <t>{CDID: C_IND-067-5200; Programs: ; Watershed Totality: No; Withdrawl Type: Direct; Aggregated: No; LBAS: 5200-00}</t>
  </si>
  <si>
    <t>N/A-068-5200</t>
  </si>
  <si>
    <t>Location unknown {CDID: N/A-068-5200; Programs: ; Watershed Totality: No; Withdrawl Type: ; Aggregated: ; LBAS: 5200-13}</t>
  </si>
  <si>
    <t>{CDID: N/A-068-5200; Programs: ; Watershed Totality: No; Withdrawl Type: ; Aggregated: ; LBAS: 5200-13}</t>
  </si>
  <si>
    <t>N/A-069-5200</t>
  </si>
  <si>
    <t>{CDID: N/A-069-5200; Programs: ; Watershed Totality: No; Withdrawl Type: ; Aggregated: ; LBAS: 5200-13}</t>
  </si>
  <si>
    <t>C_PWS-007-5200</t>
  </si>
  <si>
    <t>C_PWS-008-5200</t>
  </si>
  <si>
    <t>C_PWS-009-5200</t>
  </si>
  <si>
    <t>C_PWS-010-5200</t>
  </si>
  <si>
    <t>C_IRREC-019-5200</t>
  </si>
  <si>
    <t>ALLING MEMORIAL GOLF COURSE {CDID: C_IRREC-019-5200; Programs: WUDR; Watershed Totality: Yes; Withdrawl Type: Direct; Aggregated: No; LBAS: 5200-23}</t>
  </si>
  <si>
    <t>{CDID: C_IRREC-019-5200; Programs: WUDR; Watershed Totality: Yes; Withdrawl Type: Direct; Aggregated: No; LBAS: 5200-23}</t>
  </si>
  <si>
    <t>C_IRCP-024-5200</t>
  </si>
  <si>
    <t>Ann Street Pond located at headwaters to Meetinghouse Brook north of Ann street in Meriden. {CDID: C_IRCP-024-5200; Programs: WUDR; Watershed Totality: Yes; Withdrawl Type: Direct; Aggregated: No; LBAS: 5200-10}</t>
  </si>
  <si>
    <t>{CDID: C_IRCP-024-5200; Programs: WUDR; Watershed Totality: Yes; Withdrawl Type: Direct; Aggregated: No; LBAS: 5200-10}</t>
  </si>
  <si>
    <t>C_IRCP-070-5200</t>
  </si>
  <si>
    <t>{CDID: C_IRCP-070-5200; Programs: ; Watershed Totality: No; Withdrawl Type: Direct; Aggregated: No; LBAS: 5200-13}</t>
  </si>
  <si>
    <t>C_IRCP-025-5200</t>
  </si>
  <si>
    <t>C_IRCP-026-5200</t>
  </si>
  <si>
    <t>Farm well located at intersection of Swain Ave and Miller Ave in Meriden. {CDID: C_IRCP-026-5200; Programs: WUDR; Watershed Totality: Yes; Withdrawl Type: Direct; Aggregated: No; LBAS: 5200-10}</t>
  </si>
  <si>
    <t>{CDID: C_IRCP-026-5200; Programs: WUDR; Watershed Totality: Yes; Withdrawl Type: Direct; Aggregated: No; LBAS: 5200-10}</t>
  </si>
  <si>
    <t>C_IRCP-071-5200</t>
  </si>
  <si>
    <t>C_IRCP-027-5200</t>
  </si>
  <si>
    <t>Irrigation pump at Rasted Lane {CDID: C_IRCP-027-5200; Programs: WUDR; Watershed Totality: Yes; Withdrawl Type: Direct; Aggregated: No; LBAS: 5200-10}</t>
  </si>
  <si>
    <t>{CDID: C_IRCP-027-5200; Programs: WUDR; Watershed Totality: Yes; Withdrawl Type: Direct; Aggregated: No; LBAS: 5200-10}</t>
  </si>
  <si>
    <t>C_IRCP-028-5200</t>
  </si>
  <si>
    <t>{CDID: C_IRCP-028-5200; Programs: WUDR; Watershed Totality: Yes; Withdrawl Type: Direct; Aggregated: No; LBAS: 5200-10}</t>
  </si>
  <si>
    <t>C_IRCP-029-5200</t>
  </si>
  <si>
    <t>{CDID: C_IRCP-029-5200; Programs: WUDR; Watershed Totality: Yes; Withdrawl Type: Direct; Aggregated: No; LBAS: 5200-10}</t>
  </si>
  <si>
    <t>C_IRCP-030-5200</t>
  </si>
  <si>
    <t>Irrigation Yale Pond #3 located between Yale and South Curtis Avenues in southern Meriden {CDID: C_IRCP-030-5200; Programs: WUDR; Watershed Totality: Yes; Withdrawl Type: Direct; Aggregated: No; LBAS: 5200-10}</t>
  </si>
  <si>
    <t>{CDID: C_IRCP-030-5200; Programs: WUDR; Watershed Totality: Yes; Withdrawl Type: Direct; Aggregated: No; LBAS: 5200-10}</t>
  </si>
  <si>
    <t>C_IRCP-031-5200</t>
  </si>
  <si>
    <t>Irrigation Yale Pond #4 located between Yale and South Curtis Avenues in southern Meriden. {CDID: C_IRCP-031-5200; Programs: WUDR; Watershed Totality: Yes; Withdrawl Type: Direct; Aggregated: No; LBAS: 5200-10}</t>
  </si>
  <si>
    <t>{CDID: C_IRCP-031-5200; Programs: WUDR; Watershed Totality: Yes; Withdrawl Type: Direct; Aggregated: No; LBAS: 5200-10}</t>
  </si>
  <si>
    <t>C_IND-006-5200</t>
  </si>
  <si>
    <t>{CDID: C_IND-006-5200; Programs: ; Watershed Totality: No; Withdrawl Type: Direct; Aggregated: No; LBAS: 5200-00}</t>
  </si>
  <si>
    <t>C_IRCP-011-5200</t>
  </si>
  <si>
    <t>{CDID: C_IRCP-011-5200; Programs: WUDR; Watershed Totality: Yes; Withdrawl Type: Direct; Aggregated: No; LBAS: 5200-07}</t>
  </si>
  <si>
    <t>C_IRCP-012-5200</t>
  </si>
  <si>
    <t>{CDID: C_IRCP-012-5200; Programs: WUDR; Watershed Totality: Yes; Withdrawl Type: Direct; Aggregated: No; LBAS: 5200-00}</t>
  </si>
  <si>
    <t>C_IRCP-013-5200</t>
  </si>
  <si>
    <t>{CDID: C_IRCP-013-5200; Programs: WUDR; Watershed Totality: Yes; Withdrawl Type: Direct; Aggregated: No; LBAS: 5200-00}</t>
  </si>
  <si>
    <t>C_IRCP-014-5200</t>
  </si>
  <si>
    <t>{CDID: C_IRCP-014-5200; Programs: WUDR; Watershed Totality: Yes; Withdrawl Type: Direct; Aggregated: No; LBAS: 5200-00}</t>
  </si>
  <si>
    <t>C_IRCP-015-5200</t>
  </si>
  <si>
    <t>{CDID: C_IRCP-015-5200; Programs: WUDR; Watershed Totality: Yes; Withdrawl Type: Direct; Aggregated: No; LBAS: 5200-00}</t>
  </si>
  <si>
    <t>C_PWS-005-5207</t>
  </si>
  <si>
    <t>C_PWS-072-5200</t>
  </si>
  <si>
    <t>{CDID: C_PWS-072-5200; Programs: WUDR; Watershed Totality: Yes; Withdrawl Type: Direct; Aggregated: No; LBAS: 5200-00}</t>
  </si>
  <si>
    <t>N/A-073-5200</t>
  </si>
  <si>
    <t>{CDID: N/A-073-5200; Programs: ; Watershed Totality: No; Withdrawl Type: ; Aggregated: ; LBAS: 5200-00}</t>
  </si>
  <si>
    <t>N/A-074-5200</t>
  </si>
  <si>
    <t>{CDID: N/A-074-5200; Programs: ; Watershed Totality: No; Withdrawl Type: ; Aggregated: ; LBAS: 5200-00}</t>
  </si>
  <si>
    <t>C_PWS-075-5200</t>
  </si>
  <si>
    <t>{CDID: C_PWS-075-5200; Programs: WUDR; Watershed Totality: Yes; Withdrawl Type: Direct; Aggregated: No; LBAS: 5200-00}</t>
  </si>
  <si>
    <t>C_PWS-076-5200</t>
  </si>
  <si>
    <t>{CDID: C_PWS-076-5200; Programs: WUDR; Watershed Totality: Yes; Withdrawl Type: Direct; Aggregated: No; LBAS: 5200-00}</t>
  </si>
  <si>
    <t>C_IRREC-079-5200</t>
  </si>
  <si>
    <t>Consumtive. Primary irrigation source. {CDID: C_IRREC-079-5200; Programs: WUDR; Watershed Totality: Yes; Withdrawl Type: Direct; Aggregated: No; LBAS: 5200-12}</t>
  </si>
  <si>
    <t>{CDID: C_IRREC-079-5200; Programs: WUDR; Watershed Totality: Yes; Withdrawl Type: Direct; Aggregated: No; LBAS: 5200-12}</t>
  </si>
  <si>
    <t>N/A-016-5200</t>
  </si>
  <si>
    <t>C_PWS-017-5200</t>
  </si>
  <si>
    <t>C_IRCP-039-5200</t>
  </si>
  <si>
    <t>{CDID: C_IRCP-039-5200; Programs: WUDR; Watershed Totality: Yes; Withdrawl Type: Direct; Aggregated: No; LBAS: 5200-03}</t>
  </si>
  <si>
    <t>C_IRCP-040-5200</t>
  </si>
  <si>
    <t>{CDID: C_IRCP-040-5200; Programs: WUDR; Watershed Totality: Yes; Withdrawl Type: Direct; Aggregated: No; LBAS: 5200-03}</t>
  </si>
  <si>
    <t>C_PWS-018-5200</t>
  </si>
  <si>
    <t>C_PWS-001-5201</t>
  </si>
  <si>
    <t>{CDID: C_PWS-001-5201; Programs: ; Watershed Totality: No; Withdrawl Type: Direct; Aggregated: No; LBAS: 5201-00}</t>
  </si>
  <si>
    <t>C_PWS-002-5201</t>
  </si>
  <si>
    <t>{CDID: C_PWS-002-5201; Programs: WUDR; Watershed Totality: Yes; Withdrawl Type: Direct; Aggregated: No; LBAS: 5201-08}</t>
  </si>
  <si>
    <t>N/A-053-5200</t>
  </si>
  <si>
    <t>{CDID: N/A-053-5200; Programs: ; Watershed Totality: No; Withdrawl Type: ; Aggregated: ; LBAS: 5200-02}</t>
  </si>
  <si>
    <t>N/A-054-5200</t>
  </si>
  <si>
    <t>{CDID: N/A-054-5200; Programs: ; Watershed Totality: No; Withdrawl Type: ; Aggregated: ; LBAS: 5200-02}</t>
  </si>
  <si>
    <t>N/A-055-5200</t>
  </si>
  <si>
    <t>{CDID: N/A-055-5200; Programs: ; Watershed Totality: No; Withdrawl Type: ; Aggregated: ; LBAS: 5200-02}</t>
  </si>
  <si>
    <t>N/A-056-5200</t>
  </si>
  <si>
    <t>{CDID: N/A-056-5200; Programs: ; Watershed Totality: No; Withdrawl Type: ; Aggregated: ; LBAS: 5200-02}</t>
  </si>
  <si>
    <t>N/A-057-5200</t>
  </si>
  <si>
    <t>{CDID: N/A-057-5200; Programs: ; Watershed Totality: No; Withdrawl Type: ; Aggregated: ; LBAS: 5200-02}</t>
  </si>
  <si>
    <t>C_IRCP-001-5203</t>
  </si>
  <si>
    <t>{CDID: C_IRCP-001-5203; Programs: WUDR; Watershed Totality: Yes; Withdrawl Type: Direct; Aggregated: No; LBAS: 5203-00}</t>
  </si>
  <si>
    <t>C_IRCP-002-5203</t>
  </si>
  <si>
    <t>{CDID: C_IRCP-002-5203; Programs: WUDR; Watershed Totality: Yes; Withdrawl Type: Direct; Aggregated: No; LBAS: 5203-00}</t>
  </si>
  <si>
    <t>C_IRCP-003-5203</t>
  </si>
  <si>
    <t>{CDID: C_IRCP-003-5203; Programs: WUDR; Watershed Totality: Yes; Withdrawl Type: Direct; Aggregated: No; LBAS: 5203-00}</t>
  </si>
  <si>
    <t>C_PWS-008-5202</t>
  </si>
  <si>
    <t>{CDID: C_PWS-008-5202; Programs: ; Watershed Totality: No; Withdrawl Type: Direct; Aggregated: Yes; LBAS: 5202-05}</t>
  </si>
  <si>
    <t>C_PWS-005-5202</t>
  </si>
  <si>
    <t>N/A-007-5202</t>
  </si>
  <si>
    <t>C_IND-001-5202</t>
  </si>
  <si>
    <t>{CDID: C_IND-001-5202; Programs: ; Watershed Totality: No; Withdrawl Type: Direct; Aggregated: No; LBAS: 5202-00}</t>
  </si>
  <si>
    <t>C_IND-002-5202</t>
  </si>
  <si>
    <t>{CDID: C_IND-002-5202; Programs: ; Watershed Totality: No; Withdrawl Type: Direct; Aggregated: No; LBAS: 5202-02}</t>
  </si>
  <si>
    <t>C_IND-003-5202</t>
  </si>
  <si>
    <t>{CDID: C_IND-003-5202; Programs: ; Watershed Totality: No; Withdrawl Type: Direct; Aggregated: No; LBAS: 5202-02}</t>
  </si>
  <si>
    <t>C_HYD-004-5202</t>
  </si>
  <si>
    <t>C_PWS-004-5203</t>
  </si>
  <si>
    <t>{CDID: C_PWS-004-5203; Programs: WUDR; Watershed Totality: Yes; Withdrawl Type: Direct; Aggregated: No; LBAS: 5203-00}</t>
  </si>
  <si>
    <t>C_PWS-005-5203</t>
  </si>
  <si>
    <t>{CDID: C_PWS-005-5203; Programs: WUDR; Watershed Totality: Yes; Withdrawl Type: Direct; Aggregated: No; LBAS: 5203-00}</t>
  </si>
  <si>
    <t>C_PWS-001-5204</t>
  </si>
  <si>
    <t>{CDID: C_PWS-001-5204; Programs: WUDR; Watershed Totality: Yes; Withdrawl Type: Direct; Aggregated: No; LBAS: 5204-00}</t>
  </si>
  <si>
    <t>C_PWS-002-5204</t>
  </si>
  <si>
    <t>{CDID: C_PWS-002-5204; Programs: ; Watershed Totality: No; Withdrawl Type: Direct; Aggregated: No; LBAS: 5204-00}</t>
  </si>
  <si>
    <t>C_PWS-004-5205</t>
  </si>
  <si>
    <t>{CDID: C_PWS-004-5205; Programs: WUDR; Watershed Totality: Yes; Withdrawl Type: Direct; Aggregated: No; LBAS: 5205-00}</t>
  </si>
  <si>
    <t>C_PWS-003-5205</t>
  </si>
  <si>
    <t>{CDID: C_PWS-003-5205; Programs: WUDR; Watershed Totality: Yes; Withdrawl Type: Direct; Aggregated: No; LBAS: 5205-02}</t>
  </si>
  <si>
    <t>C_PWS-005-5205</t>
  </si>
  <si>
    <t>{CDID: C_PWS-005-5205; Programs: WUDR; Watershed Totality: Yes; Withdrawl Type: Direct; Aggregated: No; LBAS: 5205-00}</t>
  </si>
  <si>
    <t>C_PWS-006-5205</t>
  </si>
  <si>
    <t>{CDID: C_PWS-006-5205; Programs: ; Watershed Totality: No; Withdrawl Type: Direct; Aggregated: No; LBAS: 5205-00}</t>
  </si>
  <si>
    <t>C_IRREC-014-5206</t>
  </si>
  <si>
    <t>Protein Sciences Corp is now at this location according to Google search. Unclear if they are using diversion.  {CDID: C_IRREC-014-5206; Programs: ; Watershed Totality: No; Withdrawl Type: Direct; Aggregated: No; LBAS: 5206-02}</t>
  </si>
  <si>
    <t>{CDID: C_IRREC-014-5206; Programs: ; Watershed Totality: No; Withdrawl Type: Direct; Aggregated: No; LBAS: 5206-02}</t>
  </si>
  <si>
    <t>C_IND-004-5206</t>
  </si>
  <si>
    <t>{CDID: C_IND-004-5206; Programs: ; Watershed Totality: No; Withdrawl Type: Direct; Aggregated: No; LBAS: 5206-02}</t>
  </si>
  <si>
    <t>C_IND-005-5206</t>
  </si>
  <si>
    <t>{CDID: C_IND-005-5206; Programs: ; Watershed Totality: No; Withdrawl Type: Direct; Aggregated: No; LBAS: 5206-00}</t>
  </si>
  <si>
    <t>C_PWS-006-5206</t>
  </si>
  <si>
    <t>{CDID: C_PWS-006-5206; Programs: ; Watershed Totality: No; Withdrawl Type: Direct; Aggregated: No; LBAS: 5206-01}</t>
  </si>
  <si>
    <t>C_PWS-007-5206</t>
  </si>
  <si>
    <t>{CDID: C_PWS-007-5206; Programs: ; Watershed Totality: No; Withdrawl Type: Direct; Aggregated: No; LBAS: 5206-00}</t>
  </si>
  <si>
    <t>C_PWS-008-5206</t>
  </si>
  <si>
    <t>{CDID: C_PWS-008-5206; Programs: ; Watershed Totality: No; Withdrawl Type: Direct; Aggregated: No; LBAS: 5206-00}</t>
  </si>
  <si>
    <t>N/A-009-5206</t>
  </si>
  <si>
    <t>{CDID: N/A-009-5206; Programs: ; Watershed Totality: No; Withdrawl Type: ; Aggregated: ; LBAS: 5206-00}</t>
  </si>
  <si>
    <t>C_IRCP-009-5208</t>
  </si>
  <si>
    <t>C_IND-010-5206</t>
  </si>
  <si>
    <t>{CDID: C_IND-010-5206; Programs: WUDR; Watershed Totality: Yes; Withdrawl Type: Direct; Aggregated: No; LBAS: 5206-00}</t>
  </si>
  <si>
    <t>N/A-013-5206</t>
  </si>
  <si>
    <t>{CDID: N/A-013-5206; Programs: ; Watershed Totality: No; Withdrawl Type: ; Aggregated: ; LBAS: 5206-00}</t>
  </si>
  <si>
    <t>C_IRCP-006-5208</t>
  </si>
  <si>
    <t>{CDID: C_IRCP-006-5208; Programs: WUDR; Watershed Totality: Yes; Withdrawl Type: Direct; Aggregated: No; LBAS: 5208-00}</t>
  </si>
  <si>
    <t>C_IRCP-007-5208</t>
  </si>
  <si>
    <t>{CDID: C_IRCP-007-5208; Programs: WUDR; Watershed Totality: Yes; Withdrawl Type: Direct; Aggregated: No; LBAS: 5208-00}</t>
  </si>
  <si>
    <t>C_IRCP-008-5208</t>
  </si>
  <si>
    <t>{CDID: C_IRCP-008-5208; Programs: WUDR; Watershed Totality: Yes; Withdrawl Type: Direct; Aggregated: No; LBAS: 5208-00}</t>
  </si>
  <si>
    <t>C_PWS-004-5302</t>
  </si>
  <si>
    <t>C_PWS-001-5301</t>
  </si>
  <si>
    <t>C_PWS-002-5301</t>
  </si>
  <si>
    <t>C_PWS-005-5302</t>
  </si>
  <si>
    <t>C_PWS-003-5301</t>
  </si>
  <si>
    <t>C_PWS-006-5302</t>
  </si>
  <si>
    <t>C_PWS-007-5302</t>
  </si>
  <si>
    <t>C_IRREC-080-5200</t>
  </si>
  <si>
    <t>{CDID: C_IRREC-080-5200; Programs: WUDR; Watershed Totality: Yes; Withdrawl Type: Direct; Aggregated: No; LBAS: 5200-12}</t>
  </si>
  <si>
    <t>C_PWS-008-5302</t>
  </si>
  <si>
    <t>C_PWS-001-5302</t>
  </si>
  <si>
    <t>C_PWS-002-5302</t>
  </si>
  <si>
    <t>C_PWS-009-5302</t>
  </si>
  <si>
    <t>C_PWS-011-5302</t>
  </si>
  <si>
    <t>N/A-016-5302</t>
  </si>
  <si>
    <t>{CDID: N/A-016-5302; Programs: ; Watershed Totality: No; Withdrawl Type: ; Aggregated: ; LBAS: 5302-00}</t>
  </si>
  <si>
    <t>N/A-017-5302</t>
  </si>
  <si>
    <t>{CDID: N/A-017-5302; Programs: ; Watershed Totality: No; Withdrawl Type: ; Aggregated: ; LBAS: 5302-00}</t>
  </si>
  <si>
    <t>C_IND-013-5302</t>
  </si>
  <si>
    <t>{CDID: C_IND-013-5302; Programs: WUDR; Watershed Totality: Yes; Withdrawl Type: Direct; Aggregated: No; LBAS: 5302-00}</t>
  </si>
  <si>
    <t>C_IRREC-081-5200</t>
  </si>
  <si>
    <t>{CDID: C_IRREC-081-5200; Programs: WUDR; Watershed Totality: Yes; Withdrawl Type: Direct; Aggregated: No; LBAS: 5200-12}</t>
  </si>
  <si>
    <t>C_IND-014-5302</t>
  </si>
  <si>
    <t>{CDID: C_IND-014-5302; Programs: WUDR; Watershed Totality: Yes; Withdrawl Type: Direct; Aggregated: No; LBAS: 5302-00}</t>
  </si>
  <si>
    <t>C_IRREC-018-5302</t>
  </si>
  <si>
    <t>{CDID: C_IRREC-018-5302; Programs: ; Watershed Totality: No; Withdrawl Type: Indirect; Aggregated: No; LBAS: 5302-02}</t>
  </si>
  <si>
    <t>C_IRREC-020-5302</t>
  </si>
  <si>
    <t>{CDID: C_IRREC-020-5302; Programs: WUDR; Watershed Totality: Yes; Withdrawl Type: Direct; Aggregated: No; LBAS: 5302-02}</t>
  </si>
  <si>
    <t>C_IRREC-023-5302</t>
  </si>
  <si>
    <t>{CDID: C_IRREC-023-5302; Programs: ; Watershed Totality: No; Withdrawl Type: Direct; Aggregated: Yes; LBAS: 5302-02}</t>
  </si>
  <si>
    <t>C_IRREC-024-5302</t>
  </si>
  <si>
    <t>{CDID: C_IRREC-024-5302; Programs: ; Watershed Totality: No; Withdrawl Type: Direct; Aggregated: Yes; LBAS: 5302-02}</t>
  </si>
  <si>
    <t>C_IRREC-025-5302</t>
  </si>
  <si>
    <t>{CDID: C_IRREC-025-5302; Programs: ; Watershed Totality: No; Withdrawl Type: Direct; Aggregated: No; LBAS: 5302-02}</t>
  </si>
  <si>
    <t>C_PWS-003-5302</t>
  </si>
  <si>
    <t>C_PWS-004-5303</t>
  </si>
  <si>
    <t>C_IRCP-001-5304</t>
  </si>
  <si>
    <t>{CDID: C_IRCP-001-5304; Programs: WUDR; Watershed Totality: Yes; Withdrawl Type: Direct; Aggregated: No; LBAS: 5304-01}</t>
  </si>
  <si>
    <t>C_IRCP-002-5304</t>
  </si>
  <si>
    <t>{CDID: C_IRCP-002-5304; Programs: WUDR; Watershed Totality: Yes; Withdrawl Type: Direct; Aggregated: No; LBAS: 5304-01}</t>
  </si>
  <si>
    <t>C_IRCP-003-5304</t>
  </si>
  <si>
    <t>{CDID: C_IRCP-003-5304; Programs: WUDR; Watershed Totality: Yes; Withdrawl Type: Direct; Aggregated: No; LBAS: 5304-03}</t>
  </si>
  <si>
    <t>C_PWS-005-5305</t>
  </si>
  <si>
    <t>C_PWS-006-5305</t>
  </si>
  <si>
    <t>C_IRREC-007-5307</t>
  </si>
  <si>
    <t>{CDID: C_IRREC-007-5307; Programs: ; Watershed Totality: No; Withdrawl Type: Direct; Aggregated: No; LBAS: 5307-05}</t>
  </si>
  <si>
    <t>C_PWS-008-5305</t>
  </si>
  <si>
    <t>C_PWS-001-5306</t>
  </si>
  <si>
    <t>C_PWS-005-5307</t>
  </si>
  <si>
    <t>C_PWS-006-5307</t>
  </si>
  <si>
    <t>C_IRREC-008-5307</t>
  </si>
  <si>
    <t>{CDID: C_IRREC-008-5307; Programs: ; Watershed Totality: No; Withdrawl Type: Direct; Aggregated: No; LBAS: 5307-05}</t>
  </si>
  <si>
    <t>C_IRREC-009-5307</t>
  </si>
  <si>
    <t>C_IRREC-010-5307</t>
  </si>
  <si>
    <t>C_IRREC-011-5307</t>
  </si>
  <si>
    <t>{CDID: C_IRREC-011-5307; Programs: ; Watershed Totality: No; Withdrawl Type: Direct; Aggregated: No; LBAS: 5307-05}</t>
  </si>
  <si>
    <t>C_IND-031-6000</t>
  </si>
  <si>
    <t>DH 8-4-22 Status changed from Emergency to Inactive as per 2021 annual report {CDID: C_IND-031-6000; Programs: ; Watershed Totality: No; Withdrawl Type: Direct; Aggregated: No; LBAS: 6000-00}</t>
  </si>
  <si>
    <t>{CDID: C_IND-031-6000; Programs: ; Watershed Totality: No; Withdrawl Type: Direct; Aggregated: No; LBAS: 6000-00}</t>
  </si>
  <si>
    <t>C_IND-032-6000</t>
  </si>
  <si>
    <t>DH 8-4-22 Status changed from Active to Inactive as per 2021 annual report {CDID: C_IND-032-6000; Programs: WUDR; Watershed Totality: Yes; Withdrawl Type: Direct; Aggregated: No; LBAS: 6000-00}</t>
  </si>
  <si>
    <t>{CDID: C_IND-032-6000; Programs: WUDR; Watershed Totality: Yes; Withdrawl Type: Direct; Aggregated: No; LBAS: 6000-00}</t>
  </si>
  <si>
    <t>N/A-026-6000</t>
  </si>
  <si>
    <t>{CDID: N/A-026-6000; Programs: ; Watershed Totality: No; Withdrawl Type: ; Aggregated: ; LBAS: 6000-00}</t>
  </si>
  <si>
    <t>N/A-027-6000</t>
  </si>
  <si>
    <t>{CDID: N/A-027-6000; Programs: ; Watershed Totality: No; Withdrawl Type: ; Aggregated: ; LBAS: 6000-00}</t>
  </si>
  <si>
    <t>N/A-028-6000</t>
  </si>
  <si>
    <t>{CDID: N/A-028-6000; Programs: ; Watershed Totality: No; Withdrawl Type: ; Aggregated: ; LBAS: 6000-00}</t>
  </si>
  <si>
    <t>C_HYD-039-6000</t>
  </si>
  <si>
    <t>C_HYD-067-6000</t>
  </si>
  <si>
    <t>C_HYD-033-6000</t>
  </si>
  <si>
    <t>C_PWS-060-6000</t>
  </si>
  <si>
    <t>{CDID: C_PWS-060-6000; Programs: ; Watershed Totality: No; Withdrawl Type: Indirect; Aggregated: No; LBAS: 6000-00}</t>
  </si>
  <si>
    <t>N/A-040-6000</t>
  </si>
  <si>
    <t>{CDID: N/A-040-6000; Programs: ; Watershed Totality: No; Withdrawl Type: ; Aggregated: ; LBAS: 6000-00}</t>
  </si>
  <si>
    <t>N/A-041-6000</t>
  </si>
  <si>
    <t>{CDID: N/A-041-6000; Programs: ; Watershed Totality: No; Withdrawl Type: ; Aggregated: ; LBAS: 6000-00}</t>
  </si>
  <si>
    <t>C_PWS-042-6000</t>
  </si>
  <si>
    <t>{CDID: C_PWS-042-6000; Programs: ; Watershed Totality: No; Withdrawl Type: Direct; Aggregated: No; LBAS: 6000-00}</t>
  </si>
  <si>
    <t>N/A-043-6000</t>
  </si>
  <si>
    <t>{CDID: N/A-043-6000; Programs: ; Watershed Totality: No; Withdrawl Type: ; Aggregated: ; LBAS: 6000-00}</t>
  </si>
  <si>
    <t>C_PWS-044-6000</t>
  </si>
  <si>
    <t>{CDID: C_PWS-044-6000; Programs: ; Watershed Totality: No; Withdrawl Type: Direct; Aggregated: No; LBAS: 6000-00}</t>
  </si>
  <si>
    <t>C_PWS-045-6000</t>
  </si>
  <si>
    <t>{CDID: C_PWS-045-6000; Programs: ; Watershed Totality: No; Withdrawl Type: Direct; Aggregated: No; LBAS: 6000-00}</t>
  </si>
  <si>
    <t>N/A-046-6000</t>
  </si>
  <si>
    <t>{CDID: N/A-046-6000; Programs: ; Watershed Totality: No; Withdrawl Type: ; Aggregated: ; LBAS: 6000-00}</t>
  </si>
  <si>
    <t>N/A-047-6000</t>
  </si>
  <si>
    <t>{CDID: N/A-047-6000; Programs: ; Watershed Totality: No; Withdrawl Type: ; Aggregated: ; LBAS: 6000-00}</t>
  </si>
  <si>
    <t>C_PWS-048-6000</t>
  </si>
  <si>
    <t>{CDID: C_PWS-048-6000; Programs: ; Watershed Totality: No; Withdrawl Type: Direct; Aggregated: No; LBAS: 6000-00}</t>
  </si>
  <si>
    <t>C_PWS-049-6000</t>
  </si>
  <si>
    <t>{CDID: C_PWS-049-6000; Programs: ; Watershed Totality: No; Withdrawl Type: Direct; Aggregated: No; LBAS: 6000-00}</t>
  </si>
  <si>
    <t>C_PWS-050-6000</t>
  </si>
  <si>
    <t>{CDID: C_PWS-050-6000; Programs: ; Watershed Totality: No; Withdrawl Type: Direct; Aggregated: No; LBAS: 6000-00}</t>
  </si>
  <si>
    <t>C_PWS-051-6000</t>
  </si>
  <si>
    <t>{CDID: C_PWS-051-6000; Programs: ; Watershed Totality: No; Withdrawl Type: Direct; Aggregated: No; LBAS: 6000-00}</t>
  </si>
  <si>
    <t>C_PWS-052-6000</t>
  </si>
  <si>
    <t>{CDID: C_PWS-052-6000; Programs: ; Watershed Totality: No; Withdrawl Type: Direct; Aggregated: No; LBAS: 6000-00}</t>
  </si>
  <si>
    <t>C_HYD-001-6400</t>
  </si>
  <si>
    <t>C_PWS-063-6000</t>
  </si>
  <si>
    <t>{CDID: C_PWS-063-6000; Programs: ; Watershed Totality: No; Withdrawl Type: Direct; Aggregated: No; LBAS: 6000-73}</t>
  </si>
  <si>
    <t>N/A-064-6000</t>
  </si>
  <si>
    <t>{CDID: N/A-064-6000; Programs: ; Watershed Totality: No; Withdrawl Type: ; Aggregated: ; LBAS: 6000-73}</t>
  </si>
  <si>
    <t>C_IND-065-6000</t>
  </si>
  <si>
    <t>N/A-068-6000</t>
  </si>
  <si>
    <t>{CDID: N/A-068-6000; Programs: ; Watershed Totality: No; Withdrawl Type: ; Aggregated: ; LBAS: 6000-00}</t>
  </si>
  <si>
    <t>C_IND-021-6000</t>
  </si>
  <si>
    <t>{CDID: C_IND-021-6000; Programs: WUDR; Watershed Totality: Yes; Withdrawl Type: Direct; Aggregated: No; LBAS: 6000-00}</t>
  </si>
  <si>
    <t>C_IND-022-6000</t>
  </si>
  <si>
    <t>{CDID: C_IND-022-6000; Programs: WUDR; Watershed Totality: Yes; Withdrawl Type: Direct; Aggregated: No; LBAS: 6000-00}</t>
  </si>
  <si>
    <t>C_IRREC-006-6900</t>
  </si>
  <si>
    <t>{CDID: C_IRREC-006-6900; Programs: WUDR; Watershed Totality: Yes; Withdrawl Type: Direct; Aggregated: No; LBAS: 6900-38}</t>
  </si>
  <si>
    <t>C_PWS-023-6000</t>
  </si>
  <si>
    <t>N/A-024-6000</t>
  </si>
  <si>
    <t>N/A-025-6000</t>
  </si>
  <si>
    <t>N/A-053-6000</t>
  </si>
  <si>
    <t>N/A-054-6000</t>
  </si>
  <si>
    <t>N/A-055-6000</t>
  </si>
  <si>
    <t>C_PWS-056-6000</t>
  </si>
  <si>
    <t>C_PWS-057-6000</t>
  </si>
  <si>
    <t>C_PWS-058-6000</t>
  </si>
  <si>
    <t>C_PWS-059-6000</t>
  </si>
  <si>
    <t>C_PWS-034-6000</t>
  </si>
  <si>
    <t>{CDID: C_PWS-034-6000; Programs: WUDR; Watershed Totality: Yes; Withdrawl Type: Direct; Aggregated: No; LBAS: 6000-00}</t>
  </si>
  <si>
    <t>C_PWS-035-6000</t>
  </si>
  <si>
    <t>{CDID: C_PWS-035-6000; Programs: WUDR; Watershed Totality: Yes; Withdrawl Type: Direct; Aggregated: No; LBAS: 6000-00}</t>
  </si>
  <si>
    <t>C_PWS-036-6000</t>
  </si>
  <si>
    <t>{CDID: C_PWS-036-6000; Programs: WUDR; Watershed Totality: Yes; Withdrawl Type: Direct; Aggregated: No; LBAS: 6000-00}</t>
  </si>
  <si>
    <t>C_HYD-037-6000</t>
  </si>
  <si>
    <t>C_IRREC-001-6015</t>
  </si>
  <si>
    <t>{CDID: C_IRREC-001-6015; Programs: ; Watershed Totality: No; Withdrawl Type: Direct; Aggregated: No; LBAS: 6015-01}</t>
  </si>
  <si>
    <t>C_IRREC-002-6015</t>
  </si>
  <si>
    <t>{CDID: C_IRREC-002-6015; Programs: ; Watershed Totality: No; Withdrawl Type: Direct; Aggregated: No; LBAS: 6015-01}</t>
  </si>
  <si>
    <t>C_IRREC-003-6015</t>
  </si>
  <si>
    <t>{CDID: C_IRREC-003-6015; Programs: ; Watershed Totality: No; Withdrawl Type: Direct; Aggregated: No; LBAS: 6015-01}</t>
  </si>
  <si>
    <t>C_COM-029-6000</t>
  </si>
  <si>
    <t>{CDID: C_COM-029-6000; Programs: ; Watershed Totality: No; Withdrawl Type: Direct; Aggregated: No; LBAS: 6000-00}</t>
  </si>
  <si>
    <t>C_COM-030-6000</t>
  </si>
  <si>
    <t>{CDID: C_COM-030-6000; Programs: ; Watershed Totality: No; Withdrawl Type: Direct; Aggregated: No; LBAS: 6000-00}</t>
  </si>
  <si>
    <t>N/A-004-6920</t>
  </si>
  <si>
    <t>{CDID: N/A-004-6920; Programs: ; Watershed Totality: No; Withdrawl Type: ; Aggregated: ; LBAS: 6920-08}</t>
  </si>
  <si>
    <t>C_IND-038-6000</t>
  </si>
  <si>
    <t>{CDID: C_IND-038-6000; Programs: ; Watershed Totality: No; Withdrawl Type: Direct; Aggregated: No; LBAS: 6000-00}</t>
  </si>
  <si>
    <t>N/A-066-6000</t>
  </si>
  <si>
    <t>{CDID: N/A-066-6000; Programs: ; Watershed Totality: No; Withdrawl Type: Return; Aggregated: ; LBAS: 6000-00}</t>
  </si>
  <si>
    <t>C_PWS-001-6005</t>
  </si>
  <si>
    <t>{CDID: C_PWS-001-6005; Programs: WUDR; Watershed Totality: Yes; Withdrawl Type: Direct; Aggregated: Yes; LBAS: 6005-02}</t>
  </si>
  <si>
    <t>C_PWS-004-6005</t>
  </si>
  <si>
    <t>{CDID: C_PWS-004-6005; Programs: WUDR; Watershed Totality: Yes; Withdrawl Type: Indirect; Aggregated: No; LBAS: 6005-01}</t>
  </si>
  <si>
    <t>C_PWS-005-6005</t>
  </si>
  <si>
    <t>{CDID: C_PWS-005-6005; Programs: WUDR; Watershed Totality: Yes; Withdrawl Type: Direct; Aggregated: No; LBAS: 6005-00}</t>
  </si>
  <si>
    <t>C_PWS-006-6005</t>
  </si>
  <si>
    <t>{CDID: C_PWS-006-6005; Programs: WUDR; Watershed Totality: Yes; Withdrawl Type: Direct; Aggregated: No; LBAS: 6005-00}</t>
  </si>
  <si>
    <t>C_PWS-007-6005</t>
  </si>
  <si>
    <t>{CDID: C_PWS-007-6005; Programs: WUDR; Watershed Totality: Yes; Withdrawl Type: Direct; Aggregated: No; LBAS: 6005-00}</t>
  </si>
  <si>
    <t>C_PWS-001-6006</t>
  </si>
  <si>
    <t>{CDID: C_PWS-001-6006; Programs: WUDR; Watershed Totality: Yes; Withdrawl Type: Direct; Aggregated: No; LBAS: 6006-00}</t>
  </si>
  <si>
    <t>C_PWS-002-6006</t>
  </si>
  <si>
    <t>{CDID: C_PWS-002-6006; Programs: WUDR; Watershed Totality: Yes; Withdrawl Type: Direct; Aggregated: No; LBAS: 6006-00}</t>
  </si>
  <si>
    <t>C_PWS-003-6006</t>
  </si>
  <si>
    <t>{CDID: C_PWS-003-6006; Programs: WUDR; Watershed Totality: Yes; Withdrawl Type: Direct; Aggregated: No; LBAS: 6006-00}</t>
  </si>
  <si>
    <t>C_PWS-004-6006</t>
  </si>
  <si>
    <t>{CDID: C_PWS-004-6006; Programs: WUDR; Watershed Totality: Yes; Withdrawl Type: Direct; Aggregated: No; LBAS: 6006-00}</t>
  </si>
  <si>
    <t>N/A-001-6010</t>
  </si>
  <si>
    <t>{CDID: N/A-001-6010; Programs: ; Watershed Totality: No; Withdrawl Type: ; Aggregated: ; LBAS: 6010-00}</t>
  </si>
  <si>
    <t>C_IRCP-001-6011</t>
  </si>
  <si>
    <t>{CDID: C_IRCP-001-6011; Programs: WUDR; Watershed Totality: Yes; Withdrawl Type: Direct; Aggregated: No; LBAS: 6011-00}</t>
  </si>
  <si>
    <t>C_IRCP-002-6011</t>
  </si>
  <si>
    <t>{CDID: C_IRCP-002-6011; Programs: WUDR; Watershed Totality: Yes; Withdrawl Type: Direct; Aggregated: No; LBAS: 6011-00}</t>
  </si>
  <si>
    <t>C_IRCP-003-6011</t>
  </si>
  <si>
    <t>{CDID: C_IRCP-003-6011; Programs: WUDR; Watershed Totality: Yes; Withdrawl Type: Direct; Aggregated: No; LBAS: 6011-00}</t>
  </si>
  <si>
    <t>C_PWS-001-6013</t>
  </si>
  <si>
    <t>{CDID: C_PWS-001-6013; Programs: WUDR; Watershed Totality: Yes; Withdrawl Type: Direct; Aggregated: No; LBAS: 6013-00}</t>
  </si>
  <si>
    <t>N/A-001-6016</t>
  </si>
  <si>
    <t>{CDID: N/A-001-6016; Programs: ; Watershed Totality: No; Withdrawl Type: ; Aggregated: ; LBAS: 6016-00}</t>
  </si>
  <si>
    <t>C_PWS-002-6016</t>
  </si>
  <si>
    <t>{CDID: C_PWS-002-6016; Programs: ; Watershed Totality: No; Withdrawl Type: Direct; Aggregated: No; LBAS: 6016-00}</t>
  </si>
  <si>
    <t>C_PWS-003-6016</t>
  </si>
  <si>
    <t>{CDID: C_PWS-003-6016; Programs: WUDR; Watershed Totality: Yes; Withdrawl Type: Direct; Aggregated: No; LBAS: 6016-00}</t>
  </si>
  <si>
    <t>C_HYD-012-6020</t>
  </si>
  <si>
    <t>C_HYD-006-6020</t>
  </si>
  <si>
    <t>C_PWS-007-6020</t>
  </si>
  <si>
    <t>{CDID: C_PWS-007-6020; Programs: ; Watershed Totality: No; Withdrawl Type: Direct; Aggregated: No; LBAS: 6020-00}</t>
  </si>
  <si>
    <t>C_PWS-008-6020</t>
  </si>
  <si>
    <t>{CDID: C_PWS-008-6020; Programs: WUDR; Watershed Totality: Yes; Withdrawl Type: Direct; Aggregated: No; LBAS: 6020-00}</t>
  </si>
  <si>
    <t>C_PWS-009-6020</t>
  </si>
  <si>
    <t>{CDID: C_PWS-009-6020; Programs: ; Watershed Totality: No; Withdrawl Type: Direct; Aggregated: No; LBAS: 6020-00}</t>
  </si>
  <si>
    <t>C_PWS-010-6020</t>
  </si>
  <si>
    <t>{CDID: C_PWS-010-6020; Programs: WUDR; Watershed Totality: Yes; Withdrawl Type: Direct; Aggregated: No; LBAS: 6020-00}</t>
  </si>
  <si>
    <t>C_PWS-011-6020</t>
  </si>
  <si>
    <t>{CDID: C_PWS-011-6020; Programs: ; Watershed Totality: No; Withdrawl Type: Direct; Aggregated: No; LBAS: 6020-00}</t>
  </si>
  <si>
    <t>C_IRCP-001-6023</t>
  </si>
  <si>
    <t>{CDID: C_IRCP-001-6023; Programs: WUDR; Watershed Totality: Yes; Withdrawl Type: Direct; Aggregated: No; LBAS: 6023-00}</t>
  </si>
  <si>
    <t>C_IRCP-002-6023</t>
  </si>
  <si>
    <t>{CDID: C_IRCP-002-6023; Programs: WUDR; Watershed Totality: Yes; Withdrawl Type: Direct; Aggregated: No; LBAS: 6023-00}</t>
  </si>
  <si>
    <t>C_IRCP-003-6023</t>
  </si>
  <si>
    <t>{CDID: C_IRCP-003-6023; Programs: WUDR; Watershed Totality: Yes; Withdrawl Type: Direct; Aggregated: No; LBAS: 6023-00}</t>
  </si>
  <si>
    <t>C_IRCP-004-6023</t>
  </si>
  <si>
    <t>{CDID: C_IRCP-004-6023; Programs: WUDR; Watershed Totality: Yes; Withdrawl Type: Direct; Aggregated: No; LBAS: 6023-00}</t>
  </si>
  <si>
    <t>C_IRREC-005-6023</t>
  </si>
  <si>
    <t>{CDID: C_IRREC-005-6023; Programs: ; Watershed Totality: No; Withdrawl Type: Direct; Aggregated: No; LBAS: 6023-07}</t>
  </si>
  <si>
    <t>C_PWS-001-6024</t>
  </si>
  <si>
    <t>{CDID: C_PWS-001-6024; Programs: WUDR; Watershed Totality: Yes; Withdrawl Type: Indirect; Aggregated: No; LBAS: 6024-00}</t>
  </si>
  <si>
    <t>C_PWS-003-6024</t>
  </si>
  <si>
    <t>{CDID: C_PWS-003-6024; Programs: WUDR; Watershed Totality: Yes; Withdrawl Type: Direct; Aggregated: No; LBAS: 6024-00}</t>
  </si>
  <si>
    <t>C_IRCP-004-6024</t>
  </si>
  <si>
    <t>{CDID: C_IRCP-004-6024; Programs: WUDR; Watershed Totality: Yes; Withdrawl Type: Direct; Aggregated: No; LBAS: 6024-02}</t>
  </si>
  <si>
    <t>C_IRCP-005-6024</t>
  </si>
  <si>
    <t>{CDID: C_IRCP-005-6024; Programs: WUDR; Watershed Totality: Yes; Withdrawl Type: Direct; Aggregated: No; LBAS: 6024-02}</t>
  </si>
  <si>
    <t>C_IRCP-006-6024</t>
  </si>
  <si>
    <t>{CDID: C_IRCP-006-6024; Programs: WUDR; Watershed Totality: Yes; Withdrawl Type: Direct; Aggregated: No; LBAS: 6024-02}</t>
  </si>
  <si>
    <t>C_IRCP-007-6024</t>
  </si>
  <si>
    <t>{CDID: C_IRCP-007-6024; Programs: WUDR; Watershed Totality: Yes; Withdrawl Type: Direct; Aggregated: No; LBAS: 6024-02}</t>
  </si>
  <si>
    <t>C_IRCP-008-6024</t>
  </si>
  <si>
    <t>{CDID: C_IRCP-008-6024; Programs: WUDR; Watershed Totality: Yes; Withdrawl Type: Direct; Aggregated: No; LBAS: 6024-00}</t>
  </si>
  <si>
    <t>N/A-002-6025</t>
  </si>
  <si>
    <t>{CDID: N/A-002-6025; Programs: ; Watershed Totality: No; Withdrawl Type: ; Aggregated: ; LBAS: 6025-00}</t>
  </si>
  <si>
    <t>C_PWS-004-6025</t>
  </si>
  <si>
    <t>{CDID: C_PWS-004-6025; Programs: WUDR; Watershed Totality: Yes; Withdrawl Type: Direct; Aggregated: No; LBAS: 6025-00}</t>
  </si>
  <si>
    <t>N/A-005-6025</t>
  </si>
  <si>
    <t>The wells were issued a DPH abandonment permit in 1995 {CDID: N/A-005-6025; Programs: ; Watershed Totality: No; Withdrawl Type: ; Aggregated: ; LBAS: 6025-00}</t>
  </si>
  <si>
    <t>{CDID: N/A-005-6025; Programs: ; Watershed Totality: No; Withdrawl Type: ; Aggregated: ; LBAS: 6025-00}</t>
  </si>
  <si>
    <t>N/A-006-6025</t>
  </si>
  <si>
    <t>{CDID: N/A-006-6025; Programs: ; Watershed Totality: No; Withdrawl Type: ; Aggregated: ; LBAS: 6025-00}</t>
  </si>
  <si>
    <t>C_PWS-002-6026</t>
  </si>
  <si>
    <t>{CDID: C_PWS-002-6026; Programs: ; Watershed Totality: No; Withdrawl Type: Indirect; Aggregated: No; LBAS: 6026-00}</t>
  </si>
  <si>
    <t>C_PWS-003-6026</t>
  </si>
  <si>
    <t>{CDID: C_PWS-003-6026; Programs: WUDR; Watershed Totality: Yes; Withdrawl Type: Direct; Aggregated: Yes; LBAS: 6026-00}</t>
  </si>
  <si>
    <t>C_PWS-001-6100</t>
  </si>
  <si>
    <t>{CDID: C_PWS-001-6100; Programs: WUDR; Watershed Totality: Yes; Withdrawl Type: Direct; Aggregated: No; LBAS: 6100-00}</t>
  </si>
  <si>
    <t>C_PWS-002-6100</t>
  </si>
  <si>
    <t>{CDID: C_PWS-002-6100; Programs: WUDR; Watershed Totality: Yes; Withdrawl Type: Direct; Aggregated: No; LBAS: 6100-00}</t>
  </si>
  <si>
    <t>C_PWS-003-6100</t>
  </si>
  <si>
    <t>{CDID: C_PWS-003-6100; Programs: WUDR; Watershed Totality: Yes; Withdrawl Type: Direct; Aggregated: No; LBAS: 6100-00}</t>
  </si>
  <si>
    <t>C_PWS-004-6100</t>
  </si>
  <si>
    <t>{CDID: C_PWS-004-6100; Programs: WUDR; Watershed Totality: Yes; Withdrawl Type: Direct; Aggregated: No; LBAS: 6100-00}</t>
  </si>
  <si>
    <t>C_IND-006-6100</t>
  </si>
  <si>
    <t>{CDID: C_IND-006-6100; Programs: ; Watershed Totality: No; Withdrawl Type: Direct; Aggregated: No; LBAS: 6100-00}</t>
  </si>
  <si>
    <t>C_IND-007-6100</t>
  </si>
  <si>
    <t>C_PWS-001-6202</t>
  </si>
  <si>
    <t>{CDID: C_PWS-001-6202; Programs: WUDR; Watershed Totality: Yes; Withdrawl Type: Direct; Aggregated: No; LBAS: 6202-00}</t>
  </si>
  <si>
    <t>C_HYD-002-6400</t>
  </si>
  <si>
    <t>C_IRREC-003-6400</t>
  </si>
  <si>
    <t>{CDID: C_IRREC-003-6400; Programs: ; Watershed Totality: No; Withdrawl Type: Direct; Aggregated: No; LBAS: 6400-00}</t>
  </si>
  <si>
    <t>C_IRREC-001-6402</t>
  </si>
  <si>
    <t>{CDID: C_IRREC-001-6402; Programs: ; Watershed Totality: No; Withdrawl Type: Direct; Aggregated: No; LBAS: 6402-00}</t>
  </si>
  <si>
    <t>C_IRREC-002-6402</t>
  </si>
  <si>
    <t>{CDID: C_IRREC-002-6402; Programs: ; Watershed Totality: No; Withdrawl Type: Direct; Aggregated: No; LBAS: 6402-00}</t>
  </si>
  <si>
    <t>C_IRREC-003-6402</t>
  </si>
  <si>
    <t>{CDID: C_IRREC-003-6402; Programs: ; Watershed Totality: No; Withdrawl Type: Direct; Aggregated: No; LBAS: 6402-00}</t>
  </si>
  <si>
    <t>C_IRREC-004-6402</t>
  </si>
  <si>
    <t>{CDID: C_IRREC-004-6402; Programs: ; Watershed Totality: No; Withdrawl Type: Direct; Aggregated: No; LBAS: 6402-00}</t>
  </si>
  <si>
    <t>C_IRREC-001-6502</t>
  </si>
  <si>
    <t>{CDID: C_IRREC-001-6502; Programs: ; Watershed Totality: No; Withdrawl Type: Direct; Aggregated: No; LBAS: 6502-00}</t>
  </si>
  <si>
    <t>C_IRREC-006-6600</t>
  </si>
  <si>
    <t>{CDID: C_IRREC-006-6600; Programs: ; Watershed Totality: No; Withdrawl Type: Direct; Aggregated: No; LBAS: 6600-00}</t>
  </si>
  <si>
    <t>N/A-002-6602</t>
  </si>
  <si>
    <t>{CDID: N/A-002-6602; Programs: ; Watershed Totality: No; Withdrawl Type: ; Aggregated: ; LBAS: 6602-02}</t>
  </si>
  <si>
    <t>C_IRREC-003-6602</t>
  </si>
  <si>
    <t>{CDID: C_IRREC-003-6602; Programs: WUDR; Watershed Totality: Yes; Withdrawl Type: Direct; Aggregated: No; LBAS: 6602-02}</t>
  </si>
  <si>
    <t>C_PWS-001-6604</t>
  </si>
  <si>
    <t>{CDID: C_PWS-001-6604; Programs: WUDR; Watershed Totality: Yes; Withdrawl Type: Direct; Aggregated: No; LBAS: 6604-01}</t>
  </si>
  <si>
    <t>C_PWS-005-6604</t>
  </si>
  <si>
    <t>{CDID: C_PWS-005-6604; Programs: WUDR; Watershed Totality: Yes; Withdrawl Type: Direct; Aggregated: No; LBAS: 6604-02}</t>
  </si>
  <si>
    <t>C_PWS-006-6604</t>
  </si>
  <si>
    <t>{CDID: C_PWS-006-6604; Programs: ; Watershed Totality: No; Withdrawl Type: Direct; Aggregated: No; LBAS: 6604-02}</t>
  </si>
  <si>
    <t>C_PWS-002-6604</t>
  </si>
  <si>
    <t>{CDID: C_PWS-002-6604; Programs: ; Watershed Totality: No; Withdrawl Type: Direct; Aggregated: No; LBAS: 6604-02}</t>
  </si>
  <si>
    <t>C_PWS-003-6604</t>
  </si>
  <si>
    <t>{CDID: C_PWS-003-6604; Programs: WUDR; Watershed Totality: Yes; Withdrawl Type: Direct; Aggregated: No; LBAS: 6604-02}</t>
  </si>
  <si>
    <t>C_PWS-004-6604</t>
  </si>
  <si>
    <t>{CDID: C_PWS-004-6604; Programs: WUDR; Watershed Totality: Yes; Withdrawl Type: Direct; Aggregated: No; LBAS: 6604-02}</t>
  </si>
  <si>
    <t>C_IND-002-6605</t>
  </si>
  <si>
    <t>{CDID: C_IND-002-6605; Programs: WUDR; Watershed Totality: Yes; Withdrawl Type: Direct; Aggregated: No; LBAS: 6605-00}</t>
  </si>
  <si>
    <t>C_PWS-005-6700</t>
  </si>
  <si>
    <t>{CDID: C_PWS-005-6700; Programs: WUDR; Watershed Totality: Yes; Withdrawl Type: Direct; Aggregated: Yes; LBAS: 6700-00}</t>
  </si>
  <si>
    <t>C_DOM-001-6700</t>
  </si>
  <si>
    <t>C_PWSE-002-6700</t>
  </si>
  <si>
    <t>{CDID: C_PWSE-002-6700; Programs: ; Watershed Totality: No; Withdrawl Type: Direct; Aggregated: No; LBAS: 6700-18}</t>
  </si>
  <si>
    <t>C_PWS-003-6700</t>
  </si>
  <si>
    <t>Viriginia Risley- Address is in Litchfield, but well is in Washington, CT {CDID: C_PWS-003-6700; Programs: WUDR; Watershed Totality: Yes; Withdrawl Type: Direct; Aggregated: No; LBAS: 6700-17}</t>
  </si>
  <si>
    <t>{CDID: C_PWS-003-6700; Programs: WUDR; Watershed Totality: Yes; Withdrawl Type: Direct; Aggregated: No; LBAS: 6700-17}</t>
  </si>
  <si>
    <t>N/A-004-6700</t>
  </si>
  <si>
    <t>As many as 10 small wells {CDID: N/A-004-6700; Programs: ; Watershed Totality: No; Withdrawl Type: ; Aggregated: ; LBAS: 6700-30}</t>
  </si>
  <si>
    <t>{CDID: N/A-004-6700; Programs: ; Watershed Totality: No; Withdrawl Type: ; Aggregated: ; LBAS: 6700-30}</t>
  </si>
  <si>
    <t>C_PWS-001-6702</t>
  </si>
  <si>
    <t>{CDID: C_PWS-001-6702; Programs: ; Watershed Totality: No; Withdrawl Type: Indirect; Aggregated: No; LBAS: 6702-00}</t>
  </si>
  <si>
    <t>C_HYD-010-6705</t>
  </si>
  <si>
    <t>C_PWS-005-6705</t>
  </si>
  <si>
    <t>{CDID: C_PWS-005-6705; Programs: ; Watershed Totality: No; Withdrawl Type: ; Aggregated: ; LBAS: 6705-00}</t>
  </si>
  <si>
    <t>N/A-006-6705</t>
  </si>
  <si>
    <t>{CDID: N/A-006-6705; Programs: ; Watershed Totality: No; Withdrawl Type: ; Aggregated: ; LBAS: 6705-00}</t>
  </si>
  <si>
    <t>C_PWS-007-6705</t>
  </si>
  <si>
    <t>{CDID: C_PWS-007-6705; Programs: WUDR; Watershed Totality: Yes; Withdrawl Type: Direct; Aggregated: No; LBAS: 6705-00}</t>
  </si>
  <si>
    <t>C_PWS-008-6705</t>
  </si>
  <si>
    <t>{CDID: C_PWS-008-6705; Programs: WUDR; Watershed Totality: Yes; Withdrawl Type: Direct; Aggregated: No; LBAS: 6705-00}</t>
  </si>
  <si>
    <t>C_PWS-009-6705</t>
  </si>
  <si>
    <t>{CDID: C_PWS-009-6705; Programs: WUDR; Watershed Totality: Yes; Withdrawl Type: Direct; Aggregated: No; LBAS: 6705-00}</t>
  </si>
  <si>
    <t>C_PWS-011-6705</t>
  </si>
  <si>
    <t>{CDID: C_PWS-011-6705; Programs: ; Watershed Totality: No; Withdrawl Type: Direct; Aggregated: No; LBAS: 6705-00}</t>
  </si>
  <si>
    <t>C_PWS-012-6705</t>
  </si>
  <si>
    <t>{CDID: C_PWS-012-6705; Programs: WUDR; Watershed Totality: Yes; Withdrawl Type: Direct; Aggregated: No; LBAS: 6705-00}</t>
  </si>
  <si>
    <t>C_IRCP-017-6705</t>
  </si>
  <si>
    <t>{CDID: C_IRCP-017-6705; Programs: ; Watershed Totality: No; Withdrawl Type: Direct; Aggregated: No; LBAS: 6705-09}</t>
  </si>
  <si>
    <t>C_IRREC-013-6705</t>
  </si>
  <si>
    <t>Stop log structure across Bantam River at road to Grappaville. Controlled by Bantam Lake Authority but at times operated by White Memorial Foundation Personnel at direction of Lake Authority. Test  {CDID: C_IRREC-013-6705; Programs: ; Watershed Totality: No; Withdrawl Type: Direct; Aggregated: No; LBAS: 6705-00}</t>
  </si>
  <si>
    <t>{CDID: C_IRREC-013-6705; Programs: ; Watershed Totality: No; Withdrawl Type: Direct; Aggregated: No; LBAS: 6705-00}</t>
  </si>
  <si>
    <t>C_IRREC-014-6705</t>
  </si>
  <si>
    <t>{CDID: C_IRREC-014-6705; Programs: ; Watershed Totality: No; Withdrawl Type: Direct; Aggregated: No; LBAS: 6705-00}</t>
  </si>
  <si>
    <t>C_IRREC-018-6705</t>
  </si>
  <si>
    <t>{CDID: C_IRREC-018-6705; Programs: ; Watershed Totality: No; Withdrawl Type: Direct; Aggregated: No; LBAS: 6705-09}</t>
  </si>
  <si>
    <t>C_IRREC-019-6705</t>
  </si>
  <si>
    <t>{CDID: C_IRREC-019-6705; Programs: ; Watershed Totality: No; Withdrawl Type: Direct; Aggregated: No; LBAS: 6705-09}</t>
  </si>
  <si>
    <t>N/A-015-6705</t>
  </si>
  <si>
    <t>{CDID: N/A-015-6705; Programs: ; Watershed Totality: No; Withdrawl Type: ; Aggregated: ; LBAS: 6705-00}</t>
  </si>
  <si>
    <t>N/A-016-6705</t>
  </si>
  <si>
    <t>{CDID: N/A-016-6705; Programs: ; Watershed Totality: No; Withdrawl Type: ; Aggregated: ; LBAS: 6705-00}</t>
  </si>
  <si>
    <t>C_PWS-008-6800</t>
  </si>
  <si>
    <t>{CDID: C_PWS-008-6800; Programs: WUDR; Watershed Totality: Yes; Withdrawl Type: Direct; Aggregated: No; LBAS: 6800-00}</t>
  </si>
  <si>
    <t>C_PWS-009-6800</t>
  </si>
  <si>
    <t>{CDID: C_PWS-009-6800; Programs: WUDR; Watershed Totality: Yes; Withdrawl Type: Direct; Aggregated: No; LBAS: 6800-00}</t>
  </si>
  <si>
    <t>C_PWS-010-6800</t>
  </si>
  <si>
    <t>{CDID: C_PWS-010-6800; Programs: WUDR; Watershed Totality: Yes; Withdrawl Type: Direct; Aggregated: No; LBAS: 6800-00}</t>
  </si>
  <si>
    <t>C_PWS-011-6800</t>
  </si>
  <si>
    <t>{CDID: C_PWS-011-6800; Programs: WUDR; Watershed Totality: Yes; Withdrawl Type: Direct; Aggregated: No; LBAS: 6800-00}</t>
  </si>
  <si>
    <t>C_PWS-012-6800</t>
  </si>
  <si>
    <t>{CDID: C_PWS-012-6800; Programs: WUDR; Watershed Totality: Yes; Withdrawl Type: Direct; Aggregated: No; LBAS: 6800-00}</t>
  </si>
  <si>
    <t>C_IRCP-013-6800</t>
  </si>
  <si>
    <t>Name of feature also known as Crook Horn Farm Irr Pond #1. Four-acre pond at a location north of Crook Horn Road approximately 1000 feet west of the intersection of Crook Horn Road with Old Field Road in the Town of Southbury. DH 12/30/21 Spoke with First Selectman Manville who reporting source is inactive. Moved location based on his information. {CDID: C_IRCP-013-6800; Programs: ; Watershed Totality: No; Withdrawl Type: Direct; Aggregated: No; LBAS: 6800-04}</t>
  </si>
  <si>
    <t>{CDID: C_IRCP-013-6800; Programs: ; Watershed Totality: No; Withdrawl Type: Direct; Aggregated: No; LBAS: 6800-04}</t>
  </si>
  <si>
    <t>C_IRCP-014-6800</t>
  </si>
  <si>
    <t>{CDID: C_IRCP-014-6800; Programs: ; Watershed Totality: No; Withdrawl Type: Direct; Aggregated: No; LBAS: 6800-00}</t>
  </si>
  <si>
    <t>C_IRCP-015-6800</t>
  </si>
  <si>
    <t>{CDID: C_IRCP-015-6800; Programs: ; Watershed Totality: No; Withdrawl Type: Direct; Aggregated: No; LBAS: 6800-00}</t>
  </si>
  <si>
    <t>C_IRCP-016-6800</t>
  </si>
  <si>
    <t>{CDID: C_IRCP-016-6800; Programs: ; Watershed Totality: No; Withdrawl Type: Direct; Aggregated: No; LBAS: 6800-09}</t>
  </si>
  <si>
    <t>C_IRREC-017-6800</t>
  </si>
  <si>
    <t>{CDID: C_IRREC-017-6800; Programs: ; Watershed Totality: No; Withdrawl Type: Direct; Aggregated: No; LBAS: 6800-00}</t>
  </si>
  <si>
    <t>C_PWS-002-6802</t>
  </si>
  <si>
    <t>{CDID: C_PWS-002-6802; Programs: WUDR; Watershed Totality: Yes; Withdrawl Type: Direct; Aggregated: No; LBAS: 6802-00}</t>
  </si>
  <si>
    <t>C_IRREC-018-6800</t>
  </si>
  <si>
    <t>{CDID: C_IRREC-018-6800; Programs: ; Watershed Totality: No; Withdrawl Type: Direct; Aggregated: Yes; LBAS: 6800-05}</t>
  </si>
  <si>
    <t>N/A-001-6801</t>
  </si>
  <si>
    <t>{CDID: N/A-001-6801; Programs: ; Watershed Totality: No; Withdrawl Type: ; Aggregated: ; LBAS: 6801-00}</t>
  </si>
  <si>
    <t>C_PWS-002-6801</t>
  </si>
  <si>
    <t>{CDID: C_PWS-002-6801; Programs: ; Watershed Totality: No; Withdrawl Type: Direct; Aggregated: No; LBAS: 6801-00}</t>
  </si>
  <si>
    <t>C_IRCP-003-6802</t>
  </si>
  <si>
    <t>{CDID: C_IRCP-003-6802; Programs: ; Watershed Totality: No; Withdrawl Type: Direct; Aggregated: No; LBAS: 6802-00}</t>
  </si>
  <si>
    <t>C_PWS-004-6802</t>
  </si>
  <si>
    <t>{CDID: C_PWS-004-6802; Programs: WUDR; Watershed Totality: Yes; Withdrawl Type: Indirect; Aggregated: No; LBAS: 6802-00}</t>
  </si>
  <si>
    <t>C_PWS-005-6802</t>
  </si>
  <si>
    <t>{CDID: C_PWS-005-6802; Programs: WUDR; Watershed Totality: Yes; Withdrawl Type: Indirect; Aggregated: No; LBAS: 6802-00}</t>
  </si>
  <si>
    <t>C_PWS-006-6802</t>
  </si>
  <si>
    <t>{CDID: C_PWS-006-6802; Programs: WUDR; Watershed Totality: Yes; Withdrawl Type: Indirect; Aggregated: No; LBAS: 6802-00}</t>
  </si>
  <si>
    <t>C_PWS-007-6802</t>
  </si>
  <si>
    <t>{CDID: C_PWS-007-6802; Programs: WUDR; Watershed Totality: Yes; Withdrawl Type: Indirect; Aggregated: No; LBAS: 6802-00}</t>
  </si>
  <si>
    <t>C_PWS-008-6802</t>
  </si>
  <si>
    <t>{CDID: C_PWS-008-6802; Programs: WUDR; Watershed Totality: Yes; Withdrawl Type: Indirect; Aggregated: No; LBAS: 6802-00}</t>
  </si>
  <si>
    <t>C_PWS-009-6802</t>
  </si>
  <si>
    <t>{CDID: C_PWS-009-6802; Programs: WUDR; Watershed Totality: Yes; Withdrawl Type: Indirect; Aggregated: No; LBAS: 6802-00}</t>
  </si>
  <si>
    <t>C_PWS-010-6802</t>
  </si>
  <si>
    <t>{CDID: C_PWS-010-6802; Programs: WUDR; Watershed Totality: Yes; Withdrawl Type: Indirect; Aggregated: No; LBAS: 6802-00}</t>
  </si>
  <si>
    <t>C_PWS-011-6802</t>
  </si>
  <si>
    <t>{CDID: C_PWS-011-6802; Programs: WUDR; Watershed Totality: Yes; Withdrawl Type: Indirect; Aggregated: No; LBAS: 6802-00}</t>
  </si>
  <si>
    <t>C_PWS-012-6802</t>
  </si>
  <si>
    <t>{CDID: C_PWS-012-6802; Programs: WUDR; Watershed Totality: Yes; Withdrawl Type: Indirect; Aggregated: No; LBAS: 6802-00}</t>
  </si>
  <si>
    <t>C_PWS-013-6802</t>
  </si>
  <si>
    <t>{CDID: C_PWS-013-6802; Programs: ; Watershed Totality: No; Withdrawl Type: Direct; Aggregated: Yes; LBAS: 6802-00}</t>
  </si>
  <si>
    <t>C_PWS-019-6800</t>
  </si>
  <si>
    <t>C_PWS-014-6802</t>
  </si>
  <si>
    <t>{CDID: C_PWS-014-6802; Programs: WUDR; Watershed Totality: Yes; Withdrawl Type: Direct; Aggregated: No; LBAS: 6802-00}</t>
  </si>
  <si>
    <t>C_IRREC-001-6805</t>
  </si>
  <si>
    <t>{CDID: C_IRREC-001-6805; Programs: ; Watershed Totality: No; Withdrawl Type: Direct; Aggregated: No; LBAS: 6805-00}</t>
  </si>
  <si>
    <t>C_PWS-002-6805</t>
  </si>
  <si>
    <t>{CDID: C_PWS-002-6805; Programs: WUDR; Watershed Totality: Yes; Withdrawl Type: Direct; Aggregated: No; LBAS: 6805-00}</t>
  </si>
  <si>
    <t>C_PWS-003-6805</t>
  </si>
  <si>
    <t>{CDID: C_PWS-003-6805; Programs: ; Watershed Totality: No; Withdrawl Type: Direct; Aggregated: No; LBAS: 6805-00}</t>
  </si>
  <si>
    <t>C_PWS-004-6805</t>
  </si>
  <si>
    <t>{CDID: C_PWS-004-6805; Programs: ; Watershed Totality: No; Withdrawl Type: Direct; Aggregated: No; LBAS: 6805-00}</t>
  </si>
  <si>
    <t>C_PWS-001-6806</t>
  </si>
  <si>
    <t>{CDID: C_PWS-001-6806; Programs: WUDR; Watershed Totality: Yes; Withdrawl Type: Direct; Aggregated: No; LBAS: 6806-00}</t>
  </si>
  <si>
    <t>C_PWS-002-6806</t>
  </si>
  <si>
    <t>{CDID: C_PWS-002-6806; Programs: ; Watershed Totality: No; Withdrawl Type: Direct; Aggregated: No; LBAS: 6806-00}</t>
  </si>
  <si>
    <t>C_PWS-003-6806</t>
  </si>
  <si>
    <t>{CDID: C_PWS-003-6806; Programs: WUDR; Watershed Totality: Yes; Withdrawl Type: Direct; Aggregated: No; LBAS: 6806-00}</t>
  </si>
  <si>
    <t>C_PWS-014-6910</t>
  </si>
  <si>
    <t>{CDID: C_PWS-014-6910; Programs: ; Watershed Totality: No; Withdrawl Type: Return; Aggregated: No; LBAS: 6910-14}</t>
  </si>
  <si>
    <t>C_IND-010-6900</t>
  </si>
  <si>
    <t>{CDID: C_IND-010-6900; Programs: WUDR; Watershed Totality: Yes; Withdrawl Type: Direct; Aggregated: No; LBAS: 6900-00}</t>
  </si>
  <si>
    <t>C_IND-011-6900</t>
  </si>
  <si>
    <t>{CDID: C_IND-011-6900; Programs: WUDR; Watershed Totality: Yes; Withdrawl Type: Direct; Aggregated: No; LBAS: 6900-00}</t>
  </si>
  <si>
    <t>C_IND-001-7105</t>
  </si>
  <si>
    <t>{CDID: C_IND-001-7105; Programs: ; Watershed Totality: No; Withdrawl Type: Direct; Aggregated: No; LBAS: 7105-00}</t>
  </si>
  <si>
    <t>C_IND-033-6900</t>
  </si>
  <si>
    <t>{CDID: C_IND-033-6900; Programs: ; Watershed Totality: No; Withdrawl Type: Direct; Aggregated: No; LBAS: 6900-00}</t>
  </si>
  <si>
    <t>C_IND-034-6900</t>
  </si>
  <si>
    <t>{CDID: C_IND-034-6900; Programs: ; Watershed Totality: No; Withdrawl Type: Direct; Aggregated: No; LBAS: 6900-00}</t>
  </si>
  <si>
    <t>C_PWS-014-6900</t>
  </si>
  <si>
    <t>{CDID: C_PWS-014-6900; Programs: ; Watershed Totality: No; Withdrawl Type: Direct; Aggregated: Yes; LBAS: 6900-26}</t>
  </si>
  <si>
    <t>N/A-032-6900</t>
  </si>
  <si>
    <t>{CDID: N/A-032-6900; Programs: ; Watershed Totality: No; Withdrawl Type: ; Aggregated: ; LBAS: 6900-17}</t>
  </si>
  <si>
    <t>C_PWS-015-6910</t>
  </si>
  <si>
    <t>{CDID: C_PWS-015-6910; Programs: ; Watershed Totality: No; Withdrawl Type: Return; Aggregated: No; LBAS: 6910-00}</t>
  </si>
  <si>
    <t>N/A-016-6900</t>
  </si>
  <si>
    <t>{CDID: N/A-016-6900; Programs: ; Watershed Totality: No; Withdrawl Type: ; Aggregated: ; LBAS: 6900-16}</t>
  </si>
  <si>
    <t>STO-001-6917</t>
  </si>
  <si>
    <t>{CDID: STO-001-6917; Programs: ; Watershed Totality: No; Withdrawl Type: Direct; Aggregated: No; LBAS: 6917-00}</t>
  </si>
  <si>
    <t>C_IRREC-007-6900</t>
  </si>
  <si>
    <t>{CDID: C_IRREC-007-6900; Programs: ; Watershed Totality: No; Withdrawl Type: Direct; Aggregated: No; LBAS: 6900-38}</t>
  </si>
  <si>
    <t>C_IND-035-6900</t>
  </si>
  <si>
    <t>{CDID: C_IND-035-6900; Programs: ; Watershed Totality: No; Withdrawl Type: Direct; Aggregated: No; LBAS: 6900-00}</t>
  </si>
  <si>
    <t>C_PWS-019-6900</t>
  </si>
  <si>
    <t>C_PWS-020-6900</t>
  </si>
  <si>
    <t>C_PWS-021-6900</t>
  </si>
  <si>
    <t>C_PWS-022-6900</t>
  </si>
  <si>
    <t>N/A-012-6900</t>
  </si>
  <si>
    <t>N/A-013-6900</t>
  </si>
  <si>
    <t>C_PWS-023-6900</t>
  </si>
  <si>
    <t>N/A-024-6900</t>
  </si>
  <si>
    <t>C_PWS-025-6900</t>
  </si>
  <si>
    <t>C_PWS-026-6900</t>
  </si>
  <si>
    <t>C_PWS-027-6900</t>
  </si>
  <si>
    <t>C_PWS-008-6900</t>
  </si>
  <si>
    <t>C_PWS-028-6900</t>
  </si>
  <si>
    <t>C_IRREC-029-6900</t>
  </si>
  <si>
    <t>{CDID: C_IRREC-029-6900; Programs: ; Watershed Totality: No; Withdrawl Type: Direct; Aggregated: No; LBAS: 6900-37}</t>
  </si>
  <si>
    <t>N/A-030-6900</t>
  </si>
  <si>
    <t>C_PWS-016-6910</t>
  </si>
  <si>
    <t>{CDID: C_PWS-016-6910; Programs: WUDR; Watershed Totality: Yes; Withdrawl Type: Direct; Aggregated: No; LBAS: 6910-00}</t>
  </si>
  <si>
    <t>C_PWS-017-6910</t>
  </si>
  <si>
    <t>{CDID: C_PWS-017-6910; Programs: WUDR; Watershed Totality: Yes; Withdrawl Type: Direct; Aggregated: No; LBAS: 6910-00}</t>
  </si>
  <si>
    <t>N/A-031-6900</t>
  </si>
  <si>
    <t>{CDID: N/A-031-6900; Programs: ; Watershed Totality: No; Withdrawl Type: Return; Aggregated: ; LBAS: 6900-00}</t>
  </si>
  <si>
    <t>C_IRREC-001-6901</t>
  </si>
  <si>
    <t>{CDID: C_IRREC-001-6901; Programs: ; Watershed Totality: No; Withdrawl Type: Direct; Aggregated: No; LBAS: 6901-00}</t>
  </si>
  <si>
    <t>C_PWS-001-6902</t>
  </si>
  <si>
    <t>C_PWS-003-6902</t>
  </si>
  <si>
    <t>{CDID: C_PWS-003-6902; Programs: WUDR; Watershed Totality: Yes; Withdrawl Type: Direct; Aggregated: No; LBAS: 6902-00}</t>
  </si>
  <si>
    <t>C_PWS-001-6903</t>
  </si>
  <si>
    <t>{CDID: C_PWS-001-6903; Programs: WUDR; Watershed Totality: Yes; Withdrawl Type: Direct; Aggregated: No; LBAS: 6903-00}</t>
  </si>
  <si>
    <t>N/A-001-6904</t>
  </si>
  <si>
    <t>{CDID: N/A-001-6904; Programs: ; Watershed Totality: No; Withdrawl Type: ; Aggregated: ; LBAS: 6904-00}</t>
  </si>
  <si>
    <t>C_PWS-002-6904</t>
  </si>
  <si>
    <t>{CDID: C_PWS-002-6904; Programs: WUDR; Watershed Totality: Yes; Withdrawl Type: Direct; Aggregated: No; LBAS: 6904-01}</t>
  </si>
  <si>
    <t>C_IRREC-001-6905</t>
  </si>
  <si>
    <t>{CDID: C_IRREC-001-6905; Programs: ; Watershed Totality: No; Withdrawl Type: Direct; Aggregated: No; LBAS: 6905-00}</t>
  </si>
  <si>
    <t>C_PWS-003-6910</t>
  </si>
  <si>
    <t>{CDID: C_PWS-003-6910; Programs: ; Watershed Totality: No; Withdrawl Type: Direct; Aggregated: No; LBAS: 6910-00}</t>
  </si>
  <si>
    <t>C_PWS-004-6910</t>
  </si>
  <si>
    <t>{CDID: C_PWS-004-6910; Programs: WUDR; Watershed Totality: Yes; Withdrawl Type: Direct; Aggregated: No; LBAS: 6910-03}</t>
  </si>
  <si>
    <t>C_PWS-021-6910</t>
  </si>
  <si>
    <t>{CDID: C_PWS-021-6910; Programs: WUDR; Watershed Totality: Yes; Withdrawl Type: Direct; Aggregated: No; LBAS: 6910-00}</t>
  </si>
  <si>
    <t>C_IRCP-005-6910</t>
  </si>
  <si>
    <t>{CDID: C_IRCP-005-6910; Programs: WUDR; Watershed Totality: Yes; Withdrawl Type: Direct; Aggregated: No; LBAS: 6910-07}</t>
  </si>
  <si>
    <t>C_IRCP-006-6910</t>
  </si>
  <si>
    <t>{CDID: C_IRCP-006-6910; Programs: WUDR; Watershed Totality: Yes; Withdrawl Type: Direct; Aggregated: No; LBAS: 6910-07}</t>
  </si>
  <si>
    <t>C_IRCP-007-6910</t>
  </si>
  <si>
    <t>{CDID: C_IRCP-007-6910; Programs: WUDR; Watershed Totality: Yes; Withdrawl Type: Indirect; Aggregated: No; LBAS: 6910-07}</t>
  </si>
  <si>
    <t>C_IRCP-008-6910</t>
  </si>
  <si>
    <t>{CDID: C_IRCP-008-6910; Programs: WUDR; Watershed Totality: Yes; Withdrawl Type: Direct; Aggregated: No; LBAS: 6910-05}</t>
  </si>
  <si>
    <t>C_IRCP-009-6910</t>
  </si>
  <si>
    <t>{CDID: C_IRCP-009-6910; Programs: ; Watershed Totality: No; Withdrawl Type: Direct; Aggregated: No; LBAS: 6910-06}</t>
  </si>
  <si>
    <t>N/A-001-6910</t>
  </si>
  <si>
    <t>{CDID: N/A-001-6910; Programs: ; Watershed Totality: No; Withdrawl Type: ; Aggregated: ; LBAS: 6910-06}</t>
  </si>
  <si>
    <t>N/A-002-6910</t>
  </si>
  <si>
    <t>{CDID: N/A-002-6910; Programs: ; Watershed Totality: No; Withdrawl Type: ; Aggregated: ; LBAS: 6910-07}</t>
  </si>
  <si>
    <t>C_IRCP-010-6910</t>
  </si>
  <si>
    <t>{CDID: C_IRCP-010-6910; Programs: WUDR; Watershed Totality: Yes; Withdrawl Type: Direct; Aggregated: No; LBAS: 6910-06}</t>
  </si>
  <si>
    <t>C_IRREC-011-6910</t>
  </si>
  <si>
    <t>{CDID: C_IRREC-011-6910; Programs: ; Watershed Totality: No; Withdrawl Type: Direct; Aggregated: No; LBAS: 6910-05}</t>
  </si>
  <si>
    <t>C_IRREC-012-6910</t>
  </si>
  <si>
    <t>{CDID: C_IRREC-012-6910; Programs: ; Watershed Totality: No; Withdrawl Type: Direct; Aggregated: No; LBAS: 6910-04}</t>
  </si>
  <si>
    <t>C_IRREC-013-6910</t>
  </si>
  <si>
    <t>{CDID: C_IRREC-013-6910; Programs: ; Watershed Totality: No; Withdrawl Type: Direct; Aggregated: No; LBAS: 6910-04}</t>
  </si>
  <si>
    <t>C_PWS-002-6912</t>
  </si>
  <si>
    <t>{CDID: C_PWS-002-6912; Programs: ; Watershed Totality: No; Withdrawl Type: Return; Aggregated: No; LBAS: 6912-00}</t>
  </si>
  <si>
    <t>C_PWS-003-6912</t>
  </si>
  <si>
    <t>{CDID: C_PWS-003-6912; Programs: ; Watershed Totality: No; Withdrawl Type: Return; Aggregated: No; LBAS: 6912-00}</t>
  </si>
  <si>
    <t>C_PWS-001-6802</t>
  </si>
  <si>
    <t>C_IRREC-004-6912</t>
  </si>
  <si>
    <t>{CDID: C_IRREC-004-6912; Programs: ; Watershed Totality: No; Withdrawl Type: Direct; Aggregated: No; LBAS: 6912-02}</t>
  </si>
  <si>
    <t>C_IRREC-005-6912</t>
  </si>
  <si>
    <t>C_IRREC-006-6912</t>
  </si>
  <si>
    <t>C_IRREC-007-6912</t>
  </si>
  <si>
    <t>C_PWS-008-6912</t>
  </si>
  <si>
    <t>{CDID: C_PWS-008-6912; Programs: WUDR; Watershed Totality: Yes; Withdrawl Type: Direct; Aggregated: No; LBAS: 6912-02}</t>
  </si>
  <si>
    <t>C_IRREC-009-6912</t>
  </si>
  <si>
    <t>{CDID: C_IRREC-009-6912; Programs: WUDR; Watershed Totality: Yes; Withdrawl Type: Direct; Aggregated: No; LBAS: 6912-02}</t>
  </si>
  <si>
    <t>N/A-001-6912</t>
  </si>
  <si>
    <t>{CDID: N/A-001-6912; Programs: ; Watershed Totality: No; Withdrawl Type: ; Aggregated: ; LBAS: 6912-00}</t>
  </si>
  <si>
    <t>N/A-010-6912</t>
  </si>
  <si>
    <t>C_IRREC-011-6912</t>
  </si>
  <si>
    <t>C_IRREC-012-6912</t>
  </si>
  <si>
    <t>{CDID: C_IRREC-012-6912; Programs: WUDR; Watershed Totality: Yes; Withdrawl Type: Direct; Aggregated: Yes; LBAS: 6912-00}</t>
  </si>
  <si>
    <t>C_IRREC-013-6912</t>
  </si>
  <si>
    <t>C_IRREC-014-6912</t>
  </si>
  <si>
    <t>C_IRREC-015-6912</t>
  </si>
  <si>
    <t>C_IRREC-016-6912</t>
  </si>
  <si>
    <t>{CDID: C_IRREC-016-6912; Programs: ; Watershed Totality: No; Withdrawl Type: Direct; Aggregated: No; LBAS: 6912-00}</t>
  </si>
  <si>
    <t>N/A-001-6914</t>
  </si>
  <si>
    <t>N/A-002-6914</t>
  </si>
  <si>
    <t>{CDID: N/A-002-6914; Programs: ; Watershed Totality: No; Withdrawl Type: ; Aggregated: ; LBAS: 6914-00}</t>
  </si>
  <si>
    <t>N/A-003-6914</t>
  </si>
  <si>
    <t>{CDID: N/A-003-6914; Programs: ; Watershed Totality: No; Withdrawl Type: ; Aggregated: ; LBAS: 6914-00}</t>
  </si>
  <si>
    <t>N/A-004-6914</t>
  </si>
  <si>
    <t>{CDID: N/A-004-6914; Programs: ; Watershed Totality: No; Withdrawl Type: ; Aggregated: ; LBAS: 6914-00}</t>
  </si>
  <si>
    <t>N/A-005-6914</t>
  </si>
  <si>
    <t>C_PWS-001-6915</t>
  </si>
  <si>
    <t>{CDID: C_PWS-001-6915; Programs: WUDR; Watershed Totality: Yes; Withdrawl Type: Indirect; Aggregated: No; LBAS: 6915-04}</t>
  </si>
  <si>
    <t>C_PWS-002-6916</t>
  </si>
  <si>
    <t>Metered interconnection - JoAnn Drive {CDID: C_PWS-002-6916; Programs: ; Watershed Totality: No; Withdrawl Type: Return; Aggregated: No; LBAS: 6916-06}</t>
  </si>
  <si>
    <t>{CDID: C_PWS-002-6916; Programs: ; Watershed Totality: No; Withdrawl Type: Return; Aggregated: No; LBAS: 6916-06}</t>
  </si>
  <si>
    <t>C_IRREC-007-6916</t>
  </si>
  <si>
    <t>C_IRREC-008-6916</t>
  </si>
  <si>
    <t>{CDID: C_IRREC-008-6916; Programs: WUDR; Watershed Totality: Yes; Withdrawl Type: Direct; Aggregated: Yes; LBAS: 6916-11}</t>
  </si>
  <si>
    <t>N/A-013-6916</t>
  </si>
  <si>
    <t>{CDID: N/A-013-6916; Programs: ; Watershed Totality: No; Withdrawl Type: ; Aggregated: ; LBAS: 6916-00}</t>
  </si>
  <si>
    <t>N/A-014-6916</t>
  </si>
  <si>
    <t>{CDID: N/A-014-6916; Programs: ; Watershed Totality: No; Withdrawl Type: ; Aggregated: ; LBAS: 6916-00}</t>
  </si>
  <si>
    <t>N/A-015-6916</t>
  </si>
  <si>
    <t>{CDID: N/A-015-6916; Programs: ; Watershed Totality: No; Withdrawl Type: ; Aggregated: ; LBAS: 6916-00}</t>
  </si>
  <si>
    <t>N/A-016-6916</t>
  </si>
  <si>
    <t>{CDID: N/A-016-6916; Programs: ; Watershed Totality: No; Withdrawl Type: ; Aggregated: ; LBAS: 6916-08}</t>
  </si>
  <si>
    <t>N/A-017-6916</t>
  </si>
  <si>
    <t>{CDID: N/A-017-6916; Programs: ; Watershed Totality: No; Withdrawl Type: ; Aggregated: ; LBAS: 6916-00}</t>
  </si>
  <si>
    <t>N/A-017-6912</t>
  </si>
  <si>
    <t>{CDID: N/A-017-6912; Programs: ; Watershed Totality: No; Withdrawl Type: ; Aggregated: ; LBAS: 6912-00}</t>
  </si>
  <si>
    <t>N/A-018-6916</t>
  </si>
  <si>
    <t>{CDID: N/A-018-6916; Programs: ; Watershed Totality: No; Withdrawl Type: ; Aggregated: ; LBAS: 6916-00}</t>
  </si>
  <si>
    <t>N/A-019-6916</t>
  </si>
  <si>
    <t>{CDID: N/A-019-6916; Programs: ; Watershed Totality: No; Withdrawl Type: ; Aggregated: ; LBAS: 6916-00}</t>
  </si>
  <si>
    <t>C_PWS-006-6916</t>
  </si>
  <si>
    <t>{CDID: C_PWS-006-6916; Programs: ; Watershed Totality: No; Withdrawl Type: ; Aggregated: No; LBAS: 6916-09}</t>
  </si>
  <si>
    <t>C_PWS-012-6916</t>
  </si>
  <si>
    <t>{CDID: C_PWS-012-6916; Programs: ; Watershed Totality: No; Withdrawl Type: Return; Aggregated: No; LBAS: 6916-10}</t>
  </si>
  <si>
    <t>C_PWS-002-6918</t>
  </si>
  <si>
    <t>{CDID: C_PWS-002-6918; Programs: ; Watershed Totality: No; Withdrawl Type: Indirect; Aggregated: No; LBAS: 6918-00}</t>
  </si>
  <si>
    <t>C_PWS-004-6918</t>
  </si>
  <si>
    <t>{CDID: C_PWS-004-6918; Programs: ; Watershed Totality: No; Withdrawl Type: Direct; Aggregated: No; LBAS: 6918-04}</t>
  </si>
  <si>
    <t>C_PWS-005-6918</t>
  </si>
  <si>
    <t>{CDID: C_PWS-005-6918; Programs: ; Watershed Totality: No; Withdrawl Type: Direct; Aggregated: No; LBAS: 6918-04}</t>
  </si>
  <si>
    <t>C_PWS-006-6918</t>
  </si>
  <si>
    <t>{CDID: C_PWS-006-6918; Programs: ; Watershed Totality: No; Withdrawl Type: Direct; Aggregated: No; LBAS: 6918-03}</t>
  </si>
  <si>
    <t>C_PWS-007-6918</t>
  </si>
  <si>
    <t>{CDID: C_PWS-007-6918; Programs: ; Watershed Totality: No; Withdrawl Type: Direct; Aggregated: No; LBAS: 6918-03}</t>
  </si>
  <si>
    <t>C_PWS-008-6918</t>
  </si>
  <si>
    <t>{CDID: C_PWS-008-6918; Programs: WUDR; Watershed Totality: Yes; Withdrawl Type: Direct; Aggregated: No; LBAS: 6918-03}</t>
  </si>
  <si>
    <t>C_PWS-009-6918</t>
  </si>
  <si>
    <t>{CDID: C_PWS-009-6918; Programs: WUDR; Watershed Totality: Yes; Withdrawl Type: Direct; Aggregated: No; LBAS: 6918-00}</t>
  </si>
  <si>
    <t>N/A-010-6918</t>
  </si>
  <si>
    <t>{CDID: N/A-010-6918; Programs: ; Watershed Totality: No; Withdrawl Type: ; Aggregated: ; LBAS: 6918-00}</t>
  </si>
  <si>
    <t>N/A-011-6918</t>
  </si>
  <si>
    <t>{CDID: N/A-011-6918; Programs: ; Watershed Totality: No; Withdrawl Type: ; Aggregated: ; LBAS: 6918-00}</t>
  </si>
  <si>
    <t>N/A-012-6918</t>
  </si>
  <si>
    <t>{CDID: N/A-012-6918; Programs: ; Watershed Totality: No; Withdrawl Type: ; Aggregated: ; LBAS: 6918-00}</t>
  </si>
  <si>
    <t>C_IND-013-6918</t>
  </si>
  <si>
    <t>{CDID: C_IND-013-6918; Programs: ; Watershed Totality: No; Withdrawl Type: Direct; Aggregated: No; LBAS: 6918-00}</t>
  </si>
  <si>
    <t>C_IND-014-6918</t>
  </si>
  <si>
    <t>{CDID: C_IND-014-6918; Programs: ; Watershed Totality: No; Withdrawl Type: Direct; Aggregated: No; LBAS: 6918-00}</t>
  </si>
  <si>
    <t>C_IND-015-6918</t>
  </si>
  <si>
    <t>{CDID: C_IND-015-6918; Programs: ; Watershed Totality: No; Withdrawl Type: Direct; Aggregated: No; LBAS: 6918-00}</t>
  </si>
  <si>
    <t>C_IND-016-6918</t>
  </si>
  <si>
    <t>{CDID: C_IND-016-6918; Programs: ; Watershed Totality: No; Withdrawl Type: Direct; Aggregated: No; LBAS: 6918-00}</t>
  </si>
  <si>
    <t>C_IND-017-6918</t>
  </si>
  <si>
    <t>{CDID: C_IND-017-6918; Programs: WUDR; Watershed Totality: Yes; Withdrawl Type: Direct; Aggregated: No; LBAS: 6918-00}</t>
  </si>
  <si>
    <t>C_PWS-018-6918</t>
  </si>
  <si>
    <t>3 Reservoir System registered w/CT Water Company {CDID: C_PWS-018-6918; Programs: ; Watershed Totality: No; Withdrawl Type: Direct; Aggregated: Yes; LBAS: 6918-03}</t>
  </si>
  <si>
    <t>{CDID: C_PWS-018-6918; Programs: ; Watershed Totality: No; Withdrawl Type: Direct; Aggregated: Yes; LBAS: 6918-03}</t>
  </si>
  <si>
    <t>C_PWS-003-6919</t>
  </si>
  <si>
    <t>C_PWS-004-6919</t>
  </si>
  <si>
    <t>C_PWS-001-6919</t>
  </si>
  <si>
    <t>C_PWS-002-6919</t>
  </si>
  <si>
    <t>C_PWS-005-6920</t>
  </si>
  <si>
    <t>{CDID: C_PWS-005-6920; Programs: WUDR; Watershed Totality: Yes; Withdrawl Type: Direct; Aggregated: No; LBAS: 6920-00}</t>
  </si>
  <si>
    <t>C_PWS-006-6920</t>
  </si>
  <si>
    <t>{CDID: C_PWS-006-6920; Programs: WUDR; Watershed Totality: Yes; Withdrawl Type: Direct; Aggregated: No; LBAS: 6920-00}</t>
  </si>
  <si>
    <t>N/A-007-6920</t>
  </si>
  <si>
    <t>{CDID: N/A-007-6920; Programs: ; Watershed Totality: No; Withdrawl Type: ; Aggregated: ; LBAS: 6920-00}</t>
  </si>
  <si>
    <t>C_PWS-008-6920</t>
  </si>
  <si>
    <t>{CDID: C_PWS-008-6920; Programs: WUDR; Watershed Totality: Yes; Withdrawl Type: Direct; Aggregated: No; LBAS: 6920-00}</t>
  </si>
  <si>
    <t>C_PWS-009-6920</t>
  </si>
  <si>
    <t>{CDID: C_PWS-009-6920; Programs: WUDR; Watershed Totality: Yes; Withdrawl Type: Direct; Aggregated: No; LBAS: 6920-00}</t>
  </si>
  <si>
    <t>C_PWS-010-6920</t>
  </si>
  <si>
    <t>{CDID: C_PWS-010-6920; Programs: ; Watershed Totality: No; Withdrawl Type: Direct; Aggregated: No; LBAS: 6920-00}</t>
  </si>
  <si>
    <t>C_PWS-011-6920</t>
  </si>
  <si>
    <t>{CDID: C_PWS-011-6920; Programs: ; Watershed Totality: No; Withdrawl Type: Direct; Aggregated: No; LBAS: 6920-00}</t>
  </si>
  <si>
    <t>C_PWS-012-6920</t>
  </si>
  <si>
    <t>{CDID: C_PWS-012-6920; Programs: ; Watershed Totality: No; Withdrawl Type: Direct; Aggregated: No; LBAS: 6920-00}</t>
  </si>
  <si>
    <t>C_IRREC-018-7000</t>
  </si>
  <si>
    <t>{CDID: C_IRREC-018-7000; Programs: ; Watershed Totality: No; Withdrawl Type: Direct; Aggregated: No; LBAS: 7000-23}</t>
  </si>
  <si>
    <t>C_IRREC-019-7000</t>
  </si>
  <si>
    <t>{CDID: C_IRREC-019-7000; Programs: ; Watershed Totality: No; Withdrawl Type: Indirect; Aggregated: No; LBAS: 7000-23}</t>
  </si>
  <si>
    <t>C_IRREC-020-7000</t>
  </si>
  <si>
    <t>{CDID: C_IRREC-020-7000; Programs: ; Watershed Totality: No; Withdrawl Type: Direct; Aggregated: Yes; LBAS: 7000-23}</t>
  </si>
  <si>
    <t>C_IRREC-021-7000</t>
  </si>
  <si>
    <t>{CDID: C_IRREC-021-7000; Programs: ; Watershed Totality: No; Withdrawl Type: Direct; Aggregated: No; LBAS: 7000-23}</t>
  </si>
  <si>
    <t>C_IRREC-022-7000</t>
  </si>
  <si>
    <t>{CDID: C_IRREC-022-7000; Programs: ; Watershed Totality: No; Withdrawl Type: Direct; Aggregated: No; LBAS: 7000-23}</t>
  </si>
  <si>
    <t>C_IRREC-023-7000</t>
  </si>
  <si>
    <t>{CDID: C_IRREC-023-7000; Programs: ; Watershed Totality: No; Withdrawl Type: Direct; Aggregated: No; LBAS: 7000-23}</t>
  </si>
  <si>
    <t>OTH-005-7000</t>
  </si>
  <si>
    <t>{CDID: OTH-005-7000; Programs: ; Watershed Totality: No; Withdrawl Type: Direct; Aggregated: No; LBAS: 7000-07}</t>
  </si>
  <si>
    <t>C_PWS-031-7000</t>
  </si>
  <si>
    <t>{CDID: C_PWS-031-7000; Programs: ; Watershed Totality: No; Withdrawl Type: Return; Aggregated: No; LBAS: 7000-44}</t>
  </si>
  <si>
    <t>C_PWS-032-7000</t>
  </si>
  <si>
    <t>{CDID: C_PWS-032-7000; Programs: ; Watershed Totality: No; Withdrawl Type: Return; Aggregated: No; LBAS: 7000-42}</t>
  </si>
  <si>
    <t>C_TEPWR-009-7000</t>
  </si>
  <si>
    <t>{CDID: C_TEPWR-009-7000; Programs: ; Watershed Totality: No; Withdrawl Type: Direct; Aggregated: Yes; LBAS: 7000-05}</t>
  </si>
  <si>
    <t>C_TEPWR-010-7000</t>
  </si>
  <si>
    <t>{CDID: C_TEPWR-010-7000; Programs: ; Watershed Totality: No; Withdrawl Type: Direct; Aggregated: Yes; LBAS: 7000-05}</t>
  </si>
  <si>
    <t>C_TEPWR-011-7000</t>
  </si>
  <si>
    <t>{CDID: C_TEPWR-011-7000; Programs: ; Watershed Totality: No; Withdrawl Type: Direct; Aggregated: No; LBAS: 7000-05}</t>
  </si>
  <si>
    <t>C_PWS-014-7000</t>
  </si>
  <si>
    <t>{CDID: C_PWS-014-7000; Programs: ; Watershed Totality: No; Withdrawl Type: Return; Aggregated: No; LBAS: 7000-44}</t>
  </si>
  <si>
    <t>C_PWS-015-7000</t>
  </si>
  <si>
    <t>Metered Interconnection at Havemeyer Lane &amp; Route 1 {CDID: C_PWS-015-7000; Programs: ; Watershed Totality: No; Withdrawl Type: Return; Aggregated: No; LBAS: 7000-44}</t>
  </si>
  <si>
    <t>{CDID: C_PWS-015-7000; Programs: ; Watershed Totality: No; Withdrawl Type: Return; Aggregated: No; LBAS: 7000-44}</t>
  </si>
  <si>
    <t>C_TEPWR-024-7000</t>
  </si>
  <si>
    <t>{CDID: C_TEPWR-024-7000; Programs: ; Watershed Totality: No; Withdrawl Type: Direct; Aggregated: No; LBAS: 7000-25}</t>
  </si>
  <si>
    <t>C_PWS-033-7000</t>
  </si>
  <si>
    <t>{CDID: C_PWS-033-7000; Programs: ; Watershed Totality: No; Withdrawl Type: Return; Aggregated: No; LBAS: 7000-22}</t>
  </si>
  <si>
    <t>C_PWS-034-7000</t>
  </si>
  <si>
    <t>Emergency {CDID: C_PWS-034-7000; Programs: ; Watershed Totality: No; Withdrawl Type: Return; Aggregated: No; LBAS: 7000-22}</t>
  </si>
  <si>
    <t>{CDID: C_PWS-034-7000; Programs: ; Watershed Totality: No; Withdrawl Type: Return; Aggregated: No; LBAS: 7000-22}</t>
  </si>
  <si>
    <t>C_PWS-035-7000</t>
  </si>
  <si>
    <t>Emergency {CDID: C_PWS-035-7000; Programs: ; Watershed Totality: No; Withdrawl Type: Return; Aggregated: No; LBAS: 7000-23}</t>
  </si>
  <si>
    <t>{CDID: C_PWS-035-7000; Programs: ; Watershed Totality: No; Withdrawl Type: Return; Aggregated: No; LBAS: 7000-23}</t>
  </si>
  <si>
    <t>C_PWS-010-7200</t>
  </si>
  <si>
    <t>Emergency {CDID: C_PWS-010-7200; Programs: ; Watershed Totality: No; Withdrawl Type: Return; Aggregated: No; LBAS: 7200-31}</t>
  </si>
  <si>
    <t>{CDID: C_PWS-010-7200; Programs: ; Watershed Totality: No; Withdrawl Type: Return; Aggregated: No; LBAS: 7200-31}</t>
  </si>
  <si>
    <t>C_PWS-025-7000</t>
  </si>
  <si>
    <t>{CDID: C_PWS-025-7000; Programs: ; Watershed Totality: No; Withdrawl Type: Return; Aggregated: No; LBAS: 7000-24}</t>
  </si>
  <si>
    <t>C_PWS-026-7000</t>
  </si>
  <si>
    <t>{CDID: C_PWS-026-7000; Programs: ; Watershed Totality: No; Withdrawl Type: Return; Aggregated: No; LBAS: 7000-24}</t>
  </si>
  <si>
    <t>C_PWS-027-7000</t>
  </si>
  <si>
    <t>{CDID: C_PWS-027-7000; Programs: ; Watershed Totality: No; Withdrawl Type: Return; Aggregated: No; LBAS: 7000-22}</t>
  </si>
  <si>
    <t>C_IND-001-7103</t>
  </si>
  <si>
    <t>{CDID: C_IND-001-7103; Programs: ; Watershed Totality: No; Withdrawl Type: Direct; Aggregated: No; LBAS: 7103-00}</t>
  </si>
  <si>
    <t>C_PWS-004-7105</t>
  </si>
  <si>
    <t>{CDID: C_PWS-004-7105; Programs: ; Watershed Totality: No; Withdrawl Type: Direct; Aggregated: No; LBAS: 7105-01}</t>
  </si>
  <si>
    <t>C_PWS-005-7105</t>
  </si>
  <si>
    <t>{CDID: C_PWS-005-7105; Programs: WUDR; Watershed Totality: Yes; Withdrawl Type: Indirect; Aggregated: No; LBAS: 7105-01}</t>
  </si>
  <si>
    <t>C_PWS-005-7107</t>
  </si>
  <si>
    <t>{CDID: C_PWS-005-7107; Programs: WUDR; Watershed Totality: Yes; Withdrawl Type: Direct; Aggregated: No; LBAS: 7107-00}</t>
  </si>
  <si>
    <t>C_PWS-005-7108</t>
  </si>
  <si>
    <t>{CDID: C_PWS-005-7108; Programs: ; Watershed Totality: No; Withdrawl Type: Direct; Aggregated: No; LBAS: 7108-00}</t>
  </si>
  <si>
    <t>C_PWS-003-7108</t>
  </si>
  <si>
    <t>{CDID: C_PWS-003-7108; Programs: WUDR; Watershed Totality: Yes; Withdrawl Type: Direct; Aggregated: No; LBAS: 7108-00}</t>
  </si>
  <si>
    <t>C_PWS-004-7108</t>
  </si>
  <si>
    <t>{CDID: C_PWS-004-7108; Programs: WUDR; Watershed Totality: Yes; Withdrawl Type: Indirect; Aggregated: No; LBAS: 7108-08}</t>
  </si>
  <si>
    <t>C_PWS-011-7200</t>
  </si>
  <si>
    <t>{CDID: C_PWS-011-7200; Programs: WUDR; Watershed Totality: Yes; Withdrawl Type: Direct; Aggregated: No; LBAS: 7200-00}</t>
  </si>
  <si>
    <t>C_PWS-012-7200</t>
  </si>
  <si>
    <t>{CDID: C_PWS-012-7200; Programs: ; Watershed Totality: No; Withdrawl Type: Direct; Aggregated: No; LBAS: 7200-00}</t>
  </si>
  <si>
    <t>C_PWS-009-7200</t>
  </si>
  <si>
    <t>{CDID: C_PWS-009-7200; Programs: WUDR; Watershed Totality: Yes; Withdrawl Type: Indirect; Aggregated: No; LBAS: 7200-00}</t>
  </si>
  <si>
    <t>C_PWS-013-7200</t>
  </si>
  <si>
    <t>C_PWS-014-7200</t>
  </si>
  <si>
    <t>{CDID: C_PWS-014-7200; Programs: WUDR; Watershed Totality: Yes; Withdrawl Type: Direct; Aggregated: No; LBAS: 7200-00}</t>
  </si>
  <si>
    <t>C_PWS-015-7200</t>
  </si>
  <si>
    <t>{CDID: C_PWS-015-7200; Programs: WUDR; Watershed Totality: Yes; Withdrawl Type: Direct; Aggregated: No; LBAS: 7200-00}</t>
  </si>
  <si>
    <t>C_PWS-016-7200</t>
  </si>
  <si>
    <t>{CDID: C_PWS-016-7200; Programs: WUDR; Watershed Totality: Yes; Withdrawl Type: Direct; Aggregated: No; LBAS: 7200-00}</t>
  </si>
  <si>
    <t>C_PWS-017-7200</t>
  </si>
  <si>
    <t>{CDID: C_PWS-017-7200; Programs: ; Watershed Totality: No; Withdrawl Type: Direct; Aggregated: No; LBAS: 7200-00}</t>
  </si>
  <si>
    <t>N/A-017-7202</t>
  </si>
  <si>
    <t>C_PWS-018-7202</t>
  </si>
  <si>
    <t>{CDID: C_PWS-018-7202; Programs: ; Watershed Totality: No; Withdrawl Type: Direct; Aggregated: No; LBAS: 7202-12}</t>
  </si>
  <si>
    <t>C_PWS-019-7202</t>
  </si>
  <si>
    <t>{CDID: C_PWS-019-7202; Programs: ; Watershed Totality: No; Withdrawl Type: Direct; Aggregated: No; LBAS: 7202-12}</t>
  </si>
  <si>
    <t>C_PWS-020-7202</t>
  </si>
  <si>
    <t>{CDID: C_PWS-020-7202; Programs: ; Watershed Totality: No; Withdrawl Type: Direct; Aggregated: No; LBAS: 7202-12}</t>
  </si>
  <si>
    <t>C_PWS-001-7107</t>
  </si>
  <si>
    <t>{CDID: C_PWS-001-7107; Programs: ; Watershed Totality: No; Withdrawl Type: Indirect; Aggregated: Yes; LBAS: 7107-00}</t>
  </si>
  <si>
    <t>C_PWS-002-7107</t>
  </si>
  <si>
    <t>{CDID: C_PWS-002-7107; Programs: WUDR; Watershed Totality: Yes; Withdrawl Type: Indirect; Aggregated: Yes; LBAS: 7107-00}</t>
  </si>
  <si>
    <t>C_IRREC-004-7202</t>
  </si>
  <si>
    <t>{CDID: C_IRREC-004-7202; Programs: WUDR; Watershed Totality: Yes; Withdrawl Type: Direct; Aggregated: No; LBAS: 7202-00}</t>
  </si>
  <si>
    <t>C_IRCP-005-7202</t>
  </si>
  <si>
    <t>{CDID: C_IRCP-005-7202; Programs: WUDR; Watershed Totality: Yes; Withdrawl Type: Direct; Aggregated: No; LBAS: 7202-00}</t>
  </si>
  <si>
    <t>C_PWS-009-7300</t>
  </si>
  <si>
    <t>{CDID: C_PWS-009-7300; Programs: ; Watershed Totality: No; Withdrawl Type: Direct; Aggregated: No; LBAS: 7300-00}</t>
  </si>
  <si>
    <t>C_PWS-010-7300</t>
  </si>
  <si>
    <t>{CDID: C_PWS-010-7300; Programs: WUDR; Watershed Totality: Yes; Withdrawl Type: Direct; Aggregated: No; LBAS: 7300-00}</t>
  </si>
  <si>
    <t>C_PWS-011-7300</t>
  </si>
  <si>
    <t>{CDID: C_PWS-011-7300; Programs: ; Watershed Totality: No; Withdrawl Type: Direct; Aggregated: No; LBAS: 7300-00}</t>
  </si>
  <si>
    <t>C_PWS-012-7300</t>
  </si>
  <si>
    <t>{CDID: C_PWS-012-7300; Programs: ; Watershed Totality: No; Withdrawl Type: Direct; Aggregated: No; LBAS: 7300-00}</t>
  </si>
  <si>
    <t>C_PWS-013-7300</t>
  </si>
  <si>
    <t>{CDID: C_PWS-013-7300; Programs: ; Watershed Totality: No; Withdrawl Type: Direct; Aggregated: No; LBAS: 7300-00}</t>
  </si>
  <si>
    <t>C_IRREC-020-7300</t>
  </si>
  <si>
    <t>{CDID: C_IRREC-020-7300; Programs: ; Watershed Totality: No; Withdrawl Type: Direct; Aggregated: No; LBAS: 7300-09}</t>
  </si>
  <si>
    <t>C_IRREC-021-7300</t>
  </si>
  <si>
    <t>{CDID: C_IRREC-021-7300; Programs: ; Watershed Totality: No; Withdrawl Type: Direct; Aggregated: No; LBAS: 7300-09}</t>
  </si>
  <si>
    <t>C_IRREC-022-7300</t>
  </si>
  <si>
    <t>{CDID: C_IRREC-022-7300; Programs: ; Watershed Totality: No; Withdrawl Type: Direct; Aggregated: No; LBAS: 7300-09}</t>
  </si>
  <si>
    <t>C_IRREC-023-7300</t>
  </si>
  <si>
    <t>{CDID: C_IRREC-023-7300; Programs: ; Watershed Totality: No; Withdrawl Type: Direct; Aggregated: No; LBAS: 7300-00}</t>
  </si>
  <si>
    <t>N/A-024-7300</t>
  </si>
  <si>
    <t>{CDID: N/A-024-7300; Programs: ; Watershed Totality: No; Withdrawl Type: ; Aggregated: ; LBAS: 7300-00}</t>
  </si>
  <si>
    <t>C_PWS-008-7200</t>
  </si>
  <si>
    <t>{CDID: C_PWS-008-7200; Programs: ; Watershed Totality: No; Withdrawl Type: Return; Aggregated: No; LBAS: 7200-31}</t>
  </si>
  <si>
    <t>C_PWS-014-7300</t>
  </si>
  <si>
    <t>{CDID: C_PWS-014-7300; Programs: ; Watershed Totality: No; Withdrawl Type: Return; Aggregated: No; LBAS: 7300-15}</t>
  </si>
  <si>
    <t>N/A-028-7000</t>
  </si>
  <si>
    <t>{CDID: N/A-028-7000; Programs: ; Watershed Totality: No; Withdrawl Type: Return; Aggregated: ; LBAS: 7000-24}</t>
  </si>
  <si>
    <t>C_PWS-029-7000</t>
  </si>
  <si>
    <t>{CDID: C_PWS-029-7000; Programs: ; Watershed Totality: No; Withdrawl Type: Return; Aggregated: No; LBAS: 7000-25}</t>
  </si>
  <si>
    <t>C_PWS-015-7300</t>
  </si>
  <si>
    <t>{CDID: C_PWS-015-7300; Programs: ; Watershed Totality: No; Withdrawl Type: Return; Aggregated: No; LBAS: 7300-00}</t>
  </si>
  <si>
    <t>C_PWS-016-7300</t>
  </si>
  <si>
    <t>{CDID: C_PWS-016-7300; Programs: ; Watershed Totality: No; Withdrawl Type: Return; Aggregated: No; LBAS: 7300-00}</t>
  </si>
  <si>
    <t>C_PWS-017-7300</t>
  </si>
  <si>
    <t>{CDID: C_PWS-017-7300; Programs: ; Watershed Totality: No; Withdrawl Type: Return; Aggregated: No; LBAS: 7300-00}</t>
  </si>
  <si>
    <t>C_PWS-030-7000</t>
  </si>
  <si>
    <t>{CDID: C_PWS-030-7000; Programs: ; Watershed Totality: No; Withdrawl Type: Return; Aggregated: No; LBAS: 7000-24}</t>
  </si>
  <si>
    <t>C_PWS-025-7300</t>
  </si>
  <si>
    <t>{CDID: C_PWS-025-7300; Programs: ; Watershed Totality: No; Withdrawl Type: Return; Aggregated: No; LBAS: 7300-15}</t>
  </si>
  <si>
    <t>C_PWS-026-7300</t>
  </si>
  <si>
    <t>{CDID: C_PWS-026-7300; Programs: ; Watershed Totality: No; Withdrawl Type: Return; Aggregated: No; LBAS: 7300-14}</t>
  </si>
  <si>
    <t>C_PWS-012-7302</t>
  </si>
  <si>
    <t>Intake structure discharges to filtration plant {CDID: C_PWS-012-7302; Programs: WUDR; Watershed Totality: Yes; Withdrawl Type: Direct; Aggregated: No; LBAS: 7302-13}</t>
  </si>
  <si>
    <t>{CDID: C_PWS-012-7302; Programs: WUDR; Watershed Totality: Yes; Withdrawl Type: Direct; Aggregated: No; LBAS: 7302-13}</t>
  </si>
  <si>
    <t>C_IRREC-007-7302</t>
  </si>
  <si>
    <t>{CDID: C_IRREC-007-7302; Programs: WUDR; Watershed Totality: Yes; Withdrawl Type: Direct; Aggregated: No; LBAS: 7302-05}</t>
  </si>
  <si>
    <t>C_IRREC-008-7302</t>
  </si>
  <si>
    <t>{CDID: C_IRREC-008-7302; Programs: ; Watershed Totality: No; Withdrawl Type: Direct; Aggregated: No; LBAS: 7302-02}</t>
  </si>
  <si>
    <t>C_IRREC-009-7302</t>
  </si>
  <si>
    <t>{CDID: C_IRREC-009-7302; Programs: WUDR; Watershed Totality: Yes; Withdrawl Type: Direct; Aggregated: No; LBAS: 7302-02}</t>
  </si>
  <si>
    <t>C_IRREC-010-7302</t>
  </si>
  <si>
    <t>{CDID: C_IRREC-010-7302; Programs: ; Watershed Totality: No; Withdrawl Type: Direct; Aggregated: No; LBAS: 7302-05}</t>
  </si>
  <si>
    <t>C_IRREC-011-7302</t>
  </si>
  <si>
    <t>{CDID: C_IRREC-011-7302; Programs: ; Watershed Totality: No; Withdrawl Type: Direct; Aggregated: No; LBAS: 7302-05}</t>
  </si>
  <si>
    <t>C_PWS-003-7302</t>
  </si>
  <si>
    <t>{CDID: C_PWS-003-7302; Programs: WUDR; Watershed Totality: Yes; Withdrawl Type: Direct; Aggregated: No; LBAS: 7302-00}</t>
  </si>
  <si>
    <t>C_PWS-005-7302</t>
  </si>
  <si>
    <t>{CDID: C_PWS-005-7302; Programs: WUDR; Watershed Totality: Yes; Withdrawl Type: Direct; Aggregated: No; LBAS: 7302-00}</t>
  </si>
  <si>
    <t>C_PWS-006-7302</t>
  </si>
  <si>
    <t>{CDID: C_PWS-006-7302; Programs: WUDR; Watershed Totality: Yes; Withdrawl Type: Direct; Aggregated: No; LBAS: 7302-00}</t>
  </si>
  <si>
    <t>C_PWS-004-7302</t>
  </si>
  <si>
    <t>{CDID: C_PWS-004-7302; Programs: WUDR; Watershed Totality: Yes; Withdrawl Type: Direct; Aggregated: No; LBAS: 7302-01}</t>
  </si>
  <si>
    <t>C_PWS-013-7401</t>
  </si>
  <si>
    <t>{CDID: C_PWS-013-7401; Programs: ; Watershed Totality: No; Withdrawl Type: Return; Aggregated: No; LBAS: 7401-00}</t>
  </si>
  <si>
    <t>C_PWS-014-7302</t>
  </si>
  <si>
    <t>Located in the Wilton Booster Pump Station. Connection is valved and metered. {CDID: C_PWS-014-7302; Programs: ; Watershed Totality: No; Withdrawl Type: Return; Aggregated: No; LBAS: 7302-13}</t>
  </si>
  <si>
    <t>{CDID: C_PWS-014-7302; Programs: ; Watershed Totality: No; Withdrawl Type: Return; Aggregated: No; LBAS: 7302-13}</t>
  </si>
  <si>
    <t>C_IRREC-004-7401</t>
  </si>
  <si>
    <t>C_IRREC-005-7401</t>
  </si>
  <si>
    <t>C_IRREC-006-7401</t>
  </si>
  <si>
    <t>{CDID: C_IRREC-006-7401; Programs: WUDR; Watershed Totality: Yes; Withdrawl Type: Direct; Aggregated: No; LBAS: 7401-01}</t>
  </si>
  <si>
    <t>C_IRREC-007-7401</t>
  </si>
  <si>
    <t>{CDID: C_IRREC-007-7401; Programs: WUDR; Watershed Totality: Yes; Withdrawl Type: Direct; Aggregated: No; LBAS: 7401-02}</t>
  </si>
  <si>
    <t>C_IRREC-008-7401</t>
  </si>
  <si>
    <t>{CDID: C_IRREC-008-7401; Programs: WUDR; Watershed Totality: Yes; Withdrawl Type: Direct; Aggregated: No; LBAS: 7401-01}</t>
  </si>
  <si>
    <t>C_IRREC-009-7401</t>
  </si>
  <si>
    <t>{CDID: C_IRREC-009-7401; Programs: WUDR; Watershed Totality: Yes; Withdrawl Type: Direct; Aggregated: No; LBAS: 7401-01}</t>
  </si>
  <si>
    <t>C_IRREC-010-7401</t>
  </si>
  <si>
    <t>{CDID: C_IRREC-010-7401; Programs: WUDR; Watershed Totality: Yes; Withdrawl Type: Direct; Aggregated: No; LBAS: 7401-02}</t>
  </si>
  <si>
    <t>C_PWS-011-7401</t>
  </si>
  <si>
    <t>{CDID: C_PWS-011-7401; Programs: ; Watershed Totality: No; Withdrawl Type: Direct; Aggregated: No; LBAS: 7401-00}</t>
  </si>
  <si>
    <t>C_PWS-012-7401</t>
  </si>
  <si>
    <t>{CDID: C_PWS-012-7401; Programs: ; Watershed Totality: No; Withdrawl Type: Direct; Aggregated: No; LBAS: 7401-00}</t>
  </si>
  <si>
    <t>C_PWS-018-7300</t>
  </si>
  <si>
    <t>{CDID: C_PWS-018-7300; Programs: ; Watershed Totality: No; Withdrawl Type: Return; Aggregated: No; LBAS: 7300-00}</t>
  </si>
  <si>
    <t>C_PWS-019-7300</t>
  </si>
  <si>
    <t>{CDID: C_PWS-019-7300; Programs: ; Watershed Totality: No; Withdrawl Type: Return; Aggregated: No; LBAS: 7300-00}</t>
  </si>
  <si>
    <t>C_PWS-014-7401</t>
  </si>
  <si>
    <t>{CDID: C_PWS-014-7401; Programs: ; Watershed Totality: No; Withdrawl Type: Return; Aggregated: No; LBAS: 7401-00}</t>
  </si>
  <si>
    <t>C_IRREC-003-7402</t>
  </si>
  <si>
    <t>{CDID: C_IRREC-003-7402; Programs: WUDR; Watershed Totality: Yes; Withdrawl Type: Direct; Aggregated: Yes; LBAS: 7402-03}</t>
  </si>
  <si>
    <t>C_IRREC-004-7402</t>
  </si>
  <si>
    <t>C_IRREC-005-7402</t>
  </si>
  <si>
    <t>{CDID: C_IRREC-005-7402; Programs: ; Watershed Totality: No; Withdrawl Type: Indirect; Aggregated: No; LBAS: 7402-04}</t>
  </si>
  <si>
    <t>C_IRREC-006-7402</t>
  </si>
  <si>
    <t>C_IRREC-007-7402</t>
  </si>
  <si>
    <t>{CDID: C_IRREC-007-7402; Programs: ; Watershed Totality: No; Withdrawl Type: Indirect; Aggregated: No; LBAS: 7402-04}</t>
  </si>
  <si>
    <t>C_IRREC-008-7402</t>
  </si>
  <si>
    <t>{CDID: C_IRREC-008-7402; Programs: ; Watershed Totality: No; Withdrawl Type: Indirect; Aggregated: No; LBAS: 7402-04}</t>
  </si>
  <si>
    <t>C_IRREC-009-7402</t>
  </si>
  <si>
    <t>{CDID: C_IRREC-009-7402; Programs: WUDR; Watershed Totality: Yes; Withdrawl Type: Direct; Aggregated: Yes; LBAS: 7402-04}</t>
  </si>
  <si>
    <t>N/A-010-7402</t>
  </si>
  <si>
    <t>{CDID: N/A-010-7402; Programs: ; Watershed Totality: No; Withdrawl Type: ; Aggregated: ; LBAS: 7402-03}</t>
  </si>
  <si>
    <t>C_PWS-012-7000</t>
  </si>
  <si>
    <t>{CDID: C_PWS-012-7000; Programs: ; Watershed Totality: No; Withdrawl Type: Return; Aggregated: No; LBAS: 7000-38}</t>
  </si>
  <si>
    <t>C_PWS-019-7403</t>
  </si>
  <si>
    <t>{CDID: C_PWS-019-7403; Programs: ; Watershed Totality: No; Withdrawl Type: Return; Aggregated: No; LBAS: 7403-00}</t>
  </si>
  <si>
    <t>C_PWS-003-7401</t>
  </si>
  <si>
    <t>{CDID: C_PWS-003-7401; Programs: ; Watershed Totality: No; Withdrawl Type: Return; Aggregated: No; LBAS: 7401-00}</t>
  </si>
  <si>
    <t>C_PWS-020-7403</t>
  </si>
  <si>
    <t>{CDID: C_PWS-020-7403; Programs: ; Watershed Totality: No; Withdrawl Type: Return; Aggregated: No; LBAS: 7403-00}</t>
  </si>
  <si>
    <t>C_PWS-005-7403</t>
  </si>
  <si>
    <t>Well with chemical treatment {CDID: C_PWS-005-7403; Programs: WUDR; Watershed Totality: Yes; Withdrawl Type: Direct; Aggregated: No; LBAS: 7403-00}</t>
  </si>
  <si>
    <t>{CDID: C_PWS-005-7403; Programs: WUDR; Watershed Totality: Yes; Withdrawl Type: Direct; Aggregated: No; LBAS: 7403-00}</t>
  </si>
  <si>
    <t>C_PWS-013-7000</t>
  </si>
  <si>
    <t>{CDID: C_PWS-013-7000; Programs: ; Watershed Totality: No; Withdrawl Type: Return; Aggregated: No; LBAS: 0}</t>
  </si>
  <si>
    <t>C_PWS-021-7403</t>
  </si>
  <si>
    <t>{CDID: C_PWS-021-7403; Programs: ; Watershed Totality: No; Withdrawl Type: Return; Aggregated: No; LBAS: 7403-00}</t>
  </si>
  <si>
    <t>C_PWS-015-7403</t>
  </si>
  <si>
    <t>{CDID: C_PWS-015-7403; Programs: ; Watershed Totality: No; Withdrawl Type: Direct; Aggregated: No; LBAS: 7403-00}</t>
  </si>
  <si>
    <t>N/A-001-6303</t>
  </si>
  <si>
    <t>6-Inch diameter rock well 423 feet deep. 10hp submersible pump. 65gpm {CDID: N/A-001-6303; Programs: ; Watershed Totality: No; Withdrawl Type: ; Aggregated: ; LBAS: 6303-00}</t>
  </si>
  <si>
    <t>{CDID: N/A-001-6303; Programs: ; Watershed Totality: No; Withdrawl Type: ; Aggregated: ; LBAS: 6303-00}</t>
  </si>
  <si>
    <t>N/A-016-7403</t>
  </si>
  <si>
    <t>{CDID: N/A-016-7403; Programs: ; Watershed Totality: No; Withdrawl Type: ; Aggregated: ; LBAS: 7403-01}</t>
  </si>
  <si>
    <t>N/A-017-7403</t>
  </si>
  <si>
    <t>{CDID: N/A-017-7403; Programs: ; Watershed Totality: No; Withdrawl Type: ; Aggregated: ; LBAS: 7403-00}</t>
  </si>
  <si>
    <t>C_PWS-018-7403</t>
  </si>
  <si>
    <t>{CDID: C_PWS-018-7403; Programs: ; Watershed Totality: No; Withdrawl Type: Direct; Aggregated: No; LBAS: 7403-00}</t>
  </si>
  <si>
    <t>C_PWS-022-7403</t>
  </si>
  <si>
    <t>{CDID: C_PWS-022-7403; Programs: ; Watershed Totality: No; Withdrawl Type: Return; Aggregated: No; LBAS: 7403-00}</t>
  </si>
  <si>
    <t>C_PWS-006-7403</t>
  </si>
  <si>
    <t>{CDID: C_PWS-006-7403; Programs: ; Watershed Totality: No; Withdrawl Type: Return; Aggregated: No; LBAS: 7403-00}</t>
  </si>
  <si>
    <t>C_PWS-007-7403</t>
  </si>
  <si>
    <t>{CDID: C_PWS-007-7403; Programs: ; Watershed Totality: No; Withdrawl Type: Return; Aggregated: No; LBAS: 7403-00}</t>
  </si>
  <si>
    <t>C_IRREC-008-7403</t>
  </si>
  <si>
    <t>{CDID: C_IRREC-008-7403; Programs: ; Watershed Totality: No; Withdrawl Type: Indirect; Aggregated: No; LBAS: 7403-00}</t>
  </si>
  <si>
    <t>C_IRREC-009-7403</t>
  </si>
  <si>
    <t>{CDID: C_IRREC-009-7403; Programs: WUDR; Watershed Totality: Yes; Withdrawl Type: Direct; Aggregated: No; LBAS: 7403-00}</t>
  </si>
  <si>
    <t>N/A-012-7403</t>
  </si>
  <si>
    <t>{CDID: N/A-012-7403; Programs: ; Watershed Totality: No; Withdrawl Type: ; Aggregated: ; LBAS: 7403-00}</t>
  </si>
  <si>
    <t>C_PWS-001-7404</t>
  </si>
  <si>
    <t>{CDID: C_PWS-001-7404; Programs: WUDR; Watershed Totality: Yes; Withdrawl Type: Direct; Aggregated: No; LBAS: 7404-00}</t>
  </si>
  <si>
    <t>C_PWS-003-7404</t>
  </si>
  <si>
    <t>Standby Pump Station at base of Dam {CDID: C_PWS-003-7404; Programs: ; Watershed Totality: No; Withdrawl Type: Direct; Aggregated: No; LBAS: 7404-00}</t>
  </si>
  <si>
    <t>{CDID: C_PWS-003-7404; Programs: ; Watershed Totality: No; Withdrawl Type: Direct; Aggregated: No; LBAS: 7404-00}</t>
  </si>
  <si>
    <t>C_PWS-003-7405</t>
  </si>
  <si>
    <t>{CDID: C_PWS-003-7405; Programs: ; Watershed Totality: No; Withdrawl Type: Direct; Aggregated: No; LBAS: 7405-06}</t>
  </si>
  <si>
    <t>C_PWS-004-7405</t>
  </si>
  <si>
    <t>{CDID: C_PWS-004-7405; Programs: WUDR; Watershed Totality: Yes; Withdrawl Type: Direct; Aggregated: No; LBAS: 7405-00}</t>
  </si>
  <si>
    <t>C_PWS-002-7405</t>
  </si>
  <si>
    <t>{CDID: C_PWS-002-7405; Programs: WUDR; Watershed Totality: Yes; Withdrawl Type: Direct; Aggregated: No; LBAS: 7405-00}</t>
  </si>
  <si>
    <t>C_PWS-006-7405</t>
  </si>
  <si>
    <t>{CDID: C_PWS-006-7405; Programs: ; Watershed Totality: No; Withdrawl Type: Direct; Aggregated: No; LBAS: 7405-00}</t>
  </si>
  <si>
    <t>C_PWS-007-7405</t>
  </si>
  <si>
    <t>{CDID: C_PWS-007-7405; Programs: ; Watershed Totality: No; Withdrawl Type: Direct; Aggregated: No; LBAS: 7405-00}</t>
  </si>
  <si>
    <t>C_IRREC-001-7407</t>
  </si>
  <si>
    <t>{CDID: C_IRREC-001-7407; Programs: WUDR; Watershed Totality: Yes; Withdrawl Type: Direct; Aggregated: No; LBAS: 7407-12}</t>
  </si>
  <si>
    <t>C_IRREC-007-7407</t>
  </si>
  <si>
    <t>{CDID: C_IRREC-007-7407; Programs: WUDR; Watershed Totality: Yes; Withdrawl Type: Direct; Aggregated: No; LBAS: 7407-12}</t>
  </si>
  <si>
    <t>C_PWS-009-7407</t>
  </si>
  <si>
    <t>C_PWS-011-7407</t>
  </si>
  <si>
    <t>{CDID: C_PWS-011-7407; Programs: WUDR; Watershed Totality: Yes; Withdrawl Type: Direct; Aggregated: No; LBAS: 7407-00}</t>
  </si>
  <si>
    <t>C_PWS-012-7407</t>
  </si>
  <si>
    <t>{CDID: C_PWS-012-7407; Programs: ; Watershed Totality: No; Withdrawl Type: Indirect; Aggregated: No; LBAS: 7407-11}</t>
  </si>
  <si>
    <t>C_PWS-004-7404</t>
  </si>
  <si>
    <t>{CDID: C_PWS-004-7404; Programs: ; Watershed Totality: No; Withdrawl Type: Return; Aggregated: No; LBAS: 7404-00}</t>
  </si>
  <si>
    <t>C_PWS-013-7407</t>
  </si>
  <si>
    <t>{CDID: C_PWS-013-7407; Programs: ; Watershed Totality: No; Withdrawl Type: Return; Aggregated: No; LBAS: 7407-00}</t>
  </si>
  <si>
    <t>C_PWS-008-7407</t>
  </si>
  <si>
    <t>{CDID: C_PWS-008-7407; Programs: WUDR; Watershed Totality: Yes; Withdrawl Type: Direct; Aggregated: No; LBAS: 7407-00}</t>
  </si>
  <si>
    <t>C_PWS-016-7000</t>
  </si>
  <si>
    <t>{CDID: C_PWS-016-7000; Programs: ; Watershed Totality: No; Withdrawl Type: Return; Aggregated: No; LBAS: 7000-44}</t>
  </si>
  <si>
    <t>C_PWS-014-7407</t>
  </si>
  <si>
    <t>{CDID: C_PWS-014-7407; Programs: ; Watershed Totality: No; Withdrawl Type: Return; Aggregated: No; LBAS: 7407-00}</t>
  </si>
  <si>
    <t>C_PWS-006-7408</t>
  </si>
  <si>
    <t>C_PWS-002-7409</t>
  </si>
  <si>
    <t>{CDID: C_PWS-002-7409; Programs: WUDR; Watershed Totality: Yes; Withdrawl Type: Direct; Aggregated: No; LBAS: 7409-00}</t>
  </si>
  <si>
    <t>C_PWS-001-7410</t>
  </si>
  <si>
    <t>{CDID: C_PWS-001-7410; Programs: ; Watershed Totality: No; Withdrawl Type: Direct; Aggregated: No; LBAS: 7410-02}</t>
  </si>
  <si>
    <t>C_IRCP-002-7411</t>
  </si>
  <si>
    <t>{CDID: C_IRCP-002-7411; Programs: WUDR; Watershed Totality: Yes; Withdrawl Type: Direct; Aggregated: No; LBAS: 7411-00}</t>
  </si>
  <si>
    <t>C_PWS-017-7000</t>
  </si>
  <si>
    <t>{CDID: C_PWS-017-7000; Programs: ; Watershed Totality: No; Withdrawl Type: Return; Aggregated: No; LBAS: 7000-44}</t>
  </si>
  <si>
    <t>C_IRREC-003-7411</t>
  </si>
  <si>
    <t>{CDID: C_IRREC-003-7411; Programs: WUDR; Watershed Totality: Yes; Withdrawl Type: Direct; Aggregated: Yes; LBAS: 7411-00}</t>
  </si>
  <si>
    <t>C_IRREC-004-7411</t>
  </si>
  <si>
    <t>{CDID: C_IRREC-004-7411; Programs: WUDR; Watershed Totality: Yes; Withdrawl Type: Indirect; Aggregated: No; LBAS: 7411-00}</t>
  </si>
  <si>
    <t>C_IRREC-007-7411</t>
  </si>
  <si>
    <t>{CDID: C_IRREC-007-7411; Programs: WUDR; Watershed Totality: Yes; Withdrawl Type: Direct; Aggregated: No; LBAS: 7411-00}</t>
  </si>
  <si>
    <t>C_IRREC-008-7411</t>
  </si>
  <si>
    <t>{CDID: C_IRREC-008-7411; Programs: WUDR; Watershed Totality: Yes; Withdrawl Type: Direct; Aggregated: No; LBAS: 7411-00}</t>
  </si>
  <si>
    <t>C_IRREC-009-7411</t>
  </si>
  <si>
    <t>{CDID: C_IRREC-009-7411; Programs: WUDR; Watershed Totality: Yes; Withdrawl Type: Direct; Aggregated: No; LBAS: 7411-00}</t>
  </si>
  <si>
    <t>C_IRREC-010-7411</t>
  </si>
  <si>
    <t>{CDID: C_IRREC-010-7411; Programs: WUDR; Watershed Totality: Yes; Withdrawl Type: Direct; Aggregated: No; LBAS: 7411-00}</t>
  </si>
  <si>
    <t>C_IRREC-011-7411</t>
  </si>
  <si>
    <t>{CDID: C_IRREC-011-7411; Programs: WUDR; Watershed Totality: Yes; Withdrawl Type: Direct; Aggregated: No; LBAS: 7411-00}</t>
  </si>
  <si>
    <t>C_IRREC-012-7411</t>
  </si>
  <si>
    <t>{CDID: C_IRREC-012-7411; Programs: WUDR; Watershed Totality: Yes; Withdrawl Type: Direct; Aggregated: No; LBAS: 7411-00}</t>
  </si>
  <si>
    <t>C_IRREC-013-7411</t>
  </si>
  <si>
    <t>{CDID: C_IRREC-013-7411; Programs: WUDR; Watershed Totality: Yes; Withdrawl Type: Direct; Aggregated: No; LBAS: 7411-00}</t>
  </si>
  <si>
    <t>C_IRREC-014-7411</t>
  </si>
  <si>
    <t>{CDID: C_IRREC-014-7411; Programs: WUDR; Watershed Totality: Yes; Withdrawl Type: Direct; Aggregated: No; LBAS: 7411-00}</t>
  </si>
  <si>
    <t>C_IRREC-015-7411</t>
  </si>
  <si>
    <t>{CDID: C_IRREC-015-7411; Programs: WUDR; Watershed Totality: Yes; Withdrawl Type: Direct; Aggregated: No; LBAS: 7411-00}</t>
  </si>
  <si>
    <t>C_IRREC-016-7411</t>
  </si>
  <si>
    <t>{CDID: C_IRREC-016-7411; Programs: WUDR; Watershed Totality: Yes; Withdrawl Type: Direct; Aggregated: No; LBAS: 7411-00}</t>
  </si>
  <si>
    <t>C_IRREC-017-7411</t>
  </si>
  <si>
    <t>{CDID: C_IRREC-017-7411; Programs: WUDR; Watershed Totality: Yes; Withdrawl Type: Direct; Aggregated: No; LBAS: 7411-00}</t>
  </si>
  <si>
    <t>C_PWS-018-7411</t>
  </si>
  <si>
    <t>{CDID: C_PWS-018-7411; Programs: ; Watershed Totality: No; Withdrawl Type: Return; Aggregated: No; LBAS: 7411-00}</t>
  </si>
  <si>
    <t>C_PWS-019-7411</t>
  </si>
  <si>
    <t>{CDID: C_PWS-019-7411; Programs: ; Watershed Totality: No; Withdrawl Type: Return; Aggregated: No; LBAS: 7411-00}</t>
  </si>
  <si>
    <t>C_PWS -004-6705</t>
  </si>
  <si>
    <t>{CDID: C_PWS -004-6705; Programs: WUDR; Watershed Totality: Yes; Withdrawl Type: Direct; Aggregated: No; LBAS: 6705-00}</t>
  </si>
  <si>
    <t>C_PWS-004-4315</t>
  </si>
  <si>
    <t>pump capacity 250GPM {CDID: C_PWS-004-4315; Programs: WUDR; Watershed Totality: Yes; Withdrawl Type: Direct; Aggregated: No; LBAS: 4315-00}</t>
  </si>
  <si>
    <t>{CDID: C_PWS-004-4315; Programs: WUDR; Watershed Totality: Yes; Withdrawl Type: Direct; Aggregated: No; LBAS: 4315-00}</t>
  </si>
  <si>
    <t>C_PWS-018-6000</t>
  </si>
  <si>
    <t>C_PWS-002-4500</t>
  </si>
  <si>
    <t>Diversion of 1.6 million gallons of water per day from Lydall Street pump station to Porter Reservoir and the distribution system via a 8,300 foot transmission main.  {CDID: C_PWS-002-4500; Programs: WUDR; Watershed Totality: Yes; Withdrawl Type: Direct; Aggregated: No; LBAS: 4500-12}</t>
  </si>
  <si>
    <t>{CDID: C_PWS-002-4500; Programs: WUDR; Watershed Totality: Yes; Withdrawl Type: Direct; Aggregated: No; LBAS: 4500-12}</t>
  </si>
  <si>
    <t>C_PWS-001-5200</t>
  </si>
  <si>
    <t>C_PWS-001-5205</t>
  </si>
  <si>
    <t>located in an area east of Oregon Road and west of Sodom Brook in the City of Meriden. {CDID: C_PWS-001-5205; Programs: ; Watershed Totality: No; Withdrawl Type: Direct; Aggregated: Yes; LBAS: 5205-00}</t>
  </si>
  <si>
    <t>{CDID: C_PWS-001-5205; Programs: ; Watershed Totality: No; Withdrawl Type: Direct; Aggregated: Yes; LBAS: 5205-00}</t>
  </si>
  <si>
    <t>C_PWS-005-5200</t>
  </si>
  <si>
    <t>Both wells gravel packed. Well 10, located app. 275 feet south of the Well 9 pumphouse (Site/Feature location), is inactive as of application submittal. {CDID: C_PWS-005-5200; Programs: ; Watershed Totality: No; Withdrawl Type: Direct; Aggregated: Yes; LBAS: 5200-02}</t>
  </si>
  <si>
    <t>{CDID: C_PWS-005-5200; Programs: ; Watershed Totality: No; Withdrawl Type: Direct; Aggregated: Yes; LBAS: 5200-02}</t>
  </si>
  <si>
    <t>C_PWS-001-3200</t>
  </si>
  <si>
    <t>The site is the existing Windham Water Treatment Plant.  A diversion has existed at this site since the 1890s.  The Willimantic Reservoir is created by a dam acros the river.  Water is diverted at the west side of the dam into a pump station.  The water is pumped to a nearby building for treatment prior to distribution. {CDID: C_PWS-001-3200; Programs: WUDR; Watershed Totality: Yes; Withdrawl Type: Direct; Aggregated: No; LBAS: 3200-00}</t>
  </si>
  <si>
    <t>{CDID: C_PWS-001-3200; Programs: WUDR; Watershed Totality: Yes; Withdrawl Type: Direct; Aggregated: No; LBAS: 3200-00}</t>
  </si>
  <si>
    <t>C_PWSM-001-5206</t>
  </si>
  <si>
    <t>PUBLIC - WS (DIV,DS,IWW,WQC) {CDID: C_PWSM-001-5206; Programs: WUDR; Watershed Totality: Yes; Withdrawl Type: Direct; Aggregated: No; LBAS: 5206-03}</t>
  </si>
  <si>
    <t>{CDID: C_PWSM-001-5206; Programs: WUDR; Watershed Totality: Yes; Withdrawl Type: Direct; Aggregated: No; LBAS: 5206-03}</t>
  </si>
  <si>
    <t>C_PWS-005-6000</t>
  </si>
  <si>
    <t>The Indian Field Well Field is in the floodplain of the Housatonic River.  Immediately west of the well field is Route 7 and a mix of residential, commercial and church properties.  The floodplain consists of "excessively well-drained" alluvial soils.   {CDID: C_PWS-005-6000; Programs: WUDR; Watershed Totality: Yes; Withdrawl Type: Direct; Aggregated: Yes; LBAS: 6000-00}</t>
  </si>
  <si>
    <t>{CDID: C_PWS-005-6000; Programs: WUDR; Watershed Totality: Yes; Withdrawl Type: Direct; Aggregated: Yes; LBAS: 6000-00}</t>
  </si>
  <si>
    <t>C_PWS-006-6000</t>
  </si>
  <si>
    <t>The Indian Field Well Field is located approximately 1/2 mile northwest of the Fort Hill Road Well Field.  This driven well was previously permitted.  In past years, only Well 4 was available due to salt contamination.   {CDID: C_PWS-006-6000; Programs: ; Watershed Totality: No; Withdrawl Type: Direct; Aggregated: No; LBAS: 6000-00}</t>
  </si>
  <si>
    <t>{CDID: C_PWS-006-6000; Programs: ; Watershed Totality: No; Withdrawl Type: Direct; Aggregated: No; LBAS: 6000-00}</t>
  </si>
  <si>
    <t>C_PWS-007-6000</t>
  </si>
  <si>
    <t>The Indian Field Well Field is located approximately 1/2 mile northwest of the Fort Hill Road Well Field.  This driven well was previously permitted by permit #DIV-1989-19. {CDID: C_PWS-007-6000; Programs: ; Watershed Totality: No; Withdrawl Type: Direct; Aggregated: No; LBAS: 6000-00}</t>
  </si>
  <si>
    <t>{CDID: C_PWS-007-6000; Programs: ; Watershed Totality: No; Withdrawl Type: Direct; Aggregated: No; LBAS: 6000-00}</t>
  </si>
  <si>
    <t>C_PWS-008-6000</t>
  </si>
  <si>
    <t>The Indian Field Well Field is located approximately 1/2 mile northwest of the Fort Hill Road Well Field.  Well 6 is the newest well. {CDID: C_PWS-008-6000; Programs: ; Watershed Totality: No; Withdrawl Type: Direct; Aggregated: No; LBAS: 6000-00}</t>
  </si>
  <si>
    <t>{CDID: C_PWS-008-6000; Programs: ; Watershed Totality: No; Withdrawl Type: Direct; Aggregated: No; LBAS: 6000-00}</t>
  </si>
  <si>
    <t>C_IND-002-6000</t>
  </si>
  <si>
    <t>Withdrawal from the Housatonic River to be used as cooling water.  Wastewater is discharged back into the Housatonic River via an existing outfall of the Milford wastewater treatment plant.  The activity affects the Beard Quarry Pond and the lower tidal Housatonic River. {CDID: C_IND-002-6000; Programs: WUDR; Watershed Totality: Yes; Withdrawl Type: Direct; Aggregated: No; LBAS: 6000-00}</t>
  </si>
  <si>
    <t>{CDID: C_IND-002-6000; Programs: WUDR; Watershed Totality: Yes; Withdrawl Type: Direct; Aggregated: No; LBAS: 6000-00}</t>
  </si>
  <si>
    <t>C_PWS-001-7300</t>
  </si>
  <si>
    <t>Groundwater Withdrawal. Well #1 and #2 combined maximum withdrawal of .01344 MDG {CDID: C_PWS-001-7300; Programs: WUDR; Watershed Totality: Yes; Withdrawl Type: Direct; Aggregated: No; LBAS: 7300-00}</t>
  </si>
  <si>
    <t>{CDID: C_PWS-001-7300; Programs: WUDR; Watershed Totality: Yes; Withdrawl Type: Direct; Aggregated: No; LBAS: 7300-00}</t>
  </si>
  <si>
    <t>C_PWS-002-7300</t>
  </si>
  <si>
    <t>Groundwater Withdrawal Well #1 and #2 combined maximum withdrawal of .01344 MDG {CDID: C_PWS-002-7300; Programs: ; Watershed Totality: No; Withdrawl Type: Direct; Aggregated: No; LBAS: 7300-00}</t>
  </si>
  <si>
    <t>{CDID: C_PWS-002-7300; Programs: ; Watershed Totality: No; Withdrawl Type: Direct; Aggregated: No; LBAS: 7300-00}</t>
  </si>
  <si>
    <t>C_PWS-003-7300</t>
  </si>
  <si>
    <t>test 123 {CDID: C_PWS-003-7300; Programs: ; Watershed Totality: No; Withdrawl Type: Direct; Aggregated: No; LBAS: 7300-00}</t>
  </si>
  <si>
    <t>{CDID: C_PWS-003-7300; Programs: ; Watershed Totality: No; Withdrawl Type: Direct; Aggregated: No; LBAS: 7300-00}</t>
  </si>
  <si>
    <t>C_PWS-001-4313</t>
  </si>
  <si>
    <t>{CDID: C_PWS-001-4313; Programs: ; Watershed Totality: No; Withdrawl Type: Indirect; Aggregated: No; LBAS: 4313-04}</t>
  </si>
  <si>
    <t>C_IND-001-5208</t>
  </si>
  <si>
    <t>{CDID: C_IND-001-5208; Programs: WUDR; Watershed Totality: Yes; Withdrawl Type: Direct; Aggregated: Yes; LBAS: 5208-00}</t>
  </si>
  <si>
    <t>C_IRREC-019-6000</t>
  </si>
  <si>
    <t>Pumped from the Housatonic River to an existing pond for Irrigation  {CDID: C_IRREC-019-6000; Programs: WUDR; Watershed Totality: Yes; Withdrawl Type: Indirect; Aggregated: No; LBAS: 6000-00}</t>
  </si>
  <si>
    <t>{CDID: C_IRREC-019-6000; Programs: WUDR; Watershed Totality: Yes; Withdrawl Type: Indirect; Aggregated: No; LBAS: 6000-00}</t>
  </si>
  <si>
    <t>C_PWS-008-4300</t>
  </si>
  <si>
    <t>Geospatial location shows Pine Meadow Well. Black Meadow Well is on SW bank of Farmington River, north of Black Bridge. Two Features not possible due to permit authorizing one total, combined withdrawal volume for both wells. Both wells in same watershed. {CDID: C_PWS-008-4300; Programs: WUDR; Watershed Totality: Yes; Withdrawl Type: Direct; Aggregated: Yes; LBAS: 4300-00}</t>
  </si>
  <si>
    <t>{CDID: C_PWS-008-4300; Programs: WUDR; Watershed Totality: Yes; Withdrawl Type: Direct; Aggregated: Yes; LBAS: 4300-00}</t>
  </si>
  <si>
    <t>C_PWS-002-4315</t>
  </si>
  <si>
    <t>{CDID: C_PWS-002-4315; Programs: WUDR; Watershed Totality: Yes; Withdrawl Type: Direct; Aggregated: Yes; LBAS: 4315-13}</t>
  </si>
  <si>
    <t>C_PWS-002-5208</t>
  </si>
  <si>
    <t>Trasnfer of 12.29 MGD of water from MacKenzi Res. to Ulbrich Res. {CDID: C_PWS-002-5208; Programs: WUDR; Watershed Totality: Yes; Withdrawl Type: Indirect; Aggregated: No; LBAS: 5208-00}</t>
  </si>
  <si>
    <t>{CDID: C_PWS-002-5208; Programs: WUDR; Watershed Totality: Yes; Withdrawl Type: Indirect; Aggregated: No; LBAS: 5208-00}</t>
  </si>
  <si>
    <t>C_PWS-003-5112</t>
  </si>
  <si>
    <t>18.33 MGD from Pistapaug Pond to Pistapaug Pond Water Treatment Plant {CDID: C_PWS-003-5112; Programs: WUDR; Watershed Totality: Yes; Withdrawl Type: Direct; Aggregated: Yes; LBAS: 5112-02}</t>
  </si>
  <si>
    <t>{CDID: C_PWS-003-5112; Programs: WUDR; Watershed Totality: Yes; Withdrawl Type: Direct; Aggregated: Yes; LBAS: 5112-02}</t>
  </si>
  <si>
    <t>C_PWS-003-5208</t>
  </si>
  <si>
    <t>Transfer of 12.29 MGD from Ulbrich Reservoir to Pistapaug Pond {CDID: C_PWS-003-5208; Programs: WUDR; Watershed Totality: Yes; Withdrawl Type: Indirect; Aggregated: Yes; LBAS: 5208-02}</t>
  </si>
  <si>
    <t>{CDID: C_PWS-003-5208; Programs: WUDR; Watershed Totality: Yes; Withdrawl Type: Indirect; Aggregated: Yes; LBAS: 5208-02}</t>
  </si>
  <si>
    <t>C_DOM -009-6000</t>
  </si>
  <si>
    <t>Two production wells {CDID: C_DOM -009-6000; Programs: ; Watershed Totality: No; Withdrawl Type: Direct; Aggregated: Yes; LBAS: 6000-00}</t>
  </si>
  <si>
    <t>{CDID: C_DOM -009-6000; Programs: ; Watershed Totality: No; Withdrawl Type: Direct; Aggregated: Yes; LBAS: 6000-00}</t>
  </si>
  <si>
    <t>C_PWS-020-6000</t>
  </si>
  <si>
    <t>maximum combined withdrawal rate of 100 gpm. {CDID: C_PWS-020-6000; Programs: WUDR; Watershed Totality: Yes; Withdrawl Type: Direct; Aggregated: Yes; LBAS: 6000-00}</t>
  </si>
  <si>
    <t>{CDID: C_PWS-020-6000; Programs: WUDR; Watershed Totality: Yes; Withdrawl Type: Direct; Aggregated: Yes; LBAS: 6000-00}</t>
  </si>
  <si>
    <t>C_PWSM-003-4000</t>
  </si>
  <si>
    <t>Collector Wells #1 and #2. Maximum of 5.8 mgd may be withdrawn for use at Kleen Energy Systems LLC power generation facility {CDID: C_PWSM-003-4000; Programs: WUDR; Watershed Totality: Yes; Withdrawl Type: Direct; Aggregated: Yes; LBAS: 4000-00}</t>
  </si>
  <si>
    <t>{CDID: C_PWSM-003-4000; Programs: WUDR; Watershed Totality: Yes; Withdrawl Type: Direct; Aggregated: Yes; LBAS: 4000-00}</t>
  </si>
  <si>
    <t>C_IRREC-001-4012</t>
  </si>
  <si>
    <t>diversion from a vertical shaft in the Cramer Mine quarry for irrigation of an 18-hole  golf course and from a bedrock well (“Clubhouse Well”) {CDID: C_IRREC-001-4012; Programs: WUDR; Watershed Totality: Yes; Withdrawl Type: Direct; Aggregated: Yes; LBAS: 4012-00}</t>
  </si>
  <si>
    <t>{CDID: C_IRREC-001-4012; Programs: WUDR; Watershed Totality: Yes; Withdrawl Type: Direct; Aggregated: Yes; LBAS: 4012-00}</t>
  </si>
  <si>
    <t>C_IRREC-001-4004</t>
  </si>
  <si>
    <t>Changed status to Inactive. Course closed. Well not used. Permittee would like to keep permit though. {CDID: C_IRREC-001-4004; Programs: WUDR; Watershed Totality: Yes; Withdrawl Type: Direct; Aggregated: No; LBAS: 4004-00}</t>
  </si>
  <si>
    <t>{CDID: C_IRREC-001-4004; Programs: WUDR; Watershed Totality: Yes; Withdrawl Type: Direct; Aggregated: No; LBAS: 4004-00}</t>
  </si>
  <si>
    <t>C_MIN-004-3800</t>
  </si>
  <si>
    <t>Diversion from the Shetucket River and a series of sedimentation and detention basins.  {CDID: C_MIN-004-3800; Programs: WUDR; Watershed Totality: Yes; Withdrawl Type: Direct; Aggregated: Yes; LBAS: 3800-00}</t>
  </si>
  <si>
    <t>{CDID: C_MIN-004-3800; Programs: WUDR; Watershed Totality: Yes; Withdrawl Type: Direct; Aggregated: Yes; LBAS: 3800-00}</t>
  </si>
  <si>
    <t>C_IRREC-006-7300</t>
  </si>
  <si>
    <t>{CDID: C_IRREC-006-7300; Programs: ; Watershed Totality: No; Withdrawl Type: Indirect; Aggregated: Yes; LBAS: 7300-12}</t>
  </si>
  <si>
    <t>C_IRREC-007-7300</t>
  </si>
  <si>
    <t>{CDID: C_IRREC-007-7300; Programs: WUDR; Watershed Totality: Yes; Withdrawl Type: Direct; Aggregated: Yes; LBAS: 7300-12}</t>
  </si>
  <si>
    <t>C_COM-008-7300</t>
  </si>
  <si>
    <t>{CDID: C_COM-008-7300; Programs: WUDR; Watershed Totality: Yes; Withdrawl Type: Direct; Aggregated: Yes; LBAS: 7300-12}</t>
  </si>
  <si>
    <t>C_PWS-005-3700</t>
  </si>
  <si>
    <t>Wells 1 &amp; 2.  {CDID: C_PWS-005-3700; Programs: WUDR; Watershed Totality: Yes; Withdrawl Type: Direct; Aggregated: Yes; LBAS: 3700-23}</t>
  </si>
  <si>
    <t>{CDID: C_PWS-005-3700; Programs: WUDR; Watershed Totality: Yes; Withdrawl Type: Direct; Aggregated: Yes; LBAS: 3700-23}</t>
  </si>
  <si>
    <t>C_PWS-006-3700</t>
  </si>
  <si>
    <t>{CDID: C_PWS-006-3700; Programs: ; Watershed Totality: No; Withdrawl Type: Return; Aggregated: No; LBAS: 3700-23}</t>
  </si>
  <si>
    <t>C_IRREC-002-7200</t>
  </si>
  <si>
    <t>Pond east of holes 1 and 8. {CDID: C_IRREC-002-7200; Programs: WUDR; Watershed Totality: Yes; Withdrawl Type: Direct; Aggregated: Yes; LBAS: 7200-14}</t>
  </si>
  <si>
    <t>{CDID: C_IRREC-002-7200; Programs: WUDR; Watershed Totality: Yes; Withdrawl Type: Direct; Aggregated: Yes; LBAS: 7200-14}</t>
  </si>
  <si>
    <t>C_IRREC-003-7200</t>
  </si>
  <si>
    <t>Well 1-3 discharge into irrigation pond. Well 4 discharges into pond adjacent hole 18 {CDID: C_IRREC-003-7200; Programs: WUDR; Watershed Totality: Yes; Withdrawl Type: Indirect; Aggregated: Yes; LBAS: 7200-14}</t>
  </si>
  <si>
    <t>{CDID: C_IRREC-003-7200; Programs: WUDR; Watershed Totality: Yes; Withdrawl Type: Indirect; Aggregated: Yes; LBAS: 7200-14}</t>
  </si>
  <si>
    <t>C_COM-004-7200</t>
  </si>
  <si>
    <t>{CDID: C_COM-004-7200; Programs: WUDR; Watershed Totality: Yes; Withdrawl Type: Direct; Aggregated: Yes; LBAS: 7200-14}</t>
  </si>
  <si>
    <t>C_MIN-002-3700</t>
  </si>
  <si>
    <t>Withdrawal from two impoundments of Quandock Brook (Pump House #1 &amp; #3) and withdrawal from fourth Settling Pond (Pump House #2). Water is withdrawn from the three ponds and then discharge used process water back to a series of four sediment ponds, where the water is reused in the Fourth Settling Pond (Pump House #2). {CDID: C_MIN-002-3700; Programs: WUDR; Watershed Totality: Yes; Withdrawl Type: Direct; Aggregated: Yes; LBAS: 3700-00}</t>
  </si>
  <si>
    <t>{CDID: C_MIN-002-3700; Programs: WUDR; Watershed Totality: Yes; Withdrawl Type: Direct; Aggregated: Yes; LBAS: 3700-00}</t>
  </si>
  <si>
    <t>C_IND-003-3700</t>
  </si>
  <si>
    <t>{CDID: C_IND-003-3700; Programs: ; Watershed Totality: No; Withdrawl Type: Direct; Aggregated: Yes; LBAS: 3700-28}</t>
  </si>
  <si>
    <t>C_IROTH-004-3700</t>
  </si>
  <si>
    <t>Withdrawal for use in dust suppression and to supplement Basin 1 {CDID: C_IROTH-004-3700; Programs: ; Watershed Totality: No; Withdrawl Type: Direct; Aggregated: No; LBAS: 3700-28}</t>
  </si>
  <si>
    <t>{CDID: C_IROTH-004-3700; Programs: ; Watershed Totality: No; Withdrawl Type: Direct; Aggregated: No; LBAS: 3700-28}</t>
  </si>
  <si>
    <t>C_IND-004-5208</t>
  </si>
  <si>
    <t>Pump 3 is used to withdraw water from Basin C {CDID: C_IND-004-5208; Programs: ; Watershed Totality: No; Withdrawl Type: Direct; Aggregated: No; LBAS: 5208-03}</t>
  </si>
  <si>
    <t>{CDID: C_IND-004-5208; Programs: ; Watershed Totality: No; Withdrawl Type: Direct; Aggregated: No; LBAS: 5208-03}</t>
  </si>
  <si>
    <t>C_MIN-005-5208</t>
  </si>
  <si>
    <t>{CDID: C_MIN-005-5208; Programs: ; Watershed Totality: No; Withdrawl Type: Direct; Aggregated: No; LBAS: 5208-03}</t>
  </si>
  <si>
    <t>C_MIN-004-3001</t>
  </si>
  <si>
    <t>{CDID: C_MIN-004-3001; Programs: ; Watershed Totality: No; Withdrawl Type: Direct; Aggregated: No; LBAS: 3001-00}</t>
  </si>
  <si>
    <t>C_MIN-001-5112</t>
  </si>
  <si>
    <t>{CDID: C_MIN-001-5112; Programs: ; Watershed Totality: No; Withdrawl Type: Direct; Aggregated: Yes; LBAS: 5112-10}</t>
  </si>
  <si>
    <t>C_IND-002-5112</t>
  </si>
  <si>
    <t>DH 4/5/24 Permittee reports this facility has been removed and no longer operates. Status changed from Inactive to Abandoned. {CDID: C_IND-002-5112; Programs: ; Watershed Totality: No; Withdrawl Type: Direct; Aggregated: Yes; LBAS: 5112-10}</t>
  </si>
  <si>
    <t>{CDID: C_IND-002-5112; Programs: ; Watershed Totality: No; Withdrawl Type: Direct; Aggregated: Yes; LBAS: 5112-10}</t>
  </si>
  <si>
    <t>C_IND-001-3605</t>
  </si>
  <si>
    <t>{CDID: C_IND-001-3605; Programs: ; Watershed Totality: No; Withdrawl Type: Direct; Aggregated: Yes; LBAS: 3605-00}</t>
  </si>
  <si>
    <t>C_IND-002-3605</t>
  </si>
  <si>
    <t>{CDID: C_IND-002-3605; Programs: ; Watershed Totality: No; Withdrawl Type: Direct; Aggregated: No; LBAS: 3605-00}</t>
  </si>
  <si>
    <t>C_IRREC-002-4300</t>
  </si>
  <si>
    <t>withdrawal from Basin #4 for irrigation of golf course {CDID: C_IRREC-002-4300; Programs: WUDR; Watershed Totality: Yes; Withdrawl Type: Direct; Aggregated: Yes; LBAS: 4300-00}</t>
  </si>
  <si>
    <t>{CDID: C_IRREC-002-4300; Programs: WUDR; Watershed Totality: Yes; Withdrawl Type: Direct; Aggregated: Yes; LBAS: 4300-00}</t>
  </si>
  <si>
    <t>C_IRREC-003-4300</t>
  </si>
  <si>
    <t>180,000 gpd transfer directly to basin #1 {CDID: C_IRREC-003-4300; Programs: ; Watershed Totality: No; Withdrawl Type: Indirect; Aggregated: Yes; LBAS: 4300-00}</t>
  </si>
  <si>
    <t>{CDID: C_IRREC-003-4300; Programs: ; Watershed Totality: No; Withdrawl Type: Indirect; Aggregated: Yes; LBAS: 4300-00}</t>
  </si>
  <si>
    <t>C_IRREC-004-4300</t>
  </si>
  <si>
    <t>24,000 gpd transfer directly to Basin #2 {CDID: C_IRREC-004-4300; Programs: ; Watershed Totality: No; Withdrawl Type: Indirect; Aggregated: Yes; LBAS: 4300-00}</t>
  </si>
  <si>
    <t>{CDID: C_IRREC-004-4300; Programs: ; Watershed Totality: No; Withdrawl Type: Indirect; Aggregated: Yes; LBAS: 4300-00}</t>
  </si>
  <si>
    <t>C_IRREC-005-4300</t>
  </si>
  <si>
    <t>East of the northern portion of Basin #4 for the purpose of filling basin #4. {CDID: C_IRREC-005-4300; Programs: ; Watershed Totality: No; Withdrawl Type: Indirect; Aggregated: No; LBAS: 4300-00}</t>
  </si>
  <si>
    <t>{CDID: C_IRREC-005-4300; Programs: ; Watershed Totality: No; Withdrawl Type: Indirect; Aggregated: No; LBAS: 4300-00}</t>
  </si>
  <si>
    <t>C_IND-001-3103</t>
  </si>
  <si>
    <t>The withdrawal utilizes the existing 10-inch pipeline from the pond, and the existing pump and sand filter system. {CDID: C_IND-001-3103; Programs: WUDR; Watershed Totality: Yes; Withdrawl Type: Direct; Aggregated: No; LBAS: 3103-00}</t>
  </si>
  <si>
    <t>{CDID: C_IND-001-3103; Programs: WUDR; Watershed Totality: Yes; Withdrawl Type: Direct; Aggregated: No; LBAS: 3103-00}</t>
  </si>
  <si>
    <t>C_PWS-001-1004</t>
  </si>
  <si>
    <t>{CDID: C_PWS-001-1004; Programs: WUDR; Watershed Totality: Yes; Withdrawl Type: Direct; Aggregated: No; LBAS: 1004-00}</t>
  </si>
  <si>
    <t>C_IND-001-4303</t>
  </si>
  <si>
    <t>Man-made water storage basin {CDID: C_IND-001-4303; Programs: WUDR; Watershed Totality: Yes; Withdrawl Type: Direct; Aggregated: No; LBAS: 4303-00}</t>
  </si>
  <si>
    <t>{CDID: C_IND-001-4303; Programs: WUDR; Watershed Totality: Yes; Withdrawl Type: Direct; Aggregated: No; LBAS: 4303-00}</t>
  </si>
  <si>
    <t>C_IND-001-6918</t>
  </si>
  <si>
    <t>water is collected and pumped from onsite supply basin, which is primarily recharged from groundwater infiltration and surface runoff. When needed water is diverted from freshwater pond to supply basin.  {CDID: C_IND-001-6918; Programs: WUDR; Watershed Totality: Yes; Withdrawl Type: Direct; Aggregated: No; LBAS: 6918-04}</t>
  </si>
  <si>
    <t>{CDID: C_IND-001-6918; Programs: WUDR; Watershed Totality: Yes; Withdrawl Type: Direct; Aggregated: No; LBAS: 6918-04}</t>
  </si>
  <si>
    <t>C_IND-001-4018</t>
  </si>
  <si>
    <t>{CDID: C_IND-001-4018; Programs: WUDR; Watershed Totality: Yes; Withdrawl Type: Direct; Aggregated: No; LBAS: 4018-02}</t>
  </si>
  <si>
    <t>C_IND-002-4018</t>
  </si>
  <si>
    <t>{CDID: C_IND-002-4018; Programs: WUDR; Watershed Totality: Yes; Withdrawl Type: Direct; Aggregated: No; LBAS: 4018-02}</t>
  </si>
  <si>
    <t>C_IRREC-003-7000</t>
  </si>
  <si>
    <t>Transfer a maximum of 0.600 mgd from the “lower” irrigation pond to the upper irrigation to augment the supply of irrigation water in the upper pond. {CDID: C_IRREC-003-7000; Programs: WUDR; Watershed Totality: Yes; Withdrawl Type: Indirect; Aggregated: No; LBAS: 7000-42}</t>
  </si>
  <si>
    <t>{CDID: C_IRREC-003-7000; Programs: WUDR; Watershed Totality: Yes; Withdrawl Type: Indirect; Aggregated: No; LBAS: 7000-42}</t>
  </si>
  <si>
    <t>C_IRREC-004-7000</t>
  </si>
  <si>
    <t>{CDID: C_IRREC-004-7000; Programs: WUDR; Watershed Totality: Yes; Withdrawl Type: Direct; Aggregated: Yes; LBAS: 7000-42}</t>
  </si>
  <si>
    <t>C_PWS-001-2107</t>
  </si>
  <si>
    <t>The permit is to maintain the three-foot high crest gate across the Morgan Pond Reservoir spiliway {CDID: C_PWS-001-2107; Programs: ; Watershed Totality: No; Withdrawl Type: Direct; Aggregated: No; LBAS: 2107-00}</t>
  </si>
  <si>
    <t>{CDID: C_PWS-001-2107; Programs: ; Watershed Totality: No; Withdrawl Type: Direct; Aggregated: No; LBAS: 2107-00}</t>
  </si>
  <si>
    <t>C_IRCP-001-3714</t>
  </si>
  <si>
    <t>Irrigation water is withdrawn from two adjacent ponds, located on the eastern part of the property.  The withdrawal is taken from the smaller, 1.2 acre pond, and water is indirectly drawn from the larger 3.8 acre pond via a cross-over pipe.  Water is pumped from the ponds using a 100-horsepower diesel pump.  The water is delivered to overhead impact sprinklers through buried eight-inch and smaller distribution pipes.  It is operated manually as neeed to irrigate plants on approximately nine acres of land.  This diversion is needed to supplement natural rainfall for growing plants, and this farming operation is dependent upon the irrigation system to remain viable.  The irrigation system is used only as needed to supplement natural rainfall during the growing season.   {CDID: C_IRCP-001-3714; Programs: WUDR; Watershed Totality: Yes; Withdrawl Type: Direct; Aggregated: Yes; LBAS: 3714-01}</t>
  </si>
  <si>
    <t>{CDID: C_IRCP-001-3714; Programs: WUDR; Watershed Totality: Yes; Withdrawl Type: Direct; Aggregated: Yes; LBAS: 3714-01}</t>
  </si>
  <si>
    <t>C_PWSE-001-4308</t>
  </si>
  <si>
    <t>{CDID: C_PWSE-001-4308; Programs: ; Watershed Totality: No; Withdrawl Type: Direct; Aggregated: No; LBAS: 4308-00}</t>
  </si>
  <si>
    <t>C_IRREC-001-6920</t>
  </si>
  <si>
    <t>located east of Riggs Street and south of Country Club Drive {CDID: C_IRREC-001-6920; Programs: WUDR; Watershed Totality: Yes; Withdrawl Type: Direct; Aggregated: Yes; LBAS: 6920-04}</t>
  </si>
  <si>
    <t>{CDID: C_IRREC-001-6920; Programs: WUDR; Watershed Totality: Yes; Withdrawl Type: Direct; Aggregated: Yes; LBAS: 6920-04}</t>
  </si>
  <si>
    <t>C_IRREC-002-6920</t>
  </si>
  <si>
    <t>collect surface water runoff from a total drainage area of 287.5 acres for stormwater management purposes utilizing a total of 43 retention/detention basins (Pond Nos. IA through 1P, 2A through 2N, 3A through 3F, 4A, 4B, 6A through 6F, and the primary irrigation pond) {CDID: C_IRREC-002-6920; Programs: ; Watershed Totality: No; Withdrawl Type: Indirect; Aggregated: Yes; LBAS: 6920-04}</t>
  </si>
  <si>
    <t>{CDID: C_IRREC-002-6920; Programs: ; Watershed Totality: No; Withdrawl Type: Indirect; Aggregated: Yes; LBAS: 6920-04}</t>
  </si>
  <si>
    <t>C_IRREC-003-6920</t>
  </si>
  <si>
    <t>divert surface water runoff collected from a subtotal of 147.2 acres of the total drainage area utilizing 10 of the 43 retention/detention basins (Pond Nos. 1 A through 3A, 6A, 1B, IC, 2C, 1D, IE and the primary irrigation pond) to provide a source of water for golf course irrigation {CDID: C_IRREC-003-6920; Programs: ; Watershed Totality: No; Withdrawl Type: Indirect; Aggregated: Yes; LBAS: 6920-04}</t>
  </si>
  <si>
    <t>{CDID: C_IRREC-003-6920; Programs: ; Watershed Totality: No; Withdrawl Type: Indirect; Aggregated: Yes; LBAS: 6920-04}</t>
  </si>
  <si>
    <t>C_COM-001-4200</t>
  </si>
  <si>
    <t>bedrock wells E-2, E-204, S-1, S-2, S-3, S-4, S-205 {CDID: C_COM-001-4200; Programs: WUDR; Watershed Totality: Yes; Withdrawl Type: Direct; Aggregated: Yes; LBAS: 4200-23}</t>
  </si>
  <si>
    <t>{CDID: C_COM-001-4200; Programs: WUDR; Watershed Totality: Yes; Withdrawl Type: Direct; Aggregated: Yes; LBAS: 4200-23}</t>
  </si>
  <si>
    <t>C_PWSE-001-4315</t>
  </si>
  <si>
    <t>C_PWS-002-4000</t>
  </si>
  <si>
    <t>{CDID: C_PWS-002-4000; Programs: ; Watershed Totality: No; Withdrawl Type: Direct; Aggregated: Yes; LBAS: 4000-00}</t>
  </si>
  <si>
    <t>C_IRREC-003-5200</t>
  </si>
  <si>
    <t>1.1 acre irrigation pond located on Patton Brook tributary in western portion of property (170 acre watershed to pond).  Supplemental bedrock well located next to pond. {CDID: C_IRREC-003-5200; Programs: WUDR; Watershed Totality: Yes; Withdrawl Type: Direct; Aggregated: Yes; LBAS: 5200-02}</t>
  </si>
  <si>
    <t>{CDID: C_IRREC-003-5200; Programs: WUDR; Watershed Totality: Yes; Withdrawl Type: Direct; Aggregated: Yes; LBAS: 5200-02}</t>
  </si>
  <si>
    <t>C_IRREC-004-5200</t>
  </si>
  <si>
    <t>Diversion of groundwater for replenishing a 1.1 acre irrigation pond.  In 2003, the well was deepened to 670 feet, increasing its yield to 100 gpm (0.223 cfs).   {CDID: C_IRREC-004-5200; Programs: ; Watershed Totality: No; Withdrawl Type: Indirect; Aggregated: No; LBAS: 5200-02}</t>
  </si>
  <si>
    <t>{CDID: C_IRREC-004-5200; Programs: ; Watershed Totality: No; Withdrawl Type: Indirect; Aggregated: No; LBAS: 5200-02}</t>
  </si>
  <si>
    <t>C_PWS-001-2205</t>
  </si>
  <si>
    <t>{CDID: C_PWS-001-2205; Programs: WUDR; Watershed Totality: Yes; Withdrawl Type: Direct; Aggregated: No; LBAS: 2205-00}</t>
  </si>
  <si>
    <t>C_PWSM-004-4000</t>
  </si>
  <si>
    <t>10 active groundwater sources {CDID: C_PWSM-004-4000; Programs: WUDR; Watershed Totality: Yes; Withdrawl Type: Direct; Aggregated: Yes; LBAS: 4000-00}</t>
  </si>
  <si>
    <t>{CDID: C_PWSM-004-4000; Programs: WUDR; Watershed Totality: Yes; Withdrawl Type: Direct; Aggregated: Yes; LBAS: 4000-00}</t>
  </si>
  <si>
    <t>C_PWSE-004-4607</t>
  </si>
  <si>
    <t>{CDID: C_PWSE-004-4607; Programs: ; Watershed Totality: No; Withdrawl Type: Direct; Aggregated: No; LBAS: 4607-13}</t>
  </si>
  <si>
    <t>C_PWSM-001-4604</t>
  </si>
  <si>
    <t>{CDID: C_PWSM-001-4604; Programs: WUDR; Watershed Totality: Yes; Withdrawl Type: Direct; Aggregated: No; LBAS: 4604-03}</t>
  </si>
  <si>
    <t>C_IRREC-001-7403</t>
  </si>
  <si>
    <t>Withdrawal from Pond C for golf course irrigation  {CDID: C_IRREC-001-7403; Programs: WUDR; Watershed Totality: Yes; Withdrawl Type: Direct; Aggregated: Yes; LBAS: 7403-02}</t>
  </si>
  <si>
    <t>{CDID: C_IRREC-001-7403; Programs: WUDR; Watershed Totality: Yes; Withdrawl Type: Direct; Aggregated: Yes; LBAS: 7403-02}</t>
  </si>
  <si>
    <t>C_IRREC-002-7403</t>
  </si>
  <si>
    <t>{CDID: C_IRREC-002-7403; Programs: WUDR; Watershed Totality: Yes; Withdrawl Type: Indirect; Aggregated: Yes; LBAS: 7403-02}</t>
  </si>
  <si>
    <t>C_IRREC-003-7403</t>
  </si>
  <si>
    <t>transfer 0.036 mgd from Well 14 into Pond D and transfer water from Pond D to Pond C through the connecting channel. {CDID: C_IRREC-003-7403; Programs: WUDR; Watershed Totality: Yes; Withdrawl Type: Indirect; Aggregated: No; LBAS: 7403-02}</t>
  </si>
  <si>
    <t>{CDID: C_IRREC-003-7403; Programs: WUDR; Watershed Totality: Yes; Withdrawl Type: Indirect; Aggregated: No; LBAS: 7403-02}</t>
  </si>
  <si>
    <t>C_IRREC-004-7403</t>
  </si>
  <si>
    <t>combined maximum of 0.143 mgd from Well 3, Well 4, and Well 5, and discharge such water into Pond B. {CDID: C_IRREC-004-7403; Programs: WUDR; Watershed Totality: Yes; Withdrawl Type: Indirect; Aggregated: Yes; LBAS: 7403-02}</t>
  </si>
  <si>
    <t>{CDID: C_IRREC-004-7403; Programs: WUDR; Watershed Totality: Yes; Withdrawl Type: Indirect; Aggregated: Yes; LBAS: 7403-02}</t>
  </si>
  <si>
    <t>C_PWS-001-3004</t>
  </si>
  <si>
    <t>Withdrawal from Wells 3, 4, and 5 and connect these wells to the permittee's Montville Division system {CDID: C_PWS-001-3004; Programs: WUDR; Watershed Totality: Yes; Withdrawl Type: Direct; Aggregated: Yes; LBAS: 3004-00}</t>
  </si>
  <si>
    <t>{CDID: C_PWS-001-3004; Programs: WUDR; Watershed Totality: Yes; Withdrawl Type: Direct; Aggregated: Yes; LBAS: 3004-00}</t>
  </si>
  <si>
    <t>C_PWS-010-4300</t>
  </si>
  <si>
    <t>{CDID: C_PWS-010-4300; Programs: WUDR; Watershed Totality: Yes; Withdrawl Type: Direct; Aggregated: No; LBAS: 4300-00}</t>
  </si>
  <si>
    <t>C_PWS-011-4300</t>
  </si>
  <si>
    <t>{CDID: C_PWS-011-4300; Programs: WUDR; Watershed Totality: Yes; Withdrawl Type: Direct; Aggregated: No; LBAS: 4300-00}</t>
  </si>
  <si>
    <t>C_PWS-002-3004</t>
  </si>
  <si>
    <t>Well nos:6, 7, 10, 12, 13, 15, 16, 17, and 19 {CDID: C_PWS-002-3004; Programs: WUDR; Watershed Totality: Yes; Withdrawl Type: Direct; Aggregated: Yes; LBAS: 3004-02}</t>
  </si>
  <si>
    <t>{CDID: C_PWS-002-3004; Programs: WUDR; Watershed Totality: Yes; Withdrawl Type: Direct; Aggregated: Yes; LBAS: 3004-02}</t>
  </si>
  <si>
    <t>C_PWS-003-3004</t>
  </si>
  <si>
    <t>{CDID: C_PWS-003-3004; Programs: ; Watershed Totality: No; Withdrawl Type: Direct; Aggregated: Yes; LBAS: 3004-02}</t>
  </si>
  <si>
    <t>C_IRREC-001-4404</t>
  </si>
  <si>
    <t>withdraw a maximum of 0.25 million gallons of water per day at a maximum rate of 500 gallons per minute from the Hole 7 Storage Pond for distribution to the golf course irrigation system {CDID: C_IRREC-001-4404; Programs: WUDR; Watershed Totality: Yes; Withdrawl Type: Direct; Aggregated: Yes; LBAS: 4404-00}</t>
  </si>
  <si>
    <t>{CDID: C_IRREC-001-4404; Programs: WUDR; Watershed Totality: Yes; Withdrawl Type: Direct; Aggregated: Yes; LBAS: 4404-00}</t>
  </si>
  <si>
    <t>C_IRREC-002-4404</t>
  </si>
  <si>
    <t>Withdraw a maximum of 0.25 million gallons of surface water per day at a maximum rate of 500 gallons per minute from Tunxis Reservoir and directly transfer it to the Hole 7 Storage Pond {CDID: C_IRREC-002-4404; Programs: WUDR; Watershed Totality: Yes; Withdrawl Type: Indirect; Aggregated: No; LBAS: 4404-00}</t>
  </si>
  <si>
    <t>{CDID: C_IRREC-002-4404; Programs: WUDR; Watershed Totality: Yes; Withdrawl Type: Indirect; Aggregated: No; LBAS: 4404-00}</t>
  </si>
  <si>
    <t>C_IND-007-3700</t>
  </si>
  <si>
    <t>For cooling the water use at a wood gasification biomass power plant facility {CDID: C_IND-007-3700; Programs: WUDR; Watershed Totality: Yes; Withdrawl Type: Direct; Aggregated: No; LBAS: 3700-00}</t>
  </si>
  <si>
    <t>{CDID: C_IND-007-3700; Programs: WUDR; Watershed Totality: Yes; Withdrawl Type: Direct; Aggregated: No; LBAS: 3700-00}</t>
  </si>
  <si>
    <t>C_PWS-001-4701</t>
  </si>
  <si>
    <t>Couldn't show location for each well as they are given a combined withdrawal rate in permit. Firehouse Well is on west side of lake just south of dam and Island Beach Well is on east side of lake between West Woodland and Island Beach Road. Note that the Firehouse well is inactive and has been disconnected from the system. {CDID: C_PWS-001-4701; Programs: WUDR; Watershed Totality: Yes; Withdrawl Type: Direct; Aggregated: Yes; LBAS: 4701-04}</t>
  </si>
  <si>
    <t>{CDID: C_PWS-001-4701; Programs: WUDR; Watershed Totality: Yes; Withdrawl Type: Direct; Aggregated: Yes; LBAS: 4701-04}</t>
  </si>
  <si>
    <t>C_PWS-002-4701</t>
  </si>
  <si>
    <t>{CDID: C_PWS-002-4701; Programs: WUDR; Watershed Totality: Yes; Withdrawl Type: Direct; Aggregated: No; LBAS: 4701-00}</t>
  </si>
  <si>
    <t>C_IND-010-6000</t>
  </si>
  <si>
    <t>{CDID: C_IND-010-6000; Programs: WUDR; Watershed Totality: Yes; Withdrawl Type: Direct; Aggregated: No; LBAS: 6000-00}</t>
  </si>
  <si>
    <t>C_IND-011-6000</t>
  </si>
  <si>
    <t>Supplemental supply {CDID: C_IND-011-6000; Programs: ; Watershed Totality: No; Withdrawl Type: Direct; Aggregated: No; LBAS: 6000-00}</t>
  </si>
  <si>
    <t>{CDID: C_IND-011-6000; Programs: ; Watershed Totality: No; Withdrawl Type: Direct; Aggregated: No; LBAS: 6000-00}</t>
  </si>
  <si>
    <t>C_IND-012-6000</t>
  </si>
  <si>
    <t>Primary wash station {CDID: C_IND-012-6000; Programs: ; Watershed Totality: No; Withdrawl Type: Direct; Aggregated: No; LBAS: 6000-00}</t>
  </si>
  <si>
    <t>{CDID: C_IND-012-6000; Programs: ; Watershed Totality: No; Withdrawl Type: Direct; Aggregated: No; LBAS: 6000-00}</t>
  </si>
  <si>
    <t>C_IND-013-6000</t>
  </si>
  <si>
    <t>{CDID: C_IND-013-6000; Programs: WUDR; Watershed Totality: Yes; Withdrawl Type: Direct; Aggregated: No; LBAS: 6000-00}</t>
  </si>
  <si>
    <t>C_IND-014-6000</t>
  </si>
  <si>
    <t>{CDID: C_IND-014-6000; Programs: WUDR; Watershed Totality: Yes; Withdrawl Type: Direct; Aggregated: No; LBAS: 6000-00}</t>
  </si>
  <si>
    <t>C_IND-015-6000</t>
  </si>
  <si>
    <t>{CDID: C_IND-015-6000; Programs: WUDR; Watershed Totality: Yes; Withdrawl Type: Direct; Aggregated: No; LBAS: 6000-00}</t>
  </si>
  <si>
    <t>C_IND-016-6000</t>
  </si>
  <si>
    <t>{CDID: C_IND-016-6000; Programs: WUDR; Watershed Totality: Yes; Withdrawl Type: Direct; Aggregated: No; LBAS: 6000-00}</t>
  </si>
  <si>
    <t>C_PWSM-001-3708</t>
  </si>
  <si>
    <t>Little River on the north side of Peake Brook Road at its intersection with Lane Road {CDID: C_PWSM-001-3708; Programs: WUDR; Watershed Totality: Yes; Withdrawl Type: Direct; Aggregated: No; LBAS: 3708-00}</t>
  </si>
  <si>
    <t>{CDID: C_PWSM-001-3708; Programs: WUDR; Watershed Totality: Yes; Withdrawl Type: Direct; Aggregated: No; LBAS: 3708-00}</t>
  </si>
  <si>
    <t>C_IRREC-001-4206</t>
  </si>
  <si>
    <t>Pond for irrigation {CDID: C_IRREC-001-4206; Programs: WUDR; Watershed Totality: Yes; Withdrawl Type: Direct; Aggregated: No; LBAS: 4206-07}</t>
  </si>
  <si>
    <t>{CDID: C_IRREC-001-4206; Programs: WUDR; Watershed Totality: Yes; Withdrawl Type: Direct; Aggregated: No; LBAS: 4206-07}</t>
  </si>
  <si>
    <t>C_IRREC-002-4012</t>
  </si>
  <si>
    <t>withdrawal from a bedrock irrigation well to be discharged to Pond #3. {CDID: C_IRREC-002-4012; Programs: WUDR; Watershed Totality: Yes; Withdrawl Type: Indirect; Aggregated: No; LBAS: 4012-00}</t>
  </si>
  <si>
    <t>{CDID: C_IRREC-002-4012; Programs: WUDR; Watershed Totality: Yes; Withdrawl Type: Indirect; Aggregated: No; LBAS: 4012-00}</t>
  </si>
  <si>
    <t>C_IRREC-003-4012</t>
  </si>
  <si>
    <t>{CDID: C_IRREC-003-4012; Programs: WUDR; Watershed Totality: Yes; Withdrawl Type: Direct; Aggregated: Yes; LBAS: 4012-00}</t>
  </si>
  <si>
    <t>C_IRREC-002-4403</t>
  </si>
  <si>
    <t>{CDID: C_IRREC-002-4403; Programs: WUDR; Watershed Totality: Yes; Withdrawl Type: Indirect; Aggregated: No; LBAS: 4403-00}</t>
  </si>
  <si>
    <t>C_IRREC-003-4404</t>
  </si>
  <si>
    <t>{CDID: C_IRREC-003-4404; Programs: WUDR; Watershed Totality: Yes; Withdrawl Type: Direct; Aggregated: Yes; LBAS: 4404-11}</t>
  </si>
  <si>
    <t>C_IRREC-004-4404</t>
  </si>
  <si>
    <t>{CDID: C_IRREC-004-4404; Programs: WUDR; Watershed Totality: Yes; Withdrawl Type: Indirect; Aggregated: No; LBAS: 4404-11}</t>
  </si>
  <si>
    <t>C_IRREC-001-5207</t>
  </si>
  <si>
    <t>{CDID: C_IRREC-001-5207; Programs: WUDR; Watershed Totality: Yes; Withdrawl Type: Direct; Aggregated: Yes; LBAS: 5207-01}</t>
  </si>
  <si>
    <t>C_IRREC-002-5207</t>
  </si>
  <si>
    <t>{CDID: C_IRREC-002-5207; Programs: WUDR; Watershed Totality: Yes; Withdrawl Type: Indirect; Aggregated: No; LBAS: 5207-00}</t>
  </si>
  <si>
    <t>C_IRREC-003-5207</t>
  </si>
  <si>
    <t>{CDID: C_IRREC-003-5207; Programs: WUDR; Watershed Totality: Yes; Withdrawl Type: Indirect; Aggregated: No; LBAS: 5207-01}</t>
  </si>
  <si>
    <t>C_IRREC-004-2000</t>
  </si>
  <si>
    <t>{CDID: C_IRREC-004-2000; Programs: WUDR; Watershed Totality: Yes; Withdrawl Type: Direct; Aggregated: Yes; LBAS: 2000-06}</t>
  </si>
  <si>
    <t>C_IRREC-001-7408</t>
  </si>
  <si>
    <t>{CDID: C_IRREC-001-7408; Programs: WUDR; Watershed Totality: Yes; Withdrawl Type: Direct; Aggregated: Yes; LBAS: 7408-02}</t>
  </si>
  <si>
    <t>C_IRREC-002-7408</t>
  </si>
  <si>
    <t>Supplement for irrigation pond {CDID: C_IRREC-002-7408; Programs: WUDR; Watershed Totality: Yes; Withdrawl Type: Indirect; Aggregated: No; LBAS: 7408-02}</t>
  </si>
  <si>
    <t>{CDID: C_IRREC-002-7408; Programs: WUDR; Watershed Totality: Yes; Withdrawl Type: Indirect; Aggregated: No; LBAS: 7408-02}</t>
  </si>
  <si>
    <t>C_IRREC-003-7408</t>
  </si>
  <si>
    <t>Bedrock Well to supplement irrigation pond {CDID: C_IRREC-003-7408; Programs: WUDR; Watershed Totality: Yes; Withdrawl Type: Indirect; Aggregated: No; LBAS: 7408-02}</t>
  </si>
  <si>
    <t>{CDID: C_IRREC-003-7408; Programs: WUDR; Watershed Totality: Yes; Withdrawl Type: Indirect; Aggregated: No; LBAS: 7408-02}</t>
  </si>
  <si>
    <t>C_IRREC-001-3804</t>
  </si>
  <si>
    <t>{CDID: C_IRREC-001-3804; Programs: WUDR; Watershed Totality: Yes; Withdrawl Type: Indirect; Aggregated: Yes; LBAS: 3804-02}</t>
  </si>
  <si>
    <t>C_IRREC-001-3800</t>
  </si>
  <si>
    <t>{CDID: C_IRREC-001-3800; Programs: WUDR; Watershed Totality: Yes; Withdrawl Type: Direct; Aggregated: Yes; LBAS: 3800-09}</t>
  </si>
  <si>
    <t>C_IRREC-001-5307</t>
  </si>
  <si>
    <t>Surface water withdrawal for irrigation of an 18 hole golf course {CDID: C_IRREC-001-5307; Programs: WUDR; Watershed Totality: Yes; Withdrawl Type: Direct; Aggregated: No; LBAS: 5307-00}</t>
  </si>
  <si>
    <t>{CDID: C_IRREC-001-5307; Programs: WUDR; Watershed Totality: Yes; Withdrawl Type: Direct; Aggregated: No; LBAS: 5307-00}</t>
  </si>
  <si>
    <t>C_IRREC-002-5206</t>
  </si>
  <si>
    <t>Installation of a Golf Course Irrigation Pump drawing from Existing Pond {CDID: C_IRREC-002-5206; Programs: WUDR; Watershed Totality: Yes; Withdrawl Type: Direct; Aggregated: Yes; LBAS: 5206-03}</t>
  </si>
  <si>
    <t>{CDID: C_IRREC-002-5206; Programs: WUDR; Watershed Totality: Yes; Withdrawl Type: Direct; Aggregated: Yes; LBAS: 5206-03}</t>
  </si>
  <si>
    <t>C_IRREC-003-5206</t>
  </si>
  <si>
    <t>well withdrawal for discharge into the existing Pump Intake Pond to supplement irrigation supply {CDID: C_IRREC-003-5206; Programs: WUDR; Watershed Totality: Yes; Withdrawl Type: Indirect; Aggregated: Yes; LBAS: 5206-00}</t>
  </si>
  <si>
    <t>{CDID: C_IRREC-003-5206; Programs: WUDR; Watershed Totality: Yes; Withdrawl Type: Indirect; Aggregated: Yes; LBAS: 5206-00}</t>
  </si>
  <si>
    <t>C_PWS-006-4300</t>
  </si>
  <si>
    <t>sand and gravel well {CDID: C_PWS-006-4300; Programs: WUDR; Watershed Totality: Yes; Withdrawl Type: Direct; Aggregated: No; LBAS: 4300-00}</t>
  </si>
  <si>
    <t>{CDID: C_PWS-006-4300; Programs: WUDR; Watershed Totality: Yes; Withdrawl Type: Direct; Aggregated: No; LBAS: 4300-00}</t>
  </si>
  <si>
    <t>C_PWS-001-7401</t>
  </si>
  <si>
    <t>Water is withdrawn from New Canaan Reservoir at is southern terminus and routed through a pipeline to City Lake Reservoir. {CDID: C_PWS-001-7401; Programs: WUDR; Watershed Totality: Yes; Withdrawl Type: Indirect; Aggregated: No; LBAS: 7401-00}</t>
  </si>
  <si>
    <t>{CDID: C_PWS-001-7401; Programs: WUDR; Watershed Totality: Yes; Withdrawl Type: Indirect; Aggregated: No; LBAS: 7401-00}</t>
  </si>
  <si>
    <t>C_PWS-001-4403</t>
  </si>
  <si>
    <t>Transfer of public water supply from the Metropolitan District Commission system to The Connecticut Water Company’s Unionville system {CDID: C_PWS-001-4403; Programs: ; Watershed Totality: No; Withdrawl Type: Return; Aggregated: No; LBAS: 4403-04}</t>
  </si>
  <si>
    <t>{CDID: C_PWS-001-4403; Programs: ; Watershed Totality: No; Withdrawl Type: Return; Aggregated: No; LBAS: 4403-04}</t>
  </si>
  <si>
    <t>C_PWS-001-4401</t>
  </si>
  <si>
    <t>Transfer of public water supply from the Metropolitan District Commission system to The Connecticut Water Company’s Unionville system. DH 2/16/22 Max Authorized Amount removed to avoid double-counting since permit authorizes two separate interconnections with one combined withdrawal amount. {CDID: C_PWS-001-4401; Programs: ; Watershed Totality: No; Withdrawl Type: Return; Aggregated: No; LBAS: 4401-00}</t>
  </si>
  <si>
    <t>{CDID: C_PWS-001-4401; Programs: ; Watershed Totality: No; Withdrawl Type: Return; Aggregated: No; LBAS: 4401-00}</t>
  </si>
  <si>
    <t>C_PWS-001-6606</t>
  </si>
  <si>
    <t>{CDID: C_PWS-001-6606; Programs: WUDR; Watershed Totality: Yes; Withdrawl Type: Direct; Aggregated: No; LBAS: 6606-03}</t>
  </si>
  <si>
    <t>C_IRREC-002-7302</t>
  </si>
  <si>
    <t>{CDID: C_IRREC-002-7302; Programs: WUDR; Watershed Totality: Yes; Withdrawl Type: Direct; Aggregated: No; LBAS: 7302-02}</t>
  </si>
  <si>
    <t>C_PWS-002-3100</t>
  </si>
  <si>
    <t>{CDID: C_PWS-002-3100; Programs: WUDR; Watershed Totality: Yes; Withdrawl Type: Direct; Aggregated: Yes; LBAS: 3100-00}</t>
  </si>
  <si>
    <t>C_PWS-002-5200</t>
  </si>
  <si>
    <t>Stratified Drift Well {CDID: C_PWS-002-5200; Programs: WUDR; Watershed Totality: Yes; Withdrawl Type: Direct; Aggregated: Yes; LBAS: 5200-00}</t>
  </si>
  <si>
    <t>{CDID: C_PWS-002-5200; Programs: WUDR; Watershed Totality: Yes; Withdrawl Type: Direct; Aggregated: Yes; LBAS: 5200-00}</t>
  </si>
  <si>
    <t>C_PWS-010-3700</t>
  </si>
  <si>
    <t>{CDID: C_PWS-010-3700; Programs: WUDR; Watershed Totality: Yes; Withdrawl Type: Direct; Aggregated: Yes; LBAS: 3700-00}</t>
  </si>
  <si>
    <t>C_IND-001-4500</t>
  </si>
  <si>
    <t>Withdrawal from Hockanum River to support industrial process. {CDID: C_IND-001-4500; Programs: WUDR; Watershed Totality: Yes; Withdrawl Type: Direct; Aggregated: No; LBAS: 4500-00}</t>
  </si>
  <si>
    <t>{CDID: C_IND-001-4500; Programs: WUDR; Watershed Totality: Yes; Withdrawl Type: Direct; Aggregated: No; LBAS: 4500-00}</t>
  </si>
  <si>
    <t>C_IND-001-4402</t>
  </si>
  <si>
    <t>{CDID: C_IND-001-4402; Programs: WUDR; Watershed Totality: Yes; Withdrawl Type: Direct; Aggregated: No; LBAS: 4402-00}</t>
  </si>
  <si>
    <t>C_PWS-001-8105</t>
  </si>
  <si>
    <t>{CDID: C_PWS-001-8105; Programs: WUDR; Watershed Totality: Yes; Withdrawl Type: Direct; Aggregated: Yes; LBAS: 8105-01}</t>
  </si>
  <si>
    <t>C_PWS-002-8105</t>
  </si>
  <si>
    <t>{CDID: C_PWS-002-8105; Programs: WUDR; Watershed Totality: Yes; Withdrawl Type: Direct; Aggregated: No; LBAS: 8105-00}</t>
  </si>
  <si>
    <t>C_PWS-004-7300</t>
  </si>
  <si>
    <t>{CDID: C_PWS-004-7300; Programs: WUDR; Watershed Totality: Yes; Withdrawl Type: Direct; Aggregated: Yes; LBAS: 7300-02}</t>
  </si>
  <si>
    <t>C_PWS-001-8104</t>
  </si>
  <si>
    <t>{CDID: C_PWS-001-8104; Programs: WUDR; Watershed Totality: Yes; Withdrawl Type: Direct; Aggregated: Yes; LBAS: 8104-00}</t>
  </si>
  <si>
    <t>C_PWS-004-6600</t>
  </si>
  <si>
    <t>{CDID: C_PWS-004-6600; Programs: WUDR; Watershed Totality: Yes; Withdrawl Type: Direct; Aggregated: Yes; LBAS: 6600-01}</t>
  </si>
  <si>
    <t>C_PWS-001-6603</t>
  </si>
  <si>
    <t>This diversion is located off Peck Road in the northern section of Danbury.  The watershed area is 1.32 square miles, with a water surface area of 263 acres.  With a storage capacity of 1,057 MG, the reservoir is contained by a dam in Danbury and a dike in New Fairfield.  The purpose of the reservoir is to store waters received from East Lake Reservoir, Padanaram Reservoir, and the King Street Diversion.  Stored waters flow via gravity to the Margerie Reservoir Water Treatment Plant for treatment and distribution. {CDID: C_PWS-001-6603; Programs: WUDR; Watershed Totality: Yes; Withdrawl Type: Direct; Aggregated: Yes; LBAS: 6603-03}</t>
  </si>
  <si>
    <t>{CDID: C_PWS-001-6603; Programs: WUDR; Watershed Totality: Yes; Withdrawl Type: Direct; Aggregated: Yes; LBAS: 6603-03}</t>
  </si>
  <si>
    <t>C_PWS-005-6600</t>
  </si>
  <si>
    <t>This single well is located at the Osborne Street athletic field near the intersection with Ellsworth Avenue.  The gravel pack well was constructed in 1967 and has a pump capacity of 500 gpm.  The water is chlorinated at the well station prior to distribution. {CDID: C_PWS-005-6600; Programs: WUDR; Watershed Totality: Yes; Withdrawl Type: Direct; Aggregated: No; LBAS: 6600-00}</t>
  </si>
  <si>
    <t>{CDID: C_PWS-005-6600; Programs: WUDR; Watershed Totality: Yes; Withdrawl Type: Direct; Aggregated: No; LBAS: 6600-00}</t>
  </si>
  <si>
    <t>C_PWS-001-6602</t>
  </si>
  <si>
    <t>This diversion is located in western Danbury off West Pine Drive at the intersection of Middle River Road.  The watershed area is 2.84 square miles, and the water surface area is 262 acres.  The purpose of the reservoir is to store waters received from Boggs Pond, Upper and Lower Kohanza Reservoirs and lake Kenosia.  With a storage capacity of 1,265 million gallons (MG), the reservoir is contained by a dam and has an intake pump station located near the southeast corner of the reservoir.  Stored waters flow via gravity to the West Lake Reservoir Water Filtration Plant for treatment and distribution.   {CDID: C_PWS-001-6602; Programs: WUDR; Watershed Totality: Yes; Withdrawl Type: Direct; Aggregated: Yes; LBAS: 6602-02}</t>
  </si>
  <si>
    <t>{CDID: C_PWS-001-6602; Programs: WUDR; Watershed Totality: Yes; Withdrawl Type: Direct; Aggregated: Yes; LBAS: 6602-02}</t>
  </si>
  <si>
    <t>C_PWS-005-7200</t>
  </si>
  <si>
    <t>Wells: Well 1- New, Well 1 - Old, Well 2, Well 5, and Well 7. {CDID: C_PWS-005-7200; Programs: WUDR; Watershed Totality: Yes; Withdrawl Type: Direct; Aggregated: Yes; LBAS: 7200-01}</t>
  </si>
  <si>
    <t>{CDID: C_PWS-005-7200; Programs: WUDR; Watershed Totality: Yes; Withdrawl Type: Direct; Aggregated: Yes; LBAS: 7200-01}</t>
  </si>
  <si>
    <t>C_IND-008-3700</t>
  </si>
  <si>
    <t>{CDID: C_IND-008-3700; Programs: WUDR; Watershed Totality: Yes; Withdrawl Type: Direct; Aggregated: No; LBAS: 3700-00}</t>
  </si>
  <si>
    <t>C_IND-009-3700</t>
  </si>
  <si>
    <t>withdrawal from unnamed settling ponds at a maximum daily rate of 0.325 mgd {CDID: C_IND-009-3700; Programs: WUDR; Watershed Totality: Yes; Withdrawl Type: Direct; Aggregated: Yes; LBAS: 3700-00}</t>
  </si>
  <si>
    <t>{CDID: C_IND-009-3700; Programs: WUDR; Watershed Totality: Yes; Withdrawl Type: Direct; Aggregated: Yes; LBAS: 3700-00}</t>
  </si>
  <si>
    <t>C_PWS-003-6600</t>
  </si>
  <si>
    <t>Bedrock wells {CDID: C_PWS-003-6600; Programs: WUDR; Watershed Totality: Yes; Withdrawl Type: Direct; Aggregated: Yes; LBAS: 6600-07}</t>
  </si>
  <si>
    <t>{CDID: C_PWS-003-6600; Programs: WUDR; Watershed Totality: Yes; Withdrawl Type: Direct; Aggregated: Yes; LBAS: 6600-07}</t>
  </si>
  <si>
    <t>C_PWS-001-6600</t>
  </si>
  <si>
    <t>{CDID: C_PWS-001-6600; Programs: WUDR; Watershed Totality: Yes; Withdrawl Type: Direct; Aggregated: Yes; LBAS: 6600-00}</t>
  </si>
  <si>
    <t>C_PWS-002-6600</t>
  </si>
  <si>
    <t>{CDID: C_PWS-002-6600; Programs: WUDR; Watershed Totality: Yes; Withdrawl Type: Direct; Aggregated: Yes; LBAS: 6600-10}</t>
  </si>
  <si>
    <t>C_IND-001-3400</t>
  </si>
  <si>
    <t>{CDID: C_IND-001-3400; Programs: WUDR; Watershed Totality: Yes; Withdrawl Type: Direct; Aggregated: No; LBAS: 3400-00}</t>
  </si>
  <si>
    <t>C_IRCP-001-3907</t>
  </si>
  <si>
    <t>0.6 mgd total withdrawal {CDID: C_IRCP-001-3907; Programs: WUDR; Watershed Totality: Yes; Withdrawl Type: Direct; Aggregated: Yes; LBAS: 3907-04}</t>
  </si>
  <si>
    <t>{CDID: C_IRCP-001-3907; Programs: WUDR; Watershed Totality: Yes; Withdrawl Type: Direct; Aggregated: Yes; LBAS: 3907-04}</t>
  </si>
  <si>
    <t>C_PWS-001-4204</t>
  </si>
  <si>
    <t>Wells will be operated in conjunction with previously registered Well Numbers 1 and 2 for a combined total withdrawal not to exceed 0.430 mgd {CDID: C_PWS-001-4204; Programs: WUDR; Watershed Totality: Yes; Withdrawl Type: Direct; Aggregated: No; LBAS: 4204-00}</t>
  </si>
  <si>
    <t>{CDID: C_PWS-001-4204; Programs: WUDR; Watershed Totality: Yes; Withdrawl Type: Direct; Aggregated: No; LBAS: 4204-00}</t>
  </si>
  <si>
    <t>C_PWS-002-4204</t>
  </si>
  <si>
    <t>Wells will be operated in conjunction with previously registered Well Numbers 1 and 2 for a combined total withdrawal not to exceed 0.430 mgd {CDID: C_PWS-002-4204; Programs: ; Watershed Totality: No; Withdrawl Type: Direct; Aggregated: No; LBAS: 4204-00}</t>
  </si>
  <si>
    <t>{CDID: C_PWS-002-4204; Programs: ; Watershed Totality: No; Withdrawl Type: Direct; Aggregated: No; LBAS: 4204-00}</t>
  </si>
  <si>
    <t>C_MIN-002-6800</t>
  </si>
  <si>
    <t>Ten gallons per day withdrawal {CDID: C_MIN-002-6800; Programs: ; Watershed Totality: No; Withdrawl Type: Direct; Aggregated: No; LBAS: 6800-00}</t>
  </si>
  <si>
    <t>{CDID: C_MIN-002-6800; Programs: ; Watershed Totality: No; Withdrawl Type: Direct; Aggregated: No; LBAS: 6800-00}</t>
  </si>
  <si>
    <t>C_MIN-003-6800</t>
  </si>
  <si>
    <t>{CDID: C_MIN-003-6800; Programs: WUDR; Watershed Totality: Yes; Withdrawl Type: Direct; Aggregated: No; LBAS: 6800-00}</t>
  </si>
  <si>
    <t>C_MIN-004-6800</t>
  </si>
  <si>
    <t>{CDID: C_MIN-004-6800; Programs: WUDR; Watershed Totality: Yes; Withdrawl Type: Direct; Aggregated: No; LBAS: 6800-00}</t>
  </si>
  <si>
    <t>C_PWS-001-6703</t>
  </si>
  <si>
    <t>Torrington Water Supply System to the Aquarion Litchfield System. Interconnection at Pumping Station Road near Weed Road, Torrington {CDID: C_PWS-001-6703; Programs: ; Watershed Totality: No; Withdrawl Type: Return; Aggregated: No; LBAS: 6703-02}</t>
  </si>
  <si>
    <t>{CDID: C_PWS-001-6703; Programs: ; Watershed Totality: No; Withdrawl Type: Return; Aggregated: No; LBAS: 6703-02}</t>
  </si>
  <si>
    <t>C_IRCP-002-3907</t>
  </si>
  <si>
    <t>Irrigate nursery crops {CDID: C_IRCP-002-3907; Programs: WUDR; Watershed Totality: Yes; Withdrawl Type: Direct; Aggregated: Yes; LBAS: 3907-04}</t>
  </si>
  <si>
    <t>{CDID: C_IRCP-002-3907; Programs: WUDR; Watershed Totality: Yes; Withdrawl Type: Direct; Aggregated: Yes; LBAS: 3907-04}</t>
  </si>
  <si>
    <t>C_PWS-001-3100</t>
  </si>
  <si>
    <t>Connection between The Company's Northern Operations Western System to Mansfield and the University of Connecticut's public water system Connecticut Water Via a proposed regional 5.3 mile pipeline along Route 195. {CDID: C_PWS-001-3100; Programs: ; Watershed Totality: No; Withdrawl Type: Return; Aggregated: No; LBAS: 3100-00}</t>
  </si>
  <si>
    <t>{CDID: C_PWS-001-3100; Programs: ; Watershed Totality: No; Withdrawl Type: Return; Aggregated: No; LBAS: 3100-00}</t>
  </si>
  <si>
    <t>C_PWS-001-3713</t>
  </si>
  <si>
    <t>Maximum rate of 1,000 gpm {CDID: C_PWS-001-3713; Programs: WUDR; Watershed Totality: Yes; Withdrawl Type: Direct; Aggregated: No; LBAS: 3713-00}</t>
  </si>
  <si>
    <t>{CDID: C_PWS-001-3713; Programs: WUDR; Watershed Totality: Yes; Withdrawl Type: Direct; Aggregated: No; LBAS: 3713-00}</t>
  </si>
  <si>
    <t>C_IRREC-001-4318</t>
  </si>
  <si>
    <t>Grimes Brook to a 1.07-acre detention pond adjacent to Grimes Brook for irrigation purposes  {CDID: C_IRREC-001-4318; Programs: WUDR; Watershed Totality: Yes; Withdrawl Type: Indirect; Aggregated: No; LBAS: 4318-05}</t>
  </si>
  <si>
    <t>{CDID: C_IRREC-001-4318; Programs: WUDR; Watershed Totality: Yes; Withdrawl Type: Indirect; Aggregated: No; LBAS: 4318-05}</t>
  </si>
  <si>
    <t>C_IRREC-004-5307</t>
  </si>
  <si>
    <t>Withdrawal from Basin B for gold course irrigation purposes.  {CDID: C_IRREC-004-5307; Programs: WUDR; Watershed Totality: Yes; Withdrawl Type: Direct; Aggregated: No; LBAS: 5307-04}</t>
  </si>
  <si>
    <t>{CDID: C_IRREC-004-5307; Programs: WUDR; Watershed Totality: Yes; Withdrawl Type: Direct; Aggregated: No; LBAS: 5307-04}</t>
  </si>
  <si>
    <t>C_IND-001-4400</t>
  </si>
  <si>
    <t>withdrawal from the Connecticut River at a rate of 43,055 gpm from an existing structure on the west bank of the Connecticut River approximately 3000 feet north of the charter oak bridge in the City of Hartford. The existing intake structure consists of a pier wall and 52' x 32' brick structure pump house containing intake grates, with eight centrifugal pumps and one lowhead pump. diverted water will be discharged to the Park River conduit adjacent to the Hartford Steam Company Plant at 60 Columbus Boulevard {CDID: C_IND-001-4400; Programs: WUDR; Watershed Totality: Yes; Withdrawl Type: Direct; Aggregated: No; LBAS: 4400-00}</t>
  </si>
  <si>
    <t>{CDID: C_IND-001-4400; Programs: WUDR; Watershed Totality: Yes; Withdrawl Type: Direct; Aggregated: No; LBAS: 4400-00}</t>
  </si>
  <si>
    <t>C_IRREC-001-3300</t>
  </si>
  <si>
    <t>{CDID: C_IRREC-001-3300; Programs: WUDR; Watershed Totality: Yes; Withdrawl Type: Direct; Aggregated: No; LBAS: 3300-10}</t>
  </si>
  <si>
    <t>C_PWS-003-4315</t>
  </si>
  <si>
    <t>{CDID: C_PWS-003-4315; Programs: WUDR; Watershed Totality: Yes; Withdrawl Type: Direct; Aggregated: Yes; LBAS: 4315-13}</t>
  </si>
  <si>
    <t>C_PWS-001-2000</t>
  </si>
  <si>
    <t>The Connecticut Water Company seeks to renew its diversion permit authorizing operation of the Soundview (Hartung) Wellfield (including three wells located on property owned by the Town of Old Lyme) in the Town of Old Lyme, CT.  The wellfield supplies the CWC Soundview System, including 763 residential customers, six commercial customers and one Public Authority customer with potable water and limited fire protection. A maximum daily withdrawal of 0.22 million gallons per day is requested. {CDID: C_PWS-001-2000; Programs: WUDR; Watershed Totality: Yes; Withdrawl Type: Direct; Aggregated: Yes; LBAS: 2000-52}</t>
  </si>
  <si>
    <t>{CDID: C_PWS-001-2000; Programs: WUDR; Watershed Totality: Yes; Withdrawl Type: Direct; Aggregated: Yes; LBAS: 2000-52}</t>
  </si>
  <si>
    <t>C_PWS-001-4316</t>
  </si>
  <si>
    <t>Well #3 located at 488 West Avon Road {CDID: C_PWS-001-4316; Programs: WUDR; Watershed Totality: Yes; Withdrawl Type: Direct; Aggregated: No; LBAS: 4316-01}</t>
  </si>
  <si>
    <t>{CDID: C_PWS-001-4316; Programs: WUDR; Watershed Totality: Yes; Withdrawl Type: Direct; Aggregated: No; LBAS: 4316-01}</t>
  </si>
  <si>
    <t>C_IRREC-004-5207</t>
  </si>
  <si>
    <t>two surface water withdrawals for golf course irrigation  {CDID: C_IRREC-004-5207; Programs: WUDR; Watershed Totality: Yes; Withdrawl Type: Direct; Aggregated: Yes; LBAS: 5207-02}</t>
  </si>
  <si>
    <t>{CDID: C_IRREC-004-5207; Programs: WUDR; Watershed Totality: Yes; Withdrawl Type: Direct; Aggregated: Yes; LBAS: 5207-02}</t>
  </si>
  <si>
    <t>C_IND-004-3004</t>
  </si>
  <si>
    <t>{CDID: C_IND-004-3004; Programs: WUDR; Watershed Totality: Yes; Withdrawl Type: Direct; Aggregated: No; LBAS: 3004-00}</t>
  </si>
  <si>
    <t>C_IND-001-3711</t>
  </si>
  <si>
    <t>Primary process water supply source  {CDID: C_IND-001-3711; Programs: WUDR; Watershed Totality: Yes; Withdrawl Type: Direct; Aggregated: Yes; LBAS: 3711-00}</t>
  </si>
  <si>
    <t>{CDID: C_IND-001-3711; Programs: WUDR; Watershed Totality: Yes; Withdrawl Type: Direct; Aggregated: Yes; LBAS: 3711-00}</t>
  </si>
  <si>
    <t>C_IND-002-3711</t>
  </si>
  <si>
    <t>{CDID: C_IND-002-3711; Programs: WUDR; Watershed Totality: Yes; Withdrawl Type: Indirect; Aggregated: No; LBAS: 3711-00}</t>
  </si>
  <si>
    <t>C_IND-003-3711</t>
  </si>
  <si>
    <t>{CDID: C_IND-003-3711; Programs: WUDR; Watershed Totality: Yes; Withdrawl Type: Indirect; Aggregated: No; LBAS: 3711-00}</t>
  </si>
  <si>
    <t>C_COM-001-4800</t>
  </si>
  <si>
    <t>{CDID: C_COM-001-4800; Programs: WUDR; Watershed Totality: Yes; Withdrawl Type: Direct; Aggregated: Yes; LBAS: 4800-13}</t>
  </si>
  <si>
    <t>C_IRREC-002-4800</t>
  </si>
  <si>
    <t>for discharge to irrigation supply pond {CDID: C_IRREC-002-4800; Programs: WUDR; Watershed Totality: Yes; Withdrawl Type: Indirect; Aggregated: Yes; LBAS: 4800-13}</t>
  </si>
  <si>
    <t>{CDID: C_IRREC-002-4800; Programs: WUDR; Watershed Totality: Yes; Withdrawl Type: Indirect; Aggregated: Yes; LBAS: 4800-13}</t>
  </si>
  <si>
    <t>C_IRREC-007-4300</t>
  </si>
  <si>
    <t>{CDID: C_IRREC-007-4300; Programs: WUDR; Watershed Totality: Yes; Withdrawl Type: Direct; Aggregated: No; LBAS: 4300-00}</t>
  </si>
  <si>
    <t>C_IRREC-001-7402</t>
  </si>
  <si>
    <t>{CDID: C_IRREC-001-7402; Programs: WUDR; Watershed Totality: Yes; Withdrawl Type: Direct; Aggregated: Yes; LBAS: 7402-01}</t>
  </si>
  <si>
    <t>C_IRREC-002-7402</t>
  </si>
  <si>
    <t>Bedrock wells {CDID: C_IRREC-002-7402; Programs: WUDR; Watershed Totality: Yes; Withdrawl Type: Indirect; Aggregated: Yes; LBAS: 7402-01}</t>
  </si>
  <si>
    <t>{CDID: C_IRREC-002-7402; Programs: WUDR; Watershed Totality: Yes; Withdrawl Type: Indirect; Aggregated: Yes; LBAS: 7402-01}</t>
  </si>
  <si>
    <t>C_IRREC-002-6502</t>
  </si>
  <si>
    <t>LAKE WARAMAUG {CDID: C_IRREC-002-6502; Programs: WUDR; Watershed Totality: Yes; Withdrawl Type: Direct; Aggregated: No; LBAS: 6502-00}</t>
  </si>
  <si>
    <t>{CDID: C_IRREC-002-6502; Programs: WUDR; Watershed Totality: Yes; Withdrawl Type: Direct; Aggregated: No; LBAS: 6502-00}</t>
  </si>
  <si>
    <t>C_IRREC-027-4404</t>
  </si>
  <si>
    <t>{CDID: C_IRREC-027-4404; Programs: WUDR; Watershed Totality: Yes; Withdrawl Type: Direct; Aggregated: No; LBAS: 4404-04}</t>
  </si>
  <si>
    <t>C_IRREC-004-4402</t>
  </si>
  <si>
    <t>Bedrock Wells {CDID: C_IRREC-004-4402; Programs: WUDR; Watershed Totality: Yes; Withdrawl Type: Direct; Aggregated: Yes; LBAS: 4402-04}</t>
  </si>
  <si>
    <t>{CDID: C_IRREC-004-4402; Programs: WUDR; Watershed Totality: Yes; Withdrawl Type: Direct; Aggregated: Yes; LBAS: 4402-04}</t>
  </si>
  <si>
    <t>C_PWSE-012-5202</t>
  </si>
  <si>
    <t>C_PWS-018-7200</t>
  </si>
  <si>
    <t>{CDID: C_PWS-018-7200; Programs: WUDR; Watershed Totality: Yes; Withdrawl Type: Direct; Aggregated: Yes; LBAS: 7200-00}</t>
  </si>
  <si>
    <t>C_IRREC-026-4403</t>
  </si>
  <si>
    <t>{CDID: C_IRREC-026-4403; Programs: WUDR; Watershed Totality: Yes; Withdrawl Type: Direct; Aggregated: No; LBAS: 4403-07}</t>
  </si>
  <si>
    <t>C_IRREC-001-4021</t>
  </si>
  <si>
    <t>{CDID: C_IRREC-001-4021; Programs: WUDR; Watershed Totality: Yes; Withdrawl Type: Direct; Aggregated: Yes; LBAS: 4021-00}</t>
  </si>
  <si>
    <t>C_IRREC-002-5307</t>
  </si>
  <si>
    <t>Unlined {CDID: C_IRREC-002-5307; Programs: WUDR; Watershed Totality: Yes; Withdrawl Type: Direct; Aggregated: Yes; LBAS: 5307-04}</t>
  </si>
  <si>
    <t>{CDID: C_IRREC-002-5307; Programs: WUDR; Watershed Totality: Yes; Withdrawl Type: Direct; Aggregated: Yes; LBAS: 5307-04}</t>
  </si>
  <si>
    <t>C_IRREC-003-5307</t>
  </si>
  <si>
    <t>Stratified Drift {CDID: C_IRREC-003-5307; Programs: WUDR; Watershed Totality: Yes; Withdrawl Type: Indirect; Aggregated: Yes; LBAS: 5307-04}</t>
  </si>
  <si>
    <t>{CDID: C_IRREC-003-5307; Programs: WUDR; Watershed Totality: Yes; Withdrawl Type: Indirect; Aggregated: Yes; LBAS: 5307-04}</t>
  </si>
  <si>
    <t>C_PWS-018-4607</t>
  </si>
  <si>
    <t>{CDID: C_PWS-018-4607; Programs: ; Watershed Totality: No; Withdrawl Type: Return; Aggregated: No; LBAS: 4607-13}</t>
  </si>
  <si>
    <t>C_IRREC-001-3716</t>
  </si>
  <si>
    <t>{CDID: C_IRREC-001-3716; Programs: WUDR; Watershed Totality: Yes; Withdrawl Type: Direct; Aggregated: No; LBAS: 3716-09}</t>
  </si>
  <si>
    <t>C_IRREC-008-6600</t>
  </si>
  <si>
    <t xml:space="preserve">NEW MILFORD GOLF LLC (Owner / CANDLEWOOD VALLEY COUNTRY CLUB, INC. </t>
  </si>
  <si>
    <t>{CDID: C_IRREC-008-6600; Programs: WUDR; Watershed Totality: Yes; Withdrawl Type: Direct; Aggregated: No; LBAS: 6600-00}</t>
  </si>
  <si>
    <t>C_IRREC-002-5306</t>
  </si>
  <si>
    <t>{CDID: C_IRREC-002-5306; Programs: WUDR; Watershed Totality: Yes; Withdrawl Type: Direct; Aggregated: No; LBAS: 5306-01}</t>
  </si>
  <si>
    <t>C_COM-001-NA</t>
  </si>
  <si>
    <t>Withdrawal of water from two wells, PW-14 and PW-39, drilled in a stratified drift aquifer.  Only one well operates at a time.  The wells deliver to a 10,000 gallon holding tank located inside the office building.  Water is used as a potable source for the facility, maintenance cooling, and irrigation to maintain on-site landscaping. {CDID: C_COM-001-NA; Programs: WUDR; Watershed Totality: Yes; Withdrawl Type: Direct; Aggregated: Yes; LBAS: 0}</t>
  </si>
  <si>
    <t>{CDID: C_COM-001-NA; Programs: WUDR; Watershed Totality: Yes; Withdrawl Type: Direct; Aggregated: Yes; LBAS: 0}</t>
  </si>
  <si>
    <t>C_IRCP-004-5111</t>
  </si>
  <si>
    <t>{CDID: C_IRCP-004-5111; Programs: WUDR; Watershed Totality: Yes; Withdrawl Type: Direct; Aggregated: No; LBAS: 5111-00}</t>
  </si>
  <si>
    <t>C_PWS-006-6914</t>
  </si>
  <si>
    <t>{CDID: C_PWS-006-6914; Programs: ; Watershed Totality: No; Withdrawl Type: Return; Aggregated: No; LBAS: 6914-10}</t>
  </si>
  <si>
    <t>C_IND-037-6900</t>
  </si>
  <si>
    <t>The Waterbury Plating Company has been operating this well for process water since 1986.  Previously, the average daily well water consumed was between 35,000 to 45,000 gallons per day.  The Waterbury Plating company has a wastewater discharge permit issed by the CT DEEP for 80,000 gallons per day.  Current and future business demands have caused our well water consumption to occasionally go above the 50,000 gallons per day permitting threshold. {CDID: C_IND-037-6900; Programs: WUDR; Watershed Totality: Yes; Withdrawl Type: Direct; Aggregated: No; LBAS: 6900-00}</t>
  </si>
  <si>
    <t>{CDID: C_IND-037-6900; Programs: WUDR; Watershed Totality: Yes; Withdrawl Type: Direct; Aggregated: No; LBAS: 6900-00}</t>
  </si>
  <si>
    <t>C_IRREC-001-6908</t>
  </si>
  <si>
    <t>{CDID: C_IRREC-001-6908; Programs: WUDR; Watershed Totality: Yes; Withdrawl Type: Direct; Aggregated: Yes; LBAS: 6908-07}</t>
  </si>
  <si>
    <t>C_IND-010-3004</t>
  </si>
  <si>
    <t>{CDID: C_IND-010-3004; Programs: WUDR; Watershed Totality: Yes; Withdrawl Type: Direct; Aggregated: No; LBAS: 3004-00}</t>
  </si>
  <si>
    <t>C_IRREC-070-6000</t>
  </si>
  <si>
    <t>Eight wells:  IW-1, IW-2, IW-3, the Maintenance Garage well, Club House Well 1, Club House Well 2, and two restroom wells as shown on the location map entitled "Bull's Bridge Golf Club," dated July 22, 2002, prepared by Leggette, Brashears &amp; Graham, Inc. {CDID: C_IRREC-070-6000; Programs: WUDR; Watershed Totality: Yes; Withdrawl Type: Direct; Aggregated: Yes; LBAS: 6000-27}</t>
  </si>
  <si>
    <t>{CDID: C_IRREC-070-6000; Programs: WUDR; Watershed Totality: Yes; Withdrawl Type: Direct; Aggregated: Yes; LBAS: 6000-27}</t>
  </si>
  <si>
    <t>C_PWS-008-2202</t>
  </si>
  <si>
    <t>{CDID: C_PWS-008-2202; Programs: WUDR; Watershed Totality: Yes; Withdrawl Type: Direct; Aggregated: Yes; LBAS: 2202-04}</t>
  </si>
  <si>
    <t>C_IND-026-4320</t>
  </si>
  <si>
    <t>{CDID: C_IND-026-4320; Programs: WUDR; Watershed Totality: Yes; Withdrawl Type: Direct; Aggregated: No; LBAS: 4320-13}</t>
  </si>
  <si>
    <t>C_IND-021-2000</t>
  </si>
  <si>
    <t>{CDID: C_IND-021-2000; Programs: WUDR; Watershed Totality: Yes; Withdrawl Type: Direct; Aggregated: No; LBAS: 2000-26}</t>
  </si>
  <si>
    <t>C_IND-003-5201</t>
  </si>
  <si>
    <t>{CDID: C_IND-003-5201; Programs: WUDR; Watershed Totality: Yes; Withdrawl Type: Direct; Aggregated: No; LBAS: 5201-00}</t>
  </si>
  <si>
    <t>C_IND-039-5000</t>
  </si>
  <si>
    <t>{CDID: C_IND-039-5000; Programs: WUDR; Watershed Totality: Yes; Withdrawl Type: Direct; Aggregated: No; LBAS: 0}</t>
  </si>
  <si>
    <t>C_IND-083-5200</t>
  </si>
  <si>
    <t>{CDID: C_IND-083-5200; Programs: WUDR; Watershed Totality: Yes; Withdrawl Type: Direct; Aggregated: No; LBAS: 5200-00}</t>
  </si>
  <si>
    <t>C_IND-084-5200</t>
  </si>
  <si>
    <t>{CDID: C_IND-084-5200; Programs: ; Watershed Totality: No; Withdrawl Type: Direct; Aggregated: Yes; LBAS: 5200-00}</t>
  </si>
  <si>
    <t>C_IND-085-5200</t>
  </si>
  <si>
    <t>{CDID: C_IND-085-5200; Programs: WUDR; Watershed Totality: Yes; Withdrawl Type: Direct; Aggregated: No; LBAS: 5200-00}</t>
  </si>
  <si>
    <t>C_PWS-005-6402</t>
  </si>
  <si>
    <t>The subject activity includes the connection of the proposed reduction Well 14 to the existing water distribution system for Ball Pond.  Modifications to Well 14 will be completed to meet Department of Public Health sanitary requirements, including the installation of a pitless adaptor on the well.  A water line from Well 14 will be connected to the existing distribution line in place at the well field for the existing production Well 10.   {CDID: C_PWS-005-6402; Programs: WUDR; Watershed Totality: Yes; Withdrawl Type: Direct; Aggregated: No; LBAS: 6402-00}</t>
  </si>
  <si>
    <t>{CDID: C_PWS-005-6402; Programs: WUDR; Watershed Totality: Yes; Withdrawl Type: Direct; Aggregated: No; LBAS: 6402-00}</t>
  </si>
  <si>
    <t>C_IRREC-026-4100</t>
  </si>
  <si>
    <t>{CDID: C_IRREC-026-4100; Programs: WUDR; Watershed Totality: Yes; Withdrawl Type: Direct; Aggregated: Yes; LBAS: 4100-00}</t>
  </si>
  <si>
    <t>C_IRREC-027-4100</t>
  </si>
  <si>
    <t>DIVERSION OF UP TO 250,000 GPD NEW WATER {CDID: C_IRREC-027-4100; Programs: ; Watershed Totality: No; Withdrawl Type: Indirect; Aggregated: No; LBAS: 4100-00}</t>
  </si>
  <si>
    <t>{CDID: C_IRREC-027-4100; Programs: ; Watershed Totality: No; Withdrawl Type: Indirect; Aggregated: No; LBAS: 4100-00}</t>
  </si>
  <si>
    <t>C_PWS-020-7200</t>
  </si>
  <si>
    <t>{CDID: C_PWS-020-7200; Programs: WUDR; Watershed Totality: Yes; Withdrawl Type: Direct; Aggregated: No; LBAS: 7200-00}</t>
  </si>
  <si>
    <t>C_PWS-019-7200</t>
  </si>
  <si>
    <t>{CDID: C_PWS-019-7200; Programs: WUDR; Watershed Totality: Yes; Withdrawl Type: Direct; Aggregated: Yes; LBAS: 7200-02}</t>
  </si>
  <si>
    <t>C_PWS-005-6400</t>
  </si>
  <si>
    <t>{CDID: C_PWS-005-6400; Programs: WUDR; Watershed Totality: Yes; Withdrawl Type: Direct; Aggregated: Yes; LBAS: 6400-00}</t>
  </si>
  <si>
    <t>C_PWS-001-6018</t>
  </si>
  <si>
    <t>The Greenridge Tax District operates the Greenridge Water Department.  This small water supply system with eight interconnected wells provides Greenridge residents water for consumptive use.   {CDID: C_PWS-001-6018; Programs: WUDR; Watershed Totality: Yes; Withdrawl Type: Direct; Aggregated: Yes; LBAS: 6018-07}</t>
  </si>
  <si>
    <t>{CDID: C_PWS-001-6018; Programs: WUDR; Watershed Totality: Yes; Withdrawl Type: Direct; Aggregated: Yes; LBAS: 6018-07}</t>
  </si>
  <si>
    <t>C_PWS-006-6402</t>
  </si>
  <si>
    <t>{CDID: C_PWS-006-6402; Programs: WUDR; Watershed Totality: Yes; Withdrawl Type: Direct; Aggregated: Yes; LBAS: 6402-00}</t>
  </si>
  <si>
    <t>C_PWS-002-4001</t>
  </si>
  <si>
    <t>Withdraw a maximum of 250,000 GPD from Wells 2 and 3 of the West Suffield Wellfield to serve the Aquarion's West Suffield System. Note "approved use" clarification on permit doc in DMS. {CDID: C_PWS-002-4001; Programs: WUDR; Watershed Totality: Yes; Withdrawl Type: Direct; Aggregated: Yes; LBAS: 4001-00}</t>
  </si>
  <si>
    <t>{CDID: C_PWS-002-4001; Programs: WUDR; Watershed Totality: Yes; Withdrawl Type: Direct; Aggregated: Yes; LBAS: 4001-00}</t>
  </si>
  <si>
    <t>C_PWS-006-6400</t>
  </si>
  <si>
    <t>{CDID: C_PWS-006-6400; Programs: WUDR; Watershed Totality: Yes; Withdrawl Type: Direct; Aggregated: Yes; LBAS: 6400-00}</t>
  </si>
  <si>
    <t>C_PWS-020-6705</t>
  </si>
  <si>
    <t>{CDID: C_PWS-020-6705; Programs: WUDR; Watershed Totality: Yes; Withdrawl Type: Direct; Aggregated: Yes; LBAS: 6705-00}</t>
  </si>
  <si>
    <t>C_IRREC-040-5000</t>
  </si>
  <si>
    <t>{CDID: C_IRREC-040-5000; Programs: WUDR; Watershed Totality: Yes; Withdrawl Type: Direct; Aggregated: Yes; LBAS: 5000-16}</t>
  </si>
  <si>
    <t>C_IRREC-041-5000</t>
  </si>
  <si>
    <t>{CDID: C_IRREC-041-5000; Programs: WUDR; Watershed Totality: Yes; Withdrawl Type: Indirect; Aggregated: No; LBAS: 5000-16}</t>
  </si>
  <si>
    <t>C_IRREC-042-5000</t>
  </si>
  <si>
    <t>{CDID: C_IRREC-042-5000; Programs: WUDR; Watershed Totality: Yes; Withdrawl Type: Indirect; Aggregated: No; LBAS: 5000-16}</t>
  </si>
  <si>
    <t>C_IRREC-043-5000</t>
  </si>
  <si>
    <t>{CDID: C_IRREC-043-5000; Programs: WUDR; Watershed Totality: Yes; Withdrawl Type: Indirect; Aggregated: No; LBAS: 5000-16}</t>
  </si>
  <si>
    <t>C_MIN-015-5206</t>
  </si>
  <si>
    <t>bedrock {CDID: C_MIN-015-5206; Programs: WUDR; Watershed Totality: Yes; Withdrawl Type: Direct; Aggregated: Yes; LBAS: 5206-01}</t>
  </si>
  <si>
    <t>{CDID: C_MIN-015-5206; Programs: WUDR; Watershed Totality: Yes; Withdrawl Type: Direct; Aggregated: Yes; LBAS: 5206-01}</t>
  </si>
  <si>
    <t>C_IRREC-011-4316</t>
  </si>
  <si>
    <t>Dug irrigation well installed in 1978 {CDID: C_IRREC-011-4316; Programs: WUDR; Watershed Totality: Yes; Withdrawl Type: Direct; Aggregated: No; LBAS: 4316-00}</t>
  </si>
  <si>
    <t>{CDID: C_IRREC-011-4316; Programs: WUDR; Watershed Totality: Yes; Withdrawl Type: Direct; Aggregated: No; LBAS: 4316-00}</t>
  </si>
  <si>
    <t>C_PWS-003-5111</t>
  </si>
  <si>
    <t>C_PWS-069-6000</t>
  </si>
  <si>
    <t>C_PWS-020-6916</t>
  </si>
  <si>
    <t>increasing flow through 12" existing interconnection to 0.300 gpd. {CDID: C_PWS-020-6916; Programs: ; Watershed Totality: No; Withdrawl Type: Return; Aggregated: No; LBAS: 6916-10}</t>
  </si>
  <si>
    <t>{CDID: C_PWS-020-6916; Programs: ; Watershed Totality: No; Withdrawl Type: Return; Aggregated: No; LBAS: 6916-10}</t>
  </si>
  <si>
    <t>C_PWS-022-2000</t>
  </si>
  <si>
    <t>Water withdrawn from the Mile Creek Road wellfield will be combined with water from the nearby Hartung Wellfield which provides potable water to the Soundview System.  The water will be withdrawn from five bedrock wells on the property and will be pumped to the storage tank for the Soundview system.  Withdrawals will be metered.  The Mile Creek Road wells will be used to provide additional water to the system during periods of high demand.  All water utilized by customers of the Soundview System will continue to be discharged to septic systems in the service area.   {CDID: C_PWS-022-2000; Programs: WUDR; Watershed Totality: Yes; Withdrawl Type: Direct; Aggregated: Yes; LBAS: 2000-52}</t>
  </si>
  <si>
    <t>{CDID: C_PWS-022-2000; Programs: WUDR; Watershed Totality: Yes; Withdrawl Type: Direct; Aggregated: Yes; LBAS: 2000-52}</t>
  </si>
  <si>
    <t>C_PWS-003-6915</t>
  </si>
  <si>
    <t>{CDID: C_PWS-003-6915; Programs: WUDR; Watershed Totality: Yes; Withdrawl Type: Direct; Aggregated: Yes; LBAS: 6915-00}</t>
  </si>
  <si>
    <t>C_PWS-006-5207</t>
  </si>
  <si>
    <t>C_PWS-013-5110</t>
  </si>
  <si>
    <t>{CDID: C_PWS-013-5110; Programs: ; Watershed Totality: No; Withdrawl Type: Direct; Aggregated: Yes; LBAS: 5110-00}</t>
  </si>
  <si>
    <t>C_PWS-036-3700</t>
  </si>
  <si>
    <t>{CDID: C_PWS-036-3700; Programs: ; Watershed Totality: No; Withdrawl Type: Return; Aggregated: No; LBAS: 3700-00}</t>
  </si>
  <si>
    <t>C_PWS-011-4312</t>
  </si>
  <si>
    <t>public water supply interconnection between Avon Water Company and the Connecticut Water Company {CDID: C_PWS-011-4312; Programs: ; Watershed Totality: No; Withdrawl Type: Direct; Aggregated: No; LBAS: 4312-00}</t>
  </si>
  <si>
    <t>{CDID: C_PWS-011-4312; Programs: ; Watershed Totality: No; Withdrawl Type: Direct; Aggregated: No; LBAS: 4312-00}</t>
  </si>
  <si>
    <t>C_PWS-012-3100</t>
  </si>
  <si>
    <t>{CDID: C_PWS-012-3100; Programs: WUDR; Watershed Totality: Yes; Withdrawl Type: Direct; Aggregated: Yes; LBAS: 3100-14}</t>
  </si>
  <si>
    <t>C_IRREC-004-6602</t>
  </si>
  <si>
    <t>from brook to detention pond then to irrigation system {CDID: C_IRREC-004-6602; Programs: WUDR; Watershed Totality: Yes; Withdrawl Type: Indirect; Aggregated: No; LBAS: 6602-00}</t>
  </si>
  <si>
    <t>{CDID: C_IRREC-004-6602; Programs: WUDR; Watershed Totality: Yes; Withdrawl Type: Indirect; Aggregated: No; LBAS: 6602-00}</t>
  </si>
  <si>
    <t>C_PWS-086-4300</t>
  </si>
  <si>
    <t>back up well only {CDID: C_PWS-086-4300; Programs: WUDR; Watershed Totality: Yes; Withdrawl Type: Direct; Aggregated: No; LBAS: 4300-00}</t>
  </si>
  <si>
    <t>{CDID: C_PWS-086-4300; Programs: WUDR; Watershed Totality: Yes; Withdrawl Type: Direct; Aggregated: No; LBAS: 4300-00}</t>
  </si>
  <si>
    <t>C_IRREC-084-4300</t>
  </si>
  <si>
    <t>Irrigation withdrawal from the Farmington River for golf course- downstream location  {CDID: C_IRREC-084-4300; Programs: WUDR; Watershed Totality: Yes; Withdrawl Type: Direct; Aggregated: No; LBAS: 4300-00}</t>
  </si>
  <si>
    <t>{CDID: C_IRREC-084-4300; Programs: WUDR; Watershed Totality: Yes; Withdrawl Type: Direct; Aggregated: No; LBAS: 4300-00}</t>
  </si>
  <si>
    <t>C_IRREC-085-4300</t>
  </si>
  <si>
    <t>Irrigation withdrawal from the Farmington River for golf course- upstream location {CDID: C_IRREC-085-4300; Programs: WUDR; Watershed Totality: Yes; Withdrawl Type: Direct; Aggregated: No; LBAS: 4300-00}</t>
  </si>
  <si>
    <t>{CDID: C_IRREC-085-4300; Programs: WUDR; Watershed Totality: Yes; Withdrawl Type: Direct; Aggregated: No; LBAS: 4300-00}</t>
  </si>
  <si>
    <t>C_PWS-005-6805</t>
  </si>
  <si>
    <t>The project involves the diversion of water from three bedrock wells, PW-5, PW-6 and PW-7, from a new well field at the Woodlake Tax District (Woodlake), which is comprised of 400 condominium units. {CDID: C_PWS-005-6805; Programs: WUDR; Watershed Totality: Yes; Withdrawl Type: Direct; Aggregated: Yes; LBAS: 6805-00}</t>
  </si>
  <si>
    <t>{CDID: C_PWS-005-6805; Programs: WUDR; Watershed Totality: Yes; Withdrawl Type: Direct; Aggregated: Yes; LBAS: 6805-00}</t>
  </si>
  <si>
    <t>C_IRREC-001-7109</t>
  </si>
  <si>
    <t>{CDID: C_IRREC-001-7109; Programs: WUDR; Watershed Totality: Yes; Withdrawl Type: Direct; Aggregated: No; LBAS: 7109-04}</t>
  </si>
  <si>
    <t>C_IRREC-005-4012</t>
  </si>
  <si>
    <t>{CDID: C_IRREC-005-4012; Programs: WUDR; Watershed Totality: Yes; Withdrawl Type: Direct; Aggregated: No; LBAS: 4012-00}</t>
  </si>
  <si>
    <t>C_IRREC-020-7411</t>
  </si>
  <si>
    <t>{CDID: C_IRREC-020-7411; Programs: WUDR; Watershed Totality: Yes; Withdrawl Type: Direct; Aggregated: Yes; LBAS: 7411-00}</t>
  </si>
  <si>
    <t>C_IRREC-009-3400</t>
  </si>
  <si>
    <t>{CDID: C_IRREC-009-3400; Programs: WUDR; Watershed Totality: Yes; Withdrawl Type: Direct; Aggregated: Yes; LBAS: 3400-00}</t>
  </si>
  <si>
    <t>C_IRREC-010-3400</t>
  </si>
  <si>
    <t>{CDID: C_IRREC-010-3400; Programs: WUDR; Watershed Totality: Yes; Withdrawl Type: Indirect; Aggregated: Yes; LBAS: 3400-00}</t>
  </si>
  <si>
    <t>C_PWS-007-6600</t>
  </si>
  <si>
    <t>{CDID: C_PWS-007-6600; Programs: ; Watershed Totality: No; Withdrawl Type: Return; Aggregated: No; LBAS: 6600-00}</t>
  </si>
  <si>
    <t>C_MIN-007-6800</t>
  </si>
  <si>
    <t>{CDID: C_MIN-007-6800; Programs: WUDR; Watershed Totality: Yes; Withdrawl Type: Direct; Aggregated: No; LBAS: 6800-01}</t>
  </si>
  <si>
    <t>C_PWS-007-6400</t>
  </si>
  <si>
    <t>{CDID: C_PWS-007-6400; Programs: WUDR; Watershed Totality: Yes; Withdrawl Type: Direct; Aggregated: Yes; LBAS: 6400-00}</t>
  </si>
  <si>
    <t>C_PWS-017-3800</t>
  </si>
  <si>
    <t>Bedrock {CDID: C_PWS-017-3800; Programs: WUDR; Watershed Totality: Yes; Withdrawl Type: Direct; Aggregated: Yes; LBAS: 3800-00}</t>
  </si>
  <si>
    <t>{CDID: C_PWS-017-3800; Programs: WUDR; Watershed Totality: Yes; Withdrawl Type: Direct; Aggregated: Yes; LBAS: 3800-00}</t>
  </si>
  <si>
    <t>C_IND-002-3103</t>
  </si>
  <si>
    <t>{CDID: C_IND-002-3103; Programs: WUDR; Watershed Totality: Yes; Withdrawl Type: Direct; Aggregated: No; LBAS: 3103-00}</t>
  </si>
  <si>
    <t>C_IRCP-016-3800</t>
  </si>
  <si>
    <t>{CDID: C_IRCP-016-3800; Programs: ; Watershed Totality: No; Withdrawl Type: Direct; Aggregated: Yes; LBAS: 3800-00}</t>
  </si>
  <si>
    <t>C_PWS-003-2203</t>
  </si>
  <si>
    <t>{CDID: C_PWS-003-2203; Programs: ; Watershed Totality: No; Withdrawl Type: Return; Aggregated: No; LBAS: 2203-00}</t>
  </si>
  <si>
    <t>C_PWS-024-3000</t>
  </si>
  <si>
    <t>This diversion is for the distribution of drinking water supply to the Gales Ferry area of the Town of Ledyard.  It was first approved for diversion 1997 as an individual permit and then renewed in 2007 as a general permit.  When first approved, water was supplied solely along the Route 12 corridor of the Gales Ferry are, such that all meter readings were direct usage readings for that specific area.   {CDID: C_PWS-024-3000; Programs: ; Watershed Totality: No; Withdrawl Type: Direct; Aggregated: No; LBAS: 3000-10}</t>
  </si>
  <si>
    <t>{CDID: C_PWS-024-3000; Programs: ; Watershed Totality: No; Withdrawl Type: Direct; Aggregated: No; LBAS: 3000-10}</t>
  </si>
  <si>
    <t>C_IRREC-015-7407</t>
  </si>
  <si>
    <t>{CDID: C_IRREC-015-7407; Programs: WUDR; Watershed Totality: Yes; Withdrawl Type: Direct; Aggregated: Yes; LBAS: 7407-12}</t>
  </si>
  <si>
    <t>C_PWS-009-4314</t>
  </si>
  <si>
    <t>{CDID: C_PWS-009-4314; Programs: ; Watershed Totality: No; Withdrawl Type: Return; Aggregated: No; LBAS: 4314-00}</t>
  </si>
  <si>
    <t>C_PWS-011-3004</t>
  </si>
  <si>
    <t>{CDID: C_PWS-011-3004; Programs: ; Watershed Totality: No; Withdrawl Type: Direct; Aggregated: No; LBAS: 3004-00}</t>
  </si>
  <si>
    <t>C_IRREC-004-4319</t>
  </si>
  <si>
    <t>{CDID: C_IRREC-004-4319; Programs: WUDR; Watershed Totality: Yes; Withdrawl Type: Direct; Aggregated: No; LBAS: 4319-00}</t>
  </si>
  <si>
    <t>C_PWS-001-6301</t>
  </si>
  <si>
    <t>{CDID: C_PWS-001-6301; Programs: WUDR; Watershed Totality: Yes; Withdrawl Type: Direct; Aggregated: Yes; LBAS: 6301-07}</t>
  </si>
  <si>
    <t>C_IRREC-020-6800</t>
  </si>
  <si>
    <t>Golf Course Irrigation Pump {CDID: C_IRREC-020-6800; Programs: WUDR; Watershed Totality: Yes; Withdrawl Type: Direct; Aggregated: No; LBAS: 6800-00}</t>
  </si>
  <si>
    <t>{CDID: C_IRREC-020-6800; Programs: WUDR; Watershed Totality: Yes; Withdrawl Type: Direct; Aggregated: No; LBAS: 6800-00}</t>
  </si>
  <si>
    <t>C_PWS-002-3716</t>
  </si>
  <si>
    <t>{CDID: C_PWS-002-3716; Programs: WUDR; Watershed Totality: Yes; Withdrawl Type: Direct; Aggregated: Yes; LBAS: 3716-05}</t>
  </si>
  <si>
    <t>C_IRCP-115-4000</t>
  </si>
  <si>
    <t>{CDID: C_IRCP-115-4000; Programs: WUDR; Watershed Totality: Yes; Withdrawl Type: Direct; Aggregated: No; LBAS: 4000-00}</t>
  </si>
  <si>
    <t>C_IRCP-114-4000</t>
  </si>
  <si>
    <t>{CDID: C_IRCP-114-4000; Programs: WUDR; Watershed Totality: Yes; Withdrawl Type: Direct; Aggregated: No; LBAS: 4000-00}</t>
  </si>
  <si>
    <t>C_IND-036-6900</t>
  </si>
  <si>
    <t>{CDID: C_IND-036-6900; Programs: WUDR; Watershed Totality: Yes; Withdrawl Type: Direct; Aggregated: Yes; LBAS: 6900-00}</t>
  </si>
  <si>
    <t>C_IND-002-6915</t>
  </si>
  <si>
    <t>{CDID: C_IND-002-6915; Programs: WUDR; Watershed Totality: Yes; Withdrawl Type: Direct; Aggregated: Yes; LBAS: 6915-00}</t>
  </si>
  <si>
    <t>C_IRREC-001-6913</t>
  </si>
  <si>
    <t>{CDID: C_IRREC-001-6913; Programs: WUDR; Watershed Totality: Yes; Withdrawl Type: Direct; Aggregated: No; LBAS: 6913-03}</t>
  </si>
  <si>
    <t>C_MIN-035-3700</t>
  </si>
  <si>
    <t>{CDID: C_MIN-035-3700; Programs: WUDR; Watershed Totality: Yes; Withdrawl Type: Direct; Aggregated: No; LBAS: 3700-00}</t>
  </si>
  <si>
    <t>C_IRREC-009-6024</t>
  </si>
  <si>
    <t>{CDID: C_IRREC-009-6024; Programs: WUDR; Watershed Totality: Yes; Withdrawl Type: Direct; Aggregated: Yes; LBAS: 6024-01}</t>
  </si>
  <si>
    <t>C_IRREC-002-8104</t>
  </si>
  <si>
    <t>{CDID: C_IRREC-002-8104; Programs: WUDR; Watershed Totality: Yes; Withdrawl Type: Direct; Aggregated: Yes; LBAS: 8104-03}</t>
  </si>
  <si>
    <t>C_IRREC-005-4400</t>
  </si>
  <si>
    <t>2 Bedrock Wells {CDID: C_IRREC-005-4400; Programs: ; Watershed Totality: No; Withdrawl Type: Direct; Aggregated: Yes; LBAS: 4400-00}</t>
  </si>
  <si>
    <t>{CDID: C_IRREC-005-4400; Programs: ; Watershed Totality: No; Withdrawl Type: Direct; Aggregated: Yes; LBAS: 4400-00}</t>
  </si>
  <si>
    <t>C_IRREC-006-4400</t>
  </si>
  <si>
    <t>2 bedrock wells {CDID: C_IRREC-006-4400; Programs: ; Watershed Totality: No; Withdrawl Type: Direct; Aggregated: Yes; LBAS: 4400-00}</t>
  </si>
  <si>
    <t>{CDID: C_IRREC-006-4400; Programs: ; Watershed Totality: No; Withdrawl Type: Direct; Aggregated: Yes; LBAS: 4400-00}</t>
  </si>
  <si>
    <t>C_IRREC-006-4005</t>
  </si>
  <si>
    <t>2 Bedrock Wells {CDID: C_IRREC-006-4005; Programs: ; Watershed Totality: No; Withdrawl Type: Direct; Aggregated: Yes; LBAS: 4005-00}</t>
  </si>
  <si>
    <t>{CDID: C_IRREC-006-4005; Programs: ; Watershed Totality: No; Withdrawl Type: Direct; Aggregated: Yes; LBAS: 4005-00}</t>
  </si>
  <si>
    <t>C_IRREC-028-4404</t>
  </si>
  <si>
    <t>2 Bedrock Wells {CDID: C_IRREC-028-4404; Programs: ; Watershed Totality: No; Withdrawl Type: Direct; Aggregated: Yes; LBAS: 4404-00}</t>
  </si>
  <si>
    <t>{CDID: C_IRREC-028-4404; Programs: ; Watershed Totality: No; Withdrawl Type: Direct; Aggregated: Yes; LBAS: 4404-00}</t>
  </si>
  <si>
    <t>C_IND-005-6900</t>
  </si>
  <si>
    <t>stratified drift well, 79 ft deep, 400 gpm yield, pump yield design 300 gpm at 62 feet depth {CDID: C_IND-005-6900; Programs: WUDR; Watershed Totality: Yes; Withdrawl Type: Direct; Aggregated: No; LBAS: 6900-00}</t>
  </si>
  <si>
    <t>{CDID: C_IND-005-6900; Programs: WUDR; Watershed Totality: Yes; Withdrawl Type: Direct; Aggregated: No; LBAS: 6900-00}</t>
  </si>
  <si>
    <t>C_PWS-005-7300</t>
  </si>
  <si>
    <t>{CDID: C_PWS-005-7300; Programs: ; Watershed Totality: No; Withdrawl Type: Return; Aggregated: No; LBAS: 7300-00}</t>
  </si>
  <si>
    <t>C_COM-002-4308</t>
  </si>
  <si>
    <t>MDC interconnection for snow making water supply {CDID: C_COM-002-4308; Programs: ; Watershed Totality: No; Withdrawl Type: Direct; Aggregated: No; LBAS: 4308-00}</t>
  </si>
  <si>
    <t>{CDID: C_COM-002-4308; Programs: ; Watershed Totality: No; Withdrawl Type: Direct; Aggregated: No; LBAS: 4308-00}</t>
  </si>
  <si>
    <t>C_PWS-033-3700</t>
  </si>
  <si>
    <t>Installation of pump station and pressure reducing station at the Crystal-Plainfield Wellfield. Installation of approximately 12,000 feet of 12-inch dia. water main along Taos Dr. and Rte. 12 in Killingly {CDID: C_PWS-033-3700; Programs: ; Watershed Totality: No; Withdrawl Type: Return; Aggregated: No; LBAS: 3700-00}</t>
  </si>
  <si>
    <t>{CDID: C_PWS-033-3700; Programs: ; Watershed Totality: No; Withdrawl Type: Return; Aggregated: No; LBAS: 3700-00}</t>
  </si>
  <si>
    <t>C_PWS-001-6022</t>
  </si>
  <si>
    <t>{CDID: C_PWS-001-6022; Programs: ; Watershed Totality: No; Withdrawl Type: Return; Aggregated: No; LBAS: 6022-00}</t>
  </si>
  <si>
    <t>C_PWS-011-3100</t>
  </si>
  <si>
    <t>12-inch diameter sand/gravel well {CDID: C_PWS-011-3100; Programs: WUDR; Watershed Totality: Yes; Withdrawl Type: Direct; Aggregated: No; LBAS: 3100-00}</t>
  </si>
  <si>
    <t>{CDID: C_PWS-011-3100; Programs: WUDR; Watershed Totality: Yes; Withdrawl Type: Direct; Aggregated: No; LBAS: 3100-00}</t>
  </si>
  <si>
    <t>C_IRREC-001-7000</t>
  </si>
  <si>
    <t>{CDID: C_IRREC-001-7000; Programs: WUDR; Watershed Totality: Yes; Withdrawl Type: Indirect; Aggregated: Yes; LBAS: 7000-23}</t>
  </si>
  <si>
    <t>C_IRREC-002-7000</t>
  </si>
  <si>
    <t>{CDID: C_IRREC-002-7000; Programs: WUDR; Watershed Totality: Yes; Withdrawl Type: Direct; Aggregated: Yes; LBAS: 7000-23}</t>
  </si>
  <si>
    <t>C_IND-002-3800</t>
  </si>
  <si>
    <t>Series of 5 wells. Withdrawals from a radial collector well adjacent to the Shetucket River; cooling water supply for the Lisbon Resources Recovery Facility. {CDID: C_IND-002-3800; Programs: WUDR; Watershed Totality: Yes; Withdrawl Type: Direct; Aggregated: Yes; LBAS: 3800-00}</t>
  </si>
  <si>
    <t>{CDID: C_IND-002-3800; Programs: WUDR; Watershed Totality: Yes; Withdrawl Type: Direct; Aggregated: Yes; LBAS: 3800-00}</t>
  </si>
  <si>
    <t>C_IRREC-001-2101</t>
  </si>
  <si>
    <t>{CDID: C_IRREC-001-2101; Programs: WUDR; Watershed Totality: Yes; Withdrawl Type: Direct; Aggregated: No; LBAS: 2101-00}</t>
  </si>
  <si>
    <t>C_PWS-001-3104</t>
  </si>
  <si>
    <t>{CDID: C_PWS-001-3104; Programs: WUDR; Watershed Totality: Yes; Withdrawl Type: Direct; Aggregated: No; LBAS: 3104-00}</t>
  </si>
  <si>
    <t>C_IRREC-001-4607</t>
  </si>
  <si>
    <t>Pump located on the north side of Pond A in Orchard Golf Center {CDID: C_IRREC-001-4607; Programs: WUDR; Watershed Totality: Yes; Withdrawl Type: Direct; Aggregated: No; LBAS: 4607-08}</t>
  </si>
  <si>
    <t>{CDID: C_IRREC-001-4607; Programs: WUDR; Watershed Totality: Yes; Withdrawl Type: Direct; Aggregated: No; LBAS: 4607-08}</t>
  </si>
  <si>
    <t>C_IRREC-002-4607</t>
  </si>
  <si>
    <t>Pump located on the north side of Pond A in Orchard Golf Center   {CDID: C_IRREC-002-4607; Programs: WUDR; Watershed Totality: Yes; Withdrawl Type: Direct; Aggregated: No; LBAS: 4607-08}</t>
  </si>
  <si>
    <t>{CDID: C_IRREC-002-4607; Programs: WUDR; Watershed Totality: Yes; Withdrawl Type: Direct; Aggregated: No; LBAS: 4607-08}</t>
  </si>
  <si>
    <t>C_MIN-001-6004</t>
  </si>
  <si>
    <t>{CDID: C_MIN-001-6004; Programs: WUDR; Watershed Totality: Yes; Withdrawl Type: Direct; Aggregated: No; LBAS: 6004-00}</t>
  </si>
  <si>
    <t>C_PWS-001-4703</t>
  </si>
  <si>
    <t>{CDID: C_PWS-001-4703; Programs: WUDR; Watershed Totality: Yes; Withdrawl Type: Direct; Aggregated: Yes; LBAS: 4703-03}</t>
  </si>
  <si>
    <t>C_PWS-001-4702</t>
  </si>
  <si>
    <t>{CDID: C_PWS-001-4702; Programs: WUDR; Watershed Totality: Yes; Withdrawl Type: Direct; Aggregated: No; LBAS: 4702-00}</t>
  </si>
  <si>
    <t>C_IRREC-001-5305</t>
  </si>
  <si>
    <t>Diversion from Greist Pond for irrigation of an 18-hole golf course {CDID: C_IRREC-001-5305; Programs: WUDR; Watershed Totality: Yes; Withdrawl Type: Direct; Aggregated: No; LBAS: 5305-00}</t>
  </si>
  <si>
    <t>{CDID: C_IRREC-001-5305; Programs: WUDR; Watershed Totality: Yes; Withdrawl Type: Direct; Aggregated: No; LBAS: 5305-00}</t>
  </si>
  <si>
    <t>C_IRREC-002-3400</t>
  </si>
  <si>
    <t>surface water withdrawal from 3 sources on the golf course. {CDID: C_IRREC-002-3400; Programs: WUDR; Watershed Totality: Yes; Withdrawl Type: Direct; Aggregated: Yes; LBAS: 3400-02}</t>
  </si>
  <si>
    <t>{CDID: C_IRREC-002-3400; Programs: WUDR; Watershed Totality: Yes; Withdrawl Type: Direct; Aggregated: Yes; LBAS: 3400-02}</t>
  </si>
  <si>
    <t>C_PWS-001-6605</t>
  </si>
  <si>
    <t>24 x 18-inch diameter gravel packed well {CDID: C_PWS-001-6605; Programs: ; Watershed Totality: No; Withdrawl Type: Direct; Aggregated: No; LBAS: 6605-00}</t>
  </si>
  <si>
    <t>{CDID: C_PWS-001-6605; Programs: ; Watershed Totality: No; Withdrawl Type: Direct; Aggregated: No; LBAS: 6605-00}</t>
  </si>
  <si>
    <t>C_IRREC-001-3106</t>
  </si>
  <si>
    <t>{CDID: C_IRREC-001-3106; Programs: WUDR; Watershed Totality: Yes; Withdrawl Type: Direct; Aggregated: No; LBAS: 3106-00}</t>
  </si>
  <si>
    <t>C_PWS-002-4200</t>
  </si>
  <si>
    <t>Combined total for Avery Wells 1-4. "Wells # 3 and 4 will be operated in conjunction with previously registered Avery Well #1 and #2 for a combined total maximum withdrawal not to exceed 4.0 MGD for the Avery Well Field." {CDID: C_PWS-002-4200; Programs: WUDR; Watershed Totality: Yes; Withdrawl Type: Direct; Aggregated: Yes; LBAS: 4200-00}</t>
  </si>
  <si>
    <t>{CDID: C_PWS-002-4200; Programs: WUDR; Watershed Totality: Yes; Withdrawl Type: Direct; Aggregated: Yes; LBAS: 4200-00}</t>
  </si>
  <si>
    <t>C_IRREC-001-4010</t>
  </si>
  <si>
    <t>{CDID: C_IRREC-001-4010; Programs: WUDR; Watershed Totality: Yes; Withdrawl Type: Direct; Aggregated: Yes; LBAS: 4010-02}</t>
  </si>
  <si>
    <t>C_IRREC-002-4010</t>
  </si>
  <si>
    <t>{CDID: C_IRREC-002-4010; Programs: WUDR; Watershed Totality: Yes; Withdrawl Type: Indirect; Aggregated: Yes; LBAS: 4010-02}</t>
  </si>
  <si>
    <t>C_IRREC-001-3001</t>
  </si>
  <si>
    <t>Proposed Lined Pond {CDID: C_IRREC-001-3001; Programs: WUDR; Watershed Totality: Yes; Withdrawl Type: Direct; Aggregated: Yes; LBAS: 3001-09}</t>
  </si>
  <si>
    <t>{CDID: C_IRREC-001-3001; Programs: WUDR; Watershed Totality: Yes; Withdrawl Type: Direct; Aggregated: Yes; LBAS: 3001-09}</t>
  </si>
  <si>
    <t>C_IRREC-002-3001</t>
  </si>
  <si>
    <t>Part of well field with TW-2. TW-1 &amp; TW-2 have a total combined withdrawal of 0.250 mgd. {CDID: C_IRREC-002-3001; Programs: WUDR; Watershed Totality: Yes; Withdrawl Type: Indirect; Aggregated: No; LBAS: 3001-00}</t>
  </si>
  <si>
    <t>{CDID: C_IRREC-002-3001; Programs: WUDR; Watershed Totality: Yes; Withdrawl Type: Indirect; Aggregated: No; LBAS: 3001-00}</t>
  </si>
  <si>
    <t>C_IRREC-003-3001</t>
  </si>
  <si>
    <t>Part of well field with TW-1. No withdrawal amount indicated here, but TW-1 &amp; TW-2 have a total combined withdrawal of 0.250 mgd. {CDID: C_IRREC-003-3001; Programs: ; Watershed Totality: No; Withdrawl Type: Indirect; Aggregated: No; LBAS: 3001-00}</t>
  </si>
  <si>
    <t>{CDID: C_IRREC-003-3001; Programs: ; Watershed Totality: No; Withdrawl Type: Indirect; Aggregated: No; LBAS: 3001-00}</t>
  </si>
  <si>
    <t>C_PWS-003-4701</t>
  </si>
  <si>
    <t>Withdraw a combined maximum of 0.110 MGD from Hebron Center Wells #1-3, Country Manor Well, and Wall Street Well #1 {CDID: C_PWS-003-4701; Programs: WUDR; Watershed Totality: Yes; Withdrawl Type: Direct; Aggregated: Yes; LBAS: 4701-02}</t>
  </si>
  <si>
    <t>{CDID: C_PWS-003-4701; Programs: WUDR; Watershed Totality: Yes; Withdrawl Type: Direct; Aggregated: Yes; LBAS: 4701-02}</t>
  </si>
  <si>
    <t>C_PWS-002-3000</t>
  </si>
  <si>
    <t>{CDID: C_PWS-002-3000; Programs: ; Watershed Totality: No; Withdrawl Type: Return; Aggregated: No; LBAS: 3000-00}</t>
  </si>
  <si>
    <t>C_PWS-023-4600</t>
  </si>
  <si>
    <t>general permit for diversion interconnection location {CDID: C_PWS-023-4600; Programs: ; Watershed Totality: No; Withdrawl Type: Direct; Aggregated: No; LBAS: 4600-00}</t>
  </si>
  <si>
    <t>{CDID: C_PWS-023-4600; Programs: ; Watershed Totality: No; Withdrawl Type: Direct; Aggregated: No; LBAS: 4600-00}</t>
  </si>
  <si>
    <t>C_PWS-024-4600</t>
  </si>
  <si>
    <t>general permit for diversion interconnection location {CDID: C_PWS-024-4600; Programs: ; Watershed Totality: No; Withdrawl Type: Direct; Aggregated: No; LBAS: 4600-00}</t>
  </si>
  <si>
    <t>{CDID: C_PWS-024-4600; Programs: ; Watershed Totality: No; Withdrawl Type: Direct; Aggregated: No; LBAS: 4600-00}</t>
  </si>
  <si>
    <t>C_PWS-010-4601</t>
  </si>
  <si>
    <t>general permit for diversion interconnection location {CDID: C_PWS-010-4601; Programs: ; Watershed Totality: No; Withdrawl Type: Direct; Aggregated: No; LBAS: 4601-00}</t>
  </si>
  <si>
    <t>{CDID: C_PWS-010-4601; Programs: ; Watershed Totality: No; Withdrawl Type: Direct; Aggregated: No; LBAS: 4601-00}</t>
  </si>
  <si>
    <t>C_PWS-025-4600</t>
  </si>
  <si>
    <t>general diversion permit interconnection location {CDID: C_PWS-025-4600; Programs: ; Watershed Totality: No; Withdrawl Type: Direct; Aggregated: No; LBAS: 4600-00}</t>
  </si>
  <si>
    <t>{CDID: C_PWS-025-4600; Programs: ; Watershed Totality: No; Withdrawl Type: Direct; Aggregated: No; LBAS: 4600-00}</t>
  </si>
  <si>
    <t>C_PWS-026-4600</t>
  </si>
  <si>
    <t>general permit diversion interconnection location {CDID: C_PWS-026-4600; Programs: ; Watershed Totality: No; Withdrawl Type: Direct; Aggregated: No; LBAS: 4600-00}</t>
  </si>
  <si>
    <t>{CDID: C_PWS-026-4600; Programs: ; Watershed Totality: No; Withdrawl Type: Direct; Aggregated: No; LBAS: 4600-00}</t>
  </si>
  <si>
    <t>C_PWS-027-4600</t>
  </si>
  <si>
    <t>general permit for diversion interconnection location {CDID: C_PWS-027-4600; Programs: ; Watershed Totality: No; Withdrawl Type: Direct; Aggregated: No; LBAS: 4600-00}</t>
  </si>
  <si>
    <t>{CDID: C_PWS-027-4600; Programs: ; Watershed Totality: No; Withdrawl Type: Direct; Aggregated: No; LBAS: 4600-00}</t>
  </si>
  <si>
    <t>C_PWS-028-4600</t>
  </si>
  <si>
    <t>general permit for diversion interconnection location {CDID: C_PWS-028-4600; Programs: ; Watershed Totality: No; Withdrawl Type: Direct; Aggregated: No; LBAS: 4600-00}</t>
  </si>
  <si>
    <t>{CDID: C_PWS-028-4600; Programs: ; Watershed Totality: No; Withdrawl Type: Direct; Aggregated: No; LBAS: 4600-00}</t>
  </si>
  <si>
    <t>C_PWS-001-4317</t>
  </si>
  <si>
    <t>A 24 inch diameter, 45 foot deep gravel packed well having a withdrawal capacity of up to 400 gallons per minute.  The Avon Water Company created this well in an effort to meet a 1996 supply deficiency projected to be 0.246 mgd.  Development of the Meadow Ridge Well increased the available total system supply to 3.951 mgd which resulted in a water supply reserve of 0.330 mgd by 1996. {CDID: C_PWS-001-4317; Programs: WUDR; Watershed Totality: Yes; Withdrawl Type: Direct; Aggregated: No; LBAS: 4317-00}</t>
  </si>
  <si>
    <t>{CDID: C_PWS-001-4317; Programs: WUDR; Watershed Totality: Yes; Withdrawl Type: Direct; Aggregated: No; LBAS: 4317-00}</t>
  </si>
  <si>
    <t>C_IRCP-056-4200</t>
  </si>
  <si>
    <t>Withdraw a maximum of 0.144 MGD from Bedrock Well BR-1 {CDID: C_IRCP-056-4200; Programs: WUDR; Watershed Totality: No; Withdrawl Type: Direct; Aggregated: No; LBAS: 4200-00}</t>
  </si>
  <si>
    <t>{CDID: C_IRCP-056-4200; Programs: WUDR; Watershed Totality: No; Withdrawl Type: Direct; Aggregated: No; LBAS: 4200-00}</t>
  </si>
  <si>
    <t>C_PWSE-023-3000</t>
  </si>
  <si>
    <t>{CDID: C_PWSE-023-3000; Programs: ; Watershed Totality: No; Withdrawl Type: Direct; Aggregated: No; LBAS: 3000-02}</t>
  </si>
  <si>
    <t>C_PWS-009-4300</t>
  </si>
  <si>
    <t>{CDID: C_PWS-009-4300; Programs: WUDR; Watershed Totality: No; Withdrawl Type: Direct; Aggregated: Yes; LBAS: 4300-36}</t>
  </si>
  <si>
    <t>C_IND-017-6000</t>
  </si>
  <si>
    <t>Water is diverted from the Housatonic River into a wet well via a 16" diameter pipe laid under the river bed with two 24" diameter well screen intakes at 30" elevation above the bed.  These intakes are approximately 60' and 90' from the river bank.  Two 250 horsepower turbine pumps, each rated at 4,000 gallons per minute (gpm), are located at the pump house.  These pumps are piped in parallel so that only one pump will be in service at any given time.  The pump house also has a 250 horsepower diesel pump to provide fire protection water.   {CDID: C_IND-017-6000; Programs: ; Watershed Totality: No; Withdrawl Type: Direct; Aggregated: No; LBAS: 6000-00}</t>
  </si>
  <si>
    <t>{CDID: C_IND-017-6000; Programs: ; Watershed Totality: No; Withdrawl Type: Direct; Aggregated: No; LBAS: 6000-00}</t>
  </si>
  <si>
    <t>C_IRREC-113-4000</t>
  </si>
  <si>
    <t>{CDID: C_IRREC-113-4000; Programs: ; Watershed Totality: No; Withdrawl Type: Direct; Aggregated: No; LBAS: 4000-00}</t>
  </si>
  <si>
    <t>C_AQC-001-3700</t>
  </si>
  <si>
    <t>Wells 1, 2, 3, 4 {CDID: C_AQC-001-3700; Programs: WUDR; Watershed Totality: No; Withdrawl Type: Direct; Aggregated: Yes; LBAS: 3700-00}</t>
  </si>
  <si>
    <t>{CDID: C_AQC-001-3700; Programs: WUDR; Watershed Totality: No; Withdrawl Type: Direct; Aggregated: Yes; LBAS: 3700-00}</t>
  </si>
  <si>
    <t>C_AQC-001-3500</t>
  </si>
  <si>
    <t>Wells 9, 10, 11, 12 {CDID: C_AQC-001-3500; Programs: WUDR; Watershed Totality: No; Withdrawl Type: Direct; Aggregated: Yes; LBAS: 3500-00}</t>
  </si>
  <si>
    <t>{CDID: C_AQC-001-3500; Programs: WUDR; Watershed Totality: No; Withdrawl Type: Direct; Aggregated: Yes; LBAS: 3500-00}</t>
  </si>
  <si>
    <t>C_IRCP-001-2103</t>
  </si>
  <si>
    <t>{CDID: C_IRCP-001-2103; Programs: WUDR; Watershed Totality: No; Withdrawl Type: Direct; Aggregated: Yes; LBAS: 2103-00}</t>
  </si>
  <si>
    <t>C_PWS-001-7302</t>
  </si>
  <si>
    <t>{CDID: C_PWS-001-7302; Programs: ; Watershed Totality: No; Withdrawl Type: Return; Aggregated: No; LBAS: 7302-00}</t>
  </si>
  <si>
    <t>C_COM-001-6000</t>
  </si>
  <si>
    <t>Ground water is withdrawn from two wells located approximately 150 feet west of the Housatonic River along Skiff Mountain Road in order to meet the water requirements of the Kent School.  Well #1 is a 10-inch gravel pack well with a pump rated at 90 gpm.  Well #2 is a 12-inch gravel pack well with a pump design capacity for a combined withdrawal of 223,200 gpd.  Well #1 and #2 operate on an alternating basis transferring water to two 20,000 gallon atmospheric storage tanks.  Water from the storage tanks is then transferred to the Kent School distribution system.   {CDID: C_COM-001-6000; Programs: WUDR; Watershed Totality: No; Withdrawl Type: Direct; Aggregated: Yes; LBAS: 6000-00}</t>
  </si>
  <si>
    <t>{CDID: C_COM-001-6000; Programs: WUDR; Watershed Totality: No; Withdrawl Type: Direct; Aggregated: Yes; LBAS: 6000-00}</t>
  </si>
  <si>
    <t>C_IRREC-001-7202</t>
  </si>
  <si>
    <t>Withdraw a maximum of 0.325 MGD from the Aspetuck River and a maximum of 0.325 MGD from Pond 1. Further, the average day-maximum month withdrawal shall not exceed 0.300 MGD from either the Aspetuck River or Pond 1. {CDID: C_IRREC-001-7202; Programs: ; Watershed Totality: No; Withdrawl Type: Direct; Aggregated: No; LBAS: 7202-00}</t>
  </si>
  <si>
    <t>{CDID: C_IRREC-001-7202; Programs: ; Watershed Totality: No; Withdrawl Type: Direct; Aggregated: No; LBAS: 7202-00}</t>
  </si>
  <si>
    <t>C_IRREC-002-7202</t>
  </si>
  <si>
    <t>Withdrawal from Aspetuck River into Pond 1. Withdrawal from Pond 1 is used for irrigation.   Withdraw a maximum of 0.325 MGD from the Aspetuck River and a maximum of 0.325 MGD from Pond 1. Further, the average day-maximum month withdrawal shall not exceed 0.300 MGD from either the Aspetuck River or Pond 1. {CDID: C_IRREC-002-7202; Programs: WUDR; Watershed Totality: No; Withdrawl Type: Direct; Aggregated: Yes; LBAS: 7202-12}</t>
  </si>
  <si>
    <t>{CDID: C_IRREC-002-7202; Programs: WUDR; Watershed Totality: No; Withdrawl Type: Direct; Aggregated: Yes; LBAS: 7202-12}</t>
  </si>
  <si>
    <t>C_IRREC-001-7200</t>
  </si>
  <si>
    <t>{CDID: C_IRREC-001-7200; Programs: WUDR; Watershed Totality: No; Withdrawl Type: Direct; Aggregated: No; LBAS: 7200-20}</t>
  </si>
  <si>
    <t>C_PWS-003-3712</t>
  </si>
  <si>
    <t>{CDID: C_PWS-003-3712; Programs: ; Watershed Totality: No; Withdrawl Type: Return; Aggregated: No; LBAS: 3712-02}</t>
  </si>
  <si>
    <t>C_PWS-034-3700</t>
  </si>
  <si>
    <t>Approx. 5200' long {CDID: C_PWS-034-3700; Programs: ; Watershed Totality: No; Withdrawl Type: Return; Aggregated: No; LBAS: 3700-28}</t>
  </si>
  <si>
    <t>{CDID: C_PWS-034-3700; Programs: ; Watershed Totality: No; Withdrawl Type: Return; Aggregated: No; LBAS: 3700-28}</t>
  </si>
  <si>
    <t>C_COM-003-4402</t>
  </si>
  <si>
    <t>Withdraw a maximum of 0.144 MGD, at a maximum rate of 100 GPM, from Well 10 {CDID: C_COM-003-4402; Programs: WUDR; Watershed Totality: No; Withdrawl Type: Direct; Aggregated: No; LBAS: 4402-00}</t>
  </si>
  <si>
    <t>{CDID: C_COM-003-4402; Programs: WUDR; Watershed Totality: No; Withdrawl Type: Direct; Aggregated: No; LBAS: 4402-00}</t>
  </si>
  <si>
    <t>C_IRREC-004-7408</t>
  </si>
  <si>
    <t>Located adjacent (west) of hole 9. {CDID: C_IRREC-004-7408; Programs: WUDR; Watershed Totality: No; Withdrawl Type: Direct; Aggregated: No; LBAS: 7408-00}</t>
  </si>
  <si>
    <t>{CDID: C_IRREC-004-7408; Programs: WUDR; Watershed Totality: No; Withdrawl Type: Direct; Aggregated: No; LBAS: 7408-00}</t>
  </si>
  <si>
    <t>C_IRREC-005-7408</t>
  </si>
  <si>
    <t>Well 1 directly north of irrigation pond and west of green 3. Well 2 directly north of green3 and west of green 4. {CDID: C_IRREC-005-7408; Programs: WUDR; Watershed Totality: No; Withdrawl Type: Direct; Aggregated: Yes; LBAS: 7408-00}</t>
  </si>
  <si>
    <t>{CDID: C_IRREC-005-7408; Programs: WUDR; Watershed Totality: No; Withdrawl Type: Direct; Aggregated: Yes; LBAS: 7408-00}</t>
  </si>
  <si>
    <t>C_IRREC-002-2101</t>
  </si>
  <si>
    <t>Diversion of water stored in Pond 15 for golf course irrigation.  Pond 15 receives inflow from Ponds 2, 17 and 14, 7 and 10.  Water from Pond 15 flows to Pond 14 and the irrigation system.   {CDID: C_IRREC-002-2101; Programs: WUDR; Watershed Totality: No; Withdrawl Type: Direct; Aggregated: Yes; LBAS: 2101-00}</t>
  </si>
  <si>
    <t>{CDID: C_IRREC-002-2101; Programs: WUDR; Watershed Totality: No; Withdrawl Type: Direct; Aggregated: Yes; LBAS: 2101-00}</t>
  </si>
  <si>
    <t>C_IRREC-003-2101</t>
  </si>
  <si>
    <t>Diversion of ground water and storage in ponds for golf course irrigation.  The existing diversion consists of ground water withdrawals from bedorck wells known as Well 3, Well 4, Well 5, Well 10, and Well 12 (irrigation); Well 1 (clubhouse potable supply); and Well 2 (driving range maintenance).  Wells 8, 9, and 11 are not used.   {CDID: C_IRREC-003-2101; Programs: WUDR; Watershed Totality: No; Withdrawl Type: Direct; Aggregated: Yes; LBAS: 2101-00}</t>
  </si>
  <si>
    <t>{CDID: C_IRREC-003-2101; Programs: WUDR; Watershed Totality: No; Withdrawl Type: Direct; Aggregated: Yes; LBAS: 2101-00}</t>
  </si>
  <si>
    <t>C_IRREC-001-6916</t>
  </si>
  <si>
    <t>Pond provides water for irrigation.  {CDID: C_IRREC-001-6916; Programs: ; Watershed Totality: No; Withdrawl Type: Direct; Aggregated: No; LBAS: 6916-10}</t>
  </si>
  <si>
    <t>{CDID: C_IRREC-001-6916; Programs: ; Watershed Totality: No; Withdrawl Type: Direct; Aggregated: No; LBAS: 6916-10}</t>
  </si>
  <si>
    <t>C_PWS-006-3500</t>
  </si>
  <si>
    <t>Three gravel-pack wells {CDID: C_PWS-006-3500; Programs: ; Watershed Totality: Yes; Withdrawl Type: Direct; Aggregated: Yes; LBAS: 3500-00}</t>
  </si>
  <si>
    <t>{CDID: C_PWS-006-3500; Programs: ; Watershed Totality: Yes; Withdrawl Type: Direct; Aggregated: Yes; LBAS: 3500-00}</t>
  </si>
  <si>
    <t>C_IRREC-003-6000</t>
  </si>
  <si>
    <t>{CDID: C_IRREC-003-6000; Programs: ; Watershed Totality: Yes; Withdrawl Type: Direct; Aggregated: No; LBAS: 6000-80}</t>
  </si>
  <si>
    <t>C_IROTH-004-6000</t>
  </si>
  <si>
    <t>Withdraw water from the irrigation pond to supplement streamflow in Turkey Hill Brook {CDID: C_IROTH-004-6000; Programs: ; Watershed Totality: Yes; Withdrawl Type: Direct; Aggregated: No; LBAS: 6000-80}</t>
  </si>
  <si>
    <t>{CDID: C_IROTH-004-6000; Programs: ; Watershed Totality: Yes; Withdrawl Type: Direct; Aggregated: No; LBAS: 6000-80}</t>
  </si>
  <si>
    <t>C_PWS-003-3800</t>
  </si>
  <si>
    <t>Wells 1, 2A &amp; 3 {CDID: C_PWS-003-3800; Programs: ; Watershed Totality: Yes; Withdrawl Type: Direct; Aggregated: Yes; LBAS: 3800-00}</t>
  </si>
  <si>
    <t>{CDID: C_PWS-003-3800; Programs: ; Watershed Totality: Yes; Withdrawl Type: Direct; Aggregated: Yes; LBAS: 3800-00}</t>
  </si>
  <si>
    <t>C_PWS-082-5200</t>
  </si>
  <si>
    <t>C_IRCP-001-3905</t>
  </si>
  <si>
    <t>{CDID: C_IRCP-001-3905; Programs: ; Watershed Totality: Yes; Withdrawl Type: Direct; Aggregated: Yes; LBAS: 3905-04}</t>
  </si>
  <si>
    <t>C_IRREC-001-6705</t>
  </si>
  <si>
    <t>1.35 acre 3.3 mg volume {CDID: C_IRREC-001-6705; Programs: ; Watershed Totality: Yes; Withdrawl Type: Direct; Aggregated: Yes; LBAS: 6705-01}</t>
  </si>
  <si>
    <t>{CDID: C_IRREC-001-6705; Programs: ; Watershed Totality: Yes; Withdrawl Type: Direct; Aggregated: Yes; LBAS: 6705-01}</t>
  </si>
  <si>
    <t>C_IRREC-002-6705</t>
  </si>
  <si>
    <t>wells supplement irrigation Pond A. {CDID: C_IRREC-002-6705; Programs: ; Watershed Totality: Yes; Withdrawl Type: Indirect; Aggregated: Yes; LBAS: 6705-01}</t>
  </si>
  <si>
    <t>{CDID: C_IRREC-002-6705; Programs: ; Watershed Totality: Yes; Withdrawl Type: Indirect; Aggregated: Yes; LBAS: 6705-01}</t>
  </si>
  <si>
    <t>C_COM-003-6705</t>
  </si>
  <si>
    <t>well withdrawal for potable use {CDID: C_COM-003-6705; Programs: ; Watershed Totality: Yes; Withdrawl Type: Direct; Aggregated: Yes; LBAS: 6705-01}</t>
  </si>
  <si>
    <t>{CDID: C_COM-003-6705; Programs: ; Watershed Totality: Yes; Withdrawl Type: Direct; Aggregated: Yes; LBAS: 6705-01}</t>
  </si>
  <si>
    <t>C_IND-057-4200</t>
  </si>
  <si>
    <t>{CDID: C_IND-057-4200; Programs: ; Watershed Totality: Yes; Withdrawl Type: Direct; Aggregated: No; LBAS: 4200-00}</t>
  </si>
  <si>
    <t>C_IND-001-3712</t>
  </si>
  <si>
    <t>Intake from impoundment on Horse Brook to processing plant {CDID: C_IND-001-3712; Programs: ; Watershed Totality: Yes; Withdrawl Type: Direct; Aggregated: No; LBAS: 3712-02}</t>
  </si>
  <si>
    <t>{CDID: C_IND-001-3712; Programs: ; Watershed Totality: Yes; Withdrawl Type: Direct; Aggregated: No; LBAS: 3712-02}</t>
  </si>
  <si>
    <t>C_IND-002-3712</t>
  </si>
  <si>
    <t>four linear recycling ponds {CDID: C_IND-002-3712; Programs: ; Watershed Totality: Yes; Withdrawl Type: Direct; Aggregated: Yes; LBAS: 3712-02}</t>
  </si>
  <si>
    <t>{CDID: C_IND-002-3712; Programs: ; Watershed Totality: Yes; Withdrawl Type: Direct; Aggregated: Yes; LBAS: 3712-02}</t>
  </si>
  <si>
    <t>C_IND-011-3700</t>
  </si>
  <si>
    <t>Strategic Commercial Realty, Inc. is applying for a new diversion permit for Plant 2 in West Putnam, CT.  The Application request authorization to take a maximum of 700,000 gallons per day from the Quinebaug River and to recycle a maximum of 1,000,000 gallons per day from settling ponds to process aggregate material. {CDID: C_IND-011-3700; Programs: ; Watershed Totality: Yes; Withdrawl Type: Direct; Aggregated: No; LBAS: 3700-00}</t>
  </si>
  <si>
    <t>{CDID: C_IND-011-3700; Programs: ; Watershed Totality: Yes; Withdrawl Type: Direct; Aggregated: No; LBAS: 3700-00}</t>
  </si>
  <si>
    <t>C_IND-012-3700</t>
  </si>
  <si>
    <t>{CDID: C_IND-012-3700; Programs: ; Watershed Totality: Yes; Withdrawl Type: Direct; Aggregated: No; LBAS: 3700-00}</t>
  </si>
  <si>
    <t>C_IND-013-3700</t>
  </si>
  <si>
    <t>{CDID: C_IND-013-3700; Programs: ; Watershed Totality: Yes; Withdrawl Type: Direct; Aggregated: Yes; LBAS: 3700-00}</t>
  </si>
  <si>
    <t>C_IRCP-002-3905</t>
  </si>
  <si>
    <t>The permittee is authorized to collect storm water runoff from an area exceeding 100 acres and  withdraw a total maximum of 1.12 million gallons of water per day (nigd) from Ponds 9, 10, 11,  12, 13, 14, 15A, 15B and 16 for the purpose of nursery stock irrigation in accordance with plans  entitled “Williams Nursery Property / Prides Corner Farms, Inc.”, dated December, 2004, revised  through July 13, 2005, prepared by Milone and MacBroom, Inc., and documentation submitted  as a part of the application. {CDID: C_IRCP-002-3905; Programs: WUDR; Watershed Totality: Yes; Withdrawl Type: Direct; Aggregated: Yes; LBAS: 3905-00}</t>
  </si>
  <si>
    <t>{CDID: C_IRCP-002-3905; Programs: WUDR; Watershed Totality: Yes; Withdrawl Type: Direct; Aggregated: Yes; LBAS: 3905-00}</t>
  </si>
  <si>
    <t>C_PWS-001-4602</t>
  </si>
  <si>
    <t>{CDID: C_PWS-001-4602; Programs: ; Watershed Totality: No; Withdrawl Type: Return; Aggregated: No; LBAS: 4602-00}</t>
  </si>
  <si>
    <t>C_PWS-002-4602</t>
  </si>
  <si>
    <t>{CDID: C_PWS-002-4602; Programs: ; Watershed Totality: No; Withdrawl Type: Return; Aggregated: No; LBAS: 4602-00}</t>
  </si>
  <si>
    <t>C_PWS-002-2000</t>
  </si>
  <si>
    <t>Bedrock Wells 2, 4, 5, 6, 7 {CDID: C_PWS-002-2000; Programs: ; Watershed Totality: Yes; Withdrawl Type: Direct; Aggregated: Yes; LBAS: 2000-47}</t>
  </si>
  <si>
    <t>{CDID: C_PWS-002-2000; Programs: ; Watershed Totality: Yes; Withdrawl Type: Direct; Aggregated: Yes; LBAS: 2000-47}</t>
  </si>
  <si>
    <t>C_PWS-001-4000</t>
  </si>
  <si>
    <t>Wells 1-4 of the Gardiner Wellfield  {CDID: C_PWS-001-4000; Programs: ; Watershed Totality: Yes; Withdrawl Type: Direct; Aggregated: Yes; LBAS: 4000-00}</t>
  </si>
  <si>
    <t>{CDID: C_PWS-001-4000; Programs: ; Watershed Totality: Yes; Withdrawl Type: Direct; Aggregated: Yes; LBAS: 4000-00}</t>
  </si>
  <si>
    <t>C_IRREC-013-5202</t>
  </si>
  <si>
    <t>{CDID: C_IRREC-013-5202; Programs: ; Watershed Totality: No; Withdrawl Type: Direct; Aggregated: No; LBAS: 5202-06}</t>
  </si>
  <si>
    <t>C_PWS-029-4600</t>
  </si>
  <si>
    <t>{CDID: C_PWS-029-4600; Programs: ; Watershed Totality: No; Withdrawl Type: Return; Aggregated: No; LBAS: 4600-00}</t>
  </si>
  <si>
    <t>C_PWS-003-4203</t>
  </si>
  <si>
    <t>{CDID: C_PWS-003-4203; Programs: ; Watershed Totality: No; Withdrawl Type: Return; Aggregated: No; LBAS: 4203-00}</t>
  </si>
  <si>
    <t>C_PWS-002-2205</t>
  </si>
  <si>
    <t>{CDID: C_PWS-002-2205; Programs: ; Watershed Totality: Yes; Withdrawl Type: Direct; Aggregated: No; LBAS: 2205-00}</t>
  </si>
  <si>
    <t>C_IRCP-006-4003</t>
  </si>
  <si>
    <t>{CDID: C_IRCP-006-4003; Programs: ; Watershed Totality: No; Withdrawl Type: Direct; Aggregated: No; LBAS: 4003-01}</t>
  </si>
  <si>
    <t>C_IRCP-009-4205</t>
  </si>
  <si>
    <t>Isolated pond used to irrigate crops {CDID: C_IRCP-009-4205; Programs: ; Watershed Totality: No; Withdrawl Type: Direct; Aggregated: No; LBAS: 4205-00}</t>
  </si>
  <si>
    <t>{CDID: C_IRCP-009-4205; Programs: ; Watershed Totality: No; Withdrawl Type: Direct; Aggregated: No; LBAS: 4205-00}</t>
  </si>
  <si>
    <t>C_TEPWR -006-4000</t>
  </si>
  <si>
    <t>COGEN DIVERSION FROM WINDSOR LOCKS CANAL {CDID: C_TEPWR -006-4000; Programs: ; Watershed Totality: Yes; Withdrawl Type: Direct; Aggregated: No; LBAS: 4000-00}</t>
  </si>
  <si>
    <t>{CDID: C_TEPWR -006-4000; Programs: ; Watershed Totality: Yes; Withdrawl Type: Direct; Aggregated: No; LBAS: 4000-00}</t>
  </si>
  <si>
    <t>C_IRCP-001-6020</t>
  </si>
  <si>
    <t>Transfer from irrigation well and pond #2 to replenish pond #1 {CDID: C_IRCP-001-6020; Programs: ; Watershed Totality: Yes; Withdrawl Type: Indirect; Aggregated: Yes; LBAS: 6020-00}</t>
  </si>
  <si>
    <t>{CDID: C_IRCP-001-6020; Programs: ; Watershed Totality: Yes; Withdrawl Type: Indirect; Aggregated: Yes; LBAS: 6020-00}</t>
  </si>
  <si>
    <t>C_IRCP-002-6020</t>
  </si>
  <si>
    <t>Drip irrigation {CDID: C_IRCP-002-6020; Programs: ; Watershed Totality: Yes; Withdrawl Type: Direct; Aggregated: Yes; LBAS: 6020-00}</t>
  </si>
  <si>
    <t>{CDID: C_IRCP-002-6020; Programs: ; Watershed Totality: Yes; Withdrawl Type: Direct; Aggregated: Yes; LBAS: 6020-00}</t>
  </si>
  <si>
    <t>C_IRCP-003-6020</t>
  </si>
  <si>
    <t>Irrigation pond. {CDID: C_IRCP-003-6020; Programs: ; Watershed Totality: Yes; Withdrawl Type: Direct; Aggregated: No; LBAS: 6020-00}</t>
  </si>
  <si>
    <t>{CDID: C_IRCP-003-6020; Programs: ; Watershed Totality: Yes; Withdrawl Type: Direct; Aggregated: No; LBAS: 6020-00}</t>
  </si>
  <si>
    <t>C_IRCP-004-6020</t>
  </si>
  <si>
    <t>Drip irrigation {CDID: C_IRCP-004-6020; Programs: ; Watershed Totality: Yes; Withdrawl Type: Direct; Aggregated: No; LBAS: 6020-00}</t>
  </si>
  <si>
    <t>{CDID: C_IRCP-004-6020; Programs: ; Watershed Totality: Yes; Withdrawl Type: Direct; Aggregated: No; LBAS: 6020-00}</t>
  </si>
  <si>
    <t>C_PWS-001-2105</t>
  </si>
  <si>
    <t>Proposed interconnection. No "Max. Authorized Amount" indicated because authorized limit of 0.750 mgd is shared between the existing interconnection and this proposed one. {CDID: C_PWS-001-2105; Programs: ; Watershed Totality: No; Withdrawl Type: Return; Aggregated: No; LBAS: 2105-00}</t>
  </si>
  <si>
    <t>{CDID: C_PWS-001-2105; Programs: ; Watershed Totality: No; Withdrawl Type: Return; Aggregated: No; LBAS: 2105-00}</t>
  </si>
  <si>
    <t>C_PWS-020-2000</t>
  </si>
  <si>
    <t>{CDID: C_PWS-020-2000; Programs: ; Watershed Totality: No; Withdrawl Type: Return; Aggregated: No; LBAS: 2000-19}</t>
  </si>
  <si>
    <t>C_COM-003-4607</t>
  </si>
  <si>
    <t>{CDID: C_COM-003-4607; Programs: ; Watershed Totality: Yes; Withdrawl Type: Direct; Aggregated: No; LBAS: 4607-10}</t>
  </si>
  <si>
    <t>C_IND-001-6900</t>
  </si>
  <si>
    <t>{CDID: C_IND-001-6900; Programs: ; Watershed Totality: Yes; Withdrawl Type: Direct; Aggregated: No; LBAS: 6900-00}</t>
  </si>
  <si>
    <t>C_PWS-004-6400</t>
  </si>
  <si>
    <t>Wells #2, #3, #6, #9, #10, and #12 {CDID: C_PWS-004-6400; Programs: ; Watershed Totality: No; Withdrawl Type: Direct; Aggregated: Yes; LBAS: 6400-00}</t>
  </si>
  <si>
    <t>{CDID: C_PWS-004-6400; Programs: ; Watershed Totality: No; Withdrawl Type: Direct; Aggregated: Yes; LBAS: 6400-00}</t>
  </si>
  <si>
    <t>C_PWS-005-4000</t>
  </si>
  <si>
    <t>{CDID: C_PWS-005-4000; Programs: ; Watershed Totality: No; Withdrawl Type: Return; Aggregated: No; LBAS: 4000-35}</t>
  </si>
  <si>
    <t>C_PWS-001-4705</t>
  </si>
  <si>
    <t>Supplemental withdraw of a combined maximum of 0.028512 MGD from bedrock Wells 1 and 2 located at the Mill at Stonecroft. Well 1 is located at 41°39’26”, 72°22’10” and Well 2 is located south of Well 1 at 41°39’24”, 72°22’09”. {CDID: C_PWS-001-4705; Programs: ; Watershed Totality: No; Withdrawl Type: Direct; Aggregated: Yes; LBAS: 4705-00}</t>
  </si>
  <si>
    <t>{CDID: C_PWS-001-4705; Programs: ; Watershed Totality: No; Withdrawl Type: Direct; Aggregated: Yes; LBAS: 4705-00}</t>
  </si>
  <si>
    <t>C_PWS-004-6900</t>
  </si>
  <si>
    <t xml:space="preserve">DEEP.WaterUseReport@ct.gov </t>
  </si>
  <si>
    <t>Select the version of the form that is best for you to fill out</t>
  </si>
  <si>
    <t>Traditional vs. Vertical Form</t>
  </si>
  <si>
    <t>Filling out the form</t>
  </si>
  <si>
    <t>Once a permit or registration number is selected, the Diversion box will auto-populate with one or more diversions associated with that permit or registration number. Select from the auto-populated list the diversion that is to be reported. Only one diversion may be selected for each form.</t>
  </si>
  <si>
    <t>Reporting Units</t>
  </si>
  <si>
    <t>Use the drop-down arrow to select the reporting units that will be used in the report. The two options for reporting units are million gallons per day (mgd) or gallons per day (gpd).</t>
  </si>
  <si>
    <t>Gallons/Day (gpd)</t>
  </si>
  <si>
    <t>Submitting the form</t>
  </si>
  <si>
    <t>Reporting_Year</t>
  </si>
  <si>
    <t>Acknowledgement_Date</t>
  </si>
  <si>
    <t>Acknowledgement_Name</t>
  </si>
  <si>
    <t>Contact_Phone_Number</t>
  </si>
  <si>
    <t>Contact_Email</t>
  </si>
  <si>
    <t>Contact_Person</t>
  </si>
  <si>
    <t>Maximum_Daily_Volume _Authorized</t>
  </si>
  <si>
    <t>Method_of_Measurement</t>
  </si>
  <si>
    <t>Client_Name</t>
  </si>
  <si>
    <t>Diverson_Name</t>
  </si>
  <si>
    <t>Consumptive_Diversion_ID</t>
  </si>
  <si>
    <t>Permit_or_Registration_Number</t>
  </si>
  <si>
    <t>By digitally signing your name and entering the date below, you contest that the above statement is true.</t>
  </si>
  <si>
    <t>Diversion Permit or Registration Number *</t>
  </si>
  <si>
    <t>Attn: Director
DEEP Water Planning and Management Division
Consumptive Water Diversion Program
79 Elm Street, Hartford, CT 06106</t>
  </si>
  <si>
    <t>Select either the Traditional Water Use Form or the Vertical Water Use Form. Only one form is needed to be submitted. *Required Information</t>
  </si>
  <si>
    <t>Diversion(s) (Pick One *)</t>
  </si>
  <si>
    <t>Metered</t>
  </si>
  <si>
    <t>Certification Statement: By typing your name and entering the date below, you certify that the following statement is true.</t>
  </si>
  <si>
    <t>Water Use Data Reporting</t>
  </si>
  <si>
    <t xml:space="preserve">Enter the daily volume of water diverted.
For flows metered or estimated less frequently than daily, average the daily flows over the period of operation and report the average for each day.
Daily exceedances will highlight in yellow.
</t>
  </si>
  <si>
    <t>Save and email this form along with any additional annual reporting documents that may be required to</t>
  </si>
  <si>
    <t xml:space="preserve">For Consumptive Diversion Permits, check your permit conditions for the annual report due date. 
For Consumptive Diversion Registrations, all annual reports are due by January 31st of each year.
If you have questions regarding the annual water use reporting form, please contact the Consumptive Diversion Program at DEEP.WaterUseReport@ct.gov. </t>
  </si>
  <si>
    <t>Number</t>
  </si>
  <si>
    <t xml:space="preserve">Diversion Permit or Registration </t>
  </si>
  <si>
    <t>Diversion(s)</t>
  </si>
  <si>
    <t>Permittee/Registrant</t>
  </si>
  <si>
    <t>When you select a Diversion, this field will auto-populate with the Permittee or Registrant.</t>
  </si>
  <si>
    <t>Volume</t>
  </si>
  <si>
    <t xml:space="preserve">Maximum Authorized </t>
  </si>
  <si>
    <t>When you select a Diversion, this field will auto-populate with the Maximum Authorized Daily Volume.</t>
  </si>
  <si>
    <t>Enter the name of the person to be contacted by DEEP if any questions should arise regarding this report.</t>
  </si>
  <si>
    <t>Enter the phone number of the person to be contacted by DEEP if any questions should arise regarding this report.</t>
  </si>
  <si>
    <t>Certification Statement</t>
  </si>
  <si>
    <t>Name</t>
  </si>
  <si>
    <t>No Withdrawals Dropdown</t>
  </si>
  <si>
    <t>Enter the full name of the person certifying that the information provided on this form is correct. By typing your name, you certify that the information submitted on the form and all attachments is true, accurate, and complete to the best of your knowledge and belief.</t>
  </si>
  <si>
    <t>Enter the date in the format mm/dd/yyyy.</t>
  </si>
  <si>
    <t>Enter daily water use values in the provided cells. For flows metered or estimated less frequently than daily, average the daily flows over the period of operation and report the average for each day. Daily exceedances will highlight in yellow.</t>
  </si>
  <si>
    <t xml:space="preserve">Once the form is completed, save the file and submit the form as an Excel file by email to </t>
  </si>
  <si>
    <t>Other requirements</t>
  </si>
  <si>
    <t>Please refer to the special and operating conditions of your permit, as it may require additional data reporting beyond this form.</t>
  </si>
  <si>
    <t>DEEP.WaterUseReport@ct.gov</t>
  </si>
  <si>
    <t>No withdrawal, full year</t>
  </si>
  <si>
    <t>Permittee/Registrant Name</t>
  </si>
  <si>
    <t>No withdrawals</t>
  </si>
  <si>
    <t>"Traditional Water Use Form"</t>
  </si>
  <si>
    <r>
      <t>Diversion Information:</t>
    </r>
    <r>
      <rPr>
        <sz val="13"/>
        <color theme="1"/>
        <rFont val="Times New Roman"/>
        <family val="1"/>
      </rPr>
      <t xml:space="preserve"> Please use the top blue section found on the</t>
    </r>
  </si>
  <si>
    <t>To update, clear all of the content from the GRAY Columns -----&gt;
(Column "E" through "U" on rows 3 through 3003. Remove the headers as well)</t>
  </si>
  <si>
    <t>{CDID: C_PWS-032-5000 (ClientID: 10-1000); Programs: ; Watershed Totality: No; Withdrawl Type: Direct; Aggregated: Yes; LBAS: 5000-50}</t>
  </si>
  <si>
    <t>{CDID: C_PWS-033-5000 (ClientID: 10-1000); Programs: ; Watershed Totality: No; Withdrawl Type: Direct; Aggregated: Yes; LBAS: 5000-50}</t>
  </si>
  <si>
    <t>{CDID: C_PWS-036-5000 (ClientID: 10-1000); Programs: ; Watershed Totality: No; Withdrawl Type: Direct; Aggregated: Yes; LBAS: 5000-50}</t>
  </si>
  <si>
    <t>{CDID: C_PWS-014-5106 (ClientID: 10-1000); Programs: WUDR; Watershed Totality: Yes; Withdrawl Type: Direct; Aggregated: No; LBAS: 5106-00}</t>
  </si>
  <si>
    <t>{CDID: C_PWS-003-5108 (ClientID: 10-1000); Programs: WUDR; Watershed Totality: Yes; Withdrawl Type: Direct; Aggregated: No; LBAS: 5108-01}</t>
  </si>
  <si>
    <t>{CDID: C_PWS-001-5108 (ClientID: 10-1000); Programs: WUDR; Watershed Totality: Yes; Withdrawl Type: Direct; Aggregated: No; LBAS: 5108-09}</t>
  </si>
  <si>
    <t>{CDID: C_PWS-004-5110 (ClientID: 10-1000); Programs: WUDR; Watershed Totality: Yes; Withdrawl Type: Direct; Aggregated: No; LBAS: 5110-01}</t>
  </si>
  <si>
    <t>{CDID: C_PWS-001-5111 (ClientID: 10-1000); Programs: WUDR; Watershed Totality: Yes; Withdrawl Type: Direct; Aggregated: No; LBAS: 5111-00}</t>
  </si>
  <si>
    <t>{CDID: C_PWS-005-5112 (ClientID: 10-1000); Programs: WUDR; Watershed Totality: Yes; Withdrawl Type: Direct; Aggregated: No; LBAS: 5112-00}</t>
  </si>
  <si>
    <t>{CDID: C_PWS-008-5112 (ClientID: 10-1000); Programs: WUDR; Watershed Totality: Yes; Withdrawl Type: Indirect; Aggregated: No; LBAS: 5112-05}</t>
  </si>
  <si>
    <t>{CDID: C_PWS-010-5112 (ClientID: 10-1000); Programs: WUDR; Watershed Totality: Yes; Withdrawl Type: Indirect; Aggregated: Yes; LBAS: 5112-04}</t>
  </si>
  <si>
    <t>{CDID: C_PWS-012-5112 (ClientID: 10-1000); Programs: WUDR; Watershed Totality: Yes; Withdrawl Type: Indirect; Aggregated: No; LBAS: 5112-00}</t>
  </si>
  <si>
    <t>{CDID: C_PWS-013-5112 (ClientID: 10-1000); Programs: WUDR; Watershed Totality: Yes; Withdrawl Type: ; Aggregated: No; LBAS: 5112-00}</t>
  </si>
  <si>
    <t>{CDID: C_PWS-015-5112 (ClientID: 10-1000); Programs: WUDR; Watershed Totality: Yes; Withdrawl Type: Direct; Aggregated: No; LBAS: 5112-00}</t>
  </si>
  <si>
    <t>{CDID: N/A-017-5112 (ClientID: ); Programs: ; Watershed Totality: No; Withdrawl Type: ; Aggregated: ; LBAS: 5112-00}</t>
  </si>
  <si>
    <t>{CDID: N/A-018-5112 (ClientID: ); Programs: ; Watershed Totality: No; Withdrawl Type: ; Aggregated: ; LBAS: 5112-02}</t>
  </si>
  <si>
    <t>{CDID: N/A-019-5112 (ClientID: ); Programs: ; Watershed Totality: No; Withdrawl Type: ; Aggregated: ; LBAS: 5112-02}</t>
  </si>
  <si>
    <t>{CDID: C_PWS-004-5112 (ClientID: 10-1000); Programs: WUDR; Watershed Totality: Yes; Withdrawl Type: Direct; Aggregated: No; LBAS: 5112-15}</t>
  </si>
  <si>
    <t>{CDID: C_IND-058-5200 (ClientID: ); Programs: ; Watershed Totality: No; Withdrawl Type: Direct; Aggregated: No; LBAS: 5200-00}</t>
  </si>
  <si>
    <t>{CDID: C_IND-059-5200 (ClientID: ); Programs: ; Watershed Totality: No; Withdrawl Type: Direct; Aggregated: No; LBAS: 5200-00}</t>
  </si>
  <si>
    <t>{CDID: C_PWS-041-5200 (ClientID: ); Programs: WUDR; Watershed Totality: Yes; Withdrawl Type: Direct; Aggregated: No; LBAS: 5200-00}</t>
  </si>
  <si>
    <t>{CDID: C_PWS-042-5200 (ClientID: ); Programs: WUDR; Watershed Totality: Yes; Withdrawl Type: Direct; Aggregated: No; LBAS: 5200-00}</t>
  </si>
  <si>
    <t>{CDID: C_PWS-043-5200 (ClientID: ); Programs: WUDR; Watershed Totality: Yes; Withdrawl Type: Direct; Aggregated: No; LBAS: 5200-05}</t>
  </si>
  <si>
    <t>{CDID: C_PWS-044-5200 (ClientID: ); Programs: WUDR; Watershed Totality: Yes; Withdrawl Type: Direct; Aggregated: No; LBAS: 5200-05}</t>
  </si>
  <si>
    <t>See Registration 5200-079 for registered wellfield total {CDID: C_PWS-007-5200 (ClientID: 10-1000); Programs: ; Watershed Totality: No; Withdrawl Type: Indirect; Aggregated: No; LBAS: 5200-07}</t>
  </si>
  <si>
    <t>{CDID: C_PWS-007-5200 (ClientID: 10-1000); Programs: ; Watershed Totality: No; Withdrawl Type: Indirect; Aggregated: No; LBAS: 5200-07}</t>
  </si>
  <si>
    <t>See Registration 5200-079 for registered wellfield total {CDID: C_PWS-008-5200 (ClientID: 10-1000); Programs: ; Watershed Totality: No; Withdrawl Type: Indirect; Aggregated: No; LBAS: 5200-07}</t>
  </si>
  <si>
    <t>{CDID: C_PWS-008-5200 (ClientID: 10-1000); Programs: ; Watershed Totality: No; Withdrawl Type: Indirect; Aggregated: No; LBAS: 5200-07}</t>
  </si>
  <si>
    <t>See Registration 5200-079 for registered wellfield total {CDID: C_PWS-009-5200 (ClientID: 10-1000); Programs: ; Watershed Totality: No; Withdrawl Type: Indirect; Aggregated: No; LBAS: 5200-07}</t>
  </si>
  <si>
    <t>{CDID: C_PWS-009-5200 (ClientID: 10-1000); Programs: ; Watershed Totality: No; Withdrawl Type: Indirect; Aggregated: No; LBAS: 5200-07}</t>
  </si>
  <si>
    <t>{CDID: C_PWS-010-5200 (ClientID: 10-1000); Programs: ; Watershed Totality: No; Withdrawl Type: Direct; Aggregated: No; LBAS: 5200-00}</t>
  </si>
  <si>
    <t>Registered by Valley Water Co (acquired by SCCRWA). Ack letter dated 8/22/83 sent. Letter dated 1/18/91 noted that the assets of Valley Water Company were sold to SCCRWA in 1985. (DH 12/4/20) Confirmed not owned by registrant as per 12/3/20 letter, status change to UNKNOWN, research needed on current ownership. {CDID: C_PWS-005-5207 (ClientID: 10-1000); Programs: ; Watershed Totality: No; Withdrawl Type: Direct; Aggregated: No; LBAS: 5207-00}</t>
  </si>
  <si>
    <t>{CDID: C_PWS-005-5207 (ClientID: 10-1000); Programs: ; Watershed Totality: No; Withdrawl Type: Direct; Aggregated: No; LBAS: 5207-00}</t>
  </si>
  <si>
    <t>{CDID: N/A-016-5200 (ClientID: 10-1000); Programs: ; Watershed Totality: No; Withdrawl Type: ; Aggregated: ; LBAS: 5200-07}</t>
  </si>
  <si>
    <t>{CDID: C_PWS-017-5200 (ClientID: 10-1000); Programs: ; Watershed Totality: No; Withdrawl Type: Direct; Aggregated: No; LBAS: 5200-07}</t>
  </si>
  <si>
    <t>Wellfield is split between registered and permitted values (DIVC-19940004).  {CDID: C_PWS-018-5200 (ClientID: 10-1000); Programs: WUDR; Watershed Totality: Yes; Withdrawl Type: Direct; Aggregated: Yes; LBAS: 5200-07}</t>
  </si>
  <si>
    <t>{CDID: C_PWS-018-5200 (ClientID: 10-1000); Programs: WUDR; Watershed Totality: Yes; Withdrawl Type: Direct; Aggregated: Yes; LBAS: 5200-07}</t>
  </si>
  <si>
    <t>{CDID: C_PWS-005-5202 (ClientID: 10-1000); Programs: ; Watershed Totality: No; Withdrawl Type: Direct; Aggregated: No; LBAS: 5202-00}</t>
  </si>
  <si>
    <t>{CDID: C_PWS-002-5301 (ClientID: 10-1000); Programs: ; Watershed Totality: No; Withdrawl Type: Direct; Aggregated: No; LBAS: 5301-00}</t>
  </si>
  <si>
    <t>{CDID: C_PWS-005-5302 (ClientID: 10-1000); Programs: ; Watershed Totality: No; Withdrawl Type: Indirect; Aggregated: No; LBAS: 5302-00}</t>
  </si>
  <si>
    <t>{CDID: C_PWS-003-5301 (ClientID: 10-1000); Programs: WUDR; Watershed Totality: Yes; Withdrawl Type: Direct; Aggregated: Yes; LBAS: 5301-00}</t>
  </si>
  <si>
    <t>{CDID: C_PWS-006-5302 (ClientID: 10-1000); Programs: ; Watershed Totality: No; Withdrawl Type: Indirect; Aggregated: No; LBAS: 5302-00}</t>
  </si>
  <si>
    <t>{CDID: C_PWS-007-5302 (ClientID: 10-1000); Programs: ; Watershed Totality: No; Withdrawl Type: Indirect; Aggregated: No; LBAS: 5302-00}</t>
  </si>
  <si>
    <t>{CDID: C_PWS-008-5302 (ClientID: 10-1000); Programs: WUDR; Watershed Totality: Yes; Withdrawl Type: Direct; Aggregated: Yes; LBAS: 5302-00}</t>
  </si>
  <si>
    <t>{CDID: C_PWS-001-5302 (ClientID: 10-1000); Programs: ; Watershed Totality: No; Withdrawl Type: Indirect; Aggregated: No; LBAS: 5302-00}</t>
  </si>
  <si>
    <t>{CDID: C_PWS-002-5302 (ClientID: 10-1000); Programs: ; Watershed Totality: No; Withdrawl Type: Indirect; Aggregated: No; LBAS: 5302-00}</t>
  </si>
  <si>
    <t>{CDID: C_PWS-009-5302 (ClientID: 10-1000); Programs: WUDR; Watershed Totality: Yes; Withdrawl Type: Direct; Aggregated: No; LBAS: 5302-00}</t>
  </si>
  <si>
    <t>{CDID: C_PWS-011-5302 (ClientID: 10-1000); Programs: WUDR; Watershed Totality: Yes; Withdrawl Type: Direct; Aggregated: No; LBAS: 5302-00}</t>
  </si>
  <si>
    <t>{CDID: C_PWS-003-5302 (ClientID: 10-1000); Programs: WUDR; Watershed Totality: Yes; Withdrawl Type: Direct; Aggregated: Yes; LBAS: 5302-00}</t>
  </si>
  <si>
    <t>{CDID: C_PWS-005-5305 (ClientID: 10-1000); Programs: WUDR; Watershed Totality: Yes; Withdrawl Type: Direct; Aggregated: No; LBAS: 5305-00}</t>
  </si>
  <si>
    <t>{CDID: C_PWS-006-5305 (ClientID: 10-1000); Programs: WUDR; Watershed Totality: Yes; Withdrawl Type: Direct; Aggregated: No; LBAS: 5305-00}</t>
  </si>
  <si>
    <t>{CDID: C_PWS-008-5305 (ClientID: 10-1000); Programs: WUDR; Watershed Totality: Yes; Withdrawl Type: Direct; Aggregated: Yes; LBAS: 5305-00}</t>
  </si>
  <si>
    <t>{CDID: C_PWS-001-5306 (ClientID: 10-1000); Programs: ; Watershed Totality: No; Withdrawl Type: Indirect; Aggregated: No; LBAS: 5306-01}</t>
  </si>
  <si>
    <t>{CDID: C_PWS-005-5307 (ClientID: 10-1000); Programs: ; Watershed Totality: No; Withdrawl Type: Direct; Aggregated: No; LBAS: 5307-00}</t>
  </si>
  <si>
    <t>{CDID: C_PWS-023-6000 (ClientID: 10-1000); Programs: WUDR; Watershed Totality: Yes; Withdrawl Type: Direct; Aggregated: No; LBAS: 6000-00}</t>
  </si>
  <si>
    <t>{CDID: N/A-024-6000 (ClientID: 10-1000); Programs: ; Watershed Totality: No; Withdrawl Type: ; Aggregated: ; LBAS: 6000-00}</t>
  </si>
  <si>
    <t>{CDID: N/A-025-6000 (ClientID: 10-1000); Programs: ; Watershed Totality: No; Withdrawl Type: ; Aggregated: ; LBAS: 6000-00}</t>
  </si>
  <si>
    <t>{CDID: N/A-053-6000 (ClientID: 10-1000); Programs: ; Watershed Totality: No; Withdrawl Type: ; Aggregated: ; LBAS: 6000-64}</t>
  </si>
  <si>
    <t>{CDID: N/A-054-6000 (ClientID: 10-1000); Programs: ; Watershed Totality: No; Withdrawl Type: ; Aggregated: ; LBAS: 6000-00}</t>
  </si>
  <si>
    <t>{CDID: N/A-055-6000 (ClientID: 10-1000); Programs: ; Watershed Totality: No; Withdrawl Type: ; Aggregated: ; LBAS: 6000-00}</t>
  </si>
  <si>
    <t>{CDID: C_PWS-056-6000 (ClientID: 10-1000); Programs: ; Watershed Totality: No; Withdrawl Type: Indirect; Aggregated: No; LBAS: 6000-00}</t>
  </si>
  <si>
    <t>{CDID: C_PWS-057-6000 (ClientID: 10-1000); Programs: ; Watershed Totality: No; Withdrawl Type: Indirect; Aggregated: No; LBAS: 6000-00}</t>
  </si>
  <si>
    <t>{CDID: C_PWS-058-6000 (ClientID: 10-1000); Programs: ; Watershed Totality: No; Withdrawl Type: Indirect; Aggregated: No; LBAS: 6000-00}</t>
  </si>
  <si>
    <t>Combination of Wells 4,5, and 6  {CDID: C_PWS-059-6000 (ClientID: 10-1000); Programs: WUDR; Watershed Totality: Yes; Withdrawl Type: Direct; Aggregated: Yes; LBAS: 6000-00}</t>
  </si>
  <si>
    <t>{CDID: C_PWS-059-6000 (ClientID: 10-1000); Programs: WUDR; Watershed Totality: Yes; Withdrawl Type: Direct; Aggregated: Yes; LBAS: 6000-00}</t>
  </si>
  <si>
    <t>{CDID: C_PWS-019-6900 (ClientID: 10-1000); Programs: ; Watershed Totality: No; Withdrawl Type: Direct; Aggregated: Yes; LBAS: 6900-40}</t>
  </si>
  <si>
    <t>{CDID: C_PWS-021-6900 (ClientID: 10-1000); Programs: ; Watershed Totality: No; Withdrawl Type: Indirect; Aggregated: No; LBAS: 6900-41}</t>
  </si>
  <si>
    <t>{CDID: C_PWS-022-6900 (ClientID: 10-1000); Programs: ; Watershed Totality: No; Withdrawl Type: Indirect; Aggregated: No; LBAS: 6900-41}</t>
  </si>
  <si>
    <t>{CDID: N/A-012-6900 (ClientID: 10-1000); Programs: ; Watershed Totality: No; Withdrawl Type: ; Aggregated: ; LBAS: 6900-42}</t>
  </si>
  <si>
    <t>{CDID: N/A-013-6900 (ClientID: 10-1000); Programs: ; Watershed Totality: No; Withdrawl Type: ; Aggregated: ; LBAS: 6900-42}</t>
  </si>
  <si>
    <t>{CDID: C_PWS-023-6900 (ClientID: 10-1000); Programs: ; Watershed Totality: No; Withdrawl Type: Indirect; Aggregated: No; LBAS: 6900-40}</t>
  </si>
  <si>
    <t>{CDID: N/A-024-6900 (ClientID: 10-1000); Programs: ; Watershed Totality: No; Withdrawl Type: ; Aggregated: ; LBAS: 6900-40}</t>
  </si>
  <si>
    <t>{CDID: C_PWS-025-6900 (ClientID: 10-1000); Programs: ; Watershed Totality: No; Withdrawl Type: Indirect; Aggregated: Yes; LBAS: 6900-38}</t>
  </si>
  <si>
    <t>{CDID: C_PWS-026-6900 (ClientID: 10-1000); Programs: ; Watershed Totality: No; Withdrawl Type: Direct; Aggregated: Yes; LBAS: 6900-40}</t>
  </si>
  <si>
    <t>{CDID: C_PWS-027-6900 (ClientID: 10-1000); Programs: WUDR; Watershed Totality: Yes; Withdrawl Type: Direct; Aggregated: No; LBAS: 6900-40}</t>
  </si>
  <si>
    <t>{CDID: C_PWS-008-6900 (ClientID: 10-1000); Programs: WUDR; Watershed Totality: Yes; Withdrawl Type: Direct; Aggregated: No; LBAS: 6900-40}</t>
  </si>
  <si>
    <t>{CDID: C_PWS-028-6900 (ClientID: 10-1000); Programs: WUDR; Watershed Totality: Yes; Withdrawl Type: Indirect; Aggregated: No; LBAS: 6900-41}</t>
  </si>
  <si>
    <t>{CDID: C_PWS-003-6919 (ClientID: 10-1000); Programs: ; Watershed Totality: No; Withdrawl Type: Indirect; Aggregated: Yes; LBAS: 6919-02}</t>
  </si>
  <si>
    <t>{CDID: C_PWS-004-6919 (ClientID: 10-1000); Programs: ; Watershed Totality: No; Withdrawl Type: Indirect; Aggregated: No; LBAS: 6919-02}</t>
  </si>
  <si>
    <t>{CDID: C_PWS-001-6919 (ClientID: 10-1000); Programs: WUDR; Watershed Totality: Yes; Withdrawl Type: Indirect; Aggregated: No; LBAS: 6919-03}</t>
  </si>
  <si>
    <t>{CDID: C_PWS-002-6919 (ClientID: 10-1000); Programs: ; Watershed Totality: No; Withdrawl Type: Indirect; Aggregated: No; LBAS: 6919-02}</t>
  </si>
  <si>
    <t>{CDID: C_PWS-018-6000 (ClientID: 10-1000); Programs: ; Watershed Totality: No; Withdrawl Type: Direct; Aggregated: Yes; LBAS: 6000-00}</t>
  </si>
  <si>
    <t>This is only the permitted volume of 2.8 mgd. See Registration 5200-079 for registered volume of 2.7 mgd. {CDID: C_PWS-001-5200 (ClientID: 10-1000); Programs: WUDR; Watershed Totality: Yes; Withdrawl Type: Direct; Aggregated: Yes; LBAS: 5200-07}</t>
  </si>
  <si>
    <t>{CDID: C_PWS-001-5200 (ClientID: 10-1000); Programs: WUDR; Watershed Totality: Yes; Withdrawl Type: Direct; Aggregated: Yes; LBAS: 5200-07}</t>
  </si>
  <si>
    <t>Test C_PWS-001-4300</t>
  </si>
  <si>
    <t>{Test CDID: C_PWS-001-4300; Programs: WUDR; Watershed Totality: Yes; Withdrawl Type: Direct; Aggregated: No; LBAS: 4300-00}</t>
  </si>
  <si>
    <t>{CDID: C_PWSE-012-5202 (ClientID: 10-1000); Programs: ; Watershed Totality: No; Withdrawl Type: Return; Aggregated: No; LBAS: 5202-08}</t>
  </si>
  <si>
    <t>{CDID: C_PWS-003-5111 (ClientID: 10-1000); Programs: ; Watershed Totality: No; Withdrawl Type: Return; Aggregated: No; LBAS: 5111-05}</t>
  </si>
  <si>
    <t>{CDID: C_PWS-069-6000 (ClientID: 10-1000); Programs: ; Watershed Totality: No; Withdrawl Type: Return; Aggregated: No; LBAS: 6000-77}</t>
  </si>
  <si>
    <t>Water will be transferred between the South Central Regional Water Authority (RWA) distribution system in North Haven and the Wallinford Water Division distribution system in Wallingford, in either direction, during emergencies that require additional water supply due to equipment failure, natural diasters or other events that render a system component inoperable. {CDID: C_PWS-006-5207 (ClientID: 10-1000); Programs: ; Watershed Totality: No; Withdrawl Type: Return; Aggregated: ?; LBAS: 5207-02}</t>
  </si>
  <si>
    <t>{CDID: C_PWS-006-5207 (ClientID: 10-1000); Programs: ; Watershed Totality: No; Withdrawl Type: Return; Aggregated: ?; LBAS: 5207-02}</t>
  </si>
  <si>
    <t>{CDID: C_PWS-082-5200 (ClientID: 10-1000); Programs: ; Watershed Totality: No; Withdrawl Type: Return; Aggregated: No; LBAS: 5200-00}</t>
  </si>
  <si>
    <t xml:space="preserve">PLANTERS' CHOICE NURSERY, LLC </t>
  </si>
  <si>
    <t>Transfer water through a 24,500 foot transmission main to the Seymour Division {CDID: C_PWS-004-6900 (ClientID: 10-1000); Programs: ; Watershed Totality: No; Withdrawl Type: Direct; Aggregated: No; LBAS: 6900-40}</t>
  </si>
  <si>
    <t>{CDID: C_PWS-004-6900 (ClientID: 10-1000); Programs: ; Watershed Totality: No; Withdrawl Type: Direct; Aggregated: No; LBAS: 6900-40}</t>
  </si>
  <si>
    <t>worksheet (tab) to fill in the diversion information.</t>
  </si>
  <si>
    <t>Report Produced:</t>
  </si>
  <si>
    <t>Daily exceedances will highlight in yellow.</t>
  </si>
  <si>
    <t>●</t>
  </si>
  <si>
    <t>Monthly Statistics</t>
  </si>
  <si>
    <t>Submitting This Form</t>
  </si>
  <si>
    <t>When you select a Diversion, this field will auto-populate with the Diversion Type.</t>
  </si>
  <si>
    <t>Enter the email address of the person to be contacted by DEEP if any questions should arise regarding this report.</t>
  </si>
  <si>
    <t>If no withdrawals took place during the reporting year, use the drop-down arrow to select No Withdrawals. By selecting this option, the table does not need to be completed with zeros.</t>
  </si>
  <si>
    <t>Consumptiver Diversion Water Use Reporting Form Instructions</t>
  </si>
  <si>
    <t>On the bottom ribbon of the water use reporting form, select one of the two Excel sheets to fill out – Traditional Water Use Form or Vertical Water Use Form. Water use data only needs to be populated in one form. The Traditional Form lists the months horizontally in multiple columns. The Vertical Form lists the days of the year vertically in rows only. The Printer Friendly sheet will auto-populate with the data submitted on the selected form. You may print out a copy of the Printer Friendly sheet for your records, if needed.</t>
  </si>
  <si>
    <t>When you select a Diversion, this field will auto-populate with the Diversion Description that DEEP has on file. If no Diversion Description auto-populates or if the description is incorrect, provide a one sentence description in the comment box on the form.</t>
  </si>
  <si>
    <t xml:space="preserve">Use the drop-down arrow to select the permit or registration number that is the subject of this report. Only one permit or registration number may be selected for each form. If you have multiple diversions to report, save a separate version of this water use reporting form for each diversion. </t>
  </si>
  <si>
    <t>Do not submit a PDF version of the report. If the auto-populated information associated with a permit or registration is incorrect, provide the corrected information in the email when submitting the water use reporting form.</t>
  </si>
  <si>
    <t>Save and email this form along with any additional annual reporting documents that may be required.</t>
  </si>
  <si>
    <t>Updated: Oct. 2025</t>
  </si>
  <si>
    <t>CTDEEP Use</t>
  </si>
  <si>
    <t>Date (mm/dd/yyyy)</t>
  </si>
  <si>
    <r>
      <t xml:space="preserve">Contact Person *                                       </t>
    </r>
    <r>
      <rPr>
        <sz val="11"/>
        <rFont val="Times New Roman"/>
        <family val="1"/>
      </rPr>
      <t xml:space="preserve"> First &amp; Last Name</t>
    </r>
  </si>
  <si>
    <r>
      <t>Contact Phone Number</t>
    </r>
    <r>
      <rPr>
        <sz val="11"/>
        <rFont val="Times New Roman"/>
        <family val="1"/>
      </rPr>
      <t xml:space="preserve"> *                             ### - ### - ####</t>
    </r>
  </si>
  <si>
    <t>(All)</t>
  </si>
  <si>
    <t>DIVC-202108839_Combined meter pit interconnections</t>
  </si>
  <si>
    <t>Combined meter pit interconnections</t>
  </si>
  <si>
    <t>Combined point instead of separate points. Arbitrary location; combined maximum withdrawal of all authorized interconnections.</t>
  </si>
  <si>
    <t>DIVC-201913737GP_Combined Interconnections</t>
  </si>
  <si>
    <t>Combined Interconnections</t>
  </si>
  <si>
    <t>Central point representing multiple interconnections (Ledge Drive Meter Pit, Middletown Road Meter Pit, Mill Street Meter Pit, Norton Road Meter Pit, Town Farm Lane Meter Pit, Woodlawn Road Meter Pit, Worthington Ridge Meter Pit)</t>
  </si>
  <si>
    <t>DIV-201100596_Bedrock wells</t>
  </si>
  <si>
    <t>C_PWS-038-3700; Program</t>
  </si>
  <si>
    <t>{C_PWS-038-3700; Program(s): WUDR; Watershed totality: Yes; Withdrawal Type: Direct; Aggregate: Yes}</t>
  </si>
  <si>
    <t>DIVC-202103560_Ledyard End - Groton Utility and Ledyard Utility Interconnection</t>
  </si>
  <si>
    <t>C_PWS-012-2107; Program</t>
  </si>
  <si>
    <t>DIVC-202103560</t>
  </si>
  <si>
    <t>202103560</t>
  </si>
  <si>
    <t>DIV-200600038</t>
  </si>
  <si>
    <t>Ledyard End - Groton Utility and Ledyard Utility Interconnection</t>
  </si>
  <si>
    <t>Ledyard end interconnection {C_PWS-012-2107; Program(s): WUDR? ; Watershed totality: No; Withdrawal Type: Return; Aggregate: No}</t>
  </si>
  <si>
    <t>{C_PWS-012-2107; Program(s): WUDR? ; Watershed totality: No; Withdrawal Type: Return; Aggregate: No}</t>
  </si>
  <si>
    <t>DIVC-202103560_Groton End - Groton Utility and Ledyard Utility Interconnection</t>
  </si>
  <si>
    <t>C_PWS-011-2107; Program</t>
  </si>
  <si>
    <t>Groton End - Groton Utility and Ledyard Utility Interconnection</t>
  </si>
  <si>
    <t>Groton end interconnection {C_PWS-011-2107; Program(s): WUDR? ; Watershed totality: No; Withdrawal Type: Return; Aggregate: No}</t>
  </si>
  <si>
    <t>{C_PWS-011-2107; Program(s): WUDR? ; Watershed totality: No; Withdrawal Type: Return; Aggregate: No}</t>
  </si>
  <si>
    <t>DIV-200301987_Well 3A</t>
  </si>
  <si>
    <t>C_PWS-025-3000; Program</t>
  </si>
  <si>
    <t>Well 3A</t>
  </si>
  <si>
    <t>{C_PWS-025-3000; Program(s): WUDR? ; Watershed totality: No; Withdrawal Type: Direct; Aggregate: No}</t>
  </si>
  <si>
    <t>DIV-200301967_Basin #2</t>
  </si>
  <si>
    <t>C_IRREC-088-4300; Program</t>
  </si>
  <si>
    <t xml:space="preserve">TPCC, LLC </t>
  </si>
  <si>
    <t>Basin #2</t>
  </si>
  <si>
    <t>Basin #2 irrigation {C_IRREC-088-4300; Program(s): WUDR? ; Watershed totality: No; Withdrawal Type: Direct; Aggregate: No}</t>
  </si>
  <si>
    <t>{C_IRREC-088-4300; Program(s): WUDR? ; Watershed totality: No; Withdrawal Type: Direct; Aggregate: No}</t>
  </si>
  <si>
    <t>DIV-200301967_Basin #1</t>
  </si>
  <si>
    <t>C_IRREC-087-4300; Program</t>
  </si>
  <si>
    <t>Basin #1 irrigation {C_IRREC-087-4300; Program(s): WUDR? ; Watershed totality: No; Withdrawal Type: Direct; Aggregate: No}</t>
  </si>
  <si>
    <t>{C_IRREC-087-4300; Program(s): WUDR? ; Watershed totality: No; Withdrawal Type: Direct; Aggregate: No}</t>
  </si>
  <si>
    <t>DIVC-202201244_Combined Potable Bedrock Wells</t>
  </si>
  <si>
    <t>C_COM-016-7401; Program</t>
  </si>
  <si>
    <t>Combined Potable Bedrock Wells</t>
  </si>
  <si>
    <t>Two bedrock wells providing potable water {C_COM-016-7401; Program(s): WUDR? ; Watershed totality: Yes; Withdrawal Type: Direct; Aggregate: Yes}</t>
  </si>
  <si>
    <t>{C_COM-016-7401; Program(s): WUDR? ; Watershed totality: Yes; Withdrawal Type: Direct; Aggregate: Yes}</t>
  </si>
  <si>
    <t>DIVC-202201244_Combined Irrigation Bedrock Wells</t>
  </si>
  <si>
    <t>C_IRREC-015-7401; Program</t>
  </si>
  <si>
    <t>Combined Irrigation Bedrock Wells</t>
  </si>
  <si>
    <t>Wells #1 through #6, replenish water in Irrigation Pond {C_IRREC-015-7401; Program(s): WUDR? ; Watershed totality: Yes; Withdrawal Type: Direct; Aggregate: Yes}</t>
  </si>
  <si>
    <t>{C_IRREC-015-7401; Program(s): WUDR? ; Watershed totality: Yes; Withdrawal Type: Direct; Aggregate: Yes}</t>
  </si>
  <si>
    <t>DIVC-201705367GP_Settling Pond</t>
  </si>
  <si>
    <t>C_MIN-037-3700; Program</t>
  </si>
  <si>
    <t>Settling Pond</t>
  </si>
  <si>
    <t>Settling pond for water to be reused for mineral processing {C_MIN-037-3700; Program(s): WUDR? ; Watershed totality: No; Withdrawal Type: Indirect; Aggregate: No}</t>
  </si>
  <si>
    <t>{C_MIN-037-3700; Program(s): WUDR? ; Watershed totality: No; Withdrawal Type: Indirect; Aggregate: No}</t>
  </si>
  <si>
    <t>6914-001-IND-RI_CANAL FROM JOHN DEE'S POND</t>
  </si>
  <si>
    <t>6914-001-IND-RI</t>
  </si>
  <si>
    <t>CANAL FROM JOHN DEE'S POND</t>
  </si>
  <si>
    <t>Withdrawl Type: Nonconsumptive;</t>
  </si>
  <si>
    <t>DIVC-202505287GP_Concrete Supply Well BU-1</t>
  </si>
  <si>
    <t>DIVC-202505287GP</t>
  </si>
  <si>
    <t>202505287GP</t>
  </si>
  <si>
    <t>Concrete Supply Well BU-1</t>
  </si>
  <si>
    <t>Backup well to the Concrete Supply Well that is authorized under DIV-201401454</t>
  </si>
  <si>
    <t>DIVC-202502190_Converse Lake Pump House</t>
  </si>
  <si>
    <t>C_IRREC-002-7410; Program</t>
  </si>
  <si>
    <t>DIVC-202502190</t>
  </si>
  <si>
    <t>202502190</t>
  </si>
  <si>
    <t xml:space="preserve">GREENWICH POLO CLUB INC </t>
  </si>
  <si>
    <t>Converse Lake Pump House</t>
  </si>
  <si>
    <t>{CDID: C_IRREC-002-7410; Program(s): ; Watershed totality: Yes; Withdrawal Type: Direct; Aggregate: No; LBAS: 7410-02}</t>
  </si>
  <si>
    <t>DIVC-202412298_Irrigation Pond</t>
  </si>
  <si>
    <t>DIVC-202412298</t>
  </si>
  <si>
    <t>202412298</t>
  </si>
  <si>
    <t>Pump House location for diversion of water from the Irrigation Pond. The original permit was issued prior to the listed active date. The date listed is when the current configuration was approved by DEEP.</t>
  </si>
  <si>
    <t>DIVC-202501872GP_Irrigation Pond</t>
  </si>
  <si>
    <t>DIVC-202501872GP</t>
  </si>
  <si>
    <t>202501872GP</t>
  </si>
  <si>
    <t>DIVC-202411383_Wells 1 &amp; 2 (irrigation), Well 3 (potable)</t>
  </si>
  <si>
    <t>DIVC-202411383</t>
  </si>
  <si>
    <t>202411383</t>
  </si>
  <si>
    <t>DIVC-202411383_Irrigation Pond</t>
  </si>
  <si>
    <t>DIVC-202409072_Transfer Pond 2</t>
  </si>
  <si>
    <t>DIVC-202409072</t>
  </si>
  <si>
    <t>202409072</t>
  </si>
  <si>
    <t>Transfer Pond 2</t>
  </si>
  <si>
    <t>Pond near Hole #3/#15 on the Andersons Glen Course</t>
  </si>
  <si>
    <t>DIVC-202409072_Transfer Pond 1</t>
  </si>
  <si>
    <t>Transfer Pond 1</t>
  </si>
  <si>
    <t>Pond located near Hole #1 of the Gilead Highlands Course</t>
  </si>
  <si>
    <t>DIVC-202409072_Irrigation Well</t>
  </si>
  <si>
    <t>Irrigation Well</t>
  </si>
  <si>
    <t>DIVC-202409072_Front Pond</t>
  </si>
  <si>
    <t>DIVC-202408879_Marlborough Center Well Field</t>
  </si>
  <si>
    <t>DIVC-202408879</t>
  </si>
  <si>
    <t>202408879</t>
  </si>
  <si>
    <t>Marlborough Center Well Field</t>
  </si>
  <si>
    <t>This well field includes bedrock Wells 1, 3, 4, 5 and 8. Well 8 is newly installed and not yet active. Maximum authorized amount for this well field is 168,062 gallons per day.</t>
  </si>
  <si>
    <t>DIVC-202408879_Birchwood Estates Well Field</t>
  </si>
  <si>
    <t>Birchwood Estates Well Field</t>
  </si>
  <si>
    <t>This well field includes bedrock Wells 1, 2, 3, 4, and 5A. The maximum authorized withdrawal amount for this well field is 18,144 gallons per day.</t>
  </si>
  <si>
    <t>DIV-201006693_CH-1</t>
  </si>
  <si>
    <t>CH-1</t>
  </si>
  <si>
    <t>Note that total combined maximum daily withdrawal from all four wells shall not exceed 260,000 gpd.</t>
  </si>
  <si>
    <t>DIV-201006693_IW-3</t>
  </si>
  <si>
    <t>IW-3</t>
  </si>
  <si>
    <t>DIV-201006693_IW-2</t>
  </si>
  <si>
    <t>IW-2</t>
  </si>
  <si>
    <t>DIV-201006693_IW-1</t>
  </si>
  <si>
    <t>IW-1</t>
  </si>
  <si>
    <t>C_PWS-001-4504</t>
  </si>
  <si>
    <t>Intake for drinking water reservoir{CDID: C_PWS-001-4504; Programs: ; Watershed Totality:Yes ; Withdrawl Type: Direct ; Aggregated: ; LBAS: 4504-04}</t>
  </si>
  <si>
    <t>{CDID: C_PWS-001-4504; Programs: ; Watershed Totality:Yes ; Withdrawl Type: Direct ; Aggregated: ; LBAS: 4504-04}</t>
  </si>
  <si>
    <t>C_IRCP-080-4000</t>
  </si>
  <si>
    <t>{CDID: C_IRCP-080-4000; Programs: ; Watershed Totality: ; Withdrawl Type: ; Aggregated: ; LBAS: 4000-00}</t>
  </si>
  <si>
    <t>C_IRREC-006-6800</t>
  </si>
  <si>
    <t>Unnamed pond near Hole 3 known as "Pond 3". Maximum withdrawal of 0.225 million gallons per day. {CDID: C_IRREC-006-6800; Programs: ; Watershed Totality: ; Withdrawl Type: ; Aggregated: ; LBAS: 6800-00}</t>
  </si>
  <si>
    <t>{CDID: C_IRREC-006-6800; Programs: ; Watershed Totality: ; Withdrawl Type: ; Aggregated: ; LBAS: 6800-00}</t>
  </si>
  <si>
    <t>C_IRREC-005-6800</t>
  </si>
  <si>
    <t>Pond adjacent to Hole 14. Maximum withdrawal rate of 0.075 million gallons per day {CDID: C_IRREC-005-6800; Programs: ; Watershed Totality: ; Withdrawl Type: ; Aggregated: ; LBAS: 6800-07}</t>
  </si>
  <si>
    <t>{CDID: C_IRREC-005-6800; Programs: ; Watershed Totality: ; Withdrawl Type: ; Aggregated: ; LBAS: 6800-07}</t>
  </si>
  <si>
    <t>NC_PWS-004-6917</t>
  </si>
  <si>
    <t>Intersection of Judd Hill and Londmeadow Roads in central Middlebury {CDID: NC_PWS-004-6917; Programs: ; Watershed Totality: ; Withdrawl Type: ; Aggregated: ; LBAS: 6917-00}</t>
  </si>
  <si>
    <t>{CDID: NC_PWS-004-6917; Programs: ; Watershed Totality: ; Withdrawl Type: ; Aggregated: ; LBAS: 6917-00}</t>
  </si>
  <si>
    <t>C_IRCP-002-3804</t>
  </si>
  <si>
    <t xml:space="preserve">TPGI LLC </t>
  </si>
  <si>
    <t>Combined withdrawal of 0.250 mgd from unnamed irrigation Pond, one bedrock irrigation well, one stratified drift irrigation well, and one bedrock potable supply well {CDID: C_IRCP-002-3804; Programs: ; Watershed Totality: Yes ; Withdrawl Type: Direct; Aggregated: Yes ; LBAS: 3804-00}</t>
  </si>
  <si>
    <t>{CDID: C_IRCP-002-3804; Programs: ; Watershed Totality: Yes ; Withdrawl Type: Direct; Aggregated: Yes ; LBAS: 3804-00}</t>
  </si>
  <si>
    <t>C_IRREC-002-7401</t>
  </si>
  <si>
    <t>Irrigation pond for golf course {CDID: C_IRREC-002-7401; Programs: ; Watershed Totality: No ; Withdrawl Type: Indirect ; Aggregated: No ; LBAS: 7401-01}</t>
  </si>
  <si>
    <t>{CDID: C_IRREC-002-7401; Programs: ; Watershed Totality: No ; Withdrawl Type: Indirect ; Aggregated: No ; LBAS: 7401-01}</t>
  </si>
  <si>
    <t>NC_OTH-025-4100</t>
  </si>
  <si>
    <t>Three 6" recovery wells, each at 30-foot depth {CDID: NC_OTH-025-4100; Programs: ; Watershed Totality: ; Withdrawl Type: ; Aggregated: ; LBAS: 4100-15}</t>
  </si>
  <si>
    <t>{CDID: NC_OTH-025-4100; Programs: ; Watershed Totality: ; Withdrawl Type: ; Aggregated: ; LBAS: 4100-15}</t>
  </si>
  <si>
    <t>C_IRCP-005-6020</t>
  </si>
  <si>
    <t>Well for drip irrigation {CDID: C_IRCP-005-6020; Programs: ; Watershed Totality: Yes ; Withdrawl Type: Direct ; Aggregated: No; LBAS: 6020-00}</t>
  </si>
  <si>
    <t>{CDID: C_IRCP-005-6020; Programs: ; Watershed Totality: Yes ; Withdrawl Type: Direct ; Aggregated: No; LBAS: 6020-00}</t>
  </si>
  <si>
    <t>C_PWS-002-2206</t>
  </si>
  <si>
    <t>Note that permittee must also submit reporting forms for 3A/3B and 2A/3A/3B totals as required by permit. {CDID: C_PWS-002-2206; Programs: ; Watershed Totality: ; Withdrawl Type: ; Aggregated: ; LBAS: 2206-00}</t>
  </si>
  <si>
    <t>{CDID: C_PWS-002-2206; Programs: ; Watershed Totality: ; Withdrawl Type: ; Aggregated: ; LBAS: 2206-00}</t>
  </si>
  <si>
    <t>C_IND-003-6900</t>
  </si>
  <si>
    <t>Settling pond for sand and gravel washing {CDID: C_IND-003-6900; Programs: ; Watershed Totality: Yes; Withdrawl Type: Direct; Aggregated: Yes; LBAS: 6900-00}</t>
  </si>
  <si>
    <t>{CDID: C_IND-003-6900; Programs: ; Watershed Totality: Yes; Withdrawl Type: Direct; Aggregated: Yes; LBAS: 6900-00}</t>
  </si>
  <si>
    <t>C_IND-002-6900</t>
  </si>
  <si>
    <t>Pump house on the Naugatuck River {CDID: C_IND-002-6900; Programs: ; Watershed Totality: Yes; Withdrawl Type: Direct; Aggregated: No; LBAS: 6900-00}</t>
  </si>
  <si>
    <t>{CDID: C_IND-002-6900; Programs: ; Watershed Totality: Yes; Withdrawl Type: Direct; Aggregated: No; LBAS: 6900-00}</t>
  </si>
  <si>
    <t>DIV-200301916_Potable Wells PW-10, 11 and 13</t>
  </si>
  <si>
    <t>Potable Wells PW-10, 11 and 13</t>
  </si>
  <si>
    <t>NC_PWS-016-5112</t>
  </si>
  <si>
    <t>{CDID: NC_PWS-016-5112 (ClientID: 10-1000); Programs: ; Watershed Totality: No; Withdrawl Type: Nonconsumptive; Aggregated: ; LBAS: 5112-00}</t>
  </si>
  <si>
    <t>NC_IRREC-005-4310</t>
  </si>
  <si>
    <t>{CDID: NC_IRREC-005-4310; Programs: ; Watershed Totality: No; Withdrawl Type: Nonconsumptive; Aggregated: ; LBAS: 4310-00}</t>
  </si>
  <si>
    <t>NC_PWS-004-4310</t>
  </si>
  <si>
    <t>24" Blowoff to Nepaug River and Farmington River {CDID: NC_PWS-004-4310; Programs: ; Watershed Totality: No; Withdrawl Type: Nonconsumptive; Aggregated: ; LBAS: 4310-00}</t>
  </si>
  <si>
    <t>{CDID: NC_PWS-004-4310; Programs: ; Watershed Totality: No; Withdrawl Type: Nonconsumptive; Aggregated: ; LBAS: 4310-00}</t>
  </si>
  <si>
    <t>NC_PWS-010-5202</t>
  </si>
  <si>
    <t>See Southington Reservoir #1 for system withdrawal of 1.8907 mgd including Reservoirs 1, 2, &amp; 3. {CDID: NC_PWS-010-5202; Programs: ; Watershed Totality: No; Withdrawl Type: Nonconsumptive; Aggregated: ; LBAS: 5202-05}</t>
  </si>
  <si>
    <t>{CDID: NC_PWS-010-5202; Programs: ; Watershed Totality: No; Withdrawl Type: Nonconsumptive; Aggregated: ; LBAS: 5202-05}</t>
  </si>
  <si>
    <t>DIVC-202107766_Sedimentation Basins</t>
  </si>
  <si>
    <t>Sedimentation Basins</t>
  </si>
  <si>
    <t>Sedimentation basin recycled water withdrawal {CDID: C_IND-013-3700; Programs: ; Watershed Totality: Yes; Withdrawl Type: Direct; Aggregated: Yes; LBAS: 3700-00}</t>
  </si>
  <si>
    <t>Quinebaug River make-up and fresh water withdrawal {CDID: C_IND-012-3700; Programs: ; Watershed Totality: Yes; Withdrawl Type: Direct; Aggregated: No; LBAS: 3700-00}</t>
  </si>
  <si>
    <t>Combined point instead of separate points. Note arbitrary location, combined maximum withdrawal of all authorized interconnections.</t>
  </si>
  <si>
    <t xml:space="preserve">TOWN FOX LLC </t>
  </si>
  <si>
    <t>No withdrawals, impoundment only {CDID: C_IRREC-003-3709; Programs: ; Watershed Totality: No; Withdrawl Type: Nonconsumptive; Aggregated: No; LBAS: 3709-00}</t>
  </si>
  <si>
    <t>{CDID: C_IRREC-003-3709; Programs: ; Watershed Totality: No; Withdrawl Type: Nonconsumptive; Aggregated: No; LBAS: 3709-00}</t>
  </si>
  <si>
    <t>Lake Whitney Reservoir {CDID: C_PWS-011-5302 (ClientID: 10-1000); Programs: WUDR; Watershed Totality: Yes; Withdrawl Type: Direct; Aggregated: No; LBAS: 5302-00}</t>
  </si>
  <si>
    <t>Intake north of I-95 on Lake Saltonstall {CDID: C_PWS-004-5112 (ClientID: 10-1000); Programs: WUDR; Watershed Totality: Yes; Withdrawl Type: Direct; Aggregated: No; LBAS: 5112-15}</t>
  </si>
  <si>
    <t>NC_PWS-002-5303</t>
  </si>
  <si>
    <t>Volume of withdrawal unknown from registration record {CDID: NC_PWS-002-5303 (ClientID: 10-1000); Programs: ; Watershed Totality: No; Withdrawl Type: Nonconsumptive; Aggregated: ; LBAS: 5303-00}</t>
  </si>
  <si>
    <t>{CDID: NC_PWS-002-5303 (ClientID: 10-1000); Programs: ; Watershed Totality: No; Withdrawl Type: Nonconsumptive; Aggregated: ; LBAS: 5303-00}</t>
  </si>
  <si>
    <t xml:space="preserve">SOUTH CENTRAL CONNECTICUT REGIONAL WATER AUTHORITY  / CITY OF MERIDEN </t>
  </si>
  <si>
    <t>Man-made irrigation pond {CDID: C_IRREC-001-7200; Programs: WUDR; Watershed Totality: No; Withdrawl Type: Direct; Aggregated: No; LBAS: 7200-20}</t>
  </si>
  <si>
    <t xml:space="preserve">STATE OF CONNECTICUT  DEPARTMENT OF ENERGY &amp; ENVIRONMENTAL PROTECTION </t>
  </si>
  <si>
    <t>4314-004-PWS-GR_Mix Street Well 3</t>
  </si>
  <si>
    <t>Mix Street Well 3</t>
  </si>
  <si>
    <t>NC_IRREC-006-4316</t>
  </si>
  <si>
    <t>Impoundment. Also known as 9 Blue Pond. Nonconsumptive {CDID: NC_IRREC-006-4316; Programs: ; Watershed Totality: No; Withdrawl Type: Nonconsumptive; Aggregated: ; LBAS: 4316-01}</t>
  </si>
  <si>
    <t>{CDID: NC_IRREC-006-4316; Programs: ; Watershed Totality: No; Withdrawl Type: Nonconsumptive; Aggregated: ; LBAS: 4316-01}</t>
  </si>
  <si>
    <t>NC_IRREC-005-4316</t>
  </si>
  <si>
    <t>Impoundment. Also known as 6 Blue Pond. Nonconsumptive {CDID: NC_IRREC-005-4316; Programs: ; Watershed Totality: No; Withdrawl Type: Nonconsumptive; Aggregated: ; LBAS: 4316-01}</t>
  </si>
  <si>
    <t>{CDID: NC_IRREC-005-4316; Programs: ; Watershed Totality: No; Withdrawl Type: Nonconsumptive; Aggregated: ; LBAS: 4316-01}</t>
  </si>
  <si>
    <t>Also known as Lily Pond {CDID: C_IRREC-002-4316; Programs: WUDR; Watershed Totality: Yes; Withdrawl Type: Direct; Aggregated: No; LBAS: 4316-01}</t>
  </si>
  <si>
    <t>Irrigation Pond {CDID: C_IRREC-003-4316; Programs: WUDR; Watershed Totality: Yes; Withdrawl Type: Direct; Aggregated: No; LBAS: 4316-01}</t>
  </si>
  <si>
    <t>C_IND-013-4500</t>
  </si>
  <si>
    <t>Six Settling Lagoons for clarifying wash water. New owner (Pompom Galley) reports this diversion is Abandoned but wants to reserve for future use. {CDID: C_IND-013-4500; Programs: WUDR; Watershed Totality: Yes; Withdrawl Type: ; Aggregated: ; LBAS: 4500-00}</t>
  </si>
  <si>
    <t>{CDID: C_IND-013-4500; Programs: WUDR; Watershed Totality: Yes; Withdrawl Type: ; Aggregated: ; LBAS: 4500-00}</t>
  </si>
  <si>
    <t>C_IND-012-4500</t>
  </si>
  <si>
    <t>Backup supply of wash water for the wash Plant. New owner (Pompom Galley) reports this diversion is Abandoned but wants to reserve for future use. {CDID: C_IND-012-4500; Programs: ; Watershed Totality: No; Withdrawl Type: ; Aggregated: ; LBAS: 4500-00}</t>
  </si>
  <si>
    <t>{CDID: C_IND-012-4500; Programs: ; Watershed Totality: No; Withdrawl Type: ; Aggregated: ; LBAS: 4500-00}</t>
  </si>
  <si>
    <t>C_IND-011-4500</t>
  </si>
  <si>
    <t>Emergency Back up Diversion for supplying Wash Plant. New owner (Pompom Galley) reports this diversion is Abandoned but wants to reserve for future use. {CDID: C_IND-011-4500; Programs: ; Watershed Totality: No; Withdrawl Type: ; Aggregated: ; LBAS: 4500-00}</t>
  </si>
  <si>
    <t>{CDID: C_IND-011-4500; Programs: ; Watershed Totality: No; Withdrawl Type: ; Aggregated: ; LBAS: 4500-00}</t>
  </si>
  <si>
    <t>C_IND-010-4500</t>
  </si>
  <si>
    <t>New owner (Pompom Galley) reports this diversion is Abandoned but wants to reserve for future use. {CDID: C_IND-010-4500; Programs: WUDR; Watershed Totality: Yes; Withdrawl Type: ; Aggregated: ; LBAS: 4500-00}</t>
  </si>
  <si>
    <t>{CDID: C_IND-010-4500; Programs: WUDR; Watershed Totality: Yes; Withdrawl Type: ; Aggregated: ; LBAS: 4500-00}</t>
  </si>
  <si>
    <t>Well used at fish hatchery {CDID: C_AQC-007-4601; Programs: WUDR; Watershed Totality: Yes; Withdrawl Type: Direct; Aggregated: No; LBAS: 4601-02}</t>
  </si>
  <si>
    <t>Well used at fish hatchery {CDID: C_AQC-006-4601; Programs: WUDR; Watershed Totality: Yes; Withdrawl Type: Direct; Aggregated: No; LBAS: 4601-02}</t>
  </si>
  <si>
    <t>NC_IND-002-6917</t>
  </si>
  <si>
    <t>{CDID: NC_IND-002-6917; Programs: ; Watershed Totality: No; Withdrawl Type: Nonconsumptive; Aggregated: ; LBAS: 6917-00}</t>
  </si>
  <si>
    <t>Wilkenson Pond located on Spruce Glen Brook. {CDID: C_IRCP-071-5200; Programs: ; Watershed Totality: No; Withdrawl Type: Nonconsumptive; Aggregated: No; LBAS: 5200-11}</t>
  </si>
  <si>
    <t>{CDID: C_IRCP-071-5200; Programs: ; Watershed Totality: No; Withdrawl Type: Nonconsumptive; Aggregated: No; LBAS: 5200-11}</t>
  </si>
  <si>
    <t>Sartori Pond located on either on Spoon Shop Brook or on Harris Brook. Maps provided not detailed enough. {CDID: C_IRCP-009-5208; Programs: ; Watershed Totality: No; Withdrawl Type: Nonconsumptive; Aggregated: No; LBAS: 5208-03}</t>
  </si>
  <si>
    <t>{CDID: C_IRCP-009-5208; Programs: ; Watershed Totality: No; Withdrawl Type: Nonconsumptive; Aggregated: No; LBAS: 5208-03}</t>
  </si>
  <si>
    <t>Meetinghouse Pond located on Meetinghouse Brook adjacent to Yale Ave at the Meetinghouse Village Apartments {CDID: C_IRCP-025-5200; Programs: ; Watershed Totality: No; Withdrawl Type: Nonconsumptive; Aggregated: No; LBAS: 5200-10}</t>
  </si>
  <si>
    <t>{CDID: C_IRCP-025-5200; Programs: ; Watershed Totality: No; Withdrawl Type: Nonconsumptive; Aggregated: No; LBAS: 5200-10}</t>
  </si>
  <si>
    <t>NC_IRREC-077-5200</t>
  </si>
  <si>
    <t>Impoundment with no withdrawals. Nonconsumptive {CDID: NC_IRREC-077-5200; Programs: ; Watershed Totality: No; Withdrawl Type: Nonconsumptive; Aggregated: ; LBAS: 5200-12}</t>
  </si>
  <si>
    <t>{CDID: NC_IRREC-077-5200; Programs: ; Watershed Totality: No; Withdrawl Type: Nonconsumptive; Aggregated: ; LBAS: 5200-12}</t>
  </si>
  <si>
    <t>Pond used for irrigation {CDID: C_IRREC-020-5302; Programs: WUDR; Watershed Totality: Yes; Withdrawl Type: Direct; Aggregated: No; LBAS: 5302-02}</t>
  </si>
  <si>
    <t>5203-001-PWS-GR_Southington Well #7A</t>
  </si>
  <si>
    <t>Southington Well #7A</t>
  </si>
  <si>
    <t>{CDID: C_PWS-001-6802; Programs: ; Watershed Totality: No; Withdrawl Type: Nonconsumptive; Aggregated: No; LBAS: 6802-00}</t>
  </si>
  <si>
    <t>{CDID: C_PWS-019-6800; Programs: ; Watershed Totality: No; Withdrawl Type: Nonconsumptive; Aggregated: No; LBAS: 6800-01}</t>
  </si>
  <si>
    <t>NC_PWS-002-7404</t>
  </si>
  <si>
    <t>{CDID: NC_PWS-002-7404; Programs: ; Watershed Totality: No; Withdrawl Type: Nonconsumptive; Aggregated: ; LBAS: 7404-00}</t>
  </si>
  <si>
    <t>NC_PWS-001-7301</t>
  </si>
  <si>
    <t>24" Pipe from sm pond Comstock Brk to City Lake {CDID: NC_PWS-001-7301; Programs: ; Watershed Totality: No; Withdrawl Type: Nonconsumptive; Aggregated: ; LBAS: 7301-00}</t>
  </si>
  <si>
    <t>{CDID: NC_PWS-001-7301; Programs: ; Watershed Totality: No; Withdrawl Type: Nonconsumptive; Aggregated: ; LBAS: 7301-00}</t>
  </si>
  <si>
    <t>Impoundment upstream of Branch Brook {CDID: C_PWS-004-5110 (ClientID: 10-1000); Programs: WUDR; Watershed Totality: Yes; Withdrawl Type: Direct; Aggregated: No; LBAS: 5110-01}</t>
  </si>
  <si>
    <t>NC_PWS-003-5110</t>
  </si>
  <si>
    <t>{CDID: NC_PWS-003-5110 (ClientID: 10-1000); Programs: ; Watershed Totality: No; Withdrawl Type: Nonconsumptive; Aggregated: ; LBAS: 5110-01}</t>
  </si>
  <si>
    <t>NC_PWS-021-4403</t>
  </si>
  <si>
    <t>{CDID: NC_PWS-021-4403; Programs: ; Watershed Totality: No; Withdrawl Type: Nonconsumptive; Aggregated: ; LBAS: 4403-03}</t>
  </si>
  <si>
    <t>NC_PWS-019-4403</t>
  </si>
  <si>
    <t>{CDID: NC_PWS-019-4403; Programs: ; Watershed Totality: No; Withdrawl Type: Nonconsumptive; Aggregated: ; LBAS: 4403-02}</t>
  </si>
  <si>
    <t>NC_PWS-017-4403</t>
  </si>
  <si>
    <t>20" &amp; 30" BLOWOFFS TO RESERVOIR #5 {CDID: NC_PWS-017-4403; Programs: ; Watershed Totality: No; Withdrawl Type: Nonconsumptive; Aggregated: ; LBAS: 4403-03}</t>
  </si>
  <si>
    <t>{CDID: NC_PWS-017-4403; Programs: ; Watershed Totality: No; Withdrawl Type: Nonconsumptive; Aggregated: ; LBAS: 4403-03}</t>
  </si>
  <si>
    <t>NC_PWS-016-4403</t>
  </si>
  <si>
    <t>2-24" &amp; 1-30" BLOWOFFS TO HYDRO TRBN &amp; TROUT BK {CDID: NC_PWS-016-4403; Programs: ; Watershed Totality: No; Withdrawl Type: ; Aggregated: ; LBAS: 4403-04}</t>
  </si>
  <si>
    <t>{CDID: NC_PWS-016-4403; Programs: ; Watershed Totality: No; Withdrawl Type: ; Aggregated: ; LBAS: 4403-04}</t>
  </si>
  <si>
    <t>NC_PWS-015-4403</t>
  </si>
  <si>
    <t>{CDID: NC_PWS-015-4403; Programs: ; Watershed Totality: No; Withdrawl Type: ; Aggregated: ; LBAS: 4403-04}</t>
  </si>
  <si>
    <t>NC_PWS-022-4404</t>
  </si>
  <si>
    <t>{CDID: NC_PWS-022-4404; Programs: ; Watershed Totality: No; Withdrawal Type: ; Aggregated: ; LBAS: 4404-04}</t>
  </si>
  <si>
    <t xml:space="preserve">STATE OF CONNECTICUT  DEPARTMENT OF TRANSPORTATION </t>
  </si>
  <si>
    <t>4500-030-PWS-GR_New State Road Well # 6</t>
  </si>
  <si>
    <t>New State Road Well # 6</t>
  </si>
  <si>
    <t>Impoundment of Farm River in East Haven {CDID: C_PWS-005-5112 (ClientID: 10-1000); Programs: WUDR; Watershed Totality: Yes; Withdrawl Type: Direct; Aggregated: No; LBAS: 5112-00}</t>
  </si>
  <si>
    <t>Diversion structure on Gulf Brook{CDID: C_PWS-008-5112 (ClientID: 10-1000); Programs: WUDR; Watershed Totality: Yes; Withdrawl Type: Indirect; Aggregated: No; LBAS: 5112-05}</t>
  </si>
  <si>
    <t>5301-002-PWS-GR_Sleeping Giant Well #2 and backup well</t>
  </si>
  <si>
    <t>Sleeping Giant Well #2 and backup well</t>
  </si>
  <si>
    <t>Primary well and backup well are authorized by this registration {CDID: C_PWS-001-5301 (ClientID: 10-1000); Programs: ; Watershed Totality: Yes; Withdrawl Type: Direct; Aggregated: No; LBAS: 5301-00}</t>
  </si>
  <si>
    <t>{CDID: C_PWS-001-5301 (ClientID: 10-1000); Programs: ; Watershed Totality: Yes; Withdrawl Type: Direct; Aggregated: No; LBAS: 5301-00}</t>
  </si>
  <si>
    <t>5301-001-PWS-GR_North Sleeping Giant Well #1 and backup well</t>
  </si>
  <si>
    <t>North Sleeping Giant Well #1 and backup well</t>
  </si>
  <si>
    <t>Primary well and backup well are authorized by this registration{CDID: C_PWS-004-5302 (ClientID: 10-1000); Programs: ; Watershed Totality: Yes; Withdrawl Type: Direct; Aggregated: No; LBAS: 5302-00}</t>
  </si>
  <si>
    <t>{CDID: C_PWS-004-5302 (ClientID: 10-1000); Programs: ; Watershed Totality: Yes; Withdrawl Type: Direct; Aggregated: No; LBAS: 5302-00}</t>
  </si>
  <si>
    <t>5000-033-PWS-IM_Maltby System - 1, 2, 3 Wepawaug Tunnel System and Trout Brook</t>
  </si>
  <si>
    <t>Maltby System - 1, 2, 3 Wepawaug Tunnel System and Trout Brook</t>
  </si>
  <si>
    <t>Registration for Maltby System. Also authorized by individual registrations{CDID: C_PWS-036-5000 (ClientID: 10-1000); Programs: ; Watershed Totality: No; Withdrawl Type: Direct; Aggregated: Yes; LBAS: 5000-50}</t>
  </si>
  <si>
    <t xml:space="preserve">THE CONNECTICUT WATER COMPANY  / THE AVON WATER COMPANY </t>
  </si>
  <si>
    <t>Well withdrawal for public water supply {CDID: C_PWS-010-4316; Programs: WUDR; Watershed Totality: Yes; Withdrawl Type: Direct; Aggregated: No; LBAS: 4316-02}</t>
  </si>
  <si>
    <t>Well withdrawal for public water supply {CDID: C_PWS-002-4312; Programs: WUDR; Watershed Totality: Yes; Withdrawl Type: Direct; Aggregated: No; LBAS: 4312-00}</t>
  </si>
  <si>
    <t>Well withdrawal adjacent to Scantic River {CDID: C_PWS-027-4200; Programs: WUDR; Watershed Totality: Yes; Withdrawl Type: Direct; Aggregated: No; LBAS: 4200-00}</t>
  </si>
  <si>
    <t>Well Withdrawal {CDID: C_PWS-026-4200; Programs: WUDR; Watershed Totality: Yes; Withdrawl Type: Direct; Aggregated: No; LBAS: 4200-00}</t>
  </si>
  <si>
    <t>Well withdrawal{CDID: C_PWS-025-4200; Programs: WUDR; Watershed Totality: Yes; Withdrawl Type: Direct; Aggregated: No; LBAS: 4200-00}</t>
  </si>
  <si>
    <t>Well Withdrawal {CDID: C_PWS-024-4200; Programs: WUDR; Watershed Totality: Yes; Withdrawl Type: Direct; Aggregated: No; LBAS: 4200-00}</t>
  </si>
  <si>
    <t>Well withdrawal {CDID: C_PWS-019-4200; Programs: WUDR; Watershed Totality: Yes; Withdrawl Type: Direct; Aggregated: No; LBAS: 4200-23}</t>
  </si>
  <si>
    <t>Willimantic River Well #4, Former MTS Well {CDID: C_PWS-010-3100; Programs: WUDR; Watershed Totality: Yes; Withdrawl Type: Direct; Aggregated: No; LBAS: 3100-00}</t>
  </si>
  <si>
    <t>Willimantic River Well # 3, Former MTS Well #3 {CDID: C_PWS-009-3100; Programs: WUDR; Watershed Totality: Yes; Withdrawl Type: Direct; Aggregated: No; LBAS: 3100-00}</t>
  </si>
  <si>
    <t>Wellfield adjacent to Willimantic River {CDID: C_PWS-008-3100; Programs: WUDR; Watershed Totality: Yes; Withdrawl Type: Direct; Aggregated: No; LBAS: 3100-00}</t>
  </si>
  <si>
    <t>Wellfield adjacent to Willimantic River {CDID: C_PWS-007-3100; Programs: WUDR; Watershed Totality: Yes; Withdrawl Type: Direct; Aggregated: No; LBAS: 3100-00}</t>
  </si>
  <si>
    <t>{CDID: C_PWSE-001-3207; Programs: ; Watershed Totality: Yes; Withdrawl Type: Direct; Aggregated: No; LBAS: 3207-00}</t>
  </si>
  <si>
    <t xml:space="preserve">THE CONNECTICUT WATER COMPANY  / GENERAL WATER SERVICE  </t>
  </si>
  <si>
    <t>Well withdrawal for community water supply. 2 wells registered, 1 unregistered {CDID: C_PWS-005-3108; Programs: WUDR; Watershed Totality: Yes; Withdrawl Type: Direct; Aggregated: No; LBAS: 3108-03}</t>
  </si>
  <si>
    <t>Well withdrawal for community water supply. 2 wells registered, 1 unregistered {CDID: C_PWS-004-3108; Programs: WUDR; Watershed Totality: Yes; Withdrawl Type: Direct; Aggregated: No; LBAS: 3108-03}</t>
  </si>
  <si>
    <t>Well used in manufacturing of beverage concentrates {CDID: OTH-003-3108; Programs: WUDR; Watershed Totality: Yes; Withdrawl Type: Direct; Aggregated: No; LBAS: 3108-03}</t>
  </si>
  <si>
    <t>Well used in manufacturing of beverage concentrates {CDID: OTH-002-3108; Programs: WUDR; Watershed Totality: Yes; Withdrawl Type: Direct; Aggregated: No; LBAS: 3108-03}</t>
  </si>
  <si>
    <t>NC_PWS-005-4308</t>
  </si>
  <si>
    <t>{CDID: NC_PWS-005-4308; Programs: ; Watershed Totality: No; Withdrawl Type: non-consumptive; Aggregated: ; LBAS: 4308-00}</t>
  </si>
  <si>
    <t>{CDID: C_IRREC-006-4312; Programs: ; Watershed Totality: No; Withdrawl Type: Nonconsumptive; Aggregated: ; LBAS: 4312-00}</t>
  </si>
  <si>
    <t>NC_PWS-001-2203</t>
  </si>
  <si>
    <t>(AE 10/13/21) Non-consumptive, in-line outflow from Davis Pond downstream within the same local basin to Lake Konomoc {CDID: NC_PWS-001-2203; Programs: ; Watershed Totality: No; Withdrawl Type: Nonconsumptive; Aggregated: ; LBAS: 2203-00}</t>
  </si>
  <si>
    <t>{CDID: NC_PWS-001-2203; Programs: ; Watershed Totality: No; Withdrawl Type: Nonconsumptive; Aggregated: ; LBAS: 2203-00}</t>
  </si>
  <si>
    <t>NC_PWS-007-2202</t>
  </si>
  <si>
    <t>(AE 10/13/21) Non-consumptive outlet flow downstream to Latimer Brook within local basin.  {CDID: NC_PWS-007-2202; Programs: ; Watershed Totality: No; Withdrawl Type: Nonconsumptive; Aggregated: ; LBAS: 2202-00}</t>
  </si>
  <si>
    <t>{CDID: NC_PWS-007-2202; Programs: ; Watershed Totality: No; Withdrawl Type: Nonconsumptive; Aggregated: ; LBAS: 2202-00}</t>
  </si>
  <si>
    <t>NC_PWS-005-2202</t>
  </si>
  <si>
    <t>(AE 10/13/21) Non-consumptive, in-line reservoir outflow downstream within local basin. Annual reporting not required. {CDID: NC_PWS-005-2202; Programs: ; Watershed Totality: No; Withdrawl Type: Nonconsumptive; Aggregated: ; LBAS: 2202-04}</t>
  </si>
  <si>
    <t>{CDID: NC_PWS-005-2202; Programs: ; Watershed Totality: No; Withdrawl Type: Nonconsumptive; Aggregated: ; LBAS: 2202-04}</t>
  </si>
  <si>
    <t>Reservoir; impoundment of Latimer Brook {CDID: C_PWS-002-2202; Programs: WUDR; Watershed Totality: Yes; Withdrawl Type: Indirect; Aggregated: Yes; LBAS: 2202-00}</t>
  </si>
  <si>
    <t>NC_PWS-006-2202</t>
  </si>
  <si>
    <t>Non-consumptive in-line reservoir outlet discharge to Latimer Brook within the same local basin {CDID: NC_PWS-006-2202; Programs: ; Watershed Totality: No; Withdrawal Type: non-consumptive; Aggregated: ; LBAS: 2202-00}</t>
  </si>
  <si>
    <t>{CDID: NC_PWS-006-2202; Programs: ; Watershed Totality: No; Withdrawal Type: non-consumptive; Aggregated: ; LBAS: 2202-00}</t>
  </si>
  <si>
    <t>7412-001-PWS-TR_Comly Avenue Interconnection</t>
  </si>
  <si>
    <t>Comly Avenue Interconnection</t>
  </si>
  <si>
    <t>Interconnection off of Comly Avenue.{CDID: C_PWS-018-7411; Programs: ; Watershed Totality: No; Withdrawl Type: Return; Aggregated: No; LBAS: 7411-00}</t>
  </si>
  <si>
    <t>7411-006-IRR-IM_Fairview Country Club Pond #4</t>
  </si>
  <si>
    <t>C_IRREC-006-7411</t>
  </si>
  <si>
    <t>Fairview Country Club Pond #4</t>
  </si>
  <si>
    <t>Nonconsumptive pond. No withdrawals {CDID: C_IRREC-006-7411; Programs: ; Watershed Totality: No; Withdrawl Type: Nonconsumptive ; Aggregated: No; LBAS: 7411-00}</t>
  </si>
  <si>
    <t>{CDID: C_IRREC-006-7411; Programs: ; Watershed Totality: No; Withdrawl Type: Nonconsumptive ; Aggregated: No; LBAS: 7411-00}</t>
  </si>
  <si>
    <t>NC_IRREC-006-7407</t>
  </si>
  <si>
    <t>Pond #9 has no pump but discharges to Pond #6. {CDID: NC_IRREC-006-7407; Programs: ; Watershed Totality: No; Withdrawl Type: Nonconsumptive; Aggregated: ; LBAS: 7407-12}</t>
  </si>
  <si>
    <t>{CDID: NC_IRREC-006-7407; Programs: ; Watershed Totality: No; Withdrawl Type: Nonconsumptive; Aggregated: ; LBAS: 7407-12}</t>
  </si>
  <si>
    <t>Well supplements water in irrigation pond{CDID: C_IRREC-007-7402; Programs: ; Watershed Totality: No; Withdrawl Type: Indirect; Aggregated: No; LBAS: 7402-04}</t>
  </si>
  <si>
    <t>{CDID: C_IRREC-007-6912; Programs: ; Watershed Totality: No; Withdrawl Type: Nonconsumptive; Aggregated: No; LBAS: 6912-02}</t>
  </si>
  <si>
    <t>Interconnection between CWC and Waterbury Water Bureau in Thomaston {CDID: C_PWS-014-6910; Programs: ; Watershed Totality: No; Withdrawl Type: Return; Aggregated: No; LBAS: 6910-14}</t>
  </si>
  <si>
    <t xml:space="preserve">STATE OF CONNECTICUT DEPARTMENT OF DEVELOPMENTAL SERVICES </t>
  </si>
  <si>
    <t>NC_PWS-009-5112</t>
  </si>
  <si>
    <t>{CDID: NC_PWS-009-5112 (ClientID: 10-1000); Programs: ; Watershed Totality: No; Withdrawl Type: Nonconsumptive; Aggregated: ; LBAS: 5112-04}</t>
  </si>
  <si>
    <t>Well withdrawal for public water supply {CDID: C_PWS-001-5110; Programs: WUDR; Watershed Totality: Yes; Withdrawl Type: Direct; Aggregated: No; LBAS: 5110-00}</t>
  </si>
  <si>
    <t>Well withdrawal for public water supply {CDID: C_PWS-001-5101; Programs: WUDR; Watershed Totality: Yes; Withdrawl Type: Direct; Aggregated: No; LBAS: 5101-04}</t>
  </si>
  <si>
    <t>{CDID: C_IRREC-020-4707; Programs: ; Watershed Totality: No; Withdrawl Type: Nonconsumptive; Aggregated: No; LBAS: 4707-05}</t>
  </si>
  <si>
    <t>{CDID: C_IRREC-014-4707; Programs: ; Watershed Totality: No; Withdrawl Type: Nonconsumptive; Aggregated: No; LBAS: 4707-00}</t>
  </si>
  <si>
    <t>4315-003-PWS-GR_Barlowe St Well #1</t>
  </si>
  <si>
    <t>Barlowe St Well #1</t>
  </si>
  <si>
    <t>Well withdrawal off Barlowe Street {CDID: C_PWS-006-4315; Programs: WUDR; Watershed Totality: Yes; Withdrawl Type: Direct; Aggregated: No; LBAS: 4315-00}</t>
  </si>
  <si>
    <t>NC_PWS-003-4308</t>
  </si>
  <si>
    <t>{CDID: NC_PWS-003-4308; Programs: ; Watershed Totality: No; Withdrawl Type: Nonconsumptive; Aggregated: ; LBAS: 4308-00}</t>
  </si>
  <si>
    <t xml:space="preserve">GENCONN MIDDLETOWN LLC  / NRG MIDDLETOWN OPERATIONS INC.  / MIDDLETOWN POWER LLC </t>
  </si>
  <si>
    <t>Ground water for drinking and washing {CDID: C_IND-054-4000; Programs: WUDR; Watershed Totality: Yes; Withdrawl Type: Direct; Aggregated: No; LBAS: 4000-00}</t>
  </si>
  <si>
    <t>{CDID: C_IRCP-004-3106; Programs: ; Watershed Totality: No; Withdrawl Type: Nonconsumptive; Aggregated: No; LBAS: 3106-12}</t>
  </si>
  <si>
    <t>{CDID: C_HYD-002-3106; Programs: ; Watershed Totality: No; Withdrawl Type: Nonconsumptive; Aggregated: No; LBAS: 3106-00}</t>
  </si>
  <si>
    <t>DIV-201605477_Quinebaug River</t>
  </si>
  <si>
    <t>Quinebaug River</t>
  </si>
  <si>
    <t>Tertiary make-up process water supply source when needed, must be combined with Plant #4 withdrawal {CDID: C_IND-002-3711; Programs: WUDR; Watershed Totality: Yes; Withdrawl Type: Indirect; Aggregated: No; LBAS: 3711-00}</t>
  </si>
  <si>
    <t>Secondary process and primary make-up water supply source {CDID: C_IND-003-3711; Programs: WUDR; Watershed Totality: Yes; Withdrawl Type: Indirect; Aggregated: No; LBAS: 3711-00}</t>
  </si>
  <si>
    <t>DIV-201401454_Concrete Supply Well BU-1</t>
  </si>
  <si>
    <t xml:space="preserve">STAMFORD GOLF AUTHORITY </t>
  </si>
  <si>
    <t>located north of Bristol Reservoir No. I. Withdrawal on an emergency basis. {CDID: C_PWSE-001-4315; Programs: ; Watershed Totality: No; Withdrawl Type: Indirect; Aggregated: Yes; LBAS: 4315-02}</t>
  </si>
  <si>
    <t>{CDID: C_PWSE-001-4315; Programs: ; Watershed Totality: No; Withdrawl Type: Indirect; Aggregated: Yes; LBAS: 4315-02}</t>
  </si>
  <si>
    <t xml:space="preserve">STATE OF CONNECTICUT  DEPARTMENT OF CORRECTIONS </t>
  </si>
  <si>
    <t>C_PWS-001-3000; Program</t>
  </si>
  <si>
    <t>{C_PWS-001-3000; Program(s): WUDR; Watershed totality: Yes; Withdrawal Type: Direct; Aggregate: Yes}</t>
  </si>
  <si>
    <t>Reservoir Transfer System from Reservoir 3, Reservoir 7 located in Plymouth. Well pumping station Poland Brook Rd, Preston Rd., Plymouth Rd.{CDID: C_PWS-001-4313; Programs: ; Watershed Totality: No; Withdrawl Type: Indirect; Aggregated: No; LBAS: 4313-04}</t>
  </si>
  <si>
    <t>NC_PWS-014-5112</t>
  </si>
  <si>
    <t>{CDID: NC_PWS-014-5112 (ClientID: 10-1000); Programs: ; Watershed Totality: No; Withdrawl Type: Nonconsumptive; Aggregated: ; LBAS: 5112-00}</t>
  </si>
  <si>
    <t>6919-002-PWS-RI_Farrel Brook Diversion</t>
  </si>
  <si>
    <t>Farrel Brook Diversion</t>
  </si>
  <si>
    <t>3106-004-AGR-IM_Therein Pond #1</t>
  </si>
  <si>
    <t>3106-004-AGR-IM</t>
  </si>
  <si>
    <t xml:space="preserve">ROBERT L. THERIEN  / OTB HOLDINGS LLC </t>
  </si>
  <si>
    <t>Therein Pond #1</t>
  </si>
  <si>
    <t>Nonconsumptive registration for a residential pond. Reporting not required.</t>
  </si>
  <si>
    <t>NC_IRREC-012-4315</t>
  </si>
  <si>
    <t>{CDID: NC_IRREC-012-4315; Programs: ; Watershed Totality: No; Withdrawl Type: Nonconsumptive; Aggregated: ; LBAS: 4315-13}</t>
  </si>
  <si>
    <t>6900-031-PWS-RI_Turning Dam Diversion</t>
  </si>
  <si>
    <t>Turning Dam Diversion</t>
  </si>
  <si>
    <t>3800-004-HYD-RI_Scotland Station Hydroelectric on Shetucket River</t>
  </si>
  <si>
    <t>Scotland Station Hydroelectric on Shetucket River</t>
  </si>
  <si>
    <t>Hydropower Dam regulated by FERC. Reporting not required. {CDID: C_HYD-010-3800; Programs: ; Watershed Totality: No; Withdrawl Type: Nonconsumptive; Aggregated: No; LBAS: 3800-00}</t>
  </si>
  <si>
    <t>{CDID: C_HYD-010-3800; Programs: ; Watershed Totality: No; Withdrawl Type: Nonconsumptive; Aggregated: No; LBAS: 3800-00}</t>
  </si>
  <si>
    <t>6000-025-HYD-IM_Rocky River - Housatonic River Pumping to Candlewood Lake</t>
  </si>
  <si>
    <t>Rocky River - Housatonic River Pumping to Candlewood Lake</t>
  </si>
  <si>
    <t>Hydropower Dam regulated by FERC. Reporting not required. {CDID: C_HYD-001-6400; Programs: ; Watershed Totality: No; Withdrawl Type: Nonconsumptive; Aggregated: No; LBAS: 6400-00}</t>
  </si>
  <si>
    <t>{CDID: C_HYD-001-6400; Programs: ; Watershed Totality: No; Withdrawl Type: Nonconsumptive; Aggregated: No; LBAS: 6400-00}</t>
  </si>
  <si>
    <t>Hydropower Dam regulated by FERC. Reporting not required. {CDID: C_HYD-037-6000; Programs: ; Watershed Totality: No; Withdrawl Type: Nonconsumptive; Aggregated: No; LBAS: 6000-00}</t>
  </si>
  <si>
    <t>{CDID: C_HYD-037-6000; Programs: ; Watershed Totality: No; Withdrawl Type: Nonconsumptive; Aggregated: No; LBAS: 6000-00}</t>
  </si>
  <si>
    <t>6400-001-HYD-IM_Rocky River - Hydroelectric from Candlewood</t>
  </si>
  <si>
    <t>Rocky River - Hydroelectric from Candlewood</t>
  </si>
  <si>
    <t>Hydropower Dam. FERC Regulated. Reporting not required. {CDID: C_HYD-002-6400; Programs: ; Watershed Totality: No; Withdrawl Type: Nonconsumptive; Aggregated: No; LBAS: 6400-00}</t>
  </si>
  <si>
    <t>{CDID: C_HYD-002-6400; Programs: ; Watershed Totality: No; Withdrawl Type: Nonconsumptive; Aggregated: No; LBAS: 6400-00}</t>
  </si>
  <si>
    <t>{CDID: N/A-030-6900; Programs: ; Watershed Totality: No; Withdrawl Type: Nonconsumptive; Aggregated: ; LBAS: 6900-37}</t>
  </si>
  <si>
    <t>4504-008-PWS-IM_Porter Reservoir</t>
  </si>
  <si>
    <t>Porter Reservoir</t>
  </si>
  <si>
    <t>{CDID: C_PWS-008-4504; Programs: WUDR; Watershed Totality: Yes; Withdrawl Type: Direct; Aggregated: No; LBAS: 4504-02}</t>
  </si>
  <si>
    <t>{CDID: C_PWS-008-4000; Programs: ; Watershed Totality: No; Withdrawl Type: Nonconsumptive; Aggregated: No; LBAS: 4000-55}</t>
  </si>
  <si>
    <t>NC_COM-003-4319</t>
  </si>
  <si>
    <t>Non-consumptive {CDID: NC_COM-003-4319; Programs: ; Watershed Totality: No; Withdrawl Type: ; Aggregated: ; LBAS: 4319-10}</t>
  </si>
  <si>
    <t>{CDID: NC_COM-003-4319; Programs: ; Watershed Totality: No; Withdrawl Type: ; Aggregated: ; LBAS: 4319-10}</t>
  </si>
  <si>
    <t>{CDID: C_HYD-039-4300; Programs: ; Watershed Totality: No; Withdrawl Type: Nonconsumptive; Aggregated: No; LBAS: 4300-00}</t>
  </si>
  <si>
    <t>{CDID: C_HYD-038-4300; Programs: ; Watershed Totality: No; Withdrawl Type: Nonconsumptive; Aggregated: No; LBAS: 4300-00}</t>
  </si>
  <si>
    <t>{CDID: C_AQC-037-4300; Programs: ; Watershed Totality: No; Withdrawl Type: Nonconsumptive; Aggregated: No; LBAS: 4300-00}</t>
  </si>
  <si>
    <t>NC_IRREC-014-7403</t>
  </si>
  <si>
    <t>{CDID: NC_IRREC-014-7403; Programs: ; Watershed Totality: No; Withdrawl Type: ; Aggregated: ; LBAS: 7403-00}</t>
  </si>
  <si>
    <t>NC_IRREC-013-7403</t>
  </si>
  <si>
    <t>{CDID: NC_IRREC-013-7403; Programs: ; Watershed Totality: No; Withdrawal Type: non-consumptive ; Aggregated: ; LBAS: 7403-00}</t>
  </si>
  <si>
    <t>NC_IRREC-011-7403</t>
  </si>
  <si>
    <t>{CDID: NC_IRREC-011-7403; Programs: ; Watershed Totality: No; Withdrawal Type: ; Aggregated: ; LBAS: 7403-00}</t>
  </si>
  <si>
    <t>NC_IRREC-010-7403</t>
  </si>
  <si>
    <t>{CDID: NC_IRREC-010-7403; Programs: ; Watershed Totality: No; Withdrawl Type: ; Aggregated: ; LBAS: 7403-00}</t>
  </si>
  <si>
    <t>{CDID: C_IRREC-015-6912; Programs: ; Watershed Totality: No; Withdrawl Type: Nonconsumptive; Aggregated: No; LBAS: 6912-00}</t>
  </si>
  <si>
    <t>{CDID: C_IRREC-014-6912; Programs: ; Watershed Totality: No; Withdrawl Type: Nonconsumptive; Aggregated: Yes; LBAS: 6912-00}</t>
  </si>
  <si>
    <t>{CDID: C_IRREC-013-6912; Programs: ; Watershed Totality: No; Withdrawl Type: Nonconsumptive; Aggregated: No; LBAS: 6912-00}</t>
  </si>
  <si>
    <t>{CDID: C_IRREC-011-6912; Programs: ; Watershed Totality: No; Withdrawl Type: Nonconsumptive; Aggregated: No; LBAS: 6912-00}</t>
  </si>
  <si>
    <t>NC_PWS-012-5206</t>
  </si>
  <si>
    <t>{CDID: NC_PWS-012-5206; Programs: ; Watershed Totality: No; Withdrawl Type: Nonconsumptive; Aggregated: ; LBAS: 5206-03}</t>
  </si>
  <si>
    <t>NC_PWS-011-5206</t>
  </si>
  <si>
    <t>{CDID: NC_PWS-011-5206; Programs: ; Watershed Totality: No; Withdrawl Type: Nonconsumptive; Aggregated: ; LBAS: 5206-03}</t>
  </si>
  <si>
    <t>NC_PWS-018-4600</t>
  </si>
  <si>
    <t>{CDID: NC_PWS-018-4600; Programs: ; Watershed Totality: No; Withdrawl Type: Nonconsumptive; Aggregated: ; LBAS: 4600-01}</t>
  </si>
  <si>
    <t>NC_PWS-017-4600</t>
  </si>
  <si>
    <t>{CDID: NC_PWS-017-4600; Programs: ; Watershed Totality: No; Withdrawl Type: Nonconsumptive; Aggregated: ; LBAS: 4600-01}</t>
  </si>
  <si>
    <t>NC_PWS-002-5205</t>
  </si>
  <si>
    <t>{CDID: NC_PWS-002-5205; Programs: ; Watershed Totality: No; Withdrawl Type: Nonconsumptive; Aggregated: ; LBAS: 5205-02}</t>
  </si>
  <si>
    <t>NC_PWS-014-4600</t>
  </si>
  <si>
    <t>{CDID: NC_PWS-014-4600; Programs: ; Watershed Totality: No; Withdrawl Type: Nonconsumptive; Aggregated: ; LBAS: 4600-01}</t>
  </si>
  <si>
    <t>NC_PWS-016-4600</t>
  </si>
  <si>
    <t>{CDID: NC_PWS-016-4600; Programs: ; Watershed Totality: No; Withdrawl Type: Nonconsumptive; Aggregated: ; LBAS: 4600-01}</t>
  </si>
  <si>
    <t>NC_PWS-012-4600</t>
  </si>
  <si>
    <t>{CDID: NC_PWS-012-4600; Programs: ; Watershed Totality: No; Withdrawl Type: Nonconsumptive; Aggregated: ; LBAS: 4600-05}</t>
  </si>
  <si>
    <t>NC_PWS-009-4600</t>
  </si>
  <si>
    <t>{CDID: NC_PWS-009-4600; Programs: ; Watershed Totality: No; Withdrawl Type: Nonconsumptive; Aggregated: ; LBAS: 4600-05}</t>
  </si>
  <si>
    <t>NC_PWS-015-4600</t>
  </si>
  <si>
    <t>{CDID: NC_PWS-015-4600; Programs: ; Watershed Totality: No; Withdrawl Type: Nonconsumptive; Aggregated: ; LBAS: 4600-01}</t>
  </si>
  <si>
    <t>NC_PWS-010-4600</t>
  </si>
  <si>
    <t>{CDID: NC_PWS-010-4600; Programs: ; Watershed Totality: No; Withdrawl Type: Nonconsumptive; Aggregated: ; LBAS: 4600-05}</t>
  </si>
  <si>
    <t>NC_PWS-011-4600</t>
  </si>
  <si>
    <t>{CDID: NC_PWS-011-4600; Programs: ; Watershed Totality: No; Withdrawl Type: Nonconsumptive; Aggregated: ; LBAS: 4600-05}</t>
  </si>
  <si>
    <t>NC_PWS-013-4600</t>
  </si>
  <si>
    <t>{CDID: NC_PWS-013-4600; Programs: ; Watershed Totality: No; Withdrawl Type: Nonconsumptive; Aggregated: ; LBAS: 4600-05}</t>
  </si>
  <si>
    <t>{CDID: C_HYD-008-4800; Programs: ; Watershed Totality: No; Withdrawl Type: Nonconsumptive; Aggregated: No; LBAS: 4800-00}</t>
  </si>
  <si>
    <t>{CDID: N/A-005-6914; Programs: ; Watershed Totality: No; Withdrawl Type: Nonconsumptive; Aggregated: ; LBAS: 6914-00}</t>
  </si>
  <si>
    <t>{CDID: N/A-001-6914; Programs: ; Watershed Totality: No; Withdrawl Type: Nonconsumptive; Aggregated: ; LBAS: 6914-00}</t>
  </si>
  <si>
    <t>{CDID: C_IRCP-001-4017; Programs: ; Watershed Totality: No; Withdrawl Type: Nonconsumptive; Aggregated: No; LBAS: 4017-03}</t>
  </si>
  <si>
    <t>{CDID: C_IRCP-004-4017; Programs: ; Watershed Totality: No; Withdrawl Type: Nonconsumptive; Aggregated: No; LBAS: 4017-03}</t>
  </si>
  <si>
    <t xml:space="preserve">STATE OF CONNECTICUT  DEPARTMENT OF MENTAL HEALTH &amp; ADDICTION SERVICES </t>
  </si>
  <si>
    <t>NC_PWS-065-4000</t>
  </si>
  <si>
    <t>{CDID: NC_PWS-065-4000; Programs: ; Watershed Totality: No; Withdrawl Type: Nonconsumptive; Aggregated: ; LBAS: 4000-37}</t>
  </si>
  <si>
    <t>{CDID: C_IRREC-008-4313; Programs: ; Watershed Totality: No; Withdrawl Type: Nonconsumptive; Aggregated: No; LBAS: 4313-04}</t>
  </si>
  <si>
    <t>{CDID: N/A-007-4313; Programs: ; Watershed Totality: No; Withdrawl Type: Nonconsumptive; Aggregated: ; LBAS: 4313-04}</t>
  </si>
  <si>
    <t>{CDID: C_IRREC-006-4313; Programs: ; Watershed Totality: No; Withdrawl Type: Nonconsumptive; Aggregated: No; LBAS: 4313-04}</t>
  </si>
  <si>
    <t>{CDID: N/A-005-4315; Programs: ; Watershed Totality: No; Withdrawl Type: Nonconsumptive; Aggregated: ; LBAS: 4315-06}</t>
  </si>
  <si>
    <t>{CDID: C_IRCP-003-3106; Programs: ; Watershed Totality: No; Withdrawl Type: Nonconsumptive; Aggregated: No; LBAS: 3106-13}</t>
  </si>
  <si>
    <t xml:space="preserve">MADISON COUNTRY CLUB, INCORPORATED </t>
  </si>
  <si>
    <t>NC_IRREC-022-5302</t>
  </si>
  <si>
    <t>Impoundment with no withdrawals. Nonconsumptive {CDID: NC_IRREC-022-5302; Programs: ; Watershed Totality: No; Withdrawl Type: Nonconsumptive; Aggregated: ; LBAS: 5302-02}</t>
  </si>
  <si>
    <t>{CDID: NC_IRREC-022-5302; Programs: ; Watershed Totality: No; Withdrawl Type: Nonconsumptive; Aggregated: ; LBAS: 5302-02}</t>
  </si>
  <si>
    <t>NC_IRREC-078-5200</t>
  </si>
  <si>
    <t>Impoundment with no withdrawals. Nonconsumptive {CDID: NC_IRREC-078-5200; Programs: ; Watershed Totality: No; Withdrawl Type: Nonconsumptive; Aggregated: ; LBAS: 5200-12}</t>
  </si>
  <si>
    <t>{CDID: NC_IRREC-078-5200; Programs: ; Watershed Totality: No; Withdrawl Type: Nonconsumptive; Aggregated: ; LBAS: 5200-12}</t>
  </si>
  <si>
    <t>NC_IRREC-021-5302</t>
  </si>
  <si>
    <t>Impoundment with no withdrawals. Nonconsumptive {CDID: NC_IRREC-021-5302; Programs: ; Watershed Totality: No; Withdrawl Type: Nonconsumptive; Aggregated: ; LBAS: 5302-02}</t>
  </si>
  <si>
    <t>{CDID: NC_IRREC-021-5302; Programs: ; Watershed Totality: No; Withdrawl Type: Nonconsumptive; Aggregated: ; LBAS: 5302-02}</t>
  </si>
  <si>
    <t>NC_IRREC-019-5302</t>
  </si>
  <si>
    <t>Impoundment with no withdrawals. Non-consumptive {CDID: NC_IRREC-019-5302; Programs: ; Watershed Totality: No; Withdrawl Type: Nonconsumptive; Aggregated: ; LBAS: 5302-02}</t>
  </si>
  <si>
    <t>{CDID: NC_IRREC-019-5302; Programs: ; Watershed Totality: No; Withdrawl Type: Nonconsumptive; Aggregated: ; LBAS: 5302-02}</t>
  </si>
  <si>
    <t>NC_IRREC-008-5000</t>
  </si>
  <si>
    <t>{CDID: NC_IRREC-008-5000; Programs: ; Watershed Totality: No; Withdrawl Type: Nonconsumptive; Aggregated: ; LBAS: 5000-10}</t>
  </si>
  <si>
    <t>NC_IRREC-007-5000</t>
  </si>
  <si>
    <t>{CDID: NC_IRREC-007-5000; Programs: ; Watershed Totality: No; Withdrawl Type: Nonconsumptive; Aggregated: ; LBAS: 5000-10}</t>
  </si>
  <si>
    <t>NC_IRREC-006-5000</t>
  </si>
  <si>
    <t>{CDID: NC_IRREC-006-5000; Programs: ; Watershed Totality: No; Withdrawl Type: Nonconsumptive; Aggregated: ; LBAS: 5000-10}</t>
  </si>
  <si>
    <t>NC_IRREC-005-5000</t>
  </si>
  <si>
    <t>{CDID: NC_IRREC-005-5000; Programs: ; Watershed Totality: No; Withdrawl Type: Nonconsumptive; Aggregated: ; LBAS: 5000-10}</t>
  </si>
  <si>
    <t>NC_IRREC-004-5000</t>
  </si>
  <si>
    <t>{CDID: NC_IRREC-004-5000; Programs: ; Watershed Totality: No; Withdrawl Type: Nonconsumptive; Aggregated: ; LBAS: 5000-10}</t>
  </si>
  <si>
    <t>NC_IRREC-002-5000</t>
  </si>
  <si>
    <t>{CDID: NC_IRREC-002-5000; Programs: ; Watershed Totality: No; Withdrawl Type: Nonconsumptive; Aggregated: ; LBAS: 5000-10}</t>
  </si>
  <si>
    <t>NC_IRREC-001-5000</t>
  </si>
  <si>
    <t>{CDID: NC_IRREC-001-5000; Programs: ; Watershed Totality: No; Withdrawl Type: Nonconsumptive; Aggregated: ; LBAS: 5000-10}</t>
  </si>
  <si>
    <t>Well withdrawal for public water supply {CDID: C_PWS-043-4300; Programs: WUDR; Watershed Totality: Yes; Withdrawl Type: Direct; Aggregated: No; LBAS: 4300-20}</t>
  </si>
  <si>
    <t>NC_PWS-003-4310</t>
  </si>
  <si>
    <t>{CDID: NC_PWS-003-4310; Programs: ; Watershed Totality: No; Withdrawl Type: Nonconsumptive; Aggregated: ; LBAS: 4310-13}</t>
  </si>
  <si>
    <t>Well withdrawal for public water supply {CDID: C_PWS-017-6910; Programs: WUDR; Watershed Totality: Yes; Withdrawl Type: Direct; Aggregated: No; LBAS: 6910-00}</t>
  </si>
  <si>
    <t>NC_IRREC-004-4316</t>
  </si>
  <si>
    <t>Impoundment. Also known as 7 Blue Pond. Nonconsumptive {CDID: NC_IRREC-004-4316; Programs: ; Watershed Totality: No; Withdrawl Type: Nonconsumptive; Aggregated: ; LBAS: 4316-01}</t>
  </si>
  <si>
    <t>{CDID: NC_IRREC-004-4316; Programs: ; Watershed Totality: No; Withdrawl Type: Nonconsumptive; Aggregated: ; LBAS: 4316-01}</t>
  </si>
  <si>
    <t>Reservoir in system with Moody and Twitchell Reservoirs {CDID: C_PWS-008-6918; Programs: WUDR; Watershed Totality: Yes; Withdrawl Type: Direct; Aggregated: No; LBAS: 6918-03}</t>
  </si>
  <si>
    <t>Registered well and back up well authorized under one registration number {CDID: C_PWS-003-3400; Programs: WUDR; Watershed Totality: Yes; Withdrawl Type: Direct; Aggregated: No; LBAS: 3400-20}</t>
  </si>
  <si>
    <t>Well withdrawal for public water supply {CDID: C_PWS-020-5106; Programs: WUDR; Watershed Totality: Yes; Withdrawl Type: Direct; Aggregated: No; LBAS: 5106-00}</t>
  </si>
  <si>
    <t>Well withdrawal for public water supply {CDID: C_PWS-036-4000; Programs: WUDR; Watershed Totality: Yes; Withdrawl Type: Direct; Aggregated: No; LBAS: 4000-00}</t>
  </si>
  <si>
    <t>NC_PWS-002-4017</t>
  </si>
  <si>
    <t>{CDID: NC_PWS-002-4017; Programs: ; Watershed Totality: No; Withdrawl Type: Nonconsumptive; Aggregated: ; LBAS: 4017-04}</t>
  </si>
  <si>
    <t>River diversion from Spring Brook {CDID: C_PWS-001-6915; Programs: WUDR; Watershed Totality: Yes; Withdrawl Type: Indirect; Aggregated: No; LBAS: 6915-04}</t>
  </si>
  <si>
    <t>Well withdrawal for public water supply {CDID: C_PWS-016-3700; Programs: WUDR; Watershed Totality: Yes; Withdrawl Type: Direct; Aggregated: No; LBAS: 3700-00}</t>
  </si>
  <si>
    <t>Well withdrawal for public water supply {CDID: C_PWS-015-3700; Programs: WUDR; Watershed Totality: Yes; Withdrawl Type: Direct; Aggregated: No; LBAS: 3700-00}</t>
  </si>
  <si>
    <t>Well withdrawal for public water supply {CDID: C_PWS-014-3700; Programs: WUDR; Watershed Totality: Yes; Withdrawl Type: Direct; Aggregated: No; LBAS: 3700-00}</t>
  </si>
  <si>
    <t>Well withdrawal for public water supply {CDID: C_PWS-001-5104; Programs: WUDR; Watershed Totality: Yes; Withdrawl Type: Direct; Aggregated: No; LBAS: 5104-00}</t>
  </si>
  <si>
    <t>{CDID: C_PWS-006-7408; Programs: WUDR; Watershed Totality: Yes; Withdrawl Type: Nonconsumptive; Aggregated: No; LBAS: 7408-02}</t>
  </si>
  <si>
    <t>NC_PWS-002-6005</t>
  </si>
  <si>
    <t>{CDID: NC_PWS-002-6005; Programs: ; Watershed Totality: No; Withdrawl Type: Nonconsumptive; Aggregated: ; LBAS: 6005-02}</t>
  </si>
  <si>
    <t>NC_PWS-003-6025</t>
  </si>
  <si>
    <t>{CDID: NC_PWS-003-6025; Programs: ; Watershed Totality: No; Withdrawl Type: Nonconsumptive; Aggregated: ; LBAS: 6025-00}</t>
  </si>
  <si>
    <t>NC_PWS-002-7108</t>
  </si>
  <si>
    <t>{CDID: NC_PWS-002-7108; Programs: ; Watershed Totality: No; Withdrawl Type: Nonconsumptive; Aggregated: ; LBAS: 7108-00}</t>
  </si>
  <si>
    <t>NC_PWS-002-2102</t>
  </si>
  <si>
    <t>{CDID: NC_PWS-002-2102; Programs: ; Watershed Totality: No; Withdrawal Type: non-consumptive; Aggregated: ; LBAS: 2102-00}</t>
  </si>
  <si>
    <t>NC_PWS-010-7407</t>
  </si>
  <si>
    <t>{CDID: NC_PWS-010-7407; Programs: ; Watershed Totality: No; Withdrawl Type: Nonconsumptive; Aggregated: ; LBAS: 7407-00}</t>
  </si>
  <si>
    <t>NC_PWS-003-7202</t>
  </si>
  <si>
    <t>{CDID: NC_PWS-003-7202; Programs: ; Watershed Totality: No; Withdrawl Type: Nonconsumptive; Aggregated: ; LBAS: 7202-00}</t>
  </si>
  <si>
    <t>NC_PWS-002-6024</t>
  </si>
  <si>
    <t>{CDID: NC_PWS-002-6024; Programs: ; Watershed Totality: No; Withdrawl Type: Nonconsumptive; Aggregated: ; LBAS: 6024-00}</t>
  </si>
  <si>
    <t>{CDID: C_IRREC-010-5307; Programs: ; Watershed Totality: No; Withdrawl Type: Nonconsumptive; Aggregated: No; LBAS: 5307-05}</t>
  </si>
  <si>
    <t>{CDID: C_IRREC-009-5307; Programs: ; Watershed Totality: No; Withdrawl Type: Nonconsumptive; Aggregated: No; LBAS: 5307-05}</t>
  </si>
  <si>
    <t>{CDID: C_IRREC-007-4312; Programs: ; Watershed Totality: No; Withdrawl Type: Nonconsumptive; Aggregated: No; LBAS: 4312-00}</t>
  </si>
  <si>
    <t>Well supplements water in irrigation pond{CDID: C_IRREC-008-7402; Programs: ; Watershed Totality: No; Withdrawl Type: Indirect; Aggregated: No; LBAS: 7402-04}</t>
  </si>
  <si>
    <t>Well supplements water in irrigation pond{CDID: C_IRREC-006-7402; Programs: ; Watershed Totality: No; Withdrawl Type: Indirect; Aggregated: Yes; LBAS: 7402-04}</t>
  </si>
  <si>
    <t>{CDID: C_IRREC-006-7402; Programs: ; Watershed Totality: No; Withdrawl Type: Indirect; Aggregated: Yes; LBAS: 7402-04}</t>
  </si>
  <si>
    <t>Well supplements water in irrigation pond{CDID: C_IRREC-005-7402; Programs: ; Watershed Totality: No; Withdrawl Type: Indirect; Aggregated: No; LBAS: 7402-04}</t>
  </si>
  <si>
    <t>Well supplements water in irrigation pond {CDID: C_IRREC-004-7402; Programs: ; Watershed Totality: No; Withdrawl Type: Indirect; Aggregated: Yes; LBAS: 7402-04}</t>
  </si>
  <si>
    <t>{CDID: C_IRREC-004-7402; Programs: ; Watershed Totality: No; Withdrawl Type: Indirect; Aggregated: Yes; LBAS: 7402-04}</t>
  </si>
  <si>
    <t>{CDID: C_IRREC-006-6912; Programs: ; Watershed Totality: No; Withdrawl Type: Nonconsumptive; Aggregated: No; LBAS: 6912-02}</t>
  </si>
  <si>
    <t>{CDID: C_IRREC-005-6912; Programs: ; Watershed Totality: No; Withdrawl Type: Nonconsumptive; Aggregated: No; LBAS: 6912-02}</t>
  </si>
  <si>
    <t>{CDID: C_HYD-002-4019; Programs: ; Watershed Totality: No; Withdrawl Type: Nonconsumptive; Aggregated: No; LBAS: 4019-00}</t>
  </si>
  <si>
    <t xml:space="preserve">UNITED STATES NAVAL SUBMARINE BASE NEW LONDON </t>
  </si>
  <si>
    <t>{CDID: C_IRREC-022-4707; Programs: ; Watershed Totality: No; Withdrawl Type: Nonconsumptive; Aggregated: No; LBAS: 4707-05}</t>
  </si>
  <si>
    <t>{CDID: C_IRREC-021-4707; Programs: ; Watershed Totality: No; Withdrawl Type: Nonconsumptive; Aggregated: No; LBAS: 4707-05}</t>
  </si>
  <si>
    <t>{CDID: C_IRREC-019-4707; Programs: ; Watershed Totality: No; Withdrawl Type: Nonconsumptive; Aggregated: No; LBAS: 4707-00}</t>
  </si>
  <si>
    <t>{CDID: C_IRREC-018-4707; Programs: ; Watershed Totality: No; Withdrawl Type: Nonconsumptive; Aggregated: No; LBAS: 4707-05}</t>
  </si>
  <si>
    <t>{CDID: C_IRREC-017-4707; Programs: ; Watershed Totality: No; Withdrawl Type: Nonconsumptive; Aggregated: No; LBAS: 4707-05}</t>
  </si>
  <si>
    <t>{CDID: C_IRREC-016-4707; Programs: ; Watershed Totality: No; Withdrawl Type: Nonconsumptive; Aggregated: No; LBAS: 4707-05}</t>
  </si>
  <si>
    <t>{CDID: C_IRREC-015-4707; Programs: ; Watershed Totality: No; Withdrawl Type: Nonconsumptive; Aggregated: No; LBAS: 4707-05}</t>
  </si>
  <si>
    <t>NC_IRREC-010-7108</t>
  </si>
  <si>
    <t>{CDID: NC_IRREC-010-7108; Programs: ; Watershed Totality: No; Withdrawl Type: Nonconsumptive; Aggregated: ; LBAS: 7108-04}</t>
  </si>
  <si>
    <t>NC_IRREC-009-7108</t>
  </si>
  <si>
    <t>{CDID: NC_IRREC-009-7108; Programs: ; Watershed Totality: No; Withdrawl Type: Nonconsumptive; Aggregated: ; LBAS: 7108-04}</t>
  </si>
  <si>
    <t>NC_IRREC-008-7108</t>
  </si>
  <si>
    <t>{CDID: NC_IRREC-008-7108; Programs: ; Watershed Totality: No; Withdrawl Type: Nonconsumptive; Aggregated: ; LBAS: 7108-04}</t>
  </si>
  <si>
    <t>NC_IRREC-007-7108</t>
  </si>
  <si>
    <t>{CDID: NC_IRREC-007-7108; Programs: ; Watershed Totality: No; Withdrawl Type: Nonconsumptive; Aggregated: ; LBAS: 7108-04}</t>
  </si>
  <si>
    <t>NC_IRREC-006-7108</t>
  </si>
  <si>
    <t>{CDID: NC_IRREC-006-7108; Programs: ; Watershed Totality: No; Withdrawl Type: Nonconsumptive; Aggregated: ; LBAS: 7108-04}</t>
  </si>
  <si>
    <t>C_IND-025-4500</t>
  </si>
  <si>
    <t>Non-consumptive pond {CDID: C_IND-025-4500; Programs: ; Watershed Totality: No; Withdrawl Type: Nonconsumptive; Aggregated: ; LBAS: 4500-12}</t>
  </si>
  <si>
    <t>{CDID: C_IND-025-4500; Programs: ; Watershed Totality: No; Withdrawl Type: Nonconsumptive; Aggregated: ; LBAS: 4500-12}</t>
  </si>
  <si>
    <t>NC_IRREC-005-7407</t>
  </si>
  <si>
    <t>Pond #8 has no pump but discharges to Pond #6. {CDID: NC_IRREC-005-7407; Programs: ; Watershed Totality: No; Withdrawl Type: Nonconsumptive; Aggregated: ; LBAS: 7407-12}</t>
  </si>
  <si>
    <t>{CDID: NC_IRREC-005-7407; Programs: ; Watershed Totality: No; Withdrawl Type: Nonconsumptive; Aggregated: ; LBAS: 7407-12}</t>
  </si>
  <si>
    <t>NC_IRREC-004-7407</t>
  </si>
  <si>
    <t>Pond #7 has no pump but discharges to Pond #6. {CDID: NC_IRREC-004-7407; Programs: ; Watershed Totality: No; Withdrawl Type: Nonconsumptive; Aggregated: ; LBAS: 7407-12}</t>
  </si>
  <si>
    <t>{CDID: NC_IRREC-004-7407; Programs: ; Watershed Totality: No; Withdrawl Type: Nonconsumptive; Aggregated: ; LBAS: 7407-12}</t>
  </si>
  <si>
    <t>NC_IRREC-001-7409</t>
  </si>
  <si>
    <t>Pond #5 has no pump but discharges to Pond #6. {CDID: NC_IRREC-001-7409; Programs: ; Watershed Totality: No; Withdrawl Type: Nonconsumptive; Aggregated: ; LBAS: 7409-00}</t>
  </si>
  <si>
    <t>{CDID: NC_IRREC-001-7409; Programs: ; Watershed Totality: No; Withdrawl Type: Nonconsumptive; Aggregated: ; LBAS: 7409-00}</t>
  </si>
  <si>
    <t>NC_IRREC-002-7407</t>
  </si>
  <si>
    <t>Pond #3 has no pump but discharges to channel leading to Pond #1. {CDID: NC_IRREC-002-7407; Programs: ; Watershed Totality: No; Withdrawl Type: Nonconsumptive; Aggregated: ; LBAS: 7407-12}</t>
  </si>
  <si>
    <t>{CDID: NC_IRREC-002-7407; Programs: ; Watershed Totality: No; Withdrawl Type: Nonconsumptive; Aggregated: ; LBAS: 7407-12}</t>
  </si>
  <si>
    <t>NC_IRREC-003-7407</t>
  </si>
  <si>
    <t>Pond #4 has no pump but discharges to Pond #6. {CDID: NC_IRREC-003-7407; Programs: ; Watershed Totality: No; Withdrawl Type: Nonconsumptive; Aggregated: ; LBAS: 7407-12}</t>
  </si>
  <si>
    <t>{CDID: NC_IRREC-003-7407; Programs: ; Watershed Totality: No; Withdrawl Type: Nonconsumptive; Aggregated: ; LBAS: 7407-12}</t>
  </si>
  <si>
    <t>{CDID: C_IRREC-007-4401; Programs: ; Watershed Totality: No; Withdrawl Type: Nonconsumptive; Aggregated: No; LBAS: 4401-02}</t>
  </si>
  <si>
    <t>{CDID: C_IRREC-006-4401; Programs: ; Watershed Totality: No; Withdrawl Type: Nonconsumptive; Aggregated: No; LBAS: 4401-02}</t>
  </si>
  <si>
    <t>{CDID: C_IRREC-005-4401; Programs: ; Watershed Totality: No; Withdrawl Type: Nonconsumptive; Aggregated: No; LBAS: 4401-00}</t>
  </si>
  <si>
    <t>NC_PWS-002-6903</t>
  </si>
  <si>
    <t>Non-Consumptive {CDID: NC_PWS-002-6903; Programs: ; Watershed Totality: No; Withdrawl Type: Nonconsumptive; Aggregated: ; LBAS: 6903-00}</t>
  </si>
  <si>
    <t>{CDID: NC_PWS-002-6903; Programs: ; Watershed Totality: No; Withdrawl Type: Nonconsumptive; Aggregated: ; LBAS: 6903-00}</t>
  </si>
  <si>
    <t>{CDID: C_PWS-035-5000 (ClientID: 10-1000); Programs: ; Watershed Totality: No; Withdrawl Type: Nonconsumptive; Aggregated: Yes; LBAS: 5000-50}</t>
  </si>
  <si>
    <t>NC_PWS-034-5000</t>
  </si>
  <si>
    <t>{CDID: NC_PWS-034-5000 (ClientID: 10-1000); Programs: ; Watershed Totality: No; Withdrawl Type: Nonconsumptive; Aggregated: ; LBAS: 5000-50}</t>
  </si>
  <si>
    <t>NC_PWS-011-5112</t>
  </si>
  <si>
    <t>{CDID: NC_PWS-011-5112 (ClientID: 10-1000); Programs: ; Watershed Totality: No; Withdrawl Type: Nonconsumptive; Aggregated: ; LBAS: 5112-00}</t>
  </si>
  <si>
    <t>NC_PWS-002-5108</t>
  </si>
  <si>
    <t>{CDID: NC_PWS-002-5108 (ClientID: 10-1000); Programs: ; Watershed Totality: No; Withdrawl Type: Nonconsumptive; Aggregated: ; LBAS: 5108-09}</t>
  </si>
  <si>
    <t>NC_PWS-006-5202</t>
  </si>
  <si>
    <t>{CDID: NC_PWS-006-5202 (ClientID: 10-1000); Programs: ; Watershed Totality: No; Withdrawl Type: Nonconsumptive; Aggregated: ; LBAS: 5202-00}</t>
  </si>
  <si>
    <t>NC_PWS-010-5302</t>
  </si>
  <si>
    <t>{CDID: NC_PWS-010-5302 (ClientID: 10-1000); Programs: ; Watershed Totality: No; Withdrawl Type: Nonconsumptive; Aggregated: ; LBAS: 5302-00}</t>
  </si>
  <si>
    <t>NC_PWS-012-5302</t>
  </si>
  <si>
    <t>{CDID: NC_PWS-012-5302 (ClientID: 10-1000); Programs: ; Watershed Totality: No; Withdrawl Type: Nonconsumptive; Aggregated: ; LBAS: 5302-00}</t>
  </si>
  <si>
    <t>{CDID: N/A-007-5202 (ClientID: 10-1000); Programs: ; Watershed Totality: No; Withdrawl Type: Nonconsumptive; Aggregated: ; LBAS: 5202-01}</t>
  </si>
  <si>
    <t>Blowoff from dam. Nonconsumptive{CDID: C_PWS-006-5307 (ClientID: 10-1000); Programs: ; Watershed Totality: No; Withdrawl Type: Nonconsumptive; Aggregated: No; LBAS: 5307-00}</t>
  </si>
  <si>
    <t>{CDID: C_PWS-006-5307 (ClientID: 10-1000); Programs: ; Watershed Totality: No; Withdrawl Type: Nonconsumptive; Aggregated: No; LBAS: 5307-00}</t>
  </si>
  <si>
    <t>{CDID: C_IND-065-6000; Programs: ; Watershed Totality: No; Withdrawl Type: Nonconsumptive; Aggregated: No; LBAS: 6000-75}</t>
  </si>
  <si>
    <t>NC_PWS-007-5305</t>
  </si>
  <si>
    <t>{CDID: NC_PWS-007-5305 (ClientID: 10-1000); Programs: ; Watershed Totality: No; Withdrawl Type: Nonconsumptive; Aggregated: ; LBAS: 5305-00}</t>
  </si>
  <si>
    <t>NC_PWS-006-5112</t>
  </si>
  <si>
    <t>{CDID: NC_PWS-006-5112 (ClientID: 10-1000); Programs: ; Watershed Totality: No; Withdrawl Type: Nonconsumptive; Aggregated: ; LBAS: 5112-15}</t>
  </si>
  <si>
    <t>NC_PWS-003-5303</t>
  </si>
  <si>
    <t>{CDID: NC_PWS-003-5303 (ClientID: 10-1000); Programs: ; Watershed Totality: No; Withdrawl Type: Nonconsumptive; Aggregated: ; LBAS: 5303-00}</t>
  </si>
  <si>
    <t>NC_PWS-002-5111</t>
  </si>
  <si>
    <t>{CDID: NC_PWS-002-5111 (ClientID: 10-1000); Programs: ; Watershed Totality: No; Withdrawl Type: Nonconsumptive; Aggregated: ; LBAS: 5111-00}</t>
  </si>
  <si>
    <t>NC_PWS-004-5305</t>
  </si>
  <si>
    <t>{CDID: NC_PWS-004-5305 (ClientID: 10-1000); Programs: ; Watershed Totality: No; Withdrawl Type: Nonconsumptive; Aggregated: ; LBAS: 5305-00}</t>
  </si>
  <si>
    <t>NC_PWS-001-5303</t>
  </si>
  <si>
    <t>{CDID: NC_PWS-001-5303 (ClientID: 10-1000); Programs: ; Watershed Totality: No; Withdrawl Type: Nonconsumptive; Aggregated: ; LBAS: 5303-00}</t>
  </si>
  <si>
    <t>NC_PWS-002-5305</t>
  </si>
  <si>
    <t>{CDID: NC_PWS-002-5305 (ClientID: 10-1000); Programs: ; Watershed Totality: No; Withdrawl Type: Nonconsumptive; Aggregated: ; LBAS: 5305-00}</t>
  </si>
  <si>
    <t>NC_PWS-003-5305</t>
  </si>
  <si>
    <t>{CDID: NC_PWS-003-5305 (ClientID: 10-1000); Programs: ; Watershed Totality: No; Withdrawl Type: Nonconsumptive; Aggregated: ; LBAS: 5305-00}</t>
  </si>
  <si>
    <t>NC_PWS-004-5108</t>
  </si>
  <si>
    <t>{CDID: NC_PWS-004-5108 (ClientID: 10-1000); Programs: ; Watershed Totality: No; Withdrawl Type: Nonconsumptive; Aggregated: ; LBAS: 5108-01}</t>
  </si>
  <si>
    <t>NC_PWS-015-5106</t>
  </si>
  <si>
    <t>{CDID: NC_PWS-015-5106 (ClientID: 10-1000); Programs: ; Watershed Totality: No; Withdrawl Type: Nonconsumptive; Aggregated: ; LBAS: 5106-00}</t>
  </si>
  <si>
    <t>{CDID: C_IRCP-012-4607; Programs: ; Watershed Totality: No; Withdrawl Type: Nonconsumptive; Aggregated: No; LBAS: 4607-00}</t>
  </si>
  <si>
    <t>{CDID: C_IRREC-010-4318; Programs: ; Watershed Totality: No; Withdrawl Type: Nonconsumptive; Aggregated: No; LBAS: 4318-04}</t>
  </si>
  <si>
    <t>{CDID: C_IND-007-6100; Programs: ; Watershed Totality: No; Withdrawl Type: Nonconsumptive; Aggregated: No; LBAS: 6100-00}</t>
  </si>
  <si>
    <t>{CDID: C_HYD-012-6020; Programs: ; Watershed Totality: No; Withdrawl Type: Nonconsumptive; Aggregated: No; LBAS: 6020-00}</t>
  </si>
  <si>
    <t>NC_PWS-021-3000</t>
  </si>
  <si>
    <t>{CDID: NC_PWS-021-3000; Programs: ; Watershed Totality: No; Withdrawl Type: Nonconsumptive; Aggregated: ; LBAS: 3000-12}</t>
  </si>
  <si>
    <t>NC_PWS-001-4801</t>
  </si>
  <si>
    <t>{CDID: NC_PWS-001-4801; Programs: ; Watershed Totality: No; Withdrawl Type: Nonconsumptive; Aggregated: ; LBAS: 4801-03}</t>
  </si>
  <si>
    <t>Non-consumptive registration for impoundment. Reporting is not required. {CDID: C_IRREC-012-2000; Programs: ; Watershed Totality: No; Withdrawl Type: Nonconsumptive; Aggregated: No; LBAS: 2000-34}</t>
  </si>
  <si>
    <t>{CDID: C_IRREC-012-2000; Programs: ; Watershed Totality: No; Withdrawl Type: Nonconsumptive; Aggregated: No; LBAS: 2000-34}</t>
  </si>
  <si>
    <t>{CDID: C_IRREC-011-2000; Programs: ; Watershed Totality: No; Withdrawl Type: Nonconsumptive; Aggregated: No; LBAS: 2000-34}</t>
  </si>
  <si>
    <t>{CDID: C_IRREC-005-7401; Programs: ; Watershed Totality: No; Withdrawl Type: Nonconsumptive; Aggregated: No; LBAS: 7401-02}</t>
  </si>
  <si>
    <t>{CDID: C_IRREC-004-7401; Programs: ; Watershed Totality: No; Withdrawl Type: Nonconsumptive; Aggregated: Yes; LBAS: 7401-01}</t>
  </si>
  <si>
    <t>Hydroelectric Run of the River Dam. Reporting is not required. {CDID: C_HYD-030-3700; Programs: ; Watershed Totality: No; Withdrawl Type: Nonconsumptive; Aggregated: No; LBAS: 3700-00}</t>
  </si>
  <si>
    <t>{CDID: C_HYD-030-3700; Programs: ; Watershed Totality: No; Withdrawl Type: Nonconsumptive; Aggregated: No; LBAS: 3700-00}</t>
  </si>
  <si>
    <t>3800-005-HYD-RI_Taftville Hydroelectric Station - Shetucket River</t>
  </si>
  <si>
    <t>Taftville Hydroelectric Station - Shetucket River</t>
  </si>
  <si>
    <t>Hydropower Run of the River Dam. Reporting is not required. {CDID: C_HYD-013-3800; Programs: ; Watershed Totality: No; Withdrawl Type: Nonconsumptive; Aggregated: No; LBAS: 3800-00}</t>
  </si>
  <si>
    <t>{CDID: C_HYD-013-3800; Programs: ; Watershed Totality: No; Withdrawl Type: Nonconsumptive; Aggregated: No; LBAS: 3800-00}</t>
  </si>
  <si>
    <t>Hydroelectric Dam regulated by FERC. Reporting not required. {CDID: C_HYD-033-6000; Programs: ; Watershed Totality: No; Withdrawl Type: Nonconsumptive; Aggregated: No; LBAS: 6000-00}</t>
  </si>
  <si>
    <t>{CDID: C_HYD-033-6000; Programs: ; Watershed Totality: No; Withdrawl Type: Nonconsumptive; Aggregated: No; LBAS: 6000-00}</t>
  </si>
  <si>
    <t>6000-007-HYD-IM_Shepaug Hydroelectric Station at Lake Lillinonah</t>
  </si>
  <si>
    <t>Shepaug Hydroelectric Station at Lake Lillinonah</t>
  </si>
  <si>
    <t>Hydroelectric dam regulated by FERC. Reporting not required. {CDID: C_HYD-067-6000; Programs: ; Watershed Totality: No; Withdrawl Type: Nonconsumptive; Aggregated: No; LBAS: 6000-00}</t>
  </si>
  <si>
    <t>{CDID: C_HYD-067-6000; Programs: ; Watershed Totality: No; Withdrawl Type: Nonconsumptive; Aggregated: No; LBAS: 6000-00}</t>
  </si>
  <si>
    <t>Hydropower Run of the River Dam. Reporting is not required. {CDID: C_HYD-001-4304; Programs: ; Watershed Totality: No; Withdrawl Type: Nonconsumptive; Aggregated: No; LBAS: 4304-00}</t>
  </si>
  <si>
    <t>{CDID: C_HYD-001-4304; Programs: ; Watershed Totality: No; Withdrawl Type: Nonconsumptive; Aggregated: No; LBAS: 4304-00}</t>
  </si>
  <si>
    <t>6000-006-HYD-RI_Housatonic River (Falls River) Station</t>
  </si>
  <si>
    <t>Housatonic River (Falls River) Station</t>
  </si>
  <si>
    <t>Hydropower Run of the River Dam. Reporting is not required. {CDID: C_HYD-039-6000; Programs: ; Watershed Totality: No; Withdrawl Type: Nonconsumptive; Aggregated: No; LBAS: 6000-00}</t>
  </si>
  <si>
    <t>{CDID: C_HYD-039-6000; Programs: ; Watershed Totality: No; Withdrawl Type: Nonconsumptive; Aggregated: No; LBAS: 6000-00}</t>
  </si>
  <si>
    <t>Run of the River Hydropower Dam. Reporting not required. {CDID: C_HYD-010-6705; Programs: ; Watershed Totality: No; Withdrawl Type: Nonconsumptive; Aggregated: No; LBAS: 6705-00}</t>
  </si>
  <si>
    <t>{CDID: C_HYD-010-6705; Programs: ; Watershed Totality: No; Withdrawl Type: Nonconsumptive; Aggregated: No; LBAS: 6705-00}</t>
  </si>
  <si>
    <t>{CDID: C_HYD-006-6020; Programs: ; Watershed Totality: No; Withdrawl Type: Nonconsumptive; Aggregated: No; LBAS: 6020-00}</t>
  </si>
  <si>
    <t>NC_PWS-035-4300</t>
  </si>
  <si>
    <t>{CDID: NC_PWS-035-4300; Programs: ; Watershed Totality: No; Withdrawl Type: non-consumptive; Aggregated: ; LBAS: 4300-00}</t>
  </si>
  <si>
    <t>NC_PWS-003-4007</t>
  </si>
  <si>
    <t>{CDID: NC_PWS-003-4007; Programs: ; Watershed Totality: No; Withdrawal Type: non-consumptive; Aggregated: ; LBAS: 4007-00}</t>
  </si>
  <si>
    <t>{CDID: C_IRREC-017-4006; Programs: ; Watershed Totality: No; Withdrawl Type: Nonconsumptive; Aggregated: No; LBAS: 4006-01}</t>
  </si>
  <si>
    <t>{CDID: C_PWS-016-4500; Programs: ; Watershed Totality: Yes; Withdrawl Type: Direct; Aggregated: No; LBAS: 4500-11}</t>
  </si>
  <si>
    <t>{CDID: C_PWS-015-4500; Programs: ; Watershed Totality: Yes; Withdrawl Type: Direct; Aggregated: No; LBAS: 4500-11}</t>
  </si>
  <si>
    <t>Impoundment of Lydall Brook to form Saulters Pond {CDID: C_IND-007-4500; Programs: ; Watershed Totality: No; Withdrawl Type: Direct; Aggregated: No; LBAS: 4500-12}</t>
  </si>
  <si>
    <t>{CDID: C_IRREC-024-4707; Programs: ; Watershed Totality: No; Withdrawl Type: Nonconsumptive; Aggregated: Yes; LBAS: 4707-15}</t>
  </si>
  <si>
    <t>{CDID: C_IRCP-039-4000; Programs: ; Watershed Totality: No; Withdrawl Type: Nonconsumptive; Aggregated: No; LBAS: 4000-35}</t>
  </si>
  <si>
    <t>{CDID: C_IRREC-003-4008; Programs: ; Watershed Totality: No; Withdrawl Type: Nonconsumptive; Aggregated: No; LBAS: 4008-00}</t>
  </si>
  <si>
    <t>{CDID: C_HYD-001-3902; Programs: ; Watershed Totality: No; Withdrawl Type: Nonconsumptive; Aggregated: No; LBAS: 3902-00}</t>
  </si>
  <si>
    <t>Well withdrawal near Town Farm Road {CDID: C_PWS-028-4200; Programs: ; Watershed Totality: No; Withdrawl Type: Direct; Aggregated: No; LBAS: 4200-00}</t>
  </si>
  <si>
    <t>{CDID: C_IRCP-007-4607; Programs: ; Watershed Totality: No; Withdrawl Type: Nonconsumptive; Aggregated: No; LBAS: 4607-00}</t>
  </si>
  <si>
    <t>{CDID: C_DOM-001-6700; Programs: ; Watershed Totality: No; Withdrawl Type: Nonconsumptive; Aggregated: No; LBAS: 6700-18}</t>
  </si>
  <si>
    <t>Well withdrawal for public water supply {CDID: C_PWS-008-4100; Programs: WUDR; Watershed Totality: Yes; Withdrawl Type: Direct; Aggregated: No; LBAS: 4100-12}</t>
  </si>
  <si>
    <t>4319-001-PWS-GR_Salmon Brook Well #1 (or Well #2 as back-up)</t>
  </si>
  <si>
    <t>Salmon Brook Well #1 (or Well #2 as back-up)</t>
  </si>
  <si>
    <t>Well #1 is primary, Well #2 is back-up. Both wells authorized under one registration number {CDID: C_PWS-002-4319; Programs: WUDR; Watershed Totality: Yes; Withdrawl Type: Direct; Aggregated: No; LBAS: 4319-00}</t>
  </si>
  <si>
    <t>Well withdrawal for public water supply{CDID: C_PWS-002-5102; Programs: WUDR; Watershed Totality: Yes; Withdrawl Type: Direct; Aggregated: No; LBAS: 5102-02}</t>
  </si>
  <si>
    <t>Well withdrawal for public water supply {CDID: C_PWS-003-5106; Programs: WUDR; Watershed Totality: Yes; Withdrawl Type: Direct; Aggregated: No; LBAS: 5106-00}</t>
  </si>
  <si>
    <t>Reservoir in same system as Moody and Straightsville Reservoirs{CDID: C_PWS-009-6918; Programs: WUDR; Watershed Totality: Yes; Withdrawl Type: Direct; Aggregated: No; LBAS: 6918-00}</t>
  </si>
  <si>
    <t>NC_PWS-010-4000</t>
  </si>
  <si>
    <t>{CDID: NC_PWS-010-4000; Programs: ; Watershed Totality: No; Withdrawl Type: Nonconsumptive; Aggregated: ; LBAS: 4000-55}</t>
  </si>
  <si>
    <t>Well withdrawal for public water supply {CDID: C_PWS-002-3300; Programs: WUDR; Watershed Totality: Yes; Withdrawl Type: Direct; Aggregated: Yes; LBAS: 3300-06}</t>
  </si>
  <si>
    <t>{CDID: C_PWS-002-3300; Programs: WUDR; Watershed Totality: Yes; Withdrawl Type: Direct; Aggregated: Yes; LBAS: 3300-06}</t>
  </si>
  <si>
    <t>Well withdrawal for public water supply {CDID: C_PWS-005-3300; Programs: WUDR; Watershed Totality: Yes; Withdrawl Type: Direct; Aggregated: Yes; LBAS: 3300-06}</t>
  </si>
  <si>
    <t>{CDID: C_PWS-005-3300; Programs: WUDR; Watershed Totality: Yes; Withdrawl Type: Direct; Aggregated: Yes; LBAS: 3300-06}</t>
  </si>
  <si>
    <t>Well withdrawal for public water supply {CDID: C_PWS-004-3300; Programs: WUDR; Watershed Totality: Yes; Withdrawl Type: Direct; Aggregated: Yes; LBAS: 3300-06}</t>
  </si>
  <si>
    <t>{CDID: C_PWS-004-3300; Programs: WUDR; Watershed Totality: Yes; Withdrawl Type: Direct; Aggregated: Yes; LBAS: 3300-06}</t>
  </si>
  <si>
    <t>Well withdrawal for public water supply {CDID: C_PWS-003-3300; Programs: WUDR; Watershed Totality: Yes; Withdrawl Type: Direct; Aggregated: Yes; LBAS: 3300-06}</t>
  </si>
  <si>
    <t>{CDID: C_PWS-003-3300; Programs: WUDR; Watershed Totality: Yes; Withdrawl Type: Direct; Aggregated: Yes; LBAS: 3300-06}</t>
  </si>
  <si>
    <t>Well withdrawal for public water supply{CDID: C_PWS-011-4313; Programs: WUDR; Watershed Totality: Yes; Withdrawl Type: Direct; Aggregated: No; LBAS: 4313-00}</t>
  </si>
  <si>
    <t>Well withdrawal for public water supply{CDID: C_PWS-013-4315; Programs: WUDR; Watershed Totality: Yes; Withdrawl Type: Direct; Aggregated: No; LBAS: 4315-00}</t>
  </si>
  <si>
    <t>Well withdrawal for public water supply {CDID: C_PWS-031-4000; Programs: WUDR; Watershed Totality: Yes; Withdrawl Type: Direct; Aggregated: No; LBAS: 4000-03}</t>
  </si>
  <si>
    <t>Well withdrawal for public water supply {CDID: C_PWS-029-4000; Programs: WUDR; Watershed Totality: Yes; Withdrawl Type: Direct; Aggregated: No; LBAS: 4000-03}</t>
  </si>
  <si>
    <t>7411-005-IRR-IM_Fairview Country Club Pond #3</t>
  </si>
  <si>
    <t>C_IRREC-005-7411</t>
  </si>
  <si>
    <t>Fairview Country Club Pond #3</t>
  </si>
  <si>
    <t>Nonconsumptive pond. No withdrawals {CDID: C_IRREC-005-7411; Programs: ; Watershed Totality: No; Withdrawl Type: Nonconsumptive ; Aggregated: No; LBAS: 7411-00}</t>
  </si>
  <si>
    <t>{CDID: C_IRREC-005-7411; Programs: ; Watershed Totality: No; Withdrawl Type: Nonconsumptive ; Aggregated: No; LBAS: 7411-00}</t>
  </si>
  <si>
    <t>Drinking water reservoir. Discharges into Hockanum River{CDID: C_PWS-029-4500; Programs: WUDR; Watershed Totality: Yes; Withdrawl Type: Direct; Aggregated: No; LBAS: 4500-00}</t>
  </si>
  <si>
    <t>Well withdrawal for public water supply {CDID: C_PWS-016-6910; Programs: WUDR; Watershed Totality: Yes; Withdrawl Type: Direct; Aggregated: No; LBAS: 6910-00}</t>
  </si>
  <si>
    <t>NC_PWS-003-6918</t>
  </si>
  <si>
    <t>{CDID: NC_PWS-003-6918; Programs: ; Watershed Totality: No; Withdrawl Type: Nonconsumptive; Aggregated: ; LBAS: 6918-00}</t>
  </si>
  <si>
    <t>Reservoir for public water supply {CDID: C_PWS-003-5103; Programs: ; Watershed Totality: No; Withdrawl Type: Nonconsumptive; Aggregated: No; LBAS: 5103-03}</t>
  </si>
  <si>
    <t>{CDID: C_PWS-003-5103; Programs: ; Watershed Totality: No; Withdrawl Type: Nonconsumptive; Aggregated: No; LBAS: 5103-03}</t>
  </si>
  <si>
    <t>Reservoir for public water supply {CDID: C_PWS-001-5103; Programs: WUDR; Watershed Totality: Yes; Withdrawl Type: Direct; Aggregated: No; LBAS: 5103-00}</t>
  </si>
  <si>
    <t>Withdrawal from wellfield for public water supply {CDID: C_PWS-009-4200; Programs: WUDR; Watershed Totality: Yes; Withdrawl Type: Direct; Aggregated: No; LBAS: 4200-00}</t>
  </si>
  <si>
    <t>Withdrawal from wellfield for public water supply {CDID: C_PWS-014-4200; Programs: WUDR; Watershed Totality: Yes; Withdrawl Type: Direct; Aggregated: No; LBAS: 4200-00}</t>
  </si>
  <si>
    <t>Well withdrawal for public water supply {CDID: C_PWS-001-5102; Programs: WUDR; Watershed Totality: Yes; Withdrawl Type: Direct; Aggregated: No; LBAS: 5102-01}</t>
  </si>
  <si>
    <t>Well withdrawal for public water supply {CDID: C_PWS-019-5106; Programs: ; Watershed Totality: No; Withdrawl Type: Direct; Aggregated: No; LBAS: 5106-00}</t>
  </si>
  <si>
    <t>{CDID: C_IRREC-011-4207; Programs: ; Watershed Totality: No; Withdrawl Type: Nonconsumptive; Aggregated: No; LBAS: 4207-01}</t>
  </si>
  <si>
    <t>NC_IRREC-001-4606</t>
  </si>
  <si>
    <t>{CDID: NC_IRREC-001-4606; Programs: ; Watershed Totality: No; Withdrawl Type: Nonconsumptive; Aggregated: ; LBAS: 4606-00}</t>
  </si>
  <si>
    <t>NC_IRREC-002-4606</t>
  </si>
  <si>
    <t>{CDID: NC_IRREC-002-4606; Programs: ; Watershed Totality: No; Withdrawl Type: Nonconsumptive; Aggregated: ; LBAS: 4606-00}</t>
  </si>
  <si>
    <t>{CDID: C_HYD-004-5202; Programs: ; Watershed Totality: No; Withdrawl Type: Nonconsumptive; Aggregated: No; LBAS: 5202-02}</t>
  </si>
  <si>
    <t>NC_PWS-019-6918</t>
  </si>
  <si>
    <t>{CDID: NC_PWS-019-6918; Programs: ; Watershed Totality: No; Withdrawl Type: Nonconsumptive; Aggregated: ; LBAS: 6918-03}</t>
  </si>
  <si>
    <t>NC_IRREC-007-4707</t>
  </si>
  <si>
    <t>{CDID: NC_IRREC-007-4707; Programs: ; Watershed Totality: No; Withdrawl Type: Nonconsumptive; Aggregated: ; LBAS: 4707-08}</t>
  </si>
  <si>
    <t>NC_IRREC-006-4707</t>
  </si>
  <si>
    <t>{CDID: NC_IRREC-006-4707; Programs: ; Watershed Totality: No; Withdrawl Type: Nonconsumptive; Aggregated: ; LBAS: 4707-05}</t>
  </si>
  <si>
    <t>NC_IRREC-005-4707</t>
  </si>
  <si>
    <t>{CDID: NC_IRREC-005-4707; Programs: ; Watershed Totality: No; Withdrawl Type: Nonconsumptive; Aggregated: ; LBAS: 4707-08}</t>
  </si>
  <si>
    <t>NC_IRREC-004-4707</t>
  </si>
  <si>
    <t>{CDID: NC_IRREC-004-4707; Programs: ; Watershed Totality: No; Withdrawl Type: Nonconsumptive; Aggregated: ; LBAS: 4707-08}</t>
  </si>
  <si>
    <t>NC_IRREC-003-4707</t>
  </si>
  <si>
    <t>{CDID: NC_IRREC-003-4707; Programs: ; Watershed Totality: No; Withdrawl Type: Nonconsumptive; Aggregated: ; LBAS: 4707-08}</t>
  </si>
  <si>
    <t>{CDID: C_IND-019-4600; Programs: ; Watershed Totality: No; Withdrawl Type: Nonconsumptive; Aggregated: No; LBAS: 4600-00}</t>
  </si>
  <si>
    <t>{CDID: N/A-017-7202; Programs: ; Watershed Totality: No; Withdrawl Type: Nonconsumptive; Aggregated: ; LBAS: 7202-00}</t>
  </si>
  <si>
    <t>NC_IRREC-016-7202</t>
  </si>
  <si>
    <t>Impoundment. Nonconsumptive registration. Reporting not required.{CDID: NC_IRREC-016-7202; Programs: ; Watershed Totality: No; Withdrawl Type: non-consumptive; Aggregated: ; LBAS: 7202-00}</t>
  </si>
  <si>
    <t>{CDID: NC_IRREC-016-7202; Programs: ; Watershed Totality: No; Withdrawl Type: non-consumptive; Aggregated: ; LBAS: 7202-00}</t>
  </si>
  <si>
    <t>NC_IRREC-015-7202</t>
  </si>
  <si>
    <t>Impoundment. Nonconsumptive registration. Reporting not required.{CDID: NC_IRREC-015-7202; Programs: ; Watershed Totality: No; Withdrawl Type: non-consumptive; Aggregated: ; LBAS: 7202-00}</t>
  </si>
  <si>
    <t>{CDID: NC_IRREC-015-7202; Programs: ; Watershed Totality: No; Withdrawl Type: non-consumptive; Aggregated: ; LBAS: 7202-00}</t>
  </si>
  <si>
    <t>NC_IRREC-013-7202</t>
  </si>
  <si>
    <t>Impoundment. Nonconsumptive registration. Reporting not required. {CDID: NC_IRREC-013-7202; Programs: ; Watershed Totality: No; Withdrawl Type: non-consumptive; Aggregated: ; LBAS: 7202-12}</t>
  </si>
  <si>
    <t>{CDID: NC_IRREC-013-7202; Programs: ; Watershed Totality: No; Withdrawl Type: non-consumptive; Aggregated: ; LBAS: 7202-12}</t>
  </si>
  <si>
    <t>NC_IRREC-011-7202</t>
  </si>
  <si>
    <t>{CDID: NC_IRREC-011-7202; Programs: ; Watershed Totality: No; Withdrawl Type: non-consumptive; Aggregated: ; LBAS: 7202-00}</t>
  </si>
  <si>
    <t>7202-008-LAN-IM_Aspetuck Valley CC - Pond 3 at Hole #10 tee</t>
  </si>
  <si>
    <t>NC_IRREC-012-7202</t>
  </si>
  <si>
    <t>Aspetuck Valley CC - Pond 3 at Hole #10 tee</t>
  </si>
  <si>
    <t>Impoundment. Nonconsumptive registration. Reporting not required. {CDID: NC_IRREC-012-7202; Programs: ; Watershed Totality: No; Withdrawl Type: non-consumptive; Aggregated: ; LBAS: 7202-12}</t>
  </si>
  <si>
    <t>{CDID: NC_IRREC-012-7202; Programs: ; Watershed Totality: No; Withdrawl Type: non-consumptive; Aggregated: ; LBAS: 7202-12}</t>
  </si>
  <si>
    <t>NC_IRREC-010-7202</t>
  </si>
  <si>
    <t>Impoundment. Nonconsumptive registration. Reporting not required. {CDID: NC_IRREC-010-7202; Programs: ; Watershed Totality: No; Withdrawl Type: non-consumptive; Aggregated: ; LBAS: 7202-00}</t>
  </si>
  <si>
    <t>{CDID: NC_IRREC-010-7202; Programs: ; Watershed Totality: No; Withdrawl Type: non-consumptive; Aggregated: ; LBAS: 7202-00}</t>
  </si>
  <si>
    <t>NC_IRREC-009-7202</t>
  </si>
  <si>
    <t>Impoundment. Nonconsumptive registration. Reporting not required.{CDID: NC_IRREC-009-7202; Programs: ; Watershed Totality: No; Withdrawl Type: non-consumptive; Aggregated: ; LBAS: 7202-12}</t>
  </si>
  <si>
    <t>{CDID: NC_IRREC-009-7202; Programs: ; Watershed Totality: No; Withdrawl Type: non-consumptive; Aggregated: ; LBAS: 7202-12}</t>
  </si>
  <si>
    <t>7202-002-LAN-IM_Aspetuck Valley CC - Pond 1at Hole #2 and #9</t>
  </si>
  <si>
    <t>NC_IRREC-007-7202</t>
  </si>
  <si>
    <t>Aspetuck Valley CC - Pond 1at Hole #2 and #9</t>
  </si>
  <si>
    <t>Impoundment . Nonconsumptive registration. Reporting is not required.{CDID: NC_IRREC-007-7202; Programs: ; Watershed Totality: No; Withdrawal Type: non-consumptive; Aggregated: ; LBAS: 7202-12}</t>
  </si>
  <si>
    <t>{CDID: NC_IRREC-007-7202; Programs: ; Watershed Totality: No; Withdrawal Type: non-consumptive; Aggregated: ; LBAS: 7202-12}</t>
  </si>
  <si>
    <t>NC_IRREC-008-7202</t>
  </si>
  <si>
    <t>Impoundment. Nonconsumptive registration. Reporting not required. {CDID: NC_IRREC-008-7202; Programs: ; Watershed Totality: No; Withdrawal Type: non-consumptive; Aggregated: ; LBAS: 7202-12}</t>
  </si>
  <si>
    <t>{CDID: NC_IRREC-008-7202; Programs: ; Watershed Totality: No; Withdrawal Type: non-consumptive; Aggregated: ; LBAS: 7202-12}</t>
  </si>
  <si>
    <t>NC_PWS-001-6026</t>
  </si>
  <si>
    <t>{CDID: NC_PWS-001-6026; Programs: ; Watershed Totality: No; Withdrawl Type: Nonconsumptive; Aggregated: ; LBAS: 6026-00}</t>
  </si>
  <si>
    <t>NC_PWS-001-7405</t>
  </si>
  <si>
    <t>{CDID: NC_PWS-001-7405; Programs: ; Watershed Totality: No; Withdrawl Type: Nonconsumptive; Aggregated: ; LBAS: 7405-00}</t>
  </si>
  <si>
    <t>{CDID: C_PWS-013-7200; Programs: ; Watershed Totality: No; Withdrawl Type: Nonconsumptive; Aggregated: No; LBAS: 7200-00}</t>
  </si>
  <si>
    <t>NC_PWS-007-7200</t>
  </si>
  <si>
    <t>{CDID: NC_PWS-007-7200; Programs: ; Watershed Totality: No; Withdrawl Type: Nonconsumptive; Aggregated: ; LBAS: 7200-00}</t>
  </si>
  <si>
    <t>NC_PWS-006-7200</t>
  </si>
  <si>
    <t>{CDID: NC_PWS-006-7200; Programs: ; Watershed Totality: No; Withdrawl Type: Nonconsumptive; Aggregated: ; LBAS: 7200-00}</t>
  </si>
  <si>
    <t>NC_PWS-005-7405</t>
  </si>
  <si>
    <t>{CDID: NC_PWS-005-7405; Programs: ; Watershed Totality: No; Withdrawl Type: Nonconsumptive; Aggregated: ; LBAS: 7405-00}</t>
  </si>
  <si>
    <t>NC_PWS-003-6005</t>
  </si>
  <si>
    <t>{CDID: NC_PWS-003-6005; Programs: ; Watershed Totality: No; Withdrawl Type: Nonconsumptive; Aggregated: ; LBAS: 6005-01}</t>
  </si>
  <si>
    <t>NC_PWS-013-6920</t>
  </si>
  <si>
    <t>{CDID: NC_PWS-013-6920; Programs: ; Watershed Totality: No; Withdrawl Type: Nonconsumptive; Aggregated: ; LBAS: 6920-00}</t>
  </si>
  <si>
    <t>NC_PWS-004-7107</t>
  </si>
  <si>
    <t>{CDID: NC_PWS-004-7107; Programs: ; Watershed Totality: No; Withdrawl Type: Nonconsumptive; Aggregated: ; LBAS: 7107-00}</t>
  </si>
  <si>
    <t>Maltby Street Interconnection {CDID: C_PWS-009-4314; Programs: ; Watershed Totality: No; Withdrawl Type: Return; Aggregated: No; LBAS: 4314-00}</t>
  </si>
  <si>
    <t>NC_PWS-002-6902</t>
  </si>
  <si>
    <t>Non-consumptive. Storage only, no withdrawal {CDID: NC_PWS-002-6902; Programs: ; Watershed Totality: No; Withdrawal Type: non-consumptive; Aggregated: ; LBAS: 6902-00}</t>
  </si>
  <si>
    <t>{CDID: NC_PWS-002-6902; Programs: ; Watershed Totality: No; Withdrawal Type: non-consumptive; Aggregated: ; LBAS: 6902-00}</t>
  </si>
  <si>
    <t>{CDID: C_PWSE-018-3700; Programs: ; Watershed Totality: Yes; Withdrawl Type: Direct; Aggregated: No; LBAS: 3700-40}</t>
  </si>
  <si>
    <t>4101-008-IRR-IM_Suffield Country Club- Muddy Brook Pump</t>
  </si>
  <si>
    <t>4101-008-IRR-IM</t>
  </si>
  <si>
    <t xml:space="preserve">SUFFIELD COUNTRY CLUB INC  / THOMAS E. WATROBA </t>
  </si>
  <si>
    <t xml:space="preserve">TOWN OF RIDGEFIELD </t>
  </si>
  <si>
    <t>Withdrawal from wellfield for public water supply {CDID: C_PWS-060-4300; Programs: WUDR; Watershed Totality: Yes; Withdrawl Type: Direct; Aggregated: No; LBAS: 4300-00}</t>
  </si>
  <si>
    <t>Impoundment #1 discharges to Impoundment #2 via underground conduit {CDID: C_IRREC-001-3801; Programs: ; Watershed Totality: No; Withdrawl Type: Nonconsumptive; Aggregated: No; LBAS: 3801-00}</t>
  </si>
  <si>
    <t>{CDID: C_IRREC-001-3801; Programs: ; Watershed Totality: No; Withdrawl Type: Nonconsumptive; Aggregated: No; LBAS: 3801-00}</t>
  </si>
  <si>
    <t>Well withdrawal {CDID: C_PWS-075-5200; Programs: WUDR; Watershed Totality: Yes; Withdrawl Type: Direct; Aggregated: No; LBAS: 5200-00}</t>
  </si>
  <si>
    <t>Irrigation Pond{CDID: C_IRREC-009-7402; Programs: WUDR; Watershed Totality: Yes; Withdrawl Type: Direct; Aggregated: Yes; LBAS: 7402-04}</t>
  </si>
  <si>
    <t>Irrigation Pond {CDID: C_IRREC-003-7402; Programs: WUDR; Watershed Totality: Yes; Withdrawl Type: Direct; Aggregated: Yes; LBAS: 7402-03}</t>
  </si>
  <si>
    <t>{CDID: N/A-010-6912; Programs: ; Watershed Totality: No; Withdrawl Type: Nonconsumptive; Aggregated: ; LBAS: 6912-00}</t>
  </si>
  <si>
    <t>Well adjacent to Connecticut River {CDID: C_COM-057-4000; Programs: WUDR; Watershed Totality: Yes; Withdrawl Type: Direct; Aggregated: No; LBAS: 4000-00}</t>
  </si>
  <si>
    <t>Well adjacent to Connecticut River {CDID: C_COM-056-4000; Programs: WUDR; Watershed Totality: Yes; Withdrawl Type: Direct; Aggregated: No; LBAS: 4000-00}</t>
  </si>
  <si>
    <t>River withdrawal {CDID: C_IND-055-4000; Programs: WUDR; Watershed Totality: Yes; Withdrawl Type: Direct; Aggregated: No; LBAS: 4000-00}</t>
  </si>
  <si>
    <t>{CDID: C_IRREC-007-6916; Programs: WUDR; Watershed Totality: Yes; Withdrawl Type: Nonconsumptive; Aggregated: No; LBAS: 6916-11}</t>
  </si>
  <si>
    <t>NC_IRREC-023-4404</t>
  </si>
  <si>
    <t>Diverision of Tumble Down Brook to the irrigation pond. NON-CONSUMPTIVE {CDID: NC_IRREC-023-4404; Programs: ; Watershed Totality: No; Withdrawl Type: Nonconsumptive; Aggregated: ; LBAS: 4404-04}</t>
  </si>
  <si>
    <t>{CDID: NC_IRREC-023-4404; Programs: ; Watershed Totality: No; Withdrawl Type: Nonconsumptive; Aggregated: ; LBAS: 4404-04}</t>
  </si>
  <si>
    <t>Withdrawal from wellfield for public water supply {CDID: C_PWS-042-4300; Programs: WUDR; Watershed Totality: Yes; Withdrawl Type: Direct; Aggregated: No; LBAS: 4300-00}</t>
  </si>
  <si>
    <t>Withdrawal from wellfield for public water supply {CDID: C_PWS-041-4300; Programs: WUDR; Watershed Totality: Yes; Withdrawl Type: Direct; Aggregated: No; LBAS: 4300-00}</t>
  </si>
  <si>
    <t>Well provides water for manufacturing purposes {CDID: C_IND-024-4500; Programs: WUDR; Watershed Totality: Yes; Withdrawl Type: Direct; Aggregated: No; LBAS: 4500-12}</t>
  </si>
  <si>
    <t xml:space="preserve">AQUARION WATER COMPANY  / THE TORRINGTON WATER COMPANY </t>
  </si>
  <si>
    <t>{CDID: C_PWS-001-6902; Programs: ; Watershed Totality: No; Withdrawl Type: Nonconsumptive; Aggregated: No; LBAS: 6902-00}</t>
  </si>
  <si>
    <t>NC_PWS-011-5202</t>
  </si>
  <si>
    <t>See Southington Reservoir #1 for system withdrawal of 1.8907 mgd including Reservoirs 1, 2, &amp; 3. {CDID: NC_PWS-011-5202; Programs: ; Watershed Totality: No; Withdrawl Type: Nonconsumptive; Aggregated: ; LBAS: 5202-05}</t>
  </si>
  <si>
    <t>{CDID: NC_PWS-011-5202; Programs: ; Watershed Totality: No; Withdrawl Type: Nonconsumptive; Aggregated: ; LBAS: 5202-05}</t>
  </si>
  <si>
    <t>NC_PWS-009-5202</t>
  </si>
  <si>
    <t>{CDID: NC_PWS-009-5202; Programs: ; Watershed Totality: No; Withdrawl Type: Nonconsumptive; Aggregated: ; LBAS: 5202-05}</t>
  </si>
  <si>
    <t>5112-007-PWS-RI_LUMPAC</t>
  </si>
  <si>
    <t>LUMPAC</t>
  </si>
  <si>
    <t>Impoundment off of Race Hill Road{CDID: C_PWS-001-5108 (ClientID: 10-1000); Programs: WUDR; Watershed Totality: Yes; Withdrawl Type: Direct; Aggregated: No; LBAS: 5108-09}</t>
  </si>
  <si>
    <t>Well near Sleeping Giant State Park {CDID: C_PWS-009-5302 (ClientID: 10-1000); Programs: WUDR; Watershed Totality: Yes; Withdrawl Type: Direct; Aggregated: No; LBAS: 5302-00}</t>
  </si>
  <si>
    <t>{CDID: C_PWS-004-5303 (ClientID: 10-1000); Programs: WUDR; Watershed Totality: Yes; Withdrawl Type: Nonconsumptive; Aggregated: No; LBAS: 5303-00}</t>
  </si>
  <si>
    <t>River intake on Iron Stream {CDID: C_PWS-003-5108 (ClientID: 10-1000); Programs: WUDR; Watershed Totality: Yes; Withdrawl Type: Direct; Aggregated: No; LBAS: 5108-01}</t>
  </si>
  <si>
    <t>{CDID: C_PWS-020-6900 (ClientID: 10-1000); Programs: ; Watershed Totality: Yes; Withdrawl Type: Indirect; Aggregated: No; LBAS: 6900-41}</t>
  </si>
  <si>
    <t>NC_OTH-008-4308</t>
  </si>
  <si>
    <t>Non-consumptive as this is just a gravity overflow from Upper Pond to Lower Pond. {CDID: NC_OTH-008-4308; Programs: ; Watershed Totality: No; Withdrawl Type: Nonconsumptive; Aggregated: ; LBAS: 4308-18}</t>
  </si>
  <si>
    <t>{CDID: NC_OTH-008-4308; Programs: ; Watershed Totality: No; Withdrawl Type: Nonconsumptive; Aggregated: ; LBAS: 4308-18}</t>
  </si>
  <si>
    <t>NC_PWS-013-7302</t>
  </si>
  <si>
    <t>{CDID: NC_PWS-013-7302; Programs: ; Watershed Totality: No; Withdrawl Type: Nonconsumptive; Aggregated: ; LBAS: 7302-12}</t>
  </si>
  <si>
    <t>2000-004-IRR-IM_New London Country Club Pond #1</t>
  </si>
  <si>
    <t>New London Country Club Pond #1</t>
  </si>
  <si>
    <t>NC_PWS-020-4403</t>
  </si>
  <si>
    <t>{CDID: NC_PWS-020-4403; Programs: ; Watershed Totality: No; Withdrawl Type: non-consumptive; Aggregated: ; LBAS: 4403-02}</t>
  </si>
  <si>
    <t>NC_PWS-002-7301</t>
  </si>
  <si>
    <t>{CDID: NC_PWS-002-7301; Programs: ; Watershed Totality: No; Withdrawl Type: Nonconsumptive; Aggregated: ; LBAS: 7301-04}</t>
  </si>
  <si>
    <t>NC_PWS-018-4403</t>
  </si>
  <si>
    <t>{CDID: NC_PWS-018-4403; Programs: ; Watershed Totality: No; Withdrawl Type: non-consumptive; Aggregated: ; LBAS: 4403-03}</t>
  </si>
  <si>
    <t>NC_PWS-009-4308</t>
  </si>
  <si>
    <t>{CDID: NC_PWS-009-4308; Programs: ; Watershed Totality: No; Withdrawl Type: ; Aggregated: ; LBAS: 4308-00}</t>
  </si>
  <si>
    <t>NC_IND-005-3000</t>
  </si>
  <si>
    <t>{CDID: NC_IND-005-3000; Programs: ; Watershed Totality: No; Withdrawl Type: Nonconsumptive; Aggregated: ; LBAS: 3000-00}</t>
  </si>
  <si>
    <t>NC_IND-006-3000</t>
  </si>
  <si>
    <t>{CDID: NC_IND-006-3000; Programs: ; Watershed Totality: No; Withdrawl Type: Nonconsumptive; Aggregated: ; LBAS: 3000-00}</t>
  </si>
  <si>
    <t>NC_PWS-003-4600</t>
  </si>
  <si>
    <t>{CDID: NC_PWS-003-4600; Programs: WUDR; Watershed Totality: Yes; Withdrawl Type: Nonconsumptive; Aggregated: ; LBAS: 4600-05}</t>
  </si>
  <si>
    <t>4500-035-PWS-GR_Progress Drive Well #11</t>
  </si>
  <si>
    <t>Progress Drive Well #11</t>
  </si>
  <si>
    <t>4500-032-PWS-GR_New State Road Well #8</t>
  </si>
  <si>
    <t>New State Road Well #8</t>
  </si>
  <si>
    <t>{CDID: C_PWS-014-4500; Programs: ; Watershed Totality: Yes; Withdrawl Type: Direct; Aggregated: No; LBAS: 4500-11}</t>
  </si>
  <si>
    <t>{CDID: C_PWS-007-4504; Programs: WUDR; Watershed Totality: Yes; Withdrawl Type: Direct; Aggregated: No; LBAS: 4504-01}</t>
  </si>
  <si>
    <t>{CDID: C_PWS-001-4009; Programs: WUDR; Watershed Totality: Yes; Withdrawl Type: Direct; Aggregated: No; LBAS: 4009-00}</t>
  </si>
  <si>
    <t>NC_PWS-005-2107</t>
  </si>
  <si>
    <t>{CDID: NC_PWS-005-2107; Programs: ; Watershed Totality: No; Withdrawl Type: Nonconsumptive; Aggregated: ; LBAS: 2107-00}</t>
  </si>
  <si>
    <t>NC_PWS-010-2107</t>
  </si>
  <si>
    <t>{CDID: NC_PWS-010-2107; Programs: ; Watershed Totality: No; Withdrawl Type: Nonconsumptive; Aggregated: ; LBAS: 2107-00}</t>
  </si>
  <si>
    <t>NC_PWS-006-2107</t>
  </si>
  <si>
    <t>{CDID: NC_PWS-006-2107; Programs: ; Watershed Totality: No; Withdrawl Type: Nonconsumptive; Aggregated: ; LBAS: 2107-00}</t>
  </si>
  <si>
    <t xml:space="preserve">LEWIS FARMS, LLC </t>
  </si>
  <si>
    <t>{CDID: C_IRREC-012-4207; Programs: ; Watershed Totality: No; Withdrawl Type: Nonconsumptive; Aggregated: No; LBAS: 4207-01}</t>
  </si>
  <si>
    <t>4601-005-FIS-GR_Well #1</t>
  </si>
  <si>
    <t>Well used at fish hatchery {CDID: C_AQC-001-4601; Programs: WUDR; Watershed Totality: Yes; Withdrawl Type: Direct; Aggregated: No; LBAS: 4601-02}</t>
  </si>
  <si>
    <t>{CDID: C_IRREC-023-4707; Programs: WUDR; Watershed Totality: Yes; Withdrawl Type: Nonconsumptive; Aggregated: No; LBAS: 4707-15}</t>
  </si>
  <si>
    <t>{CDID: C_PWSE-017-3700; Programs: ; Watershed Totality: Yes; Withdrawl Type: Direct; Aggregated: No; LBAS: 3700-40}</t>
  </si>
  <si>
    <t>Well withdrawal for Heritage Village water supply {CDID: C_PWS-011-6800; Programs: WUDR; Watershed Totality: Yes; Withdrawl Type: Direct; Aggregated: No; LBAS: 6800-00}</t>
  </si>
  <si>
    <t>Well withdrawal for Heritage Village water supply {CDID: C_PWS-010-6800; Programs: WUDR; Watershed Totality: Yes; Withdrawl Type: Direct; Aggregated: No; LBAS: 6800-00}</t>
  </si>
  <si>
    <t>Well withdrawal for Heritage Village water supply {CDID: C_PWS-012-6800; Programs: WUDR; Watershed Totality: Yes; Withdrawl Type: Direct; Aggregated: No; LBAS: 6800-00}</t>
  </si>
  <si>
    <t>Well withdrawal for Heritage Village water supply {CDID: C_PWS-009-6800; Programs: WUDR; Watershed Totality: Yes; Withdrawl Type: Direct; Aggregated: No; LBAS: 6800-00}</t>
  </si>
  <si>
    <t>Well withdrawal for Heritage Village for public water supply {CDID: C_PWS-008-6800; Programs: WUDR; Watershed Totality: Yes; Withdrawl Type: Direct; Aggregated: No; LBAS: 6800-00}</t>
  </si>
  <si>
    <t>For boiler water, make up, drinking and washing {CDID: C_IND-053-4000; Programs: WUDR; Watershed Totality: Yes; Withdrawl Type: Direct; Aggregated: No; LBAS: 4000-00}</t>
  </si>
  <si>
    <t>Well withdrawal {CDID: C_PWS-030-4200; Programs: WUDR; Watershed Totality: Yes; Withdrawl Type: Direct; Aggregated: No; LBAS: 4200-00}</t>
  </si>
  <si>
    <t>NC_IND-004-3000</t>
  </si>
  <si>
    <t>{CDID: NC_IND-004-3000; Programs: ; Watershed Totality: No; Withdrawl Type: Nonconsumptive; Aggregated: ; LBAS: 3000-00}</t>
  </si>
  <si>
    <t>Well withdrawal for public water supply {CDID: C_PWS-034-4500; Programs: WUDR; Watershed Totality: Yes; Withdrawl Type: Direct; Aggregated: No; LBAS: 4500-04}</t>
  </si>
  <si>
    <t>Well withdrawal for public water supply {CDID: C_PWS-033-4500; Programs: WUDR; Watershed Totality: Yes; Withdrawl Type: Direct; Aggregated: No; LBAS: 4500-04}</t>
  </si>
  <si>
    <t>Well withdrawal for public water supply {CDID: C_PWS-032-4500; Programs: WUDR; Watershed Totality: Yes; Withdrawl Type: Direct; Aggregated: No; LBAS: 4500-04}</t>
  </si>
  <si>
    <t>Well withdrawal for public water supply {CDID: C_PWS-031-4500; Programs: WUDR; Watershed Totality: Yes; Withdrawl Type: Direct; Aggregated: No; LBAS: 4500-04}</t>
  </si>
  <si>
    <t>4315-007-IRR-IM_Westwoods Golf Course Pond #1 on Scott Swamp Brook</t>
  </si>
  <si>
    <t>Westwoods Golf Course Pond #1 on Scott Swamp Brook</t>
  </si>
  <si>
    <t>NC_PWS-005-3104</t>
  </si>
  <si>
    <t>{CDID: NC_PWS-005-3104; Programs: ; Watershed Totality: No; Withdrawal Type: non-consumptive; Aggregated: ; LBAS: 3104-00}</t>
  </si>
  <si>
    <t>NC-PWS-004-3104</t>
  </si>
  <si>
    <t>{CDID: NC-PWS-004-3104; Programs: ; Watershed Totality: No; Withdrawal Type: non-consumptive ; Aggregated: ; LBAS: 3104-00}</t>
  </si>
  <si>
    <t>Well withdrawal for public water supply {CDID: C_PWS-032-4000; Programs: WUDR; Watershed Totality: Yes; Withdrawl Type: Direct; Aggregated: No; LBAS: 4000-03}</t>
  </si>
  <si>
    <t>Well withdrawal for public water supply {CDID: C_PWS-030-4000; Programs: WUDR; Watershed Totality: Yes; Withdrawl Type: Direct; Aggregated: No; LBAS: 4000-03}</t>
  </si>
  <si>
    <t>Well withdrawal for public water supply {CDID: C_PWS-028-4000; Programs: WUDR; Watershed Totality: Yes; Withdrawl Type: Direct; Aggregated: No; LBAS: 4000-03}</t>
  </si>
  <si>
    <t>Withdrawal from wellfield for public water supply{CDID: C_PWS-034-4000; Programs: WUDR; Watershed Totality: Yes; Withdrawl Type: Direct; Aggregated: No; LBAS: 4000-07}</t>
  </si>
  <si>
    <t>Withdrawal from wellfield for public water supply {CDID: C_PWS-037-4200; Programs: WUDR; Watershed Totality: Yes; Withdrawl Type: Direct; Aggregated: No; LBAS: 4200-00}</t>
  </si>
  <si>
    <t>Withdrawal from wellfield for public water supply{CDID: C_PWS-033-4000; Programs: WUDR; Watershed Totality: Yes; Withdrawl Type: Direct; Aggregated: No; LBAS: 4000-07}</t>
  </si>
  <si>
    <t>Well withdrawal for public water supply {CDID: C_PWS-026-3700; Programs: WUDR; Watershed Totality: Yes; Withdrawl Type: Direct; Aggregated: No; LBAS: 3700-28}</t>
  </si>
  <si>
    <t>Well withdrawal for public water supply {CDID: C_PWS-025-3700; Programs: WUDR; Watershed Totality: Yes; Withdrawl Type: Direct; Aggregated: Yes; LBAS: 3700-28}</t>
  </si>
  <si>
    <t>{CDID: C_PWS-025-3700; Programs: WUDR; Watershed Totality: Yes; Withdrawl Type: Direct; Aggregated: Yes; LBAS: 3700-28}</t>
  </si>
  <si>
    <t>Well withdrawal for public water supply {CDID: C_PWS-026-4500; Programs: WUDR; Watershed Totality: Yes; Withdrawl Type: Direct; Aggregated: No; LBAS: 4500-07}</t>
  </si>
  <si>
    <t>Withdrawal from wellfield for public water supply {CDID: C_PWS-013-4200; Programs: WUDR; Watershed Totality: Yes; Withdrawl Type: Direct; Aggregated: No; LBAS: 4200-00}</t>
  </si>
  <si>
    <t>Withdrawal from wellfield for public water supply {CDID: C_PWS-011-4200; Programs: WUDR; Watershed Totality: Yes; Withdrawl Type: Direct; Aggregated: No; LBAS: 4200-00}</t>
  </si>
  <si>
    <t>Withdrawal from wellfield for public water supply {CDID: C_PWS-010-4200; Programs: WUDR; Watershed Totality: Yes; Withdrawl Type: Direct; Aggregated: No; LBAS: 4200-00}</t>
  </si>
  <si>
    <t>NC_IRREC-006-7202</t>
  </si>
  <si>
    <t>{CDID: NC_IRREC-006-7202; Programs: ; Watershed Totality: No; Withdrawal Type: non-consumptive; Aggregated: ; LBAS: 7202-12}</t>
  </si>
  <si>
    <t>Connection between two reservoirs {CDID: C_PWS-069-4000; Programs: ; Watershed Totality: No; Withdrawl Type: Indirect; Aggregated: Yes; LBAS: 4000-37}</t>
  </si>
  <si>
    <t>4311-004-FIS-RI_Burlington Trout Hatchery Punch Brook Unit</t>
  </si>
  <si>
    <t>Burlington Trout Hatchery Punch Brook Unit</t>
  </si>
  <si>
    <t>NC_PWS-010-4313</t>
  </si>
  <si>
    <t>{CDID: NC_PWS-010-4313; Programs: ; Watershed Totality: No; Withdrawal Type: non-consumptive; Aggregated: ; LBAS: 4313-00}</t>
  </si>
  <si>
    <t>NC_PWS-003-4313</t>
  </si>
  <si>
    <t>{CDID: NC_PWS-003-4313; Programs: ; Watershed Totality: No; Withdrawal Type: non-consumptive ; Aggregated: ; LBAS: 4313-00}</t>
  </si>
  <si>
    <t>NC_PWS-002-4313</t>
  </si>
  <si>
    <t>{CDID: NC_PWS-002-4313; Programs: ; Watershed Totality: No; Withdrawal Type: non-consumptive; Aggregated: ; LBAS: 4313-02}</t>
  </si>
  <si>
    <t>Bristol Reservoir #1 {CDID: C_PWS-007-4315; Programs: ; Watershed Totality: No; Withdrawl Type: Direct; Aggregated: Yes; LBAS: 4315-02}</t>
  </si>
  <si>
    <t>NC_PWS-006-7105</t>
  </si>
  <si>
    <t>{CDID: NC_PWS-006-7105; Programs: ; Watershed Totality: No; Withdrawl Type: Nonconsumptive; Aggregated: ; LBAS: 7105-01}</t>
  </si>
  <si>
    <t>Withdrawal located in NY State. Reporting won't be submitted. {CDID: C_PWS-002-7405; Programs: WUDR; Watershed Totality: Yes; Withdrawl Type: Direct; Aggregated: No; LBAS: 7405-00}</t>
  </si>
  <si>
    <t>NC_PWS-003-7107</t>
  </si>
  <si>
    <t>{CDID: NC_PWS-003-7107; Programs: ; Watershed Totality: No; Withdrawl Type: Nonconsumptive; Aggregated: ; LBAS: 7107-00}</t>
  </si>
  <si>
    <t>Withdrawal from impoundment of Far Mill River {CDID: C_PWS-004-6025; Programs: WUDR; Watershed Totality: Yes; Withdrawl Type: Direct; Aggregated: No; LBAS: 6025-00}</t>
  </si>
  <si>
    <t>NC_PWS-001-7108</t>
  </si>
  <si>
    <t>{CDID: NC_PWS-001-7108; Programs: ; Watershed Totality: No; Withdrawl Type: Nonconsumptive; Aggregated: ; LBAS: 7108-00}</t>
  </si>
  <si>
    <t>{CDID: C_PWS-009-7407; Programs: ; Watershed Totality: No; Withdrawl Type: Nonconsumptive; Aggregated: No; LBAS: 7407-00}</t>
  </si>
  <si>
    <t>NC_IND-062-5200</t>
  </si>
  <si>
    <t>{CDID: NC_IND-062-5200; Programs: ; Watershed Totality: No; Withdrawl Type: Nonconsumptive; Aggregated: ; LBAS: 5200-00}</t>
  </si>
  <si>
    <t>Primary surface water withdrawal {CDID: C_IND-008-3700; Programs: WUDR; Watershed Totality: Yes; Withdrawl Type: Direct; Aggregated: No; LBAS: 3700-00}</t>
  </si>
  <si>
    <t>Five Mile River Withdrawal {CDID: C_IND-001-3400; Programs: WUDR; Watershed Totality: Yes; Withdrawl Type: Direct; Aggregated: No; LBAS: 3400-00}</t>
  </si>
  <si>
    <t>DIV-201100596_Stratified Drift Wells</t>
  </si>
  <si>
    <t>Stratified Drift Wells</t>
  </si>
  <si>
    <t xml:space="preserve">CITY OF NORWALK  / SOUTH NORWALK ELECTRIC AND WATER </t>
  </si>
  <si>
    <t>DIV-200901075_Hunter Memorial Irrigation Pond</t>
  </si>
  <si>
    <t>Hunter Memorial Irrigation Pond</t>
  </si>
  <si>
    <t xml:space="preserve">1) Clear all data from E3 through U# (U# = Column "U" to the last row of data).
2) Open the "SIMS_DataFeed_AllFeat_ActConDiv.xlsm" workbook. 
3) Follow the instructions and click the button to copy the updated data.
4) In this workbook, click on cell E3.
5) Right click cell E3, and paste the values.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</si>
</sst>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0000"/>
  </numFmts>
  <fonts count="54" x14ac:knownFonts="1">
    <font>
      <sz val="11"/>
      <color theme="1"/>
      <name val="Calibri"/>
      <family val="2"/>
      <scheme val="minor"/>
    </font>
    <font>
      <sz val="12"/>
      <color theme="1"/>
      <name val="Times New Roman"/>
      <family val="1"/>
    </font>
    <font>
      <sz val="10"/>
      <name val="Arial"/>
      <family val="2"/>
    </font>
    <font>
      <b/>
      <sz val="12"/>
      <name val="Times New Roman"/>
      <family val="1"/>
    </font>
    <font>
      <sz val="11"/>
      <name val="Times New Roman"/>
      <family val="1"/>
    </font>
    <font>
      <sz val="12"/>
      <name val="Times New Roman"/>
      <family val="1"/>
    </font>
    <font>
      <u/>
      <sz val="11"/>
      <color theme="10"/>
      <name val="Calibri"/>
      <family val="2"/>
      <scheme val="minor"/>
    </font>
    <font>
      <b/>
      <sz val="12"/>
      <color theme="1"/>
      <name val="Times New Roman"/>
      <family val="1"/>
    </font>
    <font>
      <sz val="11"/>
      <color rgb="FF000000"/>
      <name val="Calibri"/>
      <family val="2"/>
      <scheme val="minor"/>
    </font>
    <font>
      <b/>
      <sz val="10"/>
      <color theme="0"/>
      <name val="Times New Roman"/>
      <family val="1"/>
    </font>
    <font>
      <b/>
      <sz val="11"/>
      <color theme="0"/>
      <name val="Times New Roman"/>
      <family val="1"/>
    </font>
    <font>
      <b/>
      <sz val="11"/>
      <name val="Times New Roman"/>
      <family val="1"/>
    </font>
    <font>
      <sz val="11"/>
      <color theme="1"/>
      <name val="Times New Roman"/>
      <family val="1"/>
    </font>
    <font>
      <b/>
      <sz val="11"/>
      <color theme="1"/>
      <name val="Calibri"/>
      <family val="2"/>
      <scheme val="minor"/>
    </font>
    <font>
      <b/>
      <sz val="11"/>
      <color theme="0"/>
      <name val="Calibri"/>
      <family val="2"/>
      <scheme val="minor"/>
    </font>
    <font>
      <sz val="11"/>
      <color theme="0"/>
      <name val="Calibri"/>
      <family val="2"/>
      <scheme val="minor"/>
    </font>
    <font>
      <b/>
      <sz val="14"/>
      <color rgb="FF00B050"/>
      <name val="Wingdings"/>
      <charset val="2"/>
    </font>
    <font>
      <i/>
      <sz val="12"/>
      <color theme="1"/>
      <name val="Times New Roman"/>
      <family val="1"/>
    </font>
    <font>
      <b/>
      <u/>
      <sz val="12"/>
      <color rgb="FF0072BC"/>
      <name val="Times New Roman"/>
      <family val="1"/>
    </font>
    <font>
      <sz val="8"/>
      <name val="Calibri"/>
      <family val="2"/>
      <scheme val="minor"/>
    </font>
    <font>
      <b/>
      <sz val="16"/>
      <color rgb="FF000000"/>
      <name val="Times New Roman"/>
      <family val="1"/>
    </font>
    <font>
      <sz val="12"/>
      <color rgb="FF000000"/>
      <name val="Times New Roman"/>
      <family val="1"/>
    </font>
    <font>
      <b/>
      <sz val="12"/>
      <color rgb="FFFF0000"/>
      <name val="Times New Roman"/>
      <family val="1"/>
    </font>
    <font>
      <sz val="11"/>
      <color theme="0" tint="-0.34998626667073579"/>
      <name val="Times New Roman"/>
      <family val="1"/>
    </font>
    <font>
      <sz val="11"/>
      <color theme="0"/>
      <name val="Times New Roman"/>
      <family val="1"/>
    </font>
    <font>
      <b/>
      <sz val="11"/>
      <color rgb="FFFF0000"/>
      <name val="Times New Roman"/>
      <family val="1"/>
    </font>
    <font>
      <i/>
      <sz val="11"/>
      <color theme="1"/>
      <name val="Times New Roman"/>
      <family val="1"/>
    </font>
    <font>
      <sz val="8"/>
      <color theme="1"/>
      <name val="Calibri"/>
      <family val="2"/>
      <scheme val="minor"/>
    </font>
    <font>
      <b/>
      <sz val="18"/>
      <color rgb="FFFF0000"/>
      <name val="Times New Roman"/>
      <family val="1"/>
    </font>
    <font>
      <b/>
      <sz val="14"/>
      <name val="Aptos Display"/>
      <family val="2"/>
    </font>
    <font>
      <b/>
      <sz val="11"/>
      <color theme="1"/>
      <name val="Times New Roman"/>
      <family val="1"/>
    </font>
    <font>
      <u/>
      <sz val="11"/>
      <color theme="1"/>
      <name val="Times New Roman"/>
      <family val="1"/>
    </font>
    <font>
      <sz val="11"/>
      <color rgb="FF000000"/>
      <name val="Times New Roman"/>
      <family val="1"/>
    </font>
    <font>
      <b/>
      <sz val="14"/>
      <color theme="1"/>
      <name val="Times New Roman"/>
      <family val="1"/>
    </font>
    <font>
      <b/>
      <sz val="16"/>
      <color theme="8" tint="-0.249977111117893"/>
      <name val="Times New Roman"/>
      <family val="1"/>
    </font>
    <font>
      <b/>
      <sz val="16"/>
      <color theme="0"/>
      <name val="Times New Roman"/>
      <family val="1"/>
    </font>
    <font>
      <b/>
      <i/>
      <sz val="12"/>
      <name val="Times New Roman"/>
      <family val="1"/>
    </font>
    <font>
      <sz val="12"/>
      <color rgb="FF0072BC"/>
      <name val="Times New Roman"/>
      <family val="1"/>
    </font>
    <font>
      <u/>
      <sz val="11"/>
      <color theme="10"/>
      <name val="Times New Roman"/>
      <family val="1"/>
    </font>
    <font>
      <b/>
      <sz val="16"/>
      <color theme="1"/>
      <name val="Times New Roman"/>
      <family val="1"/>
    </font>
    <font>
      <u/>
      <sz val="16"/>
      <color theme="10"/>
      <name val="Times New Roman"/>
      <family val="1"/>
    </font>
    <font>
      <b/>
      <sz val="12"/>
      <color theme="8" tint="-0.249977111117893"/>
      <name val="Times New Roman"/>
      <family val="1"/>
    </font>
    <font>
      <b/>
      <sz val="13"/>
      <color theme="1"/>
      <name val="Times New Roman"/>
      <family val="1"/>
    </font>
    <font>
      <b/>
      <u/>
      <sz val="13"/>
      <color theme="10"/>
      <name val="Times New Roman"/>
      <family val="1"/>
    </font>
    <font>
      <sz val="13"/>
      <color theme="1"/>
      <name val="Times New Roman"/>
      <family val="1"/>
    </font>
    <font>
      <sz val="5"/>
      <color theme="1"/>
      <name val="Calibri"/>
      <family val="2"/>
      <scheme val="minor"/>
    </font>
    <font>
      <sz val="12"/>
      <color theme="0"/>
      <name val="Times New Roman"/>
      <family val="1"/>
    </font>
    <font>
      <b/>
      <sz val="8"/>
      <color theme="0"/>
      <name val="Times New Roman"/>
      <family val="1"/>
    </font>
    <font>
      <sz val="10"/>
      <color theme="1"/>
      <name val="Times New Roman"/>
      <family val="1"/>
    </font>
    <font>
      <sz val="9"/>
      <color theme="1"/>
      <name val="Times New Roman"/>
      <family val="1"/>
    </font>
    <font>
      <b/>
      <u/>
      <sz val="12"/>
      <color theme="1"/>
      <name val="Times New Roman"/>
      <family val="1"/>
    </font>
    <font>
      <b/>
      <sz val="12"/>
      <color theme="0"/>
      <name val="Times New Roman"/>
      <family val="1"/>
    </font>
    <font>
      <sz val="11"/>
      <color theme="8" tint="0.79998168889431442"/>
      <name val="Calibri"/>
      <family val="2"/>
      <scheme val="minor"/>
    </font>
    <font>
      <sz val="10"/>
      <color rgb="FF000000"/>
      <name val="Times New Roman"/>
      <family val="1"/>
    </font>
  </fonts>
  <fills count="20">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gradientFill degree="90">
        <stop position="0">
          <color theme="0"/>
        </stop>
        <stop position="1">
          <color theme="4" tint="0.80001220740379042"/>
        </stop>
      </gradientFill>
    </fill>
    <fill>
      <patternFill patternType="solid">
        <fgColor theme="0"/>
        <bgColor indexed="64"/>
      </patternFill>
    </fill>
    <fill>
      <patternFill patternType="solid">
        <fgColor theme="0" tint="-0.249977111117893"/>
        <bgColor indexed="64"/>
      </patternFill>
    </fill>
    <fill>
      <patternFill patternType="solid">
        <fgColor rgb="FFD3F2F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59999389629810485"/>
        <bgColor indexed="64"/>
      </patternFill>
    </fill>
    <fill>
      <gradientFill degree="270">
        <stop position="0">
          <color theme="0"/>
        </stop>
        <stop position="1">
          <color theme="4" tint="0.80001220740379042"/>
        </stop>
      </gradientFill>
    </fill>
    <fill>
      <gradientFill degree="180">
        <stop position="0">
          <color theme="0"/>
        </stop>
        <stop position="1">
          <color theme="4" tint="0.80001220740379042"/>
        </stop>
      </gradientFill>
    </fill>
    <fill>
      <patternFill patternType="solid">
        <fgColor theme="8" tint="0.79998168889431442"/>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8" tint="0.39997558519241921"/>
        <bgColor indexed="64"/>
      </patternFill>
    </fill>
  </fills>
  <borders count="79">
    <border>
      <left/>
      <right/>
      <top/>
      <bottom/>
      <diagonal/>
    </border>
    <border>
      <left style="thin">
        <color rgb="FFD3D3D3"/>
      </left>
      <right style="thin">
        <color rgb="FFD3D3D3"/>
      </right>
      <top style="thin">
        <color rgb="FFD3D3D3"/>
      </top>
      <bottom style="thin">
        <color rgb="FFD3D3D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249977111117893"/>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dotted">
        <color theme="2"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2" tint="-0.499984740745262"/>
      </right>
      <top style="thin">
        <color theme="2" tint="-0.499984740745262"/>
      </top>
      <bottom style="dotted">
        <color theme="2" tint="-0.499984740745262"/>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thin">
        <color theme="0" tint="-0.249977111117893"/>
      </left>
      <right style="thin">
        <color theme="0" tint="-0.249977111117893"/>
      </right>
      <top/>
      <bottom style="thin">
        <color theme="0" tint="-0.249977111117893"/>
      </bottom>
      <diagonal/>
    </border>
    <border>
      <left/>
      <right style="thin">
        <color theme="0" tint="-0.34998626667073579"/>
      </right>
      <top/>
      <bottom style="medium">
        <color theme="1"/>
      </bottom>
      <diagonal/>
    </border>
    <border>
      <left/>
      <right/>
      <top style="thin">
        <color theme="1"/>
      </top>
      <bottom/>
      <diagonal/>
    </border>
    <border>
      <left/>
      <right/>
      <top/>
      <bottom style="thin">
        <color theme="0" tint="-0.499984740745262"/>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34998626667073579"/>
      </left>
      <right style="thin">
        <color theme="0" tint="-0.34998626667073579"/>
      </right>
      <top style="thin">
        <color theme="0" tint="-0.34998626667073579"/>
      </top>
      <bottom style="medium">
        <color theme="0" tint="-0.499984740745262"/>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2" tint="-0.499984740745262"/>
      </left>
      <right style="thin">
        <color theme="2" tint="-0.499984740745262"/>
      </right>
      <top style="medium">
        <color theme="2" tint="-0.499984740745262"/>
      </top>
      <bottom style="thin">
        <color theme="0" tint="-0.249977111117893"/>
      </bottom>
      <diagonal/>
    </border>
    <border>
      <left/>
      <right/>
      <top style="thin">
        <color theme="0"/>
      </top>
      <bottom/>
      <diagonal/>
    </border>
    <border>
      <left style="thin">
        <color theme="2" tint="-0.499984740745262"/>
      </left>
      <right/>
      <top style="thin">
        <color theme="2" tint="-0.499984740745262"/>
      </top>
      <bottom style="dotted">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medium">
        <color theme="2" tint="-0.499984740745262"/>
      </top>
      <bottom style="thin">
        <color theme="2" tint="-0.499984740745262"/>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indexed="64"/>
      </left>
      <right style="thin">
        <color theme="2" tint="-0.499984740745262"/>
      </right>
      <top style="medium">
        <color theme="2" tint="-0.499984740745262"/>
      </top>
      <bottom style="thin">
        <color theme="0" tint="-0.249977111117893"/>
      </bottom>
      <diagonal/>
    </border>
    <border>
      <left style="thin">
        <color indexed="64"/>
      </left>
      <right style="thin">
        <color theme="2" tint="-0.499984740745262"/>
      </right>
      <top style="thin">
        <color theme="2" tint="-0.499984740745262"/>
      </top>
      <bottom style="dotted">
        <color theme="2" tint="-0.499984740745262"/>
      </bottom>
      <diagonal/>
    </border>
    <border>
      <left style="thin">
        <color indexed="64"/>
      </left>
      <right style="thin">
        <color theme="2" tint="-0.499984740745262"/>
      </right>
      <top style="thin">
        <color theme="2" tint="-0.499984740745262"/>
      </top>
      <bottom style="thin">
        <color theme="2" tint="-0.499984740745262"/>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bottom/>
      <diagonal/>
    </border>
    <border>
      <left/>
      <right style="thin">
        <color theme="8" tint="0.39997558519241921"/>
      </right>
      <top/>
      <bottom/>
      <diagonal/>
    </border>
    <border>
      <left/>
      <right/>
      <top/>
      <bottom style="thin">
        <color theme="8" tint="0.39997558519241921"/>
      </bottom>
      <diagonal/>
    </border>
    <border>
      <left style="thin">
        <color theme="8" tint="0.39997558519241921"/>
      </left>
      <right/>
      <top/>
      <bottom style="thin">
        <color theme="4" tint="0.39997558519241921"/>
      </bottom>
      <diagonal/>
    </border>
    <border>
      <left/>
      <right/>
      <top/>
      <bottom style="thin">
        <color theme="4" tint="0.39997558519241921"/>
      </bottom>
      <diagonal/>
    </border>
    <border>
      <left/>
      <right style="thin">
        <color theme="8" tint="0.39997558519241921"/>
      </right>
      <top/>
      <bottom style="thin">
        <color theme="4" tint="0.39997558519241921"/>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499984740745262"/>
      </left>
      <right/>
      <top style="medium">
        <color theme="0" tint="-0.499984740745262"/>
      </top>
      <bottom style="thin">
        <color theme="0" tint="-0.249977111117893"/>
      </bottom>
      <diagonal/>
    </border>
    <border>
      <left/>
      <right/>
      <top style="medium">
        <color theme="0" tint="-0.499984740745262"/>
      </top>
      <bottom style="thin">
        <color theme="0" tint="-0.249977111117893"/>
      </bottom>
      <diagonal/>
    </border>
    <border>
      <left/>
      <right style="thin">
        <color theme="0" tint="-0.249977111117893"/>
      </right>
      <top style="medium">
        <color theme="0" tint="-0.499984740745262"/>
      </top>
      <bottom style="thin">
        <color theme="0" tint="-0.249977111117893"/>
      </bottom>
      <diagonal/>
    </border>
    <border>
      <left style="thin">
        <color theme="8" tint="0.39997558519241921"/>
      </left>
      <right/>
      <top/>
      <bottom style="thin">
        <color theme="8" tint="0.39997558519241921"/>
      </bottom>
      <diagonal/>
    </border>
    <border>
      <left/>
      <right style="thin">
        <color theme="8" tint="0.39997558519241921"/>
      </right>
      <top/>
      <bottom style="thin">
        <color theme="8" tint="0.39997558519241921"/>
      </bottom>
      <diagonal/>
    </border>
    <border>
      <left style="thin">
        <color theme="8" tint="0.39997558519241921"/>
      </left>
      <right style="thin">
        <color theme="8" tint="0.79998168889431442"/>
      </right>
      <top style="thin">
        <color theme="8" tint="0.79998168889431442"/>
      </top>
      <bottom style="thin">
        <color theme="8" tint="0.79998168889431442"/>
      </bottom>
      <diagonal/>
    </border>
    <border>
      <left/>
      <right/>
      <top style="medium">
        <color theme="0" tint="-0.499984740745262"/>
      </top>
      <bottom/>
      <diagonal/>
    </border>
    <border>
      <left style="medium">
        <color theme="0" tint="-0.499984740745262"/>
      </left>
      <right/>
      <top/>
      <bottom/>
      <diagonal/>
    </border>
    <border>
      <left style="thin">
        <color theme="8" tint="0.39997558519241921"/>
      </left>
      <right/>
      <top style="thin">
        <color theme="8" tint="0.79998168889431442"/>
      </top>
      <bottom style="thin">
        <color theme="8" tint="0.79998168889431442"/>
      </bottom>
      <diagonal/>
    </border>
    <border>
      <left style="medium">
        <color theme="0" tint="-0.499984740745262"/>
      </left>
      <right/>
      <top style="medium">
        <color theme="0" tint="-0.499984740745262"/>
      </top>
      <bottom/>
      <diagonal/>
    </border>
    <border>
      <left/>
      <right style="thin">
        <color theme="0" tint="-0.249977111117893"/>
      </right>
      <top style="medium">
        <color theme="0" tint="-0.499984740745262"/>
      </top>
      <bottom/>
      <diagonal/>
    </border>
    <border>
      <left style="medium">
        <color theme="0" tint="-0.499984740745262"/>
      </left>
      <right/>
      <top/>
      <bottom style="thin">
        <color theme="0" tint="-0.249977111117893"/>
      </bottom>
      <diagonal/>
    </border>
    <border>
      <left/>
      <right style="thin">
        <color theme="0" tint="-0.499984740745262"/>
      </right>
      <top style="medium">
        <color theme="0" tint="-0.499984740745262"/>
      </top>
      <bottom/>
      <diagonal/>
    </border>
    <border>
      <left style="medium">
        <color theme="0" tint="-0.499984740745262"/>
      </left>
      <right/>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auto="1"/>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2" tint="-0.499984740745262"/>
      </left>
      <right/>
      <top style="medium">
        <color theme="2" tint="-0.499984740745262"/>
      </top>
      <bottom/>
      <diagonal/>
    </border>
    <border>
      <left style="thin">
        <color theme="2" tint="-0.499984740745262"/>
      </left>
      <right/>
      <top style="thin">
        <color theme="2" tint="-0.499984740745262"/>
      </top>
      <bottom/>
      <diagonal/>
    </border>
    <border>
      <left/>
      <right/>
      <top style="thin">
        <color theme="8" tint="0.79998168889431442"/>
      </top>
      <bottom/>
      <diagonal/>
    </border>
    <border>
      <left/>
      <right/>
      <top/>
      <bottom style="medium">
        <color theme="0" tint="-0.499984740745262"/>
      </bottom>
      <diagonal/>
    </border>
    <border>
      <left style="medium">
        <color theme="8" tint="0.79998168889431442"/>
      </left>
      <right/>
      <top style="thin">
        <color theme="8" tint="0.79998168889431442"/>
      </top>
      <bottom/>
      <diagonal/>
    </border>
  </borders>
  <cellStyleXfs count="4">
    <xf numFmtId="0" fontId="0" fillId="0" borderId="0"/>
    <xf numFmtId="0" fontId="2" fillId="0" borderId="0"/>
    <xf numFmtId="0" fontId="6" fillId="0" borderId="0" applyNumberFormat="0" applyFill="0" applyBorder="0" applyAlignment="0" applyProtection="0"/>
    <xf numFmtId="0" fontId="8" fillId="0" borderId="0"/>
  </cellStyleXfs>
  <cellXfs count="344">
    <xf numFmtId="0" fontId="0" fillId="0" borderId="0" xfId="0"/>
    <xf numFmtId="0" fontId="1" fillId="0" borderId="0" xfId="0" applyFont="1"/>
    <xf numFmtId="0" fontId="7" fillId="0" borderId="0" xfId="0" applyFont="1"/>
    <xf numFmtId="0" fontId="5" fillId="0" borderId="0" xfId="0" applyFont="1"/>
    <xf numFmtId="0" fontId="4" fillId="0" borderId="0" xfId="3" applyFont="1" applyAlignment="1">
      <alignment horizontal="left" vertical="top"/>
    </xf>
    <xf numFmtId="0" fontId="4" fillId="0" borderId="0" xfId="3" applyFont="1" applyAlignment="1">
      <alignment horizontal="left" vertical="top" wrapText="1"/>
    </xf>
    <xf numFmtId="0" fontId="11" fillId="3" borderId="0" xfId="3" applyFont="1" applyFill="1" applyAlignment="1">
      <alignment horizontal="left" vertical="top" wrapText="1"/>
    </xf>
    <xf numFmtId="0" fontId="4" fillId="0" borderId="0" xfId="3" applyFont="1" applyAlignment="1">
      <alignment vertical="top"/>
    </xf>
    <xf numFmtId="0" fontId="3" fillId="0" borderId="0" xfId="1" applyFont="1" applyAlignment="1">
      <alignment vertical="center" wrapText="1"/>
    </xf>
    <xf numFmtId="0" fontId="1" fillId="0" borderId="0" xfId="0" applyFont="1" applyAlignment="1">
      <alignment vertical="top" wrapText="1"/>
    </xf>
    <xf numFmtId="0" fontId="1" fillId="0" borderId="5" xfId="0" applyFont="1" applyBorder="1"/>
    <xf numFmtId="0" fontId="1" fillId="0" borderId="0" xfId="0" applyFont="1" applyAlignment="1">
      <alignment horizontal="center"/>
    </xf>
    <xf numFmtId="0" fontId="18" fillId="0" borderId="0" xfId="0" applyFont="1"/>
    <xf numFmtId="0" fontId="5" fillId="7" borderId="0" xfId="1" applyFont="1" applyFill="1" applyAlignment="1">
      <alignment vertical="top" wrapText="1"/>
    </xf>
    <xf numFmtId="3" fontId="5" fillId="7" borderId="0" xfId="1" applyNumberFormat="1" applyFont="1" applyFill="1" applyAlignment="1">
      <alignment horizontal="left" vertical="top" wrapText="1"/>
    </xf>
    <xf numFmtId="0" fontId="1" fillId="0" borderId="0" xfId="0" applyFont="1" applyAlignment="1">
      <alignment vertical="top"/>
    </xf>
    <xf numFmtId="0" fontId="1" fillId="0" borderId="0" xfId="0" applyFont="1" applyAlignment="1">
      <alignment vertical="center"/>
    </xf>
    <xf numFmtId="0" fontId="11" fillId="0" borderId="0" xfId="3" applyFont="1" applyAlignment="1">
      <alignment horizontal="left" vertical="top" wrapText="1"/>
    </xf>
    <xf numFmtId="0" fontId="10" fillId="0" borderId="0" xfId="3" applyFont="1" applyAlignment="1">
      <alignment horizontal="left" vertical="top"/>
    </xf>
    <xf numFmtId="0" fontId="22" fillId="0" borderId="0" xfId="0" applyFont="1"/>
    <xf numFmtId="0" fontId="12" fillId="0" borderId="4" xfId="0" applyFont="1" applyBorder="1" applyAlignment="1">
      <alignment horizontal="right"/>
    </xf>
    <xf numFmtId="0" fontId="4" fillId="0" borderId="0" xfId="3" applyFont="1" applyAlignment="1">
      <alignment vertical="top" wrapText="1"/>
    </xf>
    <xf numFmtId="0" fontId="4" fillId="0" borderId="0" xfId="3" quotePrefix="1" applyFont="1" applyAlignment="1">
      <alignment horizontal="left" vertical="top"/>
    </xf>
    <xf numFmtId="0" fontId="17" fillId="0" borderId="0" xfId="0" applyFont="1" applyAlignment="1">
      <alignment vertical="top" wrapText="1"/>
    </xf>
    <xf numFmtId="0" fontId="1" fillId="0" borderId="14" xfId="0" applyFont="1" applyBorder="1"/>
    <xf numFmtId="0" fontId="7" fillId="0" borderId="0" xfId="0" applyFont="1" applyAlignment="1">
      <alignment horizontal="center"/>
    </xf>
    <xf numFmtId="0" fontId="7" fillId="0" borderId="13" xfId="0" applyFont="1" applyBorder="1" applyAlignment="1">
      <alignment horizontal="center"/>
    </xf>
    <xf numFmtId="0" fontId="7" fillId="0" borderId="0" xfId="0" applyFont="1" applyAlignment="1">
      <alignment horizontal="left"/>
    </xf>
    <xf numFmtId="0" fontId="1" fillId="0" borderId="0" xfId="0" applyFont="1" applyAlignment="1">
      <alignment horizontal="right"/>
    </xf>
    <xf numFmtId="0" fontId="7" fillId="0" borderId="0" xfId="0" applyFont="1" applyAlignment="1">
      <alignment vertical="center" wrapText="1"/>
    </xf>
    <xf numFmtId="0" fontId="7" fillId="0" borderId="0" xfId="0" applyFont="1" applyAlignment="1">
      <alignment vertical="center"/>
    </xf>
    <xf numFmtId="0" fontId="0" fillId="0" borderId="0" xfId="0" applyAlignment="1">
      <alignment horizontal="left" vertical="top" wrapText="1"/>
    </xf>
    <xf numFmtId="0" fontId="21" fillId="0" borderId="0" xfId="0" applyFont="1" applyAlignment="1">
      <alignment horizontal="left" vertical="top"/>
    </xf>
    <xf numFmtId="0" fontId="0" fillId="0" borderId="0" xfId="0" applyAlignment="1">
      <alignment horizontal="left" vertical="top"/>
    </xf>
    <xf numFmtId="0" fontId="14" fillId="2" borderId="0" xfId="0" applyFont="1" applyFill="1" applyAlignment="1">
      <alignment horizontal="left" vertical="top"/>
    </xf>
    <xf numFmtId="0" fontId="15" fillId="2" borderId="0" xfId="0" applyFont="1" applyFill="1" applyAlignment="1">
      <alignment horizontal="left" vertical="top"/>
    </xf>
    <xf numFmtId="0" fontId="13" fillId="0" borderId="0" xfId="0" applyFont="1" applyAlignment="1">
      <alignment horizontal="left" vertical="top"/>
    </xf>
    <xf numFmtId="0" fontId="13" fillId="4" borderId="0" xfId="0" applyFont="1" applyFill="1" applyAlignment="1">
      <alignment horizontal="left" vertical="top"/>
    </xf>
    <xf numFmtId="0" fontId="20" fillId="0" borderId="0" xfId="0" applyFont="1" applyAlignment="1">
      <alignment horizontal="left" vertical="top"/>
    </xf>
    <xf numFmtId="0" fontId="23" fillId="0" borderId="0" xfId="3" applyFont="1" applyAlignment="1">
      <alignment horizontal="left" vertical="top"/>
    </xf>
    <xf numFmtId="14" fontId="0" fillId="0" borderId="0" xfId="0" applyNumberFormat="1" applyAlignment="1">
      <alignment horizontal="left" vertical="top"/>
    </xf>
    <xf numFmtId="0" fontId="9" fillId="2" borderId="1" xfId="3" applyFont="1" applyFill="1" applyBorder="1" applyAlignment="1">
      <alignment horizontal="center" vertical="center" wrapText="1" readingOrder="1"/>
    </xf>
    <xf numFmtId="0" fontId="10" fillId="2" borderId="0" xfId="3" applyFont="1" applyFill="1" applyAlignment="1">
      <alignment horizontal="center" vertical="center"/>
    </xf>
    <xf numFmtId="0" fontId="10" fillId="2" borderId="0" xfId="3" applyFont="1" applyFill="1" applyAlignment="1">
      <alignment horizontal="center" vertical="center" wrapText="1"/>
    </xf>
    <xf numFmtId="0" fontId="4" fillId="0" borderId="0" xfId="3" applyFont="1" applyAlignment="1">
      <alignment horizontal="center" vertical="top"/>
    </xf>
    <xf numFmtId="0" fontId="1" fillId="0" borderId="27" xfId="0" applyFont="1" applyBorder="1"/>
    <xf numFmtId="0" fontId="24" fillId="0" borderId="0" xfId="3" applyFont="1" applyAlignment="1">
      <alignment horizontal="left" vertical="top"/>
    </xf>
    <xf numFmtId="0" fontId="12" fillId="0" borderId="0" xfId="0" applyFont="1"/>
    <xf numFmtId="0" fontId="6" fillId="0" borderId="0" xfId="2" applyAlignment="1">
      <alignment vertical="top"/>
    </xf>
    <xf numFmtId="0" fontId="13" fillId="8" borderId="0" xfId="0" applyFont="1" applyFill="1" applyAlignment="1">
      <alignment horizontal="left" vertical="center"/>
    </xf>
    <xf numFmtId="0" fontId="0" fillId="0" borderId="0" xfId="0" applyAlignment="1">
      <alignment horizontal="left"/>
    </xf>
    <xf numFmtId="0" fontId="29" fillId="11" borderId="0" xfId="2" applyFont="1" applyFill="1" applyAlignment="1">
      <alignment horizontal="center" vertical="center" wrapText="1"/>
    </xf>
    <xf numFmtId="0" fontId="0" fillId="0" borderId="0" xfId="0" applyAlignment="1">
      <alignment horizontal="center" vertical="center"/>
    </xf>
    <xf numFmtId="0" fontId="31" fillId="6" borderId="3" xfId="0" applyFont="1" applyFill="1" applyBorder="1" applyAlignment="1">
      <alignment horizontal="center" vertical="center"/>
    </xf>
    <xf numFmtId="0" fontId="30" fillId="6" borderId="3" xfId="0" applyFont="1" applyFill="1" applyBorder="1" applyAlignment="1">
      <alignment horizontal="center" vertical="center"/>
    </xf>
    <xf numFmtId="0" fontId="12" fillId="2" borderId="24" xfId="0" applyFont="1" applyFill="1" applyBorder="1" applyAlignment="1">
      <alignment horizontal="center"/>
    </xf>
    <xf numFmtId="0" fontId="12" fillId="2" borderId="0" xfId="0" applyFont="1" applyFill="1" applyAlignment="1">
      <alignment horizontal="center"/>
    </xf>
    <xf numFmtId="0" fontId="12" fillId="2" borderId="25" xfId="0" applyFont="1" applyFill="1" applyBorder="1" applyAlignment="1">
      <alignment horizontal="center"/>
    </xf>
    <xf numFmtId="0" fontId="0" fillId="12" borderId="11" xfId="0" applyFill="1" applyBorder="1" applyAlignment="1">
      <alignment horizontal="center" vertical="top"/>
    </xf>
    <xf numFmtId="14" fontId="14" fillId="2" borderId="0" xfId="0" applyNumberFormat="1" applyFont="1" applyFill="1" applyAlignment="1">
      <alignment horizontal="left" vertical="top"/>
    </xf>
    <xf numFmtId="0" fontId="32" fillId="9" borderId="3" xfId="0" applyFont="1" applyFill="1" applyBorder="1" applyAlignment="1" applyProtection="1">
      <alignment horizontal="center"/>
      <protection locked="0"/>
    </xf>
    <xf numFmtId="0" fontId="32" fillId="9" borderId="25" xfId="0" applyFont="1" applyFill="1" applyBorder="1" applyAlignment="1" applyProtection="1">
      <alignment horizontal="center"/>
      <protection locked="0"/>
    </xf>
    <xf numFmtId="0" fontId="30" fillId="13" borderId="3" xfId="0" applyFont="1" applyFill="1" applyBorder="1" applyAlignment="1">
      <alignment horizontal="center" vertical="center"/>
    </xf>
    <xf numFmtId="0" fontId="30" fillId="14" borderId="3" xfId="0" applyFont="1" applyFill="1" applyBorder="1" applyAlignment="1">
      <alignment horizontal="center" vertical="center"/>
    </xf>
    <xf numFmtId="164" fontId="12" fillId="5" borderId="33" xfId="0" applyNumberFormat="1" applyFont="1" applyFill="1" applyBorder="1" applyAlignment="1">
      <alignment horizontal="center" vertical="center"/>
    </xf>
    <xf numFmtId="164" fontId="12" fillId="5" borderId="34" xfId="0" applyNumberFormat="1" applyFont="1" applyFill="1" applyBorder="1" applyAlignment="1">
      <alignment horizontal="center" vertical="center"/>
    </xf>
    <xf numFmtId="164" fontId="12" fillId="5" borderId="35" xfId="0" applyNumberFormat="1" applyFont="1" applyFill="1" applyBorder="1" applyAlignment="1">
      <alignment horizontal="center" vertical="center"/>
    </xf>
    <xf numFmtId="0" fontId="4" fillId="0" borderId="0" xfId="0" applyFont="1" applyAlignment="1">
      <alignment vertical="top"/>
    </xf>
    <xf numFmtId="14" fontId="5" fillId="0" borderId="2" xfId="0" applyNumberFormat="1" applyFont="1" applyBorder="1" applyAlignment="1">
      <alignment horizontal="center" vertical="center"/>
    </xf>
    <xf numFmtId="0" fontId="3" fillId="4" borderId="0" xfId="0" applyFont="1" applyFill="1" applyAlignment="1">
      <alignment horizontal="center" vertical="center"/>
    </xf>
    <xf numFmtId="0" fontId="5" fillId="0" borderId="0" xfId="0" applyFont="1" applyAlignment="1" applyProtection="1">
      <alignment horizontal="center" vertical="center"/>
      <protection locked="0"/>
    </xf>
    <xf numFmtId="0" fontId="7" fillId="0" borderId="0" xfId="0" quotePrefix="1" applyFont="1" applyAlignment="1">
      <alignment horizontal="center"/>
    </xf>
    <xf numFmtId="0" fontId="3" fillId="0" borderId="0" xfId="3" applyFont="1" applyAlignment="1">
      <alignment horizontal="center" vertical="top" wrapText="1"/>
    </xf>
    <xf numFmtId="0" fontId="12" fillId="15" borderId="0" xfId="0" applyFont="1" applyFill="1"/>
    <xf numFmtId="0" fontId="12" fillId="0" borderId="39" xfId="0" applyFont="1" applyBorder="1"/>
    <xf numFmtId="0" fontId="12" fillId="0" borderId="40" xfId="0" applyFont="1" applyBorder="1"/>
    <xf numFmtId="0" fontId="30" fillId="0" borderId="40" xfId="0" applyFont="1" applyBorder="1" applyAlignment="1">
      <alignment vertical="center"/>
    </xf>
    <xf numFmtId="0" fontId="12" fillId="0" borderId="0" xfId="0" applyFont="1" applyAlignment="1">
      <alignment vertical="top" wrapText="1"/>
    </xf>
    <xf numFmtId="0" fontId="12" fillId="0" borderId="0" xfId="0" applyFont="1" applyAlignment="1">
      <alignment horizontal="left"/>
    </xf>
    <xf numFmtId="0" fontId="12" fillId="0" borderId="37" xfId="0" applyFont="1" applyBorder="1"/>
    <xf numFmtId="0" fontId="12" fillId="0" borderId="37" xfId="0" applyFont="1" applyBorder="1" applyAlignment="1">
      <alignment vertical="top" wrapText="1"/>
    </xf>
    <xf numFmtId="0" fontId="37" fillId="0" borderId="0" xfId="0" applyFont="1"/>
    <xf numFmtId="0" fontId="12" fillId="0" borderId="42" xfId="0" applyFont="1" applyBorder="1"/>
    <xf numFmtId="0" fontId="12" fillId="0" borderId="44" xfId="0" applyFont="1" applyBorder="1"/>
    <xf numFmtId="0" fontId="1" fillId="0" borderId="0" xfId="0" applyFont="1" applyAlignment="1">
      <alignment horizontal="left" vertical="top" wrapText="1"/>
    </xf>
    <xf numFmtId="0" fontId="7" fillId="0" borderId="0" xfId="0" applyFont="1" applyAlignment="1">
      <alignment vertical="top"/>
    </xf>
    <xf numFmtId="0" fontId="11" fillId="15" borderId="0" xfId="0" applyFont="1" applyFill="1" applyAlignment="1">
      <alignment vertical="center"/>
    </xf>
    <xf numFmtId="0" fontId="11" fillId="15" borderId="0" xfId="0" applyFont="1" applyFill="1" applyAlignment="1">
      <alignment horizontal="left" vertical="top" indent="5"/>
    </xf>
    <xf numFmtId="0" fontId="1" fillId="15" borderId="0" xfId="0" applyFont="1" applyFill="1"/>
    <xf numFmtId="0" fontId="11" fillId="15" borderId="0" xfId="0" applyFont="1" applyFill="1" applyAlignment="1">
      <alignment horizontal="left" vertical="center" indent="6"/>
    </xf>
    <xf numFmtId="0" fontId="0" fillId="15" borderId="0" xfId="0" applyFill="1"/>
    <xf numFmtId="0" fontId="1" fillId="15" borderId="0" xfId="0" applyFont="1" applyFill="1" applyAlignment="1">
      <alignment vertical="top"/>
    </xf>
    <xf numFmtId="0" fontId="25" fillId="15" borderId="0" xfId="0" applyFont="1" applyFill="1" applyAlignment="1">
      <alignment vertical="top" wrapText="1"/>
    </xf>
    <xf numFmtId="0" fontId="12" fillId="15" borderId="0" xfId="0" applyFont="1" applyFill="1" applyAlignment="1">
      <alignment vertical="top"/>
    </xf>
    <xf numFmtId="0" fontId="11" fillId="15" borderId="0" xfId="0" applyFont="1" applyFill="1" applyAlignment="1">
      <alignment horizontal="center" vertical="top" wrapText="1"/>
    </xf>
    <xf numFmtId="0" fontId="3" fillId="15" borderId="0" xfId="0" applyFont="1" applyFill="1" applyAlignment="1">
      <alignment horizontal="center" vertical="top" wrapText="1"/>
    </xf>
    <xf numFmtId="0" fontId="11" fillId="15" borderId="0" xfId="0" applyFont="1" applyFill="1" applyAlignment="1">
      <alignment vertical="top"/>
    </xf>
    <xf numFmtId="0" fontId="11" fillId="15" borderId="0" xfId="0" applyFont="1" applyFill="1" applyAlignment="1">
      <alignment horizontal="left" vertical="top" indent="6"/>
    </xf>
    <xf numFmtId="0" fontId="27" fillId="15" borderId="0" xfId="0" applyFont="1" applyFill="1" applyAlignment="1" applyProtection="1">
      <alignment vertical="top" wrapText="1"/>
      <protection locked="0"/>
    </xf>
    <xf numFmtId="0" fontId="27" fillId="15" borderId="0" xfId="0" applyFont="1" applyFill="1" applyAlignment="1">
      <alignment wrapText="1"/>
    </xf>
    <xf numFmtId="0" fontId="1" fillId="15" borderId="0" xfId="0" applyFont="1" applyFill="1" applyAlignment="1">
      <alignment vertical="top" wrapText="1"/>
    </xf>
    <xf numFmtId="0" fontId="11" fillId="15" borderId="0" xfId="0" applyFont="1" applyFill="1" applyAlignment="1">
      <alignment horizontal="left" indent="6"/>
    </xf>
    <xf numFmtId="0" fontId="1" fillId="15" borderId="0" xfId="0" applyFont="1" applyFill="1" applyAlignment="1">
      <alignment vertical="center"/>
    </xf>
    <xf numFmtId="0" fontId="0" fillId="15" borderId="0" xfId="0" applyFill="1" applyAlignment="1">
      <alignment vertical="center"/>
    </xf>
    <xf numFmtId="0" fontId="0" fillId="15" borderId="0" xfId="0" applyFill="1" applyAlignment="1">
      <alignment wrapText="1"/>
    </xf>
    <xf numFmtId="0" fontId="16" fillId="15" borderId="0" xfId="0" applyFont="1" applyFill="1" applyAlignment="1">
      <alignment horizontal="left" vertical="center"/>
    </xf>
    <xf numFmtId="0" fontId="1" fillId="15" borderId="36" xfId="0" applyFont="1" applyFill="1" applyBorder="1"/>
    <xf numFmtId="0" fontId="1" fillId="15" borderId="37" xfId="0" applyFont="1" applyFill="1" applyBorder="1" applyAlignment="1">
      <alignment vertical="top" wrapText="1"/>
    </xf>
    <xf numFmtId="0" fontId="5" fillId="15" borderId="37" xfId="0" applyFont="1" applyFill="1" applyBorder="1"/>
    <xf numFmtId="0" fontId="1" fillId="15" borderId="37" xfId="0" applyFont="1" applyFill="1" applyBorder="1" applyAlignment="1">
      <alignment vertical="top"/>
    </xf>
    <xf numFmtId="0" fontId="3" fillId="15" borderId="37" xfId="0" applyFont="1" applyFill="1" applyBorder="1" applyAlignment="1">
      <alignment vertical="top" wrapText="1"/>
    </xf>
    <xf numFmtId="0" fontId="1" fillId="15" borderId="38" xfId="0" applyFont="1" applyFill="1" applyBorder="1" applyAlignment="1">
      <alignment vertical="top"/>
    </xf>
    <xf numFmtId="0" fontId="1" fillId="15" borderId="40" xfId="0" applyFont="1" applyFill="1" applyBorder="1"/>
    <xf numFmtId="0" fontId="1" fillId="15" borderId="39" xfId="0" applyFont="1" applyFill="1" applyBorder="1"/>
    <xf numFmtId="0" fontId="3" fillId="15" borderId="40" xfId="0" applyFont="1" applyFill="1" applyBorder="1" applyAlignment="1">
      <alignment vertical="top" wrapText="1"/>
    </xf>
    <xf numFmtId="0" fontId="1" fillId="15" borderId="40" xfId="0" applyFont="1" applyFill="1" applyBorder="1" applyAlignment="1">
      <alignment vertical="top" wrapText="1"/>
    </xf>
    <xf numFmtId="0" fontId="1" fillId="15" borderId="40" xfId="0" applyFont="1" applyFill="1" applyBorder="1" applyAlignment="1">
      <alignment vertical="center"/>
    </xf>
    <xf numFmtId="0" fontId="1" fillId="15" borderId="51" xfId="0" applyFont="1" applyFill="1" applyBorder="1"/>
    <xf numFmtId="0" fontId="1" fillId="15" borderId="41" xfId="0" applyFont="1" applyFill="1" applyBorder="1"/>
    <xf numFmtId="0" fontId="16" fillId="15" borderId="41" xfId="0" applyFont="1" applyFill="1" applyBorder="1" applyAlignment="1">
      <alignment vertical="center"/>
    </xf>
    <xf numFmtId="0" fontId="1" fillId="15" borderId="41" xfId="0" applyFont="1" applyFill="1" applyBorder="1" applyAlignment="1">
      <alignment vertical="center"/>
    </xf>
    <xf numFmtId="0" fontId="16" fillId="15" borderId="41" xfId="0" applyFont="1" applyFill="1" applyBorder="1" applyAlignment="1">
      <alignment horizontal="left" vertical="center"/>
    </xf>
    <xf numFmtId="0" fontId="1" fillId="15" borderId="52" xfId="0" applyFont="1" applyFill="1" applyBorder="1"/>
    <xf numFmtId="0" fontId="1" fillId="15" borderId="53" xfId="0" applyFont="1" applyFill="1" applyBorder="1"/>
    <xf numFmtId="0" fontId="0" fillId="15" borderId="53" xfId="0" applyFill="1" applyBorder="1"/>
    <xf numFmtId="0" fontId="1" fillId="0" borderId="0" xfId="0" applyFont="1" applyAlignment="1">
      <alignment vertical="center" wrapText="1"/>
    </xf>
    <xf numFmtId="0" fontId="4" fillId="0" borderId="0" xfId="2" applyFont="1" applyFill="1" applyAlignment="1" applyProtection="1">
      <alignment vertical="center"/>
    </xf>
    <xf numFmtId="0" fontId="30" fillId="15" borderId="39" xfId="0" applyFont="1" applyFill="1" applyBorder="1" applyAlignment="1">
      <alignment horizontal="left" vertical="center" indent="1"/>
    </xf>
    <xf numFmtId="0" fontId="30" fillId="15" borderId="39" xfId="0" applyFont="1" applyFill="1" applyBorder="1" applyAlignment="1">
      <alignment horizontal="left" indent="1"/>
    </xf>
    <xf numFmtId="0" fontId="3" fillId="0" borderId="0" xfId="0" applyFont="1" applyAlignment="1">
      <alignment wrapText="1"/>
    </xf>
    <xf numFmtId="0" fontId="11" fillId="15" borderId="39" xfId="0" applyFont="1" applyFill="1" applyBorder="1" applyAlignment="1">
      <alignment horizontal="left" vertical="center" indent="1"/>
    </xf>
    <xf numFmtId="0" fontId="11" fillId="15" borderId="53" xfId="0" applyFont="1" applyFill="1" applyBorder="1" applyAlignment="1">
      <alignment horizontal="left" vertical="top" indent="1"/>
    </xf>
    <xf numFmtId="0" fontId="1" fillId="15" borderId="56" xfId="0" applyFont="1" applyFill="1" applyBorder="1"/>
    <xf numFmtId="0" fontId="1" fillId="7" borderId="0" xfId="0" applyFont="1" applyFill="1"/>
    <xf numFmtId="0" fontId="1" fillId="0" borderId="0" xfId="0" applyFont="1" applyAlignment="1">
      <alignment horizontal="center" vertical="center"/>
    </xf>
    <xf numFmtId="0" fontId="1" fillId="18" borderId="0" xfId="0" applyFont="1" applyFill="1" applyAlignment="1">
      <alignment horizontal="center" vertical="center"/>
    </xf>
    <xf numFmtId="0" fontId="5" fillId="4" borderId="54" xfId="1" applyFont="1" applyFill="1" applyBorder="1" applyAlignment="1">
      <alignment vertical="top"/>
    </xf>
    <xf numFmtId="0" fontId="5" fillId="4" borderId="60" xfId="1" applyFont="1" applyFill="1" applyBorder="1" applyAlignment="1">
      <alignment vertical="top"/>
    </xf>
    <xf numFmtId="0" fontId="1" fillId="4" borderId="55" xfId="0" applyFont="1" applyFill="1" applyBorder="1"/>
    <xf numFmtId="0" fontId="1" fillId="4" borderId="0" xfId="0" applyFont="1" applyFill="1"/>
    <xf numFmtId="0" fontId="1" fillId="4" borderId="20" xfId="0" applyFont="1" applyFill="1" applyBorder="1"/>
    <xf numFmtId="0" fontId="41" fillId="7" borderId="0" xfId="0" applyFont="1" applyFill="1" applyAlignment="1">
      <alignment wrapText="1"/>
    </xf>
    <xf numFmtId="0" fontId="41" fillId="7" borderId="0" xfId="0" applyFont="1" applyFill="1" applyAlignment="1">
      <alignment horizontal="left" wrapText="1"/>
    </xf>
    <xf numFmtId="0" fontId="40" fillId="7" borderId="0" xfId="2" applyFont="1" applyFill="1" applyBorder="1" applyAlignment="1">
      <alignment vertical="top"/>
    </xf>
    <xf numFmtId="0" fontId="39" fillId="7" borderId="0" xfId="0" applyFont="1" applyFill="1" applyAlignment="1">
      <alignment vertical="center"/>
    </xf>
    <xf numFmtId="0" fontId="1" fillId="0" borderId="0" xfId="0" applyFont="1" applyAlignment="1">
      <alignment horizontal="left" vertical="top" indent="1"/>
    </xf>
    <xf numFmtId="0" fontId="0" fillId="0" borderId="0" xfId="0" applyAlignment="1">
      <alignment horizontal="left" vertical="top" indent="1"/>
    </xf>
    <xf numFmtId="0" fontId="1" fillId="7" borderId="0" xfId="0" applyFont="1" applyFill="1" applyAlignment="1">
      <alignment horizontal="left" vertical="top" indent="1"/>
    </xf>
    <xf numFmtId="0" fontId="45" fillId="0" borderId="0" xfId="0" applyFont="1" applyAlignment="1" applyProtection="1">
      <alignment wrapText="1"/>
      <protection locked="0"/>
    </xf>
    <xf numFmtId="0" fontId="30" fillId="0" borderId="0" xfId="0" applyFont="1" applyAlignment="1">
      <alignment horizontal="left"/>
    </xf>
    <xf numFmtId="0" fontId="1" fillId="0" borderId="0" xfId="0" applyFont="1" applyAlignment="1" applyProtection="1">
      <alignment horizontal="left" vertical="top" wrapText="1"/>
      <protection locked="0"/>
    </xf>
    <xf numFmtId="0" fontId="1" fillId="15" borderId="0" xfId="0" applyFont="1" applyFill="1" applyProtection="1">
      <protection locked="0"/>
    </xf>
    <xf numFmtId="0" fontId="3" fillId="0" borderId="0" xfId="1" applyFont="1" applyAlignment="1">
      <alignment wrapText="1"/>
    </xf>
    <xf numFmtId="0" fontId="1" fillId="0" borderId="0" xfId="0" applyFont="1" applyAlignment="1">
      <alignment wrapText="1"/>
    </xf>
    <xf numFmtId="0" fontId="0" fillId="0" borderId="0" xfId="0" applyAlignment="1">
      <alignment horizontal="center"/>
    </xf>
    <xf numFmtId="0" fontId="5" fillId="0" borderId="0" xfId="0" applyFont="1" applyAlignment="1">
      <alignment horizontal="center"/>
    </xf>
    <xf numFmtId="0" fontId="1" fillId="0" borderId="68" xfId="0" applyFont="1" applyBorder="1"/>
    <xf numFmtId="0" fontId="5" fillId="4" borderId="0" xfId="1" applyFont="1" applyFill="1" applyAlignment="1">
      <alignment vertical="top" wrapText="1"/>
    </xf>
    <xf numFmtId="0" fontId="5" fillId="4" borderId="65" xfId="1" applyFont="1" applyFill="1" applyBorder="1" applyAlignment="1">
      <alignment vertical="top" wrapText="1"/>
    </xf>
    <xf numFmtId="0" fontId="5" fillId="4" borderId="66" xfId="1" applyFont="1" applyFill="1" applyBorder="1" applyAlignment="1">
      <alignment vertical="top" wrapText="1"/>
    </xf>
    <xf numFmtId="0" fontId="3" fillId="0" borderId="0" xfId="0" applyFont="1"/>
    <xf numFmtId="0" fontId="36" fillId="0" borderId="0" xfId="0" applyFont="1"/>
    <xf numFmtId="0" fontId="22" fillId="0" borderId="0" xfId="0" applyFont="1" applyAlignment="1">
      <alignment wrapText="1"/>
    </xf>
    <xf numFmtId="0" fontId="7" fillId="0" borderId="0" xfId="0" applyFont="1" applyAlignment="1">
      <alignment vertical="top" wrapText="1"/>
    </xf>
    <xf numFmtId="0" fontId="30" fillId="0" borderId="0" xfId="0" applyFont="1" applyAlignment="1">
      <alignment horizontal="center" vertical="center"/>
    </xf>
    <xf numFmtId="0" fontId="30" fillId="0" borderId="71" xfId="0" applyFont="1" applyBorder="1" applyAlignment="1">
      <alignment horizontal="center" vertical="center"/>
    </xf>
    <xf numFmtId="0" fontId="1" fillId="0" borderId="70" xfId="0" applyFont="1" applyBorder="1" applyAlignment="1">
      <alignment horizontal="center" vertical="center" wrapText="1"/>
    </xf>
    <xf numFmtId="0" fontId="1" fillId="0" borderId="70" xfId="0" applyFont="1" applyBorder="1" applyAlignment="1">
      <alignment horizontal="center" vertical="center"/>
    </xf>
    <xf numFmtId="0" fontId="46" fillId="0" borderId="0" xfId="0" applyFont="1" applyAlignment="1">
      <alignment horizontal="center" vertical="top" wrapText="1"/>
    </xf>
    <xf numFmtId="0" fontId="46" fillId="0" borderId="0" xfId="0" applyFont="1" applyAlignment="1">
      <alignment horizontal="center"/>
    </xf>
    <xf numFmtId="0" fontId="30" fillId="0" borderId="67" xfId="0" applyFont="1" applyBorder="1" applyAlignment="1">
      <alignment horizontal="center" vertical="center"/>
    </xf>
    <xf numFmtId="0" fontId="47" fillId="0" borderId="0" xfId="0" applyFont="1"/>
    <xf numFmtId="0" fontId="5" fillId="0" borderId="0" xfId="0" applyFont="1" applyAlignment="1">
      <alignment horizontal="center" vertical="center"/>
    </xf>
    <xf numFmtId="0" fontId="5" fillId="7" borderId="0" xfId="0" applyFont="1" applyFill="1" applyAlignment="1">
      <alignment horizontal="center" vertical="center"/>
    </xf>
    <xf numFmtId="0" fontId="1" fillId="0" borderId="0" xfId="0" applyFont="1" applyAlignment="1">
      <alignment horizontal="right" vertical="top"/>
    </xf>
    <xf numFmtId="0" fontId="22" fillId="0" borderId="0" xfId="0" applyFont="1" applyAlignment="1">
      <alignment horizontal="right" vertical="top"/>
    </xf>
    <xf numFmtId="0" fontId="42" fillId="19" borderId="36" xfId="0" applyFont="1" applyFill="1" applyBorder="1" applyAlignment="1">
      <alignment horizontal="left" vertical="center"/>
    </xf>
    <xf numFmtId="0" fontId="33" fillId="19" borderId="37" xfId="0" applyFont="1" applyFill="1" applyBorder="1" applyAlignment="1">
      <alignment horizontal="left" vertical="center"/>
    </xf>
    <xf numFmtId="0" fontId="39" fillId="19" borderId="37" xfId="0" applyFont="1" applyFill="1" applyBorder="1" applyAlignment="1">
      <alignment horizontal="left" vertical="center"/>
    </xf>
    <xf numFmtId="0" fontId="44" fillId="19" borderId="37" xfId="0" applyFont="1" applyFill="1" applyBorder="1" applyAlignment="1">
      <alignment horizontal="left" vertical="center"/>
    </xf>
    <xf numFmtId="0" fontId="4" fillId="19" borderId="37" xfId="2" applyFont="1" applyFill="1" applyBorder="1" applyAlignment="1">
      <alignment horizontal="left" vertical="center"/>
    </xf>
    <xf numFmtId="0" fontId="40" fillId="19" borderId="37" xfId="2" applyFont="1" applyFill="1" applyBorder="1" applyAlignment="1">
      <alignment horizontal="left" vertical="center"/>
    </xf>
    <xf numFmtId="0" fontId="39" fillId="19" borderId="38" xfId="0" applyFont="1" applyFill="1" applyBorder="1" applyAlignment="1">
      <alignment horizontal="left" vertical="center"/>
    </xf>
    <xf numFmtId="14" fontId="5" fillId="0" borderId="72" xfId="0" applyNumberFormat="1" applyFont="1" applyBorder="1" applyAlignment="1">
      <alignment horizontal="center" vertical="center"/>
    </xf>
    <xf numFmtId="14" fontId="5" fillId="0" borderId="0" xfId="0" applyNumberFormat="1" applyFont="1" applyAlignment="1">
      <alignment horizontal="center" vertical="center"/>
    </xf>
    <xf numFmtId="0" fontId="5" fillId="4" borderId="57" xfId="1" applyFont="1" applyFill="1" applyBorder="1" applyAlignment="1">
      <alignment horizontal="left" vertical="top"/>
    </xf>
    <xf numFmtId="0" fontId="1" fillId="0" borderId="0" xfId="0" applyFont="1" applyProtection="1">
      <protection locked="0"/>
    </xf>
    <xf numFmtId="0" fontId="1" fillId="0" borderId="0" xfId="0" applyFont="1" applyAlignment="1" applyProtection="1">
      <alignment wrapText="1"/>
      <protection locked="0"/>
    </xf>
    <xf numFmtId="0" fontId="38" fillId="0" borderId="0" xfId="2" applyFont="1" applyAlignment="1">
      <alignment horizontal="center" vertical="top" wrapText="1"/>
    </xf>
    <xf numFmtId="0" fontId="32" fillId="9" borderId="2" xfId="0" applyFont="1" applyFill="1" applyBorder="1" applyAlignment="1" applyProtection="1">
      <alignment horizontal="center"/>
      <protection locked="0"/>
    </xf>
    <xf numFmtId="0" fontId="30" fillId="6" borderId="31" xfId="0" applyFont="1" applyFill="1" applyBorder="1" applyAlignment="1">
      <alignment horizontal="center" vertical="center"/>
    </xf>
    <xf numFmtId="0" fontId="30" fillId="13" borderId="2" xfId="0" applyFont="1" applyFill="1" applyBorder="1" applyAlignment="1">
      <alignment horizontal="center" vertical="center"/>
    </xf>
    <xf numFmtId="0" fontId="4" fillId="0" borderId="0" xfId="2" applyFont="1" applyFill="1" applyAlignment="1" applyProtection="1"/>
    <xf numFmtId="0" fontId="32" fillId="9" borderId="72" xfId="0" applyFont="1" applyFill="1" applyBorder="1" applyAlignment="1" applyProtection="1">
      <alignment horizontal="center"/>
      <protection locked="0"/>
    </xf>
    <xf numFmtId="0" fontId="12" fillId="2" borderId="73" xfId="0" applyFont="1" applyFill="1" applyBorder="1" applyAlignment="1">
      <alignment horizontal="center"/>
    </xf>
    <xf numFmtId="0" fontId="22" fillId="15" borderId="76" xfId="0" applyFont="1" applyFill="1" applyBorder="1" applyAlignment="1">
      <alignment wrapText="1"/>
    </xf>
    <xf numFmtId="0" fontId="11" fillId="15" borderId="77" xfId="0" applyFont="1" applyFill="1" applyBorder="1" applyAlignment="1">
      <alignment vertical="center"/>
    </xf>
    <xf numFmtId="0" fontId="22" fillId="15" borderId="78" xfId="0" applyFont="1" applyFill="1" applyBorder="1" applyAlignment="1">
      <alignment horizontal="center" wrapText="1"/>
    </xf>
    <xf numFmtId="0" fontId="1" fillId="15" borderId="0" xfId="0" applyFont="1" applyFill="1" applyAlignment="1">
      <alignment horizontal="center"/>
    </xf>
    <xf numFmtId="164" fontId="48" fillId="4" borderId="26" xfId="0" applyNumberFormat="1" applyFont="1" applyFill="1" applyBorder="1" applyAlignment="1">
      <alignment horizontal="center" vertical="center"/>
    </xf>
    <xf numFmtId="164" fontId="48" fillId="4" borderId="74" xfId="0" applyNumberFormat="1" applyFont="1" applyFill="1" applyBorder="1" applyAlignment="1">
      <alignment horizontal="center" vertical="center"/>
    </xf>
    <xf numFmtId="164" fontId="48" fillId="4" borderId="30" xfId="0" applyNumberFormat="1" applyFont="1" applyFill="1" applyBorder="1" applyAlignment="1">
      <alignment horizontal="center" vertical="center"/>
    </xf>
    <xf numFmtId="164" fontId="48" fillId="4" borderId="8" xfId="0" applyNumberFormat="1" applyFont="1" applyFill="1" applyBorder="1" applyAlignment="1">
      <alignment horizontal="center" vertical="center"/>
    </xf>
    <xf numFmtId="164" fontId="48" fillId="4" borderId="10" xfId="0" applyNumberFormat="1" applyFont="1" applyFill="1" applyBorder="1" applyAlignment="1">
      <alignment horizontal="center" vertical="center"/>
    </xf>
    <xf numFmtId="164" fontId="48" fillId="4" borderId="75" xfId="0" applyNumberFormat="1" applyFont="1" applyFill="1" applyBorder="1" applyAlignment="1">
      <alignment horizontal="center" vertical="center"/>
    </xf>
    <xf numFmtId="164" fontId="48" fillId="4" borderId="29" xfId="0" applyNumberFormat="1" applyFont="1" applyFill="1" applyBorder="1" applyAlignment="1">
      <alignment horizontal="center" vertical="center"/>
    </xf>
    <xf numFmtId="164" fontId="48" fillId="4" borderId="28" xfId="0" applyNumberFormat="1" applyFont="1" applyFill="1" applyBorder="1" applyAlignment="1">
      <alignment horizontal="center" vertical="center"/>
    </xf>
    <xf numFmtId="164" fontId="48" fillId="4" borderId="7" xfId="0" applyNumberFormat="1" applyFont="1" applyFill="1" applyBorder="1" applyAlignment="1">
      <alignment horizontal="center" vertical="center"/>
    </xf>
    <xf numFmtId="164" fontId="48" fillId="4" borderId="6" xfId="0" applyNumberFormat="1" applyFont="1" applyFill="1" applyBorder="1" applyAlignment="1">
      <alignment horizontal="center" vertical="center"/>
    </xf>
    <xf numFmtId="0" fontId="51" fillId="0" borderId="0" xfId="0" applyFont="1" applyAlignment="1" applyProtection="1">
      <alignment horizontal="left" vertical="top"/>
      <protection locked="0"/>
    </xf>
    <xf numFmtId="0" fontId="52" fillId="15" borderId="0" xfId="0" applyFont="1" applyFill="1" applyProtection="1">
      <protection locked="0"/>
    </xf>
    <xf numFmtId="0" fontId="48" fillId="0" borderId="9" xfId="0" applyFont="1" applyBorder="1" applyAlignment="1">
      <alignment horizontal="center"/>
    </xf>
    <xf numFmtId="0" fontId="53" fillId="0" borderId="25" xfId="0" applyFont="1" applyBorder="1" applyAlignment="1" applyProtection="1">
      <alignment horizontal="center"/>
      <protection locked="0"/>
    </xf>
    <xf numFmtId="0" fontId="48" fillId="4" borderId="9" xfId="0" quotePrefix="1" applyFont="1" applyFill="1" applyBorder="1" applyAlignment="1">
      <alignment horizontal="center"/>
    </xf>
    <xf numFmtId="0" fontId="48" fillId="0" borderId="23" xfId="0" applyFont="1" applyBorder="1" applyAlignment="1">
      <alignment horizontal="center"/>
    </xf>
    <xf numFmtId="0" fontId="48" fillId="4" borderId="23" xfId="0" quotePrefix="1" applyFont="1" applyFill="1" applyBorder="1" applyAlignment="1">
      <alignment horizontal="center"/>
    </xf>
    <xf numFmtId="164" fontId="48" fillId="0" borderId="12" xfId="0" applyNumberFormat="1" applyFont="1" applyBorder="1" applyAlignment="1">
      <alignment horizontal="center"/>
    </xf>
    <xf numFmtId="164" fontId="48" fillId="0" borderId="3" xfId="0" applyNumberFormat="1" applyFont="1" applyBorder="1" applyAlignment="1">
      <alignment horizontal="center"/>
    </xf>
    <xf numFmtId="0" fontId="11" fillId="15" borderId="0" xfId="0" applyFont="1" applyFill="1" applyAlignment="1">
      <alignment horizontal="left" vertical="center"/>
    </xf>
    <xf numFmtId="0" fontId="0" fillId="15" borderId="32" xfId="0" applyFill="1" applyBorder="1"/>
    <xf numFmtId="0" fontId="12" fillId="0" borderId="0" xfId="0" applyFont="1" applyAlignment="1">
      <alignment horizontal="left" wrapText="1"/>
    </xf>
    <xf numFmtId="0" fontId="12" fillId="0" borderId="0" xfId="0" applyFont="1" applyAlignment="1">
      <alignment horizontal="left" vertical="top" wrapText="1"/>
    </xf>
    <xf numFmtId="0" fontId="12" fillId="0" borderId="41" xfId="0" applyFont="1" applyBorder="1" applyAlignment="1">
      <alignment horizontal="left" vertical="top" wrapText="1"/>
    </xf>
    <xf numFmtId="0" fontId="12" fillId="0" borderId="43" xfId="0" applyFont="1" applyBorder="1" applyAlignment="1">
      <alignment horizontal="left" wrapText="1"/>
    </xf>
    <xf numFmtId="0" fontId="6" fillId="0" borderId="0" xfId="2" applyAlignment="1" applyProtection="1">
      <alignment horizontal="center" vertical="top" wrapText="1"/>
      <protection locked="0"/>
    </xf>
    <xf numFmtId="0" fontId="30" fillId="17" borderId="0" xfId="0" applyFont="1" applyFill="1" applyAlignment="1">
      <alignment horizontal="left" vertical="center"/>
    </xf>
    <xf numFmtId="0" fontId="49" fillId="15" borderId="0" xfId="0" applyFont="1" applyFill="1" applyAlignment="1">
      <alignment horizontal="right" vertical="top"/>
    </xf>
    <xf numFmtId="0" fontId="35" fillId="16" borderId="36" xfId="0" applyFont="1" applyFill="1" applyBorder="1" applyAlignment="1">
      <alignment horizontal="left" vertical="center"/>
    </xf>
    <xf numFmtId="0" fontId="35" fillId="16" borderId="37" xfId="0" applyFont="1" applyFill="1" applyBorder="1" applyAlignment="1">
      <alignment horizontal="left" vertical="center"/>
    </xf>
    <xf numFmtId="0" fontId="35" fillId="16" borderId="38" xfId="0" applyFont="1" applyFill="1" applyBorder="1" applyAlignment="1">
      <alignment horizontal="left" vertical="center"/>
    </xf>
    <xf numFmtId="0" fontId="35" fillId="16" borderId="39" xfId="0" applyFont="1" applyFill="1" applyBorder="1" applyAlignment="1">
      <alignment horizontal="left" vertical="center"/>
    </xf>
    <xf numFmtId="0" fontId="35" fillId="16" borderId="0" xfId="0" applyFont="1" applyFill="1" applyAlignment="1">
      <alignment horizontal="left" vertical="center"/>
    </xf>
    <xf numFmtId="0" fontId="35" fillId="16" borderId="40" xfId="0" applyFont="1" applyFill="1" applyBorder="1" applyAlignment="1">
      <alignment horizontal="left" vertical="center"/>
    </xf>
    <xf numFmtId="0" fontId="12" fillId="0" borderId="39" xfId="0" applyFont="1" applyBorder="1" applyAlignment="1">
      <alignment horizontal="left" vertical="top" wrapText="1"/>
    </xf>
    <xf numFmtId="0" fontId="12" fillId="0" borderId="40" xfId="0" applyFont="1" applyBorder="1" applyAlignment="1">
      <alignment horizontal="left" vertical="top" wrapText="1"/>
    </xf>
    <xf numFmtId="0" fontId="6" fillId="0" borderId="39" xfId="2" applyBorder="1" applyAlignment="1" applyProtection="1">
      <alignment horizontal="left"/>
      <protection locked="0"/>
    </xf>
    <xf numFmtId="0" fontId="6" fillId="0" borderId="0" xfId="2" applyAlignment="1" applyProtection="1">
      <alignment horizontal="left"/>
      <protection locked="0"/>
    </xf>
    <xf numFmtId="0" fontId="6" fillId="0" borderId="40" xfId="2" applyBorder="1" applyAlignment="1" applyProtection="1">
      <alignment horizontal="left"/>
      <protection locked="0"/>
    </xf>
    <xf numFmtId="0" fontId="1" fillId="7" borderId="48" xfId="0" applyFont="1" applyFill="1" applyBorder="1" applyAlignment="1">
      <alignment horizontal="left" vertical="center"/>
    </xf>
    <xf numFmtId="0" fontId="1" fillId="7" borderId="49" xfId="0" applyFont="1" applyFill="1" applyBorder="1" applyAlignment="1">
      <alignment horizontal="left" vertical="center"/>
    </xf>
    <xf numFmtId="0" fontId="1" fillId="0" borderId="0" xfId="0" applyFont="1" applyAlignment="1">
      <alignment horizontal="center" wrapText="1"/>
    </xf>
    <xf numFmtId="0" fontId="5" fillId="0" borderId="0" xfId="2" applyFont="1" applyFill="1" applyAlignment="1" applyProtection="1">
      <alignment horizontal="center"/>
    </xf>
    <xf numFmtId="0" fontId="3" fillId="0" borderId="0" xfId="0" applyFont="1" applyAlignment="1">
      <alignment horizontal="left" vertical="top"/>
    </xf>
    <xf numFmtId="0" fontId="36" fillId="0" borderId="0" xfId="0" applyFont="1" applyAlignment="1">
      <alignment horizontal="left" vertical="top"/>
    </xf>
    <xf numFmtId="0" fontId="26" fillId="4" borderId="48" xfId="0" applyFont="1" applyFill="1" applyBorder="1" applyAlignment="1">
      <alignment horizontal="left" vertical="top" wrapText="1"/>
    </xf>
    <xf numFmtId="0" fontId="26" fillId="4" borderId="49" xfId="0" applyFont="1" applyFill="1" applyBorder="1" applyAlignment="1">
      <alignment horizontal="left" vertical="top" wrapText="1"/>
    </xf>
    <xf numFmtId="0" fontId="26" fillId="4" borderId="50" xfId="0" applyFont="1" applyFill="1" applyBorder="1" applyAlignment="1">
      <alignment horizontal="left" vertical="top" wrapText="1"/>
    </xf>
    <xf numFmtId="0" fontId="22" fillId="15" borderId="37" xfId="0" applyFont="1" applyFill="1" applyBorder="1" applyAlignment="1">
      <alignment horizontal="right" wrapText="1"/>
    </xf>
    <xf numFmtId="0" fontId="11" fillId="15" borderId="0" xfId="0" applyFont="1" applyFill="1" applyAlignment="1">
      <alignment horizontal="left" vertical="center" indent="1"/>
    </xf>
    <xf numFmtId="0" fontId="12" fillId="4" borderId="57" xfId="0" applyFont="1" applyFill="1" applyBorder="1" applyAlignment="1">
      <alignment horizontal="left" vertical="top" wrapText="1"/>
    </xf>
    <xf numFmtId="0" fontId="12" fillId="4" borderId="54" xfId="0" applyFont="1" applyFill="1" applyBorder="1" applyAlignment="1">
      <alignment horizontal="left" vertical="top" wrapText="1"/>
    </xf>
    <xf numFmtId="0" fontId="12" fillId="4" borderId="58" xfId="0" applyFont="1" applyFill="1" applyBorder="1" applyAlignment="1">
      <alignment horizontal="left" vertical="top" wrapText="1"/>
    </xf>
    <xf numFmtId="0" fontId="12" fillId="4" borderId="55" xfId="0" applyFont="1" applyFill="1" applyBorder="1" applyAlignment="1">
      <alignment horizontal="left" vertical="top" wrapText="1"/>
    </xf>
    <xf numFmtId="0" fontId="12" fillId="4" borderId="0" xfId="0" applyFont="1" applyFill="1" applyAlignment="1">
      <alignment horizontal="left" vertical="top" wrapText="1"/>
    </xf>
    <xf numFmtId="0" fontId="12" fillId="4" borderId="4" xfId="0" applyFont="1" applyFill="1" applyBorder="1" applyAlignment="1">
      <alignment horizontal="left" vertical="top" wrapText="1"/>
    </xf>
    <xf numFmtId="0" fontId="12" fillId="4" borderId="59" xfId="0" applyFont="1" applyFill="1" applyBorder="1" applyAlignment="1">
      <alignment horizontal="left" vertical="top" wrapText="1"/>
    </xf>
    <xf numFmtId="0" fontId="12" fillId="4" borderId="5" xfId="0" applyFont="1" applyFill="1" applyBorder="1" applyAlignment="1">
      <alignment horizontal="left" vertical="top" wrapText="1"/>
    </xf>
    <xf numFmtId="0" fontId="12" fillId="4" borderId="32" xfId="0" applyFont="1" applyFill="1" applyBorder="1" applyAlignment="1">
      <alignment horizontal="left" vertical="top" wrapText="1"/>
    </xf>
    <xf numFmtId="0" fontId="1" fillId="7" borderId="48" xfId="0" applyFont="1" applyFill="1" applyBorder="1" applyAlignment="1" applyProtection="1">
      <alignment horizontal="left" vertical="center"/>
      <protection locked="0"/>
    </xf>
    <xf numFmtId="0" fontId="1" fillId="7" borderId="49" xfId="0" applyFont="1" applyFill="1" applyBorder="1" applyAlignment="1" applyProtection="1">
      <alignment horizontal="left" vertical="center"/>
      <protection locked="0"/>
    </xf>
    <xf numFmtId="0" fontId="1" fillId="7" borderId="50" xfId="0" applyFont="1" applyFill="1" applyBorder="1" applyAlignment="1" applyProtection="1">
      <alignment horizontal="left" vertical="center"/>
      <protection locked="0"/>
    </xf>
    <xf numFmtId="0" fontId="12" fillId="4" borderId="48" xfId="0" applyFont="1" applyFill="1" applyBorder="1" applyAlignment="1">
      <alignment horizontal="left" vertical="center" wrapText="1"/>
    </xf>
    <xf numFmtId="0" fontId="12" fillId="4" borderId="49" xfId="0" applyFont="1" applyFill="1" applyBorder="1" applyAlignment="1">
      <alignment horizontal="left" vertical="center" wrapText="1"/>
    </xf>
    <xf numFmtId="0" fontId="12" fillId="4" borderId="50" xfId="0" applyFont="1" applyFill="1" applyBorder="1" applyAlignment="1">
      <alignment horizontal="left" vertical="center" wrapText="1"/>
    </xf>
    <xf numFmtId="0" fontId="1" fillId="7" borderId="45" xfId="0" applyFont="1" applyFill="1" applyBorder="1" applyAlignment="1" applyProtection="1">
      <alignment horizontal="left"/>
      <protection locked="0"/>
    </xf>
    <xf numFmtId="0" fontId="1" fillId="7" borderId="46" xfId="0" applyFont="1" applyFill="1" applyBorder="1" applyAlignment="1" applyProtection="1">
      <alignment horizontal="left"/>
      <protection locked="0"/>
    </xf>
    <xf numFmtId="14" fontId="5" fillId="7" borderId="45" xfId="0" applyNumberFormat="1" applyFont="1" applyFill="1" applyBorder="1" applyAlignment="1" applyProtection="1">
      <alignment horizontal="left" vertical="center"/>
      <protection locked="0"/>
    </xf>
    <xf numFmtId="0" fontId="5" fillId="7" borderId="47" xfId="0" applyFont="1" applyFill="1" applyBorder="1" applyAlignment="1" applyProtection="1">
      <alignment horizontal="left" vertical="center"/>
      <protection locked="0"/>
    </xf>
    <xf numFmtId="0" fontId="5" fillId="4" borderId="55" xfId="1" applyFont="1" applyFill="1" applyBorder="1" applyAlignment="1">
      <alignment horizontal="left" vertical="top"/>
    </xf>
    <xf numFmtId="0" fontId="5" fillId="4" borderId="0" xfId="1" applyFont="1" applyFill="1" applyAlignment="1">
      <alignment horizontal="left" vertical="top"/>
    </xf>
    <xf numFmtId="0" fontId="5" fillId="4" borderId="20" xfId="1" applyFont="1" applyFill="1" applyBorder="1" applyAlignment="1">
      <alignment horizontal="left" vertical="top"/>
    </xf>
    <xf numFmtId="0" fontId="5" fillId="4" borderId="61" xfId="1" applyFont="1" applyFill="1" applyBorder="1" applyAlignment="1">
      <alignment horizontal="left" vertical="top" wrapText="1"/>
    </xf>
    <xf numFmtId="0" fontId="5" fillId="4" borderId="15" xfId="1" applyFont="1" applyFill="1" applyBorder="1" applyAlignment="1">
      <alignment horizontal="left" vertical="top" wrapText="1"/>
    </xf>
    <xf numFmtId="0" fontId="5" fillId="4" borderId="22" xfId="1" applyFont="1" applyFill="1" applyBorder="1" applyAlignment="1">
      <alignment horizontal="left" vertical="top" wrapText="1"/>
    </xf>
    <xf numFmtId="0" fontId="1" fillId="0" borderId="0" xfId="0" applyFont="1" applyAlignment="1">
      <alignment horizontal="left" vertical="top" wrapText="1" indent="1"/>
    </xf>
    <xf numFmtId="0" fontId="7" fillId="0" borderId="0" xfId="0" applyFont="1" applyAlignment="1">
      <alignment horizontal="left" vertical="top"/>
    </xf>
    <xf numFmtId="0" fontId="34" fillId="6" borderId="3" xfId="0" applyFont="1" applyFill="1" applyBorder="1" applyAlignment="1">
      <alignment horizontal="center" vertical="center"/>
    </xf>
    <xf numFmtId="0" fontId="6" fillId="4" borderId="54" xfId="2" applyFill="1" applyBorder="1" applyAlignment="1">
      <alignment horizontal="left" vertical="top"/>
    </xf>
    <xf numFmtId="0" fontId="11" fillId="15" borderId="0" xfId="0" applyFont="1" applyFill="1" applyAlignment="1">
      <alignment horizontal="left" vertical="top" wrapText="1" indent="5"/>
    </xf>
    <xf numFmtId="0" fontId="11" fillId="15" borderId="0" xfId="0" applyFont="1" applyFill="1" applyAlignment="1">
      <alignment horizontal="left" vertical="top" indent="6"/>
    </xf>
    <xf numFmtId="0" fontId="11" fillId="15" borderId="0" xfId="0" applyFont="1" applyFill="1" applyAlignment="1">
      <alignment horizontal="left" indent="5"/>
    </xf>
    <xf numFmtId="0" fontId="12" fillId="4" borderId="48" xfId="0" applyFont="1" applyFill="1" applyBorder="1" applyAlignment="1">
      <alignment horizontal="left" vertical="top" wrapText="1" indent="1"/>
    </xf>
    <xf numFmtId="0" fontId="12" fillId="4" borderId="49" xfId="0" applyFont="1" applyFill="1" applyBorder="1" applyAlignment="1">
      <alignment horizontal="left" vertical="top" wrapText="1" indent="1"/>
    </xf>
    <xf numFmtId="0" fontId="12" fillId="4" borderId="50" xfId="0" applyFont="1" applyFill="1" applyBorder="1" applyAlignment="1">
      <alignment horizontal="left" vertical="top" wrapText="1" indent="1"/>
    </xf>
    <xf numFmtId="0" fontId="7" fillId="0" borderId="0" xfId="0" applyFont="1" applyAlignment="1">
      <alignment horizontal="left" wrapText="1" indent="9"/>
    </xf>
    <xf numFmtId="0" fontId="6" fillId="4" borderId="65" xfId="2" applyFill="1" applyBorder="1" applyAlignment="1" applyProtection="1">
      <alignment horizontal="left" vertical="top" wrapText="1"/>
      <protection locked="0"/>
    </xf>
    <xf numFmtId="0" fontId="6" fillId="4" borderId="0" xfId="2" applyFill="1" applyBorder="1" applyAlignment="1" applyProtection="1">
      <alignment horizontal="left" vertical="top" wrapText="1"/>
      <protection locked="0"/>
    </xf>
    <xf numFmtId="0" fontId="6" fillId="4" borderId="66" xfId="2" applyFill="1" applyBorder="1" applyAlignment="1" applyProtection="1">
      <alignment horizontal="left" vertical="top" wrapText="1"/>
      <protection locked="0"/>
    </xf>
    <xf numFmtId="0" fontId="3" fillId="0" borderId="0" xfId="0" applyFont="1" applyAlignment="1">
      <alignment horizontal="center" vertical="center" wrapText="1"/>
    </xf>
    <xf numFmtId="0" fontId="5" fillId="4" borderId="62" xfId="1" applyFont="1" applyFill="1" applyBorder="1" applyAlignment="1">
      <alignment horizontal="left" vertical="top" wrapText="1"/>
    </xf>
    <xf numFmtId="0" fontId="5" fillId="4" borderId="63" xfId="1" applyFont="1" applyFill="1" applyBorder="1" applyAlignment="1">
      <alignment horizontal="left" vertical="top" wrapText="1"/>
    </xf>
    <xf numFmtId="0" fontId="5" fillId="4" borderId="64" xfId="1" applyFont="1" applyFill="1" applyBorder="1" applyAlignment="1">
      <alignment horizontal="left" vertical="top" wrapText="1"/>
    </xf>
    <xf numFmtId="0" fontId="1" fillId="0" borderId="0" xfId="0" applyFont="1" applyAlignment="1">
      <alignment horizontal="left" vertical="top" wrapText="1"/>
    </xf>
    <xf numFmtId="0" fontId="1" fillId="0" borderId="66" xfId="0" applyFont="1" applyBorder="1" applyAlignment="1">
      <alignment horizontal="left" vertical="top" wrapText="1"/>
    </xf>
    <xf numFmtId="0" fontId="5" fillId="0" borderId="0" xfId="0" applyFont="1" applyAlignment="1">
      <alignment horizontal="left" vertical="top" wrapText="1"/>
    </xf>
    <xf numFmtId="0" fontId="5" fillId="0" borderId="66" xfId="0" applyFont="1" applyBorder="1" applyAlignment="1">
      <alignment horizontal="left" vertical="top" wrapText="1"/>
    </xf>
    <xf numFmtId="0" fontId="1" fillId="0" borderId="0" xfId="0" applyFont="1" applyAlignment="1">
      <alignment horizontal="center" vertical="center" wrapText="1"/>
    </xf>
    <xf numFmtId="0" fontId="5" fillId="0" borderId="0" xfId="0" applyFont="1" applyAlignment="1">
      <alignment horizontal="center" vertical="center"/>
    </xf>
    <xf numFmtId="0" fontId="43" fillId="19" borderId="37" xfId="2" applyFont="1" applyFill="1" applyBorder="1" applyAlignment="1" applyProtection="1">
      <alignment horizontal="left" vertical="center"/>
      <protection locked="0"/>
    </xf>
    <xf numFmtId="0" fontId="22" fillId="15" borderId="0" xfId="0" applyFont="1" applyFill="1" applyAlignment="1">
      <alignment horizontal="left" vertical="top" wrapText="1"/>
    </xf>
    <xf numFmtId="0" fontId="22" fillId="15" borderId="40" xfId="0" applyFont="1" applyFill="1" applyBorder="1" applyAlignment="1">
      <alignment horizontal="left" vertical="top" wrapText="1"/>
    </xf>
    <xf numFmtId="0" fontId="22" fillId="15" borderId="41" xfId="0" applyFont="1" applyFill="1" applyBorder="1" applyAlignment="1">
      <alignment horizontal="left" vertical="top" wrapText="1"/>
    </xf>
    <xf numFmtId="0" fontId="22" fillId="15" borderId="52" xfId="0" applyFont="1" applyFill="1" applyBorder="1" applyAlignment="1">
      <alignment horizontal="left" vertical="top" wrapText="1"/>
    </xf>
    <xf numFmtId="0" fontId="5" fillId="15" borderId="39" xfId="0" applyFont="1" applyFill="1" applyBorder="1" applyAlignment="1">
      <alignment horizontal="left" vertical="top" wrapText="1"/>
    </xf>
    <xf numFmtId="0" fontId="5" fillId="15" borderId="0" xfId="0" applyFont="1" applyFill="1" applyAlignment="1">
      <alignment horizontal="left" vertical="top" wrapText="1"/>
    </xf>
    <xf numFmtId="0" fontId="5" fillId="15" borderId="51" xfId="0" applyFont="1" applyFill="1" applyBorder="1" applyAlignment="1">
      <alignment horizontal="left" vertical="top" wrapText="1"/>
    </xf>
    <xf numFmtId="0" fontId="5" fillId="15" borderId="41" xfId="0" applyFont="1" applyFill="1" applyBorder="1" applyAlignment="1">
      <alignment horizontal="left" vertical="top" wrapText="1"/>
    </xf>
    <xf numFmtId="0" fontId="5" fillId="0" borderId="0" xfId="2" applyFont="1" applyFill="1" applyAlignment="1" applyProtection="1">
      <alignment horizontal="center" vertical="center"/>
    </xf>
    <xf numFmtId="0" fontId="7" fillId="0" borderId="0" xfId="0" applyFont="1" applyAlignment="1">
      <alignment horizontal="left" vertical="top" wrapText="1" indent="11"/>
    </xf>
    <xf numFmtId="0" fontId="5" fillId="4" borderId="65" xfId="1" applyFont="1" applyFill="1" applyBorder="1" applyAlignment="1">
      <alignment horizontal="left" vertical="top" wrapText="1"/>
    </xf>
    <xf numFmtId="0" fontId="5" fillId="4" borderId="0" xfId="1" applyFont="1" applyFill="1" applyAlignment="1">
      <alignment horizontal="left" vertical="top" wrapText="1"/>
    </xf>
    <xf numFmtId="0" fontId="5" fillId="4" borderId="66" xfId="1" applyFont="1" applyFill="1" applyBorder="1" applyAlignment="1">
      <alignment horizontal="left" vertical="top" wrapText="1"/>
    </xf>
    <xf numFmtId="0" fontId="5" fillId="4" borderId="67" xfId="1" applyFont="1" applyFill="1" applyBorder="1" applyAlignment="1">
      <alignment horizontal="left" vertical="top" wrapText="1"/>
    </xf>
    <xf numFmtId="0" fontId="5" fillId="4" borderId="68" xfId="1" applyFont="1" applyFill="1" applyBorder="1" applyAlignment="1">
      <alignment horizontal="left" vertical="top" wrapText="1"/>
    </xf>
    <xf numFmtId="0" fontId="5" fillId="4" borderId="69" xfId="1" applyFont="1" applyFill="1" applyBorder="1" applyAlignment="1">
      <alignment horizontal="left" vertical="top" wrapText="1"/>
    </xf>
    <xf numFmtId="0" fontId="7" fillId="0" borderId="0" xfId="0" applyFont="1" applyAlignment="1">
      <alignment horizontal="right" vertical="top" wrapText="1"/>
    </xf>
    <xf numFmtId="14" fontId="1" fillId="0" borderId="0" xfId="0" applyNumberFormat="1" applyFont="1" applyAlignment="1">
      <alignment horizontal="center"/>
    </xf>
    <xf numFmtId="0" fontId="1" fillId="0" borderId="17" xfId="0" applyFont="1" applyBorder="1" applyAlignment="1">
      <alignment horizontal="left" vertical="top" wrapText="1"/>
    </xf>
    <xf numFmtId="0" fontId="1" fillId="0" borderId="16" xfId="0" applyFont="1" applyBorder="1" applyAlignment="1">
      <alignment horizontal="left" vertical="top" wrapText="1"/>
    </xf>
    <xf numFmtId="0" fontId="1" fillId="0" borderId="18" xfId="0" applyFont="1" applyBorder="1" applyAlignment="1">
      <alignment horizontal="left" vertical="top" wrapText="1"/>
    </xf>
    <xf numFmtId="0" fontId="1" fillId="0" borderId="19" xfId="0" applyFont="1" applyBorder="1" applyAlignment="1">
      <alignment horizontal="left" vertical="top" wrapText="1"/>
    </xf>
    <xf numFmtId="0" fontId="1" fillId="0" borderId="20" xfId="0" applyFont="1" applyBorder="1" applyAlignment="1">
      <alignment horizontal="left" vertical="top" wrapText="1"/>
    </xf>
    <xf numFmtId="0" fontId="1" fillId="0" borderId="21" xfId="0" applyFont="1" applyBorder="1" applyAlignment="1">
      <alignment horizontal="left" vertical="top" wrapText="1"/>
    </xf>
    <xf numFmtId="0" fontId="1" fillId="0" borderId="15" xfId="0" applyFont="1" applyBorder="1" applyAlignment="1">
      <alignment horizontal="left" vertical="top" wrapText="1"/>
    </xf>
    <xf numFmtId="0" fontId="1" fillId="0" borderId="22" xfId="0" applyFont="1" applyBorder="1" applyAlignment="1">
      <alignment horizontal="left" vertical="top" wrapText="1"/>
    </xf>
    <xf numFmtId="0" fontId="17" fillId="5" borderId="62" xfId="0" applyFont="1" applyFill="1" applyBorder="1" applyAlignment="1">
      <alignment horizontal="left" vertical="top" wrapText="1"/>
    </xf>
    <xf numFmtId="0" fontId="17" fillId="5" borderId="63" xfId="0" applyFont="1" applyFill="1" applyBorder="1" applyAlignment="1">
      <alignment horizontal="left" vertical="top" wrapText="1"/>
    </xf>
    <xf numFmtId="0" fontId="17" fillId="5" borderId="64" xfId="0" applyFont="1" applyFill="1" applyBorder="1" applyAlignment="1">
      <alignment horizontal="left" vertical="top" wrapText="1"/>
    </xf>
    <xf numFmtId="0" fontId="17" fillId="5" borderId="65" xfId="0" applyFont="1" applyFill="1" applyBorder="1" applyAlignment="1">
      <alignment horizontal="left" vertical="top" wrapText="1"/>
    </xf>
    <xf numFmtId="0" fontId="17" fillId="5" borderId="0" xfId="0" applyFont="1" applyFill="1" applyAlignment="1">
      <alignment horizontal="left" vertical="top" wrapText="1"/>
    </xf>
    <xf numFmtId="0" fontId="17" fillId="5" borderId="66" xfId="0" applyFont="1" applyFill="1" applyBorder="1" applyAlignment="1">
      <alignment horizontal="left" vertical="top" wrapText="1"/>
    </xf>
    <xf numFmtId="0" fontId="17" fillId="5" borderId="67" xfId="0" applyFont="1" applyFill="1" applyBorder="1" applyAlignment="1">
      <alignment horizontal="left" vertical="top" wrapText="1"/>
    </xf>
    <xf numFmtId="0" fontId="17" fillId="5" borderId="68" xfId="0" applyFont="1" applyFill="1" applyBorder="1" applyAlignment="1">
      <alignment horizontal="left" vertical="top" wrapText="1"/>
    </xf>
    <xf numFmtId="0" fontId="17" fillId="5" borderId="69" xfId="0" applyFont="1" applyFill="1" applyBorder="1" applyAlignment="1">
      <alignment horizontal="left" vertical="top" wrapText="1"/>
    </xf>
    <xf numFmtId="0" fontId="1" fillId="0" borderId="0" xfId="0" applyFont="1" applyAlignment="1">
      <alignment horizontal="right"/>
    </xf>
    <xf numFmtId="0" fontId="1" fillId="0" borderId="15" xfId="0" applyFont="1" applyBorder="1" applyAlignment="1">
      <alignment horizontal="center" vertical="center"/>
    </xf>
    <xf numFmtId="14" fontId="1" fillId="0" borderId="15" xfId="0" applyNumberFormat="1" applyFont="1" applyBorder="1" applyAlignment="1">
      <alignment horizontal="center"/>
    </xf>
    <xf numFmtId="0" fontId="50" fillId="5" borderId="62" xfId="0" applyFont="1" applyFill="1" applyBorder="1" applyAlignment="1">
      <alignment horizontal="center"/>
    </xf>
    <xf numFmtId="0" fontId="50" fillId="5" borderId="64" xfId="0" applyFont="1" applyFill="1" applyBorder="1" applyAlignment="1">
      <alignment horizontal="center"/>
    </xf>
    <xf numFmtId="0" fontId="1" fillId="5" borderId="67" xfId="0" applyFont="1" applyFill="1" applyBorder="1" applyAlignment="1">
      <alignment horizontal="center"/>
    </xf>
    <xf numFmtId="0" fontId="1" fillId="5" borderId="69" xfId="0" applyFont="1" applyFill="1" applyBorder="1" applyAlignment="1">
      <alignment horizontal="center"/>
    </xf>
    <xf numFmtId="0" fontId="4" fillId="0" borderId="0" xfId="3" applyFont="1" applyAlignment="1">
      <alignment horizontal="left" vertical="top" wrapText="1"/>
    </xf>
    <xf numFmtId="0" fontId="28" fillId="10" borderId="0" xfId="3" applyFont="1" applyFill="1" applyAlignment="1">
      <alignment horizontal="center" vertical="center" wrapText="1"/>
    </xf>
    <xf numFmtId="0" fontId="10" fillId="2" borderId="0" xfId="3" applyFont="1" applyFill="1" applyAlignment="1">
      <alignment horizontal="left" vertical="top"/>
    </xf>
  </cellXfs>
  <cellStyles count="4">
    <cellStyle name="Hyperlink" xfId="2" builtinId="8"/>
    <cellStyle name="Normal" xfId="0" builtinId="0"/>
    <cellStyle name="Normal 2" xfId="1" xr:uid="{DD6082CF-E261-462D-9CA3-266E26F6E4A3}"/>
    <cellStyle name="Normal 3" xfId="3" xr:uid="{93997B09-4827-4AD8-BA78-10C76DBCD4D9}"/>
  </cellStyles>
  <dxfs count="17">
    <dxf>
      <fill>
        <patternFill>
          <bgColor theme="0" tint="-0.14996795556505021"/>
        </patternFill>
      </fill>
    </dxf>
    <dxf>
      <border>
        <left style="thin">
          <color theme="0" tint="-0.24994659260841701"/>
        </left>
        <right style="thin">
          <color theme="0" tint="-0.24994659260841701"/>
        </right>
        <top style="thin">
          <color theme="0" tint="-0.24994659260841701"/>
        </top>
        <bottom style="thin">
          <color theme="0" tint="-0.24994659260841701"/>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theme="0" tint="-0.24994659260841701"/>
        </patternFill>
      </fill>
      <border>
        <left style="thin">
          <color auto="1"/>
        </left>
        <right style="thin">
          <color auto="1"/>
        </right>
        <top style="thin">
          <color auto="1"/>
        </top>
        <bottom style="thin">
          <color auto="1"/>
        </bottom>
      </border>
    </dxf>
    <dxf>
      <fill>
        <patternFill>
          <bgColor theme="7" tint="0.59996337778862885"/>
        </patternFill>
      </fill>
    </dxf>
    <dxf>
      <fill>
        <patternFill>
          <bgColor theme="0" tint="-4.9989318521683403E-2"/>
        </patternFill>
      </fill>
      <border>
        <left style="thin">
          <color theme="0" tint="-0.34998626667073579"/>
        </left>
        <right style="thin">
          <color theme="0" tint="-0.34998626667073579"/>
        </right>
        <top style="thin">
          <color theme="0" tint="-0.34998626667073579"/>
        </top>
        <bottom style="thin">
          <color theme="0" tint="-0.34998626667073579"/>
        </bottom>
      </border>
    </dxf>
    <dxf>
      <font>
        <color theme="0"/>
      </font>
      <fill>
        <patternFill>
          <bgColor theme="0"/>
        </patternFill>
      </fill>
    </dxf>
    <dxf>
      <fill>
        <patternFill>
          <bgColor theme="1"/>
        </patternFill>
      </fill>
      <border>
        <bottom style="thin">
          <color auto="1"/>
        </bottom>
        <vertical/>
        <horizontal/>
      </border>
    </dxf>
    <dxf>
      <fill>
        <patternFill>
          <bgColor theme="7" tint="0.59996337778862885"/>
        </patternFill>
      </fill>
    </dxf>
    <dxf>
      <fill>
        <patternFill>
          <bgColor theme="0" tint="-0.34998626667073579"/>
        </patternFill>
      </fill>
    </dxf>
    <dxf>
      <fill>
        <patternFill>
          <bgColor theme="4" tint="0.59996337778862885"/>
        </patternFill>
      </fill>
    </dxf>
    <dxf>
      <alignment horizontal="right"/>
    </dxf>
    <dxf>
      <border>
        <right style="thin">
          <color theme="0" tint="-0.249977111117893"/>
        </right>
      </border>
    </dxf>
    <dxf>
      <border>
        <bottom style="thin">
          <color theme="0" tint="-0.249977111117893"/>
        </bottom>
      </border>
    </dxf>
    <dxf>
      <fill>
        <patternFill patternType="solid">
          <bgColor theme="8" tint="0.79998168889431442"/>
        </patternFill>
      </fill>
    </dxf>
    <dxf>
      <fill>
        <patternFill patternType="solid">
          <fgColor indexed="64"/>
          <bgColor theme="8" tint="0.79998168889431442"/>
        </patternFill>
      </fill>
    </dxf>
    <dxf>
      <font>
        <b val="0"/>
        <i val="0"/>
        <strike val="0"/>
        <color theme="8" tint="0.79998168889431442"/>
      </font>
      <fill>
        <patternFill>
          <bgColor theme="8" tint="0.79998168889431442"/>
        </patternFill>
      </fill>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s>
  <tableStyles count="2" defaultTableStyle="TableStyleMedium2" defaultPivotStyle="PivotStyleLight16">
    <tableStyle name="Invisible" pivot="0" table="0" count="0" xr9:uid="{6967EF8E-9970-4B02-9D7F-8F4BF65EC96A}"/>
    <tableStyle name="PivotTable Style 1" table="0" count="1" xr9:uid="{351A9B20-75A6-4825-BE7B-D8BC23044429}">
      <tableStyleElement type="wholeTable" dxfId="16"/>
    </tableStyle>
  </tableStyles>
  <colors>
    <mruColors>
      <color rgb="FFD3F2FC"/>
      <color rgb="FF0072BC"/>
      <color rgb="FFA1E4F9"/>
      <color rgb="FFC5E0B4"/>
      <color rgb="FFFFE2BB"/>
      <color rgb="FF68CEF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Style="combo" dx="22" fmlaLink="L41" fmlaRange="Helper_2!$W$3:$W$4" noThreeD="1" sel="1" val="0"/>
</file>

<file path=xl/ctrlProps/ctrlProp2.xml><?xml version="1.0" encoding="utf-8"?>
<formControlPr xmlns="http://schemas.microsoft.com/office/spreadsheetml/2009/9/main" objectType="Drop" dropLines="2" dropStyle="combo" dx="22" fmlaLink="$J$13" fmlaRange="Helper_2!$G$7:$G$8" sel="1" val="0"/>
</file>

<file path=xl/ctrlProps/ctrlProp3.xml><?xml version="1.0" encoding="utf-8"?>
<formControlPr xmlns="http://schemas.microsoft.com/office/spreadsheetml/2009/9/main" objectType="Drop" dropLines="2" dropStyle="combo" dx="22" fmlaLink="$M$23" fmlaRange="Helper_2!$G$4:$G$5" sel="1" val="0"/>
</file>

<file path=xl/ctrlProps/ctrlProp4.xml><?xml version="1.0" encoding="utf-8"?>
<formControlPr xmlns="http://schemas.microsoft.com/office/spreadsheetml/2009/9/main" objectType="List" dx="22" fmlaLink="$D$17" fmlaRange="Helper_2!$B$18:$B$37" sel="1" val="0"/>
</file>

<file path=xl/ctrlProps/ctrlProp5.xml><?xml version="1.0" encoding="utf-8"?>
<formControlPr xmlns="http://schemas.microsoft.com/office/spreadsheetml/2009/9/main" objectType="Drop" dropStyle="combo" dx="22" fmlaLink="$D$31" fmlaRange="Helper_2!$W$3:$W$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4</xdr:col>
      <xdr:colOff>485776</xdr:colOff>
      <xdr:row>0</xdr:row>
      <xdr:rowOff>76199</xdr:rowOff>
    </xdr:from>
    <xdr:to>
      <xdr:col>11</xdr:col>
      <xdr:colOff>523876</xdr:colOff>
      <xdr:row>5</xdr:row>
      <xdr:rowOff>205738</xdr:rowOff>
    </xdr:to>
    <xdr:pic>
      <xdr:nvPicPr>
        <xdr:cNvPr id="7" name="Picture 6">
          <a:extLst>
            <a:ext uri="{FF2B5EF4-FFF2-40B4-BE49-F238E27FC236}">
              <a16:creationId xmlns:a16="http://schemas.microsoft.com/office/drawing/2014/main" id="{2E1D3428-29C7-C74B-699A-677CD59318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2" r="162"/>
        <a:stretch/>
      </xdr:blipFill>
      <xdr:spPr>
        <a:xfrm>
          <a:off x="2419351" y="76199"/>
          <a:ext cx="5181600" cy="1005839"/>
        </a:xfrm>
        <a:prstGeom prst="rect">
          <a:avLst/>
        </a:prstGeom>
      </xdr:spPr>
    </xdr:pic>
    <xdr:clientData/>
  </xdr:twoCellAnchor>
  <xdr:twoCellAnchor>
    <xdr:from>
      <xdr:col>4</xdr:col>
      <xdr:colOff>646813</xdr:colOff>
      <xdr:row>8</xdr:row>
      <xdr:rowOff>751</xdr:rowOff>
    </xdr:from>
    <xdr:to>
      <xdr:col>13</xdr:col>
      <xdr:colOff>244858</xdr:colOff>
      <xdr:row>8</xdr:row>
      <xdr:rowOff>3472</xdr:rowOff>
    </xdr:to>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flipV="1">
          <a:off x="2408938" y="1486651"/>
          <a:ext cx="5303520" cy="2721"/>
        </a:xfrm>
        <a:prstGeom prst="line">
          <a:avLst/>
        </a:prstGeom>
        <a:ln w="15875">
          <a:solidFill>
            <a:srgbClr val="0072BC"/>
          </a:solidFill>
          <a:headEnd type="none" w="med" len="med"/>
          <a:tailEnd type="none" w="med" len="med"/>
        </a:ln>
      </xdr:spPr>
      <xdr:style>
        <a:lnRef idx="2">
          <a:schemeClr val="accent5"/>
        </a:lnRef>
        <a:fillRef idx="0">
          <a:schemeClr val="accent5"/>
        </a:fillRef>
        <a:effectRef idx="1">
          <a:schemeClr val="accent5"/>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9525</xdr:colOff>
          <xdr:row>80</xdr:row>
          <xdr:rowOff>304800</xdr:rowOff>
        </xdr:from>
        <xdr:to>
          <xdr:col>15</xdr:col>
          <xdr:colOff>828675</xdr:colOff>
          <xdr:row>84</xdr:row>
          <xdr:rowOff>0</xdr:rowOff>
        </xdr:to>
        <xdr:sp macro="" textlink="">
          <xdr:nvSpPr>
            <xdr:cNvPr id="1044" name="TextBox6"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95250</xdr:colOff>
      <xdr:row>6</xdr:row>
      <xdr:rowOff>237</xdr:rowOff>
    </xdr:from>
    <xdr:to>
      <xdr:col>13</xdr:col>
      <xdr:colOff>516255</xdr:colOff>
      <xdr:row>6</xdr:row>
      <xdr:rowOff>3077</xdr:rowOff>
    </xdr:to>
    <xdr:cxnSp macro="">
      <xdr:nvCxnSpPr>
        <xdr:cNvPr id="6" name="Straight Connector 5">
          <a:extLst>
            <a:ext uri="{FF2B5EF4-FFF2-40B4-BE49-F238E27FC236}">
              <a16:creationId xmlns:a16="http://schemas.microsoft.com/office/drawing/2014/main" id="{00000000-0008-0000-0100-000006000000}"/>
            </a:ext>
          </a:extLst>
        </xdr:cNvPr>
        <xdr:cNvCxnSpPr/>
      </xdr:nvCxnSpPr>
      <xdr:spPr>
        <a:xfrm>
          <a:off x="1885950" y="1086087"/>
          <a:ext cx="6183630" cy="2840"/>
        </a:xfrm>
        <a:prstGeom prst="line">
          <a:avLst/>
        </a:prstGeom>
        <a:ln w="15875">
          <a:solidFill>
            <a:srgbClr val="0072BC"/>
          </a:solidFill>
          <a:headEnd type="none" w="med" len="med"/>
          <a:tailEnd type="none" w="med" len="med"/>
        </a:ln>
      </xdr:spPr>
      <xdr:style>
        <a:lnRef idx="2">
          <a:schemeClr val="accent5"/>
        </a:lnRef>
        <a:fillRef idx="0">
          <a:schemeClr val="accent5"/>
        </a:fillRef>
        <a:effectRef idx="1">
          <a:schemeClr val="accent5"/>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2</xdr:col>
          <xdr:colOff>0</xdr:colOff>
          <xdr:row>16</xdr:row>
          <xdr:rowOff>19050</xdr:rowOff>
        </xdr:from>
        <xdr:to>
          <xdr:col>7</xdr:col>
          <xdr:colOff>9525</xdr:colOff>
          <xdr:row>20</xdr:row>
          <xdr:rowOff>19050</xdr:rowOff>
        </xdr:to>
        <xdr:sp macro="" textlink="">
          <xdr:nvSpPr>
            <xdr:cNvPr id="1056" name="List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9525</xdr:colOff>
          <xdr:row>11</xdr:row>
          <xdr:rowOff>190500</xdr:rowOff>
        </xdr:from>
        <xdr:to>
          <xdr:col>11</xdr:col>
          <xdr:colOff>9525</xdr:colOff>
          <xdr:row>14</xdr:row>
          <xdr:rowOff>28575</xdr:rowOff>
        </xdr:to>
        <xdr:sp macro="" textlink="">
          <xdr:nvSpPr>
            <xdr:cNvPr id="1060" name="Drop Down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0</xdr:colOff>
          <xdr:row>22</xdr:row>
          <xdr:rowOff>0</xdr:rowOff>
        </xdr:from>
        <xdr:to>
          <xdr:col>16</xdr:col>
          <xdr:colOff>19050</xdr:colOff>
          <xdr:row>23</xdr:row>
          <xdr:rowOff>85725</xdr:rowOff>
        </xdr:to>
        <xdr:sp macro="" textlink="">
          <xdr:nvSpPr>
            <xdr:cNvPr id="1061" name="Drop Down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40</xdr:row>
          <xdr:rowOff>0</xdr:rowOff>
        </xdr:from>
        <xdr:to>
          <xdr:col>11</xdr:col>
          <xdr:colOff>485775</xdr:colOff>
          <xdr:row>41</xdr:row>
          <xdr:rowOff>28575</xdr:rowOff>
        </xdr:to>
        <xdr:sp macro="" textlink="">
          <xdr:nvSpPr>
            <xdr:cNvPr id="1063" name="Drop Down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5</xdr:col>
      <xdr:colOff>238125</xdr:colOff>
      <xdr:row>0</xdr:row>
      <xdr:rowOff>66675</xdr:rowOff>
    </xdr:from>
    <xdr:to>
      <xdr:col>14</xdr:col>
      <xdr:colOff>619126</xdr:colOff>
      <xdr:row>5</xdr:row>
      <xdr:rowOff>196214</xdr:rowOff>
    </xdr:to>
    <xdr:pic>
      <xdr:nvPicPr>
        <xdr:cNvPr id="5" name="Picture 4">
          <a:extLst>
            <a:ext uri="{FF2B5EF4-FFF2-40B4-BE49-F238E27FC236}">
              <a16:creationId xmlns:a16="http://schemas.microsoft.com/office/drawing/2014/main" id="{4F303BC3-841B-488D-BA8C-AEE0CC2187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04" r="804"/>
        <a:stretch/>
      </xdr:blipFill>
      <xdr:spPr>
        <a:xfrm>
          <a:off x="3257550" y="66675"/>
          <a:ext cx="5114926" cy="1005839"/>
        </a:xfrm>
        <a:prstGeom prst="rect">
          <a:avLst/>
        </a:prstGeom>
      </xdr:spPr>
    </xdr:pic>
    <xdr:clientData/>
  </xdr:twoCellAnchor>
  <xdr:twoCellAnchor>
    <xdr:from>
      <xdr:col>5</xdr:col>
      <xdr:colOff>75313</xdr:colOff>
      <xdr:row>8</xdr:row>
      <xdr:rowOff>19801</xdr:rowOff>
    </xdr:from>
    <xdr:to>
      <xdr:col>14</xdr:col>
      <xdr:colOff>597283</xdr:colOff>
      <xdr:row>8</xdr:row>
      <xdr:rowOff>22522</xdr:rowOff>
    </xdr:to>
    <xdr:cxnSp macro="">
      <xdr:nvCxnSpPr>
        <xdr:cNvPr id="2" name="Straight Connector 1">
          <a:extLst>
            <a:ext uri="{FF2B5EF4-FFF2-40B4-BE49-F238E27FC236}">
              <a16:creationId xmlns:a16="http://schemas.microsoft.com/office/drawing/2014/main" id="{3DDC56F9-8376-4FA6-ABA8-0FBF2FE46BA2}"/>
            </a:ext>
          </a:extLst>
        </xdr:cNvPr>
        <xdr:cNvCxnSpPr/>
      </xdr:nvCxnSpPr>
      <xdr:spPr>
        <a:xfrm flipV="1">
          <a:off x="3094738" y="1505701"/>
          <a:ext cx="5570220" cy="2721"/>
        </a:xfrm>
        <a:prstGeom prst="line">
          <a:avLst/>
        </a:prstGeom>
        <a:ln w="15875">
          <a:solidFill>
            <a:srgbClr val="0072BC"/>
          </a:solidFill>
          <a:headEnd type="none" w="med" len="med"/>
          <a:tailEnd type="none" w="med" len="med"/>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609600</xdr:colOff>
      <xdr:row>6</xdr:row>
      <xdr:rowOff>237</xdr:rowOff>
    </xdr:from>
    <xdr:to>
      <xdr:col>15</xdr:col>
      <xdr:colOff>316230</xdr:colOff>
      <xdr:row>6</xdr:row>
      <xdr:rowOff>3077</xdr:rowOff>
    </xdr:to>
    <xdr:cxnSp macro="">
      <xdr:nvCxnSpPr>
        <xdr:cNvPr id="3" name="Straight Connector 2">
          <a:extLst>
            <a:ext uri="{FF2B5EF4-FFF2-40B4-BE49-F238E27FC236}">
              <a16:creationId xmlns:a16="http://schemas.microsoft.com/office/drawing/2014/main" id="{331EE05E-B394-4FD5-AB26-A8C45B0D9E0B}"/>
            </a:ext>
          </a:extLst>
        </xdr:cNvPr>
        <xdr:cNvCxnSpPr/>
      </xdr:nvCxnSpPr>
      <xdr:spPr>
        <a:xfrm>
          <a:off x="2705100" y="1086087"/>
          <a:ext cx="6393180" cy="2840"/>
        </a:xfrm>
        <a:prstGeom prst="line">
          <a:avLst/>
        </a:prstGeom>
        <a:ln w="15875">
          <a:solidFill>
            <a:srgbClr val="0072BC"/>
          </a:solidFill>
          <a:headEnd type="none" w="med" len="med"/>
          <a:tailEnd type="none" w="med" len="med"/>
        </a:ln>
      </xdr:spPr>
      <xdr:style>
        <a:lnRef idx="2">
          <a:schemeClr val="accent5"/>
        </a:lnRef>
        <a:fillRef idx="0">
          <a:schemeClr val="accent5"/>
        </a:fillRef>
        <a:effectRef idx="1">
          <a:schemeClr val="accent5"/>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2</xdr:col>
          <xdr:colOff>514350</xdr:colOff>
          <xdr:row>29</xdr:row>
          <xdr:rowOff>171450</xdr:rowOff>
        </xdr:from>
        <xdr:to>
          <xdr:col>4</xdr:col>
          <xdr:colOff>447675</xdr:colOff>
          <xdr:row>31</xdr:row>
          <xdr:rowOff>9525</xdr:rowOff>
        </xdr:to>
        <xdr:sp macro="" textlink="">
          <xdr:nvSpPr>
            <xdr:cNvPr id="10247" name="Drop Down 7" hidden="1">
              <a:extLst>
                <a:ext uri="{63B3BB69-23CF-44E3-9099-C40C66FF867C}">
                  <a14:compatExt spid="_x0000_s10247"/>
                </a:ext>
                <a:ext uri="{FF2B5EF4-FFF2-40B4-BE49-F238E27FC236}">
                  <a16:creationId xmlns:a16="http://schemas.microsoft.com/office/drawing/2014/main" id="{00000000-0008-0000-0200-00000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19050</xdr:rowOff>
        </xdr:from>
        <xdr:to>
          <xdr:col>16</xdr:col>
          <xdr:colOff>1771650</xdr:colOff>
          <xdr:row>18</xdr:row>
          <xdr:rowOff>76200</xdr:rowOff>
        </xdr:to>
        <xdr:sp macro="" textlink="">
          <xdr:nvSpPr>
            <xdr:cNvPr id="10248" name="TextBox1" hidden="1">
              <a:extLst>
                <a:ext uri="{63B3BB69-23CF-44E3-9099-C40C66FF867C}">
                  <a14:compatExt spid="_x0000_s10248"/>
                </a:ext>
                <a:ext uri="{FF2B5EF4-FFF2-40B4-BE49-F238E27FC236}">
                  <a16:creationId xmlns:a16="http://schemas.microsoft.com/office/drawing/2014/main" id="{00000000-0008-0000-0200-00000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1619251</xdr:colOff>
      <xdr:row>0</xdr:row>
      <xdr:rowOff>800100</xdr:rowOff>
    </xdr:from>
    <xdr:to>
      <xdr:col>3</xdr:col>
      <xdr:colOff>533400</xdr:colOff>
      <xdr:row>0</xdr:row>
      <xdr:rowOff>1913946</xdr:rowOff>
    </xdr:to>
    <xdr:pic>
      <xdr:nvPicPr>
        <xdr:cNvPr id="2" name="Picture 1">
          <a:extLst>
            <a:ext uri="{FF2B5EF4-FFF2-40B4-BE49-F238E27FC236}">
              <a16:creationId xmlns:a16="http://schemas.microsoft.com/office/drawing/2014/main" id="{509D9610-C074-144A-56B7-DE44B3CDADD0}"/>
            </a:ext>
          </a:extLst>
        </xdr:cNvPr>
        <xdr:cNvPicPr>
          <a:picLocks noChangeAspect="1"/>
        </xdr:cNvPicPr>
      </xdr:nvPicPr>
      <xdr:blipFill>
        <a:blip xmlns:r="http://schemas.openxmlformats.org/officeDocument/2006/relationships" r:embed="rId1"/>
        <a:stretch>
          <a:fillRect/>
        </a:stretch>
      </xdr:blipFill>
      <xdr:spPr>
        <a:xfrm>
          <a:off x="4105276" y="800100"/>
          <a:ext cx="1304924" cy="1113846"/>
        </a:xfrm>
        <a:prstGeom prst="rect">
          <a:avLst/>
        </a:prstGeom>
        <a:ln>
          <a:noFill/>
        </a:ln>
        <a:effectLst>
          <a:outerShdw blurRad="292100" dist="139700" dir="2700000" algn="tl" rotWithShape="0">
            <a:srgbClr val="333333">
              <a:alpha val="65000"/>
            </a:srgbClr>
          </a:outerShdw>
        </a:effec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Gill" refreshedDate="45979.592440856482" createdVersion="8" refreshedVersion="8" minRefreshableVersion="3" recordCount="2046" xr:uid="{B12BC785-11BB-4B45-BC25-01D938200B3A}">
  <cacheSource type="worksheet">
    <worksheetSource ref="G3:G3003" sheet="ActiveConsumptiveDiversions"/>
  </cacheSource>
  <cacheFields count="1">
    <cacheField name="PermReg_ID" numFmtId="0">
      <sharedItems containsBlank="1" count="1970">
        <s v="DIVC-202108839"/>
        <s v="DIVC-201913737GP"/>
        <s v="DIV-201100596"/>
        <s v="DIVC-202103560"/>
        <s v="DIV-200301987"/>
        <s v="DIV-200301967"/>
        <s v="DIVC-202201244"/>
        <s v="DIVC-201705367GP"/>
        <s v="6914-001-IND-RI"/>
        <s v="DIVC-202505287GP"/>
        <s v="DIVC-202502190"/>
        <s v="DIVC-202412298"/>
        <s v="DIVC-202501872GP"/>
        <s v="DIVC-202411383"/>
        <s v="DIVC-202409072"/>
        <s v="DIVC-202408879"/>
        <s v="DIV-201006693"/>
        <s v="DIVC-202309242"/>
        <s v="4000-011-AGR-RI"/>
        <s v="DIVC-202308815"/>
        <s v="DIVC-202405924GP"/>
        <s v="DIVC-202201832"/>
        <s v="DIVC-202404718GP"/>
        <s v="DIVC-202209616"/>
        <s v="DIVC-202304752"/>
        <s v="DIVC-202306582"/>
        <s v="DIVC-199400009"/>
        <s v="DIVC-202305947GP"/>
        <s v="DIVC-202304337"/>
        <s v="DIV-200701576"/>
        <s v="DIVC-202307571GP"/>
        <s v="4602-006-PWS-TR"/>
        <s v="DIVC-202301954"/>
        <s v="DIVC-202209549"/>
        <s v="DIVC-202209548"/>
        <s v="DIVC-202207432"/>
        <s v="DIVC-202209922GP"/>
        <s v="DIVC-202209019GP"/>
        <s v="DIVC-202207396GP"/>
        <s v="DIVC-202201065"/>
        <s v="DIVC-202207478GP"/>
        <s v="DIVC-202205840GP"/>
        <s v="DIV-200301916"/>
        <s v="DIVC-199400008"/>
        <s v="5112-011-PWS-RI"/>
        <s v="4310-003-PWS-IM"/>
        <s v="4310-002-PWS-IM"/>
        <s v="DIVC-202203689GP"/>
        <s v="DIVC-202107765"/>
        <s v="DIVC-202109313"/>
        <s v="2201-001-PWS-TR"/>
        <s v="5202-004-PWS-IM"/>
        <s v="DIV-200700956"/>
        <s v="DIV-200502327"/>
        <s v="6800-010-AGR-IM"/>
        <s v="6800-009-AGR-RI"/>
        <s v="DIVC-202107766"/>
        <s v="4314-008-PWS-GR"/>
        <s v="4314-007-PWS-GR"/>
        <s v="DIVC-201703439GP"/>
        <s v="5200-079-PWS-GR"/>
        <s v="DIVC-202105197"/>
        <s v="DIVC-199400004"/>
        <s v="DIVC-202103345"/>
        <s v="3106-007-PWS-RI"/>
        <s v="6000-056-IND-RI"/>
        <s v="6900-011-STO-RI"/>
        <s v="4100-005-AGR-"/>
        <s v="4100-004-AGR-"/>
        <s v="DIVC-202004971"/>
        <s v="DIVC-202108574"/>
        <s v="DIVC-202107516"/>
        <s v="DIVC-202107069"/>
        <s v="4302-002-PWS-IM"/>
        <s v="3710-003-REC-IM"/>
        <s v="5302-008-PWS-IM"/>
        <s v="5112-017-PWS-IM"/>
        <s v="5303-004-PWS-IM"/>
        <s v="DIVC-202107720GP"/>
        <s v="DIVC-202105308GP"/>
        <s v="4300-093-IRR-IM"/>
        <s v="3700-020-AGR-RI"/>
        <s v="3400-004-IND-GR"/>
        <s v="DIVC-202078668"/>
        <s v="4313-004-PWS-IM"/>
        <s v="6705-010-REC-IM"/>
        <s v="5200-039-IND-GR"/>
        <s v="5200-038-IND-IM"/>
        <s v="4320-007-AGR-IM"/>
        <s v="4300-011-CLG-GR"/>
        <s v="DIVC-202006629"/>
        <s v="5205-001-PWS-GR"/>
        <s v="DIVC-202101602GP"/>
        <s v="DIVC-202078299"/>
        <s v="DIVC-202012540"/>
        <s v="DIVC-202001067"/>
        <s v="DIVC-202005113"/>
        <s v="DIVC-202005420"/>
        <s v="DIVC-202002509"/>
        <s v="DIVC-202010771GP"/>
        <s v="DIVC-202000296GP"/>
        <s v="DIVC-202008589GP"/>
        <s v="DIVC-202008585GP"/>
        <s v="DIVC-202004107"/>
        <s v="DIVC-201913573"/>
        <s v="DIVC-202000617"/>
        <s v="DIVC-201914851"/>
        <s v="DIVC-201913476"/>
        <s v="DIVC-201913516GP"/>
        <s v="DIVC-201907807"/>
        <s v="DIVC-202000331GP"/>
        <s v="DIVC-202001724GP"/>
        <s v="DIVC-201908107"/>
        <s v="DIVC-201905302"/>
        <s v="DIVC-201905250"/>
        <s v="DIVC-201906024"/>
        <s v="6910-009-AGR-IM"/>
        <s v="4314-004-PWS-GR"/>
        <s v="4314-005-PWS-GR"/>
        <s v="4314-006-PWS-GR"/>
        <s v="DIVC-201815640"/>
        <s v="DIVC-201815225"/>
        <s v="DIVC-201813871"/>
        <s v="DIVC-201812927"/>
        <s v="DIVC-201810190"/>
        <s v="DIVC-201809964"/>
        <s v="DIVC-201809210"/>
        <s v="DIVC-201808139"/>
        <s v="5000-020-AGR-IM"/>
        <s v="5104-002-AGR-RI"/>
        <s v="5102-013-AGR-IM"/>
        <s v="5000-022-AGR-IM"/>
        <s v="5102-011-AGR-RI"/>
        <s v="5000-019-AGR-IM"/>
        <s v="3500-003-FIS-GR"/>
        <s v="3500-002-FIS-GR"/>
        <s v="3700-010-FIS-GR"/>
        <s v="4101-002-AGR-IM"/>
        <s v="4320-002-AGR-IM"/>
        <s v="4320-001-AGR-IM"/>
        <s v="4101-001-AGR-IM"/>
        <s v="4800-005-REC-IM"/>
        <s v="4800-002-REC-IM"/>
        <s v="4710-001-REC-IM"/>
        <s v="4710-007-REC-IM"/>
        <s v="4710-006-REC-IM"/>
        <s v="4800-006-REC-IM"/>
        <s v="4710-005-REC-IM"/>
        <s v="4710-004-REC-IM"/>
        <s v="4800-004-REC-IM"/>
        <s v="4710-003-REC-IM"/>
        <s v="4710-002-REC-IM"/>
        <s v="4016-001-REC-IM"/>
        <s v="4800-003-REC-IM"/>
        <s v="4800-001-REC-IM"/>
        <s v="4704-001-REC-IM"/>
        <s v="4000-072-AGR-RI"/>
        <s v="4000-073-AGR-RI"/>
        <s v="4009-002-AGR-RI"/>
        <s v="4000-107-AGR-IM"/>
        <s v="4000-108-AGR-IM"/>
        <s v="4600-025-AGR-RI"/>
        <s v="4000-106-AGR-RI"/>
        <s v="4502-002-AGR-IM"/>
        <s v="4207-024-AGR-GR"/>
        <s v="4502-004-AGR-GR"/>
        <s v="4502-003-AGR-GR"/>
        <s v="6900-016-REC-IM"/>
        <s v="4320-028-AGR-GR"/>
        <s v="4100-027-POT-GR"/>
        <s v="4000-060-AGR-IM"/>
        <s v="4000-066-AGR-IM"/>
        <s v="4000-065-AGR-IM"/>
        <s v="4000-064-AGR-IM"/>
        <s v="4000-063-AGR-IM"/>
        <s v="4000-062-AGR-IM"/>
        <s v="4000-061-AGR-IM"/>
        <s v="4316-005-IRR-IM"/>
        <s v="4316-004-IRR-IM"/>
        <s v="4316-007-IRR-GR"/>
        <s v="4316-006-IRR-GR"/>
        <s v="4316-001-IRR-IM"/>
        <s v="4316-002-IRR-IM"/>
        <s v="3100-004-IND-IM"/>
        <s v="3106-001-IND-GR"/>
        <s v="4500-022-IND-IM"/>
        <s v="4500-021-IND-IM"/>
        <s v="4500-020-IND-RI"/>
        <s v="4500-019-IND-RI"/>
        <s v="DIVC-200301966"/>
        <s v="DIVC-200301944"/>
        <s v="DIVC-200301941"/>
        <s v="6025-007-STO-RI"/>
        <s v="6000-028-SIT-RI"/>
        <s v="4601-007-FIS-GR"/>
        <s v="4601-006-FIS-GR"/>
        <s v="4003-002-IND-GR"/>
        <s v="3106-002-IND-GR"/>
        <s v="4006-014-IND-GR"/>
        <s v="4006-013-IND-GR"/>
        <s v="4006-012-IND-GR"/>
        <s v="4006-011-IND-GR"/>
        <s v="4006-010-IND-GR"/>
        <s v="4006-009-IND-GR"/>
        <s v="4006-008-IND-GR"/>
        <s v="4006-007-IND-GR"/>
        <s v="4006-006-IND-GR"/>
        <s v="4000-023-IND-GR"/>
        <s v="4000-022-IND-GR"/>
        <s v="4006-018-IND-GR"/>
        <s v="4000-020-IND-GR"/>
        <s v="4006-005-IND-GR"/>
        <s v="4000-019-IND-GR"/>
        <s v="4000-016-IND-RI"/>
        <s v="6917-002-IND-IM"/>
        <s v="6918-018-IND-GR"/>
        <s v="6100-006-POT-GR"/>
        <s v="3000-005-POT-GR"/>
        <s v="4321-004-AGR-IM"/>
        <s v="4321-003-AGR-IM"/>
        <s v="4300-013-AGR-IM"/>
        <s v="4300-012-AGR-IM"/>
        <s v="4004-011-AGR-IM"/>
        <s v="4200-043-AGR-RI"/>
        <s v="4207-016-AGR-RI"/>
        <s v="4200-037-AGR-IM"/>
        <s v="4004-010-AGR-IM"/>
        <s v="4004-009-AGR-IM"/>
        <s v="4207-007-AGR-IM"/>
        <s v="4207-006-AGR-IM"/>
        <s v="4207-001-AGR-IM"/>
        <s v="4207-020-AGR-IM"/>
        <s v="4207-002-AGR-IM"/>
        <s v="4207-023-AGR-IM"/>
        <s v="4207-021-AGR-IM"/>
        <s v="4207-022-AGR-IM"/>
        <s v="4206-008-AGR-RI"/>
        <s v="4000-067-AGR-IM"/>
        <s v="4000-068-AGR-RI"/>
        <s v="4010-004-AGR-IM"/>
        <s v="4100-014-AGR-IM"/>
        <s v="4101-006-AGR-IM"/>
        <s v="4101-005-AGR-IM"/>
        <s v="4100-023-AGR-RI"/>
        <s v="4100-022-AGR-RI"/>
        <s v="4100-020-AGR-RI"/>
        <s v="4100-019-AGR-RI"/>
        <s v="4100-018-AGR-IM"/>
        <s v="4000-097-AGR-RI"/>
        <s v="4100-017-AGR-IM"/>
        <s v="4100-016-AGR-IM"/>
        <s v="4100-021-AGR-RI"/>
        <s v="4100-015-AGR-IM"/>
        <s v="4100-012-AGR-IM"/>
        <s v="4100-011-AGR-GR"/>
        <s v="4100-010-AGR-GR"/>
        <s v="4100-009-AGR-GR"/>
        <s v="4200-042-AGR-RI"/>
        <s v="4101-004-AGR-IM"/>
        <s v="4205-003-AGR-IM"/>
        <s v="4207-015-AGR-RI"/>
        <s v="4101-003-AGR-IM"/>
        <s v="DIVC-201710580"/>
        <s v="4206-013-AGR-IM"/>
        <s v="4010-005-AGR-RI"/>
        <s v="4000-105-AGR-RI"/>
        <s v="4000-104-AGR-RI"/>
        <s v="5200-049-AGR-IM"/>
        <s v="5206-011-AGR-IM"/>
        <s v="5200-047-AGR-IM"/>
        <s v="5200-045-AGR-IM"/>
        <s v="5200-048-AGR-GR"/>
        <s v="4000-075-AGR-RI"/>
        <s v="5200-050-AGR-RI"/>
        <s v="5200-051-AGR-IM"/>
        <s v="5200-054-AGR-IM"/>
        <s v="5200-053-AGR-IM"/>
        <s v="4200-046-AGR-IM"/>
        <s v="4207-019-AGR-IM"/>
        <s v="4200-045-AGR-IM"/>
        <s v="4200-047-AGR-GR"/>
        <s v="4207-017-AGR-GR"/>
        <s v="4200-044-AGR-GR"/>
        <s v="4207-018-AGR-GR"/>
        <s v="4004-013-AGR-RI"/>
        <s v="4000-079-AGR-RI"/>
        <s v="4004-012-AGR-IM"/>
        <s v="4300-017-AGR-GR"/>
        <s v="4321-001-AGR-IM"/>
        <s v="4300-016-AGR-IM"/>
        <s v="4300-015-AGR-RI"/>
        <s v="4300-014-AGR-RI"/>
        <s v="7407-017-PWS-RA"/>
        <s v="4310-004-PWS-IM"/>
        <s v="5302-014-IRR-GR"/>
        <s v="5200-068-IRR-IM"/>
        <s v="5302-013-IRR-GR"/>
        <s v="5302-003-IRR-GR"/>
        <s v="5200-070-IRR-IM"/>
        <s v="5302-016-IRR-IM"/>
        <s v="4200-049-AGR-RI"/>
        <s v="4200-048-AGR-RI"/>
        <s v="4200-050-AGR-IM"/>
        <s v="5200-078-AGR-IM"/>
        <s v="5000-023-AGR-IM"/>
        <s v="5110-005-AGR-IM"/>
        <s v="5110-006-AGR-RI"/>
        <s v="5109-002-AGR-IM"/>
        <s v="5109-001-AGR-IM"/>
        <s v="3000-008-PWS-GR"/>
        <s v="3000-007-PWS-GR"/>
        <s v="4300-002-PWS-GR"/>
        <s v="4318-003-PWS-GR"/>
        <s v="4318-002-PWS-GR"/>
        <s v="DIVC-201709173"/>
        <s v="4318-005-PWS-GR"/>
        <s v="4318-004-PWS-GR"/>
        <s v="4300-001-PWS-GR"/>
        <s v="5203-002-PWS-GR"/>
        <s v="5203-001-PWS-GR"/>
        <s v="5200-009-PWS-GR"/>
        <s v="5200-007-PWS-GR"/>
        <s v="5200-006-PWS-GR"/>
        <s v="5200-005-PWS-GR"/>
        <s v="5200-004-PWS-GR"/>
        <s v="4600-011-PWS-TR"/>
        <s v="4300-067-PWS-RA"/>
        <s v="4308-010-PWS-RA"/>
        <s v="4000-076-PWS-TR"/>
        <s v="6912-003-PWS-IM"/>
        <s v="6802-012-PWS-RI"/>
        <s v="6802-011-PWS-GR"/>
        <s v="6802-010-PWS-GR"/>
        <s v="6802-009-PWS-GR"/>
        <s v="6802-008-PWS-GR"/>
        <s v="6802-007-PWS-GR"/>
        <s v="6802-006-PWS-GR"/>
        <s v="6802-005-PWS-GR"/>
        <s v="7404-003-PWS-IM"/>
        <s v="7404-001-PWS-IM"/>
        <s v="7404-002-PWS-IM"/>
        <s v="7301-001-PWS-RI"/>
        <s v="7302-001-PWS-IM"/>
        <s v="5110-004-PWS-IM"/>
        <s v="5110-003-PWS-IM"/>
        <s v="4311-005-PWS-RA"/>
        <s v="4310-005-PWS-IM"/>
        <s v="5307-001-PWS-IM"/>
        <s v="6900-025-PWS-RI"/>
        <s v="7403-006-PWS-TR"/>
        <s v="7403-014-PWS-TR"/>
        <s v="4300-009-PWS-IM"/>
        <s v="4403-020-PWS-IM"/>
        <s v="4403-018-PWS-IM"/>
        <s v="4403-016-PWS-IM"/>
        <s v="4403-015-PWS-IM"/>
        <s v="4403-014-PWS-IM"/>
        <s v="4404-023-PWS-IM"/>
        <s v="3000-013-PWS-TR"/>
        <s v="5200-029-PWS-GR"/>
        <s v="5205-004-PWS-GR"/>
        <s v="4100-002-PWS-GR"/>
        <s v="4100-001-PWS-GR"/>
        <s v="4300-004-PWS-GR"/>
        <s v="4300-003-PWS-GR"/>
        <s v="5204-001-PWS-IM"/>
        <s v="5200-027-PWS-GR"/>
        <s v="7000-008-PWS-TR"/>
        <s v="7300-022-PWS-TR"/>
        <s v="7300-021-PWS-TR"/>
        <s v="7000-009-PWS-TR"/>
        <s v="7407-020-PWS-TR"/>
        <s v="7412-002-PWS-TR"/>
        <s v="6705-002-PWS-GR"/>
        <s v="6025-005-PWS-GR"/>
        <s v="6020-007-PWS-GR"/>
        <s v="7000-018-PWS-TR"/>
        <s v="6700-005-PWS-GR"/>
        <s v="6020-006-PWS-GR"/>
        <s v="6904-002-PWS-IM"/>
        <s v="4500-031-PWS-GR"/>
        <s v="4500-030-PWS-GR"/>
        <s v="4504-012-PWS-GR"/>
        <s v="4504-011-PWS-GR"/>
        <s v="4504-010-PWS-GR"/>
        <s v="4500-029-PWS-GR"/>
        <s v="4504-009-PWS-GR"/>
        <s v="5200-062-PWS-GR"/>
        <s v="5110-012-PWS-IM"/>
        <s v="6919-004-PWS-RI"/>
        <s v="5200-061-PWS-GR"/>
        <s v="5112-001-PWS-RI"/>
        <s v="5112-003-PWS-RI"/>
        <s v="5301-002-PWS-GR"/>
        <s v="5301-001-PWS-GR"/>
        <s v="5301-005-PWS-GR"/>
        <s v="5301-004-PWS-GR"/>
        <s v="5000-015-PWS-IM"/>
        <s v="5000-033-PWS-IM"/>
        <s v="6013-001-PWS-GR"/>
        <s v="6016-002-PWS-GR"/>
        <s v="6016-003-PWS-GR"/>
        <s v="4312-008-PWS-GR"/>
        <s v="4312-007-PWS-GR"/>
        <s v="3200-004-IND-IM"/>
        <s v="3200-003-IND-IM"/>
        <s v="3800-009-IND-IM"/>
        <s v="4312-005-PWS-GR"/>
        <s v="4316-009-PWS-GR"/>
        <s v="4300-031-PWS-GR"/>
        <s v="4312-006-PWS-GR"/>
        <s v="4317-002-PWS-GR"/>
        <s v="6900-030-PWS-IM"/>
        <s v="6900-029-PWS-IM"/>
        <s v="5305-005-PWS-IM"/>
        <s v="5305-004-PWS-IM"/>
        <s v="7401-012-PWS-GR"/>
        <s v="7300-020-PWS-TR"/>
        <s v="7401-013-PWS-TR"/>
        <s v="7302-016-PWS-TR"/>
        <s v="7401-015-PWS-TR"/>
        <s v="7000-026-PWS-TS"/>
        <s v="7302-014-PWS-IM"/>
        <s v="7300-006-PWS-GR"/>
        <s v="7300-004-PWS-GR"/>
        <s v="7302-012-PWS-IM"/>
        <s v="7300-003-PWS-GR"/>
        <s v="7300-002-PWS-GR"/>
        <s v="4200-027-PWS-GR"/>
        <s v="4200-026-PWS-GR"/>
        <s v="4200-025-PWS-GR"/>
        <s v="4200-024-PWS-GR"/>
        <s v="4200-023-PWS-RI"/>
        <s v="4205-002-PWS-GR"/>
        <s v="4205-001-PWS-GR"/>
        <s v="4200-020-PWS-GR"/>
        <s v="4200-019-PWS-GR"/>
        <s v="4300-096-PWS-GR"/>
        <s v="7403-004-PWS-GR"/>
        <s v="7403-008-PWS-GR"/>
        <s v="4607-004-IRR-IM"/>
        <s v="3800-006-IND-RI"/>
        <s v="3708-002-IND-IM"/>
        <s v="3100-010-PWS-GR"/>
        <s v="DIVC-200301965"/>
        <s v="3100-009-PWS-GR"/>
        <s v="3100-008-PWS-GR"/>
        <s v="3100-007-INS-GR"/>
        <s v="DIVC-200301961"/>
        <s v="3207-002-PWS-GR"/>
        <s v="3207-001-PWS-GR"/>
        <s v="6800-007-AGR-IM"/>
        <s v="4200-051-AGR-RI"/>
        <s v="4300-063-AGR-RI"/>
        <s v="5208-006-AGR-IM"/>
        <s v="2205-002-PWS-GR"/>
        <s v="6910-013-AGR-GR"/>
        <s v="6910-010-AGR-IM"/>
        <s v="6910-016-AGR-IM"/>
        <s v="6910-012-AGR-GR"/>
        <s v="6910-011-AGR-IM"/>
        <s v="6705-009-AGR-IM"/>
        <s v="3500-004-FIS-GR"/>
        <s v="DIVC-201704111GP"/>
        <s v="3700-013-FIS-GR"/>
        <s v="3700-012-FIS-GR"/>
        <s v="3700-011-FIS-GR"/>
        <s v="4311-003-FIS-RI"/>
        <s v="3000-003-IND-GR"/>
        <s v="3000-002-IND-GR"/>
        <s v="3004-009-PWS-GR"/>
        <s v="3700-018-IND-GR"/>
        <s v="3700-016-IND-RI"/>
        <s v="3700-015-IND-IM"/>
        <s v="3700-014-IND-IM"/>
        <s v="4000-071-AGR-RI"/>
        <s v="4000-070-AGR-RI"/>
        <s v="4000-069-AGR-RI"/>
        <s v="7300-010-IRR-GR"/>
        <s v="7300-009-IRR-GR"/>
        <s v="7300-008-IRR-GR"/>
        <s v="7300-007-IRR-GR"/>
        <s v="3108-005-PWS-GR"/>
        <s v="3108-004-PWS-GR"/>
        <s v="3108-003-IND-GR"/>
        <s v="3108-002-IND-GR"/>
        <s v="4308-008-PWS-IM"/>
        <s v="4312-010-IRR-RI"/>
        <s v="4312-009-IRR-RI"/>
        <s v="6912-001-PWS-TR"/>
        <s v="2203-002-PWS-IM"/>
        <s v="3006-001-PWS-RI"/>
        <s v="2203-001-PWS-IM"/>
        <s v="2202-006-PWS-IM"/>
        <s v="2202-005-PWS-IM"/>
        <s v="2202-004-PWS-IM"/>
        <s v="2202-003-PWS-IM"/>
        <s v="2202-002-PWS-IM"/>
        <s v="2202-001-PWS-IM"/>
        <s v="DIVC-201711069"/>
        <s v="4300-064-AGR-GR"/>
        <s v="4100-028-POT-GR"/>
        <s v="DIVC-201804350GP"/>
        <s v="7108-001-PWS-GR"/>
        <s v="DIVC-201705464GP"/>
        <s v="DIVC-201703342GP"/>
        <s v="DIVC-201702744GP"/>
        <s v="DIVC-201701794GP"/>
        <s v="DIVC-201615033"/>
        <s v="7412-001-PWS-TR"/>
        <s v="7411-006-IRR-IM"/>
        <s v="7407-016-PWS-IM"/>
        <s v="7407-009-IRR-IM"/>
        <s v="7403-002-PWS-TR"/>
        <s v="7402-005-IRR-GR"/>
        <s v="6916-001-PWS-TR"/>
        <s v="6912-007-IRR-IM"/>
        <s v="6905-001-REC-RI"/>
        <s v="6900-001-PWS-TR"/>
        <s v="6806-003-PWS-GR"/>
        <s v="6705-003-PWS-GR"/>
        <s v="6402-004-REC-IM"/>
        <s v="6100-004-PWS-GR"/>
        <s v="5112-004-PWS-IM"/>
        <s v="5110-001-PWS-GR"/>
        <s v="5101-001-PWS-GR"/>
        <s v="4707-021-IRR-IM"/>
        <s v="4707-015-IRR-IM"/>
        <s v="4601-004-PWS-GR"/>
        <s v="4500-010-PWS-TR"/>
        <s v="4500-001-PWS-TR"/>
        <s v="4403-026-STO-RI"/>
        <s v="4400-002-STO-RI"/>
        <s v="4315-003-PWS-GR"/>
        <s v="4314-003-PWS-GR"/>
        <s v="4308-006-PWS-IM"/>
        <s v="4200-036-AGR-RI"/>
        <s v="4200-022-PWS-GR"/>
        <s v="4008-004-IRR-GR"/>
        <s v="4006-004-AGR-IM"/>
        <s v="4000-096-PWS-TR"/>
        <s v="4000-103-PWR-GR"/>
        <s v="4000-051-AGR-GR"/>
        <s v="4000-049-AGR-GR"/>
        <s v="4000-048-AGR-GR"/>
        <s v="4000-007-IND-GR"/>
        <s v="4000-010-IND-GR"/>
        <s v="3902-002-REC-IM"/>
        <s v="3900-001-PWS-IM"/>
        <s v="3106-006-AGR-IM"/>
        <s v="3106-003-HYD-RI"/>
        <s v="3000-009-PWS-GR"/>
        <s v="2000-015-PWS-GR"/>
        <s v="DIV-200501397"/>
        <s v="DIV-200401858"/>
        <s v="DIV-201204539"/>
        <s v="DIVC-201614110"/>
        <s v="DIV-201605477"/>
        <s v="DIV-201401454"/>
        <s v="DIV-201303637"/>
        <s v="DIV-201301180"/>
        <s v="DIV-201301129"/>
        <s v="DIV-200901075"/>
        <s v="DIV-200801837"/>
        <s v="DIV-200801731"/>
        <s v="DIV-200702811"/>
        <s v="DIV-200702687"/>
        <s v="DIV-200702534"/>
        <s v="DIV-200702102"/>
        <s v="DIV-200702013"/>
        <s v="DIV-200603081"/>
        <s v="DIV-200602901"/>
        <s v="DIV-200602062"/>
        <s v="DIV-200600943"/>
        <s v="DIV-200600254"/>
        <s v="DIV-200600128"/>
        <s v="DIV-200502267"/>
        <s v="DIV-200500769"/>
        <s v="DIV-200500457"/>
        <s v="DIV-200500155"/>
        <s v="DIV-200402870"/>
        <s v="DIV-200402155"/>
        <s v="DIV-200400249"/>
        <s v="DIV-200301986"/>
        <s v="DIV-200301922"/>
        <s v="DIV-200301918"/>
        <s v="DIV-200301917"/>
        <s v="DIV-200301877"/>
        <s v="DIV-200301876"/>
        <s v="DIV-200201669"/>
        <s v="DIV-200201419"/>
        <s v="DIV-200103523"/>
        <s v="DIV-200102562"/>
        <s v="DIV-200102396"/>
        <s v="DIV-200101970"/>
        <s v="DIV-200101524"/>
        <s v="DIV-200003390"/>
        <s v="DIV-200002478"/>
        <s v="DIV-198400024"/>
        <s v="DIV-198400012"/>
        <s v="DIV-198300022"/>
        <s v="DIV-198300021"/>
        <s v="5200-030-IND-GR"/>
        <s v="5112-009-PWS-RI"/>
        <s v="6919-002-PWS-RI"/>
        <s v="6910-015-AGR-GR"/>
        <s v="6910-014-AGR-GR"/>
        <s v="6705-015-POT-GR"/>
        <s v="6705-014-POT-GR"/>
        <s v="3800-013-REC-IM"/>
        <s v="5000-024-STO-IM"/>
        <s v="4000-017-IND-IM"/>
        <s v="4000-021-STO-RI"/>
        <s v="DIVC-201710923GP"/>
        <s v="7402-009-PWS-TR"/>
        <s v="7202-023-AGR-GR"/>
        <s v="3106-004-AGR-IM"/>
        <s v="4300-095-AGR-IM"/>
        <s v="7300-013-PWS-TR"/>
        <s v="7000-016-PWR-SU"/>
        <s v="7000-015-PWR-SU"/>
        <s v="7000-014-PWR-SU"/>
        <s v="5206-003-IND-GR"/>
        <s v="3104-004-PWS-GR"/>
        <s v="7000-007-SIT-RI"/>
        <s v="4315-008-IRR-IM"/>
        <s v="6912-010-IND-GR"/>
        <s v="6900-031-PWS-RI"/>
        <s v="3800-004-HYD-RI"/>
        <s v="6000-025-HYD-IM"/>
        <s v="6000-046-HYD-RI"/>
        <s v="6400-001-HYD-IM"/>
        <s v="5000-018-PWR-SU"/>
        <s v="4315-009-PWS-TR"/>
        <s v="6900-033-OTH-RI"/>
        <s v="6900-032-REC-IM"/>
        <s v="6802-001-AGR-IM"/>
        <s v="5000-003-IND-GR"/>
        <s v="3702-001-REC-IM"/>
        <s v="4504-008-PWS-IM"/>
        <s v="4000-045-PWS-IM"/>
        <s v="3404-002-PWS-IM"/>
        <s v="7300-018-PWS-TS"/>
        <s v="7300-017-PWS-TR"/>
        <s v="7300-016-PWS-TR"/>
        <s v="7300-015-PWS-TR"/>
        <s v="7300-014-PWS-TR"/>
        <s v="4200-057-AGR-RI"/>
        <s v="4300-087-AGR-RI"/>
        <s v="4200-035-AGR-GR"/>
        <s v="4200-034-AGR-RI"/>
        <s v="4205-004-AGR-IM"/>
        <s v="4206-007-AGR-RI"/>
        <s v="4318-009-REC-RI"/>
        <s v="6912-017-IRR-GR"/>
        <s v="5000-012-IRR-GR"/>
        <s v="6800-013-AGR-IM"/>
        <s v="4300-102-AGR-RI"/>
        <s v="4318-011-REC-IM"/>
        <s v="6000-050-REC-IM"/>
        <s v="6000-049-REC-IM"/>
        <s v="6000-048-REC-IM"/>
        <s v="2000-014-STO-RI"/>
        <s v="4300-020-HYD-RI"/>
        <s v="4300-019-HYD-RI"/>
        <s v="4300-018-FIS-RI"/>
        <s v="3100-005-REC-IM"/>
        <s v="4320-025-POT-GR"/>
        <s v="6705-013-REC-IM"/>
        <s v="6910-019-REC-IM"/>
        <s v="6705-012-REC-IM"/>
        <s v="6910-018-REC-IM"/>
        <s v="6705-011-REC-IM"/>
        <s v="6910-017-REC-IM"/>
        <s v="2203-003-PWS-GR"/>
        <s v="7403-021-IRR-IM"/>
        <s v="7403-020-IRR-IM"/>
        <s v="7403-019-IRR-IM"/>
        <s v="7403-018-IRR-IM"/>
        <s v="7403-017-IRR-IM"/>
        <s v="7403-015-IRR-IM"/>
        <s v="6912-016-IRR-IM"/>
        <s v="6912-015-IRR-IM"/>
        <s v="6912-014-IRR-IM"/>
        <s v="6912-012-IRR-IM"/>
        <s v="7000-006-IRR-GR"/>
        <s v="7000-004-IRR-IM"/>
        <s v="7000-002-IRR-IM"/>
        <s v="7000-001-IRR-IM"/>
        <s v="7000-019-PWR-SU"/>
        <s v="6000-055-PWR-GR"/>
        <s v="4000-095-PWR-RI"/>
        <s v="4000-094-PWR-RI"/>
        <s v="4320-018-AGR-RI"/>
        <s v="5204-002-PWS-GR"/>
        <s v="5206-014-PWS-IM"/>
        <s v="5206-013-PWS-IM"/>
        <s v="4600-024-PWS-IM"/>
        <s v="4600-023-PWS-IM"/>
        <s v="4600-019-PWS-IM"/>
        <s v="4600-020-PWS-IM"/>
        <s v="4600-022-PWS-IM"/>
        <s v="4600-017-PWS-IM"/>
        <s v="4600-014-PWS-IM"/>
        <s v="4600-021-PWS-IM"/>
        <s v="4600-015-PWS-IM"/>
        <s v="4600-016-PWS-IM"/>
        <s v="4600-018-PWS-IM"/>
        <s v="3108-001-IND-GR"/>
        <s v="4803-001-HYD-RI"/>
        <s v="4000-054-STO-RI"/>
        <s v="4000-089-IND-GR"/>
        <s v="4000-043-PWS-GR"/>
        <s v="6914-040-IND-RI"/>
        <s v="6914-005-IND-GR"/>
        <s v="6914-004-IND-GR"/>
        <s v="6914-003-IND-GR"/>
        <s v="6914-002-IND-IM"/>
        <s v="4005-003-IND-GR"/>
        <s v="5202-010-IND-RI"/>
        <s v="5202-009-IND-RI"/>
        <s v="4000-111-AGR-GR"/>
        <s v="4017-010-AGR-GR"/>
        <s v="4017-009-AGR-GR"/>
        <s v="4017-008-AGR-GR"/>
        <s v="4017-007-AGR-GR"/>
        <s v="4000-110-AGR-IM"/>
        <s v="4017-004-AGR-IM"/>
        <s v="5000-013-IRR-GR"/>
        <s v="4009-006-STO"/>
        <s v="4000-102-PWS-IM"/>
        <s v="4000-101-PWS-IM"/>
        <s v="4000-099-PWS-IM"/>
        <s v="4000-097-PWS-IM"/>
        <s v="4000-096-PWS-IM"/>
        <s v="5102-012-AGR-IM"/>
        <s v="3000-017-PWR-RI"/>
        <s v="3000-016-PWR-RI"/>
        <s v="3000-015-PWR-RI"/>
        <s v="3000-014-IND-GR"/>
        <s v="4313-013-IRR-GR"/>
        <s v="4313-012-IRR-IM"/>
        <s v="4313-011-IRR-IM"/>
        <s v="4313-010-IRR-IM"/>
        <s v="4313-009-IRR-IM"/>
        <s v="3106-005-AGR-IM"/>
        <s v="2000-022-PWR-GR"/>
        <s v="2000-019-PWR-SU"/>
        <s v="2000-018-PWR-SU"/>
        <s v="2000-017-PWR-SU"/>
        <s v="5000-032-IRR-GR"/>
        <s v="5000-027-IRR-RI"/>
        <s v="5000-026-IRR-RI"/>
        <s v="5302-021-IRR-GR"/>
        <s v="5302-020-IRR-GR"/>
        <s v="5302-019-IRR-IM"/>
        <s v="5302-018-IRR-IM"/>
        <s v="5200-069-IRR-IM"/>
        <s v="5302-017-IRR-IM"/>
        <s v="5302-015-IRR-IM"/>
        <s v="5000-011-IRR-IM"/>
        <s v="5000-010-IRR-IM"/>
        <s v="5000-009-IRR-IM"/>
        <s v="5000-008-IRR-IM"/>
        <s v="5000-007-IRR-IM"/>
        <s v="5000-005-IRR-IM"/>
        <s v="5000-004-IRR-IM"/>
        <s v="6023-002-AGR-IM"/>
        <s v="5206-015-IND-GR"/>
        <s v="5200-016-IND-GR"/>
        <s v="4002-004-AGR-IM"/>
        <s v="4300-010-AGR-GR"/>
        <s v="4502-005-AGR-GR"/>
        <s v="4000-018-IND-GR"/>
        <s v="4300-091-PWS-GR"/>
        <s v="5206-010-IND-GR"/>
        <s v="3700-017-IND-GR"/>
        <s v="3000-004-IND-GR"/>
        <s v="4310-001-PWS-IM"/>
        <s v="5200-026-PWS-GR"/>
        <s v="6900-039-PWS-GR"/>
        <s v="4000-090-IND-RI"/>
        <s v="4316-003-IRR-IM"/>
        <s v="5201-007-AGR-IM"/>
        <s v="5201-006-AGR-IM"/>
        <s v="5201-005-AGR-IM"/>
        <s v="5201-004-AGR-IM"/>
        <s v="5201-003-AGR-IM"/>
        <s v="6024-009-PWS-GR"/>
        <s v="6000-009-PWS-IM"/>
        <s v="DIVC-201708018"/>
        <s v="6916-011-PWS-RI"/>
        <s v="6918-007-PWS-IM"/>
        <s v="5106-019-PWS-GR"/>
        <s v="3400-001-PWS-GR"/>
        <s v="4003-001-PWS-GR"/>
        <s v="6918-005-PWS-GR"/>
        <s v="4002-003-PWS-GR"/>
        <s v="4002-002-PWS-GR"/>
        <s v="5106-006-PWS-GR"/>
        <s v="4200-007-PWS-GR"/>
        <s v="4203-001-PWS-GR"/>
        <s v="4019-002-PWS-GR"/>
        <s v="4017-001-PWS-IM"/>
        <s v="6915-001-PWS-RI"/>
        <s v="3700-004-PWS-GR"/>
        <s v="3700-003-PWS-GR"/>
        <s v="3700-002-PWS-GR"/>
        <s v="4206-004-PWS-GR"/>
        <s v="4206-002-PWS-GR"/>
        <s v="4206-003-PWS-GR"/>
        <s v="6918-001-PWS-RI"/>
        <s v="5104-001-PWS-GR"/>
        <s v="4019-001-PWS-GR"/>
        <s v="7403-009-PWS-GR"/>
        <s v="6026-003-PWS-IM"/>
        <s v="7405-007-PWS-GR"/>
        <s v="7403-005-PWS-TR"/>
        <s v="6800-012-PWS-GR"/>
        <s v="7200-010-PWS-GR"/>
        <s v="7200-006-PWS-IM"/>
        <s v="7408-001-PWS-IM"/>
        <s v="6202-001-PWS-IM"/>
        <s v="6005-005-PWS-GR"/>
        <s v="6005-007-PWS-GR"/>
        <s v="2102-003-PWS-IM"/>
        <s v="7407-019-PWS-TR"/>
        <s v="4601-003-PWS-GR"/>
        <s v="4601-002-PWS-GR"/>
        <s v="6920-008-PWS-GR"/>
        <s v="6920-006-PWS-GR"/>
        <s v="6920-002-PWS-GR"/>
        <s v="7405-002-PWS-IM"/>
        <s v="6802-013-PWS-GR"/>
        <s v="6000-020-PWS-GR"/>
        <s v="6000-018-PWS-GR"/>
        <s v="7105-003-PWS-GR"/>
        <s v="2104-001-PWS-GR"/>
        <s v="6005-004-PWS-IM"/>
        <s v="6000-014-PWS-GR"/>
        <s v="6016-001-PWS-IM"/>
        <s v="6005-002-PWS-IM"/>
        <s v="6000-057-PWS-TR"/>
        <s v="6000-012-PWS-GR"/>
        <s v="6005-006-PWS-GR"/>
        <s v="7403-003-PWS-TR"/>
        <s v="7000-017-PWS-TR"/>
        <s v="7000-020-PWS-TR"/>
        <s v="6705-005-PWS-GR"/>
        <s v="6920-009-PWS-GR"/>
        <s v="7202-022-IRR-GR"/>
        <s v="6920-007-PWS-GR"/>
        <s v="6920-005-PWS-GR"/>
        <s v="6000-044-PWS-GR"/>
        <s v="6920-003-PWS-GR"/>
        <s v="7403-012-PWS-TR"/>
        <s v="6705-008-PWS-GR"/>
        <s v="6000-045-PWS-GR"/>
        <s v="6000-043-PWS-GR"/>
        <s v="6025-001-PWS-IM"/>
        <s v="6100-002-PWS-GR"/>
        <s v="6100-003-PWS-GR"/>
        <s v="6100-001-PWS-GR"/>
        <s v="7403-007-PWS-GR"/>
        <s v="7108-003-PWS-IM"/>
        <s v="2102-002-PWS-IM"/>
        <s v="6010-001-PWS-GR"/>
        <s v="2102-001-PWS-GR"/>
        <s v="7300-011-PWS-GR"/>
        <s v="7200-003-PWS-GR"/>
        <s v="7403-001-PWS-TR"/>
        <s v="7410-001-PWS-RI"/>
        <s v="7407-014-PWS-IM"/>
        <s v="7202-020-PWS-IM"/>
        <s v="6024-002-PWS-IM"/>
        <s v="7202-019-PWS-IM"/>
        <s v="7202-021-PWS-IM"/>
        <s v="7403-013-PWS-TR"/>
        <s v="7108-005-PWS-RI"/>
        <s v="6024-003-PWS-IM"/>
        <s v="7402-008-PWS-GR"/>
        <s v="5307-005-IRR-IM"/>
        <s v="5307-004-IRR-IM"/>
        <s v="3400-007-IND-RI"/>
        <s v="3400-006-FIR-RI"/>
        <s v="4204-004-AGR-IM"/>
        <s v="5112-013-PWS-IM"/>
        <s v="5200-064-PWS-GR"/>
        <s v="5200-063-PWS-GR"/>
        <s v="5112-012-PWS-RI"/>
        <s v="4004-007-AGR-IM"/>
        <s v="4312-001-IRR-IM"/>
        <s v="6600-001-REC-IM"/>
        <s v="7402-006-IRR-GR"/>
        <s v="7402-004-IRR-GR"/>
        <s v="7402-003-IRR-GR"/>
        <s v="7402-002-IRR-GR"/>
        <s v="3100-006-REC-IM"/>
        <s v="6801-001-PWS-IM"/>
        <s v="3207-006-REC-IM"/>
        <s v="6912-006-IRR-IM"/>
        <s v="6912-005-IRR-IM"/>
        <s v="6912-004-IRR-GR"/>
        <s v="4000-031-IND-GR"/>
        <s v="4000-030-IND-GR"/>
        <s v="4000-029-IND-GR"/>
        <s v="4000-028-IND-GR"/>
        <s v="4019-003-HYD-IM"/>
        <s v="5112-015-PWS-IM"/>
        <s v="3000-001-IND-RI"/>
        <s v="4000-088-IND-RI"/>
        <s v="4000-078-STO-RI"/>
        <s v="4707-023-IRR-IM"/>
        <s v="4707-022-IRR-IM"/>
        <s v="4707-020-IRR-IM"/>
        <s v="4707-019-IRR-IM"/>
        <s v="4707-018-IRR-IM"/>
        <s v="4707-017-IRR-IM"/>
        <s v="4707-016-IRR-IM"/>
        <s v="4000-014-AGR-GR"/>
        <s v="4315-005-STO-IM"/>
        <s v="7108-010-IRR-IM"/>
        <s v="7108-009-IRR-IM"/>
        <s v="7108-008-IRR-IM"/>
        <s v="7108-007-IRR-IM"/>
        <s v="7108-006-IRR-IM"/>
        <s v="4500-037-IND-IM"/>
        <s v="7407-008-IRR-IM"/>
        <s v="7407-007-IRR-IM"/>
        <s v="7407-005-IRR-IM"/>
        <s v="7407-003-IRR-IM"/>
        <s v="7407-004-IRR-IM"/>
        <s v="4401-005-IRR-IM"/>
        <s v="4401-004-IRR-IM"/>
        <s v="4401-003-IRR-IM"/>
        <s v="6903-002-PWS-IM"/>
        <s v="3000-011-PWS-GR"/>
        <s v="5200-075-PWS-GR"/>
        <s v="5000-017-PWS-IM"/>
        <s v="5000-016-PWS-IM"/>
        <s v="5112-006-PWS-RI"/>
        <s v="5108-004-PWS-IM"/>
        <s v="5202-006-PWS-IM"/>
        <s v="5202-005-PWS-IM"/>
        <s v="5302-007-PWS-IM"/>
        <s v="6805-001-REC-IM"/>
        <s v="6800-011-REC-IM"/>
        <s v="5302-009-PWS-IM"/>
        <s v="6023-005-REC-IM"/>
        <s v="6800-008-AGR-IM"/>
        <s v="5202-007-PWS-IM"/>
        <s v="5307-002-PWS-IM"/>
        <s v="5112-010-PWS-RI"/>
        <s v="5301-003-PWS-GR"/>
        <s v="4602-004-IRR-IM"/>
        <s v="6000-027-IND-IM"/>
        <s v="5305-006-PWS-IM"/>
        <s v="5112-002-PWS-IM"/>
        <s v="5303-001-PWS-IM"/>
        <s v="5111-002-PWS-IM"/>
        <s v="5305-003-PWS-IM"/>
        <s v="5303-003-PWS-IM"/>
        <s v="5305-001-PWS-IM"/>
        <s v="5305-002-PWS-IM"/>
        <s v="6900-026-PWS-RI"/>
        <s v="5108-002-PWS-IM"/>
        <s v="6000-038-PWS-GR"/>
        <s v="6000-037-PWS-GR"/>
        <s v="6919-003-PWS-RI"/>
        <s v="5106-024-PWS-IM"/>
        <s v="5106-025-PWS-IM"/>
        <s v="6000-036-PWS-IM"/>
        <s v="6000-035-PWS-GR"/>
        <s v="6000-034-PWS-GR"/>
        <s v="6900-023-PWS-IM"/>
        <s v="6900-024-PWS-IM"/>
        <s v="6602-001-IRR-GR"/>
        <s v="5302-012-PWR-RI"/>
        <s v="5302-011-PWR-RI"/>
        <s v="4607-009-AGR-IM"/>
        <s v="4318-010-IRR-IM"/>
        <s v="4300-073-AGR-GR"/>
        <s v="6904-001-IND-RI"/>
        <s v="4007-002-REC-IM"/>
        <s v="6100-007-IND-IM"/>
        <s v="4312-004-STO-IM"/>
        <s v="3700-019-IND-GR"/>
        <s v="4300-071-REC-IM"/>
        <s v="4200-031-AGR-IM"/>
        <s v="4403-027-STO-IM"/>
        <s v="4000-008-IND-GR"/>
        <s v="6000-005-IND-GR"/>
        <s v="6000-004-IND-GR"/>
        <s v="6000-003-IND-GR"/>
        <s v="6020-001-HYD-RI"/>
        <s v="3000-012-PWS-IM"/>
        <s v="4801-001-PWS-IM"/>
        <s v="3900-002-PWS-IM"/>
        <s v="6402-001-REC-IM"/>
        <s v="2000-006-IRR-IM"/>
        <s v="2000-005-IRR-IM"/>
        <s v="6402-003-REC-IM"/>
        <s v="6402-002-REC-IM"/>
        <s v="7401-003-IRR-IM"/>
        <s v="7401-002-IRR-IM"/>
        <s v="3700-001-HYD-RI"/>
        <s v="3800-005-HYD-RI"/>
        <s v="6000-008-HYD-IM"/>
        <s v="6000-007-HYD-IM"/>
        <s v="4303-002-HYD-RI"/>
        <s v="6000-006-HYD-RI"/>
        <s v="6705-001-HYD-RI"/>
        <s v="6020-002-HYD-RI"/>
        <s v="4300-070-PWS-IM"/>
        <s v="6916-010-POT-GR"/>
        <s v="6916-009-POT-GR"/>
        <s v="6916-008-POT-GR"/>
        <s v="6916-006-POT-GR"/>
        <s v="6916-007-POT-GR"/>
        <s v="6916-005-POT-GR"/>
        <s v="6916-004-POT-GR"/>
        <s v="4008-008-PWS-IM"/>
        <s v="4006-002-IRR-IM"/>
        <s v="4006-003-IRR-IM"/>
        <s v="4000-058-AGR-IM"/>
        <s v="4308-007-PWS-IM"/>
        <s v="4704-002-REC-IM"/>
        <s v="5205-006-PWS-GR"/>
        <s v="5206-009-PWS-GR"/>
        <s v="5206-006-PWS-GR"/>
        <s v="5206-004-PWS-IM"/>
        <s v="4318-008-REC-IM"/>
        <s v="4600-013-PWS-IM"/>
        <s v="5200-028-PWS-GR"/>
        <s v="5205-002-PWS-IM"/>
        <s v="5200-025-PWS-GR"/>
        <s v="4500-033-PWS-GR"/>
        <s v="4500-027-PWS-GR"/>
        <s v="4500-026-PWS-GR"/>
        <s v="4504-006-REC-IM"/>
        <s v="4500-016-IND-GR"/>
        <s v="4500-014-IND-GR"/>
        <s v="4500-013-IND-IM"/>
        <s v="4707-013-IRR-IM"/>
        <s v="4400-009-STO-RI"/>
        <s v="4400-008-STO-RI"/>
        <s v="4400-007-STO-RI"/>
        <s v="4400-006-STO-RI"/>
        <s v="4000-074-AGR-IM"/>
        <s v="4400-004-STO-RI"/>
        <s v="4400-003-STO-RI"/>
        <s v="4401-009-REC-RI"/>
        <s v="2107-009-PWS-IM"/>
        <s v="2000-016-PWS-GR"/>
        <s v="4300-026-REC-IM"/>
        <s v="4000-053-REC-RI"/>
        <s v="4320-026-AGR-GR"/>
        <s v="4320-024-POT-GR"/>
        <s v="4320-011-AGR-IM"/>
        <s v="4300-060-AGR-IM"/>
        <s v="4321-010-AGR-IM"/>
        <s v="4008-007-IRR-GR"/>
        <s v="4008-006-IRR-GR"/>
        <s v="4008-005-IRR-GR"/>
        <s v="4008-003-IRR-IM"/>
        <s v="4403-008-REC-IM"/>
        <s v="4403-007-REC-IM"/>
        <s v="4403-006-REC-IM"/>
        <s v="6918-012-IND-GR"/>
        <s v="6918-011-IND-GR"/>
        <s v="6918-010-IND-GR"/>
        <s v="3902-001-HYD-IM"/>
        <s v="4200-029-PWS-GR"/>
        <s v="4200-028-PWS-GR"/>
        <s v="4200-021-PWS-GR"/>
        <s v="4500-012-AGR-RI"/>
        <s v="4000-001-AGR-IM"/>
        <s v="4607-002-AGR-IM"/>
        <s v="4320-010-REC-IM"/>
        <s v="6700-003-FIR-IM"/>
        <s v="6700-002-POT-IM"/>
        <s v="4100-003-PWS-GR"/>
        <s v="4319-001-PWS-GR"/>
        <s v="4000-038-PWS-GR"/>
        <s v="5102-002-PWS-GR"/>
        <s v="5106-023-PWS-GR"/>
        <s v="6918-008-PWS-IM"/>
        <s v="4017-003-PWS-IM"/>
        <s v="3300-001-PWS-GR"/>
        <s v="3300-004-PWS-GR"/>
        <s v="3300-003-PWS-GR"/>
        <s v="3300-002-PWS-GR"/>
        <s v="6900-010-PWS-IM"/>
        <s v="4313-002-PWS-GR"/>
        <s v="4313-001-PWS-GR"/>
        <s v="4500-004-PWS-GR"/>
        <s v="5106-022-PWS-GR"/>
        <s v="5106-021-PWS-GR"/>
        <s v="5106-020-PWS-GR"/>
        <s v="3104-005-PWS-GR"/>
        <s v="4000-036-PWS-GR"/>
        <s v="4000-034-PWS-GR"/>
        <s v="7411-005-IRR-IM"/>
        <s v="7411-003-IRR-IM"/>
        <s v="4500-003-PWS-IM"/>
        <s v="6900-038-PWS-GR"/>
        <s v="5110-002-PWS-TR"/>
        <s v="5106-017-PWS-GR"/>
        <s v="5106-016-PWS-GR"/>
        <s v="5106-015-PWS-GR"/>
        <s v="4300-047-REC-IM"/>
        <s v="4300-046-REC-IM"/>
        <s v="4300-045-REC-IM"/>
        <s v="4300-044-REC-IM"/>
        <s v="4300-043-REC-IM"/>
        <s v="5106-014-AGR-GR"/>
        <s v="5106-013-PWS-GR"/>
        <s v="5106-012-PWS-GR"/>
        <s v="6918-004-PWS-IM"/>
        <s v="4004-001-PWS-GR"/>
        <s v="5103-002-PWS-IM"/>
        <s v="5103-001-PWS-IM"/>
        <s v="4203-002-PWS-GR"/>
        <s v="6900-008-PWS-GR"/>
        <s v="4200-011-PWS-GR"/>
        <s v="4200-016-PWS-GR"/>
        <s v="4200-010-PWS-GR"/>
        <s v="4200-009-PWS-GR"/>
        <s v="4200-008-PWS-GR"/>
        <s v="5102-001-PWS-GR"/>
        <s v="4300-008-PWS-GR"/>
        <s v="5106-011-PWS-GR"/>
        <s v="5106-010-PWS-GR"/>
        <s v="5106-009-PWS-GR"/>
        <s v="5106-008-PWS-GR"/>
        <s v="5106-007-PWS-GR"/>
        <s v="4200-006-PWS-GR"/>
        <s v="5106-005-PWS-GR"/>
        <s v="4320-009-AGR-IM"/>
        <s v="3404-001-PWS-IM"/>
        <s v="4315-006-IND-GR"/>
        <s v="4320-006-AGR-IM"/>
        <s v="4320-005-AGR-IM"/>
        <s v="6806-002-PWS-GR"/>
        <s v="4005-002-IND-GR"/>
        <s v="4005-001-CLG-GR"/>
        <s v="4207-010-IRR-IM"/>
        <s v="4607-003-REC-GR"/>
        <s v="3710-005-REC-RI"/>
        <s v="6901-001-REC-RI"/>
        <s v="4010-003-AGR-IM"/>
        <s v="4010-002-AGR-IM"/>
        <s v="4010-001-AGR-IM"/>
        <s v="4607-005-IRR-IM"/>
        <s v="4607-016-IRR-IM"/>
        <s v="4004-005-STO-IM"/>
        <s v="4607-011-AGR-IM"/>
        <s v="4007-001-STO-RI"/>
        <s v="5200-022-IND-GR"/>
        <s v="5200-021-IND-GR"/>
        <s v="5200-020-IND-GR"/>
        <s v="5200-019-IND-GR"/>
        <s v="5200-018-IND-GR"/>
        <s v="4303-001-IND-GR"/>
        <s v="4300-041-REC-IM"/>
        <s v="6900-004-IND-GR"/>
        <s v="5202-011-HYD-RI"/>
        <s v="4504-017-REC-IM"/>
        <s v="4504-016-REC-GR"/>
        <s v="4504-015-REC-GR"/>
        <s v="4504-014-REC-GR"/>
        <s v="4504-013-REC-GR"/>
        <s v="5105-001-REC-IM"/>
        <s v="3203-001-REC-IM"/>
        <s v="6400-003-REC-IM"/>
        <s v="4707-011-IRR-GR"/>
        <s v="4707-010-IRR-GR"/>
        <s v="4707-008-IRR-GR"/>
        <s v="4000-004-IND-GR"/>
        <s v="4000-003-IND-GR"/>
        <s v="4500-011-PWS-GR"/>
        <s v="6918-009-PWS-IM"/>
        <s v="4000-042-PWS-GR"/>
        <s v="4000-041-PWS-GR"/>
        <s v="4000-040-PWS-GR"/>
        <s v="4000-039-PWS-GR"/>
        <s v="4707-006-IRR-IM"/>
        <s v="4707-005-IRR-IM"/>
        <s v="4707-004-IRR-IM"/>
        <s v="4707-003-IRR-IM"/>
        <s v="4707-002-IRR-IM"/>
        <s v="6604-004-PWS-RI"/>
        <s v="4600-004-PWS-GR"/>
        <s v="4601-001-PWS-GR"/>
        <s v="4600-012-IND-IM"/>
        <s v="4000-032-IND-GR"/>
        <s v="2207-001-REC-IM"/>
        <s v="4500-018-AGR-RI"/>
        <s v="4500-017-AGR-RI"/>
        <s v="4316-008-PWS-GR"/>
        <s v="7202-017-PWS-GR"/>
        <s v="7202-013-IRR-IM"/>
        <s v="7202-012-LAN-IM"/>
        <s v="7202-011-LAN-IM"/>
        <s v="7202-009-LAN-IM"/>
        <s v="7202-007-LAN-IM"/>
        <s v="7202-008-LAN-IM"/>
        <s v="7202-006-LAN-IM"/>
        <s v="7202-004-LAN-IM"/>
        <s v="7202-002-LAN-IM"/>
        <s v="7202-003-LAN-IM"/>
        <s v="7403-011-PWS-GR"/>
        <s v="7200-012-PWS-GR"/>
        <s v="7403-010-PWS-GR"/>
        <s v="6026-001-PWS-IM"/>
        <s v="7405-006-PWS-RI"/>
        <s v="7405-004-PWS-IM"/>
        <s v="6000-026-PWS-IM"/>
        <s v="6000-025-PWS-IM"/>
        <s v="7200-008-PWS-IM"/>
        <s v="7200-007-PWS-IM"/>
        <s v="7200-005-PWS-IM"/>
        <s v="6006-004-PWS-GR"/>
        <s v="7000-023-PWS-TR"/>
        <s v="7000-022-PWS-TR"/>
        <s v="7000-021-PWS-TR"/>
        <s v="6900-041-PWS-TR"/>
        <s v="6920-004-PWS-GR"/>
        <s v="7405-003-PWS-IM"/>
        <s v="7411-002-PWS-TR"/>
        <s v="6000-022-PWS-GR"/>
        <s v="7405-001-PWS-RI"/>
        <s v="6000-017-PWS-GR"/>
        <s v="6000-016-PWS-GR"/>
        <s v="6005-003-PWS-IM"/>
        <s v="6000-013-PWS-GR"/>
        <s v="6000-011-PWS-GR"/>
        <s v="6000-010-PWS-GR"/>
        <s v="6920-001-PWS-IM"/>
        <s v="7107-002-PWS-IM"/>
        <s v="6705-007-PWS-GR"/>
        <s v="DIVC-201704601GP"/>
        <s v="DIVC-201707676GP"/>
        <s v="DIVC-201707662GP"/>
        <s v="DIVC-201707669GP"/>
        <s v="DIVC-201707666GP"/>
        <s v="DIVC-201704011GP"/>
        <s v="DIVC-201704661GP"/>
        <s v="DIVC-201703286GP"/>
        <s v="DIVC-201703273GP"/>
        <s v="DIVC-201703984GP"/>
        <s v="DIVC-201703280GP"/>
        <s v="DIVC-201704514GP"/>
        <s v="DIVC-201703285GP"/>
        <s v="DIVC-201704512GP"/>
        <s v="DIVC-201703278GP"/>
        <s v="DIVC-201704006GP"/>
        <s v="6805-003-PWS-GR"/>
        <s v="6902-001-PWS-IM"/>
        <s v="3700-008-PWS-GR"/>
        <s v="3400-005-IND-GR"/>
        <s v="7411-004-IRR-IM"/>
        <s v="DIVC-201703276GP"/>
        <s v="DIVC-201703436GP"/>
        <s v="DIVC-201704205GP"/>
        <s v="DIVC-201703282GP"/>
        <s v="DIVC-201703270GP"/>
        <s v="DIVC-201703681GP"/>
        <s v="DIVC-201702978GP"/>
        <s v="2205-001-PWS-GR"/>
        <s v="4101-008-IRR-IM"/>
        <s v="7407-018-PWS-IM"/>
        <s v="7401-011-PWS-GR"/>
        <s v="DIVC-201703932GP"/>
        <s v="DIVC-201703742"/>
        <s v="7401-014-PWS-TR"/>
        <s v="7000-025-PWS-TR"/>
        <s v="7000-024-PWS-TR"/>
        <s v="7302-015-PWS-TR"/>
        <s v="7300-019-PWS-TR"/>
        <s v="7300-001-PWS-GR"/>
        <s v="DIVC-201703261GP"/>
        <s v="DIVC-201703440GP"/>
        <s v="DIVC-201705814GP"/>
        <s v="DIVC-201702139"/>
        <s v="DIVC-201703431GP"/>
        <s v="DIVC-201703979GP"/>
        <s v="DIVC-201703308GP"/>
        <s v="DIVC-201703473GP"/>
        <s v="DIVC-201703434GP"/>
        <s v="DIVC-201702577GP"/>
        <s v="DIVC-201703444GP"/>
        <s v="DIVC-201703826GP"/>
        <s v="DIVC-201704007GP"/>
        <s v="DIVC-201705128GP"/>
        <s v="DIVC-201703745GP"/>
        <s v="DIVC-201703458GP"/>
        <s v="DIVC-201703430GP"/>
        <s v="DIVC-201703525GP"/>
        <s v="DIVC-201702951GP"/>
        <s v="DIVC-201703266GP"/>
        <s v="DIVC-201615710"/>
        <s v="DIVC-201703426GP"/>
        <s v="DIVC-201703420GP"/>
        <s v="DIVC-201703416GP"/>
        <s v="DIVC-201704002GP"/>
        <s v="DIVC-201703929GP"/>
        <s v="DIVC-201703089GP"/>
        <s v="DIVC-201703425GP"/>
        <s v="DIVC-201704175GP"/>
        <s v="DIVC-201703417GP"/>
        <s v="DIVC-201703360GP"/>
        <s v="DIVC-201703009GP"/>
        <s v="DIVC-201703010GP"/>
        <s v="DIVC-201703093GP"/>
        <s v="DIVC-201703121GP"/>
        <s v="DIVC-201703091GP"/>
        <s v="DIVC-201703339GP"/>
        <s v="DIVC-201703358GP"/>
        <s v="DIVC-201703432GP"/>
        <s v="DIVC-201702720GP"/>
        <s v="DIVC-201702727GP"/>
        <s v="DIVC-201702444GP"/>
        <s v="DIVC-201702429GP"/>
        <s v="DIVC-201702316GP"/>
        <s v="DIVC-201702547GP"/>
        <s v="DIVC-201701452GP"/>
        <s v="DIV-200300427"/>
        <s v="DIVC-201702248GP"/>
        <s v="DIVC-201702040GP"/>
        <s v="DIVC-201702168GP"/>
        <s v="DIVC-201702133GP"/>
        <s v="DIVC-201702024GP"/>
        <s v="DIVC-201701776GP"/>
        <s v="DIVC-201701756GP"/>
        <s v="5202-008-IND-GR"/>
        <s v="4300-088-PWS-GR"/>
        <s v="6805-004-PWS-GR"/>
        <s v="5305-007-IRR-TR"/>
        <s v="5307-007-IRR-GR"/>
        <s v="7403-016-IRR-IM"/>
        <s v="6805-002-PWS-GR"/>
        <s v="4204-009-AGR-IM"/>
        <s v="4204-008-AGR-IM"/>
        <s v="4302-003-PWS-IM"/>
        <s v="4204-010-AGR-RI"/>
        <s v="4302-001-PWS-IM"/>
        <s v="5307-003-IRR-IM"/>
        <s v="4204-011-AGR-RI"/>
        <s v="4300-025-AGR-RI"/>
        <s v="4300-024-AGR-RI"/>
        <s v="4300-023-AGR-IM"/>
        <s v="3200-002-IRR-IM"/>
        <s v="3200-001-IRR-IM"/>
        <s v="4204-006-AGR-RI"/>
        <s v="5200-066-PWS-GR"/>
        <s v="5200-065-PWS-GR"/>
        <s v="5110-013-PWS-IM"/>
        <s v="4004-008-AGR-IM"/>
        <s v="4004-006-AGR-IM"/>
        <s v="4312-003-IRR-IM"/>
        <s v="4312-002-IRR-IM"/>
        <s v="7402-007-IRR-IM"/>
        <s v="7402-001-IRR-RI"/>
        <s v="4101-007-IRR-RI"/>
        <s v="3708-001-AGR-RI"/>
        <s v="6604-007-IND-GR"/>
        <s v="5206-012-IND-GR"/>
        <s v="4300-007-AGR-RI"/>
        <s v="6912-013-IRR-IM"/>
        <s v="6802-004-PWS-GR"/>
        <s v="6912-011-IRR-IM"/>
        <s v="6802-003-PWS-GR"/>
        <s v="6802-002-PWS-GR"/>
        <s v="6801-002-PWS-IM"/>
        <s v="6912-009-IRR-IM"/>
        <s v="6912-008-POT-GR"/>
        <s v="3207-005-PWS-TR"/>
        <s v="3100-002-PWS-TR"/>
        <s v="3207-004-PWS-GR"/>
        <s v="6910-003-PWS-IM"/>
        <s v="3207-003-PWS-GR"/>
        <s v="6912-002-PWS-TR"/>
        <s v="6700-001-PWS-IM"/>
        <s v="6910-002-PWS-IM"/>
        <s v="6910-001-PWS-IM"/>
        <s v="4000-027-POT-GR"/>
        <s v="6916-019-PWS-TR"/>
        <s v="6702-001-PWS-IM"/>
        <s v="4000-026-POT-GR"/>
        <s v="4000-025-POT-GR"/>
        <s v="4000-024-IND-RI"/>
        <s v="6916-003-IRR-IM"/>
        <s v="6916-002-IRR-RI"/>
        <s v="4404-015-IRR-IM"/>
        <s v="4404-014-IRR-RI"/>
        <s v="4300-097-PWS-GR"/>
        <s v="5000-030-PWR-GR"/>
        <s v="5000-029-PWR-GR"/>
        <s v="5000-028-PWR-GR"/>
        <s v="5000-027-PWR-GR"/>
        <s v="5000-026-PWR-GR"/>
        <s v="5000-025-PWR-GR"/>
        <s v="4707-014-IRR-IM"/>
        <s v="4601-009-AGR-GR"/>
        <s v="4601-008-AGR-GR"/>
        <s v="4320-004-AGR-GR"/>
        <s v="5106-003-AGR-IM"/>
        <s v="5106-002-AGR-IM"/>
        <s v="4300-090-PWS-GR"/>
        <s v="4300-089-PWS-GR"/>
        <s v="4300-029-PWS-GR"/>
        <s v="4300-028-PWS-GR"/>
        <s v="5106-001-AGR-IM"/>
        <s v="4500-036-IND-GR"/>
        <s v="7407-010-IRR-GR"/>
        <s v="7407-001-IRR-IM"/>
        <s v="6902-003-PWS-IM"/>
        <s v="6902-002-PWS-IM"/>
        <s v="4401-002-IRR-IM"/>
        <s v="4300-092-IRR-IM"/>
        <s v="4300-086-IRR-RI"/>
        <s v="6903-001-PWS-IM"/>
        <s v="4401-001-IRR-IM"/>
        <s v="5202-003-PWS-IM"/>
        <s v="5202-002-PWS-IM"/>
        <s v="5202-001-PWS-RI"/>
        <s v="3000-010-PWS-GR"/>
        <s v="5200-076-PWS-GR"/>
        <s v="5200-043-PWS-GR"/>
        <s v="1004-001-PWS-GR"/>
        <s v="5200-042-PWS-GR"/>
        <s v="5200-041-PWS-GR"/>
        <s v="5200-040-PWS-GR"/>
        <s v="5302-003-PWS-GR"/>
        <s v="5302-002-PWS-GR"/>
        <s v="5302-001-PWS-GR"/>
        <s v="6900-028-PWS-IM"/>
        <s v="6900-027-PWS-IM"/>
        <s v="5000-014-PWS-IM"/>
        <s v="5112-007-PWS-RI"/>
        <s v="5108-003-PWS-IM"/>
        <s v="5112-005-PWS-IM"/>
        <s v="5305-008-PWS-IM"/>
        <s v="5306-001-PWS-RI"/>
        <s v="5302-006-PWS-GR"/>
        <s v="5302-022-PWS-GR"/>
        <s v="5112-008-PWS-RI"/>
        <s v="5302-005-PWS-GR"/>
        <s v="5302-004-PWS-GR"/>
        <s v="4602-005-IRR-GR"/>
        <s v="DIV-201604462"/>
        <s v="7302-010-IRR-GR"/>
        <s v="7302-009-IRR-GR"/>
        <s v="7302-008-IRR-GR"/>
        <s v="7302-007-IRR-GR"/>
        <s v="7302-006-IRR-IM"/>
        <s v="4602-003-IRR-IM"/>
        <s v="7000-003-IRR-IM"/>
        <s v="5206-002-IND-GR"/>
        <s v="7000-005-IRR-GR"/>
        <s v="5303-002-PWS-IM"/>
        <s v="5111-001-PWS-IM"/>
        <s v="5108-001-PWS-RI"/>
        <s v="6023-004-AGR-RI"/>
        <s v="6000-042-PWS-GR"/>
        <s v="6000-041-PWS-GR"/>
        <s v="6000-040-PWS-GR"/>
        <s v="6000-039-PWS-GR"/>
        <s v="6023-003-AGR-IM"/>
        <s v="6000-033-PWS-GR"/>
        <s v="6900-022-PWS-RI"/>
        <s v="6700-004-PWS-GR"/>
        <s v="6602-002-IRR-IM"/>
        <s v="6900-021-PWS-RI"/>
        <s v="6900-020-PWS-RI"/>
        <s v="6919-001-PWS-RI"/>
        <s v="6900-019-PWS-IM"/>
        <s v="3710-001-PWS-GR"/>
        <s v="3905-002-AGR-IM"/>
        <s v="4011-001-PWS-IM"/>
        <s v="4012-001-PWS-GR"/>
        <s v="4003-005-AGR-IM"/>
        <s v="4003-004-AGR-IM"/>
        <s v="4003-003-AGR-IM"/>
        <s v="4204-007-IRR-IM"/>
        <s v="4308-003-OTH-IM"/>
        <s v="4308-002-OTH-IM"/>
        <s v="4308-001-OTH-IM"/>
        <s v="4300-076-REC-GR"/>
        <s v="4300-075-IRR-IM"/>
        <s v="4300-072-IRR-RI"/>
        <s v="4009-005-AGR-IM"/>
        <s v="4009-004-AGR-IM"/>
        <s v="DIV-84-31"/>
        <s v="4009-003-AGR-IM"/>
        <s v="3800-007-IND-GR"/>
        <s v="3708-003-IND-IM"/>
        <s v="4009-006-AGR-IM"/>
        <s v="4403-025-IRR-RI"/>
        <s v="4403-023-IRR-GR"/>
        <s v="4403-022-IRR-IM"/>
        <s v="5200-077-AGR-RI"/>
        <s v="4100-013-AGR-IM"/>
        <s v="5208-008-AGR-RI"/>
        <s v="5208-007-AGR-RI"/>
        <s v="5200-060-AGR-GR"/>
        <s v="5200-059-AGR-GR"/>
        <s v="4403-030-IND-GR"/>
        <s v="4403-029-IND-GR"/>
        <s v="5200-058-AGR-RI"/>
        <s v="4403-028-IND-GR"/>
        <s v="5200-057-AGR-RI"/>
        <s v="5200-056-AGR-IM"/>
        <s v="3005-001-PWS-IM"/>
        <s v="3900-003-PWS-GR"/>
        <s v="6000-001-IND-GR"/>
        <s v="6000-002-IND-RI"/>
        <s v="6020-005-PWS-GR"/>
        <s v="6020-004-PWS-GR"/>
        <s v="6020-003-PWS-GR"/>
        <s v="3904-001-PWS-IM"/>
        <s v="7302-004-PWS-IM"/>
        <s v="2000-004-IRR-IM"/>
        <s v="5200-044-IRR-IM"/>
        <s v="4006-001-IRR-IM"/>
        <s v="4403-019-PWS-IM"/>
        <s v="7302-011-PWS-IM"/>
        <s v="4403-010-IND-GR"/>
        <s v="4403-011-IND-GR"/>
        <s v="4403-012-IND-GR"/>
        <s v="4403-013-IND-GR"/>
        <s v="5201-001-PWS-RI"/>
        <s v="4600-003-PWS-IM"/>
        <s v="4310-006-PWS-IM"/>
        <s v="4602-001-PWS-IM"/>
        <s v="7401-006-IRR-GR"/>
        <s v="7401-008-IRR-GR"/>
        <s v="7401-009-IRR-GR"/>
        <s v="7302-013-PWS-IM"/>
        <s v="4000-093-PWR-RI"/>
        <s v="7301-002-PWS-IM"/>
        <s v="4000-092-PWR-RI"/>
        <s v="7401-005-IRR-GR"/>
        <s v="7401-004-IRR-GR"/>
        <s v="5201-002-PWS-IM"/>
        <s v="4314-002-PWS-RI"/>
        <s v="4314-001-PWS-IM"/>
        <s v="4602-002-PWS-IM"/>
        <s v="4502-001-IND-GR"/>
        <s v="4504-022-IND-GR"/>
        <s v="2000-003-PWS-GR"/>
        <s v="4504-021-IND-GR"/>
        <s v="4504-020-IND-GR"/>
        <s v="4403-017-PWS-IM"/>
        <s v="6023-001-AGR-IM"/>
        <s v="4308-009-PWS-IM"/>
        <s v="7103-001-IND-IM"/>
        <s v="3000-022-IND-RI"/>
        <s v="3000-023-IND-RI"/>
        <s v="3906-007-AGR-IM"/>
        <s v="4404-024-PWS-IM"/>
        <s v="4403-021-PWS-IM"/>
        <s v="4600-007-PWS-IM"/>
        <s v="4200-056-AGR-RI"/>
        <s v="4200-055-AGR-RI"/>
        <s v="4200-054-AGR-RI"/>
        <s v="4200-053-AGR-RI"/>
        <s v="4600-006-PWS-IM"/>
        <s v="4600-005-PWS-IM"/>
        <s v="4200-052-AGR-IM"/>
        <s v="4000-091-PWR-RI"/>
        <s v="4500-035-PWS-GR"/>
        <s v="4500-034-PWS-GR"/>
        <s v="4500-032-PWS-GR"/>
        <s v="4500-025-PWS-GR"/>
        <s v="4504-007-PWS-IM"/>
        <s v="4009-001-PWS-IM"/>
        <s v="2000-002-PWS-GR"/>
        <s v="5000-002-CLG-GR"/>
        <s v="5000-001-CLG-GR"/>
        <s v="6918-013-IND-GR"/>
        <s v="6918-014-IND-GR"/>
        <s v="6918-015-IND-GR"/>
        <s v="6900-009-PWS-TR"/>
        <s v="6918-016-IND-GR"/>
        <s v="4000-086-AGR-RI"/>
        <s v="4000-109-AGR-RI"/>
        <s v="4008-001-IRR-IM"/>
        <s v="4000-098-PWS-TR"/>
        <s v="4008-002-IRR-IM"/>
        <s v="4321-008-AGR-IM"/>
        <s v="5206-001-AGR-GR"/>
        <s v="4404-001-IND-GR"/>
        <s v="6024-008-AGR-RI"/>
        <s v="4000-044-PWS-IM"/>
        <s v="4300-048-AGR-RI"/>
        <s v="4206-011-AGR-RI"/>
        <s v="4206-012-AGR-GR"/>
        <s v="3000-006-PWS-RI"/>
        <s v="2107-001-PWS-GR"/>
        <s v="2107-002-PWS-GR"/>
        <s v="2107-003-PWS-GR"/>
        <s v="2107-004-PWS-IM"/>
        <s v="2107-005-PWS-IM"/>
        <s v="2107-006-PWS-IM"/>
        <s v="2107-007-PWS-IM"/>
        <s v="6000-053-POT-GR"/>
        <s v="5102-003-AGR-IM"/>
        <s v="5102-004-AGR-IM"/>
        <s v="5102-005-AGR-IM"/>
        <s v="5102-006-AGR-IM"/>
        <s v="5102-007-AGR-GR"/>
        <s v="5102-008-AGR-GR"/>
        <s v="5102-009-AGR-GR"/>
        <s v="7411-008-IRR-GR"/>
        <s v="7411-007-IRR-GR"/>
        <s v="6011-003-AGR-GR"/>
        <s v="6011-002-AGR-GR"/>
        <s v="6011-001-AGR-IM"/>
        <s v="4404-010-CLG-GR"/>
        <s v="4404-009-CLG-GR"/>
        <s v="4404-005-CLG-GR"/>
        <s v="4207-014-IRR-GR"/>
        <s v="4207-013-IRR-GR"/>
        <s v="5302-013-IND-GR"/>
        <s v="4207-012-IRR-GR"/>
        <s v="5302-014-IND-GR"/>
        <s v="5201-010-AGR-IM"/>
        <s v="5201-009-AGR-GR"/>
        <s v="5201-008-AGR-IM"/>
        <s v="4207-011-IRR-RI"/>
        <s v="3805-001-AGR-RI"/>
        <s v="4504-004-IRR-GR"/>
        <s v="4504-003-IRR-IM"/>
        <s v="4504-002-IRR-IM"/>
        <s v="4504-001-IRR-IM"/>
        <s v="4000-055-AGR-IM"/>
        <s v="5000-031-IRR-IM"/>
        <s v="5000-030-IRR-IM"/>
        <s v="4601-005-FIS-GR"/>
        <s v="5000-029-IRR-IM"/>
        <s v="5000-028-IRR-IM"/>
        <s v="4607-008-AGR-IM"/>
        <s v="4607-007-AGR-IM"/>
        <s v="4607-006-AGR-RI"/>
        <s v="4707-012-IRR-RI"/>
        <s v="6502-001-IRR-IM"/>
        <s v="5200-055-IND-GR"/>
        <s v="4300-034-AGR-IM"/>
        <s v="4300-033-AGR-IM"/>
        <s v="5200-052-AGR-IM"/>
        <s v="4607-001-PWS-GR"/>
        <s v="5102-010-AGR-GR"/>
        <s v="6000-051-POT-GR"/>
        <s v="4006-016-AGR-RI"/>
        <s v="2107-008-PWS-IM"/>
        <s v="4002-001-AGR-IM"/>
        <s v="7411-001-IRR-IM"/>
        <s v="6024-007-AGR-IM"/>
        <s v="6024-006-AGR-IM"/>
        <s v="6024-005-AGR-IM"/>
        <s v="6024-004-AGR-IM"/>
        <s v="3700-009-PWS-GR"/>
        <s v="3713-001-PWS-IM"/>
        <s v="3700-007-PWS-GR"/>
        <s v="4300-055-AGR-RI"/>
        <s v="4320-017-AGR-RI"/>
        <s v="4300-054-AGR-RI"/>
        <s v="4300-058-AGR-IM"/>
        <s v="5304-003-AGR-IM"/>
        <s v="5304-002-AGR-IM"/>
        <s v="5304-001-AGR-IM"/>
        <s v="4006-017-AGR-IM"/>
        <s v="6800-004-PWS-GR"/>
        <s v="6800-003-PWS-GR"/>
        <s v="6800-005-PWS-GR"/>
        <s v="6800-002-PWS-GR"/>
        <s v="6800-001-PWS-GR"/>
        <s v="4000-009-IND-GR"/>
        <s v="4200-030-PWS-GR"/>
        <s v="5200-046-AGR-IM"/>
        <s v="3000-021-IND-RI"/>
        <s v="4500-009-PWS-GR"/>
        <s v="4500-008-PWS-GR"/>
        <s v="4500-007-PWS-GR"/>
        <s v="4500-006-PWS-GR"/>
        <s v="4503-001-PWS-GR"/>
        <s v="4000-002-AGR-IM"/>
        <s v="4206-001-AGR-IM"/>
        <s v="3906-008-AGR-IM"/>
        <s v="3004-014-AGR-IM"/>
        <s v="3906-009-AGR-IM"/>
        <s v="3400-003-IND-GR"/>
        <s v="5000-021-AGR-IM"/>
        <s v="4300-032-AGR-GR"/>
        <s v="4607-015-PWS-GR"/>
        <s v="4300-094-IRR-RI"/>
        <s v="4315-007-IRR-IM"/>
        <s v="7411-017-IRR-GR"/>
        <s v="7411-016-IRR-GR"/>
        <s v="7411-015-IRR-GR"/>
        <s v="7411-014-IRR-GR"/>
        <s v="7411-013-IRR-GR"/>
        <s v="7411-012-IRR-GR"/>
        <s v="7411-011-IRR-GR"/>
        <s v="7411-010-IRR-GR"/>
        <s v="7411-009-IRR-GR"/>
        <s v="3104-003-PWS-IM"/>
        <s v="3104-002-PWS-IM"/>
        <s v="4000-037-PWS-GR"/>
        <s v="4000-035-PWS-GR"/>
        <s v="4000-033-PWS-GR"/>
        <s v="5106-018-PWS-GR"/>
        <s v="4200-060-PWS-GR"/>
        <s v="4204-003-PWS-GR"/>
        <s v="4200-059-PWS-GR"/>
        <s v="4200-058-PWS-GR"/>
        <s v="3700-006-PWS-GR"/>
        <s v="3700-005-PWS-GR"/>
        <s v="4500-002-PWS-GR"/>
        <s v="3400-002-PWS-GR"/>
        <s v="6900-007-PWS-IM"/>
        <s v="6918-019-PWS-IM"/>
        <s v="6918-006-PWS-GR"/>
        <s v="4006-015-AGR-RI"/>
        <s v="4200-015-PWS-GR"/>
        <s v="4200-014-PWS-GR"/>
        <s v="4200-013-PWS-GR"/>
        <s v="4200-012-PWS-GR"/>
        <s v="4404-011-CLG-GR"/>
        <s v="4404-013-IRR-IM"/>
        <s v="4404-003-CLG-GR"/>
        <s v="4404-004-CLG-GR"/>
        <s v="4404-012-CLG-GR"/>
        <s v="4000-112-PWS-GR"/>
        <s v="4707-007-IRR-GR"/>
        <s v="4017-002-PWS-IM"/>
        <s v="4404-008-CLG-GR"/>
        <s v="6000-031-IND-GR"/>
        <s v="6000-030-IND-GR"/>
        <s v="5110-009-AGR-IM"/>
        <s v="4404-007-CLG-GR"/>
        <s v="5110-007-AGR-RI"/>
        <s v="6918-002-PWS-IM"/>
        <s v="6918-003-PWS-IM"/>
        <s v="4404-006-CLG-GR"/>
        <s v="7202-016-PWS-GR"/>
        <s v="4404-002-CLG-GR"/>
        <s v="7202-015-PWS-GR"/>
        <s v="7202-001-LAN-IM"/>
        <s v="4207-009-IRR-IM"/>
        <s v="4207-008-IRR-IM"/>
        <s v="6806-001-PWS-GR"/>
        <s v="4000-100-PWS-IM"/>
        <s v="4000-098-PWS-IM"/>
        <s v="4017-006-AGR-GR"/>
        <s v="4204-002-PWS-GR"/>
        <s v="4204-001-PWS-GR"/>
        <s v="4200-041-AGR-RI"/>
        <s v="4200-040-AGR-RI"/>
        <s v="4200-039-AGR-IM"/>
        <s v="4200-038-AGR-IM"/>
        <s v="4311-004-FIS-RI"/>
        <s v="5103-003-AGR-RI"/>
        <s v="4300-035-AGR-RI"/>
        <s v="4607-013-AGR-RI"/>
        <s v="4607-012-AGR-GR"/>
        <s v="4004-004-IRR-GR"/>
        <s v="4004-003-IRR-GR"/>
        <s v="4607-010-AGR-IM"/>
        <s v="4004-002-IRR-IM"/>
        <s v="4300-101-AGR-RI"/>
        <s v="4300-100-AGR-RI"/>
        <s v="5000-006-IRR-IM"/>
        <s v="4300-005-AGR-RI"/>
        <s v="6900-018-IND-RI"/>
        <s v="4313-008-PWS-IM"/>
        <s v="5200-017-IND-GR"/>
        <s v="4313-006-PWS-IM"/>
        <s v="4313-005-PWS-IM"/>
        <s v="2000-021-PWR-GR"/>
        <s v="2000-020-PWR-GR"/>
        <s v="4313-003-PWS-IM"/>
        <s v="4315-004-PWS-IM"/>
        <s v="6900-006-IND-GR"/>
        <s v="6900-005-IND-GR"/>
        <s v="6900-003-IND-GR"/>
        <s v="6900-002-IND-GR"/>
        <s v="4707-009-IRR-GR"/>
        <s v="6604-003-PWS-IM"/>
        <s v="6604-006-PWS-GR"/>
        <s v="6604-005-PWS-GR"/>
        <s v="6604-002-PWS-IM"/>
        <s v="6604-001-PWS-IM"/>
        <s v="4100-007-AGR-IM"/>
        <s v="4100-006-AGR-IM"/>
        <s v="4600-010-IRR-IM"/>
        <s v="4600-009-IRR-IM"/>
        <s v="5110-011-AGR-IM"/>
        <s v="5110-010-AGR-IM"/>
        <s v="5110-008-AGR-IM"/>
        <s v="4300-085-IRR-IM"/>
        <s v="7200-011-PWS-GR"/>
        <s v="7200-009-PWS-GR"/>
        <s v="7105-005-PWS-IM"/>
        <s v="4318-001-PWS-IM"/>
        <s v="6026-002-PWS-IM"/>
        <s v="7405-005-PWS-IM"/>
        <s v="7105-004-PWS-IM"/>
        <s v="6006-003-PWS-GR"/>
        <s v="6006-002-PWS-GR"/>
        <s v="6006-001-PWS-GR"/>
        <s v="7409-001-PWS-IM"/>
        <s v="6000-021-PWS-GR"/>
        <s v="6000-019-PWS-GR"/>
        <s v="6000-015-PWS-GR"/>
        <s v="6005-001-PWS-IM"/>
        <s v="5200-033-IND-GR"/>
        <s v="4504-018-IND-IM"/>
        <s v="5200-001-IND-RI"/>
        <s v="7107-003-PWS-IM"/>
        <s v="7107-001-PWS-IM"/>
        <s v="6705-006-PWS-GR"/>
        <s v="6705-004-PWS-GR"/>
        <s v="6000-032-REC-RI"/>
        <s v="6025-002-PWS-IM"/>
        <s v="7108-004-PWS-IM"/>
        <s v="7108-002-PWS-IM"/>
        <s v="7200-004-PWS-GR"/>
        <s v="6024-001-PWS-RI"/>
        <s v="7407-015-PWS-IM"/>
        <s v="7407-013-PWS-IM"/>
        <s v="4504-019-REC-IM"/>
        <s v="4500-038-IND-RI"/>
        <s v="5200-036-IND-GR"/>
        <s v="5200-034-IND-GR"/>
        <s v="5200-037-IND-GR"/>
        <s v="5200-035-IND-GR"/>
        <s v="5200-032-IND-GR"/>
        <s v="5200-002-IND-GR"/>
        <s v="4000-085-IND-RI"/>
        <s v="5200-031-IND-RI"/>
        <s v="4000-083-IND-RI"/>
        <s v="4402-001-IND-GR"/>
        <s v="4000-052-AGR-RI"/>
        <s v="4000-050-AGR-GR"/>
        <s v="4000-047-AGR-GR"/>
        <s v="4000-046-AGR-IM"/>
        <s v="5200-015-IND-GR"/>
        <s v="5200-014-IND-GR"/>
        <s v="5200-013-IND-GR"/>
        <s v="4300-084-IND-GR"/>
        <s v="DIV-201509812"/>
        <s v="DIV-201503916"/>
        <s v="DIV-199903265"/>
        <s v="DIV-201508582"/>
        <s v="DIV-201500894"/>
        <s v="DIV-201503917"/>
        <s v="DIV-201504222"/>
        <s v="DIV-201401456"/>
        <s v="DIV-201404187"/>
        <s v="DIV-201501534"/>
        <s v="DIV-201406736"/>
        <s v="DIV-201402404"/>
        <s v="DIV-201407004"/>
        <s v="DIV-201303059"/>
        <s v="4300-065-AGR-RI"/>
        <s v="4318-007-AGR-GR"/>
        <s v="4320-016-AGR-RI"/>
        <s v="4321-009-AGR-IM"/>
        <s v="4300-057-AGR-IM"/>
        <s v="4300-056-AGR-IM"/>
        <s v="4321-005-AGR-GR"/>
        <s v="4404-021-AGR-GR"/>
        <s v="4404-020-AGR-IM"/>
        <s v="4321-007-AGR-IM"/>
        <s v="4404-019-AGR-IM"/>
        <s v="4404-018-AGR-IM"/>
        <s v="4300-040-AGR-GR"/>
        <s v="4300-037-AGR-IM"/>
        <s v="4318-006-AGR-IM"/>
        <s v="4320-027-POT-GR"/>
        <s v="4320-023-AGR-GR"/>
        <s v="4320-022-AGR-GR"/>
        <s v="4320-021-AGR-GR"/>
        <s v="4320-020-AGR-GR"/>
        <s v="4320-019-AGR-GR"/>
        <s v="4320-015-AGR-IM"/>
        <s v="4320-014-AGR-IM"/>
        <s v="4320-013-AGR-IM"/>
        <s v="4320-012-AGR-IM"/>
        <s v="DIV-201301679"/>
        <s v="DIV-201205645"/>
        <s v="DIV-201207788"/>
        <s v="DIV-200400247"/>
        <s v="DIV-201106485"/>
        <s v="DIV-200400246"/>
        <s v="DIV-201005187"/>
        <s v="DIV-201100438"/>
        <s v="DIV-201105690"/>
        <s v="DIV-199500424"/>
        <s v="DIV-199902354"/>
        <s v="DIV-199500017"/>
        <s v="DIV-199602686"/>
        <s v="DIV-200501996"/>
        <s v="DIV-200402868"/>
        <s v="DIV-200301914"/>
        <s v="DIV-201001518"/>
        <s v="DIV-201000726"/>
        <s v="DIV-201003017"/>
        <s v="DIV-200903150"/>
        <s v="DIV-200900320"/>
        <s v="DIV-200901919"/>
        <s v="DIV-200301970"/>
        <m/>
        <s v="3710-002-PWS-GR" u="1"/>
        <s v="4404-017-AGR-IM" u="1"/>
        <s v="4300-030-IND-GR" u="1"/>
        <s v="4404-016-AGR-IM" u="1"/>
        <s v="4300-027-IND-IM" u="1"/>
        <s v="4300-029-IND-GR" u="1"/>
        <s v="7105-001-PWS-GR" u="1"/>
        <s v="6916-015-IND-GR" u="1"/>
        <s v="6916-013-IND-GR" u="1"/>
        <s v="6916-018-IND-GR" u="1"/>
        <s v="6916-017-IND-GR" u="1"/>
        <s v="4200-001-PWS-GR" u="1"/>
        <s v="DIV-200301957" u="1"/>
        <s v="DIV-200001912" u="1"/>
        <s v="7000-012-PWR-SU" u="1"/>
        <s v="7000-011-PWR-SU" u="1"/>
        <s v="7202-010-LAN-IM" u="1"/>
        <s v="4300-028-IND-GR" u="1"/>
        <s v="3800-002-PWS-IM" u="1"/>
        <s v="2206-002-PWS-GR" u="1"/>
        <s v="6000-024-PWS-GR" u="1"/>
        <s v="6000-023-PWS-GR" u="1"/>
        <s v="4401-008-IRR-GR" u="1"/>
        <s v="4401-007-IRR-GR" u="1"/>
        <s v="4401-006-IRR-GR" u="1"/>
        <s v="5302-010-PWR-RI" u="1"/>
        <s v="6100-005-PWS-IM" u="1"/>
        <s v="3800-003-PWS-IM" u="1"/>
        <s v="3800-001-PWS-IM" u="1"/>
        <s v="6900-015-PWS-IM" u="1"/>
        <s v="6900-014-PWS-IM" u="1"/>
        <s v="6900-013-PWS-IM" u="1"/>
        <s v="6900-012-PWS-IM" u="1"/>
        <s v="2206-001-PWS-GR" u="1"/>
        <s v="6025-006-PWS-GR" u="1"/>
        <s v="7105-002-PWS-GR" u="1"/>
        <s v="4101-008-IRR-RI" u="1"/>
        <s v="DIVC-201702119GP" u="1"/>
        <s v="3800-008-IND-RI" u="1"/>
        <s v="6910-008-IND-GR" u="1"/>
        <s v="6910-007-IND-GR" u="1"/>
        <s v="6910-006-IND-GR" u="1"/>
        <s v="6916-016-IND-GR" u="1"/>
        <s v="6916-014-IND-GR" u="1"/>
        <s v="6916-012-IND-GR" u="1"/>
        <s v="7000-013-PWR-SU" u="1"/>
        <s v="3710-004-PWS-GR" u="1"/>
        <s v="4707-001-IRR-IM" u="1"/>
        <s v="4313-007-PWS-RI" u="1"/>
        <s v="5200-012-IND-GR" u="1"/>
        <s v="5200-011-IND-GR" u="1"/>
        <s v="5200-010-IND-GR" u="1"/>
        <s v="DIV-199803753" u="1"/>
        <s v="DIV-200702824"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46">
  <r>
    <x v="0"/>
  </r>
  <r>
    <x v="1"/>
  </r>
  <r>
    <x v="2"/>
  </r>
  <r>
    <x v="3"/>
  </r>
  <r>
    <x v="3"/>
  </r>
  <r>
    <x v="4"/>
  </r>
  <r>
    <x v="5"/>
  </r>
  <r>
    <x v="5"/>
  </r>
  <r>
    <x v="6"/>
  </r>
  <r>
    <x v="6"/>
  </r>
  <r>
    <x v="7"/>
  </r>
  <r>
    <x v="8"/>
  </r>
  <r>
    <x v="9"/>
  </r>
  <r>
    <x v="10"/>
  </r>
  <r>
    <x v="11"/>
  </r>
  <r>
    <x v="12"/>
  </r>
  <r>
    <x v="13"/>
  </r>
  <r>
    <x v="13"/>
  </r>
  <r>
    <x v="14"/>
  </r>
  <r>
    <x v="14"/>
  </r>
  <r>
    <x v="14"/>
  </r>
  <r>
    <x v="14"/>
  </r>
  <r>
    <x v="15"/>
  </r>
  <r>
    <x v="15"/>
  </r>
  <r>
    <x v="16"/>
  </r>
  <r>
    <x v="16"/>
  </r>
  <r>
    <x v="16"/>
  </r>
  <r>
    <x v="16"/>
  </r>
  <r>
    <x v="17"/>
  </r>
  <r>
    <x v="18"/>
  </r>
  <r>
    <x v="19"/>
  </r>
  <r>
    <x v="19"/>
  </r>
  <r>
    <x v="20"/>
  </r>
  <r>
    <x v="21"/>
  </r>
  <r>
    <x v="6"/>
  </r>
  <r>
    <x v="22"/>
  </r>
  <r>
    <x v="23"/>
  </r>
  <r>
    <x v="24"/>
  </r>
  <r>
    <x v="25"/>
  </r>
  <r>
    <x v="26"/>
  </r>
  <r>
    <x v="27"/>
  </r>
  <r>
    <x v="28"/>
  </r>
  <r>
    <x v="29"/>
  </r>
  <r>
    <x v="29"/>
  </r>
  <r>
    <x v="30"/>
  </r>
  <r>
    <x v="31"/>
  </r>
  <r>
    <x v="32"/>
  </r>
  <r>
    <x v="33"/>
  </r>
  <r>
    <x v="23"/>
  </r>
  <r>
    <x v="23"/>
  </r>
  <r>
    <x v="23"/>
  </r>
  <r>
    <x v="23"/>
  </r>
  <r>
    <x v="34"/>
  </r>
  <r>
    <x v="34"/>
  </r>
  <r>
    <x v="35"/>
  </r>
  <r>
    <x v="36"/>
  </r>
  <r>
    <x v="36"/>
  </r>
  <r>
    <x v="37"/>
  </r>
  <r>
    <x v="38"/>
  </r>
  <r>
    <x v="39"/>
  </r>
  <r>
    <x v="40"/>
  </r>
  <r>
    <x v="41"/>
  </r>
  <r>
    <x v="42"/>
  </r>
  <r>
    <x v="42"/>
  </r>
  <r>
    <x v="42"/>
  </r>
  <r>
    <x v="43"/>
  </r>
  <r>
    <x v="44"/>
  </r>
  <r>
    <x v="45"/>
  </r>
  <r>
    <x v="46"/>
  </r>
  <r>
    <x v="47"/>
  </r>
  <r>
    <x v="48"/>
  </r>
  <r>
    <x v="48"/>
  </r>
  <r>
    <x v="49"/>
  </r>
  <r>
    <x v="50"/>
  </r>
  <r>
    <x v="51"/>
  </r>
  <r>
    <x v="52"/>
  </r>
  <r>
    <x v="53"/>
  </r>
  <r>
    <x v="53"/>
  </r>
  <r>
    <x v="54"/>
  </r>
  <r>
    <x v="55"/>
  </r>
  <r>
    <x v="56"/>
  </r>
  <r>
    <x v="56"/>
  </r>
  <r>
    <x v="56"/>
  </r>
  <r>
    <x v="0"/>
  </r>
  <r>
    <x v="0"/>
  </r>
  <r>
    <x v="0"/>
  </r>
  <r>
    <x v="57"/>
  </r>
  <r>
    <x v="58"/>
  </r>
  <r>
    <x v="59"/>
  </r>
  <r>
    <x v="60"/>
  </r>
  <r>
    <x v="61"/>
  </r>
  <r>
    <x v="62"/>
  </r>
  <r>
    <x v="63"/>
  </r>
  <r>
    <x v="63"/>
  </r>
  <r>
    <x v="64"/>
  </r>
  <r>
    <x v="65"/>
  </r>
  <r>
    <x v="66"/>
  </r>
  <r>
    <x v="67"/>
  </r>
  <r>
    <x v="68"/>
  </r>
  <r>
    <x v="69"/>
  </r>
  <r>
    <x v="70"/>
  </r>
  <r>
    <x v="71"/>
  </r>
  <r>
    <x v="71"/>
  </r>
  <r>
    <x v="71"/>
  </r>
  <r>
    <x v="72"/>
  </r>
  <r>
    <x v="73"/>
  </r>
  <r>
    <x v="74"/>
  </r>
  <r>
    <x v="75"/>
  </r>
  <r>
    <x v="76"/>
  </r>
  <r>
    <x v="77"/>
  </r>
  <r>
    <x v="78"/>
  </r>
  <r>
    <x v="79"/>
  </r>
  <r>
    <x v="80"/>
  </r>
  <r>
    <x v="81"/>
  </r>
  <r>
    <x v="82"/>
  </r>
  <r>
    <x v="83"/>
  </r>
  <r>
    <x v="84"/>
  </r>
  <r>
    <x v="85"/>
  </r>
  <r>
    <x v="86"/>
  </r>
  <r>
    <x v="87"/>
  </r>
  <r>
    <x v="88"/>
  </r>
  <r>
    <x v="89"/>
  </r>
  <r>
    <x v="90"/>
  </r>
  <r>
    <x v="91"/>
  </r>
  <r>
    <x v="92"/>
  </r>
  <r>
    <x v="93"/>
  </r>
  <r>
    <x v="93"/>
  </r>
  <r>
    <x v="94"/>
  </r>
  <r>
    <x v="94"/>
  </r>
  <r>
    <x v="95"/>
  </r>
  <r>
    <x v="96"/>
  </r>
  <r>
    <x v="97"/>
  </r>
  <r>
    <x v="97"/>
  </r>
  <r>
    <x v="98"/>
  </r>
  <r>
    <x v="98"/>
  </r>
  <r>
    <x v="99"/>
  </r>
  <r>
    <x v="100"/>
  </r>
  <r>
    <x v="101"/>
  </r>
  <r>
    <x v="102"/>
  </r>
  <r>
    <x v="103"/>
  </r>
  <r>
    <x v="104"/>
  </r>
  <r>
    <x v="105"/>
  </r>
  <r>
    <x v="106"/>
  </r>
  <r>
    <x v="107"/>
  </r>
  <r>
    <x v="107"/>
  </r>
  <r>
    <x v="107"/>
  </r>
  <r>
    <x v="1"/>
  </r>
  <r>
    <x v="1"/>
  </r>
  <r>
    <x v="1"/>
  </r>
  <r>
    <x v="1"/>
  </r>
  <r>
    <x v="1"/>
  </r>
  <r>
    <x v="1"/>
  </r>
  <r>
    <x v="1"/>
  </r>
  <r>
    <x v="108"/>
  </r>
  <r>
    <x v="109"/>
  </r>
  <r>
    <x v="110"/>
  </r>
  <r>
    <x v="111"/>
  </r>
  <r>
    <x v="112"/>
  </r>
  <r>
    <x v="112"/>
  </r>
  <r>
    <x v="113"/>
  </r>
  <r>
    <x v="114"/>
  </r>
  <r>
    <x v="115"/>
  </r>
  <r>
    <x v="116"/>
  </r>
  <r>
    <x v="117"/>
  </r>
  <r>
    <x v="118"/>
  </r>
  <r>
    <x v="119"/>
  </r>
  <r>
    <x v="120"/>
  </r>
  <r>
    <x v="121"/>
  </r>
  <r>
    <x v="121"/>
  </r>
  <r>
    <x v="122"/>
  </r>
  <r>
    <x v="123"/>
  </r>
  <r>
    <x v="123"/>
  </r>
  <r>
    <x v="124"/>
  </r>
  <r>
    <x v="125"/>
  </r>
  <r>
    <x v="126"/>
  </r>
  <r>
    <x v="127"/>
  </r>
  <r>
    <x v="127"/>
  </r>
  <r>
    <x v="128"/>
  </r>
  <r>
    <x v="129"/>
  </r>
  <r>
    <x v="130"/>
  </r>
  <r>
    <x v="131"/>
  </r>
  <r>
    <x v="132"/>
  </r>
  <r>
    <x v="133"/>
  </r>
  <r>
    <x v="134"/>
  </r>
  <r>
    <x v="135"/>
  </r>
  <r>
    <x v="136"/>
  </r>
  <r>
    <x v="137"/>
  </r>
  <r>
    <x v="138"/>
  </r>
  <r>
    <x v="139"/>
  </r>
  <r>
    <x v="140"/>
  </r>
  <r>
    <x v="141"/>
  </r>
  <r>
    <x v="142"/>
  </r>
  <r>
    <x v="143"/>
  </r>
  <r>
    <x v="144"/>
  </r>
  <r>
    <x v="145"/>
  </r>
  <r>
    <x v="146"/>
  </r>
  <r>
    <x v="147"/>
  </r>
  <r>
    <x v="148"/>
  </r>
  <r>
    <x v="149"/>
  </r>
  <r>
    <x v="150"/>
  </r>
  <r>
    <x v="151"/>
  </r>
  <r>
    <x v="152"/>
  </r>
  <r>
    <x v="153"/>
  </r>
  <r>
    <x v="154"/>
  </r>
  <r>
    <x v="155"/>
  </r>
  <r>
    <x v="156"/>
  </r>
  <r>
    <x v="157"/>
  </r>
  <r>
    <x v="158"/>
  </r>
  <r>
    <x v="159"/>
  </r>
  <r>
    <x v="160"/>
  </r>
  <r>
    <x v="161"/>
  </r>
  <r>
    <x v="162"/>
  </r>
  <r>
    <x v="163"/>
  </r>
  <r>
    <x v="164"/>
  </r>
  <r>
    <x v="165"/>
  </r>
  <r>
    <x v="166"/>
  </r>
  <r>
    <x v="167"/>
  </r>
  <r>
    <x v="168"/>
  </r>
  <r>
    <x v="169"/>
  </r>
  <r>
    <x v="170"/>
  </r>
  <r>
    <x v="171"/>
  </r>
  <r>
    <x v="172"/>
  </r>
  <r>
    <x v="173"/>
  </r>
  <r>
    <x v="174"/>
  </r>
  <r>
    <x v="175"/>
  </r>
  <r>
    <x v="176"/>
  </r>
  <r>
    <x v="177"/>
  </r>
  <r>
    <x v="178"/>
  </r>
  <r>
    <x v="179"/>
  </r>
  <r>
    <x v="180"/>
  </r>
  <r>
    <x v="181"/>
  </r>
  <r>
    <x v="182"/>
  </r>
  <r>
    <x v="183"/>
  </r>
  <r>
    <x v="184"/>
  </r>
  <r>
    <x v="185"/>
  </r>
  <r>
    <x v="186"/>
  </r>
  <r>
    <x v="187"/>
  </r>
  <r>
    <x v="188"/>
  </r>
  <r>
    <x v="189"/>
  </r>
  <r>
    <x v="189"/>
  </r>
  <r>
    <x v="190"/>
  </r>
  <r>
    <x v="190"/>
  </r>
  <r>
    <x v="191"/>
  </r>
  <r>
    <x v="191"/>
  </r>
  <r>
    <x v="192"/>
  </r>
  <r>
    <x v="193"/>
  </r>
  <r>
    <x v="194"/>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1"/>
  </r>
  <r>
    <x v="272"/>
  </r>
  <r>
    <x v="273"/>
  </r>
  <r>
    <x v="274"/>
  </r>
  <r>
    <x v="275"/>
  </r>
  <r>
    <x v="276"/>
  </r>
  <r>
    <x v="277"/>
  </r>
  <r>
    <x v="278"/>
  </r>
  <r>
    <x v="279"/>
  </r>
  <r>
    <x v="280"/>
  </r>
  <r>
    <x v="281"/>
  </r>
  <r>
    <x v="282"/>
  </r>
  <r>
    <x v="283"/>
  </r>
  <r>
    <x v="284"/>
  </r>
  <r>
    <x v="285"/>
  </r>
  <r>
    <x v="286"/>
  </r>
  <r>
    <x v="287"/>
  </r>
  <r>
    <x v="288"/>
  </r>
  <r>
    <x v="289"/>
  </r>
  <r>
    <x v="290"/>
  </r>
  <r>
    <x v="291"/>
  </r>
  <r>
    <x v="292"/>
  </r>
  <r>
    <x v="293"/>
  </r>
  <r>
    <x v="294"/>
  </r>
  <r>
    <x v="295"/>
  </r>
  <r>
    <x v="296"/>
  </r>
  <r>
    <x v="297"/>
  </r>
  <r>
    <x v="298"/>
  </r>
  <r>
    <x v="299"/>
  </r>
  <r>
    <x v="300"/>
  </r>
  <r>
    <x v="301"/>
  </r>
  <r>
    <x v="302"/>
  </r>
  <r>
    <x v="303"/>
  </r>
  <r>
    <x v="304"/>
  </r>
  <r>
    <x v="305"/>
  </r>
  <r>
    <x v="306"/>
  </r>
  <r>
    <x v="307"/>
  </r>
  <r>
    <x v="308"/>
  </r>
  <r>
    <x v="309"/>
  </r>
  <r>
    <x v="310"/>
  </r>
  <r>
    <x v="311"/>
  </r>
  <r>
    <x v="312"/>
  </r>
  <r>
    <x v="313"/>
  </r>
  <r>
    <x v="314"/>
  </r>
  <r>
    <x v="315"/>
  </r>
  <r>
    <x v="316"/>
  </r>
  <r>
    <x v="317"/>
  </r>
  <r>
    <x v="318"/>
  </r>
  <r>
    <x v="319"/>
  </r>
  <r>
    <x v="320"/>
  </r>
  <r>
    <x v="321"/>
  </r>
  <r>
    <x v="322"/>
  </r>
  <r>
    <x v="323"/>
  </r>
  <r>
    <x v="324"/>
  </r>
  <r>
    <x v="325"/>
  </r>
  <r>
    <x v="326"/>
  </r>
  <r>
    <x v="327"/>
  </r>
  <r>
    <x v="328"/>
  </r>
  <r>
    <x v="329"/>
  </r>
  <r>
    <x v="330"/>
  </r>
  <r>
    <x v="331"/>
  </r>
  <r>
    <x v="332"/>
  </r>
  <r>
    <x v="333"/>
  </r>
  <r>
    <x v="334"/>
  </r>
  <r>
    <x v="335"/>
  </r>
  <r>
    <x v="336"/>
  </r>
  <r>
    <x v="337"/>
  </r>
  <r>
    <x v="338"/>
  </r>
  <r>
    <x v="339"/>
  </r>
  <r>
    <x v="340"/>
  </r>
  <r>
    <x v="341"/>
  </r>
  <r>
    <x v="342"/>
  </r>
  <r>
    <x v="343"/>
  </r>
  <r>
    <x v="344"/>
  </r>
  <r>
    <x v="345"/>
  </r>
  <r>
    <x v="346"/>
  </r>
  <r>
    <x v="347"/>
  </r>
  <r>
    <x v="348"/>
  </r>
  <r>
    <x v="349"/>
  </r>
  <r>
    <x v="350"/>
  </r>
  <r>
    <x v="351"/>
  </r>
  <r>
    <x v="352"/>
  </r>
  <r>
    <x v="353"/>
  </r>
  <r>
    <x v="354"/>
  </r>
  <r>
    <x v="355"/>
  </r>
  <r>
    <x v="356"/>
  </r>
  <r>
    <x v="357"/>
  </r>
  <r>
    <x v="358"/>
  </r>
  <r>
    <x v="359"/>
  </r>
  <r>
    <x v="360"/>
  </r>
  <r>
    <x v="361"/>
  </r>
  <r>
    <x v="362"/>
  </r>
  <r>
    <x v="363"/>
  </r>
  <r>
    <x v="364"/>
  </r>
  <r>
    <x v="365"/>
  </r>
  <r>
    <x v="366"/>
  </r>
  <r>
    <x v="367"/>
  </r>
  <r>
    <x v="368"/>
  </r>
  <r>
    <x v="369"/>
  </r>
  <r>
    <x v="370"/>
  </r>
  <r>
    <x v="371"/>
  </r>
  <r>
    <x v="372"/>
  </r>
  <r>
    <x v="373"/>
  </r>
  <r>
    <x v="374"/>
  </r>
  <r>
    <x v="375"/>
  </r>
  <r>
    <x v="376"/>
  </r>
  <r>
    <x v="377"/>
  </r>
  <r>
    <x v="378"/>
  </r>
  <r>
    <x v="379"/>
  </r>
  <r>
    <x v="380"/>
  </r>
  <r>
    <x v="381"/>
  </r>
  <r>
    <x v="382"/>
  </r>
  <r>
    <x v="383"/>
  </r>
  <r>
    <x v="384"/>
  </r>
  <r>
    <x v="385"/>
  </r>
  <r>
    <x v="386"/>
  </r>
  <r>
    <x v="387"/>
  </r>
  <r>
    <x v="388"/>
  </r>
  <r>
    <x v="389"/>
  </r>
  <r>
    <x v="390"/>
  </r>
  <r>
    <x v="391"/>
  </r>
  <r>
    <x v="392"/>
  </r>
  <r>
    <x v="393"/>
  </r>
  <r>
    <x v="394"/>
  </r>
  <r>
    <x v="395"/>
  </r>
  <r>
    <x v="396"/>
  </r>
  <r>
    <x v="397"/>
  </r>
  <r>
    <x v="398"/>
  </r>
  <r>
    <x v="399"/>
  </r>
  <r>
    <x v="400"/>
  </r>
  <r>
    <x v="401"/>
  </r>
  <r>
    <x v="402"/>
  </r>
  <r>
    <x v="403"/>
  </r>
  <r>
    <x v="404"/>
  </r>
  <r>
    <x v="405"/>
  </r>
  <r>
    <x v="406"/>
  </r>
  <r>
    <x v="407"/>
  </r>
  <r>
    <x v="408"/>
  </r>
  <r>
    <x v="409"/>
  </r>
  <r>
    <x v="410"/>
  </r>
  <r>
    <x v="411"/>
  </r>
  <r>
    <x v="412"/>
  </r>
  <r>
    <x v="413"/>
  </r>
  <r>
    <x v="414"/>
  </r>
  <r>
    <x v="415"/>
  </r>
  <r>
    <x v="416"/>
  </r>
  <r>
    <x v="417"/>
  </r>
  <r>
    <x v="418"/>
  </r>
  <r>
    <x v="419"/>
  </r>
  <r>
    <x v="420"/>
  </r>
  <r>
    <x v="421"/>
  </r>
  <r>
    <x v="422"/>
  </r>
  <r>
    <x v="423"/>
  </r>
  <r>
    <x v="424"/>
  </r>
  <r>
    <x v="425"/>
  </r>
  <r>
    <x v="426"/>
  </r>
  <r>
    <x v="427"/>
  </r>
  <r>
    <x v="428"/>
  </r>
  <r>
    <x v="429"/>
  </r>
  <r>
    <x v="430"/>
  </r>
  <r>
    <x v="431"/>
  </r>
  <r>
    <x v="432"/>
  </r>
  <r>
    <x v="433"/>
  </r>
  <r>
    <x v="434"/>
  </r>
  <r>
    <x v="435"/>
  </r>
  <r>
    <x v="436"/>
  </r>
  <r>
    <x v="437"/>
  </r>
  <r>
    <x v="438"/>
  </r>
  <r>
    <x v="439"/>
  </r>
  <r>
    <x v="440"/>
  </r>
  <r>
    <x v="441"/>
  </r>
  <r>
    <x v="442"/>
  </r>
  <r>
    <x v="443"/>
  </r>
  <r>
    <x v="444"/>
  </r>
  <r>
    <x v="444"/>
  </r>
  <r>
    <x v="445"/>
  </r>
  <r>
    <x v="446"/>
  </r>
  <r>
    <x v="447"/>
  </r>
  <r>
    <x v="448"/>
  </r>
  <r>
    <x v="449"/>
  </r>
  <r>
    <x v="450"/>
  </r>
  <r>
    <x v="451"/>
  </r>
  <r>
    <x v="452"/>
  </r>
  <r>
    <x v="453"/>
  </r>
  <r>
    <x v="454"/>
  </r>
  <r>
    <x v="455"/>
  </r>
  <r>
    <x v="456"/>
  </r>
  <r>
    <x v="457"/>
  </r>
  <r>
    <x v="458"/>
  </r>
  <r>
    <x v="459"/>
  </r>
  <r>
    <x v="460"/>
  </r>
  <r>
    <x v="461"/>
  </r>
  <r>
    <x v="462"/>
  </r>
  <r>
    <x v="463"/>
  </r>
  <r>
    <x v="464"/>
  </r>
  <r>
    <x v="465"/>
  </r>
  <r>
    <x v="466"/>
  </r>
  <r>
    <x v="467"/>
  </r>
  <r>
    <x v="468"/>
  </r>
  <r>
    <x v="469"/>
  </r>
  <r>
    <x v="470"/>
  </r>
  <r>
    <x v="471"/>
  </r>
  <r>
    <x v="472"/>
  </r>
  <r>
    <x v="473"/>
  </r>
  <r>
    <x v="474"/>
  </r>
  <r>
    <x v="475"/>
  </r>
  <r>
    <x v="476"/>
  </r>
  <r>
    <x v="477"/>
  </r>
  <r>
    <x v="478"/>
  </r>
  <r>
    <x v="479"/>
  </r>
  <r>
    <x v="480"/>
  </r>
  <r>
    <x v="481"/>
  </r>
  <r>
    <x v="482"/>
  </r>
  <r>
    <x v="483"/>
  </r>
  <r>
    <x v="484"/>
  </r>
  <r>
    <x v="485"/>
  </r>
  <r>
    <x v="486"/>
  </r>
  <r>
    <x v="487"/>
  </r>
  <r>
    <x v="488"/>
  </r>
  <r>
    <x v="489"/>
  </r>
  <r>
    <x v="490"/>
  </r>
  <r>
    <x v="491"/>
  </r>
  <r>
    <x v="492"/>
  </r>
  <r>
    <x v="493"/>
  </r>
  <r>
    <x v="494"/>
  </r>
  <r>
    <x v="495"/>
  </r>
  <r>
    <x v="496"/>
  </r>
  <r>
    <x v="497"/>
  </r>
  <r>
    <x v="498"/>
  </r>
  <r>
    <x v="499"/>
  </r>
  <r>
    <x v="500"/>
  </r>
  <r>
    <x v="501"/>
  </r>
  <r>
    <x v="502"/>
  </r>
  <r>
    <x v="503"/>
  </r>
  <r>
    <x v="504"/>
  </r>
  <r>
    <x v="7"/>
  </r>
  <r>
    <x v="505"/>
  </r>
  <r>
    <x v="506"/>
  </r>
  <r>
    <x v="507"/>
  </r>
  <r>
    <x v="508"/>
  </r>
  <r>
    <x v="509"/>
  </r>
  <r>
    <x v="510"/>
  </r>
  <r>
    <x v="511"/>
  </r>
  <r>
    <x v="512"/>
  </r>
  <r>
    <x v="513"/>
  </r>
  <r>
    <x v="514"/>
  </r>
  <r>
    <x v="515"/>
  </r>
  <r>
    <x v="516"/>
  </r>
  <r>
    <x v="517"/>
  </r>
  <r>
    <x v="518"/>
  </r>
  <r>
    <x v="519"/>
  </r>
  <r>
    <x v="520"/>
  </r>
  <r>
    <x v="521"/>
  </r>
  <r>
    <x v="522"/>
  </r>
  <r>
    <x v="523"/>
  </r>
  <r>
    <x v="524"/>
  </r>
  <r>
    <x v="525"/>
  </r>
  <r>
    <x v="526"/>
  </r>
  <r>
    <x v="527"/>
  </r>
  <r>
    <x v="528"/>
  </r>
  <r>
    <x v="529"/>
  </r>
  <r>
    <x v="530"/>
  </r>
  <r>
    <x v="531"/>
  </r>
  <r>
    <x v="532"/>
  </r>
  <r>
    <x v="533"/>
  </r>
  <r>
    <x v="534"/>
  </r>
  <r>
    <x v="535"/>
  </r>
  <r>
    <x v="536"/>
  </r>
  <r>
    <x v="537"/>
  </r>
  <r>
    <x v="538"/>
  </r>
  <r>
    <x v="539"/>
  </r>
  <r>
    <x v="540"/>
  </r>
  <r>
    <x v="541"/>
  </r>
  <r>
    <x v="542"/>
  </r>
  <r>
    <x v="543"/>
  </r>
  <r>
    <x v="544"/>
  </r>
  <r>
    <x v="545"/>
  </r>
  <r>
    <x v="546"/>
  </r>
  <r>
    <x v="547"/>
  </r>
  <r>
    <x v="548"/>
  </r>
  <r>
    <x v="549"/>
  </r>
  <r>
    <x v="550"/>
  </r>
  <r>
    <x v="551"/>
  </r>
  <r>
    <x v="552"/>
  </r>
  <r>
    <x v="553"/>
  </r>
  <r>
    <x v="554"/>
  </r>
  <r>
    <x v="554"/>
  </r>
  <r>
    <x v="555"/>
  </r>
  <r>
    <x v="555"/>
  </r>
  <r>
    <x v="555"/>
  </r>
  <r>
    <x v="555"/>
  </r>
  <r>
    <x v="29"/>
  </r>
  <r>
    <x v="29"/>
  </r>
  <r>
    <x v="29"/>
  </r>
  <r>
    <x v="29"/>
  </r>
  <r>
    <x v="29"/>
  </r>
  <r>
    <x v="5"/>
  </r>
  <r>
    <x v="5"/>
  </r>
  <r>
    <x v="5"/>
  </r>
  <r>
    <x v="5"/>
  </r>
  <r>
    <x v="556"/>
  </r>
  <r>
    <x v="556"/>
  </r>
  <r>
    <x v="557"/>
  </r>
  <r>
    <x v="557"/>
  </r>
  <r>
    <x v="558"/>
  </r>
  <r>
    <x v="558"/>
  </r>
  <r>
    <x v="558"/>
  </r>
  <r>
    <x v="559"/>
  </r>
  <r>
    <x v="560"/>
  </r>
  <r>
    <x v="560"/>
  </r>
  <r>
    <x v="560"/>
  </r>
  <r>
    <x v="561"/>
  </r>
  <r>
    <x v="562"/>
  </r>
  <r>
    <x v="563"/>
  </r>
  <r>
    <x v="564"/>
  </r>
  <r>
    <x v="564"/>
  </r>
  <r>
    <x v="564"/>
  </r>
  <r>
    <x v="565"/>
  </r>
  <r>
    <x v="565"/>
  </r>
  <r>
    <x v="565"/>
  </r>
  <r>
    <x v="566"/>
  </r>
  <r>
    <x v="566"/>
  </r>
  <r>
    <x v="566"/>
  </r>
  <r>
    <x v="567"/>
  </r>
  <r>
    <x v="567"/>
  </r>
  <r>
    <x v="568"/>
  </r>
  <r>
    <x v="569"/>
  </r>
  <r>
    <x v="570"/>
  </r>
  <r>
    <x v="571"/>
  </r>
  <r>
    <x v="571"/>
  </r>
  <r>
    <x v="572"/>
  </r>
  <r>
    <x v="572"/>
  </r>
  <r>
    <x v="573"/>
  </r>
  <r>
    <x v="573"/>
  </r>
  <r>
    <x v="574"/>
  </r>
  <r>
    <x v="575"/>
  </r>
  <r>
    <x v="575"/>
  </r>
  <r>
    <x v="575"/>
  </r>
  <r>
    <x v="575"/>
  </r>
  <r>
    <x v="576"/>
  </r>
  <r>
    <x v="577"/>
  </r>
  <r>
    <x v="578"/>
  </r>
  <r>
    <x v="579"/>
  </r>
  <r>
    <x v="579"/>
  </r>
  <r>
    <x v="579"/>
  </r>
  <r>
    <x v="580"/>
  </r>
  <r>
    <x v="581"/>
  </r>
  <r>
    <x v="582"/>
  </r>
  <r>
    <x v="4"/>
  </r>
  <r>
    <x v="583"/>
  </r>
  <r>
    <x v="584"/>
  </r>
  <r>
    <x v="585"/>
  </r>
  <r>
    <x v="585"/>
  </r>
  <r>
    <x v="585"/>
  </r>
  <r>
    <x v="586"/>
  </r>
  <r>
    <x v="586"/>
  </r>
  <r>
    <x v="587"/>
  </r>
  <r>
    <x v="588"/>
  </r>
  <r>
    <x v="589"/>
  </r>
  <r>
    <x v="590"/>
  </r>
  <r>
    <x v="591"/>
  </r>
  <r>
    <x v="591"/>
  </r>
  <r>
    <x v="591"/>
  </r>
  <r>
    <x v="592"/>
  </r>
  <r>
    <x v="593"/>
  </r>
  <r>
    <x v="594"/>
  </r>
  <r>
    <x v="595"/>
  </r>
  <r>
    <x v="596"/>
  </r>
  <r>
    <x v="597"/>
  </r>
  <r>
    <x v="598"/>
  </r>
  <r>
    <x v="599"/>
  </r>
  <r>
    <x v="600"/>
  </r>
  <r>
    <x v="601"/>
  </r>
  <r>
    <x v="602"/>
  </r>
  <r>
    <x v="603"/>
  </r>
  <r>
    <x v="604"/>
  </r>
  <r>
    <x v="605"/>
  </r>
  <r>
    <x v="606"/>
  </r>
  <r>
    <x v="607"/>
  </r>
  <r>
    <x v="608"/>
  </r>
  <r>
    <x v="609"/>
  </r>
  <r>
    <x v="610"/>
  </r>
  <r>
    <x v="611"/>
  </r>
  <r>
    <x v="612"/>
  </r>
  <r>
    <x v="613"/>
  </r>
  <r>
    <x v="614"/>
  </r>
  <r>
    <x v="615"/>
  </r>
  <r>
    <x v="616"/>
  </r>
  <r>
    <x v="617"/>
  </r>
  <r>
    <x v="618"/>
  </r>
  <r>
    <x v="619"/>
  </r>
  <r>
    <x v="620"/>
  </r>
  <r>
    <x v="621"/>
  </r>
  <r>
    <x v="622"/>
  </r>
  <r>
    <x v="623"/>
  </r>
  <r>
    <x v="624"/>
  </r>
  <r>
    <x v="625"/>
  </r>
  <r>
    <x v="626"/>
  </r>
  <r>
    <x v="627"/>
  </r>
  <r>
    <x v="628"/>
  </r>
  <r>
    <x v="629"/>
  </r>
  <r>
    <x v="630"/>
  </r>
  <r>
    <x v="631"/>
  </r>
  <r>
    <x v="632"/>
  </r>
  <r>
    <x v="633"/>
  </r>
  <r>
    <x v="634"/>
  </r>
  <r>
    <x v="635"/>
  </r>
  <r>
    <x v="636"/>
  </r>
  <r>
    <x v="637"/>
  </r>
  <r>
    <x v="638"/>
  </r>
  <r>
    <x v="639"/>
  </r>
  <r>
    <x v="640"/>
  </r>
  <r>
    <x v="641"/>
  </r>
  <r>
    <x v="642"/>
  </r>
  <r>
    <x v="643"/>
  </r>
  <r>
    <x v="644"/>
  </r>
  <r>
    <x v="645"/>
  </r>
  <r>
    <x v="646"/>
  </r>
  <r>
    <x v="647"/>
  </r>
  <r>
    <x v="648"/>
  </r>
  <r>
    <x v="649"/>
  </r>
  <r>
    <x v="650"/>
  </r>
  <r>
    <x v="651"/>
  </r>
  <r>
    <x v="652"/>
  </r>
  <r>
    <x v="653"/>
  </r>
  <r>
    <x v="654"/>
  </r>
  <r>
    <x v="655"/>
  </r>
  <r>
    <x v="656"/>
  </r>
  <r>
    <x v="657"/>
  </r>
  <r>
    <x v="658"/>
  </r>
  <r>
    <x v="659"/>
  </r>
  <r>
    <x v="660"/>
  </r>
  <r>
    <x v="661"/>
  </r>
  <r>
    <x v="662"/>
  </r>
  <r>
    <x v="663"/>
  </r>
  <r>
    <x v="664"/>
  </r>
  <r>
    <x v="665"/>
  </r>
  <r>
    <x v="666"/>
  </r>
  <r>
    <x v="667"/>
  </r>
  <r>
    <x v="668"/>
  </r>
  <r>
    <x v="669"/>
  </r>
  <r>
    <x v="670"/>
  </r>
  <r>
    <x v="671"/>
  </r>
  <r>
    <x v="672"/>
  </r>
  <r>
    <x v="673"/>
  </r>
  <r>
    <x v="674"/>
  </r>
  <r>
    <x v="675"/>
  </r>
  <r>
    <x v="676"/>
  </r>
  <r>
    <x v="677"/>
  </r>
  <r>
    <x v="678"/>
  </r>
  <r>
    <x v="679"/>
  </r>
  <r>
    <x v="680"/>
  </r>
  <r>
    <x v="681"/>
  </r>
  <r>
    <x v="682"/>
  </r>
  <r>
    <x v="683"/>
  </r>
  <r>
    <x v="684"/>
  </r>
  <r>
    <x v="685"/>
  </r>
  <r>
    <x v="686"/>
  </r>
  <r>
    <x v="687"/>
  </r>
  <r>
    <x v="688"/>
  </r>
  <r>
    <x v="689"/>
  </r>
  <r>
    <x v="690"/>
  </r>
  <r>
    <x v="691"/>
  </r>
  <r>
    <x v="692"/>
  </r>
  <r>
    <x v="693"/>
  </r>
  <r>
    <x v="694"/>
  </r>
  <r>
    <x v="695"/>
  </r>
  <r>
    <x v="696"/>
  </r>
  <r>
    <x v="697"/>
  </r>
  <r>
    <x v="698"/>
  </r>
  <r>
    <x v="699"/>
  </r>
  <r>
    <x v="700"/>
  </r>
  <r>
    <x v="701"/>
  </r>
  <r>
    <x v="702"/>
  </r>
  <r>
    <x v="703"/>
  </r>
  <r>
    <x v="704"/>
  </r>
  <r>
    <x v="705"/>
  </r>
  <r>
    <x v="706"/>
  </r>
  <r>
    <x v="707"/>
  </r>
  <r>
    <x v="708"/>
  </r>
  <r>
    <x v="709"/>
  </r>
  <r>
    <x v="710"/>
  </r>
  <r>
    <x v="711"/>
  </r>
  <r>
    <x v="712"/>
  </r>
  <r>
    <x v="713"/>
  </r>
  <r>
    <x v="714"/>
  </r>
  <r>
    <x v="715"/>
  </r>
  <r>
    <x v="716"/>
  </r>
  <r>
    <x v="717"/>
  </r>
  <r>
    <x v="718"/>
  </r>
  <r>
    <x v="719"/>
  </r>
  <r>
    <x v="720"/>
  </r>
  <r>
    <x v="721"/>
  </r>
  <r>
    <x v="722"/>
  </r>
  <r>
    <x v="723"/>
  </r>
  <r>
    <x v="724"/>
  </r>
  <r>
    <x v="725"/>
  </r>
  <r>
    <x v="726"/>
  </r>
  <r>
    <x v="727"/>
  </r>
  <r>
    <x v="728"/>
  </r>
  <r>
    <x v="729"/>
  </r>
  <r>
    <x v="730"/>
  </r>
  <r>
    <x v="731"/>
  </r>
  <r>
    <x v="732"/>
  </r>
  <r>
    <x v="733"/>
  </r>
  <r>
    <x v="734"/>
  </r>
  <r>
    <x v="735"/>
  </r>
  <r>
    <x v="736"/>
  </r>
  <r>
    <x v="737"/>
  </r>
  <r>
    <x v="738"/>
  </r>
  <r>
    <x v="739"/>
  </r>
  <r>
    <x v="740"/>
  </r>
  <r>
    <x v="741"/>
  </r>
  <r>
    <x v="742"/>
  </r>
  <r>
    <x v="743"/>
  </r>
  <r>
    <x v="744"/>
  </r>
  <r>
    <x v="745"/>
  </r>
  <r>
    <x v="746"/>
  </r>
  <r>
    <x v="747"/>
  </r>
  <r>
    <x v="748"/>
  </r>
  <r>
    <x v="749"/>
  </r>
  <r>
    <x v="750"/>
  </r>
  <r>
    <x v="751"/>
  </r>
  <r>
    <x v="752"/>
  </r>
  <r>
    <x v="753"/>
  </r>
  <r>
    <x v="754"/>
  </r>
  <r>
    <x v="755"/>
  </r>
  <r>
    <x v="756"/>
  </r>
  <r>
    <x v="757"/>
  </r>
  <r>
    <x v="758"/>
  </r>
  <r>
    <x v="759"/>
  </r>
  <r>
    <x v="760"/>
  </r>
  <r>
    <x v="761"/>
  </r>
  <r>
    <x v="762"/>
  </r>
  <r>
    <x v="763"/>
  </r>
  <r>
    <x v="764"/>
  </r>
  <r>
    <x v="765"/>
  </r>
  <r>
    <x v="766"/>
  </r>
  <r>
    <x v="767"/>
  </r>
  <r>
    <x v="768"/>
  </r>
  <r>
    <x v="769"/>
  </r>
  <r>
    <x v="137"/>
  </r>
  <r>
    <x v="770"/>
  </r>
  <r>
    <x v="771"/>
  </r>
  <r>
    <x v="772"/>
  </r>
  <r>
    <x v="773"/>
  </r>
  <r>
    <x v="774"/>
  </r>
  <r>
    <x v="775"/>
  </r>
  <r>
    <x v="776"/>
  </r>
  <r>
    <x v="777"/>
  </r>
  <r>
    <x v="778"/>
  </r>
  <r>
    <x v="779"/>
  </r>
  <r>
    <x v="780"/>
  </r>
  <r>
    <x v="781"/>
  </r>
  <r>
    <x v="782"/>
  </r>
  <r>
    <x v="783"/>
  </r>
  <r>
    <x v="784"/>
  </r>
  <r>
    <x v="785"/>
  </r>
  <r>
    <x v="786"/>
  </r>
  <r>
    <x v="787"/>
  </r>
  <r>
    <x v="788"/>
  </r>
  <r>
    <x v="789"/>
  </r>
  <r>
    <x v="790"/>
  </r>
  <r>
    <x v="791"/>
  </r>
  <r>
    <x v="792"/>
  </r>
  <r>
    <x v="793"/>
  </r>
  <r>
    <x v="794"/>
  </r>
  <r>
    <x v="795"/>
  </r>
  <r>
    <x v="796"/>
  </r>
  <r>
    <x v="797"/>
  </r>
  <r>
    <x v="798"/>
  </r>
  <r>
    <x v="799"/>
  </r>
  <r>
    <x v="800"/>
  </r>
  <r>
    <x v="801"/>
  </r>
  <r>
    <x v="802"/>
  </r>
  <r>
    <x v="803"/>
  </r>
  <r>
    <x v="804"/>
  </r>
  <r>
    <x v="805"/>
  </r>
  <r>
    <x v="806"/>
  </r>
  <r>
    <x v="807"/>
  </r>
  <r>
    <x v="808"/>
  </r>
  <r>
    <x v="809"/>
  </r>
  <r>
    <x v="810"/>
  </r>
  <r>
    <x v="811"/>
  </r>
  <r>
    <x v="812"/>
  </r>
  <r>
    <x v="813"/>
  </r>
  <r>
    <x v="814"/>
  </r>
  <r>
    <x v="815"/>
  </r>
  <r>
    <x v="816"/>
  </r>
  <r>
    <x v="817"/>
  </r>
  <r>
    <x v="818"/>
  </r>
  <r>
    <x v="819"/>
  </r>
  <r>
    <x v="820"/>
  </r>
  <r>
    <x v="821"/>
  </r>
  <r>
    <x v="822"/>
  </r>
  <r>
    <x v="823"/>
  </r>
  <r>
    <x v="824"/>
  </r>
  <r>
    <x v="825"/>
  </r>
  <r>
    <x v="826"/>
  </r>
  <r>
    <x v="827"/>
  </r>
  <r>
    <x v="828"/>
  </r>
  <r>
    <x v="829"/>
  </r>
  <r>
    <x v="830"/>
  </r>
  <r>
    <x v="831"/>
  </r>
  <r>
    <x v="832"/>
  </r>
  <r>
    <x v="833"/>
  </r>
  <r>
    <x v="834"/>
  </r>
  <r>
    <x v="835"/>
  </r>
  <r>
    <x v="836"/>
  </r>
  <r>
    <x v="837"/>
  </r>
  <r>
    <x v="838"/>
  </r>
  <r>
    <x v="839"/>
  </r>
  <r>
    <x v="840"/>
  </r>
  <r>
    <x v="841"/>
  </r>
  <r>
    <x v="842"/>
  </r>
  <r>
    <x v="843"/>
  </r>
  <r>
    <x v="844"/>
  </r>
  <r>
    <x v="845"/>
  </r>
  <r>
    <x v="846"/>
  </r>
  <r>
    <x v="847"/>
  </r>
  <r>
    <x v="848"/>
  </r>
  <r>
    <x v="849"/>
  </r>
  <r>
    <x v="850"/>
  </r>
  <r>
    <x v="851"/>
  </r>
  <r>
    <x v="852"/>
  </r>
  <r>
    <x v="853"/>
  </r>
  <r>
    <x v="854"/>
  </r>
  <r>
    <x v="855"/>
  </r>
  <r>
    <x v="292"/>
  </r>
  <r>
    <x v="856"/>
  </r>
  <r>
    <x v="857"/>
  </r>
  <r>
    <x v="858"/>
  </r>
  <r>
    <x v="859"/>
  </r>
  <r>
    <x v="860"/>
  </r>
  <r>
    <x v="861"/>
  </r>
  <r>
    <x v="862"/>
  </r>
  <r>
    <x v="863"/>
  </r>
  <r>
    <x v="864"/>
  </r>
  <r>
    <x v="865"/>
  </r>
  <r>
    <x v="866"/>
  </r>
  <r>
    <x v="867"/>
  </r>
  <r>
    <x v="868"/>
  </r>
  <r>
    <x v="869"/>
  </r>
  <r>
    <x v="870"/>
  </r>
  <r>
    <x v="871"/>
  </r>
  <r>
    <x v="872"/>
  </r>
  <r>
    <x v="873"/>
  </r>
  <r>
    <x v="874"/>
  </r>
  <r>
    <x v="875"/>
  </r>
  <r>
    <x v="876"/>
  </r>
  <r>
    <x v="877"/>
  </r>
  <r>
    <x v="878"/>
  </r>
  <r>
    <x v="879"/>
  </r>
  <r>
    <x v="880"/>
  </r>
  <r>
    <x v="881"/>
  </r>
  <r>
    <x v="882"/>
  </r>
  <r>
    <x v="883"/>
  </r>
  <r>
    <x v="884"/>
  </r>
  <r>
    <x v="885"/>
  </r>
  <r>
    <x v="886"/>
  </r>
  <r>
    <x v="887"/>
  </r>
  <r>
    <x v="888"/>
  </r>
  <r>
    <x v="889"/>
  </r>
  <r>
    <x v="890"/>
  </r>
  <r>
    <x v="891"/>
  </r>
  <r>
    <x v="892"/>
  </r>
  <r>
    <x v="893"/>
  </r>
  <r>
    <x v="894"/>
  </r>
  <r>
    <x v="895"/>
  </r>
  <r>
    <x v="896"/>
  </r>
  <r>
    <x v="897"/>
  </r>
  <r>
    <x v="898"/>
  </r>
  <r>
    <x v="899"/>
  </r>
  <r>
    <x v="900"/>
  </r>
  <r>
    <x v="901"/>
  </r>
  <r>
    <x v="902"/>
  </r>
  <r>
    <x v="903"/>
  </r>
  <r>
    <x v="904"/>
  </r>
  <r>
    <x v="905"/>
  </r>
  <r>
    <x v="906"/>
  </r>
  <r>
    <x v="907"/>
  </r>
  <r>
    <x v="908"/>
  </r>
  <r>
    <x v="909"/>
  </r>
  <r>
    <x v="910"/>
  </r>
  <r>
    <x v="911"/>
  </r>
  <r>
    <x v="912"/>
  </r>
  <r>
    <x v="913"/>
  </r>
  <r>
    <x v="914"/>
  </r>
  <r>
    <x v="915"/>
  </r>
  <r>
    <x v="916"/>
  </r>
  <r>
    <x v="917"/>
  </r>
  <r>
    <x v="918"/>
  </r>
  <r>
    <x v="919"/>
  </r>
  <r>
    <x v="920"/>
  </r>
  <r>
    <x v="921"/>
  </r>
  <r>
    <x v="922"/>
  </r>
  <r>
    <x v="923"/>
  </r>
  <r>
    <x v="924"/>
  </r>
  <r>
    <x v="925"/>
  </r>
  <r>
    <x v="926"/>
  </r>
  <r>
    <x v="927"/>
  </r>
  <r>
    <x v="928"/>
  </r>
  <r>
    <x v="929"/>
  </r>
  <r>
    <x v="930"/>
  </r>
  <r>
    <x v="931"/>
  </r>
  <r>
    <x v="932"/>
  </r>
  <r>
    <x v="933"/>
  </r>
  <r>
    <x v="934"/>
  </r>
  <r>
    <x v="935"/>
  </r>
  <r>
    <x v="936"/>
  </r>
  <r>
    <x v="937"/>
  </r>
  <r>
    <x v="938"/>
  </r>
  <r>
    <x v="939"/>
  </r>
  <r>
    <x v="940"/>
  </r>
  <r>
    <x v="941"/>
  </r>
  <r>
    <x v="942"/>
  </r>
  <r>
    <x v="943"/>
  </r>
  <r>
    <x v="944"/>
  </r>
  <r>
    <x v="945"/>
  </r>
  <r>
    <x v="946"/>
  </r>
  <r>
    <x v="947"/>
  </r>
  <r>
    <x v="948"/>
  </r>
  <r>
    <x v="949"/>
  </r>
  <r>
    <x v="950"/>
  </r>
  <r>
    <x v="951"/>
  </r>
  <r>
    <x v="952"/>
  </r>
  <r>
    <x v="953"/>
  </r>
  <r>
    <x v="954"/>
  </r>
  <r>
    <x v="955"/>
  </r>
  <r>
    <x v="956"/>
  </r>
  <r>
    <x v="957"/>
  </r>
  <r>
    <x v="958"/>
  </r>
  <r>
    <x v="959"/>
  </r>
  <r>
    <x v="960"/>
  </r>
  <r>
    <x v="961"/>
  </r>
  <r>
    <x v="962"/>
  </r>
  <r>
    <x v="963"/>
  </r>
  <r>
    <x v="964"/>
  </r>
  <r>
    <x v="965"/>
  </r>
  <r>
    <x v="966"/>
  </r>
  <r>
    <x v="967"/>
  </r>
  <r>
    <x v="968"/>
  </r>
  <r>
    <x v="969"/>
  </r>
  <r>
    <x v="970"/>
  </r>
  <r>
    <x v="971"/>
  </r>
  <r>
    <x v="972"/>
  </r>
  <r>
    <x v="973"/>
  </r>
  <r>
    <x v="974"/>
  </r>
  <r>
    <x v="975"/>
  </r>
  <r>
    <x v="976"/>
  </r>
  <r>
    <x v="977"/>
  </r>
  <r>
    <x v="978"/>
  </r>
  <r>
    <x v="979"/>
  </r>
  <r>
    <x v="980"/>
  </r>
  <r>
    <x v="981"/>
  </r>
  <r>
    <x v="982"/>
  </r>
  <r>
    <x v="983"/>
  </r>
  <r>
    <x v="984"/>
  </r>
  <r>
    <x v="985"/>
  </r>
  <r>
    <x v="986"/>
  </r>
  <r>
    <x v="987"/>
  </r>
  <r>
    <x v="988"/>
  </r>
  <r>
    <x v="989"/>
  </r>
  <r>
    <x v="990"/>
  </r>
  <r>
    <x v="991"/>
  </r>
  <r>
    <x v="992"/>
  </r>
  <r>
    <x v="993"/>
  </r>
  <r>
    <x v="994"/>
  </r>
  <r>
    <x v="995"/>
  </r>
  <r>
    <x v="996"/>
  </r>
  <r>
    <x v="997"/>
  </r>
  <r>
    <x v="998"/>
  </r>
  <r>
    <x v="999"/>
  </r>
  <r>
    <x v="1000"/>
  </r>
  <r>
    <x v="1001"/>
  </r>
  <r>
    <x v="1002"/>
  </r>
  <r>
    <x v="1003"/>
  </r>
  <r>
    <x v="1004"/>
  </r>
  <r>
    <x v="1005"/>
  </r>
  <r>
    <x v="1006"/>
  </r>
  <r>
    <x v="1007"/>
  </r>
  <r>
    <x v="1008"/>
  </r>
  <r>
    <x v="1009"/>
  </r>
  <r>
    <x v="1010"/>
  </r>
  <r>
    <x v="1011"/>
  </r>
  <r>
    <x v="1012"/>
  </r>
  <r>
    <x v="1013"/>
  </r>
  <r>
    <x v="1014"/>
  </r>
  <r>
    <x v="1015"/>
  </r>
  <r>
    <x v="1016"/>
  </r>
  <r>
    <x v="1016"/>
  </r>
  <r>
    <x v="1017"/>
  </r>
  <r>
    <x v="1018"/>
  </r>
  <r>
    <x v="1019"/>
  </r>
  <r>
    <x v="1020"/>
  </r>
  <r>
    <x v="1021"/>
  </r>
  <r>
    <x v="1022"/>
  </r>
  <r>
    <x v="1023"/>
  </r>
  <r>
    <x v="1024"/>
  </r>
  <r>
    <x v="1025"/>
  </r>
  <r>
    <x v="1026"/>
  </r>
  <r>
    <x v="1027"/>
  </r>
  <r>
    <x v="1028"/>
  </r>
  <r>
    <x v="1029"/>
  </r>
  <r>
    <x v="1030"/>
  </r>
  <r>
    <x v="1031"/>
  </r>
  <r>
    <x v="1032"/>
  </r>
  <r>
    <x v="1033"/>
  </r>
  <r>
    <x v="1034"/>
  </r>
  <r>
    <x v="1035"/>
  </r>
  <r>
    <x v="1036"/>
  </r>
  <r>
    <x v="1037"/>
  </r>
  <r>
    <x v="1038"/>
  </r>
  <r>
    <x v="1039"/>
  </r>
  <r>
    <x v="1040"/>
  </r>
  <r>
    <x v="1041"/>
  </r>
  <r>
    <x v="1042"/>
  </r>
  <r>
    <x v="1043"/>
  </r>
  <r>
    <x v="1044"/>
  </r>
  <r>
    <x v="1045"/>
  </r>
  <r>
    <x v="1046"/>
  </r>
  <r>
    <x v="1047"/>
  </r>
  <r>
    <x v="1048"/>
  </r>
  <r>
    <x v="1049"/>
  </r>
  <r>
    <x v="1050"/>
  </r>
  <r>
    <x v="1051"/>
  </r>
  <r>
    <x v="1052"/>
  </r>
  <r>
    <x v="1053"/>
  </r>
  <r>
    <x v="1054"/>
  </r>
  <r>
    <x v="1055"/>
  </r>
  <r>
    <x v="1056"/>
  </r>
  <r>
    <x v="1057"/>
  </r>
  <r>
    <x v="1058"/>
  </r>
  <r>
    <x v="1059"/>
  </r>
  <r>
    <x v="1060"/>
  </r>
  <r>
    <x v="1061"/>
  </r>
  <r>
    <x v="1062"/>
  </r>
  <r>
    <x v="1063"/>
  </r>
  <r>
    <x v="1064"/>
  </r>
  <r>
    <x v="1065"/>
  </r>
  <r>
    <x v="1066"/>
  </r>
  <r>
    <x v="1067"/>
  </r>
  <r>
    <x v="1068"/>
  </r>
  <r>
    <x v="1069"/>
  </r>
  <r>
    <x v="1070"/>
  </r>
  <r>
    <x v="1071"/>
  </r>
  <r>
    <x v="1072"/>
  </r>
  <r>
    <x v="1073"/>
  </r>
  <r>
    <x v="1074"/>
  </r>
  <r>
    <x v="1075"/>
  </r>
  <r>
    <x v="1076"/>
  </r>
  <r>
    <x v="1077"/>
  </r>
  <r>
    <x v="1078"/>
  </r>
  <r>
    <x v="1079"/>
  </r>
  <r>
    <x v="1080"/>
  </r>
  <r>
    <x v="1081"/>
  </r>
  <r>
    <x v="1082"/>
  </r>
  <r>
    <x v="1083"/>
  </r>
  <r>
    <x v="1084"/>
  </r>
  <r>
    <x v="1085"/>
  </r>
  <r>
    <x v="1086"/>
  </r>
  <r>
    <x v="1087"/>
  </r>
  <r>
    <x v="1088"/>
  </r>
  <r>
    <x v="1089"/>
  </r>
  <r>
    <x v="1090"/>
  </r>
  <r>
    <x v="1091"/>
  </r>
  <r>
    <x v="1092"/>
  </r>
  <r>
    <x v="1093"/>
  </r>
  <r>
    <x v="1094"/>
  </r>
  <r>
    <x v="1095"/>
  </r>
  <r>
    <x v="1096"/>
  </r>
  <r>
    <x v="1097"/>
  </r>
  <r>
    <x v="1098"/>
  </r>
  <r>
    <x v="1099"/>
  </r>
  <r>
    <x v="1100"/>
  </r>
  <r>
    <x v="1101"/>
  </r>
  <r>
    <x v="1102"/>
  </r>
  <r>
    <x v="1103"/>
  </r>
  <r>
    <x v="1104"/>
  </r>
  <r>
    <x v="1105"/>
  </r>
  <r>
    <x v="1106"/>
  </r>
  <r>
    <x v="1107"/>
  </r>
  <r>
    <x v="1108"/>
  </r>
  <r>
    <x v="1109"/>
  </r>
  <r>
    <x v="1110"/>
  </r>
  <r>
    <x v="1111"/>
  </r>
  <r>
    <x v="1112"/>
  </r>
  <r>
    <x v="1113"/>
  </r>
  <r>
    <x v="1114"/>
  </r>
  <r>
    <x v="1115"/>
  </r>
  <r>
    <x v="1116"/>
  </r>
  <r>
    <x v="1117"/>
  </r>
  <r>
    <x v="1118"/>
  </r>
  <r>
    <x v="1119"/>
  </r>
  <r>
    <x v="1120"/>
  </r>
  <r>
    <x v="1121"/>
  </r>
  <r>
    <x v="1122"/>
  </r>
  <r>
    <x v="1123"/>
  </r>
  <r>
    <x v="1124"/>
  </r>
  <r>
    <x v="1125"/>
  </r>
  <r>
    <x v="1126"/>
  </r>
  <r>
    <x v="1127"/>
  </r>
  <r>
    <x v="1127"/>
  </r>
  <r>
    <x v="1128"/>
  </r>
  <r>
    <x v="1129"/>
  </r>
  <r>
    <x v="1130"/>
  </r>
  <r>
    <x v="1131"/>
  </r>
  <r>
    <x v="1132"/>
  </r>
  <r>
    <x v="1133"/>
  </r>
  <r>
    <x v="1134"/>
  </r>
  <r>
    <x v="1135"/>
  </r>
  <r>
    <x v="1136"/>
  </r>
  <r>
    <x v="1137"/>
  </r>
  <r>
    <x v="1138"/>
  </r>
  <r>
    <x v="1139"/>
  </r>
  <r>
    <x v="1140"/>
  </r>
  <r>
    <x v="1141"/>
  </r>
  <r>
    <x v="1142"/>
  </r>
  <r>
    <x v="1143"/>
  </r>
  <r>
    <x v="1144"/>
  </r>
  <r>
    <x v="1145"/>
  </r>
  <r>
    <x v="1146"/>
  </r>
  <r>
    <x v="1147"/>
  </r>
  <r>
    <x v="1148"/>
  </r>
  <r>
    <x v="1149"/>
  </r>
  <r>
    <x v="1150"/>
  </r>
  <r>
    <x v="1151"/>
  </r>
  <r>
    <x v="1152"/>
  </r>
  <r>
    <x v="1153"/>
  </r>
  <r>
    <x v="1154"/>
  </r>
  <r>
    <x v="1155"/>
  </r>
  <r>
    <x v="1156"/>
  </r>
  <r>
    <x v="1157"/>
  </r>
  <r>
    <x v="1158"/>
  </r>
  <r>
    <x v="1159"/>
  </r>
  <r>
    <x v="1160"/>
  </r>
  <r>
    <x v="1161"/>
  </r>
  <r>
    <x v="1162"/>
  </r>
  <r>
    <x v="1163"/>
  </r>
  <r>
    <x v="1164"/>
  </r>
  <r>
    <x v="1165"/>
  </r>
  <r>
    <x v="1166"/>
  </r>
  <r>
    <x v="1167"/>
  </r>
  <r>
    <x v="1168"/>
  </r>
  <r>
    <x v="1169"/>
  </r>
  <r>
    <x v="1170"/>
  </r>
  <r>
    <x v="1171"/>
  </r>
  <r>
    <x v="1172"/>
  </r>
  <r>
    <x v="1173"/>
  </r>
  <r>
    <x v="1174"/>
  </r>
  <r>
    <x v="1175"/>
  </r>
  <r>
    <x v="1176"/>
  </r>
  <r>
    <x v="1177"/>
  </r>
  <r>
    <x v="1178"/>
  </r>
  <r>
    <x v="1178"/>
  </r>
  <r>
    <x v="1179"/>
  </r>
  <r>
    <x v="1180"/>
  </r>
  <r>
    <x v="1181"/>
  </r>
  <r>
    <x v="1182"/>
  </r>
  <r>
    <x v="1183"/>
  </r>
  <r>
    <x v="1184"/>
  </r>
  <r>
    <x v="1185"/>
  </r>
  <r>
    <x v="1186"/>
  </r>
  <r>
    <x v="1187"/>
  </r>
  <r>
    <x v="1188"/>
  </r>
  <r>
    <x v="1189"/>
  </r>
  <r>
    <x v="1190"/>
  </r>
  <r>
    <x v="1191"/>
  </r>
  <r>
    <x v="1192"/>
  </r>
  <r>
    <x v="1193"/>
  </r>
  <r>
    <x v="1194"/>
  </r>
  <r>
    <x v="1195"/>
  </r>
  <r>
    <x v="1196"/>
  </r>
  <r>
    <x v="1197"/>
  </r>
  <r>
    <x v="1198"/>
  </r>
  <r>
    <x v="1199"/>
  </r>
  <r>
    <x v="1200"/>
  </r>
  <r>
    <x v="1201"/>
  </r>
  <r>
    <x v="1202"/>
  </r>
  <r>
    <x v="1203"/>
  </r>
  <r>
    <x v="1204"/>
  </r>
  <r>
    <x v="1205"/>
  </r>
  <r>
    <x v="1206"/>
  </r>
  <r>
    <x v="1207"/>
  </r>
  <r>
    <x v="1208"/>
  </r>
  <r>
    <x v="1209"/>
  </r>
  <r>
    <x v="1210"/>
  </r>
  <r>
    <x v="1211"/>
  </r>
  <r>
    <x v="1212"/>
  </r>
  <r>
    <x v="1213"/>
  </r>
  <r>
    <x v="1214"/>
  </r>
  <r>
    <x v="1215"/>
  </r>
  <r>
    <x v="1216"/>
  </r>
  <r>
    <x v="1217"/>
  </r>
  <r>
    <x v="1218"/>
  </r>
  <r>
    <x v="1219"/>
  </r>
  <r>
    <x v="1220"/>
  </r>
  <r>
    <x v="1221"/>
  </r>
  <r>
    <x v="1222"/>
  </r>
  <r>
    <x v="1223"/>
  </r>
  <r>
    <x v="1224"/>
  </r>
  <r>
    <x v="1225"/>
  </r>
  <r>
    <x v="1226"/>
  </r>
  <r>
    <x v="1227"/>
  </r>
  <r>
    <x v="1228"/>
  </r>
  <r>
    <x v="1229"/>
  </r>
  <r>
    <x v="1230"/>
  </r>
  <r>
    <x v="1231"/>
  </r>
  <r>
    <x v="1232"/>
  </r>
  <r>
    <x v="1233"/>
  </r>
  <r>
    <x v="1234"/>
  </r>
  <r>
    <x v="1235"/>
  </r>
  <r>
    <x v="1236"/>
  </r>
  <r>
    <x v="1237"/>
  </r>
  <r>
    <x v="1238"/>
  </r>
  <r>
    <x v="1239"/>
  </r>
  <r>
    <x v="1240"/>
  </r>
  <r>
    <x v="1241"/>
  </r>
  <r>
    <x v="1242"/>
  </r>
  <r>
    <x v="1243"/>
  </r>
  <r>
    <x v="1244"/>
  </r>
  <r>
    <x v="1245"/>
  </r>
  <r>
    <x v="1246"/>
  </r>
  <r>
    <x v="1247"/>
  </r>
  <r>
    <x v="1248"/>
  </r>
  <r>
    <x v="1249"/>
  </r>
  <r>
    <x v="1250"/>
  </r>
  <r>
    <x v="1251"/>
  </r>
  <r>
    <x v="1252"/>
  </r>
  <r>
    <x v="1253"/>
  </r>
  <r>
    <x v="59"/>
  </r>
  <r>
    <x v="1254"/>
  </r>
  <r>
    <x v="1255"/>
  </r>
  <r>
    <x v="1256"/>
  </r>
  <r>
    <x v="1257"/>
  </r>
  <r>
    <x v="1258"/>
  </r>
  <r>
    <x v="1259"/>
  </r>
  <r>
    <x v="1260"/>
  </r>
  <r>
    <x v="1261"/>
  </r>
  <r>
    <x v="1262"/>
  </r>
  <r>
    <x v="1263"/>
  </r>
  <r>
    <x v="1264"/>
  </r>
  <r>
    <x v="1265"/>
  </r>
  <r>
    <x v="1266"/>
  </r>
  <r>
    <x v="1267"/>
  </r>
  <r>
    <x v="1268"/>
  </r>
  <r>
    <x v="1269"/>
  </r>
  <r>
    <x v="1270"/>
  </r>
  <r>
    <x v="1271"/>
  </r>
  <r>
    <x v="1272"/>
  </r>
  <r>
    <x v="1273"/>
  </r>
  <r>
    <x v="1274"/>
  </r>
  <r>
    <x v="1275"/>
  </r>
  <r>
    <x v="1276"/>
  </r>
  <r>
    <x v="1277"/>
  </r>
  <r>
    <x v="1278"/>
  </r>
  <r>
    <x v="1279"/>
  </r>
  <r>
    <x v="1280"/>
  </r>
  <r>
    <x v="1281"/>
  </r>
  <r>
    <x v="1282"/>
  </r>
  <r>
    <x v="1283"/>
  </r>
  <r>
    <x v="1284"/>
  </r>
  <r>
    <x v="1284"/>
  </r>
  <r>
    <x v="1285"/>
  </r>
  <r>
    <x v="1286"/>
  </r>
  <r>
    <x v="1287"/>
  </r>
  <r>
    <x v="1287"/>
  </r>
  <r>
    <x v="1287"/>
  </r>
  <r>
    <x v="1287"/>
  </r>
  <r>
    <x v="1288"/>
  </r>
  <r>
    <x v="1289"/>
  </r>
  <r>
    <x v="1290"/>
  </r>
  <r>
    <x v="1291"/>
  </r>
  <r>
    <x v="1292"/>
  </r>
  <r>
    <x v="1293"/>
  </r>
  <r>
    <x v="1294"/>
  </r>
  <r>
    <x v="1295"/>
  </r>
  <r>
    <x v="1296"/>
  </r>
  <r>
    <x v="1297"/>
  </r>
  <r>
    <x v="1298"/>
  </r>
  <r>
    <x v="1298"/>
  </r>
  <r>
    <x v="1299"/>
  </r>
  <r>
    <x v="1300"/>
  </r>
  <r>
    <x v="1300"/>
  </r>
  <r>
    <x v="1301"/>
  </r>
  <r>
    <x v="1301"/>
  </r>
  <r>
    <x v="1302"/>
  </r>
  <r>
    <x v="1303"/>
  </r>
  <r>
    <x v="1304"/>
  </r>
  <r>
    <x v="1305"/>
  </r>
  <r>
    <x v="1306"/>
  </r>
  <r>
    <x v="1307"/>
  </r>
  <r>
    <x v="1308"/>
  </r>
  <r>
    <x v="1309"/>
  </r>
  <r>
    <x v="1310"/>
  </r>
  <r>
    <x v="1311"/>
  </r>
  <r>
    <x v="1312"/>
  </r>
  <r>
    <x v="1313"/>
  </r>
  <r>
    <x v="1314"/>
  </r>
  <r>
    <x v="1314"/>
  </r>
  <r>
    <x v="1315"/>
  </r>
  <r>
    <x v="1316"/>
  </r>
  <r>
    <x v="1317"/>
  </r>
  <r>
    <x v="1318"/>
  </r>
  <r>
    <x v="1319"/>
  </r>
  <r>
    <x v="1320"/>
  </r>
  <r>
    <x v="1321"/>
  </r>
  <r>
    <x v="1322"/>
  </r>
  <r>
    <x v="1323"/>
  </r>
  <r>
    <x v="1324"/>
  </r>
  <r>
    <x v="1325"/>
  </r>
  <r>
    <x v="1326"/>
  </r>
  <r>
    <x v="1327"/>
  </r>
  <r>
    <x v="1328"/>
  </r>
  <r>
    <x v="1329"/>
  </r>
  <r>
    <x v="1330"/>
  </r>
  <r>
    <x v="1331"/>
  </r>
  <r>
    <x v="1332"/>
  </r>
  <r>
    <x v="1333"/>
  </r>
  <r>
    <x v="1334"/>
  </r>
  <r>
    <x v="557"/>
  </r>
  <r>
    <x v="1335"/>
  </r>
  <r>
    <x v="1336"/>
  </r>
  <r>
    <x v="1337"/>
  </r>
  <r>
    <x v="1338"/>
  </r>
  <r>
    <x v="1339"/>
  </r>
  <r>
    <x v="1340"/>
  </r>
  <r>
    <x v="1341"/>
  </r>
  <r>
    <x v="1342"/>
  </r>
  <r>
    <x v="1343"/>
  </r>
  <r>
    <x v="1344"/>
  </r>
  <r>
    <x v="1345"/>
  </r>
  <r>
    <x v="1346"/>
  </r>
  <r>
    <x v="1347"/>
  </r>
  <r>
    <x v="1348"/>
  </r>
  <r>
    <x v="1349"/>
  </r>
  <r>
    <x v="1350"/>
  </r>
  <r>
    <x v="1351"/>
  </r>
  <r>
    <x v="1352"/>
  </r>
  <r>
    <x v="1353"/>
  </r>
  <r>
    <x v="1354"/>
  </r>
  <r>
    <x v="1355"/>
  </r>
  <r>
    <x v="1356"/>
  </r>
  <r>
    <x v="1357"/>
  </r>
  <r>
    <x v="1358"/>
  </r>
  <r>
    <x v="1359"/>
  </r>
  <r>
    <x v="1360"/>
  </r>
  <r>
    <x v="1361"/>
  </r>
  <r>
    <x v="1362"/>
  </r>
  <r>
    <x v="1363"/>
  </r>
  <r>
    <x v="1364"/>
  </r>
  <r>
    <x v="1365"/>
  </r>
  <r>
    <x v="1366"/>
  </r>
  <r>
    <x v="1367"/>
  </r>
  <r>
    <x v="1368"/>
  </r>
  <r>
    <x v="1369"/>
  </r>
  <r>
    <x v="1370"/>
  </r>
  <r>
    <x v="1371"/>
  </r>
  <r>
    <x v="1372"/>
  </r>
  <r>
    <x v="1373"/>
  </r>
  <r>
    <x v="1374"/>
  </r>
  <r>
    <x v="1375"/>
  </r>
  <r>
    <x v="1376"/>
  </r>
  <r>
    <x v="1377"/>
  </r>
  <r>
    <x v="1378"/>
  </r>
  <r>
    <x v="1379"/>
  </r>
  <r>
    <x v="1380"/>
  </r>
  <r>
    <x v="1381"/>
  </r>
  <r>
    <x v="1382"/>
  </r>
  <r>
    <x v="1383"/>
  </r>
  <r>
    <x v="1384"/>
  </r>
  <r>
    <x v="1385"/>
  </r>
  <r>
    <x v="1386"/>
  </r>
  <r>
    <x v="1387"/>
  </r>
  <r>
    <x v="1388"/>
  </r>
  <r>
    <x v="1389"/>
  </r>
  <r>
    <x v="1390"/>
  </r>
  <r>
    <x v="1391"/>
  </r>
  <r>
    <x v="1392"/>
  </r>
  <r>
    <x v="1393"/>
  </r>
  <r>
    <x v="1394"/>
  </r>
  <r>
    <x v="1395"/>
  </r>
  <r>
    <x v="1396"/>
  </r>
  <r>
    <x v="1397"/>
  </r>
  <r>
    <x v="1398"/>
  </r>
  <r>
    <x v="1399"/>
  </r>
  <r>
    <x v="1400"/>
  </r>
  <r>
    <x v="1401"/>
  </r>
  <r>
    <x v="1402"/>
  </r>
  <r>
    <x v="1403"/>
  </r>
  <r>
    <x v="1404"/>
  </r>
  <r>
    <x v="1405"/>
  </r>
  <r>
    <x v="1406"/>
  </r>
  <r>
    <x v="1407"/>
  </r>
  <r>
    <x v="1408"/>
  </r>
  <r>
    <x v="1409"/>
  </r>
  <r>
    <x v="1410"/>
  </r>
  <r>
    <x v="1411"/>
  </r>
  <r>
    <x v="1412"/>
  </r>
  <r>
    <x v="1413"/>
  </r>
  <r>
    <x v="1414"/>
  </r>
  <r>
    <x v="1415"/>
  </r>
  <r>
    <x v="1416"/>
  </r>
  <r>
    <x v="1417"/>
  </r>
  <r>
    <x v="1418"/>
  </r>
  <r>
    <x v="1419"/>
  </r>
  <r>
    <x v="1420"/>
  </r>
  <r>
    <x v="1421"/>
  </r>
  <r>
    <x v="1422"/>
  </r>
  <r>
    <x v="1423"/>
  </r>
  <r>
    <x v="1424"/>
  </r>
  <r>
    <x v="1425"/>
  </r>
  <r>
    <x v="1426"/>
  </r>
  <r>
    <x v="1427"/>
  </r>
  <r>
    <x v="1428"/>
  </r>
  <r>
    <x v="1429"/>
  </r>
  <r>
    <x v="1430"/>
  </r>
  <r>
    <x v="1431"/>
  </r>
  <r>
    <x v="1432"/>
  </r>
  <r>
    <x v="1433"/>
  </r>
  <r>
    <x v="1434"/>
  </r>
  <r>
    <x v="1435"/>
  </r>
  <r>
    <x v="1436"/>
  </r>
  <r>
    <x v="1437"/>
  </r>
  <r>
    <x v="1438"/>
  </r>
  <r>
    <x v="1439"/>
  </r>
  <r>
    <x v="1440"/>
  </r>
  <r>
    <x v="1441"/>
  </r>
  <r>
    <x v="1442"/>
  </r>
  <r>
    <x v="1443"/>
  </r>
  <r>
    <x v="1444"/>
  </r>
  <r>
    <x v="1445"/>
  </r>
  <r>
    <x v="1446"/>
  </r>
  <r>
    <x v="1447"/>
  </r>
  <r>
    <x v="1448"/>
  </r>
  <r>
    <x v="1449"/>
  </r>
  <r>
    <x v="1450"/>
  </r>
  <r>
    <x v="1451"/>
  </r>
  <r>
    <x v="1452"/>
  </r>
  <r>
    <x v="1453"/>
  </r>
  <r>
    <x v="1454"/>
  </r>
  <r>
    <x v="1455"/>
  </r>
  <r>
    <x v="1456"/>
  </r>
  <r>
    <x v="1457"/>
  </r>
  <r>
    <x v="1458"/>
  </r>
  <r>
    <x v="1459"/>
  </r>
  <r>
    <x v="1460"/>
  </r>
  <r>
    <x v="1461"/>
  </r>
  <r>
    <x v="1462"/>
  </r>
  <r>
    <x v="1463"/>
  </r>
  <r>
    <x v="1464"/>
  </r>
  <r>
    <x v="1465"/>
  </r>
  <r>
    <x v="1466"/>
  </r>
  <r>
    <x v="1467"/>
  </r>
  <r>
    <x v="1468"/>
  </r>
  <r>
    <x v="1469"/>
  </r>
  <r>
    <x v="1470"/>
  </r>
  <r>
    <x v="1471"/>
  </r>
  <r>
    <x v="1472"/>
  </r>
  <r>
    <x v="1473"/>
  </r>
  <r>
    <x v="1474"/>
  </r>
  <r>
    <x v="1475"/>
  </r>
  <r>
    <x v="1476"/>
  </r>
  <r>
    <x v="1477"/>
  </r>
  <r>
    <x v="1478"/>
  </r>
  <r>
    <x v="1479"/>
  </r>
  <r>
    <x v="1480"/>
  </r>
  <r>
    <x v="1481"/>
  </r>
  <r>
    <x v="1482"/>
  </r>
  <r>
    <x v="1483"/>
  </r>
  <r>
    <x v="1484"/>
  </r>
  <r>
    <x v="1485"/>
  </r>
  <r>
    <x v="1486"/>
  </r>
  <r>
    <x v="1487"/>
  </r>
  <r>
    <x v="1488"/>
  </r>
  <r>
    <x v="1489"/>
  </r>
  <r>
    <x v="1490"/>
  </r>
  <r>
    <x v="1491"/>
  </r>
  <r>
    <x v="1492"/>
  </r>
  <r>
    <x v="1493"/>
  </r>
  <r>
    <x v="1494"/>
  </r>
  <r>
    <x v="1495"/>
  </r>
  <r>
    <x v="1496"/>
  </r>
  <r>
    <x v="1497"/>
  </r>
  <r>
    <x v="1498"/>
  </r>
  <r>
    <x v="1499"/>
  </r>
  <r>
    <x v="1500"/>
  </r>
  <r>
    <x v="1501"/>
  </r>
  <r>
    <x v="1502"/>
  </r>
  <r>
    <x v="1503"/>
  </r>
  <r>
    <x v="1504"/>
  </r>
  <r>
    <x v="1505"/>
  </r>
  <r>
    <x v="1506"/>
  </r>
  <r>
    <x v="1507"/>
  </r>
  <r>
    <x v="1508"/>
  </r>
  <r>
    <x v="1509"/>
  </r>
  <r>
    <x v="1510"/>
  </r>
  <r>
    <x v="1511"/>
  </r>
  <r>
    <x v="1512"/>
  </r>
  <r>
    <x v="1513"/>
  </r>
  <r>
    <x v="1514"/>
  </r>
  <r>
    <x v="1515"/>
  </r>
  <r>
    <x v="1516"/>
  </r>
  <r>
    <x v="1517"/>
  </r>
  <r>
    <x v="1518"/>
  </r>
  <r>
    <x v="1519"/>
  </r>
  <r>
    <x v="1520"/>
  </r>
  <r>
    <x v="1521"/>
  </r>
  <r>
    <x v="1522"/>
  </r>
  <r>
    <x v="1523"/>
  </r>
  <r>
    <x v="1524"/>
  </r>
  <r>
    <x v="1525"/>
  </r>
  <r>
    <x v="1526"/>
  </r>
  <r>
    <x v="1527"/>
  </r>
  <r>
    <x v="1528"/>
  </r>
  <r>
    <x v="1529"/>
  </r>
  <r>
    <x v="1530"/>
  </r>
  <r>
    <x v="1531"/>
  </r>
  <r>
    <x v="1532"/>
  </r>
  <r>
    <x v="1533"/>
  </r>
  <r>
    <x v="1534"/>
  </r>
  <r>
    <x v="1535"/>
  </r>
  <r>
    <x v="1536"/>
  </r>
  <r>
    <x v="1537"/>
  </r>
  <r>
    <x v="1538"/>
  </r>
  <r>
    <x v="1539"/>
  </r>
  <r>
    <x v="1540"/>
  </r>
  <r>
    <x v="1541"/>
  </r>
  <r>
    <x v="1542"/>
  </r>
  <r>
    <x v="1543"/>
  </r>
  <r>
    <x v="1544"/>
  </r>
  <r>
    <x v="1545"/>
  </r>
  <r>
    <x v="1546"/>
  </r>
  <r>
    <x v="1547"/>
  </r>
  <r>
    <x v="1548"/>
  </r>
  <r>
    <x v="1549"/>
  </r>
  <r>
    <x v="1550"/>
  </r>
  <r>
    <x v="1551"/>
  </r>
  <r>
    <x v="1552"/>
  </r>
  <r>
    <x v="1553"/>
  </r>
  <r>
    <x v="1554"/>
  </r>
  <r>
    <x v="1555"/>
  </r>
  <r>
    <x v="1556"/>
  </r>
  <r>
    <x v="1557"/>
  </r>
  <r>
    <x v="1558"/>
  </r>
  <r>
    <x v="1559"/>
  </r>
  <r>
    <x v="1560"/>
  </r>
  <r>
    <x v="1561"/>
  </r>
  <r>
    <x v="1562"/>
  </r>
  <r>
    <x v="1563"/>
  </r>
  <r>
    <x v="1564"/>
  </r>
  <r>
    <x v="1565"/>
  </r>
  <r>
    <x v="1566"/>
  </r>
  <r>
    <x v="1567"/>
  </r>
  <r>
    <x v="1568"/>
  </r>
  <r>
    <x v="1569"/>
  </r>
  <r>
    <x v="1570"/>
  </r>
  <r>
    <x v="1571"/>
  </r>
  <r>
    <x v="1572"/>
  </r>
  <r>
    <x v="1573"/>
  </r>
  <r>
    <x v="1574"/>
  </r>
  <r>
    <x v="1575"/>
  </r>
  <r>
    <x v="1576"/>
  </r>
  <r>
    <x v="1577"/>
  </r>
  <r>
    <x v="1578"/>
  </r>
  <r>
    <x v="1579"/>
  </r>
  <r>
    <x v="1580"/>
  </r>
  <r>
    <x v="1581"/>
  </r>
  <r>
    <x v="1582"/>
  </r>
  <r>
    <x v="1583"/>
  </r>
  <r>
    <x v="1584"/>
  </r>
  <r>
    <x v="1585"/>
  </r>
  <r>
    <x v="1586"/>
  </r>
  <r>
    <x v="1587"/>
  </r>
  <r>
    <x v="1588"/>
  </r>
  <r>
    <x v="1589"/>
  </r>
  <r>
    <x v="1590"/>
  </r>
  <r>
    <x v="1591"/>
  </r>
  <r>
    <x v="1592"/>
  </r>
  <r>
    <x v="1593"/>
  </r>
  <r>
    <x v="1594"/>
  </r>
  <r>
    <x v="1595"/>
  </r>
  <r>
    <x v="1596"/>
  </r>
  <r>
    <x v="1597"/>
  </r>
  <r>
    <x v="1598"/>
  </r>
  <r>
    <x v="1599"/>
  </r>
  <r>
    <x v="1600"/>
  </r>
  <r>
    <x v="1601"/>
  </r>
  <r>
    <x v="1602"/>
  </r>
  <r>
    <x v="1603"/>
  </r>
  <r>
    <x v="1604"/>
  </r>
  <r>
    <x v="1605"/>
  </r>
  <r>
    <x v="1606"/>
  </r>
  <r>
    <x v="1607"/>
  </r>
  <r>
    <x v="1608"/>
  </r>
  <r>
    <x v="1609"/>
  </r>
  <r>
    <x v="1610"/>
  </r>
  <r>
    <x v="1611"/>
  </r>
  <r>
    <x v="1612"/>
  </r>
  <r>
    <x v="1613"/>
  </r>
  <r>
    <x v="1614"/>
  </r>
  <r>
    <x v="1615"/>
  </r>
  <r>
    <x v="1616"/>
  </r>
  <r>
    <x v="1617"/>
  </r>
  <r>
    <x v="1618"/>
  </r>
  <r>
    <x v="1619"/>
  </r>
  <r>
    <x v="1620"/>
  </r>
  <r>
    <x v="1621"/>
  </r>
  <r>
    <x v="1622"/>
  </r>
  <r>
    <x v="1623"/>
  </r>
  <r>
    <x v="1624"/>
  </r>
  <r>
    <x v="1625"/>
  </r>
  <r>
    <x v="1626"/>
  </r>
  <r>
    <x v="1627"/>
  </r>
  <r>
    <x v="1628"/>
  </r>
  <r>
    <x v="1629"/>
  </r>
  <r>
    <x v="1630"/>
  </r>
  <r>
    <x v="1631"/>
  </r>
  <r>
    <x v="1632"/>
  </r>
  <r>
    <x v="1633"/>
  </r>
  <r>
    <x v="1634"/>
  </r>
  <r>
    <x v="1635"/>
  </r>
  <r>
    <x v="1636"/>
  </r>
  <r>
    <x v="1637"/>
  </r>
  <r>
    <x v="1638"/>
  </r>
  <r>
    <x v="1639"/>
  </r>
  <r>
    <x v="1640"/>
  </r>
  <r>
    <x v="1641"/>
  </r>
  <r>
    <x v="1642"/>
  </r>
  <r>
    <x v="1643"/>
  </r>
  <r>
    <x v="1644"/>
  </r>
  <r>
    <x v="1645"/>
  </r>
  <r>
    <x v="1646"/>
  </r>
  <r>
    <x v="1647"/>
  </r>
  <r>
    <x v="1648"/>
  </r>
  <r>
    <x v="1649"/>
  </r>
  <r>
    <x v="1650"/>
  </r>
  <r>
    <x v="1651"/>
  </r>
  <r>
    <x v="1652"/>
  </r>
  <r>
    <x v="1653"/>
  </r>
  <r>
    <x v="1654"/>
  </r>
  <r>
    <x v="1655"/>
  </r>
  <r>
    <x v="1656"/>
  </r>
  <r>
    <x v="1657"/>
  </r>
  <r>
    <x v="1658"/>
  </r>
  <r>
    <x v="1659"/>
  </r>
  <r>
    <x v="1660"/>
  </r>
  <r>
    <x v="1661"/>
  </r>
  <r>
    <x v="1662"/>
  </r>
  <r>
    <x v="1663"/>
  </r>
  <r>
    <x v="1664"/>
  </r>
  <r>
    <x v="1665"/>
  </r>
  <r>
    <x v="1666"/>
  </r>
  <r>
    <x v="1667"/>
  </r>
  <r>
    <x v="1668"/>
  </r>
  <r>
    <x v="1669"/>
  </r>
  <r>
    <x v="1670"/>
  </r>
  <r>
    <x v="1671"/>
  </r>
  <r>
    <x v="1672"/>
  </r>
  <r>
    <x v="1673"/>
  </r>
  <r>
    <x v="1674"/>
  </r>
  <r>
    <x v="1675"/>
  </r>
  <r>
    <x v="1676"/>
  </r>
  <r>
    <x v="1677"/>
  </r>
  <r>
    <x v="1678"/>
  </r>
  <r>
    <x v="1679"/>
  </r>
  <r>
    <x v="1680"/>
  </r>
  <r>
    <x v="1681"/>
  </r>
  <r>
    <x v="1682"/>
  </r>
  <r>
    <x v="1683"/>
  </r>
  <r>
    <x v="1684"/>
  </r>
  <r>
    <x v="1685"/>
  </r>
  <r>
    <x v="1686"/>
  </r>
  <r>
    <x v="1687"/>
  </r>
  <r>
    <x v="1688"/>
  </r>
  <r>
    <x v="1689"/>
  </r>
  <r>
    <x v="1690"/>
  </r>
  <r>
    <x v="1691"/>
  </r>
  <r>
    <x v="1692"/>
  </r>
  <r>
    <x v="1693"/>
  </r>
  <r>
    <x v="1694"/>
  </r>
  <r>
    <x v="1695"/>
  </r>
  <r>
    <x v="1696"/>
  </r>
  <r>
    <x v="1697"/>
  </r>
  <r>
    <x v="1698"/>
  </r>
  <r>
    <x v="1699"/>
  </r>
  <r>
    <x v="1700"/>
  </r>
  <r>
    <x v="1701"/>
  </r>
  <r>
    <x v="1702"/>
  </r>
  <r>
    <x v="1703"/>
  </r>
  <r>
    <x v="1704"/>
  </r>
  <r>
    <x v="1705"/>
  </r>
  <r>
    <x v="1706"/>
  </r>
  <r>
    <x v="1707"/>
  </r>
  <r>
    <x v="1708"/>
  </r>
  <r>
    <x v="1709"/>
  </r>
  <r>
    <x v="1710"/>
  </r>
  <r>
    <x v="1711"/>
  </r>
  <r>
    <x v="1712"/>
  </r>
  <r>
    <x v="1713"/>
  </r>
  <r>
    <x v="1714"/>
  </r>
  <r>
    <x v="1715"/>
  </r>
  <r>
    <x v="1716"/>
  </r>
  <r>
    <x v="1717"/>
  </r>
  <r>
    <x v="1718"/>
  </r>
  <r>
    <x v="1719"/>
  </r>
  <r>
    <x v="1720"/>
  </r>
  <r>
    <x v="1721"/>
  </r>
  <r>
    <x v="1722"/>
  </r>
  <r>
    <x v="1723"/>
  </r>
  <r>
    <x v="1724"/>
  </r>
  <r>
    <x v="1725"/>
  </r>
  <r>
    <x v="1726"/>
  </r>
  <r>
    <x v="1727"/>
  </r>
  <r>
    <x v="1728"/>
  </r>
  <r>
    <x v="1729"/>
  </r>
  <r>
    <x v="1730"/>
  </r>
  <r>
    <x v="1731"/>
  </r>
  <r>
    <x v="1732"/>
  </r>
  <r>
    <x v="1733"/>
  </r>
  <r>
    <x v="1734"/>
  </r>
  <r>
    <x v="1735"/>
  </r>
  <r>
    <x v="1736"/>
  </r>
  <r>
    <x v="1737"/>
  </r>
  <r>
    <x v="1738"/>
  </r>
  <r>
    <x v="1739"/>
  </r>
  <r>
    <x v="1740"/>
  </r>
  <r>
    <x v="1741"/>
  </r>
  <r>
    <x v="1742"/>
  </r>
  <r>
    <x v="1743"/>
  </r>
  <r>
    <x v="1744"/>
  </r>
  <r>
    <x v="1745"/>
  </r>
  <r>
    <x v="1746"/>
  </r>
  <r>
    <x v="1747"/>
  </r>
  <r>
    <x v="1748"/>
  </r>
  <r>
    <x v="1749"/>
  </r>
  <r>
    <x v="1750"/>
  </r>
  <r>
    <x v="1751"/>
  </r>
  <r>
    <x v="1752"/>
  </r>
  <r>
    <x v="1753"/>
  </r>
  <r>
    <x v="1754"/>
  </r>
  <r>
    <x v="1755"/>
  </r>
  <r>
    <x v="1756"/>
  </r>
  <r>
    <x v="1757"/>
  </r>
  <r>
    <x v="1758"/>
  </r>
  <r>
    <x v="1759"/>
  </r>
  <r>
    <x v="1760"/>
  </r>
  <r>
    <x v="1761"/>
  </r>
  <r>
    <x v="1762"/>
  </r>
  <r>
    <x v="1763"/>
  </r>
  <r>
    <x v="1764"/>
  </r>
  <r>
    <x v="1765"/>
  </r>
  <r>
    <x v="1766"/>
  </r>
  <r>
    <x v="1767"/>
  </r>
  <r>
    <x v="1768"/>
  </r>
  <r>
    <x v="1769"/>
  </r>
  <r>
    <x v="1770"/>
  </r>
  <r>
    <x v="1771"/>
  </r>
  <r>
    <x v="1772"/>
  </r>
  <r>
    <x v="1773"/>
  </r>
  <r>
    <x v="1774"/>
  </r>
  <r>
    <x v="1775"/>
  </r>
  <r>
    <x v="1776"/>
  </r>
  <r>
    <x v="1777"/>
  </r>
  <r>
    <x v="1778"/>
  </r>
  <r>
    <x v="1779"/>
  </r>
  <r>
    <x v="1780"/>
  </r>
  <r>
    <x v="1781"/>
  </r>
  <r>
    <x v="1782"/>
  </r>
  <r>
    <x v="1783"/>
  </r>
  <r>
    <x v="1784"/>
  </r>
  <r>
    <x v="1785"/>
  </r>
  <r>
    <x v="1786"/>
  </r>
  <r>
    <x v="1787"/>
  </r>
  <r>
    <x v="1788"/>
  </r>
  <r>
    <x v="1789"/>
  </r>
  <r>
    <x v="1790"/>
  </r>
  <r>
    <x v="1791"/>
  </r>
  <r>
    <x v="1792"/>
  </r>
  <r>
    <x v="1793"/>
  </r>
  <r>
    <x v="1794"/>
  </r>
  <r>
    <x v="1795"/>
  </r>
  <r>
    <x v="1796"/>
  </r>
  <r>
    <x v="1797"/>
  </r>
  <r>
    <x v="1798"/>
  </r>
  <r>
    <x v="1799"/>
  </r>
  <r>
    <x v="1800"/>
  </r>
  <r>
    <x v="1801"/>
  </r>
  <r>
    <x v="1802"/>
  </r>
  <r>
    <x v="1803"/>
  </r>
  <r>
    <x v="1804"/>
  </r>
  <r>
    <x v="1805"/>
  </r>
  <r>
    <x v="1806"/>
  </r>
  <r>
    <x v="1807"/>
  </r>
  <r>
    <x v="1808"/>
  </r>
  <r>
    <x v="1809"/>
  </r>
  <r>
    <x v="1810"/>
  </r>
  <r>
    <x v="1811"/>
  </r>
  <r>
    <x v="1812"/>
  </r>
  <r>
    <x v="1813"/>
  </r>
  <r>
    <x v="1814"/>
  </r>
  <r>
    <x v="1815"/>
  </r>
  <r>
    <x v="1816"/>
  </r>
  <r>
    <x v="1817"/>
  </r>
  <r>
    <x v="1818"/>
  </r>
  <r>
    <x v="1819"/>
  </r>
  <r>
    <x v="1820"/>
  </r>
  <r>
    <x v="1821"/>
  </r>
  <r>
    <x v="1822"/>
  </r>
  <r>
    <x v="1823"/>
  </r>
  <r>
    <x v="1824"/>
  </r>
  <r>
    <x v="1825"/>
  </r>
  <r>
    <x v="1826"/>
  </r>
  <r>
    <x v="1827"/>
  </r>
  <r>
    <x v="1828"/>
  </r>
  <r>
    <x v="1829"/>
  </r>
  <r>
    <x v="1830"/>
  </r>
  <r>
    <x v="1831"/>
  </r>
  <r>
    <x v="1832"/>
  </r>
  <r>
    <x v="1833"/>
  </r>
  <r>
    <x v="1834"/>
  </r>
  <r>
    <x v="1835"/>
  </r>
  <r>
    <x v="1836"/>
  </r>
  <r>
    <x v="1837"/>
  </r>
  <r>
    <x v="1838"/>
  </r>
  <r>
    <x v="1839"/>
  </r>
  <r>
    <x v="1840"/>
  </r>
  <r>
    <x v="1841"/>
  </r>
  <r>
    <x v="1842"/>
  </r>
  <r>
    <x v="1843"/>
  </r>
  <r>
    <x v="1844"/>
  </r>
  <r>
    <x v="1845"/>
  </r>
  <r>
    <x v="1846"/>
  </r>
  <r>
    <x v="1847"/>
  </r>
  <r>
    <x v="1848"/>
  </r>
  <r>
    <x v="1849"/>
  </r>
  <r>
    <x v="1850"/>
  </r>
  <r>
    <x v="1851"/>
  </r>
  <r>
    <x v="1852"/>
  </r>
  <r>
    <x v="1853"/>
  </r>
  <r>
    <x v="1854"/>
  </r>
  <r>
    <x v="1855"/>
  </r>
  <r>
    <x v="1855"/>
  </r>
  <r>
    <x v="1855"/>
  </r>
  <r>
    <x v="1856"/>
  </r>
  <r>
    <x v="1857"/>
  </r>
  <r>
    <x v="1858"/>
  </r>
  <r>
    <x v="1859"/>
  </r>
  <r>
    <x v="558"/>
  </r>
  <r>
    <x v="1860"/>
  </r>
  <r>
    <x v="1861"/>
  </r>
  <r>
    <x v="1862"/>
  </r>
  <r>
    <x v="1863"/>
  </r>
  <r>
    <x v="1864"/>
  </r>
  <r>
    <x v="1865"/>
  </r>
  <r>
    <x v="559"/>
  </r>
  <r>
    <x v="1866"/>
  </r>
  <r>
    <x v="561"/>
  </r>
  <r>
    <x v="1867"/>
  </r>
  <r>
    <x v="1868"/>
  </r>
  <r>
    <x v="1869"/>
  </r>
  <r>
    <x v="1870"/>
  </r>
  <r>
    <x v="1871"/>
  </r>
  <r>
    <x v="1872"/>
  </r>
  <r>
    <x v="1873"/>
  </r>
  <r>
    <x v="1874"/>
  </r>
  <r>
    <x v="1875"/>
  </r>
  <r>
    <x v="1876"/>
  </r>
  <r>
    <x v="1877"/>
  </r>
  <r>
    <x v="1878"/>
  </r>
  <r>
    <x v="1879"/>
  </r>
  <r>
    <x v="1880"/>
  </r>
  <r>
    <x v="1881"/>
  </r>
  <r>
    <x v="1882"/>
  </r>
  <r>
    <x v="1883"/>
  </r>
  <r>
    <x v="1884"/>
  </r>
  <r>
    <x v="1885"/>
  </r>
  <r>
    <x v="1886"/>
  </r>
  <r>
    <x v="1887"/>
  </r>
  <r>
    <x v="1888"/>
  </r>
  <r>
    <x v="1889"/>
  </r>
  <r>
    <x v="1890"/>
  </r>
  <r>
    <x v="1891"/>
  </r>
  <r>
    <x v="1892"/>
  </r>
  <r>
    <x v="1893"/>
  </r>
  <r>
    <x v="1893"/>
  </r>
  <r>
    <x v="1893"/>
  </r>
  <r>
    <x v="1893"/>
  </r>
  <r>
    <x v="2"/>
  </r>
  <r>
    <x v="1894"/>
  </r>
  <r>
    <x v="1895"/>
  </r>
  <r>
    <x v="1896"/>
  </r>
  <r>
    <x v="1897"/>
  </r>
  <r>
    <x v="1898"/>
  </r>
  <r>
    <x v="1899"/>
  </r>
  <r>
    <x v="1900"/>
  </r>
  <r>
    <x v="1901"/>
  </r>
  <r>
    <x v="582"/>
  </r>
  <r>
    <x v="1902"/>
  </r>
  <r>
    <x v="1903"/>
  </r>
  <r>
    <x v="1904"/>
  </r>
  <r>
    <x v="1904"/>
  </r>
  <r>
    <x v="1904"/>
  </r>
  <r>
    <x v="1904"/>
  </r>
  <r>
    <x v="1905"/>
  </r>
  <r>
    <x v="1905"/>
  </r>
  <r>
    <x v="1906"/>
  </r>
  <r>
    <x v="1907"/>
  </r>
  <r>
    <x v="1908"/>
  </r>
  <r>
    <x v="1909"/>
  </r>
  <r>
    <x v="1909"/>
  </r>
  <r>
    <x v="1910"/>
  </r>
  <r>
    <x v="1911"/>
  </r>
  <r>
    <x v="562"/>
  </r>
  <r>
    <x v="1912"/>
  </r>
  <r>
    <x v="1913"/>
  </r>
  <r>
    <x v="563"/>
  </r>
  <r>
    <x v="53"/>
  </r>
  <r>
    <x v="52"/>
  </r>
  <r>
    <x v="1914"/>
  </r>
  <r>
    <x v="1915"/>
  </r>
  <r>
    <x v="1915"/>
  </r>
  <r>
    <x v="19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0D04AC1-31B7-4CD7-B184-C79C259FC3B1}" name="PivotTable5"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F15" firstHeaderRow="0" firstDataRow="0" firstDataCol="0" rowPageCount="1" colPageCount="1"/>
  <pivotFields count="1">
    <pivotField axis="axisPage" compact="0" outline="0" subtotalTop="0" showAll="0">
      <items count="1971">
        <item x="1430"/>
        <item x="1578"/>
        <item x="1551"/>
        <item x="1523"/>
        <item x="1000"/>
        <item x="999"/>
        <item x="662"/>
        <item x="552"/>
        <item x="1053"/>
        <item x="749"/>
        <item x="748"/>
        <item x="747"/>
        <item x="1782"/>
        <item x="1781"/>
        <item x="746"/>
        <item x="867"/>
        <item x="865"/>
        <item x="825"/>
        <item x="837"/>
        <item x="1600"/>
        <item x="1601"/>
        <item x="1602"/>
        <item x="1603"/>
        <item x="1604"/>
        <item x="1605"/>
        <item x="1606"/>
        <item x="1656"/>
        <item x="1052"/>
        <item x="50"/>
        <item x="498"/>
        <item x="497"/>
        <item x="496"/>
        <item x="495"/>
        <item x="494"/>
        <item x="493"/>
        <item x="492"/>
        <item x="490"/>
        <item x="674"/>
        <item x="1269"/>
        <item x="455"/>
        <item m="1" x="1949"/>
        <item m="1" x="1935"/>
        <item x="1196"/>
        <item x="909"/>
        <item x="469"/>
        <item x="468"/>
        <item x="777"/>
        <item x="217"/>
        <item x="1599"/>
        <item x="310"/>
        <item x="309"/>
        <item x="551"/>
        <item x="1427"/>
        <item x="936"/>
        <item x="995"/>
        <item x="358"/>
        <item x="739"/>
        <item x="738"/>
        <item x="737"/>
        <item x="736"/>
        <item x="1682"/>
        <item x="1558"/>
        <item x="1559"/>
        <item x="470"/>
        <item x="1691"/>
        <item x="1514"/>
        <item x="491"/>
        <item x="1378"/>
        <item x="183"/>
        <item x="666"/>
        <item x="897"/>
        <item x="447"/>
        <item x="446"/>
        <item x="445"/>
        <item x="443"/>
        <item x="1709"/>
        <item x="1708"/>
        <item x="623"/>
        <item x="1099"/>
        <item x="184"/>
        <item x="197"/>
        <item x="550"/>
        <item x="745"/>
        <item x="549"/>
        <item x="64"/>
        <item x="708"/>
        <item x="485"/>
        <item x="484"/>
        <item x="483"/>
        <item x="482"/>
        <item x="1353"/>
        <item x="1352"/>
        <item x="405"/>
        <item x="404"/>
        <item x="1173"/>
        <item x="450"/>
        <item x="449"/>
        <item x="1381"/>
        <item x="1379"/>
        <item x="1377"/>
        <item x="899"/>
        <item x="1088"/>
        <item x="1091"/>
        <item x="1090"/>
        <item x="1089"/>
        <item x="794"/>
        <item x="1721"/>
        <item x="1693"/>
        <item x="82"/>
        <item x="1260"/>
        <item x="884"/>
        <item x="883"/>
        <item x="1139"/>
        <item x="641"/>
        <item x="135"/>
        <item x="134"/>
        <item x="462"/>
        <item x="1005"/>
        <item x="807"/>
        <item x="806"/>
        <item x="805"/>
        <item x="1719"/>
        <item x="1718"/>
        <item x="1665"/>
        <item x="1259"/>
        <item x="1663"/>
        <item x="136"/>
        <item x="466"/>
        <item x="465"/>
        <item x="464"/>
        <item x="474"/>
        <item x="473"/>
        <item x="472"/>
        <item x="776"/>
        <item x="471"/>
        <item x="986"/>
        <item x="81"/>
        <item x="638"/>
        <item x="1365"/>
        <item x="442"/>
        <item x="1497"/>
        <item x="1478"/>
        <item m="1" x="1916"/>
        <item x="74"/>
        <item m="1" x="1962"/>
        <item x="1148"/>
        <item x="1664"/>
        <item m="1" x="1944"/>
        <item m="1" x="1934"/>
        <item m="1" x="1943"/>
        <item x="628"/>
        <item x="1006"/>
        <item x="441"/>
        <item x="1496"/>
        <item m="1" x="1954"/>
        <item x="406"/>
        <item x="609"/>
        <item x="1632"/>
        <item x="548"/>
        <item x="997"/>
        <item x="1515"/>
        <item x="1071"/>
        <item x="547"/>
        <item x="1521"/>
        <item x="1479"/>
        <item x="1560"/>
        <item x="1690"/>
        <item x="1692"/>
        <item x="1076"/>
        <item x="1688"/>
        <item x="1179"/>
        <item x="1178"/>
        <item x="545"/>
        <item x="990"/>
        <item x="1679"/>
        <item x="546"/>
        <item x="18"/>
        <item x="919"/>
        <item x="213"/>
        <item x="611"/>
        <item x="773"/>
        <item x="212"/>
        <item x="210"/>
        <item x="612"/>
        <item x="208"/>
        <item x="207"/>
        <item x="1391"/>
        <item x="1390"/>
        <item x="1389"/>
        <item x="1386"/>
        <item x="906"/>
        <item x="905"/>
        <item x="904"/>
        <item x="903"/>
        <item x="1195"/>
        <item x="1712"/>
        <item x="1101"/>
        <item x="1711"/>
        <item x="1100"/>
        <item x="1710"/>
        <item x="1083"/>
        <item x="1185"/>
        <item x="1184"/>
        <item x="1183"/>
        <item x="1182"/>
        <item x="712"/>
        <item x="1595"/>
        <item x="640"/>
        <item x="1848"/>
        <item x="1847"/>
        <item x="544"/>
        <item x="543"/>
        <item x="1846"/>
        <item x="542"/>
        <item x="1845"/>
        <item x="1055"/>
        <item x="710"/>
        <item x="1637"/>
        <item x="1024"/>
        <item x="170"/>
        <item x="176"/>
        <item x="175"/>
        <item x="174"/>
        <item x="173"/>
        <item x="172"/>
        <item x="171"/>
        <item x="237"/>
        <item x="238"/>
        <item x="477"/>
        <item x="476"/>
        <item x="475"/>
        <item x="156"/>
        <item x="157"/>
        <item x="1048"/>
        <item x="272"/>
        <item x="328"/>
        <item x="911"/>
        <item x="285"/>
        <item x="1843"/>
        <item x="1841"/>
        <item x="1586"/>
        <item x="910"/>
        <item x="711"/>
        <item x="781"/>
        <item x="1571"/>
        <item x="1542"/>
        <item x="1540"/>
        <item x="692"/>
        <item x="691"/>
        <item x="734"/>
        <item x="540"/>
        <item x="248"/>
        <item x="733"/>
        <item x="1755"/>
        <item x="1589"/>
        <item x="732"/>
        <item x="1754"/>
        <item x="731"/>
        <item x="730"/>
        <item x="541"/>
        <item x="266"/>
        <item x="265"/>
        <item x="162"/>
        <item x="159"/>
        <item x="160"/>
        <item x="1587"/>
        <item x="726"/>
        <item x="721"/>
        <item x="1735"/>
        <item x="1657"/>
        <item x="798"/>
        <item x="797"/>
        <item x="770"/>
        <item x="795"/>
        <item x="196"/>
        <item x="1484"/>
        <item x="1483"/>
        <item x="1482"/>
        <item x="1119"/>
        <item x="1771"/>
        <item x="1769"/>
        <item x="1768"/>
        <item x="1155"/>
        <item x="1359"/>
        <item x="890"/>
        <item x="1358"/>
        <item x="227"/>
        <item x="226"/>
        <item x="222"/>
        <item x="286"/>
        <item x="284"/>
        <item x="1145"/>
        <item x="1144"/>
        <item x="718"/>
        <item x="1525"/>
        <item x="1022"/>
        <item x="1023"/>
        <item x="539"/>
        <item x="211"/>
        <item x="206"/>
        <item x="205"/>
        <item x="204"/>
        <item x="203"/>
        <item x="202"/>
        <item x="201"/>
        <item x="200"/>
        <item x="199"/>
        <item x="198"/>
        <item x="1725"/>
        <item x="1655"/>
        <item x="1673"/>
        <item x="209"/>
        <item x="1157"/>
        <item x="983"/>
        <item x="1588"/>
        <item x="1590"/>
        <item x="1064"/>
        <item x="538"/>
        <item x="1063"/>
        <item x="1062"/>
        <item x="1061"/>
        <item x="1021"/>
        <item x="1577"/>
        <item x="158"/>
        <item x="1495"/>
        <item x="1493"/>
        <item x="1492"/>
        <item x="1498"/>
        <item x="729"/>
        <item x="1152"/>
        <item x="1151"/>
        <item x="1150"/>
        <item x="239"/>
        <item x="264"/>
        <item x="1480"/>
        <item x="1481"/>
        <item x="152"/>
        <item x="803"/>
        <item x="1737"/>
        <item x="1087"/>
        <item x="727"/>
        <item x="1756"/>
        <item x="725"/>
        <item x="724"/>
        <item x="723"/>
        <item x="722"/>
        <item x="813"/>
        <item x="802"/>
        <item x="907"/>
        <item x="362"/>
        <item x="361"/>
        <item x="1081"/>
        <item x="68"/>
        <item x="67"/>
        <item x="1796"/>
        <item x="1795"/>
        <item x="256"/>
        <item x="255"/>
        <item x="254"/>
        <item x="253"/>
        <item x="1503"/>
        <item x="240"/>
        <item x="252"/>
        <item x="250"/>
        <item x="249"/>
        <item x="247"/>
        <item x="246"/>
        <item x="245"/>
        <item x="251"/>
        <item x="244"/>
        <item x="243"/>
        <item x="169"/>
        <item x="501"/>
        <item x="140"/>
        <item x="137"/>
        <item x="261"/>
        <item x="258"/>
        <item x="242"/>
        <item x="241"/>
        <item x="1364"/>
        <item m="1" x="1952"/>
        <item m="1" x="1927"/>
        <item x="1136"/>
        <item x="800"/>
        <item x="1128"/>
        <item x="1127"/>
        <item x="1126"/>
        <item x="1124"/>
        <item x="1729"/>
        <item x="1728"/>
        <item x="1727"/>
        <item x="1726"/>
        <item x="1125"/>
        <item x="436"/>
        <item x="435"/>
        <item x="1074"/>
        <item x="537"/>
        <item x="432"/>
        <item x="431"/>
        <item x="430"/>
        <item x="429"/>
        <item x="428"/>
        <item x="1073"/>
        <item x="1072"/>
        <item x="1680"/>
        <item x="988"/>
        <item x="650"/>
        <item x="649"/>
        <item x="536"/>
        <item x="225"/>
        <item x="1762"/>
        <item x="1761"/>
        <item x="1760"/>
        <item x="1759"/>
        <item x="257"/>
        <item x="223"/>
        <item x="282"/>
        <item x="279"/>
        <item x="277"/>
        <item x="280"/>
        <item x="301"/>
        <item x="300"/>
        <item x="302"/>
        <item x="452"/>
        <item x="1570"/>
        <item x="1567"/>
        <item x="1566"/>
        <item x="1565"/>
        <item x="1564"/>
        <item x="647"/>
        <item x="1717"/>
        <item x="1716"/>
        <item x="1714"/>
        <item x="801"/>
        <item x="1122"/>
        <item x="1758"/>
        <item x="1757"/>
        <item x="1715"/>
        <item x="885"/>
        <item x="1354"/>
        <item x="1485"/>
        <item x="1343"/>
        <item x="1342"/>
        <item x="1345"/>
        <item x="1348"/>
        <item x="434"/>
        <item x="433"/>
        <item x="259"/>
        <item x="651"/>
        <item x="1689"/>
        <item x="809"/>
        <item x="810"/>
        <item x="808"/>
        <item x="652"/>
        <item x="236"/>
        <item x="1597"/>
        <item x="1598"/>
        <item x="263"/>
        <item x="230"/>
        <item x="232"/>
        <item x="229"/>
        <item x="228"/>
        <item x="1752"/>
        <item x="1751"/>
        <item x="1146"/>
        <item x="1631"/>
        <item x="1626"/>
        <item x="1624"/>
        <item x="1623"/>
        <item x="260"/>
        <item x="224"/>
        <item x="281"/>
        <item x="283"/>
        <item x="278"/>
        <item x="231"/>
        <item x="234"/>
        <item x="235"/>
        <item x="233"/>
        <item x="164"/>
        <item x="317"/>
        <item x="311"/>
        <item x="364"/>
        <item x="363"/>
        <item x="1775"/>
        <item x="1368"/>
        <item x="1130"/>
        <item x="351"/>
        <item x="771"/>
        <item x="89"/>
        <item x="221"/>
        <item x="220"/>
        <item x="291"/>
        <item x="290"/>
        <item x="289"/>
        <item x="287"/>
        <item x="665"/>
        <item x="664"/>
        <item x="663"/>
        <item x="1351"/>
        <item x="1350"/>
        <item x="1349"/>
        <item x="1054"/>
        <item m="1" x="1920"/>
        <item m="1" x="1933"/>
        <item x="1412"/>
        <item m="1" x="1921"/>
        <item x="1411"/>
        <item m="1" x="1918"/>
        <item x="409"/>
        <item x="1695"/>
        <item x="1650"/>
        <item x="1649"/>
        <item x="1765"/>
        <item x="1880"/>
        <item x="1879"/>
        <item x="1164"/>
        <item x="1114"/>
        <item x="1113"/>
        <item x="1112"/>
        <item x="1111"/>
        <item x="1110"/>
        <item x="1596"/>
        <item x="1668"/>
        <item x="1666"/>
        <item x="1872"/>
        <item x="1871"/>
        <item x="1669"/>
        <item x="1059"/>
        <item x="453"/>
        <item x="500"/>
        <item x="1867"/>
        <item x="326"/>
        <item x="1013"/>
        <item x="987"/>
        <item x="1491"/>
        <item x="981"/>
        <item x="1490"/>
        <item x="1489"/>
        <item x="1852"/>
        <item x="1802"/>
        <item x="1421"/>
        <item x="648"/>
        <item x="1336"/>
        <item x="1410"/>
        <item x="1409"/>
        <item x="774"/>
        <item x="1420"/>
        <item x="80"/>
        <item x="1697"/>
        <item x="617"/>
        <item x="437"/>
        <item x="1396"/>
        <item x="1773"/>
        <item x="1772"/>
        <item x="657"/>
        <item x="1346"/>
        <item x="73"/>
        <item x="1344"/>
        <item x="1163"/>
        <item x="1009"/>
        <item x="1488"/>
        <item x="1487"/>
        <item x="1486"/>
        <item x="535"/>
        <item x="1025"/>
        <item x="486"/>
        <item x="1556"/>
        <item x="327"/>
        <item x="778"/>
        <item x="46"/>
        <item x="45"/>
        <item x="293"/>
        <item x="346"/>
        <item x="1534"/>
        <item x="467"/>
        <item x="1763"/>
        <item x="345"/>
        <item x="891"/>
        <item x="1361"/>
        <item x="1360"/>
        <item x="985"/>
        <item x="407"/>
        <item x="410"/>
        <item x="403"/>
        <item x="402"/>
        <item x="488"/>
        <item x="487"/>
        <item x="1094"/>
        <item x="1093"/>
        <item x="1783"/>
        <item x="84"/>
        <item x="1780"/>
        <item x="1779"/>
        <item m="1" x="1964"/>
        <item x="1777"/>
        <item x="744"/>
        <item x="743"/>
        <item x="742"/>
        <item x="741"/>
        <item x="740"/>
        <item x="1547"/>
        <item x="1546"/>
        <item x="534"/>
        <item x="117"/>
        <item x="118"/>
        <item x="119"/>
        <item x="58"/>
        <item x="57"/>
        <item x="533"/>
        <item x="1784"/>
        <item x="920"/>
        <item x="1140"/>
        <item x="1698"/>
        <item x="625"/>
        <item x="633"/>
        <item x="181"/>
        <item x="182"/>
        <item x="782"/>
        <item x="178"/>
        <item x="177"/>
        <item x="180"/>
        <item x="179"/>
        <item x="1199"/>
        <item x="408"/>
        <item x="411"/>
        <item x="1806"/>
        <item x="313"/>
        <item x="312"/>
        <item x="316"/>
        <item x="315"/>
        <item x="1881"/>
        <item x="1868"/>
        <item x="1031"/>
        <item x="653"/>
        <item x="980"/>
        <item x="658"/>
        <item x="1082"/>
        <item x="139"/>
        <item x="138"/>
        <item x="1406"/>
        <item x="1142"/>
        <item x="1141"/>
        <item x="88"/>
        <item x="1138"/>
        <item x="1078"/>
        <item x="1058"/>
        <item x="1891"/>
        <item x="1890"/>
        <item x="1889"/>
        <item x="1888"/>
        <item x="1869"/>
        <item x="1667"/>
        <item x="693"/>
        <item x="1887"/>
        <item x="1886"/>
        <item x="1885"/>
        <item x="1884"/>
        <item x="1883"/>
        <item x="1057"/>
        <item x="667"/>
        <item x="1056"/>
        <item x="1882"/>
        <item x="168"/>
        <item x="288"/>
        <item x="219"/>
        <item x="218"/>
        <item x="1873"/>
        <item x="1876"/>
        <item x="1591"/>
        <item x="1870"/>
        <item x="1060"/>
        <item x="532"/>
        <item x="1050"/>
        <item x="1049"/>
        <item x="1047"/>
        <item x="1046"/>
        <item x="1045"/>
        <item x="1044"/>
        <item x="1423"/>
        <item x="1419"/>
        <item x="934"/>
        <item x="933"/>
        <item x="932"/>
        <item m="1" x="1940"/>
        <item m="1" x="1939"/>
        <item m="1" x="1938"/>
        <item x="1051"/>
        <item x="1844"/>
        <item x="1067"/>
        <item x="1066"/>
        <item x="1065"/>
        <item x="1528"/>
        <item x="1529"/>
        <item x="1530"/>
        <item x="1531"/>
        <item x="356"/>
        <item x="355"/>
        <item x="354"/>
        <item x="1554"/>
        <item x="353"/>
        <item x="1526"/>
        <item x="352"/>
        <item x="1562"/>
        <item x="1501"/>
        <item x="1500"/>
        <item x="1499"/>
        <item x="531"/>
        <item x="989"/>
        <item x="1511"/>
        <item x="1509"/>
        <item x="1508"/>
        <item x="1593"/>
        <item x="1748"/>
        <item x="1732"/>
        <item x="1733"/>
        <item x="1622"/>
        <item x="1746"/>
        <item x="1742"/>
        <item x="1738"/>
        <item x="1621"/>
        <item x="1620"/>
        <item x="1730"/>
        <item x="1734"/>
        <item x="1731"/>
        <item x="1395"/>
        <item x="1394"/>
        <item m="1" x="1919"/>
        <item m="1" x="1917"/>
        <item x="1878"/>
        <item x="1877"/>
        <item x="1875"/>
        <item x="1874"/>
        <item x="357"/>
        <item x="1561"/>
        <item x="530"/>
        <item x="1720"/>
        <item x="1104"/>
        <item x="1095"/>
        <item x="1686"/>
        <item x="1685"/>
        <item x="1684"/>
        <item x="1683"/>
        <item x="529"/>
        <item x="1180"/>
        <item x="1075"/>
        <item x="1042"/>
        <item x="1041"/>
        <item x="1040"/>
        <item x="1198"/>
        <item x="1197"/>
        <item x="188"/>
        <item x="187"/>
        <item x="186"/>
        <item x="185"/>
        <item x="1575"/>
        <item x="1038"/>
        <item x="1037"/>
        <item x="385"/>
        <item x="381"/>
        <item x="380"/>
        <item x="1574"/>
        <item x="1036"/>
        <item x="1573"/>
        <item x="1572"/>
        <item x="1414"/>
        <item x="926"/>
        <item x="1834"/>
        <item x="1549"/>
        <item x="163"/>
        <item x="166"/>
        <item x="165"/>
        <item x="772"/>
        <item x="1687"/>
        <item x="1636"/>
        <item x="1635"/>
        <item x="1634"/>
        <item x="1633"/>
        <item x="1039"/>
        <item x="1576"/>
        <item x="639"/>
        <item x="386"/>
        <item x="384"/>
        <item x="383"/>
        <item x="382"/>
        <item x="1171"/>
        <item x="1170"/>
        <item x="1169"/>
        <item x="1168"/>
        <item x="1167"/>
        <item x="1819"/>
        <item x="1833"/>
        <item x="1553"/>
        <item x="1552"/>
        <item x="1550"/>
        <item x="1533"/>
        <item x="1192"/>
        <item x="1569"/>
        <item x="1568"/>
        <item x="1563"/>
        <item x="1798"/>
        <item x="1797"/>
        <item x="325"/>
        <item x="1194"/>
        <item x="1032"/>
        <item x="703"/>
        <item x="705"/>
        <item x="706"/>
        <item x="702"/>
        <item x="707"/>
        <item x="699"/>
        <item x="700"/>
        <item x="704"/>
        <item x="701"/>
        <item x="698"/>
        <item x="697"/>
        <item x="161"/>
        <item x="1193"/>
        <item x="828"/>
        <item x="827"/>
        <item x="528"/>
        <item x="1640"/>
        <item x="195"/>
        <item x="194"/>
        <item x="1405"/>
        <item x="1404"/>
        <item x="1535"/>
        <item x="1548"/>
        <item x="1457"/>
        <item x="954"/>
        <item x="1450"/>
        <item x="31"/>
        <item x="1652"/>
        <item x="1077"/>
        <item x="1147"/>
        <item x="440"/>
        <item x="1153"/>
        <item x="1645"/>
        <item x="1644"/>
        <item x="1643"/>
        <item x="979"/>
        <item x="1770"/>
        <item x="1156"/>
        <item x="1767"/>
        <item x="1766"/>
        <item x="1696"/>
        <item x="1154"/>
        <item x="155"/>
        <item x="1026"/>
        <item m="1" x="1963"/>
        <item x="1190"/>
        <item x="1189"/>
        <item x="1188"/>
        <item x="1187"/>
        <item x="1186"/>
        <item x="1736"/>
        <item x="1177"/>
        <item x="1789"/>
        <item x="1176"/>
        <item x="1175"/>
        <item x="1646"/>
        <item x="1043"/>
        <item x="1403"/>
        <item x="527"/>
        <item x="918"/>
        <item x="917"/>
        <item x="916"/>
        <item x="915"/>
        <item x="914"/>
        <item x="526"/>
        <item x="913"/>
        <item x="912"/>
        <item x="143"/>
        <item x="151"/>
        <item x="150"/>
        <item x="148"/>
        <item x="147"/>
        <item x="145"/>
        <item x="144"/>
        <item x="154"/>
        <item x="142"/>
        <item x="153"/>
        <item x="149"/>
        <item x="141"/>
        <item x="146"/>
        <item x="996"/>
        <item x="709"/>
        <item x="1580"/>
        <item x="1579"/>
        <item x="637"/>
        <item x="766"/>
        <item x="765"/>
        <item x="1774"/>
        <item x="764"/>
        <item x="763"/>
        <item x="762"/>
        <item x="761"/>
        <item x="760"/>
        <item x="655"/>
        <item x="728"/>
        <item x="1439"/>
        <item x="397"/>
        <item x="939"/>
        <item x="938"/>
        <item x="632"/>
        <item x="133"/>
        <item x="128"/>
        <item x="1694"/>
        <item x="131"/>
        <item x="304"/>
        <item x="610"/>
        <item x="1402"/>
        <item x="752"/>
        <item x="1401"/>
        <item x="751"/>
        <item x="1400"/>
        <item x="1642"/>
        <item x="1399"/>
        <item x="1641"/>
        <item x="1398"/>
        <item x="1639"/>
        <item x="1397"/>
        <item x="1638"/>
        <item x="750"/>
        <item x="398"/>
        <item x="525"/>
        <item x="1129"/>
        <item x="1084"/>
        <item x="1608"/>
        <item x="1609"/>
        <item x="1610"/>
        <item x="1611"/>
        <item x="1612"/>
        <item x="1613"/>
        <item x="1614"/>
        <item x="1653"/>
        <item x="132"/>
        <item x="735"/>
        <item x="130"/>
        <item x="1121"/>
        <item x="1120"/>
        <item x="1764"/>
        <item x="812"/>
        <item x="129"/>
        <item x="1172"/>
        <item x="1413"/>
        <item x="1408"/>
        <item x="1407"/>
        <item x="1137"/>
        <item x="799"/>
        <item x="1135"/>
        <item x="1134"/>
        <item x="1133"/>
        <item x="1132"/>
        <item x="1131"/>
        <item x="1117"/>
        <item x="1116"/>
        <item x="1115"/>
        <item x="1109"/>
        <item x="1108"/>
        <item x="1107"/>
        <item x="1713"/>
        <item x="793"/>
        <item x="1098"/>
        <item x="1097"/>
        <item x="1096"/>
        <item x="1085"/>
        <item x="969"/>
        <item x="970"/>
        <item x="1463"/>
        <item x="965"/>
        <item x="1441"/>
        <item x="941"/>
        <item x="308"/>
        <item x="307"/>
        <item x="524"/>
        <item x="1106"/>
        <item x="344"/>
        <item x="343"/>
        <item x="305"/>
        <item x="306"/>
        <item x="1743"/>
        <item x="1801"/>
        <item x="1741"/>
        <item x="1800"/>
        <item x="1799"/>
        <item x="388"/>
        <item x="1357"/>
        <item x="1462"/>
        <item x="959"/>
        <item x="391"/>
        <item x="957"/>
        <item x="392"/>
        <item x="523"/>
        <item x="1442"/>
        <item x="940"/>
        <item x="1440"/>
        <item x="1447"/>
        <item x="603"/>
        <item x="952"/>
        <item x="44"/>
        <item x="889"/>
        <item x="886"/>
        <item x="908"/>
        <item x="76"/>
        <item x="1820"/>
        <item x="1840"/>
        <item x="324"/>
        <item x="323"/>
        <item x="322"/>
        <item x="321"/>
        <item x="320"/>
        <item m="1" x="1967"/>
        <item m="1" x="1966"/>
        <item m="1" x="1965"/>
        <item x="1851"/>
        <item x="1850"/>
        <item x="1849"/>
        <item x="769"/>
        <item x="1778"/>
        <item x="1162"/>
        <item x="1161"/>
        <item x="1160"/>
        <item x="1159"/>
        <item x="1158"/>
        <item x="1035"/>
        <item x="779"/>
        <item x="366"/>
        <item x="1033"/>
        <item x="359"/>
        <item x="602"/>
        <item x="1842"/>
        <item x="1839"/>
        <item x="1818"/>
        <item x="1836"/>
        <item x="1838"/>
        <item x="1835"/>
        <item x="1837"/>
        <item x="87"/>
        <item x="86"/>
        <item x="1433"/>
        <item x="1432"/>
        <item x="1431"/>
        <item x="1429"/>
        <item x="1524"/>
        <item x="270"/>
        <item x="1681"/>
        <item x="269"/>
        <item x="271"/>
        <item x="267"/>
        <item x="273"/>
        <item x="274"/>
        <item x="1651"/>
        <item x="276"/>
        <item x="275"/>
        <item x="1648"/>
        <item x="1513"/>
        <item x="1512"/>
        <item x="1510"/>
        <item x="1507"/>
        <item x="1506"/>
        <item x="390"/>
        <item x="387"/>
        <item x="888"/>
        <item x="887"/>
        <item x="1356"/>
        <item x="1355"/>
        <item x="295"/>
        <item x="757"/>
        <item x="298"/>
        <item x="937"/>
        <item x="1428"/>
        <item x="1502"/>
        <item x="303"/>
        <item x="60"/>
        <item x="1532"/>
        <item x="1545"/>
        <item x="787"/>
        <item x="786"/>
        <item x="785"/>
        <item x="784"/>
        <item x="783"/>
        <item x="1630"/>
        <item x="1629"/>
        <item x="1628"/>
        <item x="1426"/>
        <item x="1425"/>
        <item x="1424"/>
        <item x="51"/>
        <item x="943"/>
        <item x="942"/>
        <item x="950"/>
        <item x="1335"/>
        <item x="720"/>
        <item x="719"/>
        <item x="1166"/>
        <item x="319"/>
        <item x="318"/>
        <item x="365"/>
        <item x="694"/>
        <item x="91"/>
        <item x="1034"/>
        <item x="360"/>
        <item x="1027"/>
        <item x="1592"/>
        <item x="1459"/>
        <item x="622"/>
        <item x="1030"/>
        <item x="1029"/>
        <item x="1028"/>
        <item x="775"/>
        <item x="268"/>
        <item x="1367"/>
        <item x="696"/>
        <item x="695"/>
        <item x="768"/>
        <item x="454"/>
        <item x="1505"/>
        <item x="1504"/>
        <item x="394"/>
        <item x="393"/>
        <item x="953"/>
        <item x="396"/>
        <item x="395"/>
        <item x="1436"/>
        <item x="1435"/>
        <item x="297"/>
        <item x="1434"/>
        <item x="1449"/>
        <item x="1448"/>
        <item x="1445"/>
        <item x="944"/>
        <item x="75"/>
        <item x="947"/>
        <item m="1" x="1941"/>
        <item x="978"/>
        <item x="977"/>
        <item x="1625"/>
        <item x="296"/>
        <item x="1627"/>
        <item x="294"/>
        <item x="759"/>
        <item x="299"/>
        <item x="758"/>
        <item x="756"/>
        <item x="755"/>
        <item x="754"/>
        <item x="753"/>
        <item x="1446"/>
        <item x="958"/>
        <item x="1461"/>
        <item x="961"/>
        <item x="77"/>
        <item x="1672"/>
        <item x="1671"/>
        <item x="1670"/>
        <item x="962"/>
        <item x="963"/>
        <item x="960"/>
        <item x="415"/>
        <item x="414"/>
        <item x="956"/>
        <item x="1338"/>
        <item x="1443"/>
        <item x="1444"/>
        <item x="347"/>
        <item x="951"/>
        <item x="1347"/>
        <item x="882"/>
        <item x="881"/>
        <item x="1339"/>
        <item x="1516"/>
        <item x="1517"/>
        <item x="993"/>
        <item x="992"/>
        <item x="991"/>
        <item x="1010"/>
        <item x="1008"/>
        <item x="1007"/>
        <item x="789"/>
        <item x="1237"/>
        <item x="1236"/>
        <item x="843"/>
        <item x="1235"/>
        <item x="839"/>
        <item x="1816"/>
        <item x="1233"/>
        <item x="1232"/>
        <item x="835"/>
        <item x="1815"/>
        <item x="834"/>
        <item x="1814"/>
        <item x="1230"/>
        <item m="1" x="1937"/>
        <item m="1" x="1936"/>
        <item x="629"/>
        <item x="1218"/>
        <item x="1217"/>
        <item x="955"/>
        <item x="193"/>
        <item x="1740"/>
        <item x="1739"/>
        <item x="1825"/>
        <item x="1470"/>
        <item x="973"/>
        <item x="972"/>
        <item x="971"/>
        <item x="967"/>
        <item x="966"/>
        <item x="1468"/>
        <item x="1467"/>
        <item x="1466"/>
        <item x="1465"/>
        <item x="858"/>
        <item x="853"/>
        <item x="857"/>
        <item x="630"/>
        <item x="661"/>
        <item x="660"/>
        <item x="659"/>
        <item x="1654"/>
        <item x="1607"/>
        <item x="690"/>
        <item x="65"/>
        <item x="842"/>
        <item x="1817"/>
        <item x="841"/>
        <item x="1234"/>
        <item x="838"/>
        <item x="823"/>
        <item x="844"/>
        <item x="824"/>
        <item x="1812"/>
        <item x="1811"/>
        <item x="1810"/>
        <item x="1222"/>
        <item x="866"/>
        <item x="1619"/>
        <item x="1618"/>
        <item x="1617"/>
        <item x="399"/>
        <item x="840"/>
        <item x="400"/>
        <item x="401"/>
        <item x="994"/>
        <item x="1012"/>
        <item x="1520"/>
        <item x="1519"/>
        <item x="1518"/>
        <item x="378"/>
        <item x="375"/>
        <item x="1555"/>
        <item x="767"/>
        <item x="1469"/>
        <item x="1464"/>
        <item x="948"/>
        <item x="1830"/>
        <item x="874"/>
        <item x="879"/>
        <item x="1662"/>
        <item x="1661"/>
        <item x="1660"/>
        <item x="1659"/>
        <item x="1594"/>
        <item x="788"/>
        <item x="859"/>
        <item x="1826"/>
        <item x="374"/>
        <item m="1" x="1950"/>
        <item x="192"/>
        <item x="1214"/>
        <item x="1807"/>
        <item x="815"/>
        <item x="862"/>
        <item x="860"/>
        <item x="861"/>
        <item x="522"/>
        <item m="1" x="1942"/>
        <item x="216"/>
        <item x="984"/>
        <item x="822"/>
        <item x="631"/>
        <item x="1174"/>
        <item x="998"/>
        <item x="1002"/>
        <item x="1001"/>
        <item x="521"/>
        <item x="1647"/>
        <item x="892"/>
        <item x="976"/>
        <item x="1473"/>
        <item x="1794"/>
        <item x="1793"/>
        <item x="1790"/>
        <item x="1191"/>
        <item x="1792"/>
        <item x="1791"/>
        <item x="1366"/>
        <item x="1383"/>
        <item x="1080"/>
        <item x="1079"/>
        <item x="1472"/>
        <item x="377"/>
        <item x="1388"/>
        <item x="1011"/>
        <item x="373"/>
        <item x="520"/>
        <item x="1824"/>
        <item x="848"/>
        <item x="1823"/>
        <item x="1240"/>
        <item x="856"/>
        <item x="461"/>
        <item x="85"/>
        <item x="672"/>
        <item x="670"/>
        <item x="668"/>
        <item x="608"/>
        <item x="607"/>
        <item x="1678"/>
        <item x="1677"/>
        <item x="1675"/>
        <item x="1674"/>
        <item x="1676"/>
        <item x="451"/>
        <item x="949"/>
        <item x="55"/>
        <item x="54"/>
        <item x="946"/>
        <item x="818"/>
        <item x="656"/>
        <item x="898"/>
        <item x="1374"/>
        <item x="636"/>
        <item x="1373"/>
        <item x="1372"/>
        <item x="1370"/>
        <item x="337"/>
        <item x="336"/>
        <item x="335"/>
        <item x="334"/>
        <item x="333"/>
        <item x="332"/>
        <item x="331"/>
        <item x="330"/>
        <item x="833"/>
        <item x="945"/>
        <item x="1341"/>
        <item x="1257"/>
        <item x="1337"/>
        <item x="1753"/>
        <item x="1143"/>
        <item x="519"/>
        <item x="518"/>
        <item x="1788"/>
        <item x="1787"/>
        <item x="1165"/>
        <item x="1786"/>
        <item x="1785"/>
        <item x="1722"/>
        <item x="1123"/>
        <item x="1584"/>
        <item x="1092"/>
        <item x="66"/>
        <item m="1" x="1948"/>
        <item m="1" x="1947"/>
        <item m="1" x="1946"/>
        <item m="1" x="1945"/>
        <item x="167"/>
        <item x="1776"/>
        <item x="1477"/>
        <item x="1475"/>
        <item x="1474"/>
        <item x="1471"/>
        <item x="974"/>
        <item x="975"/>
        <item x="348"/>
        <item x="964"/>
        <item x="1438"/>
        <item x="1437"/>
        <item x="413"/>
        <item x="412"/>
        <item x="627"/>
        <item x="635"/>
        <item x="634"/>
        <item x="1105"/>
        <item x="780"/>
        <item x="1226"/>
        <item x="1149"/>
        <item x="1258"/>
        <item x="1418"/>
        <item x="1417"/>
        <item x="1422"/>
        <item x="935"/>
        <item x="982"/>
        <item x="379"/>
        <item x="517"/>
        <item x="1385"/>
        <item x="1384"/>
        <item x="1380"/>
        <item m="1" x="1957"/>
        <item m="1" x="1956"/>
        <item m="1" x="1955"/>
        <item x="116"/>
        <item x="457"/>
        <item x="460"/>
        <item x="459"/>
        <item x="456"/>
        <item x="606"/>
        <item x="605"/>
        <item x="458"/>
        <item x="673"/>
        <item x="671"/>
        <item x="669"/>
        <item x="489"/>
        <item x="1382"/>
        <item x="329"/>
        <item x="902"/>
        <item x="901"/>
        <item x="900"/>
        <item x="516"/>
        <item x="1376"/>
        <item x="1375"/>
        <item x="626"/>
        <item x="1371"/>
        <item x="684"/>
        <item x="1369"/>
        <item x="683"/>
        <item x="682"/>
        <item x="681"/>
        <item x="654"/>
        <item x="717"/>
        <item x="716"/>
        <item x="715"/>
        <item x="714"/>
        <item x="713"/>
        <item x="804"/>
        <item x="515"/>
        <item x="1393"/>
        <item x="1392"/>
        <item x="1020"/>
        <item x="1019"/>
        <item x="1017"/>
        <item x="1018"/>
        <item x="1016"/>
        <item x="1015"/>
        <item x="1014"/>
        <item x="791"/>
        <item m="1" x="1960"/>
        <item m="1" x="1924"/>
        <item m="1" x="1959"/>
        <item m="1" x="1923"/>
        <item m="1" x="1958"/>
        <item m="1" x="1926"/>
        <item m="1" x="1925"/>
        <item x="1387"/>
        <item x="214"/>
        <item x="811"/>
        <item x="1744"/>
        <item x="1745"/>
        <item x="1118"/>
        <item x="796"/>
        <item x="1724"/>
        <item x="792"/>
        <item x="1086"/>
        <item x="1181"/>
        <item x="1070"/>
        <item x="1069"/>
        <item x="1068"/>
        <item x="1581"/>
        <item x="1582"/>
        <item x="1583"/>
        <item x="1585"/>
        <item x="215"/>
        <item x="1723"/>
        <item x="1476"/>
        <item x="604"/>
        <item x="968"/>
        <item x="389"/>
        <item x="1238"/>
        <item x="831"/>
        <item x="854"/>
        <item x="1227"/>
        <item x="852"/>
        <item x="830"/>
        <item x="851"/>
        <item x="829"/>
        <item x="849"/>
        <item x="688"/>
        <item x="687"/>
        <item x="1458"/>
        <item x="686"/>
        <item x="1460"/>
        <item x="685"/>
        <item x="624"/>
        <item x="367"/>
        <item x="370"/>
        <item m="1" x="1931"/>
        <item m="1" x="1930"/>
        <item m="1" x="1961"/>
        <item x="621"/>
        <item x="620"/>
        <item x="619"/>
        <item x="846"/>
        <item x="376"/>
        <item x="689"/>
        <item x="847"/>
        <item x="1225"/>
        <item x="1224"/>
        <item x="1223"/>
        <item x="1277"/>
        <item x="1276"/>
        <item x="421"/>
        <item x="1557"/>
        <item m="1" x="1922"/>
        <item m="1" x="1951"/>
        <item x="836"/>
        <item x="1809"/>
        <item x="1805"/>
        <item x="1822"/>
        <item x="1239"/>
        <item x="1821"/>
        <item x="503"/>
        <item x="1828"/>
        <item x="864"/>
        <item x="1827"/>
        <item x="878"/>
        <item x="925"/>
        <item x="924"/>
        <item x="923"/>
        <item x="922"/>
        <item x="921"/>
        <item x="869"/>
        <item x="1829"/>
        <item x="1221"/>
        <item x="820"/>
        <item x="1220"/>
        <item x="1219"/>
        <item x="1804"/>
        <item x="819"/>
        <item x="1803"/>
        <item x="1212"/>
        <item x="1750"/>
        <item x="1209"/>
        <item x="1210"/>
        <item x="1208"/>
        <item x="1207"/>
        <item x="1205"/>
        <item x="1206"/>
        <item x="1204"/>
        <item m="1" x="1932"/>
        <item x="1203"/>
        <item x="1202"/>
        <item x="1201"/>
        <item x="1749"/>
        <item x="1747"/>
        <item x="1200"/>
        <item x="875"/>
        <item x="873"/>
        <item x="876"/>
        <item x="850"/>
        <item x="615"/>
        <item x="1280"/>
        <item x="427"/>
        <item x="426"/>
        <item x="424"/>
        <item x="423"/>
        <item x="481"/>
        <item x="480"/>
        <item x="479"/>
        <item x="478"/>
        <item x="868"/>
        <item x="618"/>
        <item x="646"/>
        <item x="645"/>
        <item x="644"/>
        <item x="643"/>
        <item x="642"/>
        <item x="1279"/>
        <item x="417"/>
        <item x="369"/>
        <item x="368"/>
        <item x="341"/>
        <item x="1541"/>
        <item x="342"/>
        <item x="1522"/>
        <item x="1456"/>
        <item x="1455"/>
        <item x="1454"/>
        <item x="1453"/>
        <item x="1452"/>
        <item x="1527"/>
        <item x="425"/>
        <item x="1539"/>
        <item x="422"/>
        <item x="1278"/>
        <item x="419"/>
        <item x="1004"/>
        <item x="1003"/>
        <item x="1544"/>
        <item x="1543"/>
        <item x="1536"/>
        <item x="1537"/>
        <item x="1538"/>
        <item x="1272"/>
        <item x="416"/>
        <item x="418"/>
        <item x="1275"/>
        <item x="420"/>
        <item x="1363"/>
        <item x="896"/>
        <item x="895"/>
        <item x="894"/>
        <item x="514"/>
        <item x="893"/>
        <item x="1362"/>
        <item x="880"/>
        <item x="614"/>
        <item x="870"/>
        <item x="513"/>
        <item x="845"/>
        <item x="438"/>
        <item x="817"/>
        <item x="349"/>
        <item x="863"/>
        <item x="439"/>
        <item x="814"/>
        <item x="1213"/>
        <item x="1211"/>
        <item x="855"/>
        <item x="877"/>
        <item x="350"/>
        <item x="680"/>
        <item x="1340"/>
        <item x="679"/>
        <item x="678"/>
        <item x="677"/>
        <item x="676"/>
        <item x="675"/>
        <item x="339"/>
        <item x="340"/>
        <item x="338"/>
        <item x="1231"/>
        <item x="832"/>
        <item x="1228"/>
        <item x="1216"/>
        <item x="1808"/>
        <item x="1215"/>
        <item x="816"/>
        <item x="1416"/>
        <item x="930"/>
        <item x="931"/>
        <item x="929"/>
        <item x="928"/>
        <item x="927"/>
        <item x="512"/>
        <item x="1415"/>
        <item x="1832"/>
        <item x="872"/>
        <item x="1831"/>
        <item x="511"/>
        <item x="292"/>
        <item x="1271"/>
        <item x="826"/>
        <item x="371"/>
        <item x="821"/>
        <item x="1813"/>
        <item x="871"/>
        <item x="1658"/>
        <item x="1229"/>
        <item x="1103"/>
        <item x="1261"/>
        <item x="1102"/>
        <item x="510"/>
        <item x="1616"/>
        <item x="1615"/>
        <item x="1707"/>
        <item x="1706"/>
        <item x="1705"/>
        <item x="1704"/>
        <item x="1703"/>
        <item x="1702"/>
        <item x="1701"/>
        <item x="1700"/>
        <item x="1699"/>
        <item x="509"/>
        <item x="372"/>
        <item x="601"/>
        <item x="600"/>
        <item x="599"/>
        <item x="598"/>
        <item x="1903"/>
        <item x="1901"/>
        <item x="1904"/>
        <item m="1" x="1968"/>
        <item x="1902"/>
        <item x="1855"/>
        <item m="1" x="1929"/>
        <item x="597"/>
        <item x="596"/>
        <item x="595"/>
        <item x="594"/>
        <item x="593"/>
        <item x="592"/>
        <item x="591"/>
        <item x="590"/>
        <item x="589"/>
        <item x="1327"/>
        <item x="588"/>
        <item x="587"/>
        <item x="1907"/>
        <item x="42"/>
        <item x="586"/>
        <item x="585"/>
        <item x="584"/>
        <item m="1" x="1928"/>
        <item x="5"/>
        <item x="1914"/>
        <item x="583"/>
        <item x="4"/>
        <item x="1897"/>
        <item x="1895"/>
        <item x="582"/>
        <item x="554"/>
        <item x="581"/>
        <item x="1906"/>
        <item x="580"/>
        <item x="579"/>
        <item x="578"/>
        <item x="577"/>
        <item x="553"/>
        <item x="1905"/>
        <item x="576"/>
        <item x="53"/>
        <item x="575"/>
        <item x="574"/>
        <item x="573"/>
        <item x="572"/>
        <item x="571"/>
        <item x="570"/>
        <item x="52"/>
        <item x="29"/>
        <item x="569"/>
        <item x="568"/>
        <item x="567"/>
        <item x="566"/>
        <item x="565"/>
        <item m="1" x="1969"/>
        <item x="564"/>
        <item x="563"/>
        <item x="1912"/>
        <item x="562"/>
        <item x="1913"/>
        <item x="1911"/>
        <item x="1909"/>
        <item x="1908"/>
        <item x="1910"/>
        <item x="1898"/>
        <item x="16"/>
        <item x="1899"/>
        <item x="2"/>
        <item x="1900"/>
        <item x="1896"/>
        <item x="555"/>
        <item x="1893"/>
        <item x="1894"/>
        <item x="561"/>
        <item x="560"/>
        <item x="1892"/>
        <item x="1866"/>
        <item x="559"/>
        <item x="558"/>
        <item x="1860"/>
        <item x="1864"/>
        <item x="1861"/>
        <item x="1863"/>
        <item x="1865"/>
        <item x="1857"/>
        <item x="1862"/>
        <item x="1854"/>
        <item x="1858"/>
        <item x="1859"/>
        <item x="1856"/>
        <item x="1853"/>
        <item x="1451"/>
        <item x="557"/>
        <item x="1494"/>
        <item x="62"/>
        <item x="43"/>
        <item x="26"/>
        <item x="191"/>
        <item x="190"/>
        <item x="448"/>
        <item x="444"/>
        <item x="189"/>
        <item x="556"/>
        <item x="508"/>
        <item x="1301"/>
        <item x="1326"/>
        <item x="1334"/>
        <item x="1333"/>
        <item x="507"/>
        <item x="1332"/>
        <item x="1329"/>
        <item m="1" x="1953"/>
        <item x="1331"/>
        <item x="1284"/>
        <item x="1330"/>
        <item x="1328"/>
        <item x="1324"/>
        <item x="1323"/>
        <item x="1322"/>
        <item x="1325"/>
        <item x="1290"/>
        <item x="1320"/>
        <item x="1321"/>
        <item x="506"/>
        <item x="1299"/>
        <item x="1268"/>
        <item x="1312"/>
        <item x="1313"/>
        <item x="1307"/>
        <item x="1316"/>
        <item x="1314"/>
        <item x="1315"/>
        <item x="1281"/>
        <item x="1300"/>
        <item x="1266"/>
        <item x="1249"/>
        <item x="1262"/>
        <item x="1255"/>
        <item x="1251"/>
        <item x="1265"/>
        <item x="1253"/>
        <item x="1248"/>
        <item x="1287"/>
        <item x="1317"/>
        <item x="505"/>
        <item x="1318"/>
        <item x="1311"/>
        <item x="1304"/>
        <item x="1310"/>
        <item x="1303"/>
        <item x="1308"/>
        <item x="1302"/>
        <item x="1297"/>
        <item x="1285"/>
        <item x="1319"/>
        <item x="1289"/>
        <item x="1263"/>
        <item x="59"/>
        <item x="1282"/>
        <item x="1291"/>
        <item x="1296"/>
        <item x="1288"/>
        <item x="1298"/>
        <item x="1267"/>
        <item x="1274"/>
        <item x="1295"/>
        <item x="1292"/>
        <item x="1306"/>
        <item x="1273"/>
        <item x="1286"/>
        <item x="1250"/>
        <item x="1305"/>
        <item x="1256"/>
        <item x="1293"/>
        <item x="1246"/>
        <item x="463"/>
        <item x="1309"/>
        <item x="1264"/>
        <item x="1254"/>
        <item x="1252"/>
        <item x="1241"/>
        <item x="1247"/>
        <item x="1294"/>
        <item x="7"/>
        <item x="504"/>
        <item x="1283"/>
        <item x="1243"/>
        <item x="1245"/>
        <item x="1244"/>
        <item x="1242"/>
        <item x="790"/>
        <item x="314"/>
        <item x="262"/>
        <item x="613"/>
        <item x="499"/>
        <item x="502"/>
        <item x="127"/>
        <item x="126"/>
        <item x="125"/>
        <item x="124"/>
        <item x="123"/>
        <item x="122"/>
        <item x="121"/>
        <item x="120"/>
        <item x="114"/>
        <item x="113"/>
        <item x="115"/>
        <item x="109"/>
        <item x="112"/>
        <item x="107"/>
        <item x="108"/>
        <item x="104"/>
        <item x="1"/>
        <item x="106"/>
        <item x="100"/>
        <item x="110"/>
        <item x="105"/>
        <item x="95"/>
        <item x="111"/>
        <item x="98"/>
        <item x="103"/>
        <item x="69"/>
        <item x="96"/>
        <item x="97"/>
        <item x="90"/>
        <item x="102"/>
        <item x="101"/>
        <item x="99"/>
        <item x="94"/>
        <item x="93"/>
        <item x="83"/>
        <item x="92"/>
        <item x="63"/>
        <item x="61"/>
        <item x="79"/>
        <item x="72"/>
        <item x="71"/>
        <item x="78"/>
        <item x="48"/>
        <item x="56"/>
        <item x="70"/>
        <item x="0"/>
        <item x="49"/>
        <item x="39"/>
        <item x="6"/>
        <item x="21"/>
        <item x="47"/>
        <item x="41"/>
        <item x="38"/>
        <item x="35"/>
        <item x="40"/>
        <item x="37"/>
        <item x="34"/>
        <item x="33"/>
        <item x="23"/>
        <item x="36"/>
        <item x="32"/>
        <item x="28"/>
        <item x="24"/>
        <item x="27"/>
        <item x="25"/>
        <item x="30"/>
        <item x="19"/>
        <item x="17"/>
        <item x="22"/>
        <item x="20"/>
        <item x="1915"/>
        <item x="3"/>
        <item x="8"/>
        <item x="9"/>
        <item x="10"/>
        <item x="11"/>
        <item x="12"/>
        <item x="13"/>
        <item x="14"/>
        <item x="15"/>
        <item x="616"/>
        <item x="1270"/>
        <item t="default"/>
      </items>
    </pivotField>
  </pivotFields>
  <pageFields count="1">
    <pageField fld="0" hier="-1"/>
  </pageFields>
  <formats count="5">
    <format dxfId="15">
      <pivotArea field="0" type="button" dataOnly="0" labelOnly="1" outline="0" axis="axisPage" fieldPosition="0"/>
    </format>
    <format dxfId="14">
      <pivotArea dataOnly="0" labelOnly="1" outline="0" fieldPosition="0">
        <references count="1">
          <reference field="0" count="0"/>
        </references>
      </pivotArea>
    </format>
    <format dxfId="13">
      <pivotArea dataOnly="0" labelOnly="1" outline="0" fieldPosition="0">
        <references count="1">
          <reference field="0" count="0"/>
        </references>
      </pivotArea>
    </format>
    <format dxfId="12">
      <pivotArea dataOnly="0" labelOnly="1" outline="0" fieldPosition="0">
        <references count="1">
          <reference field="0" count="0"/>
        </references>
      </pivotArea>
    </format>
    <format dxfId="11">
      <pivotArea dataOnly="0" labelOnly="1" outline="0" fieldPosition="0">
        <references count="1">
          <reference field="0" count="1">
            <x v="0"/>
          </reference>
        </references>
      </pivotArea>
    </format>
  </formats>
  <pivotTableStyleInfo name="PivotStyleLight16" showRowHeaders="0" showColHeaders="0"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EEP.WaterUseReport@ct.gov?subject=Water%20Use%20Report" TargetMode="External"/><Relationship Id="rId1" Type="http://schemas.openxmlformats.org/officeDocument/2006/relationships/hyperlink" Target="mailto:DEEP.WaterUseReport@ct.gov?subject=Water%20Use%20Report"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printerSettings" Target="../printerSettings/printerSettings2.bin"/><Relationship Id="rId7" Type="http://schemas.openxmlformats.org/officeDocument/2006/relationships/image" Target="../media/image1.emf"/><Relationship Id="rId2" Type="http://schemas.openxmlformats.org/officeDocument/2006/relationships/hyperlink" Target="mailto:DEEP.WaterUseReport@ct.gov?subject=Consumptive%20Diversion%20Water%20Use%20Reporting" TargetMode="External"/><Relationship Id="rId1" Type="http://schemas.openxmlformats.org/officeDocument/2006/relationships/pivotTable" Target="../pivotTables/pivotTable1.xml"/><Relationship Id="rId6" Type="http://schemas.openxmlformats.org/officeDocument/2006/relationships/control" Target="../activeX/activeX1.xml"/><Relationship Id="rId11" Type="http://schemas.openxmlformats.org/officeDocument/2006/relationships/ctrlProp" Target="../ctrlProps/ctrlProp4.xml"/><Relationship Id="rId5" Type="http://schemas.openxmlformats.org/officeDocument/2006/relationships/vmlDrawing" Target="../drawings/vmlDrawing1.vml"/><Relationship Id="rId10" Type="http://schemas.openxmlformats.org/officeDocument/2006/relationships/ctrlProp" Target="../ctrlProps/ctrlProp3.xml"/><Relationship Id="rId4" Type="http://schemas.openxmlformats.org/officeDocument/2006/relationships/drawing" Target="../drawings/drawing1.xml"/><Relationship Id="rId9"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printerSettings" Target="../printerSettings/printerSettings3.bin"/><Relationship Id="rId7" Type="http://schemas.openxmlformats.org/officeDocument/2006/relationships/image" Target="../media/image3.emf"/><Relationship Id="rId2" Type="http://schemas.openxmlformats.org/officeDocument/2006/relationships/hyperlink" Target="mailto:DEEP.WaterUseReport@ct.gov?subject=Consumptive%20Diversion%20Water%20Use%20Reporting" TargetMode="External"/><Relationship Id="rId1" Type="http://schemas.openxmlformats.org/officeDocument/2006/relationships/hyperlink" Target="mailto:DEEP.WaterUseReport@ct.gov" TargetMode="External"/><Relationship Id="rId6" Type="http://schemas.openxmlformats.org/officeDocument/2006/relationships/control" Target="../activeX/activeX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8A93C-9FA6-49EC-8E7D-B46FCB742FB4}">
  <sheetPr codeName="Sheet7">
    <tabColor theme="7" tint="0.59999389629810485"/>
    <pageSetUpPr autoPageBreaks="0"/>
  </sheetPr>
  <dimension ref="A1:AC95"/>
  <sheetViews>
    <sheetView showGridLines="0" showRowColHeaders="0" zoomScale="120" zoomScaleNormal="120" workbookViewId="0">
      <selection activeCell="B7" sqref="B7:N7"/>
    </sheetView>
  </sheetViews>
  <sheetFormatPr defaultColWidth="0" defaultRowHeight="15" zeroHeight="1" x14ac:dyDescent="0.25"/>
  <cols>
    <col min="1" max="1" width="5.85546875" style="47" customWidth="1"/>
    <col min="2" max="2" width="1.42578125" style="47" customWidth="1"/>
    <col min="3" max="13" width="9.5703125" style="47" customWidth="1"/>
    <col min="14" max="14" width="1.42578125" style="47" customWidth="1"/>
    <col min="15" max="15" width="9.140625" style="47" customWidth="1"/>
    <col min="16" max="29" width="0" style="47" hidden="1" customWidth="1"/>
    <col min="30" max="16384" width="9.140625" style="47" hidden="1"/>
  </cols>
  <sheetData>
    <row r="1" spans="1:29" ht="23.25" customHeight="1" x14ac:dyDescent="0.25">
      <c r="A1" s="73"/>
      <c r="B1" s="73"/>
      <c r="C1" s="73"/>
      <c r="D1" s="73"/>
      <c r="E1" s="73"/>
      <c r="F1" s="73"/>
      <c r="G1" s="73"/>
      <c r="H1" s="73"/>
      <c r="I1" s="73"/>
      <c r="J1" s="73"/>
      <c r="K1" s="73"/>
      <c r="L1" s="226" t="s">
        <v>11116</v>
      </c>
      <c r="M1" s="226"/>
      <c r="N1" s="226"/>
      <c r="O1" s="226"/>
    </row>
    <row r="2" spans="1:29" x14ac:dyDescent="0.25">
      <c r="A2" s="73"/>
      <c r="B2" s="227" t="s">
        <v>11110</v>
      </c>
      <c r="C2" s="228"/>
      <c r="D2" s="228"/>
      <c r="E2" s="228"/>
      <c r="F2" s="228"/>
      <c r="G2" s="228"/>
      <c r="H2" s="228"/>
      <c r="I2" s="228"/>
      <c r="J2" s="228"/>
      <c r="K2" s="228"/>
      <c r="L2" s="228"/>
      <c r="M2" s="228"/>
      <c r="N2" s="229"/>
      <c r="O2" s="73"/>
      <c r="Q2"/>
      <c r="R2"/>
      <c r="S2"/>
      <c r="T2"/>
      <c r="U2"/>
      <c r="V2"/>
      <c r="W2"/>
      <c r="X2"/>
      <c r="Y2"/>
      <c r="Z2"/>
      <c r="AA2"/>
      <c r="AB2"/>
      <c r="AC2"/>
    </row>
    <row r="3" spans="1:29" x14ac:dyDescent="0.25">
      <c r="A3" s="73"/>
      <c r="B3" s="230"/>
      <c r="C3" s="231"/>
      <c r="D3" s="231"/>
      <c r="E3" s="231"/>
      <c r="F3" s="231"/>
      <c r="G3" s="231"/>
      <c r="H3" s="231"/>
      <c r="I3" s="231"/>
      <c r="J3" s="231"/>
      <c r="K3" s="231"/>
      <c r="L3" s="231"/>
      <c r="M3" s="231"/>
      <c r="N3" s="232"/>
      <c r="O3" s="73"/>
    </row>
    <row r="4" spans="1:29" ht="15" customHeight="1" x14ac:dyDescent="0.25">
      <c r="A4" s="73"/>
      <c r="B4" s="233" t="s">
        <v>10979</v>
      </c>
      <c r="C4" s="221"/>
      <c r="D4" s="221"/>
      <c r="E4" s="221"/>
      <c r="F4" s="221"/>
      <c r="G4" s="221"/>
      <c r="H4" s="221"/>
      <c r="I4" s="221"/>
      <c r="J4" s="221"/>
      <c r="K4" s="221"/>
      <c r="L4" s="221"/>
      <c r="M4" s="221"/>
      <c r="N4" s="234"/>
      <c r="O4" s="73"/>
    </row>
    <row r="5" spans="1:29" x14ac:dyDescent="0.25">
      <c r="A5" s="73"/>
      <c r="B5" s="233"/>
      <c r="C5" s="221"/>
      <c r="D5" s="221"/>
      <c r="E5" s="221"/>
      <c r="F5" s="221"/>
      <c r="G5" s="221"/>
      <c r="H5" s="221"/>
      <c r="I5" s="221"/>
      <c r="J5" s="221"/>
      <c r="K5" s="221"/>
      <c r="L5" s="221"/>
      <c r="M5" s="221"/>
      <c r="N5" s="234"/>
      <c r="O5" s="73"/>
    </row>
    <row r="6" spans="1:29" x14ac:dyDescent="0.25">
      <c r="A6" s="73"/>
      <c r="B6" s="233"/>
      <c r="C6" s="221"/>
      <c r="D6" s="221"/>
      <c r="E6" s="221"/>
      <c r="F6" s="221"/>
      <c r="G6" s="221"/>
      <c r="H6" s="221"/>
      <c r="I6" s="221"/>
      <c r="J6" s="221"/>
      <c r="K6" s="221"/>
      <c r="L6" s="221"/>
      <c r="M6" s="221"/>
      <c r="N6" s="234"/>
      <c r="O6" s="73"/>
    </row>
    <row r="7" spans="1:29" x14ac:dyDescent="0.25">
      <c r="A7" s="73"/>
      <c r="B7" s="235" t="s">
        <v>10948</v>
      </c>
      <c r="C7" s="236"/>
      <c r="D7" s="236"/>
      <c r="E7" s="236"/>
      <c r="F7" s="236"/>
      <c r="G7" s="236"/>
      <c r="H7" s="236"/>
      <c r="I7" s="236"/>
      <c r="J7" s="236"/>
      <c r="K7" s="236"/>
      <c r="L7" s="236"/>
      <c r="M7" s="236"/>
      <c r="N7" s="237"/>
      <c r="O7" s="73"/>
    </row>
    <row r="8" spans="1:29" x14ac:dyDescent="0.25">
      <c r="A8" s="73"/>
      <c r="B8" s="74"/>
      <c r="N8" s="75"/>
      <c r="O8" s="73"/>
    </row>
    <row r="9" spans="1:29" x14ac:dyDescent="0.25">
      <c r="A9" s="73"/>
      <c r="B9" s="74"/>
      <c r="C9" s="225" t="s">
        <v>10949</v>
      </c>
      <c r="D9" s="225"/>
      <c r="E9" s="225"/>
      <c r="F9" s="225"/>
      <c r="G9" s="225"/>
      <c r="H9" s="225"/>
      <c r="I9" s="225"/>
      <c r="J9" s="225"/>
      <c r="K9" s="225"/>
      <c r="L9" s="225"/>
      <c r="M9" s="225"/>
      <c r="N9" s="76"/>
      <c r="O9" s="73"/>
    </row>
    <row r="10" spans="1:29" ht="3.75" customHeight="1" x14ac:dyDescent="0.25">
      <c r="A10" s="73"/>
      <c r="B10" s="74"/>
      <c r="N10" s="75"/>
      <c r="O10" s="73"/>
    </row>
    <row r="11" spans="1:29" x14ac:dyDescent="0.25">
      <c r="A11" s="73"/>
      <c r="B11" s="74"/>
      <c r="C11" s="47" t="s">
        <v>10950</v>
      </c>
      <c r="F11" s="221" t="s">
        <v>11111</v>
      </c>
      <c r="G11" s="221"/>
      <c r="H11" s="221"/>
      <c r="I11" s="221"/>
      <c r="J11" s="221"/>
      <c r="K11" s="221"/>
      <c r="L11" s="221"/>
      <c r="M11" s="221"/>
      <c r="N11" s="75"/>
      <c r="O11" s="73"/>
    </row>
    <row r="12" spans="1:29" x14ac:dyDescent="0.25">
      <c r="A12" s="73"/>
      <c r="B12" s="74"/>
      <c r="F12" s="221"/>
      <c r="G12" s="221"/>
      <c r="H12" s="221"/>
      <c r="I12" s="221"/>
      <c r="J12" s="221"/>
      <c r="K12" s="221"/>
      <c r="L12" s="221"/>
      <c r="M12" s="221"/>
      <c r="N12" s="75"/>
      <c r="O12" s="73"/>
    </row>
    <row r="13" spans="1:29" x14ac:dyDescent="0.25">
      <c r="A13" s="73"/>
      <c r="B13" s="74"/>
      <c r="F13" s="221"/>
      <c r="G13" s="221"/>
      <c r="H13" s="221"/>
      <c r="I13" s="221"/>
      <c r="J13" s="221"/>
      <c r="K13" s="221"/>
      <c r="L13" s="221"/>
      <c r="M13" s="221"/>
      <c r="N13" s="75"/>
      <c r="O13" s="73"/>
    </row>
    <row r="14" spans="1:29" x14ac:dyDescent="0.25">
      <c r="A14" s="73"/>
      <c r="B14" s="74"/>
      <c r="F14" s="221"/>
      <c r="G14" s="221"/>
      <c r="H14" s="221"/>
      <c r="I14" s="221"/>
      <c r="J14" s="221"/>
      <c r="K14" s="221"/>
      <c r="L14" s="221"/>
      <c r="M14" s="221"/>
      <c r="N14" s="75"/>
      <c r="O14" s="73"/>
    </row>
    <row r="15" spans="1:29" x14ac:dyDescent="0.25">
      <c r="A15" s="73"/>
      <c r="B15" s="74"/>
      <c r="F15" s="221"/>
      <c r="G15" s="221"/>
      <c r="H15" s="221"/>
      <c r="I15" s="221"/>
      <c r="J15" s="221"/>
      <c r="K15" s="221"/>
      <c r="L15" s="221"/>
      <c r="M15" s="221"/>
      <c r="N15" s="75"/>
      <c r="O15" s="73"/>
    </row>
    <row r="16" spans="1:29" x14ac:dyDescent="0.25">
      <c r="A16" s="73"/>
      <c r="B16" s="74"/>
      <c r="F16" s="221"/>
      <c r="G16" s="221"/>
      <c r="H16" s="221"/>
      <c r="I16" s="221"/>
      <c r="J16" s="221"/>
      <c r="K16" s="221"/>
      <c r="L16" s="221"/>
      <c r="M16" s="221"/>
      <c r="N16" s="75"/>
      <c r="O16" s="73"/>
    </row>
    <row r="17" spans="1:15" x14ac:dyDescent="0.25">
      <c r="A17" s="73"/>
      <c r="B17" s="74"/>
      <c r="F17" s="221"/>
      <c r="G17" s="221"/>
      <c r="H17" s="221"/>
      <c r="I17" s="221"/>
      <c r="J17" s="221"/>
      <c r="K17" s="221"/>
      <c r="L17" s="221"/>
      <c r="M17" s="221"/>
      <c r="N17" s="75"/>
      <c r="O17" s="73"/>
    </row>
    <row r="18" spans="1:15" x14ac:dyDescent="0.25">
      <c r="A18" s="73"/>
      <c r="B18" s="74"/>
      <c r="C18" s="225" t="s">
        <v>10951</v>
      </c>
      <c r="D18" s="225"/>
      <c r="E18" s="225"/>
      <c r="F18" s="225"/>
      <c r="G18" s="225"/>
      <c r="H18" s="225"/>
      <c r="I18" s="225"/>
      <c r="J18" s="225"/>
      <c r="K18" s="225"/>
      <c r="L18" s="225"/>
      <c r="M18" s="225"/>
      <c r="N18" s="76"/>
      <c r="O18" s="73"/>
    </row>
    <row r="19" spans="1:15" ht="3.75" customHeight="1" x14ac:dyDescent="0.25">
      <c r="A19" s="73"/>
      <c r="B19" s="74"/>
      <c r="N19" s="75"/>
      <c r="O19" s="73"/>
    </row>
    <row r="20" spans="1:15" ht="15" customHeight="1" x14ac:dyDescent="0.25">
      <c r="A20" s="73"/>
      <c r="B20" s="74"/>
      <c r="C20" s="78" t="s">
        <v>10981</v>
      </c>
      <c r="D20" s="78"/>
      <c r="E20" s="78"/>
      <c r="F20" s="221" t="s">
        <v>11113</v>
      </c>
      <c r="G20" s="221"/>
      <c r="H20" s="221"/>
      <c r="I20" s="221"/>
      <c r="J20" s="221"/>
      <c r="K20" s="221"/>
      <c r="L20" s="221"/>
      <c r="M20" s="221"/>
      <c r="N20" s="75"/>
      <c r="O20" s="73"/>
    </row>
    <row r="21" spans="1:15" x14ac:dyDescent="0.25">
      <c r="A21" s="73"/>
      <c r="B21" s="74"/>
      <c r="C21" s="78" t="s">
        <v>10980</v>
      </c>
      <c r="D21" s="78"/>
      <c r="E21" s="78"/>
      <c r="F21" s="221"/>
      <c r="G21" s="221"/>
      <c r="H21" s="221"/>
      <c r="I21" s="221"/>
      <c r="J21" s="221"/>
      <c r="K21" s="221"/>
      <c r="L21" s="221"/>
      <c r="M21" s="221"/>
      <c r="N21" s="75"/>
      <c r="O21" s="73"/>
    </row>
    <row r="22" spans="1:15" x14ac:dyDescent="0.25">
      <c r="A22" s="73"/>
      <c r="B22" s="74"/>
      <c r="C22" s="78"/>
      <c r="D22" s="78"/>
      <c r="E22" s="78"/>
      <c r="F22" s="221"/>
      <c r="G22" s="221"/>
      <c r="H22" s="221"/>
      <c r="I22" s="221"/>
      <c r="J22" s="221"/>
      <c r="K22" s="221"/>
      <c r="L22" s="221"/>
      <c r="M22" s="221"/>
      <c r="N22" s="75"/>
      <c r="O22" s="73"/>
    </row>
    <row r="23" spans="1:15" x14ac:dyDescent="0.25">
      <c r="A23" s="73"/>
      <c r="B23" s="74"/>
      <c r="C23" s="78"/>
      <c r="D23" s="78"/>
      <c r="E23" s="78"/>
      <c r="F23" s="221"/>
      <c r="G23" s="221"/>
      <c r="H23" s="221"/>
      <c r="I23" s="221"/>
      <c r="J23" s="221"/>
      <c r="K23" s="221"/>
      <c r="L23" s="221"/>
      <c r="M23" s="221"/>
      <c r="N23" s="75"/>
      <c r="O23" s="73"/>
    </row>
    <row r="24" spans="1:15" ht="3.75" customHeight="1" x14ac:dyDescent="0.25">
      <c r="A24" s="73"/>
      <c r="B24" s="74"/>
      <c r="C24" s="79"/>
      <c r="D24" s="79"/>
      <c r="E24" s="79"/>
      <c r="F24" s="80"/>
      <c r="G24" s="80"/>
      <c r="H24" s="80"/>
      <c r="I24" s="80"/>
      <c r="J24" s="80"/>
      <c r="K24" s="80"/>
      <c r="L24" s="80"/>
      <c r="M24" s="80"/>
      <c r="N24" s="75"/>
      <c r="O24" s="73"/>
    </row>
    <row r="25" spans="1:15" x14ac:dyDescent="0.25">
      <c r="A25" s="73"/>
      <c r="B25" s="74"/>
      <c r="C25" s="47" t="s">
        <v>10982</v>
      </c>
      <c r="F25" s="221" t="s">
        <v>10952</v>
      </c>
      <c r="G25" s="221"/>
      <c r="H25" s="221"/>
      <c r="I25" s="221"/>
      <c r="J25" s="221"/>
      <c r="K25" s="221"/>
      <c r="L25" s="221"/>
      <c r="M25" s="221"/>
      <c r="N25" s="75"/>
      <c r="O25" s="73"/>
    </row>
    <row r="26" spans="1:15" x14ac:dyDescent="0.25">
      <c r="A26" s="73"/>
      <c r="B26" s="74"/>
      <c r="F26" s="221"/>
      <c r="G26" s="221"/>
      <c r="H26" s="221"/>
      <c r="I26" s="221"/>
      <c r="J26" s="221"/>
      <c r="K26" s="221"/>
      <c r="L26" s="221"/>
      <c r="M26" s="221"/>
      <c r="N26" s="75"/>
      <c r="O26" s="73"/>
    </row>
    <row r="27" spans="1:15" x14ac:dyDescent="0.25">
      <c r="A27" s="73"/>
      <c r="B27" s="74"/>
      <c r="F27" s="221"/>
      <c r="G27" s="221"/>
      <c r="H27" s="221"/>
      <c r="I27" s="221"/>
      <c r="J27" s="221"/>
      <c r="K27" s="221"/>
      <c r="L27" s="221"/>
      <c r="M27" s="221"/>
      <c r="N27" s="75"/>
      <c r="O27" s="73"/>
    </row>
    <row r="28" spans="1:15" x14ac:dyDescent="0.25">
      <c r="A28" s="73"/>
      <c r="B28" s="74"/>
      <c r="F28" s="221"/>
      <c r="G28" s="221"/>
      <c r="H28" s="221"/>
      <c r="I28" s="221"/>
      <c r="J28" s="221"/>
      <c r="K28" s="221"/>
      <c r="L28" s="221"/>
      <c r="M28" s="221"/>
      <c r="N28" s="75"/>
      <c r="O28" s="73"/>
    </row>
    <row r="29" spans="1:15" ht="3.75" customHeight="1" x14ac:dyDescent="0.25">
      <c r="A29" s="73"/>
      <c r="B29" s="74"/>
      <c r="C29" s="79"/>
      <c r="D29" s="79"/>
      <c r="E29" s="79"/>
      <c r="F29" s="80"/>
      <c r="G29" s="80"/>
      <c r="H29" s="80"/>
      <c r="I29" s="80"/>
      <c r="J29" s="80"/>
      <c r="K29" s="80"/>
      <c r="L29" s="80"/>
      <c r="M29" s="80"/>
      <c r="N29" s="75"/>
      <c r="O29" s="73"/>
    </row>
    <row r="30" spans="1:15" ht="15" customHeight="1" x14ac:dyDescent="0.25">
      <c r="A30" s="73"/>
      <c r="B30" s="74"/>
      <c r="C30" s="47" t="s">
        <v>10983</v>
      </c>
      <c r="F30" s="221" t="s">
        <v>10984</v>
      </c>
      <c r="G30" s="221"/>
      <c r="H30" s="221"/>
      <c r="I30" s="221"/>
      <c r="J30" s="221"/>
      <c r="K30" s="221"/>
      <c r="L30" s="221"/>
      <c r="M30" s="221"/>
      <c r="N30" s="75"/>
      <c r="O30" s="73"/>
    </row>
    <row r="31" spans="1:15" ht="15" customHeight="1" x14ac:dyDescent="0.25">
      <c r="A31" s="73"/>
      <c r="B31" s="74"/>
      <c r="F31" s="222"/>
      <c r="G31" s="222"/>
      <c r="H31" s="222"/>
      <c r="I31" s="222"/>
      <c r="J31" s="222"/>
      <c r="K31" s="222"/>
      <c r="L31" s="222"/>
      <c r="M31" s="222"/>
      <c r="N31" s="75"/>
      <c r="O31" s="73"/>
    </row>
    <row r="32" spans="1:15" ht="3.75" customHeight="1" x14ac:dyDescent="0.25">
      <c r="A32" s="73"/>
      <c r="B32" s="74"/>
      <c r="C32" s="79"/>
      <c r="D32" s="79"/>
      <c r="E32" s="79"/>
      <c r="F32" s="80"/>
      <c r="G32" s="80"/>
      <c r="H32" s="80"/>
      <c r="I32" s="80"/>
      <c r="J32" s="80"/>
      <c r="K32" s="80"/>
      <c r="L32" s="80"/>
      <c r="M32" s="80"/>
      <c r="N32" s="75"/>
      <c r="O32" s="73"/>
    </row>
    <row r="33" spans="1:15" ht="15" customHeight="1" x14ac:dyDescent="0.25">
      <c r="A33" s="73"/>
      <c r="B33" s="74"/>
      <c r="C33" s="47" t="s">
        <v>10953</v>
      </c>
      <c r="F33" s="221" t="s">
        <v>10954</v>
      </c>
      <c r="G33" s="221"/>
      <c r="H33" s="221"/>
      <c r="I33" s="221"/>
      <c r="J33" s="221"/>
      <c r="K33" s="221"/>
      <c r="L33" s="221"/>
      <c r="M33" s="221"/>
      <c r="N33" s="75"/>
      <c r="O33" s="73"/>
    </row>
    <row r="34" spans="1:15" x14ac:dyDescent="0.25">
      <c r="A34" s="73"/>
      <c r="B34" s="74"/>
      <c r="F34" s="221"/>
      <c r="G34" s="221"/>
      <c r="H34" s="221"/>
      <c r="I34" s="221"/>
      <c r="J34" s="221"/>
      <c r="K34" s="221"/>
      <c r="L34" s="221"/>
      <c r="M34" s="221"/>
      <c r="N34" s="75"/>
      <c r="O34" s="73"/>
    </row>
    <row r="35" spans="1:15" x14ac:dyDescent="0.25">
      <c r="A35" s="73"/>
      <c r="B35" s="74"/>
      <c r="F35" s="222"/>
      <c r="G35" s="222"/>
      <c r="H35" s="222"/>
      <c r="I35" s="222"/>
      <c r="J35" s="222"/>
      <c r="K35" s="222"/>
      <c r="L35" s="222"/>
      <c r="M35" s="222"/>
      <c r="N35" s="75"/>
      <c r="O35" s="73"/>
    </row>
    <row r="36" spans="1:15" ht="3.75" customHeight="1" x14ac:dyDescent="0.25">
      <c r="A36" s="73"/>
      <c r="B36" s="74"/>
      <c r="C36" s="79"/>
      <c r="D36" s="79"/>
      <c r="E36" s="79"/>
      <c r="F36" s="80"/>
      <c r="G36" s="80"/>
      <c r="H36" s="80"/>
      <c r="I36" s="80"/>
      <c r="J36" s="80"/>
      <c r="K36" s="80"/>
      <c r="L36" s="80"/>
      <c r="M36" s="80"/>
      <c r="N36" s="75"/>
      <c r="O36" s="73"/>
    </row>
    <row r="37" spans="1:15" ht="15" customHeight="1" x14ac:dyDescent="0.25">
      <c r="A37" s="73"/>
      <c r="B37" s="74"/>
      <c r="C37" s="47" t="s">
        <v>10986</v>
      </c>
      <c r="F37" s="221" t="s">
        <v>10987</v>
      </c>
      <c r="G37" s="221"/>
      <c r="H37" s="221"/>
      <c r="I37" s="221"/>
      <c r="J37" s="221"/>
      <c r="K37" s="221"/>
      <c r="L37" s="221"/>
      <c r="M37" s="221"/>
      <c r="N37" s="75"/>
      <c r="O37" s="73"/>
    </row>
    <row r="38" spans="1:15" ht="15.75" customHeight="1" x14ac:dyDescent="0.25">
      <c r="A38" s="73"/>
      <c r="B38" s="74"/>
      <c r="C38" s="47" t="s">
        <v>10985</v>
      </c>
      <c r="F38" s="222"/>
      <c r="G38" s="222"/>
      <c r="H38" s="222"/>
      <c r="I38" s="222"/>
      <c r="J38" s="222"/>
      <c r="K38" s="222"/>
      <c r="L38" s="222"/>
      <c r="M38" s="222"/>
      <c r="N38" s="75"/>
      <c r="O38" s="73"/>
    </row>
    <row r="39" spans="1:15" ht="3.75" customHeight="1" x14ac:dyDescent="0.25">
      <c r="A39" s="73"/>
      <c r="B39" s="74"/>
      <c r="C39" s="79"/>
      <c r="D39" s="79"/>
      <c r="E39" s="79"/>
      <c r="F39" s="80"/>
      <c r="G39" s="80"/>
      <c r="H39" s="80"/>
      <c r="I39" s="80"/>
      <c r="J39" s="80"/>
      <c r="K39" s="80"/>
      <c r="L39" s="80"/>
      <c r="M39" s="80"/>
      <c r="N39" s="75"/>
      <c r="O39" s="73"/>
    </row>
    <row r="40" spans="1:15" x14ac:dyDescent="0.25">
      <c r="A40" s="73"/>
      <c r="B40" s="74"/>
      <c r="C40" s="47" t="s">
        <v>6</v>
      </c>
      <c r="F40" s="221" t="s">
        <v>11107</v>
      </c>
      <c r="G40" s="221"/>
      <c r="H40" s="221"/>
      <c r="I40" s="221"/>
      <c r="J40" s="221"/>
      <c r="K40" s="221"/>
      <c r="L40" s="221"/>
      <c r="M40" s="221"/>
      <c r="N40" s="75"/>
      <c r="O40" s="73"/>
    </row>
    <row r="41" spans="1:15" ht="3.75" customHeight="1" x14ac:dyDescent="0.25">
      <c r="A41" s="73"/>
      <c r="B41" s="74"/>
      <c r="C41" s="79"/>
      <c r="D41" s="79"/>
      <c r="E41" s="79"/>
      <c r="F41" s="80"/>
      <c r="G41" s="80"/>
      <c r="H41" s="80"/>
      <c r="I41" s="80"/>
      <c r="J41" s="80"/>
      <c r="K41" s="80"/>
      <c r="L41" s="80"/>
      <c r="M41" s="80"/>
      <c r="N41" s="75"/>
      <c r="O41" s="73"/>
    </row>
    <row r="42" spans="1:15" ht="15" customHeight="1" x14ac:dyDescent="0.25">
      <c r="A42" s="73"/>
      <c r="B42" s="74"/>
      <c r="C42" s="47" t="s">
        <v>6243</v>
      </c>
      <c r="F42" s="221" t="s">
        <v>11112</v>
      </c>
      <c r="G42" s="221"/>
      <c r="H42" s="221"/>
      <c r="I42" s="221"/>
      <c r="J42" s="221"/>
      <c r="K42" s="221"/>
      <c r="L42" s="221"/>
      <c r="M42" s="221"/>
      <c r="N42" s="75"/>
      <c r="O42" s="73"/>
    </row>
    <row r="43" spans="1:15" ht="15" customHeight="1" x14ac:dyDescent="0.25">
      <c r="A43" s="73"/>
      <c r="B43" s="74"/>
      <c r="F43" s="221"/>
      <c r="G43" s="221"/>
      <c r="H43" s="221"/>
      <c r="I43" s="221"/>
      <c r="J43" s="221"/>
      <c r="K43" s="221"/>
      <c r="L43" s="221"/>
      <c r="M43" s="221"/>
      <c r="N43" s="75"/>
      <c r="O43" s="73"/>
    </row>
    <row r="44" spans="1:15" ht="15" customHeight="1" x14ac:dyDescent="0.25">
      <c r="A44" s="73"/>
      <c r="B44" s="74"/>
      <c r="F44" s="221"/>
      <c r="G44" s="221"/>
      <c r="H44" s="221"/>
      <c r="I44" s="221"/>
      <c r="J44" s="221"/>
      <c r="K44" s="221"/>
      <c r="L44" s="221"/>
      <c r="M44" s="221"/>
      <c r="N44" s="75"/>
      <c r="O44" s="73"/>
    </row>
    <row r="45" spans="1:15" x14ac:dyDescent="0.25">
      <c r="A45" s="73"/>
      <c r="B45" s="74"/>
      <c r="F45" s="221"/>
      <c r="G45" s="221"/>
      <c r="H45" s="221"/>
      <c r="I45" s="221"/>
      <c r="J45" s="221"/>
      <c r="K45" s="221"/>
      <c r="L45" s="221"/>
      <c r="M45" s="221"/>
      <c r="N45" s="75"/>
      <c r="O45" s="73"/>
    </row>
    <row r="46" spans="1:15" ht="3.75" customHeight="1" x14ac:dyDescent="0.25">
      <c r="A46" s="73"/>
      <c r="B46" s="74"/>
      <c r="C46" s="79"/>
      <c r="D46" s="79"/>
      <c r="E46" s="79"/>
      <c r="F46" s="80"/>
      <c r="G46" s="80"/>
      <c r="H46" s="80"/>
      <c r="I46" s="80"/>
      <c r="J46" s="80"/>
      <c r="K46" s="80"/>
      <c r="L46" s="80"/>
      <c r="M46" s="80"/>
      <c r="N46" s="75"/>
      <c r="O46" s="73"/>
    </row>
    <row r="47" spans="1:15" ht="15" customHeight="1" x14ac:dyDescent="0.25">
      <c r="A47" s="73"/>
      <c r="B47" s="74"/>
      <c r="C47" s="47" t="s">
        <v>1</v>
      </c>
      <c r="F47" s="221" t="s">
        <v>10988</v>
      </c>
      <c r="G47" s="221"/>
      <c r="H47" s="221"/>
      <c r="I47" s="221"/>
      <c r="J47" s="221"/>
      <c r="K47" s="221"/>
      <c r="L47" s="221"/>
      <c r="M47" s="221"/>
      <c r="N47" s="75"/>
      <c r="O47" s="73"/>
    </row>
    <row r="48" spans="1:15" x14ac:dyDescent="0.25">
      <c r="A48" s="73"/>
      <c r="B48" s="74"/>
      <c r="F48" s="221"/>
      <c r="G48" s="221"/>
      <c r="H48" s="221"/>
      <c r="I48" s="221"/>
      <c r="J48" s="221"/>
      <c r="K48" s="221"/>
      <c r="L48" s="221"/>
      <c r="M48" s="221"/>
      <c r="N48" s="75"/>
      <c r="O48" s="73"/>
    </row>
    <row r="49" spans="1:15" ht="3.75" customHeight="1" x14ac:dyDescent="0.25">
      <c r="A49" s="73"/>
      <c r="B49" s="74"/>
      <c r="C49" s="79"/>
      <c r="D49" s="79"/>
      <c r="E49" s="79"/>
      <c r="F49" s="80"/>
      <c r="G49" s="80"/>
      <c r="H49" s="80"/>
      <c r="I49" s="80"/>
      <c r="J49" s="80"/>
      <c r="K49" s="80"/>
      <c r="L49" s="80"/>
      <c r="M49" s="80"/>
      <c r="N49" s="75"/>
      <c r="O49" s="73"/>
    </row>
    <row r="50" spans="1:15" ht="15" customHeight="1" x14ac:dyDescent="0.25">
      <c r="A50" s="73"/>
      <c r="B50" s="74"/>
      <c r="C50" s="47" t="s">
        <v>1072</v>
      </c>
      <c r="F50" s="221" t="s">
        <v>10989</v>
      </c>
      <c r="G50" s="221"/>
      <c r="H50" s="221"/>
      <c r="I50" s="221"/>
      <c r="J50" s="221"/>
      <c r="K50" s="221"/>
      <c r="L50" s="221"/>
      <c r="M50" s="221"/>
      <c r="N50" s="75"/>
      <c r="O50" s="73"/>
    </row>
    <row r="51" spans="1:15" x14ac:dyDescent="0.25">
      <c r="A51" s="73"/>
      <c r="B51" s="74"/>
      <c r="F51" s="222"/>
      <c r="G51" s="222"/>
      <c r="H51" s="222"/>
      <c r="I51" s="222"/>
      <c r="J51" s="222"/>
      <c r="K51" s="222"/>
      <c r="L51" s="222"/>
      <c r="M51" s="222"/>
      <c r="N51" s="75"/>
      <c r="O51" s="73"/>
    </row>
    <row r="52" spans="1:15" ht="3.75" customHeight="1" x14ac:dyDescent="0.25">
      <c r="A52" s="73"/>
      <c r="B52" s="74"/>
      <c r="C52" s="79"/>
      <c r="D52" s="79"/>
      <c r="E52" s="79"/>
      <c r="F52" s="80"/>
      <c r="G52" s="80"/>
      <c r="H52" s="80"/>
      <c r="I52" s="80"/>
      <c r="J52" s="80"/>
      <c r="K52" s="80"/>
      <c r="L52" s="80"/>
      <c r="M52" s="80"/>
      <c r="N52" s="75"/>
      <c r="O52" s="73"/>
    </row>
    <row r="53" spans="1:15" ht="15" customHeight="1" x14ac:dyDescent="0.25">
      <c r="A53" s="73"/>
      <c r="B53" s="74"/>
      <c r="C53" s="47" t="s">
        <v>1045</v>
      </c>
      <c r="F53" s="220" t="s">
        <v>11108</v>
      </c>
      <c r="G53" s="220"/>
      <c r="H53" s="220"/>
      <c r="I53" s="220"/>
      <c r="J53" s="220"/>
      <c r="K53" s="220"/>
      <c r="L53" s="220"/>
      <c r="M53" s="220"/>
      <c r="N53" s="75"/>
      <c r="O53" s="73"/>
    </row>
    <row r="54" spans="1:15" x14ac:dyDescent="0.25">
      <c r="A54" s="73"/>
      <c r="B54" s="74"/>
      <c r="F54" s="220"/>
      <c r="G54" s="220"/>
      <c r="H54" s="220"/>
      <c r="I54" s="220"/>
      <c r="J54" s="220"/>
      <c r="K54" s="220"/>
      <c r="L54" s="220"/>
      <c r="M54" s="220"/>
      <c r="N54" s="75"/>
      <c r="O54" s="73"/>
    </row>
    <row r="55" spans="1:15" ht="3.75" customHeight="1" x14ac:dyDescent="0.25">
      <c r="A55" s="73"/>
      <c r="B55" s="74"/>
      <c r="C55" s="79"/>
      <c r="D55" s="79"/>
      <c r="E55" s="79"/>
      <c r="F55" s="80"/>
      <c r="G55" s="80"/>
      <c r="H55" s="80"/>
      <c r="I55" s="80"/>
      <c r="J55" s="80"/>
      <c r="K55" s="80"/>
      <c r="L55" s="80"/>
      <c r="M55" s="80"/>
      <c r="N55" s="75"/>
      <c r="O55" s="73"/>
    </row>
    <row r="56" spans="1:15" ht="15" customHeight="1" x14ac:dyDescent="0.25">
      <c r="A56" s="73"/>
      <c r="B56" s="74"/>
      <c r="C56" s="47" t="s">
        <v>10990</v>
      </c>
      <c r="F56" s="221" t="s">
        <v>1050</v>
      </c>
      <c r="G56" s="221"/>
      <c r="H56" s="221"/>
      <c r="I56" s="221"/>
      <c r="J56" s="221"/>
      <c r="K56" s="221"/>
      <c r="L56" s="221"/>
      <c r="M56" s="221"/>
      <c r="N56" s="75"/>
      <c r="O56" s="73"/>
    </row>
    <row r="57" spans="1:15" x14ac:dyDescent="0.25">
      <c r="A57" s="73"/>
      <c r="B57" s="74"/>
      <c r="F57" s="221"/>
      <c r="G57" s="221"/>
      <c r="H57" s="221"/>
      <c r="I57" s="221"/>
      <c r="J57" s="221"/>
      <c r="K57" s="221"/>
      <c r="L57" s="221"/>
      <c r="M57" s="221"/>
      <c r="N57" s="75"/>
      <c r="O57" s="73"/>
    </row>
    <row r="58" spans="1:15" x14ac:dyDescent="0.25">
      <c r="A58" s="73"/>
      <c r="B58" s="74"/>
      <c r="F58" s="221"/>
      <c r="G58" s="221"/>
      <c r="H58" s="221"/>
      <c r="I58" s="221"/>
      <c r="J58" s="221"/>
      <c r="K58" s="221"/>
      <c r="L58" s="221"/>
      <c r="M58" s="221"/>
      <c r="N58" s="75"/>
      <c r="O58" s="73"/>
    </row>
    <row r="59" spans="1:15" x14ac:dyDescent="0.25">
      <c r="A59" s="73"/>
      <c r="B59" s="74"/>
      <c r="F59" s="221"/>
      <c r="G59" s="221"/>
      <c r="H59" s="221"/>
      <c r="I59" s="221"/>
      <c r="J59" s="221"/>
      <c r="K59" s="221"/>
      <c r="L59" s="221"/>
      <c r="M59" s="221"/>
      <c r="N59" s="75"/>
      <c r="O59" s="73"/>
    </row>
    <row r="60" spans="1:15" x14ac:dyDescent="0.25">
      <c r="A60" s="73"/>
      <c r="B60" s="74"/>
      <c r="F60" s="221"/>
      <c r="G60" s="221"/>
      <c r="H60" s="221"/>
      <c r="I60" s="221"/>
      <c r="J60" s="221"/>
      <c r="K60" s="221"/>
      <c r="L60" s="221"/>
      <c r="M60" s="221"/>
      <c r="N60" s="75"/>
      <c r="O60" s="73"/>
    </row>
    <row r="61" spans="1:15" x14ac:dyDescent="0.25">
      <c r="A61" s="73"/>
      <c r="B61" s="74"/>
      <c r="F61" s="221"/>
      <c r="G61" s="221"/>
      <c r="H61" s="221"/>
      <c r="I61" s="221"/>
      <c r="J61" s="221"/>
      <c r="K61" s="221"/>
      <c r="L61" s="221"/>
      <c r="M61" s="221"/>
      <c r="N61" s="75"/>
      <c r="O61" s="73"/>
    </row>
    <row r="62" spans="1:15" x14ac:dyDescent="0.25">
      <c r="A62" s="73"/>
      <c r="B62" s="74"/>
      <c r="F62" s="222"/>
      <c r="G62" s="222"/>
      <c r="H62" s="222"/>
      <c r="I62" s="222"/>
      <c r="J62" s="222"/>
      <c r="K62" s="222"/>
      <c r="L62" s="222"/>
      <c r="M62" s="222"/>
      <c r="N62" s="75"/>
      <c r="O62" s="73"/>
    </row>
    <row r="63" spans="1:15" ht="3.75" customHeight="1" x14ac:dyDescent="0.25">
      <c r="A63" s="73"/>
      <c r="B63" s="74"/>
      <c r="C63" s="79"/>
      <c r="D63" s="79"/>
      <c r="E63" s="79"/>
      <c r="F63" s="80"/>
      <c r="G63" s="80"/>
      <c r="H63" s="80"/>
      <c r="I63" s="80"/>
      <c r="J63" s="80"/>
      <c r="K63" s="80"/>
      <c r="L63" s="80"/>
      <c r="M63" s="80"/>
      <c r="N63" s="75"/>
      <c r="O63" s="73"/>
    </row>
    <row r="64" spans="1:15" ht="15" customHeight="1" x14ac:dyDescent="0.25">
      <c r="A64" s="73"/>
      <c r="B64" s="74"/>
      <c r="C64" s="47" t="s">
        <v>10991</v>
      </c>
      <c r="F64" s="221" t="s">
        <v>10993</v>
      </c>
      <c r="G64" s="221"/>
      <c r="H64" s="221"/>
      <c r="I64" s="221"/>
      <c r="J64" s="221"/>
      <c r="K64" s="221"/>
      <c r="L64" s="221"/>
      <c r="M64" s="221"/>
      <c r="N64" s="75"/>
      <c r="O64" s="73"/>
    </row>
    <row r="65" spans="1:15" ht="15" customHeight="1" x14ac:dyDescent="0.25">
      <c r="A65" s="73"/>
      <c r="B65" s="74"/>
      <c r="F65" s="221"/>
      <c r="G65" s="221"/>
      <c r="H65" s="221"/>
      <c r="I65" s="221"/>
      <c r="J65" s="221"/>
      <c r="K65" s="221"/>
      <c r="L65" s="221"/>
      <c r="M65" s="221"/>
      <c r="N65" s="75"/>
      <c r="O65" s="73"/>
    </row>
    <row r="66" spans="1:15" ht="15" customHeight="1" x14ac:dyDescent="0.25">
      <c r="A66" s="73"/>
      <c r="B66" s="74"/>
      <c r="F66" s="221"/>
      <c r="G66" s="221"/>
      <c r="H66" s="221"/>
      <c r="I66" s="221"/>
      <c r="J66" s="221"/>
      <c r="K66" s="221"/>
      <c r="L66" s="221"/>
      <c r="M66" s="221"/>
      <c r="N66" s="75"/>
      <c r="O66" s="73"/>
    </row>
    <row r="67" spans="1:15" x14ac:dyDescent="0.25">
      <c r="A67" s="73"/>
      <c r="B67" s="74"/>
      <c r="F67" s="221"/>
      <c r="G67" s="221"/>
      <c r="H67" s="221"/>
      <c r="I67" s="221"/>
      <c r="J67" s="221"/>
      <c r="K67" s="221"/>
      <c r="L67" s="221"/>
      <c r="M67" s="221"/>
      <c r="N67" s="75"/>
      <c r="O67" s="73"/>
    </row>
    <row r="68" spans="1:15" ht="3.75" customHeight="1" x14ac:dyDescent="0.25">
      <c r="A68" s="73"/>
      <c r="B68" s="74"/>
      <c r="C68" s="79"/>
      <c r="D68" s="79"/>
      <c r="E68" s="79"/>
      <c r="F68" s="80"/>
      <c r="G68" s="80"/>
      <c r="H68" s="80"/>
      <c r="I68" s="80"/>
      <c r="J68" s="80"/>
      <c r="K68" s="80"/>
      <c r="L68" s="80"/>
      <c r="M68" s="80"/>
      <c r="N68" s="75"/>
      <c r="O68" s="73"/>
    </row>
    <row r="69" spans="1:15" ht="15" customHeight="1" x14ac:dyDescent="0.25">
      <c r="A69" s="73"/>
      <c r="B69" s="74"/>
      <c r="C69" s="47" t="s">
        <v>7136</v>
      </c>
      <c r="F69" s="221" t="s">
        <v>10994</v>
      </c>
      <c r="G69" s="221"/>
      <c r="H69" s="221"/>
      <c r="I69" s="221"/>
      <c r="J69" s="221"/>
      <c r="K69" s="221"/>
      <c r="L69" s="221"/>
      <c r="M69" s="221"/>
      <c r="N69" s="75"/>
      <c r="O69" s="73"/>
    </row>
    <row r="70" spans="1:15" ht="3.75" customHeight="1" x14ac:dyDescent="0.25">
      <c r="A70" s="73"/>
      <c r="B70" s="74"/>
      <c r="C70" s="79"/>
      <c r="D70" s="79"/>
      <c r="E70" s="79"/>
      <c r="F70" s="80"/>
      <c r="G70" s="80"/>
      <c r="H70" s="80"/>
      <c r="I70" s="80"/>
      <c r="J70" s="80"/>
      <c r="K70" s="80"/>
      <c r="L70" s="80"/>
      <c r="M70" s="80"/>
      <c r="N70" s="75"/>
      <c r="O70" s="73"/>
    </row>
    <row r="71" spans="1:15" ht="15" customHeight="1" x14ac:dyDescent="0.25">
      <c r="A71" s="73"/>
      <c r="B71" s="74"/>
      <c r="C71" s="47" t="s">
        <v>10992</v>
      </c>
      <c r="F71" s="221" t="s">
        <v>11109</v>
      </c>
      <c r="G71" s="221"/>
      <c r="H71" s="221"/>
      <c r="I71" s="221"/>
      <c r="J71" s="221"/>
      <c r="K71" s="221"/>
      <c r="L71" s="221"/>
      <c r="M71" s="221"/>
      <c r="N71" s="75"/>
      <c r="O71" s="73"/>
    </row>
    <row r="72" spans="1:15" ht="15" customHeight="1" x14ac:dyDescent="0.25">
      <c r="A72" s="73"/>
      <c r="B72" s="74"/>
      <c r="F72" s="221"/>
      <c r="G72" s="221"/>
      <c r="H72" s="221"/>
      <c r="I72" s="221"/>
      <c r="J72" s="221"/>
      <c r="K72" s="221"/>
      <c r="L72" s="221"/>
      <c r="M72" s="221"/>
      <c r="N72" s="75"/>
      <c r="O72" s="73"/>
    </row>
    <row r="73" spans="1:15" x14ac:dyDescent="0.25">
      <c r="A73" s="73"/>
      <c r="B73" s="74"/>
      <c r="F73" s="222"/>
      <c r="G73" s="222"/>
      <c r="H73" s="222"/>
      <c r="I73" s="222"/>
      <c r="J73" s="222"/>
      <c r="K73" s="222"/>
      <c r="L73" s="222"/>
      <c r="M73" s="222"/>
      <c r="N73" s="75"/>
      <c r="O73" s="73"/>
    </row>
    <row r="74" spans="1:15" ht="3.75" customHeight="1" x14ac:dyDescent="0.25">
      <c r="A74" s="73"/>
      <c r="B74" s="74"/>
      <c r="C74" s="79"/>
      <c r="D74" s="79"/>
      <c r="E74" s="79"/>
      <c r="F74" s="80"/>
      <c r="G74" s="80"/>
      <c r="H74" s="80"/>
      <c r="I74" s="80"/>
      <c r="J74" s="80"/>
      <c r="K74" s="80"/>
      <c r="L74" s="80"/>
      <c r="M74" s="80"/>
      <c r="N74" s="75"/>
      <c r="O74" s="73"/>
    </row>
    <row r="75" spans="1:15" ht="15" customHeight="1" x14ac:dyDescent="0.25">
      <c r="A75" s="73"/>
      <c r="B75" s="74"/>
      <c r="C75" s="47" t="s">
        <v>10976</v>
      </c>
      <c r="F75" s="221" t="s">
        <v>10995</v>
      </c>
      <c r="G75" s="221"/>
      <c r="H75" s="221"/>
      <c r="I75" s="221"/>
      <c r="J75" s="221"/>
      <c r="K75" s="221"/>
      <c r="L75" s="221"/>
      <c r="M75" s="221"/>
      <c r="N75" s="75"/>
      <c r="O75" s="73"/>
    </row>
    <row r="76" spans="1:15" ht="15" customHeight="1" x14ac:dyDescent="0.25">
      <c r="A76" s="73"/>
      <c r="B76" s="74"/>
      <c r="F76" s="221"/>
      <c r="G76" s="221"/>
      <c r="H76" s="221"/>
      <c r="I76" s="221"/>
      <c r="J76" s="221"/>
      <c r="K76" s="221"/>
      <c r="L76" s="221"/>
      <c r="M76" s="221"/>
      <c r="N76" s="75"/>
      <c r="O76" s="73"/>
    </row>
    <row r="77" spans="1:15" x14ac:dyDescent="0.25">
      <c r="A77" s="73"/>
      <c r="B77" s="74"/>
      <c r="F77" s="221"/>
      <c r="G77" s="221"/>
      <c r="H77" s="221"/>
      <c r="I77" s="221"/>
      <c r="J77" s="221"/>
      <c r="K77" s="221"/>
      <c r="L77" s="221"/>
      <c r="M77" s="221"/>
      <c r="N77" s="75"/>
      <c r="O77" s="73"/>
    </row>
    <row r="78" spans="1:15" ht="3.75" customHeight="1" x14ac:dyDescent="0.25">
      <c r="A78" s="73"/>
      <c r="B78" s="74"/>
      <c r="C78" s="79"/>
      <c r="D78" s="79"/>
      <c r="E78" s="79"/>
      <c r="F78" s="80"/>
      <c r="G78" s="80"/>
      <c r="H78" s="80"/>
      <c r="I78" s="80"/>
      <c r="J78" s="80"/>
      <c r="K78" s="80"/>
      <c r="L78" s="80"/>
      <c r="M78" s="80"/>
      <c r="N78" s="75"/>
      <c r="O78" s="73"/>
    </row>
    <row r="79" spans="1:15" x14ac:dyDescent="0.25">
      <c r="A79" s="73"/>
      <c r="B79" s="74"/>
      <c r="C79" s="225" t="s">
        <v>10956</v>
      </c>
      <c r="D79" s="225"/>
      <c r="E79" s="225"/>
      <c r="F79" s="225"/>
      <c r="G79" s="225"/>
      <c r="H79" s="225"/>
      <c r="I79" s="225"/>
      <c r="J79" s="225"/>
      <c r="K79" s="225"/>
      <c r="L79" s="225"/>
      <c r="M79" s="225"/>
      <c r="N79" s="76"/>
      <c r="O79" s="73"/>
    </row>
    <row r="80" spans="1:15" ht="3.75" customHeight="1" x14ac:dyDescent="0.25">
      <c r="A80" s="73"/>
      <c r="B80" s="74"/>
      <c r="N80" s="75"/>
      <c r="O80" s="73"/>
    </row>
    <row r="81" spans="1:15" ht="3.75" customHeight="1" x14ac:dyDescent="0.25">
      <c r="A81" s="73"/>
      <c r="B81" s="74"/>
      <c r="C81" s="79"/>
      <c r="D81" s="79"/>
      <c r="E81" s="79"/>
      <c r="F81" s="80"/>
      <c r="G81" s="80"/>
      <c r="H81" s="80"/>
      <c r="I81" s="80"/>
      <c r="J81" s="80"/>
      <c r="K81" s="80"/>
      <c r="L81" s="80"/>
      <c r="M81" s="80"/>
      <c r="N81" s="75"/>
      <c r="O81" s="73"/>
    </row>
    <row r="82" spans="1:15" ht="15" customHeight="1" x14ac:dyDescent="0.25">
      <c r="A82" s="73"/>
      <c r="B82" s="74"/>
      <c r="C82" s="47" t="s">
        <v>10996</v>
      </c>
      <c r="N82" s="75"/>
      <c r="O82" s="73"/>
    </row>
    <row r="83" spans="1:15" ht="15" customHeight="1" x14ac:dyDescent="0.25">
      <c r="A83" s="73"/>
      <c r="B83" s="74"/>
      <c r="C83" s="224" t="s">
        <v>10999</v>
      </c>
      <c r="D83" s="224"/>
      <c r="E83" s="224"/>
      <c r="F83" s="77"/>
      <c r="G83" s="77"/>
      <c r="H83" s="77"/>
      <c r="I83" s="77"/>
      <c r="J83" s="77"/>
      <c r="K83" s="188"/>
      <c r="L83" s="188"/>
      <c r="M83" s="188"/>
      <c r="N83" s="75"/>
      <c r="O83" s="73"/>
    </row>
    <row r="84" spans="1:15" ht="15" customHeight="1" x14ac:dyDescent="0.25">
      <c r="A84" s="73"/>
      <c r="B84" s="74"/>
      <c r="C84" s="221" t="s">
        <v>11114</v>
      </c>
      <c r="D84" s="221"/>
      <c r="E84" s="221"/>
      <c r="F84" s="221"/>
      <c r="G84" s="221"/>
      <c r="H84" s="221"/>
      <c r="I84" s="221"/>
      <c r="J84" s="221"/>
      <c r="K84" s="221"/>
      <c r="L84" s="221"/>
      <c r="M84" s="221"/>
      <c r="N84" s="75"/>
      <c r="O84" s="73"/>
    </row>
    <row r="85" spans="1:15" ht="15" customHeight="1" x14ac:dyDescent="0.25">
      <c r="A85" s="73"/>
      <c r="B85" s="74"/>
      <c r="C85" s="222"/>
      <c r="D85" s="222"/>
      <c r="E85" s="222"/>
      <c r="F85" s="222"/>
      <c r="G85" s="222"/>
      <c r="H85" s="222"/>
      <c r="I85" s="222"/>
      <c r="J85" s="222"/>
      <c r="K85" s="222"/>
      <c r="L85" s="222"/>
      <c r="M85" s="222"/>
      <c r="N85" s="75"/>
      <c r="O85" s="73"/>
    </row>
    <row r="86" spans="1:15" ht="3.75" customHeight="1" x14ac:dyDescent="0.25">
      <c r="A86" s="73"/>
      <c r="B86" s="74"/>
      <c r="C86" s="79"/>
      <c r="D86" s="79"/>
      <c r="E86" s="79"/>
      <c r="F86" s="80"/>
      <c r="G86" s="80"/>
      <c r="H86" s="80"/>
      <c r="I86" s="80"/>
      <c r="J86" s="80"/>
      <c r="K86" s="80"/>
      <c r="L86" s="80"/>
      <c r="M86" s="80"/>
      <c r="N86" s="75"/>
      <c r="O86" s="73"/>
    </row>
    <row r="87" spans="1:15" x14ac:dyDescent="0.25">
      <c r="A87" s="73"/>
      <c r="B87" s="74"/>
      <c r="C87" s="225" t="s">
        <v>10997</v>
      </c>
      <c r="D87" s="225"/>
      <c r="E87" s="225"/>
      <c r="F87" s="225"/>
      <c r="G87" s="225"/>
      <c r="H87" s="225"/>
      <c r="I87" s="225"/>
      <c r="J87" s="225"/>
      <c r="K87" s="225"/>
      <c r="L87" s="225"/>
      <c r="M87" s="225"/>
      <c r="N87" s="76"/>
      <c r="O87" s="73"/>
    </row>
    <row r="88" spans="1:15" ht="3.75" customHeight="1" x14ac:dyDescent="0.25">
      <c r="A88" s="73"/>
      <c r="B88" s="74"/>
      <c r="N88" s="75"/>
      <c r="O88" s="73"/>
    </row>
    <row r="89" spans="1:15" ht="3.75" customHeight="1" x14ac:dyDescent="0.25">
      <c r="A89" s="73"/>
      <c r="B89" s="74"/>
      <c r="C89" s="79"/>
      <c r="D89" s="79"/>
      <c r="E89" s="79"/>
      <c r="F89" s="80"/>
      <c r="G89" s="80"/>
      <c r="H89" s="80"/>
      <c r="I89" s="80"/>
      <c r="J89" s="80"/>
      <c r="K89" s="80"/>
      <c r="L89" s="80"/>
      <c r="M89" s="80"/>
      <c r="N89" s="75"/>
      <c r="O89" s="73"/>
    </row>
    <row r="90" spans="1:15" ht="15" customHeight="1" x14ac:dyDescent="0.25">
      <c r="A90" s="73"/>
      <c r="B90" s="74"/>
      <c r="C90" s="220" t="s">
        <v>10998</v>
      </c>
      <c r="D90" s="220"/>
      <c r="E90" s="220"/>
      <c r="F90" s="220"/>
      <c r="G90" s="220"/>
      <c r="H90" s="220"/>
      <c r="I90" s="220"/>
      <c r="J90" s="220"/>
      <c r="K90" s="220"/>
      <c r="L90" s="220"/>
      <c r="M90" s="220"/>
      <c r="N90" s="75"/>
      <c r="O90" s="73"/>
    </row>
    <row r="91" spans="1:15" ht="15" customHeight="1" x14ac:dyDescent="0.25">
      <c r="A91" s="73"/>
      <c r="B91" s="82"/>
      <c r="C91" s="223"/>
      <c r="D91" s="223"/>
      <c r="E91" s="223"/>
      <c r="F91" s="223"/>
      <c r="G91" s="223"/>
      <c r="H91" s="223"/>
      <c r="I91" s="223"/>
      <c r="J91" s="223"/>
      <c r="K91" s="223"/>
      <c r="L91" s="223"/>
      <c r="M91" s="223"/>
      <c r="N91" s="83"/>
      <c r="O91" s="73"/>
    </row>
    <row r="92" spans="1:15" x14ac:dyDescent="0.25">
      <c r="A92" s="73"/>
      <c r="B92" s="73"/>
      <c r="C92" s="73"/>
      <c r="D92" s="73"/>
      <c r="E92" s="73"/>
      <c r="F92" s="73"/>
      <c r="G92" s="73"/>
      <c r="H92" s="73"/>
      <c r="I92" s="73"/>
      <c r="J92" s="73"/>
      <c r="K92" s="73"/>
      <c r="L92" s="73"/>
      <c r="M92" s="73"/>
      <c r="N92" s="73"/>
      <c r="O92" s="73"/>
    </row>
    <row r="93" spans="1:15" x14ac:dyDescent="0.25"/>
    <row r="94" spans="1:15" x14ac:dyDescent="0.25"/>
    <row r="95" spans="1:15" x14ac:dyDescent="0.25"/>
  </sheetData>
  <sheetProtection sheet="1" selectLockedCells="1"/>
  <mergeCells count="27">
    <mergeCell ref="L1:O1"/>
    <mergeCell ref="B2:N3"/>
    <mergeCell ref="F37:M38"/>
    <mergeCell ref="F11:M17"/>
    <mergeCell ref="F20:M23"/>
    <mergeCell ref="F25:M28"/>
    <mergeCell ref="C9:M9"/>
    <mergeCell ref="C18:M18"/>
    <mergeCell ref="B4:N6"/>
    <mergeCell ref="B7:N7"/>
    <mergeCell ref="F30:M31"/>
    <mergeCell ref="F33:M35"/>
    <mergeCell ref="C90:M91"/>
    <mergeCell ref="C83:E83"/>
    <mergeCell ref="C79:M79"/>
    <mergeCell ref="F56:M62"/>
    <mergeCell ref="C87:M87"/>
    <mergeCell ref="F69:M69"/>
    <mergeCell ref="F71:M73"/>
    <mergeCell ref="F64:M67"/>
    <mergeCell ref="F75:M77"/>
    <mergeCell ref="C84:M85"/>
    <mergeCell ref="F53:M54"/>
    <mergeCell ref="F40:M40"/>
    <mergeCell ref="F50:M51"/>
    <mergeCell ref="F42:M45"/>
    <mergeCell ref="F47:M48"/>
  </mergeCells>
  <hyperlinks>
    <hyperlink ref="B7:N7" r:id="rId1" display="DEEP.WaterUseReport@ct.gov " xr:uid="{BDE8DA5C-BE9B-4462-81F7-4011FBEBD9D7}"/>
    <hyperlink ref="C83:E83" r:id="rId2" display="DEEP.WaterUseReport@ct.gov" xr:uid="{882378AF-EB82-4CBB-9827-99C15358A36C}"/>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39997558519241921"/>
    <pageSetUpPr autoPageBreaks="0"/>
  </sheetPr>
  <dimension ref="A1:AK92"/>
  <sheetViews>
    <sheetView showGridLines="0" showRowColHeaders="0" tabSelected="1" zoomScaleNormal="100" workbookViewId="0"/>
  </sheetViews>
  <sheetFormatPr defaultColWidth="0" defaultRowHeight="15.75" zeroHeight="1" x14ac:dyDescent="0.25"/>
  <cols>
    <col min="1" max="1" width="1.85546875" style="1" customWidth="1"/>
    <col min="2" max="2" width="3.42578125" style="1" customWidth="1"/>
    <col min="3" max="3" width="10.85546875" style="1" customWidth="1"/>
    <col min="4" max="5" width="12.85546875" style="1" customWidth="1"/>
    <col min="6" max="6" width="12.85546875" style="1" hidden="1" customWidth="1"/>
    <col min="7" max="16" width="12.85546875" style="1" customWidth="1"/>
    <col min="17" max="17" width="2.28515625" style="1" customWidth="1"/>
    <col min="18" max="18" width="1.85546875" style="1" customWidth="1"/>
    <col min="19" max="21" width="9.140625" style="1" hidden="1" customWidth="1"/>
    <col min="22" max="22" width="22.140625" style="1" hidden="1" customWidth="1"/>
    <col min="23" max="25" width="9.140625" style="1" hidden="1" customWidth="1"/>
    <col min="26" max="35" width="9.140625" style="134" hidden="1" customWidth="1"/>
    <col min="36" max="16384" width="9.140625" style="1" hidden="1"/>
  </cols>
  <sheetData>
    <row r="1" spans="1:35" ht="9" customHeight="1" x14ac:dyDescent="0.25">
      <c r="A1" s="186"/>
      <c r="Z1" s="11"/>
      <c r="AA1" s="11"/>
      <c r="AB1" s="11"/>
      <c r="AC1" s="11"/>
      <c r="AD1" s="11"/>
      <c r="AE1" s="11"/>
      <c r="AF1" s="11"/>
      <c r="AG1" s="11"/>
      <c r="AH1" s="11"/>
      <c r="AI1" s="11"/>
    </row>
    <row r="2" spans="1:35" ht="15" customHeight="1" x14ac:dyDescent="0.25">
      <c r="O2" s="152"/>
      <c r="Z2" s="11"/>
      <c r="AA2" s="11"/>
      <c r="AB2" s="11"/>
      <c r="AC2" s="11"/>
      <c r="AD2" s="11"/>
      <c r="AE2" s="11"/>
      <c r="AF2" s="11"/>
      <c r="AG2" s="11"/>
      <c r="AH2" s="11"/>
      <c r="AI2" s="11"/>
    </row>
    <row r="3" spans="1:35" ht="15" customHeight="1" x14ac:dyDescent="0.25">
      <c r="I3" s="152"/>
      <c r="J3" s="152"/>
      <c r="K3" s="152"/>
      <c r="L3" s="152"/>
      <c r="M3" s="152"/>
      <c r="N3" s="152"/>
      <c r="O3" s="152"/>
      <c r="Z3" s="11"/>
      <c r="AA3" s="11"/>
      <c r="AB3" s="11"/>
      <c r="AC3" s="11"/>
      <c r="AD3" s="11"/>
      <c r="AE3" s="11"/>
      <c r="AF3" s="11"/>
      <c r="AG3" s="11"/>
      <c r="AH3" s="11"/>
      <c r="AI3" s="11"/>
    </row>
    <row r="4" spans="1:35" ht="15" customHeight="1" x14ac:dyDescent="0.25">
      <c r="I4" s="152"/>
      <c r="J4" s="152"/>
      <c r="K4" s="152"/>
      <c r="L4" s="152"/>
      <c r="M4" s="152"/>
      <c r="N4" s="152"/>
      <c r="O4" s="152"/>
      <c r="Z4" s="11"/>
      <c r="AA4" s="11"/>
      <c r="AB4" s="11"/>
      <c r="AC4" s="11"/>
      <c r="AD4" s="11"/>
      <c r="AE4" s="11"/>
      <c r="AF4" s="11"/>
      <c r="AG4" s="11"/>
      <c r="AH4" s="11"/>
      <c r="AI4" s="11"/>
    </row>
    <row r="5" spans="1:35" ht="15" customHeight="1" x14ac:dyDescent="0.25">
      <c r="I5" s="152"/>
      <c r="J5" s="152"/>
      <c r="K5" s="152"/>
      <c r="L5" s="152"/>
      <c r="M5" s="152"/>
      <c r="N5" s="152"/>
      <c r="O5" s="152"/>
      <c r="Z5" s="11"/>
      <c r="AA5" s="11"/>
      <c r="AB5" s="11"/>
      <c r="AC5" s="11"/>
      <c r="AD5" s="11"/>
      <c r="AE5" s="11"/>
      <c r="AF5" s="11"/>
      <c r="AG5" s="11"/>
      <c r="AH5" s="11"/>
      <c r="AI5" s="11"/>
    </row>
    <row r="6" spans="1:35" ht="16.5" customHeight="1" x14ac:dyDescent="0.25">
      <c r="I6" s="153"/>
      <c r="J6" s="153"/>
      <c r="K6" s="153"/>
      <c r="L6" s="153"/>
      <c r="M6" s="153"/>
      <c r="N6" s="153"/>
      <c r="Z6" s="11"/>
      <c r="AA6" s="11"/>
      <c r="AB6" s="11"/>
      <c r="AC6" s="11"/>
      <c r="AD6" s="11"/>
      <c r="AE6" s="11"/>
      <c r="AF6" s="11"/>
      <c r="AG6" s="11"/>
      <c r="AH6" s="11"/>
      <c r="AI6" s="11"/>
    </row>
    <row r="7" spans="1:35" ht="15.75" customHeight="1" x14ac:dyDescent="0.25">
      <c r="A7" s="240" t="s">
        <v>7147</v>
      </c>
      <c r="B7" s="240"/>
      <c r="C7" s="240"/>
      <c r="D7" s="240"/>
      <c r="E7" s="240"/>
      <c r="F7" s="240"/>
      <c r="G7" s="240"/>
      <c r="H7" s="240"/>
      <c r="I7" s="240"/>
      <c r="J7" s="240"/>
      <c r="K7" s="240"/>
      <c r="L7" s="240"/>
      <c r="M7" s="240"/>
      <c r="N7" s="240"/>
      <c r="O7" s="240"/>
      <c r="P7" s="240"/>
      <c r="Q7" s="240"/>
      <c r="R7" s="240"/>
      <c r="Z7" s="11"/>
      <c r="AA7" s="11"/>
      <c r="AB7" s="11"/>
      <c r="AC7" s="11"/>
      <c r="AD7" s="11"/>
      <c r="AE7" s="11"/>
      <c r="AF7" s="11"/>
      <c r="AG7" s="11"/>
      <c r="AH7" s="11"/>
      <c r="AI7" s="11"/>
    </row>
    <row r="8" spans="1:35" s="153" customFormat="1" ht="15.75" customHeight="1" x14ac:dyDescent="0.25">
      <c r="A8" s="240" t="s">
        <v>7148</v>
      </c>
      <c r="B8" s="240"/>
      <c r="C8" s="240"/>
      <c r="D8" s="240"/>
      <c r="E8" s="240"/>
      <c r="F8" s="240"/>
      <c r="G8" s="240"/>
      <c r="H8" s="240"/>
      <c r="I8" s="240"/>
      <c r="J8" s="240"/>
      <c r="K8" s="240"/>
      <c r="L8" s="240"/>
      <c r="M8" s="240"/>
      <c r="N8" s="240"/>
      <c r="O8" s="240"/>
      <c r="P8" s="240"/>
      <c r="Q8" s="240"/>
    </row>
    <row r="9" spans="1:35" s="192" customFormat="1" x14ac:dyDescent="0.25">
      <c r="A9" s="241" t="s">
        <v>10972</v>
      </c>
      <c r="B9" s="241"/>
      <c r="C9" s="241"/>
      <c r="D9" s="241"/>
      <c r="E9" s="241"/>
      <c r="F9" s="241"/>
      <c r="G9" s="241"/>
      <c r="H9" s="241"/>
      <c r="I9" s="241"/>
      <c r="J9" s="241"/>
      <c r="K9" s="241"/>
      <c r="L9" s="241"/>
      <c r="M9" s="241"/>
      <c r="N9" s="241"/>
      <c r="O9" s="241"/>
      <c r="P9" s="241"/>
      <c r="Q9" s="241"/>
    </row>
    <row r="10" spans="1:35" s="3" customFormat="1" x14ac:dyDescent="0.25">
      <c r="U10"/>
      <c r="V10"/>
      <c r="W10"/>
      <c r="X10"/>
      <c r="Y10"/>
      <c r="Z10" s="154"/>
      <c r="AA10" s="154"/>
      <c r="AB10" s="154"/>
      <c r="AC10" s="154"/>
      <c r="AD10" s="154"/>
      <c r="AE10" s="155"/>
      <c r="AF10" s="155"/>
      <c r="AG10" s="155"/>
      <c r="AH10" s="155"/>
      <c r="AI10" s="155"/>
    </row>
    <row r="11" spans="1:35" customFormat="1" ht="15" customHeight="1" x14ac:dyDescent="0.25">
      <c r="A11" s="1"/>
      <c r="B11" s="106"/>
      <c r="C11" s="247" t="str">
        <f>IF(AND(C13&lt;&gt;"Search &amp; Select ---&gt;",C17=""),"Please Select a Diversion","")</f>
        <v/>
      </c>
      <c r="D11" s="247"/>
      <c r="E11" s="247"/>
      <c r="F11" s="247"/>
      <c r="G11" s="247"/>
      <c r="H11" s="107"/>
      <c r="I11" s="108"/>
      <c r="J11" s="108"/>
      <c r="K11" s="107"/>
      <c r="L11" s="107"/>
      <c r="M11" s="109"/>
      <c r="N11" s="110"/>
      <c r="O11" s="110"/>
      <c r="P11" s="110"/>
      <c r="Q11" s="111"/>
      <c r="R11" s="1"/>
    </row>
    <row r="12" spans="1:35" customFormat="1" ht="15.75" customHeight="1" thickBot="1" x14ac:dyDescent="0.3">
      <c r="A12" s="1"/>
      <c r="B12" s="130" t="s">
        <v>10970</v>
      </c>
      <c r="C12" s="86"/>
      <c r="D12" s="86"/>
      <c r="E12" s="86"/>
      <c r="F12" s="86"/>
      <c r="G12" s="196"/>
      <c r="H12" s="87" t="s">
        <v>7134</v>
      </c>
      <c r="I12" s="88"/>
      <c r="J12" s="88"/>
      <c r="K12" s="88"/>
      <c r="L12" s="89" t="s">
        <v>11119</v>
      </c>
      <c r="M12" s="88"/>
      <c r="N12" s="218"/>
      <c r="O12" s="86"/>
      <c r="P12" s="86"/>
      <c r="Q12" s="112"/>
      <c r="R12" s="1"/>
    </row>
    <row r="13" spans="1:35" customFormat="1" x14ac:dyDescent="0.25">
      <c r="A13" s="1"/>
      <c r="B13" s="132"/>
      <c r="C13" s="238" t="str">
        <f>IF(G13="(All)","Search &amp; Select ---&gt;",G13)</f>
        <v>Search &amp; Select ---&gt;</v>
      </c>
      <c r="D13" s="239"/>
      <c r="E13" s="239"/>
      <c r="F13" s="90" t="s">
        <v>6247</v>
      </c>
      <c r="G13" s="219" t="s">
        <v>11121</v>
      </c>
      <c r="H13" s="90" t="s">
        <v>6242</v>
      </c>
      <c r="I13" s="88"/>
      <c r="J13" s="210">
        <v>1</v>
      </c>
      <c r="K13" s="90"/>
      <c r="L13" s="88"/>
      <c r="M13" s="258"/>
      <c r="N13" s="259"/>
      <c r="O13" s="259"/>
      <c r="P13" s="260"/>
      <c r="Q13" s="114"/>
      <c r="R13" s="1"/>
      <c r="T13" s="1"/>
      <c r="U13" s="1"/>
      <c r="V13" s="1"/>
    </row>
    <row r="14" spans="1:35" customFormat="1" ht="15.75" hidden="1" customHeight="1" thickBot="1" x14ac:dyDescent="0.3">
      <c r="A14" s="1"/>
      <c r="B14" s="132"/>
      <c r="C14" s="248"/>
      <c r="D14" s="248"/>
      <c r="E14" s="248"/>
      <c r="F14" s="248"/>
      <c r="G14" s="248"/>
      <c r="H14" s="86"/>
      <c r="I14" s="91"/>
      <c r="J14" s="88"/>
      <c r="K14" s="88"/>
      <c r="L14" s="88"/>
      <c r="M14" s="88"/>
      <c r="N14" s="88"/>
      <c r="O14" s="88"/>
      <c r="P14" s="88"/>
      <c r="Q14" s="114"/>
      <c r="R14" s="1"/>
    </row>
    <row r="15" spans="1:35" customFormat="1" ht="15.75" customHeight="1" x14ac:dyDescent="0.25">
      <c r="A15" s="45"/>
      <c r="B15" s="123"/>
      <c r="C15" s="90"/>
      <c r="D15" s="88"/>
      <c r="E15" s="195"/>
      <c r="F15" s="195"/>
      <c r="G15" s="197"/>
      <c r="H15" s="92"/>
      <c r="I15" s="88"/>
      <c r="J15" s="88"/>
      <c r="K15" s="88"/>
      <c r="L15" s="88"/>
      <c r="M15" s="93"/>
      <c r="N15" s="94"/>
      <c r="O15" s="95"/>
      <c r="P15" s="95"/>
      <c r="Q15" s="114"/>
      <c r="R15" s="1"/>
    </row>
    <row r="16" spans="1:35" customFormat="1" ht="15.75" customHeight="1" thickBot="1" x14ac:dyDescent="0.3">
      <c r="A16" s="1"/>
      <c r="B16" s="131" t="s">
        <v>10973</v>
      </c>
      <c r="C16" s="96"/>
      <c r="D16" s="88"/>
      <c r="E16" s="88"/>
      <c r="F16" s="88"/>
      <c r="G16" s="198"/>
      <c r="H16" s="278" t="s">
        <v>7135</v>
      </c>
      <c r="I16" s="278"/>
      <c r="J16" s="278"/>
      <c r="K16" s="278"/>
      <c r="L16" s="279" t="s">
        <v>11120</v>
      </c>
      <c r="M16" s="279"/>
      <c r="N16" s="279"/>
      <c r="O16" s="279"/>
      <c r="P16" s="279"/>
      <c r="Q16" s="112"/>
      <c r="R16" s="1"/>
    </row>
    <row r="17" spans="1:18" customFormat="1" ht="15.75" customHeight="1" x14ac:dyDescent="0.25">
      <c r="A17" s="1"/>
      <c r="B17" s="123"/>
      <c r="C17" s="98" t="str">
        <f>VLOOKUP(D17,Helper_2!$A$18:$B$37,2,0)</f>
        <v>Please Select a Permit/Registration ID First</v>
      </c>
      <c r="D17" s="98">
        <v>1</v>
      </c>
      <c r="E17" s="98"/>
      <c r="F17" s="98"/>
      <c r="G17" s="98"/>
      <c r="H17" s="99"/>
      <c r="I17" s="261" t="str">
        <f>IF(C13="Search &amp; Select ---&gt;","",IF(Helper_2!C9="Not Available","Not Available",IF(Helper_2!C8="Million Gallons/Day (mgd)",Helper_2!C9&amp;" "&amp;Helper_2!C8,TEXT(Helper_2!C9,"#,###")&amp;" "&amp;Helper_2!C8)))</f>
        <v/>
      </c>
      <c r="J17" s="262"/>
      <c r="K17" s="263"/>
      <c r="L17" s="88"/>
      <c r="M17" s="258"/>
      <c r="N17" s="259"/>
      <c r="O17" s="259"/>
      <c r="P17" s="260"/>
      <c r="Q17" s="114"/>
      <c r="R17" s="1"/>
    </row>
    <row r="18" spans="1:18" customFormat="1" ht="15.75" customHeight="1" x14ac:dyDescent="0.25">
      <c r="B18" s="124"/>
      <c r="C18" s="98"/>
      <c r="D18" s="98"/>
      <c r="E18" s="98"/>
      <c r="F18" s="98"/>
      <c r="G18" s="98"/>
      <c r="H18" s="99"/>
      <c r="I18" s="88"/>
      <c r="J18" s="88"/>
      <c r="K18" s="88"/>
      <c r="L18" s="88"/>
      <c r="M18" s="93"/>
      <c r="N18" s="88"/>
      <c r="O18" s="95"/>
      <c r="P18" s="95"/>
      <c r="Q18" s="114"/>
      <c r="R18" s="1"/>
    </row>
    <row r="19" spans="1:18" customFormat="1" ht="15.75" customHeight="1" thickBot="1" x14ac:dyDescent="0.3">
      <c r="A19" s="45"/>
      <c r="B19" s="123"/>
      <c r="C19" s="98"/>
      <c r="D19" s="98"/>
      <c r="E19" s="98"/>
      <c r="F19" s="98"/>
      <c r="G19" s="98"/>
      <c r="H19" s="278" t="s">
        <v>6</v>
      </c>
      <c r="I19" s="278"/>
      <c r="J19" s="278"/>
      <c r="K19" s="278"/>
      <c r="L19" s="97" t="s">
        <v>1091</v>
      </c>
      <c r="M19" s="88"/>
      <c r="N19" s="88"/>
      <c r="O19" s="100"/>
      <c r="P19" s="100"/>
      <c r="Q19" s="115"/>
      <c r="R19" s="1"/>
    </row>
    <row r="20" spans="1:18" customFormat="1" ht="15.75" customHeight="1" x14ac:dyDescent="0.25">
      <c r="A20" s="1"/>
      <c r="B20" s="113"/>
      <c r="C20" s="98"/>
      <c r="D20" s="98"/>
      <c r="E20" s="98"/>
      <c r="F20" s="98"/>
      <c r="G20" s="98"/>
      <c r="H20" s="90"/>
      <c r="I20" s="281" t="str">
        <f>IF(C13="Search &amp; Select ---&gt;","",IFERROR(VLOOKUP(C13&amp;"_"&amp;C17,ActiveConsumptiveDiversions!$E$3:$U$3002,14,0),"Not Available"))</f>
        <v/>
      </c>
      <c r="J20" s="282"/>
      <c r="K20" s="283"/>
      <c r="L20" s="88"/>
      <c r="M20" s="258"/>
      <c r="N20" s="259"/>
      <c r="O20" s="259"/>
      <c r="P20" s="260"/>
      <c r="Q20" s="115"/>
      <c r="R20" s="1"/>
    </row>
    <row r="21" spans="1:18" customFormat="1" ht="11.25" customHeight="1" x14ac:dyDescent="0.25">
      <c r="A21" s="1"/>
      <c r="B21" s="113"/>
      <c r="C21" s="90"/>
      <c r="D21" s="90"/>
      <c r="E21" s="90"/>
      <c r="F21" s="90"/>
      <c r="G21" s="90"/>
      <c r="H21" s="90"/>
      <c r="I21" s="90"/>
      <c r="J21" s="88"/>
      <c r="K21" s="88"/>
      <c r="L21" s="88"/>
      <c r="M21" s="88"/>
      <c r="N21" s="88"/>
      <c r="O21" s="100"/>
      <c r="P21" s="100"/>
      <c r="Q21" s="115"/>
      <c r="R21" s="1"/>
    </row>
    <row r="22" spans="1:18" customFormat="1" ht="16.5" customHeight="1" thickBot="1" x14ac:dyDescent="0.3">
      <c r="A22" s="1"/>
      <c r="B22" s="128" t="s">
        <v>11001</v>
      </c>
      <c r="C22" s="88"/>
      <c r="D22" s="90"/>
      <c r="E22" s="90"/>
      <c r="F22" s="90"/>
      <c r="G22" s="90"/>
      <c r="H22" s="280" t="s">
        <v>6243</v>
      </c>
      <c r="I22" s="280"/>
      <c r="J22" s="280"/>
      <c r="K22" s="280"/>
      <c r="L22" s="101" t="s">
        <v>7149</v>
      </c>
      <c r="M22" s="88"/>
      <c r="N22" s="88"/>
      <c r="O22" s="88"/>
      <c r="P22" s="88"/>
      <c r="Q22" s="115"/>
      <c r="R22" s="1"/>
    </row>
    <row r="23" spans="1:18" customFormat="1" ht="15.75" customHeight="1" x14ac:dyDescent="0.25">
      <c r="A23" s="1"/>
      <c r="B23" s="113"/>
      <c r="C23" s="249" t="str">
        <f>IF(C11="Please Select a Diversion","Select a diversion first",IF(C13="Search &amp; Select ---&gt;","",VLOOKUP(Helper_2!C3&amp;"_"&amp;Helper_2!C4,ActiveConsumptiveDiversions!$E$3:$U$3003,12,0)))</f>
        <v/>
      </c>
      <c r="D23" s="250"/>
      <c r="E23" s="250"/>
      <c r="F23" s="250"/>
      <c r="G23" s="250"/>
      <c r="H23" s="90"/>
      <c r="I23" s="249" t="str">
        <f>IF(AND(C13&lt;&gt;"Search &amp; Select ---&gt;",C17&lt;&gt;""),IF(SUBSTITUTE(VLOOKUP(Helper_2!C3&amp;"_"&amp;Helper_2!C4,ActiveConsumptiveDiversions!$E$3:$U$3003,15,0),VLOOKUP(Helper_2!C3&amp;"_"&amp;Helper_2!C4,ActiveConsumptiveDiversions!$E$3:$U$3003,16,0),"")="","Description is not available.",SUBSTITUTE(VLOOKUP(Helper_2!C3&amp;"_"&amp;Helper_2!C4,ActiveConsumptiveDiversions!$E$3:$U$3003,15,0),VLOOKUP(Helper_2!C3&amp;"_"&amp;Helper_2!C4,ActiveConsumptiveDiversions!$E$3:$U$3003,16,0),"")),"")</f>
        <v/>
      </c>
      <c r="J23" s="250"/>
      <c r="K23" s="251"/>
      <c r="L23" s="90"/>
      <c r="M23" s="151">
        <v>1</v>
      </c>
      <c r="N23" s="88"/>
      <c r="O23" s="88"/>
      <c r="P23" s="100"/>
      <c r="Q23" s="112"/>
      <c r="R23" s="1"/>
    </row>
    <row r="24" spans="1:18" customFormat="1" ht="15.75" customHeight="1" x14ac:dyDescent="0.25">
      <c r="A24" s="1"/>
      <c r="B24" s="113"/>
      <c r="C24" s="252"/>
      <c r="D24" s="253"/>
      <c r="E24" s="253"/>
      <c r="F24" s="253"/>
      <c r="G24" s="253"/>
      <c r="H24" s="90"/>
      <c r="I24" s="252"/>
      <c r="J24" s="253"/>
      <c r="K24" s="254"/>
      <c r="L24" s="90"/>
      <c r="M24" s="88"/>
      <c r="N24" s="88"/>
      <c r="O24" s="88"/>
      <c r="P24" s="88"/>
      <c r="Q24" s="115"/>
      <c r="R24" s="1"/>
    </row>
    <row r="25" spans="1:18" customFormat="1" ht="15.75" customHeight="1" x14ac:dyDescent="0.25">
      <c r="A25" s="1"/>
      <c r="B25" s="113"/>
      <c r="C25" s="252"/>
      <c r="D25" s="253"/>
      <c r="E25" s="253"/>
      <c r="F25" s="253"/>
      <c r="G25" s="253"/>
      <c r="H25" s="90"/>
      <c r="I25" s="252"/>
      <c r="J25" s="253"/>
      <c r="K25" s="254"/>
      <c r="L25" s="90"/>
      <c r="M25" s="88"/>
      <c r="N25" s="88"/>
      <c r="O25" s="88"/>
      <c r="P25" s="88"/>
      <c r="Q25" s="115"/>
      <c r="R25" s="1"/>
    </row>
    <row r="26" spans="1:18" customFormat="1" ht="15.75" customHeight="1" x14ac:dyDescent="0.25">
      <c r="A26" s="1"/>
      <c r="B26" s="113"/>
      <c r="C26" s="255"/>
      <c r="D26" s="256"/>
      <c r="E26" s="256"/>
      <c r="F26" s="256"/>
      <c r="G26" s="256"/>
      <c r="H26" s="90"/>
      <c r="I26" s="255"/>
      <c r="J26" s="256"/>
      <c r="K26" s="257"/>
      <c r="L26" s="90"/>
      <c r="M26" s="88"/>
      <c r="N26" s="88"/>
      <c r="O26" s="88"/>
      <c r="P26" s="88"/>
      <c r="Q26" s="115"/>
      <c r="R26" s="1"/>
    </row>
    <row r="27" spans="1:18" customFormat="1" ht="11.25" customHeight="1" x14ac:dyDescent="0.25">
      <c r="A27" s="1"/>
      <c r="B27" s="113"/>
      <c r="C27" s="104"/>
      <c r="D27" s="104"/>
      <c r="E27" s="104"/>
      <c r="F27" s="104"/>
      <c r="G27" s="104"/>
      <c r="H27" s="104"/>
      <c r="I27" s="90"/>
      <c r="J27" s="90"/>
      <c r="K27" s="88"/>
      <c r="L27" s="88"/>
      <c r="M27" s="88"/>
      <c r="N27" s="88"/>
      <c r="O27" s="88"/>
      <c r="P27" s="88"/>
      <c r="Q27" s="115"/>
      <c r="R27" s="1"/>
    </row>
    <row r="28" spans="1:18" customFormat="1" ht="23.25" customHeight="1" thickBot="1" x14ac:dyDescent="0.3">
      <c r="A28" s="16"/>
      <c r="B28" s="127" t="s">
        <v>10975</v>
      </c>
      <c r="C28" s="103"/>
      <c r="D28" s="103"/>
      <c r="E28" s="103"/>
      <c r="F28" s="103"/>
      <c r="G28" s="103"/>
      <c r="H28" s="103"/>
      <c r="I28" s="103"/>
      <c r="J28" s="103"/>
      <c r="K28" s="102"/>
      <c r="L28" s="102"/>
      <c r="M28" s="102"/>
      <c r="N28" s="102"/>
      <c r="O28" s="102"/>
      <c r="P28" s="102"/>
      <c r="Q28" s="116"/>
      <c r="R28" s="1"/>
    </row>
    <row r="29" spans="1:18" customFormat="1" ht="63.75" customHeight="1" x14ac:dyDescent="0.25">
      <c r="A29" s="1"/>
      <c r="B29" s="113"/>
      <c r="C29" s="244" t="s">
        <v>1050</v>
      </c>
      <c r="D29" s="245"/>
      <c r="E29" s="245"/>
      <c r="F29" s="245"/>
      <c r="G29" s="245"/>
      <c r="H29" s="245"/>
      <c r="I29" s="245"/>
      <c r="J29" s="245"/>
      <c r="K29" s="245"/>
      <c r="L29" s="245"/>
      <c r="M29" s="245"/>
      <c r="N29" s="245"/>
      <c r="O29" s="245"/>
      <c r="P29" s="246"/>
      <c r="Q29" s="112"/>
      <c r="R29" s="1"/>
    </row>
    <row r="30" spans="1:18" customFormat="1" ht="3.75" customHeight="1" x14ac:dyDescent="0.25">
      <c r="A30" s="1"/>
      <c r="B30" s="113"/>
      <c r="C30" s="73"/>
      <c r="D30" s="73"/>
      <c r="E30" s="73"/>
      <c r="F30" s="73"/>
      <c r="G30" s="73"/>
      <c r="H30" s="73"/>
      <c r="I30" s="73"/>
      <c r="J30" s="73"/>
      <c r="K30" s="88"/>
      <c r="L30" s="88"/>
      <c r="M30" s="88"/>
      <c r="N30" s="88"/>
      <c r="O30" s="88"/>
      <c r="P30" s="88"/>
      <c r="Q30" s="112"/>
      <c r="R30" s="1"/>
    </row>
    <row r="31" spans="1:18" customFormat="1" ht="16.5" thickBot="1" x14ac:dyDescent="0.3">
      <c r="A31" s="1"/>
      <c r="B31" s="128" t="s">
        <v>1092</v>
      </c>
      <c r="C31" s="88"/>
      <c r="D31" s="73"/>
      <c r="E31" s="73"/>
      <c r="F31" s="73"/>
      <c r="G31" s="73"/>
      <c r="H31" s="73"/>
      <c r="I31" s="88" t="s">
        <v>11118</v>
      </c>
      <c r="J31" s="73"/>
      <c r="K31" s="88"/>
      <c r="L31" s="88"/>
      <c r="M31" s="88"/>
      <c r="N31" s="88"/>
      <c r="O31" s="88"/>
      <c r="P31" s="88"/>
      <c r="Q31" s="112"/>
      <c r="R31" s="1"/>
    </row>
    <row r="32" spans="1:18" customFormat="1" ht="18" x14ac:dyDescent="0.25">
      <c r="A32" s="1"/>
      <c r="B32" s="113"/>
      <c r="C32" s="264"/>
      <c r="D32" s="265"/>
      <c r="E32" s="265"/>
      <c r="F32" s="265"/>
      <c r="G32" s="265"/>
      <c r="H32" s="88"/>
      <c r="I32" s="266"/>
      <c r="J32" s="267"/>
      <c r="K32" s="102"/>
      <c r="L32" s="105"/>
      <c r="M32" s="88"/>
      <c r="N32" s="88"/>
      <c r="O32" s="88"/>
      <c r="P32" s="88"/>
      <c r="Q32" s="112"/>
      <c r="R32" s="1"/>
    </row>
    <row r="33" spans="1:37" customFormat="1" ht="12.75" customHeight="1" x14ac:dyDescent="0.25">
      <c r="A33" s="1"/>
      <c r="B33" s="117"/>
      <c r="C33" s="118"/>
      <c r="D33" s="118"/>
      <c r="E33" s="118"/>
      <c r="F33" s="118"/>
      <c r="G33" s="118"/>
      <c r="H33" s="118"/>
      <c r="I33" s="119"/>
      <c r="J33" s="120"/>
      <c r="K33" s="120"/>
      <c r="L33" s="121"/>
      <c r="M33" s="118"/>
      <c r="N33" s="118"/>
      <c r="O33" s="118"/>
      <c r="P33" s="118"/>
      <c r="Q33" s="122"/>
      <c r="R33" s="1"/>
    </row>
    <row r="34" spans="1:37" ht="7.5" customHeight="1" x14ac:dyDescent="0.25">
      <c r="C34" s="10"/>
      <c r="D34" s="10"/>
      <c r="E34" s="10"/>
      <c r="F34" s="10"/>
      <c r="G34" s="10"/>
      <c r="H34" s="10"/>
      <c r="I34" s="10"/>
      <c r="J34" s="10"/>
      <c r="K34" s="10"/>
      <c r="L34" s="10"/>
      <c r="M34" s="10"/>
      <c r="N34" s="10"/>
      <c r="O34" s="10"/>
      <c r="P34" s="10"/>
    </row>
    <row r="35" spans="1:37" ht="3.75" customHeight="1" x14ac:dyDescent="0.25"/>
    <row r="36" spans="1:37" ht="3.75" customHeight="1" x14ac:dyDescent="0.25"/>
    <row r="37" spans="1:37" ht="17.25" customHeight="1" x14ac:dyDescent="0.25">
      <c r="C37" s="242" t="s">
        <v>10976</v>
      </c>
      <c r="D37" s="243"/>
      <c r="E37" s="243"/>
      <c r="F37" s="243"/>
      <c r="G37" s="243"/>
      <c r="H37" s="243"/>
      <c r="I37" s="243"/>
      <c r="J37" s="243"/>
      <c r="K37" s="243"/>
      <c r="L37" s="243"/>
      <c r="M37" s="243"/>
      <c r="N37" s="243"/>
      <c r="O37" s="243"/>
      <c r="P37" s="243"/>
    </row>
    <row r="38" spans="1:37" ht="3.75" customHeight="1" x14ac:dyDescent="0.25">
      <c r="P38" s="9"/>
      <c r="Q38" s="81"/>
    </row>
    <row r="39" spans="1:37" ht="49.5" customHeight="1" x14ac:dyDescent="0.25">
      <c r="C39" s="274" t="s">
        <v>10977</v>
      </c>
      <c r="D39" s="274"/>
      <c r="E39" s="274"/>
      <c r="F39" s="274"/>
      <c r="G39" s="274"/>
      <c r="H39" s="274"/>
      <c r="I39" s="274"/>
      <c r="J39" s="274"/>
      <c r="K39" s="274"/>
      <c r="L39" s="274"/>
      <c r="M39" s="274"/>
      <c r="N39" s="274"/>
      <c r="O39" s="274"/>
      <c r="P39" s="274"/>
    </row>
    <row r="40" spans="1:37" s="15" customFormat="1" ht="7.5" customHeight="1" x14ac:dyDescent="0.25">
      <c r="N40" s="67"/>
      <c r="Z40" s="134"/>
      <c r="AA40" s="134"/>
      <c r="AB40" s="134"/>
      <c r="AC40" s="134"/>
      <c r="AD40" s="134"/>
      <c r="AE40" s="134"/>
      <c r="AF40" s="134"/>
      <c r="AG40" s="134"/>
      <c r="AH40" s="134"/>
      <c r="AI40" s="134"/>
    </row>
    <row r="41" spans="1:37" s="15" customFormat="1" x14ac:dyDescent="0.25">
      <c r="C41" s="275" t="str">
        <f>"If no withdrawals occurred during "&amp;Helper_2!$K$11&amp;", select "&amp;CHAR(34)&amp;"No Withdrawals"&amp;CHAR(34)&amp;" from the dropdown."</f>
        <v>If no withdrawals occurred during 2025, select "No Withdrawals" from the dropdown.</v>
      </c>
      <c r="D41" s="275"/>
      <c r="E41" s="275"/>
      <c r="F41" s="275"/>
      <c r="G41" s="275"/>
      <c r="H41" s="275"/>
      <c r="I41" s="275"/>
      <c r="J41" s="275"/>
      <c r="K41" s="275"/>
      <c r="L41" s="209">
        <v>1</v>
      </c>
      <c r="M41" s="85"/>
      <c r="N41" s="67"/>
      <c r="Z41" s="134"/>
      <c r="AA41" s="134"/>
      <c r="AB41" s="134"/>
      <c r="AC41" s="134"/>
      <c r="AD41" s="134"/>
      <c r="AE41" s="134"/>
      <c r="AF41" s="134"/>
      <c r="AG41" s="134"/>
      <c r="AH41" s="134"/>
      <c r="AI41" s="134"/>
    </row>
    <row r="42" spans="1:37" s="15" customFormat="1" ht="7.5" customHeight="1" x14ac:dyDescent="0.25">
      <c r="N42" s="67"/>
      <c r="Z42" s="134"/>
      <c r="AA42" s="134"/>
      <c r="AB42" s="134"/>
      <c r="AC42" s="134"/>
      <c r="AD42" s="134"/>
      <c r="AE42" s="134"/>
      <c r="AF42" s="134"/>
      <c r="AG42" s="134"/>
      <c r="AH42" s="134"/>
      <c r="AI42" s="134"/>
    </row>
    <row r="43" spans="1:37" ht="20.25" x14ac:dyDescent="0.25">
      <c r="C43" s="276" t="str">
        <f>Helper_2!C8</f>
        <v>Million Gallons/Day (mgd)</v>
      </c>
      <c r="D43" s="276"/>
      <c r="E43" s="276"/>
      <c r="F43" s="276"/>
      <c r="G43" s="276"/>
      <c r="H43" s="276"/>
      <c r="I43" s="276"/>
      <c r="J43" s="276"/>
      <c r="K43" s="276"/>
      <c r="L43" s="276"/>
      <c r="M43" s="276"/>
      <c r="N43" s="276"/>
      <c r="O43" s="276"/>
      <c r="P43" s="276"/>
      <c r="Q43" s="11"/>
    </row>
    <row r="44" spans="1:37" ht="15.75" customHeight="1" x14ac:dyDescent="0.25">
      <c r="C44" s="63" t="s">
        <v>1055</v>
      </c>
      <c r="D44" s="62" t="s">
        <v>1056</v>
      </c>
      <c r="E44" s="62" t="s">
        <v>2391</v>
      </c>
      <c r="F44" s="191"/>
      <c r="G44" s="191" t="s">
        <v>1057</v>
      </c>
      <c r="H44" s="62" t="s">
        <v>1058</v>
      </c>
      <c r="I44" s="62" t="s">
        <v>1059</v>
      </c>
      <c r="J44" s="62" t="s">
        <v>1060</v>
      </c>
      <c r="K44" s="62" t="s">
        <v>1061</v>
      </c>
      <c r="L44" s="62" t="s">
        <v>1062</v>
      </c>
      <c r="M44" s="62" t="s">
        <v>1063</v>
      </c>
      <c r="N44" s="62" t="s">
        <v>1064</v>
      </c>
      <c r="O44" s="62" t="s">
        <v>1065</v>
      </c>
      <c r="P44" s="62" t="s">
        <v>1066</v>
      </c>
    </row>
    <row r="45" spans="1:37" ht="15.75" hidden="1" customHeight="1" x14ac:dyDescent="0.25">
      <c r="C45" s="53"/>
      <c r="D45" s="54">
        <v>1</v>
      </c>
      <c r="E45" s="54">
        <v>2</v>
      </c>
      <c r="F45" s="190"/>
      <c r="G45" s="190">
        <v>3</v>
      </c>
      <c r="H45" s="54">
        <v>4</v>
      </c>
      <c r="I45" s="54">
        <v>5</v>
      </c>
      <c r="J45" s="54">
        <v>6</v>
      </c>
      <c r="K45" s="54">
        <v>7</v>
      </c>
      <c r="L45" s="54">
        <v>8</v>
      </c>
      <c r="M45" s="54">
        <v>9</v>
      </c>
      <c r="N45" s="54">
        <v>10</v>
      </c>
      <c r="O45" s="54">
        <v>11</v>
      </c>
      <c r="P45" s="54">
        <v>12</v>
      </c>
      <c r="Z45" s="135">
        <f>D45</f>
        <v>1</v>
      </c>
      <c r="AA45" s="135">
        <f>E45</f>
        <v>2</v>
      </c>
      <c r="AB45" s="135">
        <f>G45</f>
        <v>3</v>
      </c>
      <c r="AC45" s="135">
        <f t="shared" ref="AC45:AJ45" si="0">H45</f>
        <v>4</v>
      </c>
      <c r="AD45" s="135">
        <f t="shared" si="0"/>
        <v>5</v>
      </c>
      <c r="AE45" s="135">
        <f t="shared" si="0"/>
        <v>6</v>
      </c>
      <c r="AF45" s="135">
        <f t="shared" si="0"/>
        <v>7</v>
      </c>
      <c r="AG45" s="135">
        <f t="shared" si="0"/>
        <v>8</v>
      </c>
      <c r="AH45" s="135">
        <f t="shared" si="0"/>
        <v>9</v>
      </c>
      <c r="AI45" s="135">
        <f t="shared" si="0"/>
        <v>10</v>
      </c>
      <c r="AJ45" s="135">
        <f t="shared" si="0"/>
        <v>11</v>
      </c>
      <c r="AK45" s="135">
        <f t="shared" ref="AK45" si="1">P45</f>
        <v>12</v>
      </c>
    </row>
    <row r="46" spans="1:37" x14ac:dyDescent="0.25">
      <c r="C46" s="63">
        <v>1</v>
      </c>
      <c r="D46" s="60"/>
      <c r="E46" s="60"/>
      <c r="F46" s="189"/>
      <c r="G46" s="60"/>
      <c r="H46" s="60"/>
      <c r="I46" s="60"/>
      <c r="J46" s="60"/>
      <c r="K46" s="60"/>
      <c r="L46" s="60"/>
      <c r="M46" s="60"/>
      <c r="N46" s="60"/>
      <c r="O46" s="60"/>
      <c r="P46" s="60"/>
      <c r="Y46" s="135">
        <f t="shared" ref="Y46:Y76" si="2">C46</f>
        <v>1</v>
      </c>
      <c r="Z46" s="52" t="str">
        <f t="shared" ref="Z46:Z74" si="3">IF(D46="","",D46)</f>
        <v/>
      </c>
      <c r="AA46" s="52" t="str">
        <f t="shared" ref="AA46:AA74" si="4">IF(E46="","",E46)</f>
        <v/>
      </c>
      <c r="AB46" s="52" t="str">
        <f t="shared" ref="AB46:AB76" si="5">IF(G46="","",G46)</f>
        <v/>
      </c>
      <c r="AC46" s="52" t="str">
        <f t="shared" ref="AC46:AK46" si="6">IF(H46="","",H46)</f>
        <v/>
      </c>
      <c r="AD46" s="52" t="str">
        <f t="shared" si="6"/>
        <v/>
      </c>
      <c r="AE46" s="52" t="str">
        <f t="shared" si="6"/>
        <v/>
      </c>
      <c r="AF46" s="52" t="str">
        <f t="shared" si="6"/>
        <v/>
      </c>
      <c r="AG46" s="52" t="str">
        <f t="shared" si="6"/>
        <v/>
      </c>
      <c r="AH46" s="52" t="str">
        <f t="shared" si="6"/>
        <v/>
      </c>
      <c r="AI46" s="52" t="str">
        <f t="shared" si="6"/>
        <v/>
      </c>
      <c r="AJ46" s="52" t="str">
        <f t="shared" si="6"/>
        <v/>
      </c>
      <c r="AK46" s="52" t="str">
        <f t="shared" si="6"/>
        <v/>
      </c>
    </row>
    <row r="47" spans="1:37" ht="15.75" customHeight="1" x14ac:dyDescent="0.25">
      <c r="C47" s="63">
        <v>2</v>
      </c>
      <c r="D47" s="60"/>
      <c r="E47" s="60"/>
      <c r="F47" s="189"/>
      <c r="G47" s="60"/>
      <c r="H47" s="60"/>
      <c r="I47" s="60"/>
      <c r="J47" s="60"/>
      <c r="K47" s="60"/>
      <c r="L47" s="60"/>
      <c r="M47" s="60"/>
      <c r="N47" s="60"/>
      <c r="O47" s="60"/>
      <c r="P47" s="60"/>
      <c r="Y47" s="135">
        <f t="shared" si="2"/>
        <v>2</v>
      </c>
      <c r="Z47" s="52" t="str">
        <f t="shared" si="3"/>
        <v/>
      </c>
      <c r="AA47" s="52" t="str">
        <f t="shared" si="4"/>
        <v/>
      </c>
      <c r="AB47" s="52" t="str">
        <f t="shared" si="5"/>
        <v/>
      </c>
      <c r="AC47" s="52" t="str">
        <f t="shared" ref="AC47:AC75" si="7">IF(H47="","",H47)</f>
        <v/>
      </c>
      <c r="AD47" s="52" t="str">
        <f t="shared" ref="AD47:AD76" si="8">IF(I47="","",I47)</f>
        <v/>
      </c>
      <c r="AE47" s="52" t="str">
        <f t="shared" ref="AE47:AE75" si="9">IF(J47="","",J47)</f>
        <v/>
      </c>
      <c r="AF47" s="52" t="str">
        <f t="shared" ref="AF47:AF76" si="10">IF(K47="","",K47)</f>
        <v/>
      </c>
      <c r="AG47" s="52" t="str">
        <f t="shared" ref="AG47:AG76" si="11">IF(L47="","",L47)</f>
        <v/>
      </c>
      <c r="AH47" s="52" t="str">
        <f t="shared" ref="AH47:AH75" si="12">IF(M47="","",M47)</f>
        <v/>
      </c>
      <c r="AI47" s="52" t="str">
        <f t="shared" ref="AI47:AI76" si="13">IF(N47="","",N47)</f>
        <v/>
      </c>
      <c r="AJ47" s="52" t="str">
        <f t="shared" ref="AJ47:AJ75" si="14">IF(O47="","",O47)</f>
        <v/>
      </c>
      <c r="AK47" s="52" t="str">
        <f t="shared" ref="AK47:AK76" si="15">IF(P47="","",P47)</f>
        <v/>
      </c>
    </row>
    <row r="48" spans="1:37" ht="15" customHeight="1" x14ac:dyDescent="0.25">
      <c r="C48" s="63">
        <v>3</v>
      </c>
      <c r="D48" s="60"/>
      <c r="E48" s="60"/>
      <c r="F48" s="189"/>
      <c r="G48" s="60"/>
      <c r="H48" s="60"/>
      <c r="I48" s="60"/>
      <c r="J48" s="60"/>
      <c r="K48" s="60"/>
      <c r="L48" s="60"/>
      <c r="M48" s="60"/>
      <c r="N48" s="60"/>
      <c r="O48" s="60"/>
      <c r="P48" s="60"/>
      <c r="Y48" s="135">
        <f t="shared" si="2"/>
        <v>3</v>
      </c>
      <c r="Z48" s="52" t="str">
        <f t="shared" si="3"/>
        <v/>
      </c>
      <c r="AA48" s="52" t="str">
        <f t="shared" si="4"/>
        <v/>
      </c>
      <c r="AB48" s="52" t="str">
        <f t="shared" si="5"/>
        <v/>
      </c>
      <c r="AC48" s="52" t="str">
        <f t="shared" si="7"/>
        <v/>
      </c>
      <c r="AD48" s="52" t="str">
        <f t="shared" si="8"/>
        <v/>
      </c>
      <c r="AE48" s="52" t="str">
        <f t="shared" si="9"/>
        <v/>
      </c>
      <c r="AF48" s="52" t="str">
        <f t="shared" si="10"/>
        <v/>
      </c>
      <c r="AG48" s="52" t="str">
        <f t="shared" si="11"/>
        <v/>
      </c>
      <c r="AH48" s="52" t="str">
        <f t="shared" si="12"/>
        <v/>
      </c>
      <c r="AI48" s="52" t="str">
        <f t="shared" si="13"/>
        <v/>
      </c>
      <c r="AJ48" s="52" t="str">
        <f t="shared" si="14"/>
        <v/>
      </c>
      <c r="AK48" s="52" t="str">
        <f t="shared" si="15"/>
        <v/>
      </c>
    </row>
    <row r="49" spans="3:37" ht="15.75" customHeight="1" x14ac:dyDescent="0.25">
      <c r="C49" s="63">
        <v>4</v>
      </c>
      <c r="D49" s="60"/>
      <c r="E49" s="60"/>
      <c r="F49" s="189"/>
      <c r="G49" s="60"/>
      <c r="H49" s="60"/>
      <c r="I49" s="60"/>
      <c r="J49" s="60"/>
      <c r="K49" s="60"/>
      <c r="L49" s="60"/>
      <c r="M49" s="60"/>
      <c r="N49" s="60"/>
      <c r="O49" s="60"/>
      <c r="P49" s="60"/>
      <c r="Y49" s="135">
        <f t="shared" si="2"/>
        <v>4</v>
      </c>
      <c r="Z49" s="52" t="str">
        <f t="shared" si="3"/>
        <v/>
      </c>
      <c r="AA49" s="52" t="str">
        <f t="shared" si="4"/>
        <v/>
      </c>
      <c r="AB49" s="52" t="str">
        <f t="shared" si="5"/>
        <v/>
      </c>
      <c r="AC49" s="52" t="str">
        <f t="shared" si="7"/>
        <v/>
      </c>
      <c r="AD49" s="52" t="str">
        <f t="shared" si="8"/>
        <v/>
      </c>
      <c r="AE49" s="52" t="str">
        <f t="shared" si="9"/>
        <v/>
      </c>
      <c r="AF49" s="52" t="str">
        <f t="shared" si="10"/>
        <v/>
      </c>
      <c r="AG49" s="52" t="str">
        <f t="shared" si="11"/>
        <v/>
      </c>
      <c r="AH49" s="52" t="str">
        <f t="shared" si="12"/>
        <v/>
      </c>
      <c r="AI49" s="52" t="str">
        <f t="shared" si="13"/>
        <v/>
      </c>
      <c r="AJ49" s="52" t="str">
        <f t="shared" si="14"/>
        <v/>
      </c>
      <c r="AK49" s="52" t="str">
        <f t="shared" si="15"/>
        <v/>
      </c>
    </row>
    <row r="50" spans="3:37" ht="15.75" customHeight="1" x14ac:dyDescent="0.25">
      <c r="C50" s="63">
        <v>5</v>
      </c>
      <c r="D50" s="60"/>
      <c r="E50" s="60"/>
      <c r="F50" s="189"/>
      <c r="G50" s="60"/>
      <c r="H50" s="60"/>
      <c r="I50" s="60"/>
      <c r="J50" s="60"/>
      <c r="K50" s="60"/>
      <c r="L50" s="60"/>
      <c r="M50" s="60"/>
      <c r="N50" s="60"/>
      <c r="O50" s="60"/>
      <c r="P50" s="60"/>
      <c r="Y50" s="135">
        <f t="shared" si="2"/>
        <v>5</v>
      </c>
      <c r="Z50" s="52" t="str">
        <f t="shared" si="3"/>
        <v/>
      </c>
      <c r="AA50" s="52" t="str">
        <f t="shared" si="4"/>
        <v/>
      </c>
      <c r="AB50" s="52" t="str">
        <f t="shared" si="5"/>
        <v/>
      </c>
      <c r="AC50" s="52" t="str">
        <f t="shared" si="7"/>
        <v/>
      </c>
      <c r="AD50" s="52" t="str">
        <f t="shared" si="8"/>
        <v/>
      </c>
      <c r="AE50" s="52" t="str">
        <f t="shared" si="9"/>
        <v/>
      </c>
      <c r="AF50" s="52" t="str">
        <f t="shared" si="10"/>
        <v/>
      </c>
      <c r="AG50" s="52" t="str">
        <f t="shared" si="11"/>
        <v/>
      </c>
      <c r="AH50" s="52" t="str">
        <f t="shared" si="12"/>
        <v/>
      </c>
      <c r="AI50" s="52" t="str">
        <f t="shared" si="13"/>
        <v/>
      </c>
      <c r="AJ50" s="52" t="str">
        <f t="shared" si="14"/>
        <v/>
      </c>
      <c r="AK50" s="52" t="str">
        <f t="shared" si="15"/>
        <v/>
      </c>
    </row>
    <row r="51" spans="3:37" ht="15.75" customHeight="1" x14ac:dyDescent="0.25">
      <c r="C51" s="63">
        <v>6</v>
      </c>
      <c r="D51" s="60"/>
      <c r="E51" s="60"/>
      <c r="F51" s="189"/>
      <c r="G51" s="60"/>
      <c r="H51" s="60"/>
      <c r="I51" s="60"/>
      <c r="J51" s="60"/>
      <c r="K51" s="60"/>
      <c r="L51" s="60"/>
      <c r="M51" s="60"/>
      <c r="N51" s="60"/>
      <c r="O51" s="60"/>
      <c r="P51" s="60"/>
      <c r="Y51" s="135">
        <f t="shared" si="2"/>
        <v>6</v>
      </c>
      <c r="Z51" s="52" t="str">
        <f t="shared" si="3"/>
        <v/>
      </c>
      <c r="AA51" s="52" t="str">
        <f t="shared" si="4"/>
        <v/>
      </c>
      <c r="AB51" s="52" t="str">
        <f t="shared" si="5"/>
        <v/>
      </c>
      <c r="AC51" s="52" t="str">
        <f t="shared" si="7"/>
        <v/>
      </c>
      <c r="AD51" s="52" t="str">
        <f t="shared" si="8"/>
        <v/>
      </c>
      <c r="AE51" s="52" t="str">
        <f t="shared" si="9"/>
        <v/>
      </c>
      <c r="AF51" s="52" t="str">
        <f t="shared" si="10"/>
        <v/>
      </c>
      <c r="AG51" s="52" t="str">
        <f t="shared" si="11"/>
        <v/>
      </c>
      <c r="AH51" s="52" t="str">
        <f t="shared" si="12"/>
        <v/>
      </c>
      <c r="AI51" s="52" t="str">
        <f t="shared" si="13"/>
        <v/>
      </c>
      <c r="AJ51" s="52" t="str">
        <f t="shared" si="14"/>
        <v/>
      </c>
      <c r="AK51" s="52" t="str">
        <f t="shared" si="15"/>
        <v/>
      </c>
    </row>
    <row r="52" spans="3:37" ht="15" customHeight="1" x14ac:dyDescent="0.25">
      <c r="C52" s="63">
        <v>7</v>
      </c>
      <c r="D52" s="60"/>
      <c r="E52" s="60"/>
      <c r="F52" s="189"/>
      <c r="G52" s="60"/>
      <c r="H52" s="60"/>
      <c r="I52" s="60"/>
      <c r="J52" s="60"/>
      <c r="K52" s="60"/>
      <c r="L52" s="60"/>
      <c r="M52" s="60"/>
      <c r="N52" s="60"/>
      <c r="O52" s="60"/>
      <c r="P52" s="60"/>
      <c r="Y52" s="135">
        <f t="shared" si="2"/>
        <v>7</v>
      </c>
      <c r="Z52" s="52" t="str">
        <f t="shared" si="3"/>
        <v/>
      </c>
      <c r="AA52" s="52" t="str">
        <f t="shared" si="4"/>
        <v/>
      </c>
      <c r="AB52" s="52" t="str">
        <f t="shared" si="5"/>
        <v/>
      </c>
      <c r="AC52" s="52" t="str">
        <f t="shared" si="7"/>
        <v/>
      </c>
      <c r="AD52" s="52" t="str">
        <f t="shared" si="8"/>
        <v/>
      </c>
      <c r="AE52" s="52" t="str">
        <f t="shared" si="9"/>
        <v/>
      </c>
      <c r="AF52" s="52" t="str">
        <f t="shared" si="10"/>
        <v/>
      </c>
      <c r="AG52" s="52" t="str">
        <f t="shared" si="11"/>
        <v/>
      </c>
      <c r="AH52" s="52" t="str">
        <f t="shared" si="12"/>
        <v/>
      </c>
      <c r="AI52" s="52" t="str">
        <f t="shared" si="13"/>
        <v/>
      </c>
      <c r="AJ52" s="52" t="str">
        <f t="shared" si="14"/>
        <v/>
      </c>
      <c r="AK52" s="52" t="str">
        <f t="shared" si="15"/>
        <v/>
      </c>
    </row>
    <row r="53" spans="3:37" ht="15" customHeight="1" x14ac:dyDescent="0.25">
      <c r="C53" s="63">
        <v>8</v>
      </c>
      <c r="D53" s="60"/>
      <c r="E53" s="60"/>
      <c r="F53" s="189"/>
      <c r="G53" s="60"/>
      <c r="H53" s="60"/>
      <c r="I53" s="60"/>
      <c r="J53" s="60"/>
      <c r="K53" s="60"/>
      <c r="L53" s="60"/>
      <c r="M53" s="60"/>
      <c r="N53" s="60"/>
      <c r="O53" s="60"/>
      <c r="P53" s="60"/>
      <c r="Y53" s="135">
        <f t="shared" si="2"/>
        <v>8</v>
      </c>
      <c r="Z53" s="52" t="str">
        <f t="shared" si="3"/>
        <v/>
      </c>
      <c r="AA53" s="52" t="str">
        <f t="shared" si="4"/>
        <v/>
      </c>
      <c r="AB53" s="52" t="str">
        <f t="shared" si="5"/>
        <v/>
      </c>
      <c r="AC53" s="52" t="str">
        <f t="shared" si="7"/>
        <v/>
      </c>
      <c r="AD53" s="52" t="str">
        <f t="shared" si="8"/>
        <v/>
      </c>
      <c r="AE53" s="52" t="str">
        <f t="shared" si="9"/>
        <v/>
      </c>
      <c r="AF53" s="52" t="str">
        <f t="shared" si="10"/>
        <v/>
      </c>
      <c r="AG53" s="52" t="str">
        <f t="shared" si="11"/>
        <v/>
      </c>
      <c r="AH53" s="52" t="str">
        <f t="shared" si="12"/>
        <v/>
      </c>
      <c r="AI53" s="52" t="str">
        <f t="shared" si="13"/>
        <v/>
      </c>
      <c r="AJ53" s="52" t="str">
        <f t="shared" si="14"/>
        <v/>
      </c>
      <c r="AK53" s="52" t="str">
        <f t="shared" si="15"/>
        <v/>
      </c>
    </row>
    <row r="54" spans="3:37" ht="15" customHeight="1" x14ac:dyDescent="0.25">
      <c r="C54" s="63">
        <v>9</v>
      </c>
      <c r="D54" s="60"/>
      <c r="E54" s="60"/>
      <c r="F54" s="189"/>
      <c r="G54" s="60"/>
      <c r="H54" s="60"/>
      <c r="I54" s="60"/>
      <c r="J54" s="60"/>
      <c r="K54" s="60"/>
      <c r="L54" s="60"/>
      <c r="M54" s="60"/>
      <c r="N54" s="60"/>
      <c r="O54" s="60"/>
      <c r="P54" s="60"/>
      <c r="Y54" s="135">
        <f t="shared" si="2"/>
        <v>9</v>
      </c>
      <c r="Z54" s="52" t="str">
        <f t="shared" si="3"/>
        <v/>
      </c>
      <c r="AA54" s="52" t="str">
        <f t="shared" si="4"/>
        <v/>
      </c>
      <c r="AB54" s="52" t="str">
        <f t="shared" si="5"/>
        <v/>
      </c>
      <c r="AC54" s="52" t="str">
        <f t="shared" si="7"/>
        <v/>
      </c>
      <c r="AD54" s="52" t="str">
        <f t="shared" si="8"/>
        <v/>
      </c>
      <c r="AE54" s="52" t="str">
        <f t="shared" si="9"/>
        <v/>
      </c>
      <c r="AF54" s="52" t="str">
        <f t="shared" si="10"/>
        <v/>
      </c>
      <c r="AG54" s="52" t="str">
        <f t="shared" si="11"/>
        <v/>
      </c>
      <c r="AH54" s="52" t="str">
        <f t="shared" si="12"/>
        <v/>
      </c>
      <c r="AI54" s="52" t="str">
        <f t="shared" si="13"/>
        <v/>
      </c>
      <c r="AJ54" s="52" t="str">
        <f t="shared" si="14"/>
        <v/>
      </c>
      <c r="AK54" s="52" t="str">
        <f t="shared" si="15"/>
        <v/>
      </c>
    </row>
    <row r="55" spans="3:37" ht="15.75" customHeight="1" x14ac:dyDescent="0.25">
      <c r="C55" s="63">
        <v>10</v>
      </c>
      <c r="D55" s="60"/>
      <c r="E55" s="60"/>
      <c r="F55" s="189"/>
      <c r="G55" s="60"/>
      <c r="H55" s="60"/>
      <c r="I55" s="60"/>
      <c r="J55" s="60"/>
      <c r="K55" s="60"/>
      <c r="L55" s="60"/>
      <c r="M55" s="60"/>
      <c r="N55" s="60"/>
      <c r="O55" s="60"/>
      <c r="P55" s="60"/>
      <c r="Y55" s="135">
        <f t="shared" si="2"/>
        <v>10</v>
      </c>
      <c r="Z55" s="52" t="str">
        <f t="shared" si="3"/>
        <v/>
      </c>
      <c r="AA55" s="52" t="str">
        <f t="shared" si="4"/>
        <v/>
      </c>
      <c r="AB55" s="52" t="str">
        <f t="shared" si="5"/>
        <v/>
      </c>
      <c r="AC55" s="52" t="str">
        <f t="shared" si="7"/>
        <v/>
      </c>
      <c r="AD55" s="52" t="str">
        <f t="shared" si="8"/>
        <v/>
      </c>
      <c r="AE55" s="52" t="str">
        <f t="shared" si="9"/>
        <v/>
      </c>
      <c r="AF55" s="52" t="str">
        <f t="shared" si="10"/>
        <v/>
      </c>
      <c r="AG55" s="52" t="str">
        <f t="shared" si="11"/>
        <v/>
      </c>
      <c r="AH55" s="52" t="str">
        <f t="shared" si="12"/>
        <v/>
      </c>
      <c r="AI55" s="52" t="str">
        <f t="shared" si="13"/>
        <v/>
      </c>
      <c r="AJ55" s="52" t="str">
        <f t="shared" si="14"/>
        <v/>
      </c>
      <c r="AK55" s="52" t="str">
        <f t="shared" si="15"/>
        <v/>
      </c>
    </row>
    <row r="56" spans="3:37" ht="15.75" customHeight="1" x14ac:dyDescent="0.25">
      <c r="C56" s="63">
        <v>11</v>
      </c>
      <c r="D56" s="60"/>
      <c r="E56" s="60"/>
      <c r="F56" s="189"/>
      <c r="G56" s="60"/>
      <c r="H56" s="60"/>
      <c r="I56" s="60"/>
      <c r="J56" s="60"/>
      <c r="K56" s="60"/>
      <c r="L56" s="60"/>
      <c r="M56" s="60"/>
      <c r="N56" s="60"/>
      <c r="O56" s="60"/>
      <c r="P56" s="60"/>
      <c r="Y56" s="135">
        <f t="shared" si="2"/>
        <v>11</v>
      </c>
      <c r="Z56" s="52" t="str">
        <f t="shared" si="3"/>
        <v/>
      </c>
      <c r="AA56" s="52" t="str">
        <f t="shared" si="4"/>
        <v/>
      </c>
      <c r="AB56" s="52" t="str">
        <f t="shared" si="5"/>
        <v/>
      </c>
      <c r="AC56" s="52" t="str">
        <f t="shared" si="7"/>
        <v/>
      </c>
      <c r="AD56" s="52" t="str">
        <f t="shared" si="8"/>
        <v/>
      </c>
      <c r="AE56" s="52" t="str">
        <f t="shared" si="9"/>
        <v/>
      </c>
      <c r="AF56" s="52" t="str">
        <f t="shared" si="10"/>
        <v/>
      </c>
      <c r="AG56" s="52" t="str">
        <f t="shared" si="11"/>
        <v/>
      </c>
      <c r="AH56" s="52" t="str">
        <f t="shared" si="12"/>
        <v/>
      </c>
      <c r="AI56" s="52" t="str">
        <f t="shared" si="13"/>
        <v/>
      </c>
      <c r="AJ56" s="52" t="str">
        <f t="shared" si="14"/>
        <v/>
      </c>
      <c r="AK56" s="52" t="str">
        <f t="shared" si="15"/>
        <v/>
      </c>
    </row>
    <row r="57" spans="3:37" ht="15.75" customHeight="1" x14ac:dyDescent="0.25">
      <c r="C57" s="63">
        <v>12</v>
      </c>
      <c r="D57" s="60"/>
      <c r="E57" s="60"/>
      <c r="F57" s="189"/>
      <c r="G57" s="60"/>
      <c r="H57" s="60"/>
      <c r="I57" s="60"/>
      <c r="J57" s="60"/>
      <c r="K57" s="60"/>
      <c r="L57" s="60"/>
      <c r="M57" s="60"/>
      <c r="N57" s="60"/>
      <c r="O57" s="60"/>
      <c r="P57" s="60"/>
      <c r="Y57" s="135">
        <f t="shared" si="2"/>
        <v>12</v>
      </c>
      <c r="Z57" s="52" t="str">
        <f t="shared" si="3"/>
        <v/>
      </c>
      <c r="AA57" s="52" t="str">
        <f t="shared" si="4"/>
        <v/>
      </c>
      <c r="AB57" s="52" t="str">
        <f t="shared" si="5"/>
        <v/>
      </c>
      <c r="AC57" s="52" t="str">
        <f t="shared" si="7"/>
        <v/>
      </c>
      <c r="AD57" s="52" t="str">
        <f t="shared" si="8"/>
        <v/>
      </c>
      <c r="AE57" s="52" t="str">
        <f t="shared" si="9"/>
        <v/>
      </c>
      <c r="AF57" s="52" t="str">
        <f t="shared" si="10"/>
        <v/>
      </c>
      <c r="AG57" s="52" t="str">
        <f t="shared" si="11"/>
        <v/>
      </c>
      <c r="AH57" s="52" t="str">
        <f t="shared" si="12"/>
        <v/>
      </c>
      <c r="AI57" s="52" t="str">
        <f t="shared" si="13"/>
        <v/>
      </c>
      <c r="AJ57" s="52" t="str">
        <f t="shared" si="14"/>
        <v/>
      </c>
      <c r="AK57" s="52" t="str">
        <f t="shared" si="15"/>
        <v/>
      </c>
    </row>
    <row r="58" spans="3:37" ht="15.75" customHeight="1" x14ac:dyDescent="0.25">
      <c r="C58" s="63">
        <v>13</v>
      </c>
      <c r="D58" s="60"/>
      <c r="E58" s="60"/>
      <c r="F58" s="189"/>
      <c r="G58" s="60"/>
      <c r="H58" s="60"/>
      <c r="I58" s="60"/>
      <c r="J58" s="60"/>
      <c r="K58" s="60"/>
      <c r="L58" s="60"/>
      <c r="M58" s="60"/>
      <c r="N58" s="60"/>
      <c r="O58" s="60"/>
      <c r="P58" s="60"/>
      <c r="Y58" s="135">
        <f t="shared" si="2"/>
        <v>13</v>
      </c>
      <c r="Z58" s="52" t="str">
        <f t="shared" si="3"/>
        <v/>
      </c>
      <c r="AA58" s="52" t="str">
        <f t="shared" si="4"/>
        <v/>
      </c>
      <c r="AB58" s="52" t="str">
        <f t="shared" si="5"/>
        <v/>
      </c>
      <c r="AC58" s="52" t="str">
        <f t="shared" si="7"/>
        <v/>
      </c>
      <c r="AD58" s="52" t="str">
        <f t="shared" si="8"/>
        <v/>
      </c>
      <c r="AE58" s="52" t="str">
        <f t="shared" si="9"/>
        <v/>
      </c>
      <c r="AF58" s="52" t="str">
        <f t="shared" si="10"/>
        <v/>
      </c>
      <c r="AG58" s="52" t="str">
        <f t="shared" si="11"/>
        <v/>
      </c>
      <c r="AH58" s="52" t="str">
        <f t="shared" si="12"/>
        <v/>
      </c>
      <c r="AI58" s="52" t="str">
        <f t="shared" si="13"/>
        <v/>
      </c>
      <c r="AJ58" s="52" t="str">
        <f t="shared" si="14"/>
        <v/>
      </c>
      <c r="AK58" s="52" t="str">
        <f t="shared" si="15"/>
        <v/>
      </c>
    </row>
    <row r="59" spans="3:37" ht="15.75" customHeight="1" x14ac:dyDescent="0.25">
      <c r="C59" s="63">
        <v>14</v>
      </c>
      <c r="D59" s="60"/>
      <c r="E59" s="60"/>
      <c r="F59" s="189"/>
      <c r="G59" s="60"/>
      <c r="H59" s="60"/>
      <c r="I59" s="60"/>
      <c r="J59" s="60"/>
      <c r="K59" s="60"/>
      <c r="L59" s="60"/>
      <c r="M59" s="60"/>
      <c r="N59" s="60"/>
      <c r="O59" s="60"/>
      <c r="P59" s="60"/>
      <c r="Y59" s="135">
        <f t="shared" si="2"/>
        <v>14</v>
      </c>
      <c r="Z59" s="52" t="str">
        <f t="shared" si="3"/>
        <v/>
      </c>
      <c r="AA59" s="52" t="str">
        <f t="shared" si="4"/>
        <v/>
      </c>
      <c r="AB59" s="52" t="str">
        <f t="shared" si="5"/>
        <v/>
      </c>
      <c r="AC59" s="52" t="str">
        <f t="shared" si="7"/>
        <v/>
      </c>
      <c r="AD59" s="52" t="str">
        <f t="shared" si="8"/>
        <v/>
      </c>
      <c r="AE59" s="52" t="str">
        <f t="shared" si="9"/>
        <v/>
      </c>
      <c r="AF59" s="52" t="str">
        <f t="shared" si="10"/>
        <v/>
      </c>
      <c r="AG59" s="52" t="str">
        <f t="shared" si="11"/>
        <v/>
      </c>
      <c r="AH59" s="52" t="str">
        <f t="shared" si="12"/>
        <v/>
      </c>
      <c r="AI59" s="52" t="str">
        <f t="shared" si="13"/>
        <v/>
      </c>
      <c r="AJ59" s="52" t="str">
        <f t="shared" si="14"/>
        <v/>
      </c>
      <c r="AK59" s="52" t="str">
        <f t="shared" si="15"/>
        <v/>
      </c>
    </row>
    <row r="60" spans="3:37" ht="15.75" customHeight="1" x14ac:dyDescent="0.25">
      <c r="C60" s="63">
        <v>15</v>
      </c>
      <c r="D60" s="60"/>
      <c r="E60" s="60"/>
      <c r="F60" s="189"/>
      <c r="G60" s="60"/>
      <c r="H60" s="60"/>
      <c r="I60" s="60"/>
      <c r="J60" s="60"/>
      <c r="K60" s="60"/>
      <c r="L60" s="60"/>
      <c r="M60" s="60"/>
      <c r="N60" s="60"/>
      <c r="O60" s="60"/>
      <c r="P60" s="60"/>
      <c r="Y60" s="135">
        <f t="shared" si="2"/>
        <v>15</v>
      </c>
      <c r="Z60" s="52" t="str">
        <f t="shared" si="3"/>
        <v/>
      </c>
      <c r="AA60" s="52" t="str">
        <f t="shared" si="4"/>
        <v/>
      </c>
      <c r="AB60" s="52" t="str">
        <f t="shared" si="5"/>
        <v/>
      </c>
      <c r="AC60" s="52" t="str">
        <f t="shared" si="7"/>
        <v/>
      </c>
      <c r="AD60" s="52" t="str">
        <f t="shared" si="8"/>
        <v/>
      </c>
      <c r="AE60" s="52" t="str">
        <f t="shared" si="9"/>
        <v/>
      </c>
      <c r="AF60" s="52" t="str">
        <f t="shared" si="10"/>
        <v/>
      </c>
      <c r="AG60" s="52" t="str">
        <f t="shared" si="11"/>
        <v/>
      </c>
      <c r="AH60" s="52" t="str">
        <f t="shared" si="12"/>
        <v/>
      </c>
      <c r="AI60" s="52" t="str">
        <f t="shared" si="13"/>
        <v/>
      </c>
      <c r="AJ60" s="52" t="str">
        <f t="shared" si="14"/>
        <v/>
      </c>
      <c r="AK60" s="52" t="str">
        <f t="shared" si="15"/>
        <v/>
      </c>
    </row>
    <row r="61" spans="3:37" ht="15.75" customHeight="1" x14ac:dyDescent="0.25">
      <c r="C61" s="63">
        <v>16</v>
      </c>
      <c r="D61" s="60"/>
      <c r="E61" s="60"/>
      <c r="F61" s="189"/>
      <c r="G61" s="60"/>
      <c r="H61" s="60"/>
      <c r="I61" s="60"/>
      <c r="J61" s="60"/>
      <c r="K61" s="60"/>
      <c r="L61" s="60"/>
      <c r="M61" s="60"/>
      <c r="N61" s="60"/>
      <c r="O61" s="60"/>
      <c r="P61" s="60"/>
      <c r="Y61" s="135">
        <f t="shared" si="2"/>
        <v>16</v>
      </c>
      <c r="Z61" s="52" t="str">
        <f t="shared" si="3"/>
        <v/>
      </c>
      <c r="AA61" s="52" t="str">
        <f t="shared" si="4"/>
        <v/>
      </c>
      <c r="AB61" s="52" t="str">
        <f t="shared" si="5"/>
        <v/>
      </c>
      <c r="AC61" s="52" t="str">
        <f t="shared" si="7"/>
        <v/>
      </c>
      <c r="AD61" s="52" t="str">
        <f t="shared" si="8"/>
        <v/>
      </c>
      <c r="AE61" s="52" t="str">
        <f t="shared" si="9"/>
        <v/>
      </c>
      <c r="AF61" s="52" t="str">
        <f t="shared" si="10"/>
        <v/>
      </c>
      <c r="AG61" s="52" t="str">
        <f t="shared" si="11"/>
        <v/>
      </c>
      <c r="AH61" s="52" t="str">
        <f t="shared" si="12"/>
        <v/>
      </c>
      <c r="AI61" s="52" t="str">
        <f t="shared" si="13"/>
        <v/>
      </c>
      <c r="AJ61" s="52" t="str">
        <f t="shared" si="14"/>
        <v/>
      </c>
      <c r="AK61" s="52" t="str">
        <f t="shared" si="15"/>
        <v/>
      </c>
    </row>
    <row r="62" spans="3:37" ht="15.75" customHeight="1" x14ac:dyDescent="0.25">
      <c r="C62" s="63">
        <v>17</v>
      </c>
      <c r="D62" s="60"/>
      <c r="E62" s="60"/>
      <c r="F62" s="189"/>
      <c r="G62" s="60"/>
      <c r="H62" s="60"/>
      <c r="I62" s="60"/>
      <c r="J62" s="60"/>
      <c r="K62" s="60"/>
      <c r="L62" s="60"/>
      <c r="M62" s="60"/>
      <c r="N62" s="60"/>
      <c r="O62" s="60"/>
      <c r="P62" s="60"/>
      <c r="Y62" s="135">
        <f t="shared" si="2"/>
        <v>17</v>
      </c>
      <c r="Z62" s="52" t="str">
        <f t="shared" si="3"/>
        <v/>
      </c>
      <c r="AA62" s="52" t="str">
        <f t="shared" si="4"/>
        <v/>
      </c>
      <c r="AB62" s="52" t="str">
        <f t="shared" si="5"/>
        <v/>
      </c>
      <c r="AC62" s="52" t="str">
        <f t="shared" si="7"/>
        <v/>
      </c>
      <c r="AD62" s="52" t="str">
        <f t="shared" si="8"/>
        <v/>
      </c>
      <c r="AE62" s="52" t="str">
        <f t="shared" si="9"/>
        <v/>
      </c>
      <c r="AF62" s="52" t="str">
        <f t="shared" si="10"/>
        <v/>
      </c>
      <c r="AG62" s="52" t="str">
        <f t="shared" si="11"/>
        <v/>
      </c>
      <c r="AH62" s="52" t="str">
        <f t="shared" si="12"/>
        <v/>
      </c>
      <c r="AI62" s="52" t="str">
        <f t="shared" si="13"/>
        <v/>
      </c>
      <c r="AJ62" s="52" t="str">
        <f t="shared" si="14"/>
        <v/>
      </c>
      <c r="AK62" s="52" t="str">
        <f t="shared" si="15"/>
        <v/>
      </c>
    </row>
    <row r="63" spans="3:37" x14ac:dyDescent="0.25">
      <c r="C63" s="63">
        <v>18</v>
      </c>
      <c r="D63" s="60"/>
      <c r="E63" s="60"/>
      <c r="F63" s="189"/>
      <c r="G63" s="60"/>
      <c r="H63" s="60"/>
      <c r="I63" s="60"/>
      <c r="J63" s="60"/>
      <c r="K63" s="60"/>
      <c r="L63" s="60"/>
      <c r="M63" s="60"/>
      <c r="N63" s="60"/>
      <c r="O63" s="60"/>
      <c r="P63" s="60"/>
      <c r="Y63" s="135">
        <f t="shared" si="2"/>
        <v>18</v>
      </c>
      <c r="Z63" s="52" t="str">
        <f t="shared" si="3"/>
        <v/>
      </c>
      <c r="AA63" s="52" t="str">
        <f t="shared" si="4"/>
        <v/>
      </c>
      <c r="AB63" s="52" t="str">
        <f t="shared" si="5"/>
        <v/>
      </c>
      <c r="AC63" s="52" t="str">
        <f t="shared" si="7"/>
        <v/>
      </c>
      <c r="AD63" s="52" t="str">
        <f t="shared" si="8"/>
        <v/>
      </c>
      <c r="AE63" s="52" t="str">
        <f t="shared" si="9"/>
        <v/>
      </c>
      <c r="AF63" s="52" t="str">
        <f t="shared" si="10"/>
        <v/>
      </c>
      <c r="AG63" s="52" t="str">
        <f t="shared" si="11"/>
        <v/>
      </c>
      <c r="AH63" s="52" t="str">
        <f t="shared" si="12"/>
        <v/>
      </c>
      <c r="AI63" s="52" t="str">
        <f t="shared" si="13"/>
        <v/>
      </c>
      <c r="AJ63" s="52" t="str">
        <f t="shared" si="14"/>
        <v/>
      </c>
      <c r="AK63" s="52" t="str">
        <f t="shared" si="15"/>
        <v/>
      </c>
    </row>
    <row r="64" spans="3:37" x14ac:dyDescent="0.25">
      <c r="C64" s="63">
        <v>19</v>
      </c>
      <c r="D64" s="60"/>
      <c r="E64" s="60"/>
      <c r="F64" s="189"/>
      <c r="G64" s="60"/>
      <c r="H64" s="60"/>
      <c r="I64" s="60"/>
      <c r="J64" s="60"/>
      <c r="K64" s="60"/>
      <c r="L64" s="60"/>
      <c r="M64" s="60"/>
      <c r="N64" s="60"/>
      <c r="O64" s="60"/>
      <c r="P64" s="60"/>
      <c r="Y64" s="135">
        <f t="shared" si="2"/>
        <v>19</v>
      </c>
      <c r="Z64" s="52" t="str">
        <f t="shared" si="3"/>
        <v/>
      </c>
      <c r="AA64" s="52" t="str">
        <f t="shared" si="4"/>
        <v/>
      </c>
      <c r="AB64" s="52" t="str">
        <f t="shared" si="5"/>
        <v/>
      </c>
      <c r="AC64" s="52" t="str">
        <f t="shared" si="7"/>
        <v/>
      </c>
      <c r="AD64" s="52" t="str">
        <f t="shared" si="8"/>
        <v/>
      </c>
      <c r="AE64" s="52" t="str">
        <f t="shared" si="9"/>
        <v/>
      </c>
      <c r="AF64" s="52" t="str">
        <f t="shared" si="10"/>
        <v/>
      </c>
      <c r="AG64" s="52" t="str">
        <f t="shared" si="11"/>
        <v/>
      </c>
      <c r="AH64" s="52" t="str">
        <f t="shared" si="12"/>
        <v/>
      </c>
      <c r="AI64" s="52" t="str">
        <f t="shared" si="13"/>
        <v/>
      </c>
      <c r="AJ64" s="52" t="str">
        <f t="shared" si="14"/>
        <v/>
      </c>
      <c r="AK64" s="52" t="str">
        <f t="shared" si="15"/>
        <v/>
      </c>
    </row>
    <row r="65" spans="3:37" x14ac:dyDescent="0.25">
      <c r="C65" s="63">
        <v>20</v>
      </c>
      <c r="D65" s="60"/>
      <c r="E65" s="60"/>
      <c r="F65" s="189"/>
      <c r="G65" s="60"/>
      <c r="H65" s="60"/>
      <c r="I65" s="60"/>
      <c r="J65" s="60"/>
      <c r="K65" s="60"/>
      <c r="L65" s="60"/>
      <c r="M65" s="60"/>
      <c r="N65" s="60"/>
      <c r="O65" s="60"/>
      <c r="P65" s="60"/>
      <c r="Y65" s="135">
        <f t="shared" si="2"/>
        <v>20</v>
      </c>
      <c r="Z65" s="52" t="str">
        <f t="shared" si="3"/>
        <v/>
      </c>
      <c r="AA65" s="52" t="str">
        <f t="shared" si="4"/>
        <v/>
      </c>
      <c r="AB65" s="52" t="str">
        <f t="shared" si="5"/>
        <v/>
      </c>
      <c r="AC65" s="52" t="str">
        <f t="shared" si="7"/>
        <v/>
      </c>
      <c r="AD65" s="52" t="str">
        <f t="shared" si="8"/>
        <v/>
      </c>
      <c r="AE65" s="52" t="str">
        <f t="shared" si="9"/>
        <v/>
      </c>
      <c r="AF65" s="52" t="str">
        <f t="shared" si="10"/>
        <v/>
      </c>
      <c r="AG65" s="52" t="str">
        <f t="shared" si="11"/>
        <v/>
      </c>
      <c r="AH65" s="52" t="str">
        <f t="shared" si="12"/>
        <v/>
      </c>
      <c r="AI65" s="52" t="str">
        <f t="shared" si="13"/>
        <v/>
      </c>
      <c r="AJ65" s="52" t="str">
        <f t="shared" si="14"/>
        <v/>
      </c>
      <c r="AK65" s="52" t="str">
        <f t="shared" si="15"/>
        <v/>
      </c>
    </row>
    <row r="66" spans="3:37" x14ac:dyDescent="0.25">
      <c r="C66" s="63">
        <v>21</v>
      </c>
      <c r="D66" s="60"/>
      <c r="E66" s="60"/>
      <c r="F66" s="189"/>
      <c r="G66" s="60"/>
      <c r="H66" s="60"/>
      <c r="I66" s="60"/>
      <c r="J66" s="60"/>
      <c r="K66" s="60"/>
      <c r="L66" s="60"/>
      <c r="M66" s="60"/>
      <c r="N66" s="60"/>
      <c r="O66" s="60"/>
      <c r="P66" s="60"/>
      <c r="Y66" s="135">
        <f t="shared" si="2"/>
        <v>21</v>
      </c>
      <c r="Z66" s="52" t="str">
        <f t="shared" si="3"/>
        <v/>
      </c>
      <c r="AA66" s="52" t="str">
        <f t="shared" si="4"/>
        <v/>
      </c>
      <c r="AB66" s="52" t="str">
        <f t="shared" si="5"/>
        <v/>
      </c>
      <c r="AC66" s="52" t="str">
        <f t="shared" si="7"/>
        <v/>
      </c>
      <c r="AD66" s="52" t="str">
        <f t="shared" si="8"/>
        <v/>
      </c>
      <c r="AE66" s="52" t="str">
        <f t="shared" si="9"/>
        <v/>
      </c>
      <c r="AF66" s="52" t="str">
        <f t="shared" si="10"/>
        <v/>
      </c>
      <c r="AG66" s="52" t="str">
        <f t="shared" si="11"/>
        <v/>
      </c>
      <c r="AH66" s="52" t="str">
        <f t="shared" si="12"/>
        <v/>
      </c>
      <c r="AI66" s="52" t="str">
        <f t="shared" si="13"/>
        <v/>
      </c>
      <c r="AJ66" s="52" t="str">
        <f t="shared" si="14"/>
        <v/>
      </c>
      <c r="AK66" s="52" t="str">
        <f t="shared" si="15"/>
        <v/>
      </c>
    </row>
    <row r="67" spans="3:37" x14ac:dyDescent="0.25">
      <c r="C67" s="63">
        <v>22</v>
      </c>
      <c r="D67" s="60"/>
      <c r="E67" s="60"/>
      <c r="F67" s="189"/>
      <c r="G67" s="60"/>
      <c r="H67" s="60"/>
      <c r="I67" s="60"/>
      <c r="J67" s="60"/>
      <c r="K67" s="60"/>
      <c r="L67" s="60"/>
      <c r="M67" s="60"/>
      <c r="N67" s="60"/>
      <c r="O67" s="60"/>
      <c r="P67" s="60"/>
      <c r="Y67" s="135">
        <f t="shared" si="2"/>
        <v>22</v>
      </c>
      <c r="Z67" s="52" t="str">
        <f t="shared" si="3"/>
        <v/>
      </c>
      <c r="AA67" s="52" t="str">
        <f t="shared" si="4"/>
        <v/>
      </c>
      <c r="AB67" s="52" t="str">
        <f t="shared" si="5"/>
        <v/>
      </c>
      <c r="AC67" s="52" t="str">
        <f t="shared" si="7"/>
        <v/>
      </c>
      <c r="AD67" s="52" t="str">
        <f t="shared" si="8"/>
        <v/>
      </c>
      <c r="AE67" s="52" t="str">
        <f t="shared" si="9"/>
        <v/>
      </c>
      <c r="AF67" s="52" t="str">
        <f t="shared" si="10"/>
        <v/>
      </c>
      <c r="AG67" s="52" t="str">
        <f t="shared" si="11"/>
        <v/>
      </c>
      <c r="AH67" s="52" t="str">
        <f t="shared" si="12"/>
        <v/>
      </c>
      <c r="AI67" s="52" t="str">
        <f t="shared" si="13"/>
        <v/>
      </c>
      <c r="AJ67" s="52" t="str">
        <f t="shared" si="14"/>
        <v/>
      </c>
      <c r="AK67" s="52" t="str">
        <f t="shared" si="15"/>
        <v/>
      </c>
    </row>
    <row r="68" spans="3:37" x14ac:dyDescent="0.25">
      <c r="C68" s="63">
        <v>23</v>
      </c>
      <c r="D68" s="60"/>
      <c r="E68" s="60"/>
      <c r="F68" s="189"/>
      <c r="G68" s="60"/>
      <c r="H68" s="60"/>
      <c r="I68" s="60"/>
      <c r="J68" s="60"/>
      <c r="K68" s="60"/>
      <c r="L68" s="60"/>
      <c r="M68" s="60"/>
      <c r="N68" s="60"/>
      <c r="O68" s="60"/>
      <c r="P68" s="60"/>
      <c r="Y68" s="135">
        <f t="shared" si="2"/>
        <v>23</v>
      </c>
      <c r="Z68" s="52" t="str">
        <f t="shared" si="3"/>
        <v/>
      </c>
      <c r="AA68" s="52" t="str">
        <f t="shared" si="4"/>
        <v/>
      </c>
      <c r="AB68" s="52" t="str">
        <f t="shared" si="5"/>
        <v/>
      </c>
      <c r="AC68" s="52" t="str">
        <f t="shared" si="7"/>
        <v/>
      </c>
      <c r="AD68" s="52" t="str">
        <f t="shared" si="8"/>
        <v/>
      </c>
      <c r="AE68" s="52" t="str">
        <f t="shared" si="9"/>
        <v/>
      </c>
      <c r="AF68" s="52" t="str">
        <f t="shared" si="10"/>
        <v/>
      </c>
      <c r="AG68" s="52" t="str">
        <f t="shared" si="11"/>
        <v/>
      </c>
      <c r="AH68" s="52" t="str">
        <f t="shared" si="12"/>
        <v/>
      </c>
      <c r="AI68" s="52" t="str">
        <f t="shared" si="13"/>
        <v/>
      </c>
      <c r="AJ68" s="52" t="str">
        <f t="shared" si="14"/>
        <v/>
      </c>
      <c r="AK68" s="52" t="str">
        <f t="shared" si="15"/>
        <v/>
      </c>
    </row>
    <row r="69" spans="3:37" x14ac:dyDescent="0.25">
      <c r="C69" s="63">
        <v>24</v>
      </c>
      <c r="D69" s="60"/>
      <c r="E69" s="60"/>
      <c r="F69" s="189"/>
      <c r="G69" s="60"/>
      <c r="H69" s="60"/>
      <c r="I69" s="60"/>
      <c r="J69" s="60"/>
      <c r="K69" s="60"/>
      <c r="L69" s="60"/>
      <c r="M69" s="60"/>
      <c r="N69" s="60"/>
      <c r="O69" s="60"/>
      <c r="P69" s="60"/>
      <c r="Y69" s="135">
        <f t="shared" si="2"/>
        <v>24</v>
      </c>
      <c r="Z69" s="52" t="str">
        <f t="shared" si="3"/>
        <v/>
      </c>
      <c r="AA69" s="52" t="str">
        <f t="shared" si="4"/>
        <v/>
      </c>
      <c r="AB69" s="52" t="str">
        <f t="shared" si="5"/>
        <v/>
      </c>
      <c r="AC69" s="52" t="str">
        <f t="shared" si="7"/>
        <v/>
      </c>
      <c r="AD69" s="52" t="str">
        <f t="shared" si="8"/>
        <v/>
      </c>
      <c r="AE69" s="52" t="str">
        <f t="shared" si="9"/>
        <v/>
      </c>
      <c r="AF69" s="52" t="str">
        <f t="shared" si="10"/>
        <v/>
      </c>
      <c r="AG69" s="52" t="str">
        <f t="shared" si="11"/>
        <v/>
      </c>
      <c r="AH69" s="52" t="str">
        <f t="shared" si="12"/>
        <v/>
      </c>
      <c r="AI69" s="52" t="str">
        <f t="shared" si="13"/>
        <v/>
      </c>
      <c r="AJ69" s="52" t="str">
        <f t="shared" si="14"/>
        <v/>
      </c>
      <c r="AK69" s="52" t="str">
        <f t="shared" si="15"/>
        <v/>
      </c>
    </row>
    <row r="70" spans="3:37" x14ac:dyDescent="0.25">
      <c r="C70" s="63">
        <v>25</v>
      </c>
      <c r="D70" s="60"/>
      <c r="E70" s="60"/>
      <c r="F70" s="189"/>
      <c r="G70" s="60"/>
      <c r="H70" s="60"/>
      <c r="I70" s="60"/>
      <c r="J70" s="60"/>
      <c r="K70" s="60"/>
      <c r="L70" s="60"/>
      <c r="M70" s="60"/>
      <c r="N70" s="60"/>
      <c r="O70" s="60"/>
      <c r="P70" s="60"/>
      <c r="Y70" s="135">
        <f t="shared" si="2"/>
        <v>25</v>
      </c>
      <c r="Z70" s="52" t="str">
        <f t="shared" si="3"/>
        <v/>
      </c>
      <c r="AA70" s="52" t="str">
        <f t="shared" si="4"/>
        <v/>
      </c>
      <c r="AB70" s="52" t="str">
        <f t="shared" si="5"/>
        <v/>
      </c>
      <c r="AC70" s="52" t="str">
        <f t="shared" si="7"/>
        <v/>
      </c>
      <c r="AD70" s="52" t="str">
        <f t="shared" si="8"/>
        <v/>
      </c>
      <c r="AE70" s="52" t="str">
        <f t="shared" si="9"/>
        <v/>
      </c>
      <c r="AF70" s="52" t="str">
        <f t="shared" si="10"/>
        <v/>
      </c>
      <c r="AG70" s="52" t="str">
        <f t="shared" si="11"/>
        <v/>
      </c>
      <c r="AH70" s="52" t="str">
        <f t="shared" si="12"/>
        <v/>
      </c>
      <c r="AI70" s="52" t="str">
        <f t="shared" si="13"/>
        <v/>
      </c>
      <c r="AJ70" s="52" t="str">
        <f t="shared" si="14"/>
        <v/>
      </c>
      <c r="AK70" s="52" t="str">
        <f t="shared" si="15"/>
        <v/>
      </c>
    </row>
    <row r="71" spans="3:37" x14ac:dyDescent="0.25">
      <c r="C71" s="63">
        <v>26</v>
      </c>
      <c r="D71" s="60"/>
      <c r="E71" s="60"/>
      <c r="F71" s="189"/>
      <c r="G71" s="60"/>
      <c r="H71" s="60"/>
      <c r="I71" s="60"/>
      <c r="J71" s="60"/>
      <c r="K71" s="60"/>
      <c r="L71" s="60"/>
      <c r="M71" s="60"/>
      <c r="N71" s="60"/>
      <c r="O71" s="60"/>
      <c r="P71" s="60"/>
      <c r="Y71" s="135">
        <f t="shared" si="2"/>
        <v>26</v>
      </c>
      <c r="Z71" s="52" t="str">
        <f t="shared" si="3"/>
        <v/>
      </c>
      <c r="AA71" s="52" t="str">
        <f t="shared" si="4"/>
        <v/>
      </c>
      <c r="AB71" s="52" t="str">
        <f t="shared" si="5"/>
        <v/>
      </c>
      <c r="AC71" s="52" t="str">
        <f t="shared" si="7"/>
        <v/>
      </c>
      <c r="AD71" s="52" t="str">
        <f t="shared" si="8"/>
        <v/>
      </c>
      <c r="AE71" s="52" t="str">
        <f t="shared" si="9"/>
        <v/>
      </c>
      <c r="AF71" s="52" t="str">
        <f t="shared" si="10"/>
        <v/>
      </c>
      <c r="AG71" s="52" t="str">
        <f t="shared" si="11"/>
        <v/>
      </c>
      <c r="AH71" s="52" t="str">
        <f t="shared" si="12"/>
        <v/>
      </c>
      <c r="AI71" s="52" t="str">
        <f t="shared" si="13"/>
        <v/>
      </c>
      <c r="AJ71" s="52" t="str">
        <f t="shared" si="14"/>
        <v/>
      </c>
      <c r="AK71" s="52" t="str">
        <f t="shared" si="15"/>
        <v/>
      </c>
    </row>
    <row r="72" spans="3:37" x14ac:dyDescent="0.25">
      <c r="C72" s="63">
        <v>27</v>
      </c>
      <c r="D72" s="60"/>
      <c r="E72" s="60"/>
      <c r="F72" s="189"/>
      <c r="G72" s="60"/>
      <c r="H72" s="60"/>
      <c r="I72" s="60"/>
      <c r="J72" s="60"/>
      <c r="K72" s="60"/>
      <c r="L72" s="60"/>
      <c r="M72" s="60"/>
      <c r="N72" s="60"/>
      <c r="O72" s="60"/>
      <c r="P72" s="60"/>
      <c r="Y72" s="135">
        <f t="shared" si="2"/>
        <v>27</v>
      </c>
      <c r="Z72" s="52" t="str">
        <f t="shared" si="3"/>
        <v/>
      </c>
      <c r="AA72" s="52" t="str">
        <f t="shared" si="4"/>
        <v/>
      </c>
      <c r="AB72" s="52" t="str">
        <f t="shared" si="5"/>
        <v/>
      </c>
      <c r="AC72" s="52" t="str">
        <f t="shared" si="7"/>
        <v/>
      </c>
      <c r="AD72" s="52" t="str">
        <f t="shared" si="8"/>
        <v/>
      </c>
      <c r="AE72" s="52" t="str">
        <f t="shared" si="9"/>
        <v/>
      </c>
      <c r="AF72" s="52" t="str">
        <f t="shared" si="10"/>
        <v/>
      </c>
      <c r="AG72" s="52" t="str">
        <f t="shared" si="11"/>
        <v/>
      </c>
      <c r="AH72" s="52" t="str">
        <f t="shared" si="12"/>
        <v/>
      </c>
      <c r="AI72" s="52" t="str">
        <f t="shared" si="13"/>
        <v/>
      </c>
      <c r="AJ72" s="52" t="str">
        <f t="shared" si="14"/>
        <v/>
      </c>
      <c r="AK72" s="52" t="str">
        <f t="shared" si="15"/>
        <v/>
      </c>
    </row>
    <row r="73" spans="3:37" x14ac:dyDescent="0.25">
      <c r="C73" s="63">
        <v>28</v>
      </c>
      <c r="D73" s="60"/>
      <c r="E73" s="60"/>
      <c r="F73" s="189"/>
      <c r="G73" s="60"/>
      <c r="H73" s="60"/>
      <c r="I73" s="60"/>
      <c r="J73" s="60"/>
      <c r="K73" s="60"/>
      <c r="L73" s="60"/>
      <c r="M73" s="60"/>
      <c r="N73" s="60"/>
      <c r="O73" s="60"/>
      <c r="P73" s="60"/>
      <c r="Y73" s="135">
        <f t="shared" si="2"/>
        <v>28</v>
      </c>
      <c r="Z73" s="52" t="str">
        <f t="shared" si="3"/>
        <v/>
      </c>
      <c r="AA73" s="52" t="str">
        <f t="shared" si="4"/>
        <v/>
      </c>
      <c r="AB73" s="52" t="str">
        <f t="shared" si="5"/>
        <v/>
      </c>
      <c r="AC73" s="52" t="str">
        <f t="shared" si="7"/>
        <v/>
      </c>
      <c r="AD73" s="52" t="str">
        <f t="shared" si="8"/>
        <v/>
      </c>
      <c r="AE73" s="52" t="str">
        <f t="shared" si="9"/>
        <v/>
      </c>
      <c r="AF73" s="52" t="str">
        <f t="shared" si="10"/>
        <v/>
      </c>
      <c r="AG73" s="52" t="str">
        <f t="shared" si="11"/>
        <v/>
      </c>
      <c r="AH73" s="52" t="str">
        <f t="shared" si="12"/>
        <v/>
      </c>
      <c r="AI73" s="52" t="str">
        <f t="shared" si="13"/>
        <v/>
      </c>
      <c r="AJ73" s="52" t="str">
        <f t="shared" si="14"/>
        <v/>
      </c>
      <c r="AK73" s="52" t="str">
        <f t="shared" si="15"/>
        <v/>
      </c>
    </row>
    <row r="74" spans="3:37" x14ac:dyDescent="0.25">
      <c r="C74" s="63">
        <v>29</v>
      </c>
      <c r="D74" s="60"/>
      <c r="E74" s="61"/>
      <c r="F74" s="193"/>
      <c r="G74" s="60"/>
      <c r="H74" s="60"/>
      <c r="I74" s="60"/>
      <c r="J74" s="60"/>
      <c r="K74" s="60"/>
      <c r="L74" s="60"/>
      <c r="M74" s="60"/>
      <c r="N74" s="60"/>
      <c r="O74" s="60"/>
      <c r="P74" s="60"/>
      <c r="Y74" s="135">
        <f t="shared" si="2"/>
        <v>29</v>
      </c>
      <c r="Z74" s="52" t="str">
        <f t="shared" si="3"/>
        <v/>
      </c>
      <c r="AA74" s="52" t="str">
        <f t="shared" si="4"/>
        <v/>
      </c>
      <c r="AB74" s="52" t="str">
        <f t="shared" si="5"/>
        <v/>
      </c>
      <c r="AC74" s="52" t="str">
        <f t="shared" si="7"/>
        <v/>
      </c>
      <c r="AD74" s="52" t="str">
        <f t="shared" si="8"/>
        <v/>
      </c>
      <c r="AE74" s="52" t="str">
        <f t="shared" si="9"/>
        <v/>
      </c>
      <c r="AF74" s="52" t="str">
        <f t="shared" si="10"/>
        <v/>
      </c>
      <c r="AG74" s="52" t="str">
        <f t="shared" si="11"/>
        <v/>
      </c>
      <c r="AH74" s="52" t="str">
        <f t="shared" si="12"/>
        <v/>
      </c>
      <c r="AI74" s="52" t="str">
        <f t="shared" si="13"/>
        <v/>
      </c>
      <c r="AJ74" s="52" t="str">
        <f t="shared" si="14"/>
        <v/>
      </c>
      <c r="AK74" s="52" t="str">
        <f t="shared" si="15"/>
        <v/>
      </c>
    </row>
    <row r="75" spans="3:37" x14ac:dyDescent="0.25">
      <c r="C75" s="63">
        <v>30</v>
      </c>
      <c r="D75" s="60"/>
      <c r="E75" s="55"/>
      <c r="F75" s="194"/>
      <c r="G75" s="60"/>
      <c r="H75" s="60"/>
      <c r="I75" s="60"/>
      <c r="J75" s="60"/>
      <c r="K75" s="60"/>
      <c r="L75" s="60"/>
      <c r="M75" s="60"/>
      <c r="N75" s="60"/>
      <c r="O75" s="60"/>
      <c r="P75" s="60"/>
      <c r="Y75" s="135">
        <f t="shared" si="2"/>
        <v>30</v>
      </c>
      <c r="Z75" s="52" t="str">
        <f>IF(D75="","",D75)</f>
        <v/>
      </c>
      <c r="AA75" s="56"/>
      <c r="AB75" s="52" t="str">
        <f t="shared" si="5"/>
        <v/>
      </c>
      <c r="AC75" s="52" t="str">
        <f t="shared" si="7"/>
        <v/>
      </c>
      <c r="AD75" s="52" t="str">
        <f t="shared" si="8"/>
        <v/>
      </c>
      <c r="AE75" s="52" t="str">
        <f t="shared" si="9"/>
        <v/>
      </c>
      <c r="AF75" s="52" t="str">
        <f t="shared" si="10"/>
        <v/>
      </c>
      <c r="AG75" s="52" t="str">
        <f t="shared" si="11"/>
        <v/>
      </c>
      <c r="AH75" s="52" t="str">
        <f t="shared" si="12"/>
        <v/>
      </c>
      <c r="AI75" s="52" t="str">
        <f t="shared" si="13"/>
        <v/>
      </c>
      <c r="AJ75" s="52" t="str">
        <f t="shared" si="14"/>
        <v/>
      </c>
      <c r="AK75" s="52" t="str">
        <f t="shared" si="15"/>
        <v/>
      </c>
    </row>
    <row r="76" spans="3:37" ht="16.5" thickBot="1" x14ac:dyDescent="0.3">
      <c r="C76" s="63">
        <v>31</v>
      </c>
      <c r="D76" s="60"/>
      <c r="E76" s="56"/>
      <c r="F76" s="56"/>
      <c r="G76" s="60"/>
      <c r="H76" s="57"/>
      <c r="I76" s="60"/>
      <c r="J76" s="57"/>
      <c r="K76" s="60"/>
      <c r="L76" s="60"/>
      <c r="M76" s="57"/>
      <c r="N76" s="60"/>
      <c r="O76" s="57"/>
      <c r="P76" s="60"/>
      <c r="Y76" s="135">
        <f t="shared" si="2"/>
        <v>31</v>
      </c>
      <c r="Z76" s="52" t="str">
        <f>IF(D76="","",D76)</f>
        <v/>
      </c>
      <c r="AA76" s="56"/>
      <c r="AB76" s="52" t="str">
        <f t="shared" si="5"/>
        <v/>
      </c>
      <c r="AC76" s="57"/>
      <c r="AD76" s="52" t="str">
        <f t="shared" si="8"/>
        <v/>
      </c>
      <c r="AE76" s="57"/>
      <c r="AF76" s="52" t="str">
        <f t="shared" si="10"/>
        <v/>
      </c>
      <c r="AG76" s="52" t="str">
        <f t="shared" si="11"/>
        <v/>
      </c>
      <c r="AH76" s="57"/>
      <c r="AI76" s="52" t="str">
        <f t="shared" si="13"/>
        <v/>
      </c>
      <c r="AJ76" s="57"/>
      <c r="AK76" s="52" t="str">
        <f t="shared" si="15"/>
        <v/>
      </c>
    </row>
    <row r="77" spans="3:37" x14ac:dyDescent="0.25">
      <c r="C77" s="64" t="s">
        <v>1067</v>
      </c>
      <c r="D77" s="203">
        <f>SUM(D46:D76)</f>
        <v>0</v>
      </c>
      <c r="E77" s="199">
        <f>SUM(E46:E76)</f>
        <v>0</v>
      </c>
      <c r="F77" s="200"/>
      <c r="G77" s="201">
        <f>SUM(G46:G76)</f>
        <v>0</v>
      </c>
      <c r="H77" s="199">
        <f t="shared" ref="H77:P77" si="16">SUM(H46:H76)</f>
        <v>0</v>
      </c>
      <c r="I77" s="199">
        <f t="shared" si="16"/>
        <v>0</v>
      </c>
      <c r="J77" s="199">
        <f t="shared" si="16"/>
        <v>0</v>
      </c>
      <c r="K77" s="199">
        <f t="shared" si="16"/>
        <v>0</v>
      </c>
      <c r="L77" s="199">
        <f t="shared" si="16"/>
        <v>0</v>
      </c>
      <c r="M77" s="199">
        <f t="shared" si="16"/>
        <v>0</v>
      </c>
      <c r="N77" s="199">
        <f t="shared" si="16"/>
        <v>0</v>
      </c>
      <c r="O77" s="199">
        <f t="shared" si="16"/>
        <v>0</v>
      </c>
      <c r="P77" s="202">
        <f t="shared" si="16"/>
        <v>0</v>
      </c>
      <c r="AJ77" s="134"/>
      <c r="AK77" s="134"/>
    </row>
    <row r="78" spans="3:37" x14ac:dyDescent="0.25">
      <c r="C78" s="65" t="s">
        <v>1068</v>
      </c>
      <c r="D78" s="203" t="str">
        <f>IFERROR(AVERAGE(D46:D76),"-")</f>
        <v>-</v>
      </c>
      <c r="E78" s="202" t="str">
        <f>IFERROR(AVERAGE(E46:E76),"-")</f>
        <v>-</v>
      </c>
      <c r="F78" s="204"/>
      <c r="G78" s="205" t="str">
        <f>IFERROR(AVERAGE(G46:G76),"-")</f>
        <v>-</v>
      </c>
      <c r="H78" s="202" t="str">
        <f t="shared" ref="H78:P78" si="17">IFERROR(AVERAGE(H46:H76),"-")</f>
        <v>-</v>
      </c>
      <c r="I78" s="202" t="str">
        <f t="shared" si="17"/>
        <v>-</v>
      </c>
      <c r="J78" s="202" t="str">
        <f t="shared" si="17"/>
        <v>-</v>
      </c>
      <c r="K78" s="202" t="str">
        <f t="shared" si="17"/>
        <v>-</v>
      </c>
      <c r="L78" s="202" t="str">
        <f t="shared" si="17"/>
        <v>-</v>
      </c>
      <c r="M78" s="202" t="str">
        <f t="shared" si="17"/>
        <v>-</v>
      </c>
      <c r="N78" s="202" t="str">
        <f t="shared" si="17"/>
        <v>-</v>
      </c>
      <c r="O78" s="202" t="str">
        <f t="shared" si="17"/>
        <v>-</v>
      </c>
      <c r="P78" s="202" t="str">
        <f t="shared" si="17"/>
        <v>-</v>
      </c>
    </row>
    <row r="79" spans="3:37" x14ac:dyDescent="0.25">
      <c r="C79" s="65" t="s">
        <v>1069</v>
      </c>
      <c r="D79" s="203">
        <f>MIN(D46:D76)</f>
        <v>0</v>
      </c>
      <c r="E79" s="202">
        <f>MIN(E46:E76)</f>
        <v>0</v>
      </c>
      <c r="F79" s="206"/>
      <c r="G79" s="206">
        <f>MIN(G46:G76)</f>
        <v>0</v>
      </c>
      <c r="H79" s="202">
        <f t="shared" ref="H79:P79" si="18">MIN(H46:H76)</f>
        <v>0</v>
      </c>
      <c r="I79" s="202">
        <f t="shared" si="18"/>
        <v>0</v>
      </c>
      <c r="J79" s="202">
        <f t="shared" si="18"/>
        <v>0</v>
      </c>
      <c r="K79" s="202">
        <f t="shared" si="18"/>
        <v>0</v>
      </c>
      <c r="L79" s="202">
        <f t="shared" si="18"/>
        <v>0</v>
      </c>
      <c r="M79" s="202">
        <f t="shared" si="18"/>
        <v>0</v>
      </c>
      <c r="N79" s="202">
        <f t="shared" si="18"/>
        <v>0</v>
      </c>
      <c r="O79" s="202">
        <f t="shared" si="18"/>
        <v>0</v>
      </c>
      <c r="P79" s="202">
        <f t="shared" si="18"/>
        <v>0</v>
      </c>
    </row>
    <row r="80" spans="3:37" x14ac:dyDescent="0.25">
      <c r="C80" s="66" t="s">
        <v>1070</v>
      </c>
      <c r="D80" s="207">
        <f>MAX(D46:D76)</f>
        <v>0</v>
      </c>
      <c r="E80" s="208">
        <f>MAX(E46:E76)</f>
        <v>0</v>
      </c>
      <c r="F80" s="205"/>
      <c r="G80" s="205">
        <f>MAX(G46:G76)</f>
        <v>0</v>
      </c>
      <c r="H80" s="208">
        <f t="shared" ref="H80:P80" si="19">MAX(H46:H76)</f>
        <v>0</v>
      </c>
      <c r="I80" s="208">
        <f t="shared" si="19"/>
        <v>0</v>
      </c>
      <c r="J80" s="208">
        <f t="shared" si="19"/>
        <v>0</v>
      </c>
      <c r="K80" s="208">
        <f t="shared" si="19"/>
        <v>0</v>
      </c>
      <c r="L80" s="208">
        <f t="shared" si="19"/>
        <v>0</v>
      </c>
      <c r="M80" s="208">
        <f t="shared" si="19"/>
        <v>0</v>
      </c>
      <c r="N80" s="208">
        <f t="shared" si="19"/>
        <v>0</v>
      </c>
      <c r="O80" s="208">
        <f t="shared" si="19"/>
        <v>0</v>
      </c>
      <c r="P80" s="208">
        <f t="shared" si="19"/>
        <v>0</v>
      </c>
    </row>
    <row r="81" spans="2:16" ht="24.75" customHeight="1" x14ac:dyDescent="0.25">
      <c r="B81" s="2" t="s">
        <v>1071</v>
      </c>
    </row>
    <row r="82" spans="2:16" ht="16.5" customHeight="1" x14ac:dyDescent="0.25">
      <c r="C82" s="187" t="s">
        <v>143</v>
      </c>
      <c r="D82" s="9"/>
      <c r="E82" s="9"/>
      <c r="F82" s="9"/>
      <c r="G82" s="9"/>
      <c r="H82" s="13"/>
      <c r="I82" s="13"/>
      <c r="J82" s="14"/>
      <c r="K82" s="9"/>
      <c r="L82" s="9"/>
      <c r="M82" s="9"/>
      <c r="N82" s="9"/>
      <c r="O82" s="9"/>
      <c r="P82" s="9"/>
    </row>
    <row r="83" spans="2:16" ht="15" customHeight="1" x14ac:dyDescent="0.25">
      <c r="C83" s="9"/>
      <c r="D83" s="9"/>
      <c r="E83" s="9"/>
      <c r="F83" s="9"/>
      <c r="G83" s="9"/>
      <c r="H83" s="9"/>
      <c r="I83" s="9"/>
      <c r="J83" s="9"/>
      <c r="K83" s="9"/>
      <c r="L83" s="9"/>
      <c r="M83" s="9"/>
      <c r="N83" s="9"/>
      <c r="O83" s="9"/>
      <c r="P83" s="9"/>
    </row>
    <row r="84" spans="2:16" ht="15" customHeight="1" x14ac:dyDescent="0.25">
      <c r="C84" s="9"/>
      <c r="D84" s="9"/>
      <c r="E84" s="9"/>
      <c r="F84" s="9"/>
      <c r="G84" s="9"/>
      <c r="H84" s="9"/>
      <c r="I84" s="9"/>
      <c r="J84" s="9"/>
      <c r="K84" s="9"/>
      <c r="L84" s="9"/>
      <c r="M84" s="9"/>
      <c r="N84" s="9"/>
      <c r="O84" s="9"/>
      <c r="P84" s="9"/>
    </row>
    <row r="85" spans="2:16" x14ac:dyDescent="0.25">
      <c r="C85" s="12"/>
    </row>
    <row r="86" spans="2:16" ht="16.5" thickBot="1" x14ac:dyDescent="0.3">
      <c r="B86" s="2" t="s">
        <v>11106</v>
      </c>
      <c r="C86" s="12"/>
    </row>
    <row r="87" spans="2:16" x14ac:dyDescent="0.25">
      <c r="C87" s="185" t="s">
        <v>11115</v>
      </c>
      <c r="D87" s="136"/>
      <c r="E87" s="136"/>
      <c r="F87" s="136"/>
      <c r="G87" s="136"/>
      <c r="H87" s="136"/>
      <c r="I87" s="136"/>
      <c r="J87" s="136"/>
      <c r="K87" s="277" t="s">
        <v>10999</v>
      </c>
      <c r="L87" s="277"/>
      <c r="M87" s="277"/>
      <c r="N87" s="136"/>
      <c r="O87" s="136"/>
      <c r="P87" s="137"/>
    </row>
    <row r="88" spans="2:16" ht="10.5" customHeight="1" x14ac:dyDescent="0.25">
      <c r="C88" s="138"/>
      <c r="D88" s="139"/>
      <c r="E88" s="139"/>
      <c r="F88" s="139"/>
      <c r="G88" s="139"/>
      <c r="H88" s="139"/>
      <c r="I88" s="139"/>
      <c r="J88" s="139"/>
      <c r="K88" s="139"/>
      <c r="L88" s="139"/>
      <c r="M88" s="139"/>
      <c r="N88" s="139"/>
      <c r="O88" s="139"/>
      <c r="P88" s="140"/>
    </row>
    <row r="89" spans="2:16" x14ac:dyDescent="0.25">
      <c r="C89" s="268" t="s">
        <v>7192</v>
      </c>
      <c r="D89" s="269"/>
      <c r="E89" s="269"/>
      <c r="F89" s="269"/>
      <c r="G89" s="269"/>
      <c r="H89" s="269"/>
      <c r="I89" s="269"/>
      <c r="J89" s="269"/>
      <c r="K89" s="269"/>
      <c r="L89" s="269"/>
      <c r="M89" s="269"/>
      <c r="N89" s="269"/>
      <c r="O89" s="269"/>
      <c r="P89" s="270"/>
    </row>
    <row r="90" spans="2:16" ht="63" customHeight="1" x14ac:dyDescent="0.25">
      <c r="C90" s="271" t="s">
        <v>10971</v>
      </c>
      <c r="D90" s="272"/>
      <c r="E90" s="272"/>
      <c r="F90" s="272"/>
      <c r="G90" s="272"/>
      <c r="H90" s="272"/>
      <c r="I90" s="272"/>
      <c r="J90" s="272"/>
      <c r="K90" s="272"/>
      <c r="L90" s="272"/>
      <c r="M90" s="272"/>
      <c r="N90" s="272"/>
      <c r="O90" s="272"/>
      <c r="P90" s="273"/>
    </row>
    <row r="91" spans="2:16" ht="27" customHeight="1" x14ac:dyDescent="0.25"/>
    <row r="92" spans="2:16" x14ac:dyDescent="0.25"/>
  </sheetData>
  <sheetProtection sheet="1" selectLockedCells="1" pivotTables="0"/>
  <mergeCells count="27">
    <mergeCell ref="H16:K16"/>
    <mergeCell ref="L16:P16"/>
    <mergeCell ref="H19:K19"/>
    <mergeCell ref="H22:K22"/>
    <mergeCell ref="I20:K20"/>
    <mergeCell ref="C89:P89"/>
    <mergeCell ref="C90:P90"/>
    <mergeCell ref="C39:P39"/>
    <mergeCell ref="C41:K41"/>
    <mergeCell ref="C43:P43"/>
    <mergeCell ref="K87:M87"/>
    <mergeCell ref="C13:E13"/>
    <mergeCell ref="A8:Q8"/>
    <mergeCell ref="A9:Q9"/>
    <mergeCell ref="A7:R7"/>
    <mergeCell ref="C37:P37"/>
    <mergeCell ref="C29:P29"/>
    <mergeCell ref="C11:G11"/>
    <mergeCell ref="C14:G14"/>
    <mergeCell ref="I23:K26"/>
    <mergeCell ref="M13:P13"/>
    <mergeCell ref="M17:P17"/>
    <mergeCell ref="M20:P20"/>
    <mergeCell ref="I17:K17"/>
    <mergeCell ref="C32:G32"/>
    <mergeCell ref="I32:J32"/>
    <mergeCell ref="C23:G26"/>
  </mergeCells>
  <conditionalFormatting sqref="C14">
    <cfRule type="expression" dxfId="10" priority="11">
      <formula>IF(C14="&lt;--- Please Select",TRUE,FALSE)</formula>
    </cfRule>
  </conditionalFormatting>
  <conditionalFormatting sqref="D46:P47 E48:F74 H48:H75 J48:J75 M48:M75 O48:O75 D48:D76 G48:G76 I48:I76 K48:L76 N48:N76 P48:P76">
    <cfRule type="expression" dxfId="9" priority="32">
      <formula>IF($L$41=2,TRUE,FALSE)</formula>
    </cfRule>
  </conditionalFormatting>
  <conditionalFormatting sqref="E74:F74">
    <cfRule type="expression" dxfId="7" priority="6">
      <formula>IF(LY_TF=TRUE,FALSE,TRUE)</formula>
    </cfRule>
  </conditionalFormatting>
  <conditionalFormatting sqref="G13">
    <cfRule type="expression" dxfId="6" priority="1">
      <formula>IF(G13&lt;&gt;"",TRUE,FALSE)</formula>
    </cfRule>
  </conditionalFormatting>
  <hyperlinks>
    <hyperlink ref="K87" r:id="rId2" xr:uid="{F6274DFA-4757-4B1C-93BC-67E625AED126}"/>
  </hyperlinks>
  <pageMargins left="0.7" right="0.7" top="0.75" bottom="0.75" header="0.3" footer="0.3"/>
  <pageSetup orientation="portrait" r:id="rId3"/>
  <drawing r:id="rId4"/>
  <legacyDrawing r:id="rId5"/>
  <controls>
    <mc:AlternateContent xmlns:mc="http://schemas.openxmlformats.org/markup-compatibility/2006">
      <mc:Choice Requires="x14">
        <control shapeId="1044" r:id="rId6" name="TextBox6">
          <controlPr defaultSize="0" autoLine="0" autoPict="0" linkedCell="C82" r:id="rId7">
            <anchor moveWithCells="1">
              <from>
                <xdr:col>2</xdr:col>
                <xdr:colOff>9525</xdr:colOff>
                <xdr:row>80</xdr:row>
                <xdr:rowOff>304800</xdr:rowOff>
              </from>
              <to>
                <xdr:col>15</xdr:col>
                <xdr:colOff>828675</xdr:colOff>
                <xdr:row>84</xdr:row>
                <xdr:rowOff>0</xdr:rowOff>
              </to>
            </anchor>
          </controlPr>
        </control>
      </mc:Choice>
      <mc:Fallback>
        <control shapeId="1044" r:id="rId6" name="TextBox6"/>
      </mc:Fallback>
    </mc:AlternateContent>
    <mc:AlternateContent xmlns:mc="http://schemas.openxmlformats.org/markup-compatibility/2006">
      <mc:Choice Requires="x14">
        <control shapeId="1063" r:id="rId8" name="Drop Down 39">
          <controlPr defaultSize="0" autoLine="0" autoPict="0">
            <anchor moveWithCells="1">
              <from>
                <xdr:col>9</xdr:col>
                <xdr:colOff>457200</xdr:colOff>
                <xdr:row>40</xdr:row>
                <xdr:rowOff>0</xdr:rowOff>
              </from>
              <to>
                <xdr:col>11</xdr:col>
                <xdr:colOff>485775</xdr:colOff>
                <xdr:row>41</xdr:row>
                <xdr:rowOff>28575</xdr:rowOff>
              </to>
            </anchor>
          </controlPr>
        </control>
      </mc:Choice>
    </mc:AlternateContent>
    <mc:AlternateContent xmlns:mc="http://schemas.openxmlformats.org/markup-compatibility/2006">
      <mc:Choice Requires="x14">
        <control shapeId="1060" r:id="rId9" name="Drop Down 36">
          <controlPr defaultSize="0" autoLine="0" autoPict="0">
            <anchor>
              <from>
                <xdr:col>8</xdr:col>
                <xdr:colOff>9525</xdr:colOff>
                <xdr:row>11</xdr:row>
                <xdr:rowOff>190500</xdr:rowOff>
              </from>
              <to>
                <xdr:col>11</xdr:col>
                <xdr:colOff>9525</xdr:colOff>
                <xdr:row>14</xdr:row>
                <xdr:rowOff>28575</xdr:rowOff>
              </to>
            </anchor>
          </controlPr>
        </control>
      </mc:Choice>
    </mc:AlternateContent>
    <mc:AlternateContent xmlns:mc="http://schemas.openxmlformats.org/markup-compatibility/2006">
      <mc:Choice Requires="x14">
        <control shapeId="1061" r:id="rId10" name="Drop Down 37">
          <controlPr defaultSize="0" autoLine="0" autoPict="0">
            <anchor>
              <from>
                <xdr:col>12</xdr:col>
                <xdr:colOff>0</xdr:colOff>
                <xdr:row>22</xdr:row>
                <xdr:rowOff>0</xdr:rowOff>
              </from>
              <to>
                <xdr:col>16</xdr:col>
                <xdr:colOff>19050</xdr:colOff>
                <xdr:row>23</xdr:row>
                <xdr:rowOff>85725</xdr:rowOff>
              </to>
            </anchor>
          </controlPr>
        </control>
      </mc:Choice>
    </mc:AlternateContent>
    <mc:AlternateContent xmlns:mc="http://schemas.openxmlformats.org/markup-compatibility/2006">
      <mc:Choice Requires="x14">
        <control shapeId="1056" r:id="rId11" name="List Box 32">
          <controlPr defaultSize="0" autoLine="0" autoPict="0">
            <anchor>
              <from>
                <xdr:col>2</xdr:col>
                <xdr:colOff>0</xdr:colOff>
                <xdr:row>16</xdr:row>
                <xdr:rowOff>19050</xdr:rowOff>
              </from>
              <to>
                <xdr:col>7</xdr:col>
                <xdr:colOff>9525</xdr:colOff>
                <xdr:row>20</xdr:row>
                <xdr:rowOff>19050</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expression" priority="30" id="{575744F5-5270-4A2B-B9CD-DB266E80633E}">
            <xm:f>IF(D46&gt;Helper_2!$C$9,TRUE,FALSE)</xm:f>
            <x14:dxf>
              <fill>
                <patternFill>
                  <bgColor theme="7" tint="0.59996337778862885"/>
                </patternFill>
              </fill>
            </x14:dxf>
          </x14:cfRule>
          <xm:sqref>E48:F74 D46:P47 H48:H75 J48:J75 M48:M75 O48:O75 D48:D76 G48:G76 I48:I76 K48:L76 N48:N76 P48:P76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3D02A-E944-4EF5-8B8C-AF35B78B0FAF}">
  <sheetPr codeName="Sheet8">
    <tabColor theme="9" tint="0.39997558519241921"/>
    <pageSetUpPr autoPageBreaks="0"/>
  </sheetPr>
  <dimension ref="A1:XFD402"/>
  <sheetViews>
    <sheetView showGridLines="0" showRowColHeaders="0" zoomScaleNormal="100" workbookViewId="0"/>
  </sheetViews>
  <sheetFormatPr defaultColWidth="9.140625" defaultRowHeight="15.75" customHeight="1" x14ac:dyDescent="0.25"/>
  <cols>
    <col min="1" max="1" width="1.85546875" style="1" customWidth="1"/>
    <col min="2" max="2" width="2.7109375" style="1" customWidth="1"/>
    <col min="3" max="3" width="12.85546875" style="1" customWidth="1"/>
    <col min="4" max="4" width="14" style="1" bestFit="1" customWidth="1"/>
    <col min="5" max="5" width="13.85546875" style="1" customWidth="1"/>
    <col min="6" max="6" width="9" style="1" bestFit="1" customWidth="1"/>
    <col min="7" max="7" width="1.5703125" style="1" hidden="1" customWidth="1"/>
    <col min="8" max="8" width="2.5703125" style="1" customWidth="1"/>
    <col min="9" max="9" width="15" style="1" customWidth="1"/>
    <col min="10" max="10" width="10.7109375" style="1" customWidth="1"/>
    <col min="11" max="11" width="4.7109375" style="1" customWidth="1"/>
    <col min="12" max="12" width="10.7109375" style="1" customWidth="1"/>
    <col min="13" max="13" width="7.5703125" style="1" customWidth="1"/>
    <col min="14" max="15" width="10.7109375" style="1" customWidth="1"/>
    <col min="16" max="16" width="13" style="1" customWidth="1"/>
    <col min="17" max="17" width="29.28515625" style="1" customWidth="1"/>
    <col min="18" max="18" width="2.85546875" style="1" customWidth="1"/>
    <col min="19" max="19" width="1.7109375" style="1" customWidth="1"/>
    <col min="20" max="362" width="9.140625" style="1"/>
    <col min="363" max="369" width="11.28515625" style="1" bestFit="1" customWidth="1"/>
    <col min="370" max="16384" width="9.140625" style="1"/>
  </cols>
  <sheetData>
    <row r="1" spans="1:33" ht="9" customHeight="1" x14ac:dyDescent="0.25">
      <c r="A1" s="186"/>
    </row>
    <row r="2" spans="1:33" ht="15" customHeight="1" x14ac:dyDescent="0.25">
      <c r="P2" s="8"/>
    </row>
    <row r="3" spans="1:33" ht="15" customHeight="1" x14ac:dyDescent="0.25">
      <c r="J3" s="8"/>
      <c r="K3" s="8"/>
      <c r="L3" s="8"/>
      <c r="M3" s="8"/>
      <c r="N3" s="8"/>
      <c r="O3" s="8"/>
      <c r="P3" s="8"/>
    </row>
    <row r="4" spans="1:33" ht="15" customHeight="1" x14ac:dyDescent="0.25">
      <c r="J4" s="8"/>
      <c r="K4" s="8"/>
      <c r="L4" s="8"/>
      <c r="M4" s="8"/>
      <c r="N4" s="8"/>
      <c r="O4" s="8"/>
      <c r="P4" s="8"/>
    </row>
    <row r="5" spans="1:33" ht="15" customHeight="1" x14ac:dyDescent="0.25">
      <c r="J5" s="8"/>
      <c r="K5" s="8"/>
      <c r="L5" s="8"/>
      <c r="M5" s="8"/>
      <c r="N5" s="8"/>
      <c r="O5" s="8"/>
      <c r="P5" s="8"/>
    </row>
    <row r="6" spans="1:33" ht="16.5" customHeight="1" x14ac:dyDescent="0.25">
      <c r="J6" s="9"/>
      <c r="K6" s="9"/>
      <c r="L6" s="9"/>
      <c r="M6" s="9"/>
      <c r="N6" s="9"/>
      <c r="O6" s="9"/>
    </row>
    <row r="7" spans="1:33" x14ac:dyDescent="0.25">
      <c r="A7" s="296" t="s">
        <v>7147</v>
      </c>
      <c r="B7" s="296"/>
      <c r="C7" s="296"/>
      <c r="D7" s="296"/>
      <c r="E7" s="296"/>
      <c r="F7" s="296"/>
      <c r="G7" s="296"/>
      <c r="H7" s="296"/>
      <c r="I7" s="296"/>
      <c r="J7" s="296"/>
      <c r="K7" s="296"/>
      <c r="L7" s="296"/>
      <c r="M7" s="296"/>
      <c r="N7" s="296"/>
      <c r="O7" s="296"/>
      <c r="P7" s="296"/>
      <c r="Q7" s="296"/>
      <c r="R7" s="296"/>
      <c r="S7" s="296"/>
    </row>
    <row r="8" spans="1:33" s="125" customFormat="1" ht="15.75" customHeight="1" x14ac:dyDescent="0.25">
      <c r="A8" s="296" t="s">
        <v>7148</v>
      </c>
      <c r="B8" s="296"/>
      <c r="C8" s="296"/>
      <c r="D8" s="296"/>
      <c r="E8" s="296"/>
      <c r="F8" s="296"/>
      <c r="G8" s="296"/>
      <c r="H8" s="296"/>
      <c r="I8" s="296"/>
      <c r="J8" s="296"/>
      <c r="K8" s="296"/>
      <c r="L8" s="296"/>
      <c r="M8" s="296"/>
      <c r="N8" s="296"/>
      <c r="O8" s="296"/>
      <c r="P8" s="296"/>
      <c r="Q8" s="296"/>
      <c r="R8" s="296"/>
      <c r="S8" s="296"/>
    </row>
    <row r="9" spans="1:33" s="126" customFormat="1" ht="19.5" customHeight="1" x14ac:dyDescent="0.25">
      <c r="A9" s="307" t="s">
        <v>10972</v>
      </c>
      <c r="B9" s="307"/>
      <c r="C9" s="307"/>
      <c r="D9" s="307"/>
      <c r="E9" s="307"/>
      <c r="F9" s="307"/>
      <c r="G9" s="307"/>
      <c r="H9" s="307"/>
      <c r="I9" s="307"/>
      <c r="J9" s="307"/>
      <c r="K9" s="307"/>
      <c r="L9" s="307"/>
      <c r="M9" s="307"/>
      <c r="N9" s="307"/>
      <c r="O9" s="307"/>
      <c r="P9" s="307"/>
      <c r="Q9" s="307"/>
      <c r="R9" s="307"/>
      <c r="S9" s="307"/>
    </row>
    <row r="10" spans="1:33" s="3" customFormat="1" x14ac:dyDescent="0.25">
      <c r="A10" s="297"/>
      <c r="B10" s="297"/>
      <c r="C10" s="297"/>
      <c r="D10" s="297"/>
      <c r="E10" s="297"/>
      <c r="F10" s="297"/>
      <c r="G10" s="297"/>
      <c r="H10" s="297"/>
      <c r="I10" s="297"/>
      <c r="J10" s="297"/>
      <c r="K10" s="297"/>
      <c r="L10" s="297"/>
      <c r="M10" s="297"/>
      <c r="N10" s="297"/>
      <c r="O10" s="297"/>
      <c r="P10" s="297"/>
      <c r="Q10" s="297"/>
      <c r="R10" s="297"/>
      <c r="S10" s="297"/>
      <c r="V10"/>
      <c r="W10"/>
      <c r="X10"/>
      <c r="Y10"/>
      <c r="Z10"/>
      <c r="AA10"/>
      <c r="AB10"/>
      <c r="AC10"/>
      <c r="AD10"/>
      <c r="AE10"/>
      <c r="AF10"/>
      <c r="AG10"/>
    </row>
    <row r="11" spans="1:33" s="133" customFormat="1" ht="27.75" customHeight="1" x14ac:dyDescent="0.25">
      <c r="A11" s="1"/>
      <c r="B11" s="176" t="s">
        <v>11004</v>
      </c>
      <c r="C11" s="177"/>
      <c r="D11" s="177"/>
      <c r="E11" s="178"/>
      <c r="F11" s="178"/>
      <c r="G11" s="178"/>
      <c r="H11" s="178"/>
      <c r="I11" s="179"/>
      <c r="J11" s="298" t="s">
        <v>11003</v>
      </c>
      <c r="K11" s="298"/>
      <c r="L11" s="298"/>
      <c r="M11" s="298"/>
      <c r="N11" s="180" t="s">
        <v>11101</v>
      </c>
      <c r="O11" s="178"/>
      <c r="P11" s="181"/>
      <c r="Q11" s="179"/>
      <c r="R11" s="182"/>
      <c r="S11" s="16"/>
      <c r="T11"/>
      <c r="U11"/>
      <c r="V11"/>
      <c r="W11"/>
      <c r="X11"/>
      <c r="Y11"/>
      <c r="Z11"/>
      <c r="AA11"/>
      <c r="AB11"/>
      <c r="AC11"/>
      <c r="AD11"/>
      <c r="AE11"/>
      <c r="AF11"/>
      <c r="AG11"/>
    </row>
    <row r="12" spans="1:33" s="147" customFormat="1" ht="32.25" customHeight="1" x14ac:dyDescent="0.25">
      <c r="A12" s="145"/>
      <c r="B12" s="303" t="str">
        <f>_xlfn.CONCAT(
IF('Traditional Water Use Form'!C13="Search &amp; Select ---&gt;","",VLOOKUP('Traditional Water Use Form'!C13,ActiveConsumptiveDiversions!G4:I3004,3,0)&amp;" ID:"&amp;'Traditional Water Use Form'!C13),
IF('Traditional Water Use Form'!C17="Please Select a Permit/Registration ID First","",CHAR(10)&amp;"Diversion Name: "&amp;'Traditional Water Use Form'!C17),
IF('Traditional Water Use Form'!C23="","",IF(VLOOKUP('Traditional Water Use Form'!C13,ActiveConsumptiveDiversions!G4:I3004,3,0)="Registration",CHAR(10)&amp;"Registrant Name: "&amp;'Traditional Water Use Form'!C23,CHAR(10)&amp;"Permittee Name: "&amp;'Traditional Water Use Form'!C23)),
IF('Traditional Water Use Form'!I17="","",CHAR(10)&amp;"Maximum Authorized Daily Volume: "&amp;'Traditional Water Use Form'!I17))</f>
        <v/>
      </c>
      <c r="C12" s="304"/>
      <c r="D12" s="304"/>
      <c r="E12" s="304"/>
      <c r="F12" s="304"/>
      <c r="G12" s="304"/>
      <c r="H12" s="304"/>
      <c r="I12" s="304"/>
      <c r="J12" s="304"/>
      <c r="K12" s="299" t="str">
        <f>IF(OR('Traditional Water Use Form'!C13="Search &amp; Select ---&gt;",'Traditional Water Use Form'!C17="Please Select a Permit/Registration ID First",'Traditional Water Use Form'!M13="",'Traditional Water Use Form'!M17="",'Traditional Water Use Form'!M20="",'Traditional Water Use Form'!C32="",'Traditional Water Use Form'!I32=""),
_xlfn.CONCAT("Please fill in the following information on the "&amp;CHAR(34)&amp;"Traditional Water Use Form"&amp;CHAR(34),
IF('Traditional Water Use Form'!C13="Search &amp; Select ---&gt;",CHAR(10)&amp;"   ● Diversion Permit or Registration Number",""),
IF('Traditional Water Use Form'!C17="Please Select a Permit/Registration ID First",CHAR(10)&amp;"   ● Diversion",""),
IF(OR('Traditional Water Use Form'!M13="",'Traditional Water Use Form'!M17="",'Traditional Water Use Form'!M20=""),CHAR(10)&amp;"   ● Contact Information",""),
IF(OR('Traditional Water Use Form'!C32="",'Traditional Water Use Form'!I32=""),CHAR(10)&amp;"   ● Certification Statement: Digital Signature &amp; Date","")
),"")</f>
        <v>Please fill in the following information on the "Traditional Water Use Form"
   ● Diversion Permit or Registration Number
   ● Diversion
   ● Contact Information
   ● Certification Statement: Digital Signature &amp; Date</v>
      </c>
      <c r="L12" s="299"/>
      <c r="M12" s="299"/>
      <c r="N12" s="299"/>
      <c r="O12" s="299"/>
      <c r="P12" s="299"/>
      <c r="Q12" s="299"/>
      <c r="R12" s="300"/>
      <c r="S12" s="145"/>
      <c r="T12" s="146"/>
      <c r="U12" s="146"/>
      <c r="V12" s="146"/>
      <c r="W12" s="146"/>
      <c r="X12" s="146"/>
      <c r="Y12" s="146"/>
      <c r="Z12" s="146"/>
      <c r="AA12" s="146"/>
      <c r="AB12" s="146"/>
      <c r="AC12" s="146"/>
      <c r="AD12" s="146"/>
      <c r="AE12" s="146"/>
      <c r="AF12" s="146"/>
      <c r="AG12" s="146"/>
    </row>
    <row r="13" spans="1:33" s="147" customFormat="1" ht="63.75" customHeight="1" x14ac:dyDescent="0.25">
      <c r="A13" s="145"/>
      <c r="B13" s="305"/>
      <c r="C13" s="306"/>
      <c r="D13" s="306"/>
      <c r="E13" s="306"/>
      <c r="F13" s="306"/>
      <c r="G13" s="306"/>
      <c r="H13" s="306"/>
      <c r="I13" s="306"/>
      <c r="J13" s="306"/>
      <c r="K13" s="301"/>
      <c r="L13" s="301"/>
      <c r="M13" s="301"/>
      <c r="N13" s="301"/>
      <c r="O13" s="301"/>
      <c r="P13" s="301"/>
      <c r="Q13" s="301"/>
      <c r="R13" s="302"/>
      <c r="S13" s="145"/>
      <c r="T13" s="146"/>
      <c r="U13" s="146"/>
      <c r="V13" s="146"/>
      <c r="W13" s="146"/>
      <c r="X13" s="146"/>
      <c r="Y13" s="146"/>
      <c r="Z13" s="146"/>
      <c r="AA13" s="146"/>
      <c r="AB13" s="146"/>
      <c r="AC13" s="146"/>
      <c r="AD13" s="146"/>
      <c r="AE13" s="146"/>
      <c r="AF13" s="146"/>
      <c r="AG13" s="146"/>
    </row>
    <row r="14" spans="1:33" s="133" customFormat="1" ht="7.5" customHeight="1" x14ac:dyDescent="0.25">
      <c r="A14" s="1"/>
      <c r="B14" s="141"/>
      <c r="C14" s="142"/>
      <c r="D14" s="142"/>
      <c r="E14" s="142"/>
      <c r="F14" s="142"/>
      <c r="G14" s="142"/>
      <c r="H14" s="142"/>
      <c r="I14" s="142"/>
      <c r="J14" s="142"/>
      <c r="K14" s="142"/>
      <c r="L14" s="142"/>
      <c r="M14" s="141"/>
      <c r="N14" s="141"/>
      <c r="O14" s="143"/>
      <c r="P14" s="143"/>
      <c r="Q14" s="144"/>
      <c r="R14" s="144"/>
      <c r="S14" s="1"/>
      <c r="T14"/>
      <c r="U14"/>
      <c r="V14"/>
      <c r="W14"/>
      <c r="X14"/>
      <c r="Y14"/>
      <c r="Z14"/>
      <c r="AA14"/>
      <c r="AB14"/>
      <c r="AC14"/>
      <c r="AD14"/>
      <c r="AE14"/>
      <c r="AF14"/>
      <c r="AG14"/>
    </row>
    <row r="15" spans="1:33" customFormat="1" ht="13.5" customHeight="1" x14ac:dyDescent="0.25">
      <c r="B15" s="149" t="s">
        <v>1071</v>
      </c>
      <c r="C15" s="1"/>
    </row>
    <row r="16" spans="1:33" customFormat="1" ht="23.25" customHeight="1" x14ac:dyDescent="0.25">
      <c r="D16" s="148" t="s">
        <v>143</v>
      </c>
    </row>
    <row r="17" spans="1:19" customFormat="1" ht="23.25" customHeight="1" x14ac:dyDescent="0.25"/>
    <row r="18" spans="1:19" customFormat="1" ht="23.25" customHeight="1" x14ac:dyDescent="0.25"/>
    <row r="19" spans="1:19" x14ac:dyDescent="0.25">
      <c r="B19" s="10"/>
      <c r="C19" s="10"/>
      <c r="D19" s="10"/>
      <c r="E19" s="10"/>
      <c r="F19" s="10"/>
      <c r="G19" s="10"/>
      <c r="H19" s="10"/>
      <c r="I19" s="10"/>
      <c r="J19" s="10"/>
      <c r="K19" s="10"/>
      <c r="L19" s="10"/>
      <c r="M19" s="10"/>
      <c r="N19" s="10"/>
      <c r="O19" s="10"/>
      <c r="P19" s="10"/>
      <c r="Q19" s="10"/>
      <c r="R19" s="10"/>
    </row>
    <row r="20" spans="1:19" ht="3.75" customHeight="1" x14ac:dyDescent="0.25">
      <c r="I20" s="284" t="s">
        <v>11106</v>
      </c>
      <c r="J20" s="284"/>
      <c r="K20" s="284"/>
      <c r="L20" s="284"/>
      <c r="M20" s="284"/>
      <c r="N20" s="284"/>
      <c r="O20" s="284"/>
      <c r="P20" s="284"/>
      <c r="Q20" s="284"/>
      <c r="R20" s="284"/>
    </row>
    <row r="21" spans="1:19" ht="3.75" customHeight="1" x14ac:dyDescent="0.25">
      <c r="I21" s="284"/>
      <c r="J21" s="284"/>
      <c r="K21" s="284"/>
      <c r="L21" s="284"/>
      <c r="M21" s="284"/>
      <c r="N21" s="284"/>
      <c r="O21" s="284"/>
      <c r="P21" s="284"/>
      <c r="Q21" s="284"/>
      <c r="R21" s="284"/>
    </row>
    <row r="22" spans="1:19" ht="17.25" customHeight="1" x14ac:dyDescent="0.25">
      <c r="B22" s="160" t="s">
        <v>10976</v>
      </c>
      <c r="D22" s="161"/>
      <c r="E22" s="161"/>
      <c r="F22" s="161"/>
      <c r="G22" s="161"/>
      <c r="I22" s="284"/>
      <c r="J22" s="284"/>
      <c r="K22" s="284"/>
      <c r="L22" s="284"/>
      <c r="M22" s="284"/>
      <c r="N22" s="284"/>
      <c r="O22" s="284"/>
      <c r="P22" s="284"/>
      <c r="Q22" s="284"/>
      <c r="R22" s="284"/>
    </row>
    <row r="23" spans="1:19" customFormat="1" ht="19.5" customHeight="1" x14ac:dyDescent="0.25">
      <c r="A23" s="15"/>
      <c r="B23" s="174" t="s">
        <v>11104</v>
      </c>
      <c r="C23" s="292" t="str">
        <f>"Enter the daily volume of water diverted in "&amp; Helper_2!C8</f>
        <v>Enter the daily volume of water diverted in Million Gallons/Day (mgd)</v>
      </c>
      <c r="D23" s="292"/>
      <c r="E23" s="292"/>
      <c r="F23" s="292"/>
      <c r="G23" s="292"/>
      <c r="H23" s="292"/>
      <c r="I23" s="293"/>
      <c r="J23" s="289" t="s">
        <v>10978</v>
      </c>
      <c r="K23" s="290"/>
      <c r="L23" s="290"/>
      <c r="M23" s="290"/>
      <c r="N23" s="290"/>
      <c r="O23" s="290"/>
      <c r="P23" s="290"/>
      <c r="Q23" s="290"/>
      <c r="R23" s="291"/>
    </row>
    <row r="24" spans="1:19" ht="25.5" customHeight="1" x14ac:dyDescent="0.25">
      <c r="A24" s="15"/>
      <c r="B24" s="174" t="s">
        <v>11104</v>
      </c>
      <c r="C24" s="292" t="str">
        <f>"For flows metered or estimated less frequently than daily, average the daily flows over the period of operation and report the average for each day."</f>
        <v>For flows metered or estimated less frequently than daily, average the daily flows over the period of operation and report the average for each day.</v>
      </c>
      <c r="D24" s="292"/>
      <c r="E24" s="292"/>
      <c r="F24" s="292"/>
      <c r="G24" s="292"/>
      <c r="H24" s="292"/>
      <c r="I24" s="293"/>
      <c r="J24" s="285" t="s">
        <v>10999</v>
      </c>
      <c r="K24" s="286"/>
      <c r="L24" s="286"/>
      <c r="M24" s="286"/>
      <c r="N24" s="286"/>
      <c r="O24" s="286"/>
      <c r="P24" s="286"/>
      <c r="Q24" s="286"/>
      <c r="R24" s="287"/>
    </row>
    <row r="25" spans="1:19" s="19" customFormat="1" ht="11.25" customHeight="1" x14ac:dyDescent="0.25">
      <c r="A25" s="9"/>
      <c r="B25" s="175"/>
      <c r="C25" s="292"/>
      <c r="D25" s="292"/>
      <c r="E25" s="292"/>
      <c r="F25" s="292"/>
      <c r="G25" s="292"/>
      <c r="H25" s="292"/>
      <c r="I25" s="293"/>
      <c r="J25" s="309" t="s">
        <v>7192</v>
      </c>
      <c r="K25" s="310"/>
      <c r="L25" s="310"/>
      <c r="M25" s="310"/>
      <c r="N25" s="310"/>
      <c r="O25" s="310"/>
      <c r="P25" s="310"/>
      <c r="Q25" s="310"/>
      <c r="R25" s="311"/>
      <c r="S25" s="1"/>
    </row>
    <row r="26" spans="1:19" s="19" customFormat="1" ht="22.5" customHeight="1" x14ac:dyDescent="0.25">
      <c r="A26" s="9"/>
      <c r="B26" s="174" t="s">
        <v>11104</v>
      </c>
      <c r="C26" s="294" t="s">
        <v>11103</v>
      </c>
      <c r="D26" s="294"/>
      <c r="E26" s="294"/>
      <c r="F26" s="294"/>
      <c r="G26" s="294"/>
      <c r="H26" s="294"/>
      <c r="I26" s="295"/>
      <c r="J26" s="309"/>
      <c r="K26" s="310"/>
      <c r="L26" s="310"/>
      <c r="M26" s="310"/>
      <c r="N26" s="310"/>
      <c r="O26" s="310"/>
      <c r="P26" s="310"/>
      <c r="Q26" s="310"/>
      <c r="R26" s="311"/>
      <c r="S26" s="1"/>
    </row>
    <row r="27" spans="1:19" s="19" customFormat="1" x14ac:dyDescent="0.25">
      <c r="A27" s="9"/>
      <c r="C27" s="162"/>
      <c r="D27" s="162"/>
      <c r="E27" s="162"/>
      <c r="F27" s="162"/>
      <c r="G27" s="129"/>
      <c r="H27" s="1"/>
      <c r="I27" s="1"/>
      <c r="J27" s="158"/>
      <c r="K27" s="157"/>
      <c r="L27" s="157"/>
      <c r="M27" s="157"/>
      <c r="N27" s="157"/>
      <c r="O27" s="157"/>
      <c r="P27" s="157"/>
      <c r="Q27" s="157"/>
      <c r="R27" s="159"/>
      <c r="S27" s="1"/>
    </row>
    <row r="28" spans="1:19" s="19" customFormat="1" ht="15.75" customHeight="1" x14ac:dyDescent="0.25">
      <c r="A28" s="9"/>
      <c r="B28" s="288" t="str">
        <f>"If no withdrawals occurred during "&amp;Helper_2!$K$11&amp;", select "&amp;CHAR(10)&amp;CHAR(34)&amp;"No Withdrawals"&amp;CHAR(34)&amp;" from the dropdown."</f>
        <v>If no withdrawals occurred during 2025, select 
"No Withdrawals" from the dropdown.</v>
      </c>
      <c r="C28" s="288"/>
      <c r="D28" s="288"/>
      <c r="E28" s="288"/>
      <c r="F28" s="288"/>
      <c r="G28" s="84"/>
      <c r="J28" s="309" t="s">
        <v>10971</v>
      </c>
      <c r="K28" s="310"/>
      <c r="L28" s="310"/>
      <c r="M28" s="310"/>
      <c r="N28" s="310"/>
      <c r="O28" s="310"/>
      <c r="P28" s="310"/>
      <c r="Q28" s="310"/>
      <c r="R28" s="311"/>
      <c r="S28" s="1"/>
    </row>
    <row r="29" spans="1:19" s="19" customFormat="1" ht="15.75" customHeight="1" x14ac:dyDescent="0.25">
      <c r="A29" s="9"/>
      <c r="B29" s="288"/>
      <c r="C29" s="288"/>
      <c r="D29" s="288"/>
      <c r="E29" s="288"/>
      <c r="F29" s="288"/>
      <c r="G29" s="84"/>
      <c r="J29" s="309"/>
      <c r="K29" s="310"/>
      <c r="L29" s="310"/>
      <c r="M29" s="310"/>
      <c r="N29" s="310"/>
      <c r="O29" s="310"/>
      <c r="P29" s="310"/>
      <c r="Q29" s="310"/>
      <c r="R29" s="311"/>
      <c r="S29" s="1"/>
    </row>
    <row r="30" spans="1:19" s="19" customFormat="1" ht="15.75" customHeight="1" x14ac:dyDescent="0.25">
      <c r="A30" s="9"/>
      <c r="B30" s="288"/>
      <c r="C30" s="288"/>
      <c r="D30" s="288"/>
      <c r="E30" s="288"/>
      <c r="F30" s="288"/>
      <c r="G30" s="84"/>
      <c r="J30" s="309"/>
      <c r="K30" s="310"/>
      <c r="L30" s="310"/>
      <c r="M30" s="310"/>
      <c r="N30" s="310"/>
      <c r="O30" s="310"/>
      <c r="P30" s="310"/>
      <c r="Q30" s="310"/>
      <c r="R30" s="311"/>
      <c r="S30" s="1"/>
    </row>
    <row r="31" spans="1:19" s="19" customFormat="1" ht="15.75" customHeight="1" x14ac:dyDescent="0.25">
      <c r="A31" s="9"/>
      <c r="B31" s="9"/>
      <c r="C31" s="84"/>
      <c r="D31" s="150">
        <v>1</v>
      </c>
      <c r="E31" s="84"/>
      <c r="F31" s="84"/>
      <c r="G31" s="84"/>
      <c r="J31" s="312"/>
      <c r="K31" s="313"/>
      <c r="L31" s="313"/>
      <c r="M31" s="313"/>
      <c r="N31" s="313"/>
      <c r="O31" s="313"/>
      <c r="P31" s="313"/>
      <c r="Q31" s="313"/>
      <c r="R31" s="314"/>
      <c r="S31" s="1"/>
    </row>
    <row r="32" spans="1:19" s="19" customFormat="1" ht="15.75" customHeight="1" x14ac:dyDescent="0.25">
      <c r="A32" s="9"/>
      <c r="B32" s="9"/>
      <c r="C32" s="84"/>
      <c r="D32" s="84"/>
      <c r="E32" s="84"/>
      <c r="F32" s="84"/>
      <c r="G32" s="84"/>
      <c r="R32" s="84"/>
      <c r="S32" s="1"/>
    </row>
    <row r="33" spans="2:16384" s="19" customFormat="1" ht="15.75" customHeight="1" x14ac:dyDescent="0.25">
      <c r="C33" s="69" t="s">
        <v>7136</v>
      </c>
      <c r="D33" s="69" t="s">
        <v>2390</v>
      </c>
      <c r="E33" s="69" t="s">
        <v>7024</v>
      </c>
      <c r="I33" s="308" t="s">
        <v>11105</v>
      </c>
      <c r="J33" s="308"/>
      <c r="K33" s="308"/>
      <c r="L33" s="308"/>
      <c r="M33" s="308"/>
      <c r="N33" s="308"/>
      <c r="O33" s="308"/>
      <c r="P33" s="308"/>
      <c r="Q33" s="308"/>
      <c r="R33" s="308"/>
      <c r="S33" s="1"/>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c r="IQ33" s="84"/>
      <c r="IR33" s="84"/>
      <c r="IS33" s="84"/>
      <c r="IT33" s="84"/>
      <c r="IU33" s="84"/>
      <c r="IV33" s="84"/>
      <c r="IW33" s="84"/>
      <c r="IX33" s="84"/>
      <c r="IY33" s="84"/>
      <c r="IZ33" s="84"/>
      <c r="JA33" s="84"/>
      <c r="JB33" s="84"/>
      <c r="JC33" s="84"/>
      <c r="JD33" s="84"/>
      <c r="JE33" s="84"/>
      <c r="JF33" s="84"/>
      <c r="JG33" s="84"/>
      <c r="JH33" s="84"/>
      <c r="JI33" s="84"/>
      <c r="JJ33" s="84"/>
      <c r="JK33" s="84"/>
      <c r="JL33" s="84"/>
      <c r="JM33" s="84"/>
      <c r="JN33" s="84"/>
      <c r="JO33" s="84"/>
      <c r="JP33" s="84"/>
      <c r="JQ33" s="84"/>
      <c r="JR33" s="84"/>
      <c r="JS33" s="84"/>
      <c r="JT33" s="84"/>
      <c r="JU33" s="84"/>
      <c r="JV33" s="84"/>
      <c r="JW33" s="84"/>
      <c r="JX33" s="84"/>
      <c r="JY33" s="84"/>
      <c r="JZ33" s="84"/>
      <c r="KA33" s="84"/>
      <c r="KB33" s="84"/>
      <c r="KC33" s="84"/>
      <c r="KD33" s="84"/>
      <c r="KE33" s="84"/>
      <c r="KF33" s="84"/>
      <c r="KG33" s="84"/>
      <c r="KH33" s="84"/>
      <c r="KI33" s="84"/>
      <c r="KJ33" s="84"/>
      <c r="KK33" s="84"/>
      <c r="KL33" s="84"/>
      <c r="KM33" s="84"/>
      <c r="KN33" s="84"/>
      <c r="KO33" s="84"/>
      <c r="KP33" s="84"/>
      <c r="KQ33" s="84"/>
      <c r="KR33" s="84"/>
      <c r="KS33" s="84"/>
      <c r="KT33" s="84"/>
      <c r="KU33" s="84"/>
      <c r="KV33" s="84"/>
      <c r="KW33" s="84"/>
      <c r="KX33" s="84"/>
      <c r="KY33" s="84"/>
      <c r="KZ33" s="84"/>
      <c r="LA33" s="84"/>
      <c r="LB33" s="84"/>
      <c r="LC33" s="84"/>
      <c r="LD33" s="84"/>
      <c r="LE33" s="84"/>
      <c r="LF33" s="84"/>
      <c r="LG33" s="84"/>
      <c r="LH33" s="84"/>
      <c r="LI33" s="84"/>
      <c r="LJ33" s="84"/>
      <c r="LK33" s="84"/>
      <c r="LL33" s="84"/>
      <c r="LM33" s="84"/>
      <c r="LN33" s="84"/>
      <c r="LO33" s="84"/>
      <c r="LP33" s="84"/>
      <c r="LQ33" s="84"/>
      <c r="LR33" s="84"/>
      <c r="LS33" s="84"/>
      <c r="LT33" s="84"/>
      <c r="LU33" s="84"/>
      <c r="LV33" s="84"/>
      <c r="LW33" s="84"/>
      <c r="LX33" s="84"/>
      <c r="LY33" s="84"/>
      <c r="LZ33" s="84"/>
      <c r="MA33" s="84"/>
      <c r="MB33" s="84"/>
      <c r="MC33" s="84"/>
      <c r="MD33" s="84"/>
      <c r="ME33" s="84"/>
      <c r="MF33" s="84"/>
      <c r="MG33" s="84"/>
      <c r="MH33" s="84"/>
      <c r="MI33" s="84"/>
      <c r="MJ33" s="84"/>
      <c r="MK33" s="84"/>
      <c r="ML33" s="84"/>
      <c r="MM33" s="84"/>
      <c r="MN33" s="84"/>
      <c r="MO33" s="84"/>
      <c r="MP33" s="84"/>
      <c r="MQ33" s="84"/>
      <c r="MR33" s="84"/>
      <c r="MS33" s="84"/>
      <c r="MT33" s="84"/>
      <c r="MU33" s="84"/>
      <c r="MV33" s="84"/>
      <c r="MW33" s="84"/>
      <c r="MX33" s="84"/>
      <c r="MY33" s="84"/>
      <c r="MZ33" s="84"/>
      <c r="NA33" s="84"/>
      <c r="NB33" s="84"/>
      <c r="NC33" s="84"/>
      <c r="ND33" s="84"/>
      <c r="NE33" s="84"/>
      <c r="NF33" s="84"/>
      <c r="NG33" s="84"/>
      <c r="NH33" s="84"/>
      <c r="NI33" s="84"/>
      <c r="NJ33" s="84"/>
      <c r="NK33" s="84"/>
      <c r="NL33" s="84"/>
      <c r="NM33" s="84"/>
      <c r="NN33" s="84"/>
      <c r="NO33" s="84"/>
      <c r="NP33" s="84"/>
      <c r="NQ33" s="84"/>
      <c r="NR33" s="84"/>
      <c r="NS33" s="84"/>
      <c r="NT33" s="84"/>
      <c r="NU33" s="84"/>
      <c r="NV33" s="84"/>
      <c r="NW33" s="84"/>
      <c r="NX33" s="84"/>
      <c r="NY33" s="84"/>
      <c r="NZ33" s="84"/>
      <c r="OA33" s="84"/>
      <c r="OB33" s="84"/>
      <c r="OC33" s="84"/>
      <c r="OD33" s="84"/>
      <c r="OE33" s="84"/>
      <c r="OF33" s="84"/>
      <c r="OG33" s="84"/>
      <c r="OH33" s="84"/>
      <c r="OI33" s="84"/>
      <c r="OJ33" s="84"/>
      <c r="OK33" s="84"/>
      <c r="OL33" s="84"/>
      <c r="OM33" s="84"/>
      <c r="ON33" s="84"/>
      <c r="OO33" s="84"/>
      <c r="OP33" s="84"/>
      <c r="OQ33" s="84"/>
      <c r="OR33" s="84"/>
      <c r="OS33" s="84"/>
      <c r="OT33" s="84"/>
      <c r="OU33" s="84"/>
      <c r="OV33" s="84"/>
      <c r="OW33" s="84"/>
      <c r="OX33" s="84"/>
      <c r="OY33" s="84"/>
      <c r="OZ33" s="84"/>
      <c r="PA33" s="84"/>
      <c r="PB33" s="84"/>
      <c r="PC33" s="84"/>
      <c r="PD33" s="84"/>
      <c r="PE33" s="84"/>
      <c r="PF33" s="84"/>
      <c r="PG33" s="84"/>
      <c r="PH33" s="84"/>
      <c r="PI33" s="84"/>
      <c r="PJ33" s="84"/>
      <c r="PK33" s="84"/>
      <c r="PL33" s="84"/>
      <c r="PM33" s="84"/>
      <c r="PN33" s="84"/>
      <c r="PO33" s="84"/>
      <c r="PP33" s="84"/>
      <c r="PQ33" s="84"/>
      <c r="PR33" s="84"/>
      <c r="PS33" s="84"/>
      <c r="PT33" s="84"/>
      <c r="PU33" s="84"/>
      <c r="PV33" s="84"/>
      <c r="PW33" s="84"/>
      <c r="PX33" s="84"/>
      <c r="PY33" s="84"/>
      <c r="PZ33" s="84"/>
      <c r="QA33" s="84"/>
      <c r="QB33" s="84"/>
      <c r="QC33" s="84"/>
      <c r="QD33" s="84"/>
      <c r="QE33" s="84"/>
      <c r="QF33" s="84"/>
      <c r="QG33" s="84"/>
      <c r="QH33" s="84"/>
      <c r="QI33" s="84"/>
      <c r="QJ33" s="84"/>
      <c r="QK33" s="84"/>
      <c r="QL33" s="84"/>
      <c r="QM33" s="84"/>
      <c r="QN33" s="84"/>
      <c r="QO33" s="84"/>
      <c r="QP33" s="84"/>
      <c r="QQ33" s="84"/>
      <c r="QR33" s="84"/>
      <c r="QS33" s="84"/>
      <c r="QT33" s="84"/>
      <c r="QU33" s="84"/>
      <c r="QV33" s="84"/>
      <c r="QW33" s="84"/>
      <c r="QX33" s="84"/>
      <c r="QY33" s="84"/>
      <c r="QZ33" s="84"/>
      <c r="RA33" s="84"/>
      <c r="RB33" s="84"/>
      <c r="RC33" s="84"/>
      <c r="RD33" s="84"/>
      <c r="RE33" s="84"/>
      <c r="RF33" s="84"/>
      <c r="RG33" s="84"/>
      <c r="RH33" s="84"/>
      <c r="RI33" s="84"/>
      <c r="RJ33" s="84"/>
      <c r="RK33" s="84"/>
      <c r="RL33" s="84"/>
      <c r="RM33" s="84"/>
      <c r="RN33" s="84"/>
      <c r="RO33" s="84"/>
      <c r="RP33" s="84"/>
      <c r="RQ33" s="84"/>
      <c r="RR33" s="84"/>
      <c r="RS33" s="84"/>
      <c r="RT33" s="84"/>
      <c r="RU33" s="84"/>
      <c r="RV33" s="84"/>
      <c r="RW33" s="84"/>
      <c r="RX33" s="84"/>
      <c r="RY33" s="84"/>
      <c r="RZ33" s="84"/>
      <c r="SA33" s="84"/>
      <c r="SB33" s="84"/>
      <c r="SC33" s="84"/>
      <c r="SD33" s="84"/>
      <c r="SE33" s="84"/>
      <c r="SF33" s="84"/>
      <c r="SG33" s="84"/>
      <c r="SH33" s="84"/>
      <c r="SI33" s="84"/>
      <c r="SJ33" s="84"/>
      <c r="SK33" s="84"/>
      <c r="SL33" s="84"/>
      <c r="SM33" s="84"/>
      <c r="SN33" s="84"/>
      <c r="SO33" s="84"/>
      <c r="SP33" s="84"/>
      <c r="SQ33" s="84"/>
      <c r="SR33" s="84"/>
      <c r="SS33" s="84"/>
      <c r="ST33" s="84"/>
      <c r="SU33" s="84"/>
      <c r="SV33" s="84"/>
      <c r="SW33" s="84"/>
      <c r="SX33" s="84"/>
      <c r="SY33" s="84"/>
      <c r="SZ33" s="84"/>
      <c r="TA33" s="84"/>
      <c r="TB33" s="84"/>
      <c r="TC33" s="84"/>
      <c r="TD33" s="84"/>
      <c r="TE33" s="84"/>
      <c r="TF33" s="84"/>
      <c r="TG33" s="84"/>
      <c r="TH33" s="84"/>
      <c r="TI33" s="84"/>
      <c r="TJ33" s="84"/>
      <c r="TK33" s="84"/>
      <c r="TL33" s="84"/>
      <c r="TM33" s="84"/>
      <c r="TN33" s="84"/>
      <c r="TO33" s="84"/>
      <c r="TP33" s="84"/>
      <c r="TQ33" s="84"/>
      <c r="TR33" s="84"/>
      <c r="TS33" s="84"/>
      <c r="TT33" s="84"/>
      <c r="TU33" s="84"/>
      <c r="TV33" s="84"/>
      <c r="TW33" s="84"/>
      <c r="TX33" s="84"/>
      <c r="TY33" s="84"/>
      <c r="TZ33" s="84"/>
      <c r="UA33" s="84"/>
      <c r="UB33" s="84"/>
      <c r="UC33" s="84"/>
      <c r="UD33" s="84"/>
      <c r="UE33" s="84"/>
      <c r="UF33" s="84"/>
      <c r="UG33" s="84"/>
      <c r="UH33" s="84"/>
      <c r="UI33" s="84"/>
      <c r="UJ33" s="84"/>
      <c r="UK33" s="84"/>
      <c r="UL33" s="84"/>
      <c r="UM33" s="84"/>
      <c r="UN33" s="84"/>
      <c r="UO33" s="84"/>
      <c r="UP33" s="84"/>
      <c r="UQ33" s="84"/>
      <c r="UR33" s="84"/>
      <c r="US33" s="84"/>
      <c r="UT33" s="84"/>
      <c r="UU33" s="84"/>
      <c r="UV33" s="84"/>
      <c r="UW33" s="84"/>
      <c r="UX33" s="84"/>
      <c r="UY33" s="84"/>
      <c r="UZ33" s="84"/>
      <c r="VA33" s="84"/>
      <c r="VB33" s="84"/>
      <c r="VC33" s="84"/>
      <c r="VD33" s="84"/>
      <c r="VE33" s="84"/>
      <c r="VF33" s="84"/>
      <c r="VG33" s="84"/>
      <c r="VH33" s="84"/>
      <c r="VI33" s="84"/>
      <c r="VJ33" s="84"/>
      <c r="VK33" s="84"/>
      <c r="VL33" s="84"/>
      <c r="VM33" s="84"/>
      <c r="VN33" s="84"/>
      <c r="VO33" s="84"/>
      <c r="VP33" s="84"/>
      <c r="VQ33" s="84"/>
      <c r="VR33" s="84"/>
      <c r="VS33" s="84"/>
      <c r="VT33" s="84"/>
      <c r="VU33" s="84"/>
      <c r="VV33" s="84"/>
      <c r="VW33" s="84"/>
      <c r="VX33" s="84"/>
      <c r="VY33" s="84"/>
      <c r="VZ33" s="84"/>
      <c r="WA33" s="84"/>
      <c r="WB33" s="84"/>
      <c r="WC33" s="84"/>
      <c r="WD33" s="84"/>
      <c r="WE33" s="84"/>
      <c r="WF33" s="84"/>
      <c r="WG33" s="84"/>
      <c r="WH33" s="84"/>
      <c r="WI33" s="84"/>
      <c r="WJ33" s="84"/>
      <c r="WK33" s="84"/>
      <c r="WL33" s="84"/>
      <c r="WM33" s="84"/>
      <c r="WN33" s="84"/>
      <c r="WO33" s="84"/>
      <c r="WP33" s="84"/>
      <c r="WQ33" s="84"/>
      <c r="WR33" s="84"/>
      <c r="WS33" s="84"/>
      <c r="WT33" s="84"/>
      <c r="WU33" s="84"/>
      <c r="WV33" s="84"/>
      <c r="WW33" s="84"/>
      <c r="WX33" s="84"/>
      <c r="WY33" s="84"/>
      <c r="WZ33" s="84"/>
      <c r="XA33" s="84"/>
      <c r="XB33" s="84"/>
      <c r="XC33" s="84"/>
      <c r="XD33" s="84"/>
      <c r="XE33" s="84"/>
      <c r="XF33" s="84"/>
      <c r="XG33" s="84"/>
      <c r="XH33" s="84"/>
      <c r="XI33" s="84"/>
      <c r="XJ33" s="84"/>
      <c r="XK33" s="84"/>
      <c r="XL33" s="84"/>
      <c r="XM33" s="84"/>
      <c r="XN33" s="84"/>
      <c r="XO33" s="84"/>
      <c r="XP33" s="84"/>
      <c r="XQ33" s="84"/>
      <c r="XR33" s="84"/>
      <c r="XS33" s="84"/>
      <c r="XT33" s="84"/>
      <c r="XU33" s="84"/>
      <c r="XV33" s="84"/>
      <c r="XW33" s="84"/>
      <c r="XX33" s="84"/>
      <c r="XY33" s="84"/>
      <c r="XZ33" s="84"/>
      <c r="YA33" s="84"/>
      <c r="YB33" s="84"/>
      <c r="YC33" s="84"/>
      <c r="YD33" s="84"/>
      <c r="YE33" s="84"/>
      <c r="YF33" s="84"/>
      <c r="YG33" s="84"/>
      <c r="YH33" s="84"/>
      <c r="YI33" s="84"/>
      <c r="YJ33" s="84"/>
      <c r="YK33" s="84"/>
      <c r="YL33" s="84"/>
      <c r="YM33" s="84"/>
      <c r="YN33" s="84"/>
      <c r="YO33" s="84"/>
      <c r="YP33" s="84"/>
      <c r="YQ33" s="84"/>
      <c r="YR33" s="84"/>
      <c r="YS33" s="84"/>
      <c r="YT33" s="84"/>
      <c r="YU33" s="84"/>
      <c r="YV33" s="84"/>
      <c r="YW33" s="84"/>
      <c r="YX33" s="84"/>
      <c r="YY33" s="84"/>
      <c r="YZ33" s="84"/>
      <c r="ZA33" s="84"/>
      <c r="ZB33" s="84"/>
      <c r="ZC33" s="84"/>
      <c r="ZD33" s="84"/>
      <c r="ZE33" s="84"/>
      <c r="ZF33" s="84"/>
      <c r="ZG33" s="84"/>
      <c r="ZH33" s="84"/>
      <c r="ZI33" s="84"/>
      <c r="ZJ33" s="84"/>
      <c r="ZK33" s="84"/>
      <c r="ZL33" s="84"/>
      <c r="ZM33" s="84"/>
      <c r="ZN33" s="84"/>
      <c r="ZO33" s="84"/>
      <c r="ZP33" s="84"/>
      <c r="ZQ33" s="84"/>
      <c r="ZR33" s="84"/>
      <c r="ZS33" s="84"/>
      <c r="ZT33" s="84"/>
      <c r="ZU33" s="84"/>
      <c r="ZV33" s="84"/>
      <c r="ZW33" s="84"/>
      <c r="ZX33" s="84"/>
      <c r="ZY33" s="84"/>
      <c r="ZZ33" s="84"/>
      <c r="AAA33" s="84"/>
      <c r="AAB33" s="84"/>
      <c r="AAC33" s="84"/>
      <c r="AAD33" s="84"/>
      <c r="AAE33" s="84"/>
      <c r="AAF33" s="84"/>
      <c r="AAG33" s="84"/>
      <c r="AAH33" s="84"/>
      <c r="AAI33" s="84"/>
      <c r="AAJ33" s="84"/>
      <c r="AAK33" s="84"/>
      <c r="AAL33" s="84"/>
      <c r="AAM33" s="84"/>
      <c r="AAN33" s="84"/>
      <c r="AAO33" s="84"/>
      <c r="AAP33" s="84"/>
      <c r="AAQ33" s="84"/>
      <c r="AAR33" s="84"/>
      <c r="AAS33" s="84"/>
      <c r="AAT33" s="84"/>
      <c r="AAU33" s="84"/>
      <c r="AAV33" s="84"/>
      <c r="AAW33" s="84"/>
      <c r="AAX33" s="84"/>
      <c r="AAY33" s="84"/>
      <c r="AAZ33" s="84"/>
      <c r="ABA33" s="84"/>
      <c r="ABB33" s="84"/>
      <c r="ABC33" s="84"/>
      <c r="ABD33" s="84"/>
      <c r="ABE33" s="84"/>
      <c r="ABF33" s="84"/>
      <c r="ABG33" s="84"/>
      <c r="ABH33" s="84"/>
      <c r="ABI33" s="84"/>
      <c r="ABJ33" s="84"/>
      <c r="ABK33" s="84"/>
      <c r="ABL33" s="84"/>
      <c r="ABM33" s="84"/>
      <c r="ABN33" s="84"/>
      <c r="ABO33" s="84"/>
      <c r="ABP33" s="84"/>
      <c r="ABQ33" s="84"/>
      <c r="ABR33" s="84"/>
      <c r="ABS33" s="84"/>
      <c r="ABT33" s="84"/>
      <c r="ABU33" s="84"/>
      <c r="ABV33" s="84"/>
      <c r="ABW33" s="84"/>
      <c r="ABX33" s="84"/>
      <c r="ABY33" s="84"/>
      <c r="ABZ33" s="84"/>
      <c r="ACA33" s="84"/>
      <c r="ACB33" s="84"/>
      <c r="ACC33" s="84"/>
      <c r="ACD33" s="84"/>
      <c r="ACE33" s="84"/>
      <c r="ACF33" s="84"/>
      <c r="ACG33" s="84"/>
      <c r="ACH33" s="84"/>
      <c r="ACI33" s="84"/>
      <c r="ACJ33" s="84"/>
      <c r="ACK33" s="84"/>
      <c r="ACL33" s="84"/>
      <c r="ACM33" s="84"/>
      <c r="ACN33" s="84"/>
      <c r="ACO33" s="84"/>
      <c r="ACP33" s="84"/>
      <c r="ACQ33" s="84"/>
      <c r="ACR33" s="84"/>
      <c r="ACS33" s="84"/>
      <c r="ACT33" s="84"/>
      <c r="ACU33" s="84"/>
      <c r="ACV33" s="84"/>
      <c r="ACW33" s="84"/>
      <c r="ACX33" s="84"/>
      <c r="ACY33" s="84"/>
      <c r="ACZ33" s="84"/>
      <c r="ADA33" s="84"/>
      <c r="ADB33" s="84"/>
      <c r="ADC33" s="84"/>
      <c r="ADD33" s="84"/>
      <c r="ADE33" s="84"/>
      <c r="ADF33" s="84"/>
      <c r="ADG33" s="84"/>
      <c r="ADH33" s="84"/>
      <c r="ADI33" s="84"/>
      <c r="ADJ33" s="84"/>
      <c r="ADK33" s="84"/>
      <c r="ADL33" s="84"/>
      <c r="ADM33" s="84"/>
      <c r="ADN33" s="84"/>
      <c r="ADO33" s="84"/>
      <c r="ADP33" s="84"/>
      <c r="ADQ33" s="84"/>
      <c r="ADR33" s="84"/>
      <c r="ADS33" s="84"/>
      <c r="ADT33" s="84"/>
      <c r="ADU33" s="84"/>
      <c r="ADV33" s="84"/>
      <c r="ADW33" s="84"/>
      <c r="ADX33" s="84"/>
      <c r="ADY33" s="84"/>
      <c r="ADZ33" s="84"/>
      <c r="AEA33" s="84"/>
      <c r="AEB33" s="84"/>
      <c r="AEC33" s="84"/>
      <c r="AED33" s="84"/>
      <c r="AEE33" s="84"/>
      <c r="AEF33" s="84"/>
      <c r="AEG33" s="84"/>
      <c r="AEH33" s="84"/>
      <c r="AEI33" s="84"/>
      <c r="AEJ33" s="84"/>
      <c r="AEK33" s="84"/>
      <c r="AEL33" s="84"/>
      <c r="AEM33" s="84"/>
      <c r="AEN33" s="84"/>
      <c r="AEO33" s="84"/>
      <c r="AEP33" s="84"/>
      <c r="AEQ33" s="84"/>
      <c r="AER33" s="84"/>
      <c r="AES33" s="84"/>
      <c r="AET33" s="84"/>
      <c r="AEU33" s="84"/>
      <c r="AEV33" s="84"/>
      <c r="AEW33" s="84"/>
      <c r="AEX33" s="84"/>
      <c r="AEY33" s="84"/>
      <c r="AEZ33" s="84"/>
      <c r="AFA33" s="84"/>
      <c r="AFB33" s="84"/>
      <c r="AFC33" s="84"/>
      <c r="AFD33" s="84"/>
      <c r="AFE33" s="84"/>
      <c r="AFF33" s="84"/>
      <c r="AFG33" s="84"/>
      <c r="AFH33" s="84"/>
      <c r="AFI33" s="84"/>
      <c r="AFJ33" s="84"/>
      <c r="AFK33" s="84"/>
      <c r="AFL33" s="84"/>
      <c r="AFM33" s="84"/>
      <c r="AFN33" s="84"/>
      <c r="AFO33" s="84"/>
      <c r="AFP33" s="84"/>
      <c r="AFQ33" s="84"/>
      <c r="AFR33" s="84"/>
      <c r="AFS33" s="84"/>
      <c r="AFT33" s="84"/>
      <c r="AFU33" s="84"/>
      <c r="AFV33" s="84"/>
      <c r="AFW33" s="84"/>
      <c r="AFX33" s="84"/>
      <c r="AFY33" s="84"/>
      <c r="AFZ33" s="84"/>
      <c r="AGA33" s="84"/>
      <c r="AGB33" s="84"/>
      <c r="AGC33" s="84"/>
      <c r="AGD33" s="84"/>
      <c r="AGE33" s="84"/>
      <c r="AGF33" s="84"/>
      <c r="AGG33" s="84"/>
      <c r="AGH33" s="84"/>
      <c r="AGI33" s="84"/>
      <c r="AGJ33" s="84"/>
      <c r="AGK33" s="84"/>
      <c r="AGL33" s="84"/>
      <c r="AGM33" s="84"/>
      <c r="AGN33" s="84"/>
      <c r="AGO33" s="84"/>
      <c r="AGP33" s="84"/>
      <c r="AGQ33" s="84"/>
      <c r="AGR33" s="84"/>
      <c r="AGS33" s="84"/>
      <c r="AGT33" s="84"/>
      <c r="AGU33" s="84"/>
      <c r="AGV33" s="84"/>
      <c r="AGW33" s="84"/>
      <c r="AGX33" s="84"/>
      <c r="AGY33" s="84"/>
      <c r="AGZ33" s="84"/>
      <c r="AHA33" s="84"/>
      <c r="AHB33" s="84"/>
      <c r="AHC33" s="84"/>
      <c r="AHD33" s="84"/>
      <c r="AHE33" s="84"/>
      <c r="AHF33" s="84"/>
      <c r="AHG33" s="84"/>
      <c r="AHH33" s="84"/>
      <c r="AHI33" s="84"/>
      <c r="AHJ33" s="84"/>
      <c r="AHK33" s="84"/>
      <c r="AHL33" s="84"/>
      <c r="AHM33" s="84"/>
      <c r="AHN33" s="84"/>
      <c r="AHO33" s="84"/>
      <c r="AHP33" s="84"/>
      <c r="AHQ33" s="84"/>
      <c r="AHR33" s="84"/>
      <c r="AHS33" s="84"/>
      <c r="AHT33" s="84"/>
      <c r="AHU33" s="84"/>
      <c r="AHV33" s="84"/>
      <c r="AHW33" s="84"/>
      <c r="AHX33" s="84"/>
      <c r="AHY33" s="84"/>
      <c r="AHZ33" s="84"/>
      <c r="AIA33" s="84"/>
      <c r="AIB33" s="84"/>
      <c r="AIC33" s="84"/>
      <c r="AID33" s="84"/>
      <c r="AIE33" s="84"/>
      <c r="AIF33" s="84"/>
      <c r="AIG33" s="84"/>
      <c r="AIH33" s="84"/>
      <c r="AII33" s="84"/>
      <c r="AIJ33" s="84"/>
      <c r="AIK33" s="84"/>
      <c r="AIL33" s="84"/>
      <c r="AIM33" s="84"/>
      <c r="AIN33" s="84"/>
      <c r="AIO33" s="84"/>
      <c r="AIP33" s="84"/>
      <c r="AIQ33" s="84"/>
      <c r="AIR33" s="84"/>
      <c r="AIS33" s="84"/>
      <c r="AIT33" s="84"/>
      <c r="AIU33" s="84"/>
      <c r="AIV33" s="84"/>
      <c r="AIW33" s="84"/>
      <c r="AIX33" s="84"/>
      <c r="AIY33" s="84"/>
      <c r="AIZ33" s="84"/>
      <c r="AJA33" s="84"/>
      <c r="AJB33" s="84"/>
      <c r="AJC33" s="84"/>
      <c r="AJD33" s="84"/>
      <c r="AJE33" s="84"/>
      <c r="AJF33" s="84"/>
      <c r="AJG33" s="84"/>
      <c r="AJH33" s="84"/>
      <c r="AJI33" s="84"/>
      <c r="AJJ33" s="84"/>
      <c r="AJK33" s="84"/>
      <c r="AJL33" s="84"/>
      <c r="AJM33" s="84"/>
      <c r="AJN33" s="84"/>
      <c r="AJO33" s="84"/>
      <c r="AJP33" s="84"/>
      <c r="AJQ33" s="84"/>
      <c r="AJR33" s="84"/>
      <c r="AJS33" s="84"/>
      <c r="AJT33" s="84"/>
      <c r="AJU33" s="84"/>
      <c r="AJV33" s="84"/>
      <c r="AJW33" s="84"/>
      <c r="AJX33" s="84"/>
      <c r="AJY33" s="84"/>
      <c r="AJZ33" s="84"/>
      <c r="AKA33" s="84"/>
      <c r="AKB33" s="84"/>
      <c r="AKC33" s="84"/>
      <c r="AKD33" s="84"/>
      <c r="AKE33" s="84"/>
      <c r="AKF33" s="84"/>
      <c r="AKG33" s="84"/>
      <c r="AKH33" s="84"/>
      <c r="AKI33" s="84"/>
      <c r="AKJ33" s="84"/>
      <c r="AKK33" s="84"/>
      <c r="AKL33" s="84"/>
      <c r="AKM33" s="84"/>
      <c r="AKN33" s="84"/>
      <c r="AKO33" s="84"/>
      <c r="AKP33" s="84"/>
      <c r="AKQ33" s="84"/>
      <c r="AKR33" s="84"/>
      <c r="AKS33" s="84"/>
      <c r="AKT33" s="84"/>
      <c r="AKU33" s="84"/>
      <c r="AKV33" s="84"/>
      <c r="AKW33" s="84"/>
      <c r="AKX33" s="84"/>
      <c r="AKY33" s="84"/>
      <c r="AKZ33" s="84"/>
      <c r="ALA33" s="84"/>
      <c r="ALB33" s="84"/>
      <c r="ALC33" s="84"/>
      <c r="ALD33" s="84"/>
      <c r="ALE33" s="84"/>
      <c r="ALF33" s="84"/>
      <c r="ALG33" s="84"/>
      <c r="ALH33" s="84"/>
      <c r="ALI33" s="84"/>
      <c r="ALJ33" s="84"/>
      <c r="ALK33" s="84"/>
      <c r="ALL33" s="84"/>
      <c r="ALM33" s="84"/>
      <c r="ALN33" s="84"/>
      <c r="ALO33" s="84"/>
      <c r="ALP33" s="84"/>
      <c r="ALQ33" s="84"/>
      <c r="ALR33" s="84"/>
      <c r="ALS33" s="84"/>
      <c r="ALT33" s="84"/>
      <c r="ALU33" s="84"/>
      <c r="ALV33" s="84"/>
      <c r="ALW33" s="84"/>
      <c r="ALX33" s="84"/>
      <c r="ALY33" s="84"/>
      <c r="ALZ33" s="84"/>
      <c r="AMA33" s="84"/>
      <c r="AMB33" s="84"/>
      <c r="AMC33" s="84"/>
      <c r="AMD33" s="84"/>
      <c r="AME33" s="84"/>
      <c r="AMF33" s="84"/>
      <c r="AMG33" s="84"/>
      <c r="AMH33" s="84"/>
      <c r="AMI33" s="84"/>
      <c r="AMJ33" s="84"/>
      <c r="AMK33" s="84"/>
      <c r="AML33" s="84"/>
      <c r="AMM33" s="84"/>
      <c r="AMN33" s="84"/>
      <c r="AMO33" s="84"/>
      <c r="AMP33" s="84"/>
      <c r="AMQ33" s="84"/>
      <c r="AMR33" s="84"/>
      <c r="AMS33" s="84"/>
      <c r="AMT33" s="84"/>
      <c r="AMU33" s="84"/>
      <c r="AMV33" s="84"/>
      <c r="AMW33" s="84"/>
      <c r="AMX33" s="84"/>
      <c r="AMY33" s="84"/>
      <c r="AMZ33" s="84"/>
      <c r="ANA33" s="84"/>
      <c r="ANB33" s="84"/>
      <c r="ANC33" s="84"/>
      <c r="AND33" s="84"/>
      <c r="ANE33" s="84"/>
      <c r="ANF33" s="84"/>
      <c r="ANG33" s="84"/>
      <c r="ANH33" s="84"/>
      <c r="ANI33" s="84"/>
      <c r="ANJ33" s="84"/>
      <c r="ANK33" s="84"/>
      <c r="ANL33" s="84"/>
      <c r="ANM33" s="84"/>
      <c r="ANN33" s="84"/>
      <c r="ANO33" s="84"/>
      <c r="ANP33" s="84"/>
      <c r="ANQ33" s="84"/>
      <c r="ANR33" s="84"/>
      <c r="ANS33" s="84"/>
      <c r="ANT33" s="84"/>
      <c r="ANU33" s="84"/>
      <c r="ANV33" s="84"/>
      <c r="ANW33" s="84"/>
      <c r="ANX33" s="84"/>
      <c r="ANY33" s="84"/>
      <c r="ANZ33" s="84"/>
      <c r="AOA33" s="84"/>
      <c r="AOB33" s="84"/>
      <c r="AOC33" s="84"/>
      <c r="AOD33" s="84"/>
      <c r="AOE33" s="84"/>
      <c r="AOF33" s="84"/>
      <c r="AOG33" s="84"/>
      <c r="AOH33" s="84"/>
      <c r="AOI33" s="84"/>
      <c r="AOJ33" s="84"/>
      <c r="AOK33" s="84"/>
      <c r="AOL33" s="84"/>
      <c r="AOM33" s="84"/>
      <c r="AON33" s="84"/>
      <c r="AOO33" s="84"/>
      <c r="AOP33" s="84"/>
      <c r="AOQ33" s="84"/>
      <c r="AOR33" s="84"/>
      <c r="AOS33" s="84"/>
      <c r="AOT33" s="84"/>
      <c r="AOU33" s="84"/>
      <c r="AOV33" s="84"/>
      <c r="AOW33" s="84"/>
      <c r="AOX33" s="84"/>
      <c r="AOY33" s="84"/>
      <c r="AOZ33" s="84"/>
      <c r="APA33" s="84"/>
      <c r="APB33" s="84"/>
      <c r="APC33" s="84"/>
      <c r="APD33" s="84"/>
      <c r="APE33" s="84"/>
      <c r="APF33" s="84"/>
      <c r="APG33" s="84"/>
      <c r="APH33" s="84"/>
      <c r="API33" s="84"/>
      <c r="APJ33" s="84"/>
      <c r="APK33" s="84"/>
      <c r="APL33" s="84"/>
      <c r="APM33" s="84"/>
      <c r="APN33" s="84"/>
      <c r="APO33" s="84"/>
      <c r="APP33" s="84"/>
      <c r="APQ33" s="84"/>
      <c r="APR33" s="84"/>
      <c r="APS33" s="84"/>
      <c r="APT33" s="84"/>
      <c r="APU33" s="84"/>
      <c r="APV33" s="84"/>
      <c r="APW33" s="84"/>
      <c r="APX33" s="84"/>
      <c r="APY33" s="84"/>
      <c r="APZ33" s="84"/>
      <c r="AQA33" s="84"/>
      <c r="AQB33" s="84"/>
      <c r="AQC33" s="84"/>
      <c r="AQD33" s="84"/>
      <c r="AQE33" s="84"/>
      <c r="AQF33" s="84"/>
      <c r="AQG33" s="84"/>
      <c r="AQH33" s="84"/>
      <c r="AQI33" s="84"/>
      <c r="AQJ33" s="84"/>
      <c r="AQK33" s="84"/>
      <c r="AQL33" s="84"/>
      <c r="AQM33" s="84"/>
      <c r="AQN33" s="84"/>
      <c r="AQO33" s="84"/>
      <c r="AQP33" s="84"/>
      <c r="AQQ33" s="84"/>
      <c r="AQR33" s="84"/>
      <c r="AQS33" s="84"/>
      <c r="AQT33" s="84"/>
      <c r="AQU33" s="84"/>
      <c r="AQV33" s="84"/>
      <c r="AQW33" s="84"/>
      <c r="AQX33" s="84"/>
      <c r="AQY33" s="84"/>
      <c r="AQZ33" s="84"/>
      <c r="ARA33" s="84"/>
      <c r="ARB33" s="84"/>
      <c r="ARC33" s="84"/>
      <c r="ARD33" s="84"/>
      <c r="ARE33" s="84"/>
      <c r="ARF33" s="84"/>
      <c r="ARG33" s="84"/>
      <c r="ARH33" s="84"/>
      <c r="ARI33" s="84"/>
      <c r="ARJ33" s="84"/>
      <c r="ARK33" s="84"/>
      <c r="ARL33" s="84"/>
      <c r="ARM33" s="84"/>
      <c r="ARN33" s="84"/>
      <c r="ARO33" s="84"/>
      <c r="ARP33" s="84"/>
      <c r="ARQ33" s="84"/>
      <c r="ARR33" s="84"/>
      <c r="ARS33" s="84"/>
      <c r="ART33" s="84"/>
      <c r="ARU33" s="84"/>
      <c r="ARV33" s="84"/>
      <c r="ARW33" s="84"/>
      <c r="ARX33" s="84"/>
      <c r="ARY33" s="84"/>
      <c r="ARZ33" s="84"/>
      <c r="ASA33" s="84"/>
      <c r="ASB33" s="84"/>
      <c r="ASC33" s="84"/>
      <c r="ASD33" s="84"/>
      <c r="ASE33" s="84"/>
      <c r="ASF33" s="84"/>
      <c r="ASG33" s="84"/>
      <c r="ASH33" s="84"/>
      <c r="ASI33" s="84"/>
      <c r="ASJ33" s="84"/>
      <c r="ASK33" s="84"/>
      <c r="ASL33" s="84"/>
      <c r="ASM33" s="84"/>
      <c r="ASN33" s="84"/>
      <c r="ASO33" s="84"/>
      <c r="ASP33" s="84"/>
      <c r="ASQ33" s="84"/>
      <c r="ASR33" s="84"/>
      <c r="ASS33" s="84"/>
      <c r="AST33" s="84"/>
      <c r="ASU33" s="84"/>
      <c r="ASV33" s="84"/>
      <c r="ASW33" s="84"/>
      <c r="ASX33" s="84"/>
      <c r="ASY33" s="84"/>
      <c r="ASZ33" s="84"/>
      <c r="ATA33" s="84"/>
      <c r="ATB33" s="84"/>
      <c r="ATC33" s="84"/>
      <c r="ATD33" s="84"/>
      <c r="ATE33" s="84"/>
      <c r="ATF33" s="84"/>
      <c r="ATG33" s="84"/>
      <c r="ATH33" s="84"/>
      <c r="ATI33" s="84"/>
      <c r="ATJ33" s="84"/>
      <c r="ATK33" s="84"/>
      <c r="ATL33" s="84"/>
      <c r="ATM33" s="84"/>
      <c r="ATN33" s="84"/>
      <c r="ATO33" s="84"/>
      <c r="ATP33" s="84"/>
      <c r="ATQ33" s="84"/>
      <c r="ATR33" s="84"/>
      <c r="ATS33" s="84"/>
      <c r="ATT33" s="84"/>
      <c r="ATU33" s="84"/>
      <c r="ATV33" s="84"/>
      <c r="ATW33" s="84"/>
      <c r="ATX33" s="84"/>
      <c r="ATY33" s="84"/>
      <c r="ATZ33" s="84"/>
      <c r="AUA33" s="84"/>
      <c r="AUB33" s="84"/>
      <c r="AUC33" s="84"/>
      <c r="AUD33" s="84"/>
      <c r="AUE33" s="84"/>
      <c r="AUF33" s="84"/>
      <c r="AUG33" s="84"/>
      <c r="AUH33" s="84"/>
      <c r="AUI33" s="84"/>
      <c r="AUJ33" s="84"/>
      <c r="AUK33" s="84"/>
      <c r="AUL33" s="84"/>
      <c r="AUM33" s="84"/>
      <c r="AUN33" s="84"/>
      <c r="AUO33" s="84"/>
      <c r="AUP33" s="84"/>
      <c r="AUQ33" s="84"/>
      <c r="AUR33" s="84"/>
      <c r="AUS33" s="84"/>
      <c r="AUT33" s="84"/>
      <c r="AUU33" s="84"/>
      <c r="AUV33" s="84"/>
      <c r="AUW33" s="84"/>
      <c r="AUX33" s="84"/>
      <c r="AUY33" s="84"/>
      <c r="AUZ33" s="84"/>
      <c r="AVA33" s="84"/>
      <c r="AVB33" s="84"/>
      <c r="AVC33" s="84"/>
      <c r="AVD33" s="84"/>
      <c r="AVE33" s="84"/>
      <c r="AVF33" s="84"/>
      <c r="AVG33" s="84"/>
      <c r="AVH33" s="84"/>
      <c r="AVI33" s="84"/>
      <c r="AVJ33" s="84"/>
      <c r="AVK33" s="84"/>
      <c r="AVL33" s="84"/>
      <c r="AVM33" s="84"/>
      <c r="AVN33" s="84"/>
      <c r="AVO33" s="84"/>
      <c r="AVP33" s="84"/>
      <c r="AVQ33" s="84"/>
      <c r="AVR33" s="84"/>
      <c r="AVS33" s="84"/>
      <c r="AVT33" s="84"/>
      <c r="AVU33" s="84"/>
      <c r="AVV33" s="84"/>
      <c r="AVW33" s="84"/>
      <c r="AVX33" s="84"/>
      <c r="AVY33" s="84"/>
      <c r="AVZ33" s="84"/>
      <c r="AWA33" s="84"/>
      <c r="AWB33" s="84"/>
      <c r="AWC33" s="84"/>
      <c r="AWD33" s="84"/>
      <c r="AWE33" s="84"/>
      <c r="AWF33" s="84"/>
      <c r="AWG33" s="84"/>
      <c r="AWH33" s="84"/>
      <c r="AWI33" s="84"/>
      <c r="AWJ33" s="84"/>
      <c r="AWK33" s="84"/>
      <c r="AWL33" s="84"/>
      <c r="AWM33" s="84"/>
      <c r="AWN33" s="84"/>
      <c r="AWO33" s="84"/>
      <c r="AWP33" s="84"/>
      <c r="AWQ33" s="84"/>
      <c r="AWR33" s="84"/>
      <c r="AWS33" s="84"/>
      <c r="AWT33" s="84"/>
      <c r="AWU33" s="84"/>
      <c r="AWV33" s="84"/>
      <c r="AWW33" s="84"/>
      <c r="AWX33" s="84"/>
      <c r="AWY33" s="84"/>
      <c r="AWZ33" s="84"/>
      <c r="AXA33" s="84"/>
      <c r="AXB33" s="84"/>
      <c r="AXC33" s="84"/>
      <c r="AXD33" s="84"/>
      <c r="AXE33" s="84"/>
      <c r="AXF33" s="84"/>
      <c r="AXG33" s="84"/>
      <c r="AXH33" s="84"/>
      <c r="AXI33" s="84"/>
      <c r="AXJ33" s="84"/>
      <c r="AXK33" s="84"/>
      <c r="AXL33" s="84"/>
      <c r="AXM33" s="84"/>
      <c r="AXN33" s="84"/>
      <c r="AXO33" s="84"/>
      <c r="AXP33" s="84"/>
      <c r="AXQ33" s="84"/>
      <c r="AXR33" s="84"/>
      <c r="AXS33" s="84"/>
      <c r="AXT33" s="84"/>
      <c r="AXU33" s="84"/>
      <c r="AXV33" s="84"/>
      <c r="AXW33" s="84"/>
      <c r="AXX33" s="84"/>
      <c r="AXY33" s="84"/>
      <c r="AXZ33" s="84"/>
      <c r="AYA33" s="84"/>
      <c r="AYB33" s="84"/>
      <c r="AYC33" s="84"/>
      <c r="AYD33" s="84"/>
      <c r="AYE33" s="84"/>
      <c r="AYF33" s="84"/>
      <c r="AYG33" s="84"/>
      <c r="AYH33" s="84"/>
      <c r="AYI33" s="84"/>
      <c r="AYJ33" s="84"/>
      <c r="AYK33" s="84"/>
      <c r="AYL33" s="84"/>
      <c r="AYM33" s="84"/>
      <c r="AYN33" s="84"/>
      <c r="AYO33" s="84"/>
      <c r="AYP33" s="84"/>
      <c r="AYQ33" s="84"/>
      <c r="AYR33" s="84"/>
      <c r="AYS33" s="84"/>
      <c r="AYT33" s="84"/>
      <c r="AYU33" s="84"/>
      <c r="AYV33" s="84"/>
      <c r="AYW33" s="84"/>
      <c r="AYX33" s="84"/>
      <c r="AYY33" s="84"/>
      <c r="AYZ33" s="84"/>
      <c r="AZA33" s="84"/>
      <c r="AZB33" s="84"/>
      <c r="AZC33" s="84"/>
      <c r="AZD33" s="84"/>
      <c r="AZE33" s="84"/>
      <c r="AZF33" s="84"/>
      <c r="AZG33" s="84"/>
      <c r="AZH33" s="84"/>
      <c r="AZI33" s="84"/>
      <c r="AZJ33" s="84"/>
      <c r="AZK33" s="84"/>
      <c r="AZL33" s="84"/>
      <c r="AZM33" s="84"/>
      <c r="AZN33" s="84"/>
      <c r="AZO33" s="84"/>
      <c r="AZP33" s="84"/>
      <c r="AZQ33" s="84"/>
      <c r="AZR33" s="84"/>
      <c r="AZS33" s="84"/>
      <c r="AZT33" s="84"/>
      <c r="AZU33" s="84"/>
      <c r="AZV33" s="84"/>
      <c r="AZW33" s="84"/>
      <c r="AZX33" s="84"/>
      <c r="AZY33" s="84"/>
      <c r="AZZ33" s="84"/>
      <c r="BAA33" s="84"/>
      <c r="BAB33" s="84"/>
      <c r="BAC33" s="84"/>
      <c r="BAD33" s="84"/>
      <c r="BAE33" s="84"/>
      <c r="BAF33" s="84"/>
      <c r="BAG33" s="84"/>
      <c r="BAH33" s="84"/>
      <c r="BAI33" s="84"/>
      <c r="BAJ33" s="84"/>
      <c r="BAK33" s="84"/>
      <c r="BAL33" s="84"/>
      <c r="BAM33" s="84"/>
      <c r="BAN33" s="84"/>
      <c r="BAO33" s="84"/>
      <c r="BAP33" s="84"/>
      <c r="BAQ33" s="84"/>
      <c r="BAR33" s="84"/>
      <c r="BAS33" s="84"/>
      <c r="BAT33" s="84"/>
      <c r="BAU33" s="84"/>
      <c r="BAV33" s="84"/>
      <c r="BAW33" s="84"/>
      <c r="BAX33" s="84"/>
      <c r="BAY33" s="84"/>
      <c r="BAZ33" s="84"/>
      <c r="BBA33" s="84"/>
      <c r="BBB33" s="84"/>
      <c r="BBC33" s="84"/>
      <c r="BBD33" s="84"/>
      <c r="BBE33" s="84"/>
      <c r="BBF33" s="84"/>
      <c r="BBG33" s="84"/>
      <c r="BBH33" s="84"/>
      <c r="BBI33" s="84"/>
      <c r="BBJ33" s="84"/>
      <c r="BBK33" s="84"/>
      <c r="BBL33" s="84"/>
      <c r="BBM33" s="84"/>
      <c r="BBN33" s="84"/>
      <c r="BBO33" s="84"/>
      <c r="BBP33" s="84"/>
      <c r="BBQ33" s="84"/>
      <c r="BBR33" s="84"/>
      <c r="BBS33" s="84"/>
      <c r="BBT33" s="84"/>
      <c r="BBU33" s="84"/>
      <c r="BBV33" s="84"/>
      <c r="BBW33" s="84"/>
      <c r="BBX33" s="84"/>
      <c r="BBY33" s="84"/>
      <c r="BBZ33" s="84"/>
      <c r="BCA33" s="84"/>
      <c r="BCB33" s="84"/>
      <c r="BCC33" s="84"/>
      <c r="BCD33" s="84"/>
      <c r="BCE33" s="84"/>
      <c r="BCF33" s="84"/>
      <c r="BCG33" s="84"/>
      <c r="BCH33" s="84"/>
      <c r="BCI33" s="84"/>
      <c r="BCJ33" s="84"/>
      <c r="BCK33" s="84"/>
      <c r="BCL33" s="84"/>
      <c r="BCM33" s="84"/>
      <c r="BCN33" s="84"/>
      <c r="BCO33" s="84"/>
      <c r="BCP33" s="84"/>
      <c r="BCQ33" s="84"/>
      <c r="BCR33" s="84"/>
      <c r="BCS33" s="84"/>
      <c r="BCT33" s="84"/>
      <c r="BCU33" s="84"/>
      <c r="BCV33" s="84"/>
      <c r="BCW33" s="84"/>
      <c r="BCX33" s="84"/>
      <c r="BCY33" s="84"/>
      <c r="BCZ33" s="84"/>
      <c r="BDA33" s="84"/>
      <c r="BDB33" s="84"/>
      <c r="BDC33" s="84"/>
      <c r="BDD33" s="84"/>
      <c r="BDE33" s="84"/>
      <c r="BDF33" s="84"/>
      <c r="BDG33" s="84"/>
      <c r="BDH33" s="84"/>
      <c r="BDI33" s="84"/>
      <c r="BDJ33" s="84"/>
      <c r="BDK33" s="84"/>
      <c r="BDL33" s="84"/>
      <c r="BDM33" s="84"/>
      <c r="BDN33" s="84"/>
      <c r="BDO33" s="84"/>
      <c r="BDP33" s="84"/>
      <c r="BDQ33" s="84"/>
      <c r="BDR33" s="84"/>
      <c r="BDS33" s="84"/>
      <c r="BDT33" s="84"/>
      <c r="BDU33" s="84"/>
      <c r="BDV33" s="84"/>
      <c r="BDW33" s="84"/>
      <c r="BDX33" s="84"/>
      <c r="BDY33" s="84"/>
      <c r="BDZ33" s="84"/>
      <c r="BEA33" s="84"/>
      <c r="BEB33" s="84"/>
      <c r="BEC33" s="84"/>
      <c r="BED33" s="84"/>
      <c r="BEE33" s="84"/>
      <c r="BEF33" s="84"/>
      <c r="BEG33" s="84"/>
      <c r="BEH33" s="84"/>
      <c r="BEI33" s="84"/>
      <c r="BEJ33" s="84"/>
      <c r="BEK33" s="84"/>
      <c r="BEL33" s="84"/>
      <c r="BEM33" s="84"/>
      <c r="BEN33" s="84"/>
      <c r="BEO33" s="84"/>
      <c r="BEP33" s="84"/>
      <c r="BEQ33" s="84"/>
      <c r="BER33" s="84"/>
      <c r="BES33" s="84"/>
      <c r="BET33" s="84"/>
      <c r="BEU33" s="84"/>
      <c r="BEV33" s="84"/>
      <c r="BEW33" s="84"/>
      <c r="BEX33" s="84"/>
      <c r="BEY33" s="84"/>
      <c r="BEZ33" s="84"/>
      <c r="BFA33" s="84"/>
      <c r="BFB33" s="84"/>
      <c r="BFC33" s="84"/>
      <c r="BFD33" s="84"/>
      <c r="BFE33" s="84"/>
      <c r="BFF33" s="84"/>
      <c r="BFG33" s="84"/>
      <c r="BFH33" s="84"/>
      <c r="BFI33" s="84"/>
      <c r="BFJ33" s="84"/>
      <c r="BFK33" s="84"/>
      <c r="BFL33" s="84"/>
      <c r="BFM33" s="84"/>
      <c r="BFN33" s="84"/>
      <c r="BFO33" s="84"/>
      <c r="BFP33" s="84"/>
      <c r="BFQ33" s="84"/>
      <c r="BFR33" s="84"/>
      <c r="BFS33" s="84"/>
      <c r="BFT33" s="84"/>
      <c r="BFU33" s="84"/>
      <c r="BFV33" s="84"/>
      <c r="BFW33" s="84"/>
      <c r="BFX33" s="84"/>
      <c r="BFY33" s="84"/>
      <c r="BFZ33" s="84"/>
      <c r="BGA33" s="84"/>
      <c r="BGB33" s="84"/>
      <c r="BGC33" s="84"/>
      <c r="BGD33" s="84"/>
      <c r="BGE33" s="84"/>
      <c r="BGF33" s="84"/>
      <c r="BGG33" s="84"/>
      <c r="BGH33" s="84"/>
      <c r="BGI33" s="84"/>
      <c r="BGJ33" s="84"/>
      <c r="BGK33" s="84"/>
      <c r="BGL33" s="84"/>
      <c r="BGM33" s="84"/>
      <c r="BGN33" s="84"/>
      <c r="BGO33" s="84"/>
      <c r="BGP33" s="84"/>
      <c r="BGQ33" s="84"/>
      <c r="BGR33" s="84"/>
      <c r="BGS33" s="84"/>
      <c r="BGT33" s="84"/>
      <c r="BGU33" s="84"/>
      <c r="BGV33" s="84"/>
      <c r="BGW33" s="84"/>
      <c r="BGX33" s="84"/>
      <c r="BGY33" s="84"/>
      <c r="BGZ33" s="84"/>
      <c r="BHA33" s="84"/>
      <c r="BHB33" s="84"/>
      <c r="BHC33" s="84"/>
      <c r="BHD33" s="84"/>
      <c r="BHE33" s="84"/>
      <c r="BHF33" s="84"/>
      <c r="BHG33" s="84"/>
      <c r="BHH33" s="84"/>
      <c r="BHI33" s="84"/>
      <c r="BHJ33" s="84"/>
      <c r="BHK33" s="84"/>
      <c r="BHL33" s="84"/>
      <c r="BHM33" s="84"/>
      <c r="BHN33" s="84"/>
      <c r="BHO33" s="84"/>
      <c r="BHP33" s="84"/>
      <c r="BHQ33" s="84"/>
      <c r="BHR33" s="84"/>
      <c r="BHS33" s="84"/>
      <c r="BHT33" s="84"/>
      <c r="BHU33" s="84"/>
      <c r="BHV33" s="84"/>
      <c r="BHW33" s="84"/>
      <c r="BHX33" s="84"/>
      <c r="BHY33" s="84"/>
      <c r="BHZ33" s="84"/>
      <c r="BIA33" s="84"/>
      <c r="BIB33" s="84"/>
      <c r="BIC33" s="84"/>
      <c r="BID33" s="84"/>
      <c r="BIE33" s="84"/>
      <c r="BIF33" s="84"/>
      <c r="BIG33" s="84"/>
      <c r="BIH33" s="84"/>
      <c r="BII33" s="84"/>
      <c r="BIJ33" s="84"/>
      <c r="BIK33" s="84"/>
      <c r="BIL33" s="84"/>
      <c r="BIM33" s="84"/>
      <c r="BIN33" s="84"/>
      <c r="BIO33" s="84"/>
      <c r="BIP33" s="84"/>
      <c r="BIQ33" s="84"/>
      <c r="BIR33" s="84"/>
      <c r="BIS33" s="84"/>
      <c r="BIT33" s="84"/>
      <c r="BIU33" s="84"/>
      <c r="BIV33" s="84"/>
      <c r="BIW33" s="84"/>
      <c r="BIX33" s="84"/>
      <c r="BIY33" s="84"/>
      <c r="BIZ33" s="84"/>
      <c r="BJA33" s="84"/>
      <c r="BJB33" s="84"/>
      <c r="BJC33" s="84"/>
      <c r="BJD33" s="84"/>
      <c r="BJE33" s="84"/>
      <c r="BJF33" s="84"/>
      <c r="BJG33" s="84"/>
      <c r="BJH33" s="84"/>
      <c r="BJI33" s="84"/>
      <c r="BJJ33" s="84"/>
      <c r="BJK33" s="84"/>
      <c r="BJL33" s="84"/>
      <c r="BJM33" s="84"/>
      <c r="BJN33" s="84"/>
      <c r="BJO33" s="84"/>
      <c r="BJP33" s="84"/>
      <c r="BJQ33" s="84"/>
      <c r="BJR33" s="84"/>
      <c r="BJS33" s="84"/>
      <c r="BJT33" s="84"/>
      <c r="BJU33" s="84"/>
      <c r="BJV33" s="84"/>
      <c r="BJW33" s="84"/>
      <c r="BJX33" s="84"/>
      <c r="BJY33" s="84"/>
      <c r="BJZ33" s="84"/>
      <c r="BKA33" s="84"/>
      <c r="BKB33" s="84"/>
      <c r="BKC33" s="84"/>
      <c r="BKD33" s="84"/>
      <c r="BKE33" s="84"/>
      <c r="BKF33" s="84"/>
      <c r="BKG33" s="84"/>
      <c r="BKH33" s="84"/>
      <c r="BKI33" s="84"/>
      <c r="BKJ33" s="84"/>
      <c r="BKK33" s="84"/>
      <c r="BKL33" s="84"/>
      <c r="BKM33" s="84"/>
      <c r="BKN33" s="84"/>
      <c r="BKO33" s="84"/>
      <c r="BKP33" s="84"/>
      <c r="BKQ33" s="84"/>
      <c r="BKR33" s="84"/>
      <c r="BKS33" s="84"/>
      <c r="BKT33" s="84"/>
      <c r="BKU33" s="84"/>
      <c r="BKV33" s="84"/>
      <c r="BKW33" s="84"/>
      <c r="BKX33" s="84"/>
      <c r="BKY33" s="84"/>
      <c r="BKZ33" s="84"/>
      <c r="BLA33" s="84"/>
      <c r="BLB33" s="84"/>
      <c r="BLC33" s="84"/>
      <c r="BLD33" s="84"/>
      <c r="BLE33" s="84"/>
      <c r="BLF33" s="84"/>
      <c r="BLG33" s="84"/>
      <c r="BLH33" s="84"/>
      <c r="BLI33" s="84"/>
      <c r="BLJ33" s="84"/>
      <c r="BLK33" s="84"/>
      <c r="BLL33" s="84"/>
      <c r="BLM33" s="84"/>
      <c r="BLN33" s="84"/>
      <c r="BLO33" s="84"/>
      <c r="BLP33" s="84"/>
      <c r="BLQ33" s="84"/>
      <c r="BLR33" s="84"/>
      <c r="BLS33" s="84"/>
      <c r="BLT33" s="84"/>
      <c r="BLU33" s="84"/>
      <c r="BLV33" s="84"/>
      <c r="BLW33" s="84"/>
      <c r="BLX33" s="84"/>
      <c r="BLY33" s="84"/>
      <c r="BLZ33" s="84"/>
      <c r="BMA33" s="84"/>
      <c r="BMB33" s="84"/>
      <c r="BMC33" s="84"/>
      <c r="BMD33" s="84"/>
      <c r="BME33" s="84"/>
      <c r="BMF33" s="84"/>
      <c r="BMG33" s="84"/>
      <c r="BMH33" s="84"/>
      <c r="BMI33" s="84"/>
      <c r="BMJ33" s="84"/>
      <c r="BMK33" s="84"/>
      <c r="BML33" s="84"/>
      <c r="BMM33" s="84"/>
      <c r="BMN33" s="84"/>
      <c r="BMO33" s="84"/>
      <c r="BMP33" s="84"/>
      <c r="BMQ33" s="84"/>
      <c r="BMR33" s="84"/>
      <c r="BMS33" s="84"/>
      <c r="BMT33" s="84"/>
      <c r="BMU33" s="84"/>
      <c r="BMV33" s="84"/>
      <c r="BMW33" s="84"/>
      <c r="BMX33" s="84"/>
      <c r="BMY33" s="84"/>
      <c r="BMZ33" s="84"/>
      <c r="BNA33" s="84"/>
      <c r="BNB33" s="84"/>
      <c r="BNC33" s="84"/>
      <c r="BND33" s="84"/>
      <c r="BNE33" s="84"/>
      <c r="BNF33" s="84"/>
      <c r="BNG33" s="84"/>
      <c r="BNH33" s="84"/>
      <c r="BNI33" s="84"/>
      <c r="BNJ33" s="84"/>
      <c r="BNK33" s="84"/>
      <c r="BNL33" s="84"/>
      <c r="BNM33" s="84"/>
      <c r="BNN33" s="84"/>
      <c r="BNO33" s="84"/>
      <c r="BNP33" s="84"/>
      <c r="BNQ33" s="84"/>
      <c r="BNR33" s="84"/>
      <c r="BNS33" s="84"/>
      <c r="BNT33" s="84"/>
      <c r="BNU33" s="84"/>
      <c r="BNV33" s="84"/>
      <c r="BNW33" s="84"/>
      <c r="BNX33" s="84"/>
      <c r="BNY33" s="84"/>
      <c r="BNZ33" s="84"/>
      <c r="BOA33" s="84"/>
      <c r="BOB33" s="84"/>
      <c r="BOC33" s="84"/>
      <c r="BOD33" s="84"/>
      <c r="BOE33" s="84"/>
      <c r="BOF33" s="84"/>
      <c r="BOG33" s="84"/>
      <c r="BOH33" s="84"/>
      <c r="BOI33" s="84"/>
      <c r="BOJ33" s="84"/>
      <c r="BOK33" s="84"/>
      <c r="BOL33" s="84"/>
      <c r="BOM33" s="84"/>
      <c r="BON33" s="84"/>
      <c r="BOO33" s="84"/>
      <c r="BOP33" s="84"/>
      <c r="BOQ33" s="84"/>
      <c r="BOR33" s="84"/>
      <c r="BOS33" s="84"/>
      <c r="BOT33" s="84"/>
      <c r="BOU33" s="84"/>
      <c r="BOV33" s="84"/>
      <c r="BOW33" s="84"/>
      <c r="BOX33" s="84"/>
      <c r="BOY33" s="84"/>
      <c r="BOZ33" s="84"/>
      <c r="BPA33" s="84"/>
      <c r="BPB33" s="84"/>
      <c r="BPC33" s="84"/>
      <c r="BPD33" s="84"/>
      <c r="BPE33" s="84"/>
      <c r="BPF33" s="84"/>
      <c r="BPG33" s="84"/>
      <c r="BPH33" s="84"/>
      <c r="BPI33" s="84"/>
      <c r="BPJ33" s="84"/>
      <c r="BPK33" s="84"/>
      <c r="BPL33" s="84"/>
      <c r="BPM33" s="84"/>
      <c r="BPN33" s="84"/>
      <c r="BPO33" s="84"/>
      <c r="BPP33" s="84"/>
      <c r="BPQ33" s="84"/>
      <c r="BPR33" s="84"/>
      <c r="BPS33" s="84"/>
      <c r="BPT33" s="84"/>
      <c r="BPU33" s="84"/>
      <c r="BPV33" s="84"/>
      <c r="BPW33" s="84"/>
      <c r="BPX33" s="84"/>
      <c r="BPY33" s="84"/>
      <c r="BPZ33" s="84"/>
      <c r="BQA33" s="84"/>
      <c r="BQB33" s="84"/>
      <c r="BQC33" s="84"/>
      <c r="BQD33" s="84"/>
      <c r="BQE33" s="84"/>
      <c r="BQF33" s="84"/>
      <c r="BQG33" s="84"/>
      <c r="BQH33" s="84"/>
      <c r="BQI33" s="84"/>
      <c r="BQJ33" s="84"/>
      <c r="BQK33" s="84"/>
      <c r="BQL33" s="84"/>
      <c r="BQM33" s="84"/>
      <c r="BQN33" s="84"/>
      <c r="BQO33" s="84"/>
      <c r="BQP33" s="84"/>
      <c r="BQQ33" s="84"/>
      <c r="BQR33" s="84"/>
      <c r="BQS33" s="84"/>
      <c r="BQT33" s="84"/>
      <c r="BQU33" s="84"/>
      <c r="BQV33" s="84"/>
      <c r="BQW33" s="84"/>
      <c r="BQX33" s="84"/>
      <c r="BQY33" s="84"/>
      <c r="BQZ33" s="84"/>
      <c r="BRA33" s="84"/>
      <c r="BRB33" s="84"/>
      <c r="BRC33" s="84"/>
      <c r="BRD33" s="84"/>
      <c r="BRE33" s="84"/>
      <c r="BRF33" s="84"/>
      <c r="BRG33" s="84"/>
      <c r="BRH33" s="84"/>
      <c r="BRI33" s="84"/>
      <c r="BRJ33" s="84"/>
      <c r="BRK33" s="84"/>
      <c r="BRL33" s="84"/>
      <c r="BRM33" s="84"/>
      <c r="BRN33" s="84"/>
      <c r="BRO33" s="84"/>
      <c r="BRP33" s="84"/>
      <c r="BRQ33" s="84"/>
      <c r="BRR33" s="84"/>
      <c r="BRS33" s="84"/>
      <c r="BRT33" s="84"/>
      <c r="BRU33" s="84"/>
      <c r="BRV33" s="84"/>
      <c r="BRW33" s="84"/>
      <c r="BRX33" s="84"/>
      <c r="BRY33" s="84"/>
      <c r="BRZ33" s="84"/>
      <c r="BSA33" s="84"/>
      <c r="BSB33" s="84"/>
      <c r="BSC33" s="84"/>
      <c r="BSD33" s="84"/>
      <c r="BSE33" s="84"/>
      <c r="BSF33" s="84"/>
      <c r="BSG33" s="84"/>
      <c r="BSH33" s="84"/>
      <c r="BSI33" s="84"/>
      <c r="BSJ33" s="84"/>
      <c r="BSK33" s="84"/>
      <c r="BSL33" s="84"/>
      <c r="BSM33" s="84"/>
      <c r="BSN33" s="84"/>
      <c r="BSO33" s="84"/>
      <c r="BSP33" s="84"/>
      <c r="BSQ33" s="84"/>
      <c r="BSR33" s="84"/>
      <c r="BSS33" s="84"/>
      <c r="BST33" s="84"/>
      <c r="BSU33" s="84"/>
      <c r="BSV33" s="84"/>
      <c r="BSW33" s="84"/>
      <c r="BSX33" s="84"/>
      <c r="BSY33" s="84"/>
      <c r="BSZ33" s="84"/>
      <c r="BTA33" s="84"/>
      <c r="BTB33" s="84"/>
      <c r="BTC33" s="84"/>
      <c r="BTD33" s="84"/>
      <c r="BTE33" s="84"/>
      <c r="BTF33" s="84"/>
      <c r="BTG33" s="84"/>
      <c r="BTH33" s="84"/>
      <c r="BTI33" s="84"/>
      <c r="BTJ33" s="84"/>
      <c r="BTK33" s="84"/>
      <c r="BTL33" s="84"/>
      <c r="BTM33" s="84"/>
      <c r="BTN33" s="84"/>
      <c r="BTO33" s="84"/>
      <c r="BTP33" s="84"/>
      <c r="BTQ33" s="84"/>
      <c r="BTR33" s="84"/>
      <c r="BTS33" s="84"/>
      <c r="BTT33" s="84"/>
      <c r="BTU33" s="84"/>
      <c r="BTV33" s="84"/>
      <c r="BTW33" s="84"/>
      <c r="BTX33" s="84"/>
      <c r="BTY33" s="84"/>
      <c r="BTZ33" s="84"/>
      <c r="BUA33" s="84"/>
      <c r="BUB33" s="84"/>
      <c r="BUC33" s="84"/>
      <c r="BUD33" s="84"/>
      <c r="BUE33" s="84"/>
      <c r="BUF33" s="84"/>
      <c r="BUG33" s="84"/>
      <c r="BUH33" s="84"/>
      <c r="BUI33" s="84"/>
      <c r="BUJ33" s="84"/>
      <c r="BUK33" s="84"/>
      <c r="BUL33" s="84"/>
      <c r="BUM33" s="84"/>
      <c r="BUN33" s="84"/>
      <c r="BUO33" s="84"/>
      <c r="BUP33" s="84"/>
      <c r="BUQ33" s="84"/>
      <c r="BUR33" s="84"/>
      <c r="BUS33" s="84"/>
      <c r="BUT33" s="84"/>
      <c r="BUU33" s="84"/>
      <c r="BUV33" s="84"/>
      <c r="BUW33" s="84"/>
      <c r="BUX33" s="84"/>
      <c r="BUY33" s="84"/>
      <c r="BUZ33" s="84"/>
      <c r="BVA33" s="84"/>
      <c r="BVB33" s="84"/>
      <c r="BVC33" s="84"/>
      <c r="BVD33" s="84"/>
      <c r="BVE33" s="84"/>
      <c r="BVF33" s="84"/>
      <c r="BVG33" s="84"/>
      <c r="BVH33" s="84"/>
      <c r="BVI33" s="84"/>
      <c r="BVJ33" s="84"/>
      <c r="BVK33" s="84"/>
      <c r="BVL33" s="84"/>
      <c r="BVM33" s="84"/>
      <c r="BVN33" s="84"/>
      <c r="BVO33" s="84"/>
      <c r="BVP33" s="84"/>
      <c r="BVQ33" s="84"/>
      <c r="BVR33" s="84"/>
      <c r="BVS33" s="84"/>
      <c r="BVT33" s="84"/>
      <c r="BVU33" s="84"/>
      <c r="BVV33" s="84"/>
      <c r="BVW33" s="84"/>
      <c r="BVX33" s="84"/>
      <c r="BVY33" s="84"/>
      <c r="BVZ33" s="84"/>
      <c r="BWA33" s="84"/>
      <c r="BWB33" s="84"/>
      <c r="BWC33" s="84"/>
      <c r="BWD33" s="84"/>
      <c r="BWE33" s="84"/>
      <c r="BWF33" s="84"/>
      <c r="BWG33" s="84"/>
      <c r="BWH33" s="84"/>
      <c r="BWI33" s="84"/>
      <c r="BWJ33" s="84"/>
      <c r="BWK33" s="84"/>
      <c r="BWL33" s="84"/>
      <c r="BWM33" s="84"/>
      <c r="BWN33" s="84"/>
      <c r="BWO33" s="84"/>
      <c r="BWP33" s="84"/>
      <c r="BWQ33" s="84"/>
      <c r="BWR33" s="84"/>
      <c r="BWS33" s="84"/>
      <c r="BWT33" s="84"/>
      <c r="BWU33" s="84"/>
      <c r="BWV33" s="84"/>
      <c r="BWW33" s="84"/>
      <c r="BWX33" s="84"/>
      <c r="BWY33" s="84"/>
      <c r="BWZ33" s="84"/>
      <c r="BXA33" s="84"/>
      <c r="BXB33" s="84"/>
      <c r="BXC33" s="84"/>
      <c r="BXD33" s="84"/>
      <c r="BXE33" s="84"/>
      <c r="BXF33" s="84"/>
      <c r="BXG33" s="84"/>
      <c r="BXH33" s="84"/>
      <c r="BXI33" s="84"/>
      <c r="BXJ33" s="84"/>
      <c r="BXK33" s="84"/>
      <c r="BXL33" s="84"/>
      <c r="BXM33" s="84"/>
      <c r="BXN33" s="84"/>
      <c r="BXO33" s="84"/>
      <c r="BXP33" s="84"/>
      <c r="BXQ33" s="84"/>
      <c r="BXR33" s="84"/>
      <c r="BXS33" s="84"/>
      <c r="BXT33" s="84"/>
      <c r="BXU33" s="84"/>
      <c r="BXV33" s="84"/>
      <c r="BXW33" s="84"/>
      <c r="BXX33" s="84"/>
      <c r="BXY33" s="84"/>
      <c r="BXZ33" s="84"/>
      <c r="BYA33" s="84"/>
      <c r="BYB33" s="84"/>
      <c r="BYC33" s="84"/>
      <c r="BYD33" s="84"/>
      <c r="BYE33" s="84"/>
      <c r="BYF33" s="84"/>
      <c r="BYG33" s="84"/>
      <c r="BYH33" s="84"/>
      <c r="BYI33" s="84"/>
      <c r="BYJ33" s="84"/>
      <c r="BYK33" s="84"/>
      <c r="BYL33" s="84"/>
      <c r="BYM33" s="84"/>
      <c r="BYN33" s="84"/>
      <c r="BYO33" s="84"/>
      <c r="BYP33" s="84"/>
      <c r="BYQ33" s="84"/>
      <c r="BYR33" s="84"/>
      <c r="BYS33" s="84"/>
      <c r="BYT33" s="84"/>
      <c r="BYU33" s="84"/>
      <c r="BYV33" s="84"/>
      <c r="BYW33" s="84"/>
      <c r="BYX33" s="84"/>
      <c r="BYY33" s="84"/>
      <c r="BYZ33" s="84"/>
      <c r="BZA33" s="84"/>
      <c r="BZB33" s="84"/>
      <c r="BZC33" s="84"/>
      <c r="BZD33" s="84"/>
      <c r="BZE33" s="84"/>
      <c r="BZF33" s="84"/>
      <c r="BZG33" s="84"/>
      <c r="BZH33" s="84"/>
      <c r="BZI33" s="84"/>
      <c r="BZJ33" s="84"/>
      <c r="BZK33" s="84"/>
      <c r="BZL33" s="84"/>
      <c r="BZM33" s="84"/>
      <c r="BZN33" s="84"/>
      <c r="BZO33" s="84"/>
      <c r="BZP33" s="84"/>
      <c r="BZQ33" s="84"/>
      <c r="BZR33" s="84"/>
      <c r="BZS33" s="84"/>
      <c r="BZT33" s="84"/>
      <c r="BZU33" s="84"/>
      <c r="BZV33" s="84"/>
      <c r="BZW33" s="84"/>
      <c r="BZX33" s="84"/>
      <c r="BZY33" s="84"/>
      <c r="BZZ33" s="84"/>
      <c r="CAA33" s="84"/>
      <c r="CAB33" s="84"/>
      <c r="CAC33" s="84"/>
      <c r="CAD33" s="84"/>
      <c r="CAE33" s="84"/>
      <c r="CAF33" s="84"/>
      <c r="CAG33" s="84"/>
      <c r="CAH33" s="84"/>
      <c r="CAI33" s="84"/>
      <c r="CAJ33" s="84"/>
      <c r="CAK33" s="84"/>
      <c r="CAL33" s="84"/>
      <c r="CAM33" s="84"/>
      <c r="CAN33" s="84"/>
      <c r="CAO33" s="84"/>
      <c r="CAP33" s="84"/>
      <c r="CAQ33" s="84"/>
      <c r="CAR33" s="84"/>
      <c r="CAS33" s="84"/>
      <c r="CAT33" s="84"/>
      <c r="CAU33" s="84"/>
      <c r="CAV33" s="84"/>
      <c r="CAW33" s="84"/>
      <c r="CAX33" s="84"/>
      <c r="CAY33" s="84"/>
      <c r="CAZ33" s="84"/>
      <c r="CBA33" s="84"/>
      <c r="CBB33" s="84"/>
      <c r="CBC33" s="84"/>
      <c r="CBD33" s="84"/>
      <c r="CBE33" s="84"/>
      <c r="CBF33" s="84"/>
      <c r="CBG33" s="84"/>
      <c r="CBH33" s="84"/>
      <c r="CBI33" s="84"/>
      <c r="CBJ33" s="84"/>
      <c r="CBK33" s="84"/>
      <c r="CBL33" s="84"/>
      <c r="CBM33" s="84"/>
      <c r="CBN33" s="84"/>
      <c r="CBO33" s="84"/>
      <c r="CBP33" s="84"/>
      <c r="CBQ33" s="84"/>
      <c r="CBR33" s="84"/>
      <c r="CBS33" s="84"/>
      <c r="CBT33" s="84"/>
      <c r="CBU33" s="84"/>
      <c r="CBV33" s="84"/>
      <c r="CBW33" s="84"/>
      <c r="CBX33" s="84"/>
      <c r="CBY33" s="84"/>
      <c r="CBZ33" s="84"/>
      <c r="CCA33" s="84"/>
      <c r="CCB33" s="84"/>
      <c r="CCC33" s="84"/>
      <c r="CCD33" s="84"/>
      <c r="CCE33" s="84"/>
      <c r="CCF33" s="84"/>
      <c r="CCG33" s="84"/>
      <c r="CCH33" s="84"/>
      <c r="CCI33" s="84"/>
      <c r="CCJ33" s="84"/>
      <c r="CCK33" s="84"/>
      <c r="CCL33" s="84"/>
      <c r="CCM33" s="84"/>
      <c r="CCN33" s="84"/>
      <c r="CCO33" s="84"/>
      <c r="CCP33" s="84"/>
      <c r="CCQ33" s="84"/>
      <c r="CCR33" s="84"/>
      <c r="CCS33" s="84"/>
      <c r="CCT33" s="84"/>
      <c r="CCU33" s="84"/>
      <c r="CCV33" s="84"/>
      <c r="CCW33" s="84"/>
      <c r="CCX33" s="84"/>
      <c r="CCY33" s="84"/>
      <c r="CCZ33" s="84"/>
      <c r="CDA33" s="84"/>
      <c r="CDB33" s="84"/>
      <c r="CDC33" s="84"/>
      <c r="CDD33" s="84"/>
      <c r="CDE33" s="84"/>
      <c r="CDF33" s="84"/>
      <c r="CDG33" s="84"/>
      <c r="CDH33" s="84"/>
      <c r="CDI33" s="84"/>
      <c r="CDJ33" s="84"/>
      <c r="CDK33" s="84"/>
      <c r="CDL33" s="84"/>
      <c r="CDM33" s="84"/>
      <c r="CDN33" s="84"/>
      <c r="CDO33" s="84"/>
      <c r="CDP33" s="84"/>
      <c r="CDQ33" s="84"/>
      <c r="CDR33" s="84"/>
      <c r="CDS33" s="84"/>
      <c r="CDT33" s="84"/>
      <c r="CDU33" s="84"/>
      <c r="CDV33" s="84"/>
      <c r="CDW33" s="84"/>
      <c r="CDX33" s="84"/>
      <c r="CDY33" s="84"/>
      <c r="CDZ33" s="84"/>
      <c r="CEA33" s="84"/>
      <c r="CEB33" s="84"/>
      <c r="CEC33" s="84"/>
      <c r="CED33" s="84"/>
      <c r="CEE33" s="84"/>
      <c r="CEF33" s="84"/>
      <c r="CEG33" s="84"/>
      <c r="CEH33" s="84"/>
      <c r="CEI33" s="84"/>
      <c r="CEJ33" s="84"/>
      <c r="CEK33" s="84"/>
      <c r="CEL33" s="84"/>
      <c r="CEM33" s="84"/>
      <c r="CEN33" s="84"/>
      <c r="CEO33" s="84"/>
      <c r="CEP33" s="84"/>
      <c r="CEQ33" s="84"/>
      <c r="CER33" s="84"/>
      <c r="CES33" s="84"/>
      <c r="CET33" s="84"/>
      <c r="CEU33" s="84"/>
      <c r="CEV33" s="84"/>
      <c r="CEW33" s="84"/>
      <c r="CEX33" s="84"/>
      <c r="CEY33" s="84"/>
      <c r="CEZ33" s="84"/>
      <c r="CFA33" s="84"/>
      <c r="CFB33" s="84"/>
      <c r="CFC33" s="84"/>
      <c r="CFD33" s="84"/>
      <c r="CFE33" s="84"/>
      <c r="CFF33" s="84"/>
      <c r="CFG33" s="84"/>
      <c r="CFH33" s="84"/>
      <c r="CFI33" s="84"/>
      <c r="CFJ33" s="84"/>
      <c r="CFK33" s="84"/>
      <c r="CFL33" s="84"/>
      <c r="CFM33" s="84"/>
      <c r="CFN33" s="84"/>
      <c r="CFO33" s="84"/>
      <c r="CFP33" s="84"/>
      <c r="CFQ33" s="84"/>
      <c r="CFR33" s="84"/>
      <c r="CFS33" s="84"/>
      <c r="CFT33" s="84"/>
      <c r="CFU33" s="84"/>
      <c r="CFV33" s="84"/>
      <c r="CFW33" s="84"/>
      <c r="CFX33" s="84"/>
      <c r="CFY33" s="84"/>
      <c r="CFZ33" s="84"/>
      <c r="CGA33" s="84"/>
      <c r="CGB33" s="84"/>
      <c r="CGC33" s="84"/>
      <c r="CGD33" s="84"/>
      <c r="CGE33" s="84"/>
      <c r="CGF33" s="84"/>
      <c r="CGG33" s="84"/>
      <c r="CGH33" s="84"/>
      <c r="CGI33" s="84"/>
      <c r="CGJ33" s="84"/>
      <c r="CGK33" s="84"/>
      <c r="CGL33" s="84"/>
      <c r="CGM33" s="84"/>
      <c r="CGN33" s="84"/>
      <c r="CGO33" s="84"/>
      <c r="CGP33" s="84"/>
      <c r="CGQ33" s="84"/>
      <c r="CGR33" s="84"/>
      <c r="CGS33" s="84"/>
      <c r="CGT33" s="84"/>
      <c r="CGU33" s="84"/>
      <c r="CGV33" s="84"/>
      <c r="CGW33" s="84"/>
      <c r="CGX33" s="84"/>
      <c r="CGY33" s="84"/>
      <c r="CGZ33" s="84"/>
      <c r="CHA33" s="84"/>
      <c r="CHB33" s="84"/>
      <c r="CHC33" s="84"/>
      <c r="CHD33" s="84"/>
      <c r="CHE33" s="84"/>
      <c r="CHF33" s="84"/>
      <c r="CHG33" s="84"/>
      <c r="CHH33" s="84"/>
      <c r="CHI33" s="84"/>
      <c r="CHJ33" s="84"/>
      <c r="CHK33" s="84"/>
      <c r="CHL33" s="84"/>
      <c r="CHM33" s="84"/>
      <c r="CHN33" s="84"/>
      <c r="CHO33" s="84"/>
      <c r="CHP33" s="84"/>
      <c r="CHQ33" s="84"/>
      <c r="CHR33" s="84"/>
      <c r="CHS33" s="84"/>
      <c r="CHT33" s="84"/>
      <c r="CHU33" s="84"/>
      <c r="CHV33" s="84"/>
      <c r="CHW33" s="84"/>
      <c r="CHX33" s="84"/>
      <c r="CHY33" s="84"/>
      <c r="CHZ33" s="84"/>
      <c r="CIA33" s="84"/>
      <c r="CIB33" s="84"/>
      <c r="CIC33" s="84"/>
      <c r="CID33" s="84"/>
      <c r="CIE33" s="84"/>
      <c r="CIF33" s="84"/>
      <c r="CIG33" s="84"/>
      <c r="CIH33" s="84"/>
      <c r="CII33" s="84"/>
      <c r="CIJ33" s="84"/>
      <c r="CIK33" s="84"/>
      <c r="CIL33" s="84"/>
      <c r="CIM33" s="84"/>
      <c r="CIN33" s="84"/>
      <c r="CIO33" s="84"/>
      <c r="CIP33" s="84"/>
      <c r="CIQ33" s="84"/>
      <c r="CIR33" s="84"/>
      <c r="CIS33" s="84"/>
      <c r="CIT33" s="84"/>
      <c r="CIU33" s="84"/>
      <c r="CIV33" s="84"/>
      <c r="CIW33" s="84"/>
      <c r="CIX33" s="84"/>
      <c r="CIY33" s="84"/>
      <c r="CIZ33" s="84"/>
      <c r="CJA33" s="84"/>
      <c r="CJB33" s="84"/>
      <c r="CJC33" s="84"/>
      <c r="CJD33" s="84"/>
      <c r="CJE33" s="84"/>
      <c r="CJF33" s="84"/>
      <c r="CJG33" s="84"/>
      <c r="CJH33" s="84"/>
      <c r="CJI33" s="84"/>
      <c r="CJJ33" s="84"/>
      <c r="CJK33" s="84"/>
      <c r="CJL33" s="84"/>
      <c r="CJM33" s="84"/>
      <c r="CJN33" s="84"/>
      <c r="CJO33" s="84"/>
      <c r="CJP33" s="84"/>
      <c r="CJQ33" s="84"/>
      <c r="CJR33" s="84"/>
      <c r="CJS33" s="84"/>
      <c r="CJT33" s="84"/>
      <c r="CJU33" s="84"/>
      <c r="CJV33" s="84"/>
      <c r="CJW33" s="84"/>
      <c r="CJX33" s="84"/>
      <c r="CJY33" s="84"/>
      <c r="CJZ33" s="84"/>
      <c r="CKA33" s="84"/>
      <c r="CKB33" s="84"/>
      <c r="CKC33" s="84"/>
      <c r="CKD33" s="84"/>
      <c r="CKE33" s="84"/>
      <c r="CKF33" s="84"/>
      <c r="CKG33" s="84"/>
      <c r="CKH33" s="84"/>
      <c r="CKI33" s="84"/>
      <c r="CKJ33" s="84"/>
      <c r="CKK33" s="84"/>
      <c r="CKL33" s="84"/>
      <c r="CKM33" s="84"/>
      <c r="CKN33" s="84"/>
      <c r="CKO33" s="84"/>
      <c r="CKP33" s="84"/>
      <c r="CKQ33" s="84"/>
      <c r="CKR33" s="84"/>
      <c r="CKS33" s="84"/>
      <c r="CKT33" s="84"/>
      <c r="CKU33" s="84"/>
      <c r="CKV33" s="84"/>
      <c r="CKW33" s="84"/>
      <c r="CKX33" s="84"/>
      <c r="CKY33" s="84"/>
      <c r="CKZ33" s="84"/>
      <c r="CLA33" s="84"/>
      <c r="CLB33" s="84"/>
      <c r="CLC33" s="84"/>
      <c r="CLD33" s="84"/>
      <c r="CLE33" s="84"/>
      <c r="CLF33" s="84"/>
      <c r="CLG33" s="84"/>
      <c r="CLH33" s="84"/>
      <c r="CLI33" s="84"/>
      <c r="CLJ33" s="84"/>
      <c r="CLK33" s="84"/>
      <c r="CLL33" s="84"/>
      <c r="CLM33" s="84"/>
      <c r="CLN33" s="84"/>
      <c r="CLO33" s="84"/>
      <c r="CLP33" s="84"/>
      <c r="CLQ33" s="84"/>
      <c r="CLR33" s="84"/>
      <c r="CLS33" s="84"/>
      <c r="CLT33" s="84"/>
      <c r="CLU33" s="84"/>
      <c r="CLV33" s="84"/>
      <c r="CLW33" s="84"/>
      <c r="CLX33" s="84"/>
      <c r="CLY33" s="84"/>
      <c r="CLZ33" s="84"/>
      <c r="CMA33" s="84"/>
      <c r="CMB33" s="84"/>
      <c r="CMC33" s="84"/>
      <c r="CMD33" s="84"/>
      <c r="CME33" s="84"/>
      <c r="CMF33" s="84"/>
      <c r="CMG33" s="84"/>
      <c r="CMH33" s="84"/>
      <c r="CMI33" s="84"/>
      <c r="CMJ33" s="84"/>
      <c r="CMK33" s="84"/>
      <c r="CML33" s="84"/>
      <c r="CMM33" s="84"/>
      <c r="CMN33" s="84"/>
      <c r="CMO33" s="84"/>
      <c r="CMP33" s="84"/>
      <c r="CMQ33" s="84"/>
      <c r="CMR33" s="84"/>
      <c r="CMS33" s="84"/>
      <c r="CMT33" s="84"/>
      <c r="CMU33" s="84"/>
      <c r="CMV33" s="84"/>
      <c r="CMW33" s="84"/>
      <c r="CMX33" s="84"/>
      <c r="CMY33" s="84"/>
      <c r="CMZ33" s="84"/>
      <c r="CNA33" s="84"/>
      <c r="CNB33" s="84"/>
      <c r="CNC33" s="84"/>
      <c r="CND33" s="84"/>
      <c r="CNE33" s="84"/>
      <c r="CNF33" s="84"/>
      <c r="CNG33" s="84"/>
      <c r="CNH33" s="84"/>
      <c r="CNI33" s="84"/>
      <c r="CNJ33" s="84"/>
      <c r="CNK33" s="84"/>
      <c r="CNL33" s="84"/>
      <c r="CNM33" s="84"/>
      <c r="CNN33" s="84"/>
      <c r="CNO33" s="84"/>
      <c r="CNP33" s="84"/>
      <c r="CNQ33" s="84"/>
      <c r="CNR33" s="84"/>
      <c r="CNS33" s="84"/>
      <c r="CNT33" s="84"/>
      <c r="CNU33" s="84"/>
      <c r="CNV33" s="84"/>
      <c r="CNW33" s="84"/>
      <c r="CNX33" s="84"/>
      <c r="CNY33" s="84"/>
      <c r="CNZ33" s="84"/>
      <c r="COA33" s="84"/>
      <c r="COB33" s="84"/>
      <c r="COC33" s="84"/>
      <c r="COD33" s="84"/>
      <c r="COE33" s="84"/>
      <c r="COF33" s="84"/>
      <c r="COG33" s="84"/>
      <c r="COH33" s="84"/>
      <c r="COI33" s="84"/>
      <c r="COJ33" s="84"/>
      <c r="COK33" s="84"/>
      <c r="COL33" s="84"/>
      <c r="COM33" s="84"/>
      <c r="CON33" s="84"/>
      <c r="COO33" s="84"/>
      <c r="COP33" s="84"/>
      <c r="COQ33" s="84"/>
      <c r="COR33" s="84"/>
      <c r="COS33" s="84"/>
      <c r="COT33" s="84"/>
      <c r="COU33" s="84"/>
      <c r="COV33" s="84"/>
      <c r="COW33" s="84"/>
      <c r="COX33" s="84"/>
      <c r="COY33" s="84"/>
      <c r="COZ33" s="84"/>
      <c r="CPA33" s="84"/>
      <c r="CPB33" s="84"/>
      <c r="CPC33" s="84"/>
      <c r="CPD33" s="84"/>
      <c r="CPE33" s="84"/>
      <c r="CPF33" s="84"/>
      <c r="CPG33" s="84"/>
      <c r="CPH33" s="84"/>
      <c r="CPI33" s="84"/>
      <c r="CPJ33" s="84"/>
      <c r="CPK33" s="84"/>
      <c r="CPL33" s="84"/>
      <c r="CPM33" s="84"/>
      <c r="CPN33" s="84"/>
      <c r="CPO33" s="84"/>
      <c r="CPP33" s="84"/>
      <c r="CPQ33" s="84"/>
      <c r="CPR33" s="84"/>
      <c r="CPS33" s="84"/>
      <c r="CPT33" s="84"/>
      <c r="CPU33" s="84"/>
      <c r="CPV33" s="84"/>
      <c r="CPW33" s="84"/>
      <c r="CPX33" s="84"/>
      <c r="CPY33" s="84"/>
      <c r="CPZ33" s="84"/>
      <c r="CQA33" s="84"/>
      <c r="CQB33" s="84"/>
      <c r="CQC33" s="84"/>
      <c r="CQD33" s="84"/>
      <c r="CQE33" s="84"/>
      <c r="CQF33" s="84"/>
      <c r="CQG33" s="84"/>
      <c r="CQH33" s="84"/>
      <c r="CQI33" s="84"/>
      <c r="CQJ33" s="84"/>
      <c r="CQK33" s="84"/>
      <c r="CQL33" s="84"/>
      <c r="CQM33" s="84"/>
      <c r="CQN33" s="84"/>
      <c r="CQO33" s="84"/>
      <c r="CQP33" s="84"/>
      <c r="CQQ33" s="84"/>
      <c r="CQR33" s="84"/>
      <c r="CQS33" s="84"/>
      <c r="CQT33" s="84"/>
      <c r="CQU33" s="84"/>
      <c r="CQV33" s="84"/>
      <c r="CQW33" s="84"/>
      <c r="CQX33" s="84"/>
      <c r="CQY33" s="84"/>
      <c r="CQZ33" s="84"/>
      <c r="CRA33" s="84"/>
      <c r="CRB33" s="84"/>
      <c r="CRC33" s="84"/>
      <c r="CRD33" s="84"/>
      <c r="CRE33" s="84"/>
      <c r="CRF33" s="84"/>
      <c r="CRG33" s="84"/>
      <c r="CRH33" s="84"/>
      <c r="CRI33" s="84"/>
      <c r="CRJ33" s="84"/>
      <c r="CRK33" s="84"/>
      <c r="CRL33" s="84"/>
      <c r="CRM33" s="84"/>
      <c r="CRN33" s="84"/>
      <c r="CRO33" s="84"/>
      <c r="CRP33" s="84"/>
      <c r="CRQ33" s="84"/>
      <c r="CRR33" s="84"/>
      <c r="CRS33" s="84"/>
      <c r="CRT33" s="84"/>
      <c r="CRU33" s="84"/>
      <c r="CRV33" s="84"/>
      <c r="CRW33" s="84"/>
      <c r="CRX33" s="84"/>
      <c r="CRY33" s="84"/>
      <c r="CRZ33" s="84"/>
      <c r="CSA33" s="84"/>
      <c r="CSB33" s="84"/>
      <c r="CSC33" s="84"/>
      <c r="CSD33" s="84"/>
      <c r="CSE33" s="84"/>
      <c r="CSF33" s="84"/>
      <c r="CSG33" s="84"/>
      <c r="CSH33" s="84"/>
      <c r="CSI33" s="84"/>
      <c r="CSJ33" s="84"/>
      <c r="CSK33" s="84"/>
      <c r="CSL33" s="84"/>
      <c r="CSM33" s="84"/>
      <c r="CSN33" s="84"/>
      <c r="CSO33" s="84"/>
      <c r="CSP33" s="84"/>
      <c r="CSQ33" s="84"/>
      <c r="CSR33" s="84"/>
      <c r="CSS33" s="84"/>
      <c r="CST33" s="84"/>
      <c r="CSU33" s="84"/>
      <c r="CSV33" s="84"/>
      <c r="CSW33" s="84"/>
      <c r="CSX33" s="84"/>
      <c r="CSY33" s="84"/>
      <c r="CSZ33" s="84"/>
      <c r="CTA33" s="84"/>
      <c r="CTB33" s="84"/>
      <c r="CTC33" s="84"/>
      <c r="CTD33" s="84"/>
      <c r="CTE33" s="84"/>
      <c r="CTF33" s="84"/>
      <c r="CTG33" s="84"/>
      <c r="CTH33" s="84"/>
      <c r="CTI33" s="84"/>
      <c r="CTJ33" s="84"/>
      <c r="CTK33" s="84"/>
      <c r="CTL33" s="84"/>
      <c r="CTM33" s="84"/>
      <c r="CTN33" s="84"/>
      <c r="CTO33" s="84"/>
      <c r="CTP33" s="84"/>
      <c r="CTQ33" s="84"/>
      <c r="CTR33" s="84"/>
      <c r="CTS33" s="84"/>
      <c r="CTT33" s="84"/>
      <c r="CTU33" s="84"/>
      <c r="CTV33" s="84"/>
      <c r="CTW33" s="84"/>
      <c r="CTX33" s="84"/>
      <c r="CTY33" s="84"/>
      <c r="CTZ33" s="84"/>
      <c r="CUA33" s="84"/>
      <c r="CUB33" s="84"/>
      <c r="CUC33" s="84"/>
      <c r="CUD33" s="84"/>
      <c r="CUE33" s="84"/>
      <c r="CUF33" s="84"/>
      <c r="CUG33" s="84"/>
      <c r="CUH33" s="84"/>
      <c r="CUI33" s="84"/>
      <c r="CUJ33" s="84"/>
      <c r="CUK33" s="84"/>
      <c r="CUL33" s="84"/>
      <c r="CUM33" s="84"/>
      <c r="CUN33" s="84"/>
      <c r="CUO33" s="84"/>
      <c r="CUP33" s="84"/>
      <c r="CUQ33" s="84"/>
      <c r="CUR33" s="84"/>
      <c r="CUS33" s="84"/>
      <c r="CUT33" s="84"/>
      <c r="CUU33" s="84"/>
      <c r="CUV33" s="84"/>
      <c r="CUW33" s="84"/>
      <c r="CUX33" s="84"/>
      <c r="CUY33" s="84"/>
      <c r="CUZ33" s="84"/>
      <c r="CVA33" s="84"/>
      <c r="CVB33" s="84"/>
      <c r="CVC33" s="84"/>
      <c r="CVD33" s="84"/>
      <c r="CVE33" s="84"/>
      <c r="CVF33" s="84"/>
      <c r="CVG33" s="84"/>
      <c r="CVH33" s="84"/>
      <c r="CVI33" s="84"/>
      <c r="CVJ33" s="84"/>
      <c r="CVK33" s="84"/>
      <c r="CVL33" s="84"/>
      <c r="CVM33" s="84"/>
      <c r="CVN33" s="84"/>
      <c r="CVO33" s="84"/>
      <c r="CVP33" s="84"/>
      <c r="CVQ33" s="84"/>
      <c r="CVR33" s="84"/>
      <c r="CVS33" s="84"/>
      <c r="CVT33" s="84"/>
      <c r="CVU33" s="84"/>
      <c r="CVV33" s="84"/>
      <c r="CVW33" s="84"/>
      <c r="CVX33" s="84"/>
      <c r="CVY33" s="84"/>
      <c r="CVZ33" s="84"/>
      <c r="CWA33" s="84"/>
      <c r="CWB33" s="84"/>
      <c r="CWC33" s="84"/>
      <c r="CWD33" s="84"/>
      <c r="CWE33" s="84"/>
      <c r="CWF33" s="84"/>
      <c r="CWG33" s="84"/>
      <c r="CWH33" s="84"/>
      <c r="CWI33" s="84"/>
      <c r="CWJ33" s="84"/>
      <c r="CWK33" s="84"/>
      <c r="CWL33" s="84"/>
      <c r="CWM33" s="84"/>
      <c r="CWN33" s="84"/>
      <c r="CWO33" s="84"/>
      <c r="CWP33" s="84"/>
      <c r="CWQ33" s="84"/>
      <c r="CWR33" s="84"/>
      <c r="CWS33" s="84"/>
      <c r="CWT33" s="84"/>
      <c r="CWU33" s="84"/>
      <c r="CWV33" s="84"/>
      <c r="CWW33" s="84"/>
      <c r="CWX33" s="84"/>
      <c r="CWY33" s="84"/>
      <c r="CWZ33" s="84"/>
      <c r="CXA33" s="84"/>
      <c r="CXB33" s="84"/>
      <c r="CXC33" s="84"/>
      <c r="CXD33" s="84"/>
      <c r="CXE33" s="84"/>
      <c r="CXF33" s="84"/>
      <c r="CXG33" s="84"/>
      <c r="CXH33" s="84"/>
      <c r="CXI33" s="84"/>
      <c r="CXJ33" s="84"/>
      <c r="CXK33" s="84"/>
      <c r="CXL33" s="84"/>
      <c r="CXM33" s="84"/>
      <c r="CXN33" s="84"/>
      <c r="CXO33" s="84"/>
      <c r="CXP33" s="84"/>
      <c r="CXQ33" s="84"/>
      <c r="CXR33" s="84"/>
      <c r="CXS33" s="84"/>
      <c r="CXT33" s="84"/>
      <c r="CXU33" s="84"/>
      <c r="CXV33" s="84"/>
      <c r="CXW33" s="84"/>
      <c r="CXX33" s="84"/>
      <c r="CXY33" s="84"/>
      <c r="CXZ33" s="84"/>
      <c r="CYA33" s="84"/>
      <c r="CYB33" s="84"/>
      <c r="CYC33" s="84"/>
      <c r="CYD33" s="84"/>
      <c r="CYE33" s="84"/>
      <c r="CYF33" s="84"/>
      <c r="CYG33" s="84"/>
      <c r="CYH33" s="84"/>
      <c r="CYI33" s="84"/>
      <c r="CYJ33" s="84"/>
      <c r="CYK33" s="84"/>
      <c r="CYL33" s="84"/>
      <c r="CYM33" s="84"/>
      <c r="CYN33" s="84"/>
      <c r="CYO33" s="84"/>
      <c r="CYP33" s="84"/>
      <c r="CYQ33" s="84"/>
      <c r="CYR33" s="84"/>
      <c r="CYS33" s="84"/>
      <c r="CYT33" s="84"/>
      <c r="CYU33" s="84"/>
      <c r="CYV33" s="84"/>
      <c r="CYW33" s="84"/>
      <c r="CYX33" s="84"/>
      <c r="CYY33" s="84"/>
      <c r="CYZ33" s="84"/>
      <c r="CZA33" s="84"/>
      <c r="CZB33" s="84"/>
      <c r="CZC33" s="84"/>
      <c r="CZD33" s="84"/>
      <c r="CZE33" s="84"/>
      <c r="CZF33" s="84"/>
      <c r="CZG33" s="84"/>
      <c r="CZH33" s="84"/>
      <c r="CZI33" s="84"/>
      <c r="CZJ33" s="84"/>
      <c r="CZK33" s="84"/>
      <c r="CZL33" s="84"/>
      <c r="CZM33" s="84"/>
      <c r="CZN33" s="84"/>
      <c r="CZO33" s="84"/>
      <c r="CZP33" s="84"/>
      <c r="CZQ33" s="84"/>
      <c r="CZR33" s="84"/>
      <c r="CZS33" s="84"/>
      <c r="CZT33" s="84"/>
      <c r="CZU33" s="84"/>
      <c r="CZV33" s="84"/>
      <c r="CZW33" s="84"/>
      <c r="CZX33" s="84"/>
      <c r="CZY33" s="84"/>
      <c r="CZZ33" s="84"/>
      <c r="DAA33" s="84"/>
      <c r="DAB33" s="84"/>
      <c r="DAC33" s="84"/>
      <c r="DAD33" s="84"/>
      <c r="DAE33" s="84"/>
      <c r="DAF33" s="84"/>
      <c r="DAG33" s="84"/>
      <c r="DAH33" s="84"/>
      <c r="DAI33" s="84"/>
      <c r="DAJ33" s="84"/>
      <c r="DAK33" s="84"/>
      <c r="DAL33" s="84"/>
      <c r="DAM33" s="84"/>
      <c r="DAN33" s="84"/>
      <c r="DAO33" s="84"/>
      <c r="DAP33" s="84"/>
      <c r="DAQ33" s="84"/>
      <c r="DAR33" s="84"/>
      <c r="DAS33" s="84"/>
      <c r="DAT33" s="84"/>
      <c r="DAU33" s="84"/>
      <c r="DAV33" s="84"/>
      <c r="DAW33" s="84"/>
      <c r="DAX33" s="84"/>
      <c r="DAY33" s="84"/>
      <c r="DAZ33" s="84"/>
      <c r="DBA33" s="84"/>
      <c r="DBB33" s="84"/>
      <c r="DBC33" s="84"/>
      <c r="DBD33" s="84"/>
      <c r="DBE33" s="84"/>
      <c r="DBF33" s="84"/>
      <c r="DBG33" s="84"/>
      <c r="DBH33" s="84"/>
      <c r="DBI33" s="84"/>
      <c r="DBJ33" s="84"/>
      <c r="DBK33" s="84"/>
      <c r="DBL33" s="84"/>
      <c r="DBM33" s="84"/>
      <c r="DBN33" s="84"/>
      <c r="DBO33" s="84"/>
      <c r="DBP33" s="84"/>
      <c r="DBQ33" s="84"/>
      <c r="DBR33" s="84"/>
      <c r="DBS33" s="84"/>
      <c r="DBT33" s="84"/>
      <c r="DBU33" s="84"/>
      <c r="DBV33" s="84"/>
      <c r="DBW33" s="84"/>
      <c r="DBX33" s="84"/>
      <c r="DBY33" s="84"/>
      <c r="DBZ33" s="84"/>
      <c r="DCA33" s="84"/>
      <c r="DCB33" s="84"/>
      <c r="DCC33" s="84"/>
      <c r="DCD33" s="84"/>
      <c r="DCE33" s="84"/>
      <c r="DCF33" s="84"/>
      <c r="DCG33" s="84"/>
      <c r="DCH33" s="84"/>
      <c r="DCI33" s="84"/>
      <c r="DCJ33" s="84"/>
      <c r="DCK33" s="84"/>
      <c r="DCL33" s="84"/>
      <c r="DCM33" s="84"/>
      <c r="DCN33" s="84"/>
      <c r="DCO33" s="84"/>
      <c r="DCP33" s="84"/>
      <c r="DCQ33" s="84"/>
      <c r="DCR33" s="84"/>
      <c r="DCS33" s="84"/>
      <c r="DCT33" s="84"/>
      <c r="DCU33" s="84"/>
      <c r="DCV33" s="84"/>
      <c r="DCW33" s="84"/>
      <c r="DCX33" s="84"/>
      <c r="DCY33" s="84"/>
      <c r="DCZ33" s="84"/>
      <c r="DDA33" s="84"/>
      <c r="DDB33" s="84"/>
      <c r="DDC33" s="84"/>
      <c r="DDD33" s="84"/>
      <c r="DDE33" s="84"/>
      <c r="DDF33" s="84"/>
      <c r="DDG33" s="84"/>
      <c r="DDH33" s="84"/>
      <c r="DDI33" s="84"/>
      <c r="DDJ33" s="84"/>
      <c r="DDK33" s="84"/>
      <c r="DDL33" s="84"/>
      <c r="DDM33" s="84"/>
      <c r="DDN33" s="84"/>
      <c r="DDO33" s="84"/>
      <c r="DDP33" s="84"/>
      <c r="DDQ33" s="84"/>
      <c r="DDR33" s="84"/>
      <c r="DDS33" s="84"/>
      <c r="DDT33" s="84"/>
      <c r="DDU33" s="84"/>
      <c r="DDV33" s="84"/>
      <c r="DDW33" s="84"/>
      <c r="DDX33" s="84"/>
      <c r="DDY33" s="84"/>
      <c r="DDZ33" s="84"/>
      <c r="DEA33" s="84"/>
      <c r="DEB33" s="84"/>
      <c r="DEC33" s="84"/>
      <c r="DED33" s="84"/>
      <c r="DEE33" s="84"/>
      <c r="DEF33" s="84"/>
      <c r="DEG33" s="84"/>
      <c r="DEH33" s="84"/>
      <c r="DEI33" s="84"/>
      <c r="DEJ33" s="84"/>
      <c r="DEK33" s="84"/>
      <c r="DEL33" s="84"/>
      <c r="DEM33" s="84"/>
      <c r="DEN33" s="84"/>
      <c r="DEO33" s="84"/>
      <c r="DEP33" s="84"/>
      <c r="DEQ33" s="84"/>
      <c r="DER33" s="84"/>
      <c r="DES33" s="84"/>
      <c r="DET33" s="84"/>
      <c r="DEU33" s="84"/>
      <c r="DEV33" s="84"/>
      <c r="DEW33" s="84"/>
      <c r="DEX33" s="84"/>
      <c r="DEY33" s="84"/>
      <c r="DEZ33" s="84"/>
      <c r="DFA33" s="84"/>
      <c r="DFB33" s="84"/>
      <c r="DFC33" s="84"/>
      <c r="DFD33" s="84"/>
      <c r="DFE33" s="84"/>
      <c r="DFF33" s="84"/>
      <c r="DFG33" s="84"/>
      <c r="DFH33" s="84"/>
      <c r="DFI33" s="84"/>
      <c r="DFJ33" s="84"/>
      <c r="DFK33" s="84"/>
      <c r="DFL33" s="84"/>
      <c r="DFM33" s="84"/>
      <c r="DFN33" s="84"/>
      <c r="DFO33" s="84"/>
      <c r="DFP33" s="84"/>
      <c r="DFQ33" s="84"/>
      <c r="DFR33" s="84"/>
      <c r="DFS33" s="84"/>
      <c r="DFT33" s="84"/>
      <c r="DFU33" s="84"/>
      <c r="DFV33" s="84"/>
      <c r="DFW33" s="84"/>
      <c r="DFX33" s="84"/>
      <c r="DFY33" s="84"/>
      <c r="DFZ33" s="84"/>
      <c r="DGA33" s="84"/>
      <c r="DGB33" s="84"/>
      <c r="DGC33" s="84"/>
      <c r="DGD33" s="84"/>
      <c r="DGE33" s="84"/>
      <c r="DGF33" s="84"/>
      <c r="DGG33" s="84"/>
      <c r="DGH33" s="84"/>
      <c r="DGI33" s="84"/>
      <c r="DGJ33" s="84"/>
      <c r="DGK33" s="84"/>
      <c r="DGL33" s="84"/>
      <c r="DGM33" s="84"/>
      <c r="DGN33" s="84"/>
      <c r="DGO33" s="84"/>
      <c r="DGP33" s="84"/>
      <c r="DGQ33" s="84"/>
      <c r="DGR33" s="84"/>
      <c r="DGS33" s="84"/>
      <c r="DGT33" s="84"/>
      <c r="DGU33" s="84"/>
      <c r="DGV33" s="84"/>
      <c r="DGW33" s="84"/>
      <c r="DGX33" s="84"/>
      <c r="DGY33" s="84"/>
      <c r="DGZ33" s="84"/>
      <c r="DHA33" s="84"/>
      <c r="DHB33" s="84"/>
      <c r="DHC33" s="84"/>
      <c r="DHD33" s="84"/>
      <c r="DHE33" s="84"/>
      <c r="DHF33" s="84"/>
      <c r="DHG33" s="84"/>
      <c r="DHH33" s="84"/>
      <c r="DHI33" s="84"/>
      <c r="DHJ33" s="84"/>
      <c r="DHK33" s="84"/>
      <c r="DHL33" s="84"/>
      <c r="DHM33" s="84"/>
      <c r="DHN33" s="84"/>
      <c r="DHO33" s="84"/>
      <c r="DHP33" s="84"/>
      <c r="DHQ33" s="84"/>
      <c r="DHR33" s="84"/>
      <c r="DHS33" s="84"/>
      <c r="DHT33" s="84"/>
      <c r="DHU33" s="84"/>
      <c r="DHV33" s="84"/>
      <c r="DHW33" s="84"/>
      <c r="DHX33" s="84"/>
      <c r="DHY33" s="84"/>
      <c r="DHZ33" s="84"/>
      <c r="DIA33" s="84"/>
      <c r="DIB33" s="84"/>
      <c r="DIC33" s="84"/>
      <c r="DID33" s="84"/>
      <c r="DIE33" s="84"/>
      <c r="DIF33" s="84"/>
      <c r="DIG33" s="84"/>
      <c r="DIH33" s="84"/>
      <c r="DII33" s="84"/>
      <c r="DIJ33" s="84"/>
      <c r="DIK33" s="84"/>
      <c r="DIL33" s="84"/>
      <c r="DIM33" s="84"/>
      <c r="DIN33" s="84"/>
      <c r="DIO33" s="84"/>
      <c r="DIP33" s="84"/>
      <c r="DIQ33" s="84"/>
      <c r="DIR33" s="84"/>
      <c r="DIS33" s="84"/>
      <c r="DIT33" s="84"/>
      <c r="DIU33" s="84"/>
      <c r="DIV33" s="84"/>
      <c r="DIW33" s="84"/>
      <c r="DIX33" s="84"/>
      <c r="DIY33" s="84"/>
      <c r="DIZ33" s="84"/>
      <c r="DJA33" s="84"/>
      <c r="DJB33" s="84"/>
      <c r="DJC33" s="84"/>
      <c r="DJD33" s="84"/>
      <c r="DJE33" s="84"/>
      <c r="DJF33" s="84"/>
      <c r="DJG33" s="84"/>
      <c r="DJH33" s="84"/>
      <c r="DJI33" s="84"/>
      <c r="DJJ33" s="84"/>
      <c r="DJK33" s="84"/>
      <c r="DJL33" s="84"/>
      <c r="DJM33" s="84"/>
      <c r="DJN33" s="84"/>
      <c r="DJO33" s="84"/>
      <c r="DJP33" s="84"/>
      <c r="DJQ33" s="84"/>
      <c r="DJR33" s="84"/>
      <c r="DJS33" s="84"/>
      <c r="DJT33" s="84"/>
      <c r="DJU33" s="84"/>
      <c r="DJV33" s="84"/>
      <c r="DJW33" s="84"/>
      <c r="DJX33" s="84"/>
      <c r="DJY33" s="84"/>
      <c r="DJZ33" s="84"/>
      <c r="DKA33" s="84"/>
      <c r="DKB33" s="84"/>
      <c r="DKC33" s="84"/>
      <c r="DKD33" s="84"/>
      <c r="DKE33" s="84"/>
      <c r="DKF33" s="84"/>
      <c r="DKG33" s="84"/>
      <c r="DKH33" s="84"/>
      <c r="DKI33" s="84"/>
      <c r="DKJ33" s="84"/>
      <c r="DKK33" s="84"/>
      <c r="DKL33" s="84"/>
      <c r="DKM33" s="84"/>
      <c r="DKN33" s="84"/>
      <c r="DKO33" s="84"/>
      <c r="DKP33" s="84"/>
      <c r="DKQ33" s="84"/>
      <c r="DKR33" s="84"/>
      <c r="DKS33" s="84"/>
      <c r="DKT33" s="84"/>
      <c r="DKU33" s="84"/>
      <c r="DKV33" s="84"/>
      <c r="DKW33" s="84"/>
      <c r="DKX33" s="84"/>
      <c r="DKY33" s="84"/>
      <c r="DKZ33" s="84"/>
      <c r="DLA33" s="84"/>
      <c r="DLB33" s="84"/>
      <c r="DLC33" s="84"/>
      <c r="DLD33" s="84"/>
      <c r="DLE33" s="84"/>
      <c r="DLF33" s="84"/>
      <c r="DLG33" s="84"/>
      <c r="DLH33" s="84"/>
      <c r="DLI33" s="84"/>
      <c r="DLJ33" s="84"/>
      <c r="DLK33" s="84"/>
      <c r="DLL33" s="84"/>
      <c r="DLM33" s="84"/>
      <c r="DLN33" s="84"/>
      <c r="DLO33" s="84"/>
      <c r="DLP33" s="84"/>
      <c r="DLQ33" s="84"/>
      <c r="DLR33" s="84"/>
      <c r="DLS33" s="84"/>
      <c r="DLT33" s="84"/>
      <c r="DLU33" s="84"/>
      <c r="DLV33" s="84"/>
      <c r="DLW33" s="84"/>
      <c r="DLX33" s="84"/>
      <c r="DLY33" s="84"/>
      <c r="DLZ33" s="84"/>
      <c r="DMA33" s="84"/>
      <c r="DMB33" s="84"/>
      <c r="DMC33" s="84"/>
      <c r="DMD33" s="84"/>
      <c r="DME33" s="84"/>
      <c r="DMF33" s="84"/>
      <c r="DMG33" s="84"/>
      <c r="DMH33" s="84"/>
      <c r="DMI33" s="84"/>
      <c r="DMJ33" s="84"/>
      <c r="DMK33" s="84"/>
      <c r="DML33" s="84"/>
      <c r="DMM33" s="84"/>
      <c r="DMN33" s="84"/>
      <c r="DMO33" s="84"/>
      <c r="DMP33" s="84"/>
      <c r="DMQ33" s="84"/>
      <c r="DMR33" s="84"/>
      <c r="DMS33" s="84"/>
      <c r="DMT33" s="84"/>
      <c r="DMU33" s="84"/>
      <c r="DMV33" s="84"/>
      <c r="DMW33" s="84"/>
      <c r="DMX33" s="84"/>
      <c r="DMY33" s="84"/>
      <c r="DMZ33" s="84"/>
      <c r="DNA33" s="84"/>
      <c r="DNB33" s="84"/>
      <c r="DNC33" s="84"/>
      <c r="DND33" s="84"/>
      <c r="DNE33" s="84"/>
      <c r="DNF33" s="84"/>
      <c r="DNG33" s="84"/>
      <c r="DNH33" s="84"/>
      <c r="DNI33" s="84"/>
      <c r="DNJ33" s="84"/>
      <c r="DNK33" s="84"/>
      <c r="DNL33" s="84"/>
      <c r="DNM33" s="84"/>
      <c r="DNN33" s="84"/>
      <c r="DNO33" s="84"/>
      <c r="DNP33" s="84"/>
      <c r="DNQ33" s="84"/>
      <c r="DNR33" s="84"/>
      <c r="DNS33" s="84"/>
      <c r="DNT33" s="84"/>
      <c r="DNU33" s="84"/>
      <c r="DNV33" s="84"/>
      <c r="DNW33" s="84"/>
      <c r="DNX33" s="84"/>
      <c r="DNY33" s="84"/>
      <c r="DNZ33" s="84"/>
      <c r="DOA33" s="84"/>
      <c r="DOB33" s="84"/>
      <c r="DOC33" s="84"/>
      <c r="DOD33" s="84"/>
      <c r="DOE33" s="84"/>
      <c r="DOF33" s="84"/>
      <c r="DOG33" s="84"/>
      <c r="DOH33" s="84"/>
      <c r="DOI33" s="84"/>
      <c r="DOJ33" s="84"/>
      <c r="DOK33" s="84"/>
      <c r="DOL33" s="84"/>
      <c r="DOM33" s="84"/>
      <c r="DON33" s="84"/>
      <c r="DOO33" s="84"/>
      <c r="DOP33" s="84"/>
      <c r="DOQ33" s="84"/>
      <c r="DOR33" s="84"/>
      <c r="DOS33" s="84"/>
      <c r="DOT33" s="84"/>
      <c r="DOU33" s="84"/>
      <c r="DOV33" s="84"/>
      <c r="DOW33" s="84"/>
      <c r="DOX33" s="84"/>
      <c r="DOY33" s="84"/>
      <c r="DOZ33" s="84"/>
      <c r="DPA33" s="84"/>
      <c r="DPB33" s="84"/>
      <c r="DPC33" s="84"/>
      <c r="DPD33" s="84"/>
      <c r="DPE33" s="84"/>
      <c r="DPF33" s="84"/>
      <c r="DPG33" s="84"/>
      <c r="DPH33" s="84"/>
      <c r="DPI33" s="84"/>
      <c r="DPJ33" s="84"/>
      <c r="DPK33" s="84"/>
      <c r="DPL33" s="84"/>
      <c r="DPM33" s="84"/>
      <c r="DPN33" s="84"/>
      <c r="DPO33" s="84"/>
      <c r="DPP33" s="84"/>
      <c r="DPQ33" s="84"/>
      <c r="DPR33" s="84"/>
      <c r="DPS33" s="84"/>
      <c r="DPT33" s="84"/>
      <c r="DPU33" s="84"/>
      <c r="DPV33" s="84"/>
      <c r="DPW33" s="84"/>
      <c r="DPX33" s="84"/>
      <c r="DPY33" s="84"/>
      <c r="DPZ33" s="84"/>
      <c r="DQA33" s="84"/>
      <c r="DQB33" s="84"/>
      <c r="DQC33" s="84"/>
      <c r="DQD33" s="84"/>
      <c r="DQE33" s="84"/>
      <c r="DQF33" s="84"/>
      <c r="DQG33" s="84"/>
      <c r="DQH33" s="84"/>
      <c r="DQI33" s="84"/>
      <c r="DQJ33" s="84"/>
      <c r="DQK33" s="84"/>
      <c r="DQL33" s="84"/>
      <c r="DQM33" s="84"/>
      <c r="DQN33" s="84"/>
      <c r="DQO33" s="84"/>
      <c r="DQP33" s="84"/>
      <c r="DQQ33" s="84"/>
      <c r="DQR33" s="84"/>
      <c r="DQS33" s="84"/>
      <c r="DQT33" s="84"/>
      <c r="DQU33" s="84"/>
      <c r="DQV33" s="84"/>
      <c r="DQW33" s="84"/>
      <c r="DQX33" s="84"/>
      <c r="DQY33" s="84"/>
      <c r="DQZ33" s="84"/>
      <c r="DRA33" s="84"/>
      <c r="DRB33" s="84"/>
      <c r="DRC33" s="84"/>
      <c r="DRD33" s="84"/>
      <c r="DRE33" s="84"/>
      <c r="DRF33" s="84"/>
      <c r="DRG33" s="84"/>
      <c r="DRH33" s="84"/>
      <c r="DRI33" s="84"/>
      <c r="DRJ33" s="84"/>
      <c r="DRK33" s="84"/>
      <c r="DRL33" s="84"/>
      <c r="DRM33" s="84"/>
      <c r="DRN33" s="84"/>
      <c r="DRO33" s="84"/>
      <c r="DRP33" s="84"/>
      <c r="DRQ33" s="84"/>
      <c r="DRR33" s="84"/>
      <c r="DRS33" s="84"/>
      <c r="DRT33" s="84"/>
      <c r="DRU33" s="84"/>
      <c r="DRV33" s="84"/>
      <c r="DRW33" s="84"/>
      <c r="DRX33" s="84"/>
      <c r="DRY33" s="84"/>
      <c r="DRZ33" s="84"/>
      <c r="DSA33" s="84"/>
      <c r="DSB33" s="84"/>
      <c r="DSC33" s="84"/>
      <c r="DSD33" s="84"/>
      <c r="DSE33" s="84"/>
      <c r="DSF33" s="84"/>
      <c r="DSG33" s="84"/>
      <c r="DSH33" s="84"/>
      <c r="DSI33" s="84"/>
      <c r="DSJ33" s="84"/>
      <c r="DSK33" s="84"/>
      <c r="DSL33" s="84"/>
      <c r="DSM33" s="84"/>
      <c r="DSN33" s="84"/>
      <c r="DSO33" s="84"/>
      <c r="DSP33" s="84"/>
      <c r="DSQ33" s="84"/>
      <c r="DSR33" s="84"/>
      <c r="DSS33" s="84"/>
      <c r="DST33" s="84"/>
      <c r="DSU33" s="84"/>
      <c r="DSV33" s="84"/>
      <c r="DSW33" s="84"/>
      <c r="DSX33" s="84"/>
      <c r="DSY33" s="84"/>
      <c r="DSZ33" s="84"/>
      <c r="DTA33" s="84"/>
      <c r="DTB33" s="84"/>
      <c r="DTC33" s="84"/>
      <c r="DTD33" s="84"/>
      <c r="DTE33" s="84"/>
      <c r="DTF33" s="84"/>
      <c r="DTG33" s="84"/>
      <c r="DTH33" s="84"/>
      <c r="DTI33" s="84"/>
      <c r="DTJ33" s="84"/>
      <c r="DTK33" s="84"/>
      <c r="DTL33" s="84"/>
      <c r="DTM33" s="84"/>
      <c r="DTN33" s="84"/>
      <c r="DTO33" s="84"/>
      <c r="DTP33" s="84"/>
      <c r="DTQ33" s="84"/>
      <c r="DTR33" s="84"/>
      <c r="DTS33" s="84"/>
      <c r="DTT33" s="84"/>
      <c r="DTU33" s="84"/>
      <c r="DTV33" s="84"/>
      <c r="DTW33" s="84"/>
      <c r="DTX33" s="84"/>
      <c r="DTY33" s="84"/>
      <c r="DTZ33" s="84"/>
      <c r="DUA33" s="84"/>
      <c r="DUB33" s="84"/>
      <c r="DUC33" s="84"/>
      <c r="DUD33" s="84"/>
      <c r="DUE33" s="84"/>
      <c r="DUF33" s="84"/>
      <c r="DUG33" s="84"/>
      <c r="DUH33" s="84"/>
      <c r="DUI33" s="84"/>
      <c r="DUJ33" s="84"/>
      <c r="DUK33" s="84"/>
      <c r="DUL33" s="84"/>
      <c r="DUM33" s="84"/>
      <c r="DUN33" s="84"/>
      <c r="DUO33" s="84"/>
      <c r="DUP33" s="84"/>
      <c r="DUQ33" s="84"/>
      <c r="DUR33" s="84"/>
      <c r="DUS33" s="84"/>
      <c r="DUT33" s="84"/>
      <c r="DUU33" s="84"/>
      <c r="DUV33" s="84"/>
      <c r="DUW33" s="84"/>
      <c r="DUX33" s="84"/>
      <c r="DUY33" s="84"/>
      <c r="DUZ33" s="84"/>
      <c r="DVA33" s="84"/>
      <c r="DVB33" s="84"/>
      <c r="DVC33" s="84"/>
      <c r="DVD33" s="84"/>
      <c r="DVE33" s="84"/>
      <c r="DVF33" s="84"/>
      <c r="DVG33" s="84"/>
      <c r="DVH33" s="84"/>
      <c r="DVI33" s="84"/>
      <c r="DVJ33" s="84"/>
      <c r="DVK33" s="84"/>
      <c r="DVL33" s="84"/>
      <c r="DVM33" s="84"/>
      <c r="DVN33" s="84"/>
      <c r="DVO33" s="84"/>
      <c r="DVP33" s="84"/>
      <c r="DVQ33" s="84"/>
      <c r="DVR33" s="84"/>
      <c r="DVS33" s="84"/>
      <c r="DVT33" s="84"/>
      <c r="DVU33" s="84"/>
      <c r="DVV33" s="84"/>
      <c r="DVW33" s="84"/>
      <c r="DVX33" s="84"/>
      <c r="DVY33" s="84"/>
      <c r="DVZ33" s="84"/>
      <c r="DWA33" s="84"/>
      <c r="DWB33" s="84"/>
      <c r="DWC33" s="84"/>
      <c r="DWD33" s="84"/>
      <c r="DWE33" s="84"/>
      <c r="DWF33" s="84"/>
      <c r="DWG33" s="84"/>
      <c r="DWH33" s="84"/>
      <c r="DWI33" s="84"/>
      <c r="DWJ33" s="84"/>
      <c r="DWK33" s="84"/>
      <c r="DWL33" s="84"/>
      <c r="DWM33" s="84"/>
      <c r="DWN33" s="84"/>
      <c r="DWO33" s="84"/>
      <c r="DWP33" s="84"/>
      <c r="DWQ33" s="84"/>
      <c r="DWR33" s="84"/>
      <c r="DWS33" s="84"/>
      <c r="DWT33" s="84"/>
      <c r="DWU33" s="84"/>
      <c r="DWV33" s="84"/>
      <c r="DWW33" s="84"/>
      <c r="DWX33" s="84"/>
      <c r="DWY33" s="84"/>
      <c r="DWZ33" s="84"/>
      <c r="DXA33" s="84"/>
      <c r="DXB33" s="84"/>
      <c r="DXC33" s="84"/>
      <c r="DXD33" s="84"/>
      <c r="DXE33" s="84"/>
      <c r="DXF33" s="84"/>
      <c r="DXG33" s="84"/>
      <c r="DXH33" s="84"/>
      <c r="DXI33" s="84"/>
      <c r="DXJ33" s="84"/>
      <c r="DXK33" s="84"/>
      <c r="DXL33" s="84"/>
      <c r="DXM33" s="84"/>
      <c r="DXN33" s="84"/>
      <c r="DXO33" s="84"/>
      <c r="DXP33" s="84"/>
      <c r="DXQ33" s="84"/>
      <c r="DXR33" s="84"/>
      <c r="DXS33" s="84"/>
      <c r="DXT33" s="84"/>
      <c r="DXU33" s="84"/>
      <c r="DXV33" s="84"/>
      <c r="DXW33" s="84"/>
      <c r="DXX33" s="84"/>
      <c r="DXY33" s="84"/>
      <c r="DXZ33" s="84"/>
      <c r="DYA33" s="84"/>
      <c r="DYB33" s="84"/>
      <c r="DYC33" s="84"/>
      <c r="DYD33" s="84"/>
      <c r="DYE33" s="84"/>
      <c r="DYF33" s="84"/>
      <c r="DYG33" s="84"/>
      <c r="DYH33" s="84"/>
      <c r="DYI33" s="84"/>
      <c r="DYJ33" s="84"/>
      <c r="DYK33" s="84"/>
      <c r="DYL33" s="84"/>
      <c r="DYM33" s="84"/>
      <c r="DYN33" s="84"/>
      <c r="DYO33" s="84"/>
      <c r="DYP33" s="84"/>
      <c r="DYQ33" s="84"/>
      <c r="DYR33" s="84"/>
      <c r="DYS33" s="84"/>
      <c r="DYT33" s="84"/>
      <c r="DYU33" s="84"/>
      <c r="DYV33" s="84"/>
      <c r="DYW33" s="84"/>
      <c r="DYX33" s="84"/>
      <c r="DYY33" s="84"/>
      <c r="DYZ33" s="84"/>
      <c r="DZA33" s="84"/>
      <c r="DZB33" s="84"/>
      <c r="DZC33" s="84"/>
      <c r="DZD33" s="84"/>
      <c r="DZE33" s="84"/>
      <c r="DZF33" s="84"/>
      <c r="DZG33" s="84"/>
      <c r="DZH33" s="84"/>
      <c r="DZI33" s="84"/>
      <c r="DZJ33" s="84"/>
      <c r="DZK33" s="84"/>
      <c r="DZL33" s="84"/>
      <c r="DZM33" s="84"/>
      <c r="DZN33" s="84"/>
      <c r="DZO33" s="84"/>
      <c r="DZP33" s="84"/>
      <c r="DZQ33" s="84"/>
      <c r="DZR33" s="84"/>
      <c r="DZS33" s="84"/>
      <c r="DZT33" s="84"/>
      <c r="DZU33" s="84"/>
      <c r="DZV33" s="84"/>
      <c r="DZW33" s="84"/>
      <c r="DZX33" s="84"/>
      <c r="DZY33" s="84"/>
      <c r="DZZ33" s="84"/>
      <c r="EAA33" s="84"/>
      <c r="EAB33" s="84"/>
      <c r="EAC33" s="84"/>
      <c r="EAD33" s="84"/>
      <c r="EAE33" s="84"/>
      <c r="EAF33" s="84"/>
      <c r="EAG33" s="84"/>
      <c r="EAH33" s="84"/>
      <c r="EAI33" s="84"/>
      <c r="EAJ33" s="84"/>
      <c r="EAK33" s="84"/>
      <c r="EAL33" s="84"/>
      <c r="EAM33" s="84"/>
      <c r="EAN33" s="84"/>
      <c r="EAO33" s="84"/>
      <c r="EAP33" s="84"/>
      <c r="EAQ33" s="84"/>
      <c r="EAR33" s="84"/>
      <c r="EAS33" s="84"/>
      <c r="EAT33" s="84"/>
      <c r="EAU33" s="84"/>
      <c r="EAV33" s="84"/>
      <c r="EAW33" s="84"/>
      <c r="EAX33" s="84"/>
      <c r="EAY33" s="84"/>
      <c r="EAZ33" s="84"/>
      <c r="EBA33" s="84"/>
      <c r="EBB33" s="84"/>
      <c r="EBC33" s="84"/>
      <c r="EBD33" s="84"/>
      <c r="EBE33" s="84"/>
      <c r="EBF33" s="84"/>
      <c r="EBG33" s="84"/>
      <c r="EBH33" s="84"/>
      <c r="EBI33" s="84"/>
      <c r="EBJ33" s="84"/>
      <c r="EBK33" s="84"/>
      <c r="EBL33" s="84"/>
      <c r="EBM33" s="84"/>
      <c r="EBN33" s="84"/>
      <c r="EBO33" s="84"/>
      <c r="EBP33" s="84"/>
      <c r="EBQ33" s="84"/>
      <c r="EBR33" s="84"/>
      <c r="EBS33" s="84"/>
      <c r="EBT33" s="84"/>
      <c r="EBU33" s="84"/>
      <c r="EBV33" s="84"/>
      <c r="EBW33" s="84"/>
      <c r="EBX33" s="84"/>
      <c r="EBY33" s="84"/>
      <c r="EBZ33" s="84"/>
      <c r="ECA33" s="84"/>
      <c r="ECB33" s="84"/>
      <c r="ECC33" s="84"/>
      <c r="ECD33" s="84"/>
      <c r="ECE33" s="84"/>
      <c r="ECF33" s="84"/>
      <c r="ECG33" s="84"/>
      <c r="ECH33" s="84"/>
      <c r="ECI33" s="84"/>
      <c r="ECJ33" s="84"/>
      <c r="ECK33" s="84"/>
      <c r="ECL33" s="84"/>
      <c r="ECM33" s="84"/>
      <c r="ECN33" s="84"/>
      <c r="ECO33" s="84"/>
      <c r="ECP33" s="84"/>
      <c r="ECQ33" s="84"/>
      <c r="ECR33" s="84"/>
      <c r="ECS33" s="84"/>
      <c r="ECT33" s="84"/>
      <c r="ECU33" s="84"/>
      <c r="ECV33" s="84"/>
      <c r="ECW33" s="84"/>
      <c r="ECX33" s="84"/>
      <c r="ECY33" s="84"/>
      <c r="ECZ33" s="84"/>
      <c r="EDA33" s="84"/>
      <c r="EDB33" s="84"/>
      <c r="EDC33" s="84"/>
      <c r="EDD33" s="84"/>
      <c r="EDE33" s="84"/>
      <c r="EDF33" s="84"/>
      <c r="EDG33" s="84"/>
      <c r="EDH33" s="84"/>
      <c r="EDI33" s="84"/>
      <c r="EDJ33" s="84"/>
      <c r="EDK33" s="84"/>
      <c r="EDL33" s="84"/>
      <c r="EDM33" s="84"/>
      <c r="EDN33" s="84"/>
      <c r="EDO33" s="84"/>
      <c r="EDP33" s="84"/>
      <c r="EDQ33" s="84"/>
      <c r="EDR33" s="84"/>
      <c r="EDS33" s="84"/>
      <c r="EDT33" s="84"/>
      <c r="EDU33" s="84"/>
      <c r="EDV33" s="84"/>
      <c r="EDW33" s="84"/>
      <c r="EDX33" s="84"/>
      <c r="EDY33" s="84"/>
      <c r="EDZ33" s="84"/>
      <c r="EEA33" s="84"/>
      <c r="EEB33" s="84"/>
      <c r="EEC33" s="84"/>
      <c r="EED33" s="84"/>
      <c r="EEE33" s="84"/>
      <c r="EEF33" s="84"/>
      <c r="EEG33" s="84"/>
      <c r="EEH33" s="84"/>
      <c r="EEI33" s="84"/>
      <c r="EEJ33" s="84"/>
      <c r="EEK33" s="84"/>
      <c r="EEL33" s="84"/>
      <c r="EEM33" s="84"/>
      <c r="EEN33" s="84"/>
      <c r="EEO33" s="84"/>
      <c r="EEP33" s="84"/>
      <c r="EEQ33" s="84"/>
      <c r="EER33" s="84"/>
      <c r="EES33" s="84"/>
      <c r="EET33" s="84"/>
      <c r="EEU33" s="84"/>
      <c r="EEV33" s="84"/>
      <c r="EEW33" s="84"/>
      <c r="EEX33" s="84"/>
      <c r="EEY33" s="84"/>
      <c r="EEZ33" s="84"/>
      <c r="EFA33" s="84"/>
      <c r="EFB33" s="84"/>
      <c r="EFC33" s="84"/>
      <c r="EFD33" s="84"/>
      <c r="EFE33" s="84"/>
      <c r="EFF33" s="84"/>
      <c r="EFG33" s="84"/>
      <c r="EFH33" s="84"/>
      <c r="EFI33" s="84"/>
      <c r="EFJ33" s="84"/>
      <c r="EFK33" s="84"/>
      <c r="EFL33" s="84"/>
      <c r="EFM33" s="84"/>
      <c r="EFN33" s="84"/>
      <c r="EFO33" s="84"/>
      <c r="EFP33" s="84"/>
      <c r="EFQ33" s="84"/>
      <c r="EFR33" s="84"/>
      <c r="EFS33" s="84"/>
      <c r="EFT33" s="84"/>
      <c r="EFU33" s="84"/>
      <c r="EFV33" s="84"/>
      <c r="EFW33" s="84"/>
      <c r="EFX33" s="84"/>
      <c r="EFY33" s="84"/>
      <c r="EFZ33" s="84"/>
      <c r="EGA33" s="84"/>
      <c r="EGB33" s="84"/>
      <c r="EGC33" s="84"/>
      <c r="EGD33" s="84"/>
      <c r="EGE33" s="84"/>
      <c r="EGF33" s="84"/>
      <c r="EGG33" s="84"/>
      <c r="EGH33" s="84"/>
      <c r="EGI33" s="84"/>
      <c r="EGJ33" s="84"/>
      <c r="EGK33" s="84"/>
      <c r="EGL33" s="84"/>
      <c r="EGM33" s="84"/>
      <c r="EGN33" s="84"/>
      <c r="EGO33" s="84"/>
      <c r="EGP33" s="84"/>
      <c r="EGQ33" s="84"/>
      <c r="EGR33" s="84"/>
      <c r="EGS33" s="84"/>
      <c r="EGT33" s="84"/>
      <c r="EGU33" s="84"/>
      <c r="EGV33" s="84"/>
      <c r="EGW33" s="84"/>
      <c r="EGX33" s="84"/>
      <c r="EGY33" s="84"/>
      <c r="EGZ33" s="84"/>
      <c r="EHA33" s="84"/>
      <c r="EHB33" s="84"/>
      <c r="EHC33" s="84"/>
      <c r="EHD33" s="84"/>
      <c r="EHE33" s="84"/>
      <c r="EHF33" s="84"/>
      <c r="EHG33" s="84"/>
      <c r="EHH33" s="84"/>
      <c r="EHI33" s="84"/>
      <c r="EHJ33" s="84"/>
      <c r="EHK33" s="84"/>
      <c r="EHL33" s="84"/>
      <c r="EHM33" s="84"/>
      <c r="EHN33" s="84"/>
      <c r="EHO33" s="84"/>
      <c r="EHP33" s="84"/>
      <c r="EHQ33" s="84"/>
      <c r="EHR33" s="84"/>
      <c r="EHS33" s="84"/>
      <c r="EHT33" s="84"/>
      <c r="EHU33" s="84"/>
      <c r="EHV33" s="84"/>
      <c r="EHW33" s="84"/>
      <c r="EHX33" s="84"/>
      <c r="EHY33" s="84"/>
      <c r="EHZ33" s="84"/>
      <c r="EIA33" s="84"/>
      <c r="EIB33" s="84"/>
      <c r="EIC33" s="84"/>
      <c r="EID33" s="84"/>
      <c r="EIE33" s="84"/>
      <c r="EIF33" s="84"/>
      <c r="EIG33" s="84"/>
      <c r="EIH33" s="84"/>
      <c r="EII33" s="84"/>
      <c r="EIJ33" s="84"/>
      <c r="EIK33" s="84"/>
      <c r="EIL33" s="84"/>
      <c r="EIM33" s="84"/>
      <c r="EIN33" s="84"/>
      <c r="EIO33" s="84"/>
      <c r="EIP33" s="84"/>
      <c r="EIQ33" s="84"/>
      <c r="EIR33" s="84"/>
      <c r="EIS33" s="84"/>
      <c r="EIT33" s="84"/>
      <c r="EIU33" s="84"/>
      <c r="EIV33" s="84"/>
      <c r="EIW33" s="84"/>
      <c r="EIX33" s="84"/>
      <c r="EIY33" s="84"/>
      <c r="EIZ33" s="84"/>
      <c r="EJA33" s="84"/>
      <c r="EJB33" s="84"/>
      <c r="EJC33" s="84"/>
      <c r="EJD33" s="84"/>
      <c r="EJE33" s="84"/>
      <c r="EJF33" s="84"/>
      <c r="EJG33" s="84"/>
      <c r="EJH33" s="84"/>
      <c r="EJI33" s="84"/>
      <c r="EJJ33" s="84"/>
      <c r="EJK33" s="84"/>
      <c r="EJL33" s="84"/>
      <c r="EJM33" s="84"/>
      <c r="EJN33" s="84"/>
      <c r="EJO33" s="84"/>
      <c r="EJP33" s="84"/>
      <c r="EJQ33" s="84"/>
      <c r="EJR33" s="84"/>
      <c r="EJS33" s="84"/>
      <c r="EJT33" s="84"/>
      <c r="EJU33" s="84"/>
      <c r="EJV33" s="84"/>
      <c r="EJW33" s="84"/>
      <c r="EJX33" s="84"/>
      <c r="EJY33" s="84"/>
      <c r="EJZ33" s="84"/>
      <c r="EKA33" s="84"/>
      <c r="EKB33" s="84"/>
      <c r="EKC33" s="84"/>
      <c r="EKD33" s="84"/>
      <c r="EKE33" s="84"/>
      <c r="EKF33" s="84"/>
      <c r="EKG33" s="84"/>
      <c r="EKH33" s="84"/>
      <c r="EKI33" s="84"/>
      <c r="EKJ33" s="84"/>
      <c r="EKK33" s="84"/>
      <c r="EKL33" s="84"/>
      <c r="EKM33" s="84"/>
      <c r="EKN33" s="84"/>
      <c r="EKO33" s="84"/>
      <c r="EKP33" s="84"/>
      <c r="EKQ33" s="84"/>
      <c r="EKR33" s="84"/>
      <c r="EKS33" s="84"/>
      <c r="EKT33" s="84"/>
      <c r="EKU33" s="84"/>
      <c r="EKV33" s="84"/>
      <c r="EKW33" s="84"/>
      <c r="EKX33" s="84"/>
      <c r="EKY33" s="84"/>
      <c r="EKZ33" s="84"/>
      <c r="ELA33" s="84"/>
      <c r="ELB33" s="84"/>
      <c r="ELC33" s="84"/>
      <c r="ELD33" s="84"/>
      <c r="ELE33" s="84"/>
      <c r="ELF33" s="84"/>
      <c r="ELG33" s="84"/>
      <c r="ELH33" s="84"/>
      <c r="ELI33" s="84"/>
      <c r="ELJ33" s="84"/>
      <c r="ELK33" s="84"/>
      <c r="ELL33" s="84"/>
      <c r="ELM33" s="84"/>
      <c r="ELN33" s="84"/>
      <c r="ELO33" s="84"/>
      <c r="ELP33" s="84"/>
      <c r="ELQ33" s="84"/>
      <c r="ELR33" s="84"/>
      <c r="ELS33" s="84"/>
      <c r="ELT33" s="84"/>
      <c r="ELU33" s="84"/>
      <c r="ELV33" s="84"/>
      <c r="ELW33" s="84"/>
      <c r="ELX33" s="84"/>
      <c r="ELY33" s="84"/>
      <c r="ELZ33" s="84"/>
      <c r="EMA33" s="84"/>
      <c r="EMB33" s="84"/>
      <c r="EMC33" s="84"/>
      <c r="EMD33" s="84"/>
      <c r="EME33" s="84"/>
      <c r="EMF33" s="84"/>
      <c r="EMG33" s="84"/>
      <c r="EMH33" s="84"/>
      <c r="EMI33" s="84"/>
      <c r="EMJ33" s="84"/>
      <c r="EMK33" s="84"/>
      <c r="EML33" s="84"/>
      <c r="EMM33" s="84"/>
      <c r="EMN33" s="84"/>
      <c r="EMO33" s="84"/>
      <c r="EMP33" s="84"/>
      <c r="EMQ33" s="84"/>
      <c r="EMR33" s="84"/>
      <c r="EMS33" s="84"/>
      <c r="EMT33" s="84"/>
      <c r="EMU33" s="84"/>
      <c r="EMV33" s="84"/>
      <c r="EMW33" s="84"/>
      <c r="EMX33" s="84"/>
      <c r="EMY33" s="84"/>
      <c r="EMZ33" s="84"/>
      <c r="ENA33" s="84"/>
      <c r="ENB33" s="84"/>
      <c r="ENC33" s="84"/>
      <c r="END33" s="84"/>
      <c r="ENE33" s="84"/>
      <c r="ENF33" s="84"/>
      <c r="ENG33" s="84"/>
      <c r="ENH33" s="84"/>
      <c r="ENI33" s="84"/>
      <c r="ENJ33" s="84"/>
      <c r="ENK33" s="84"/>
      <c r="ENL33" s="84"/>
      <c r="ENM33" s="84"/>
      <c r="ENN33" s="84"/>
      <c r="ENO33" s="84"/>
      <c r="ENP33" s="84"/>
      <c r="ENQ33" s="84"/>
      <c r="ENR33" s="84"/>
      <c r="ENS33" s="84"/>
      <c r="ENT33" s="84"/>
      <c r="ENU33" s="84"/>
      <c r="ENV33" s="84"/>
      <c r="ENW33" s="84"/>
      <c r="ENX33" s="84"/>
      <c r="ENY33" s="84"/>
      <c r="ENZ33" s="84"/>
      <c r="EOA33" s="84"/>
      <c r="EOB33" s="84"/>
      <c r="EOC33" s="84"/>
      <c r="EOD33" s="84"/>
      <c r="EOE33" s="84"/>
      <c r="EOF33" s="84"/>
      <c r="EOG33" s="84"/>
      <c r="EOH33" s="84"/>
      <c r="EOI33" s="84"/>
      <c r="EOJ33" s="84"/>
      <c r="EOK33" s="84"/>
      <c r="EOL33" s="84"/>
      <c r="EOM33" s="84"/>
      <c r="EON33" s="84"/>
      <c r="EOO33" s="84"/>
      <c r="EOP33" s="84"/>
      <c r="EOQ33" s="84"/>
      <c r="EOR33" s="84"/>
      <c r="EOS33" s="84"/>
      <c r="EOT33" s="84"/>
      <c r="EOU33" s="84"/>
      <c r="EOV33" s="84"/>
      <c r="EOW33" s="84"/>
      <c r="EOX33" s="84"/>
      <c r="EOY33" s="84"/>
      <c r="EOZ33" s="84"/>
      <c r="EPA33" s="84"/>
      <c r="EPB33" s="84"/>
      <c r="EPC33" s="84"/>
      <c r="EPD33" s="84"/>
      <c r="EPE33" s="84"/>
      <c r="EPF33" s="84"/>
      <c r="EPG33" s="84"/>
      <c r="EPH33" s="84"/>
      <c r="EPI33" s="84"/>
      <c r="EPJ33" s="84"/>
      <c r="EPK33" s="84"/>
      <c r="EPL33" s="84"/>
      <c r="EPM33" s="84"/>
      <c r="EPN33" s="84"/>
      <c r="EPO33" s="84"/>
      <c r="EPP33" s="84"/>
      <c r="EPQ33" s="84"/>
      <c r="EPR33" s="84"/>
      <c r="EPS33" s="84"/>
      <c r="EPT33" s="84"/>
      <c r="EPU33" s="84"/>
      <c r="EPV33" s="84"/>
      <c r="EPW33" s="84"/>
      <c r="EPX33" s="84"/>
      <c r="EPY33" s="84"/>
      <c r="EPZ33" s="84"/>
      <c r="EQA33" s="84"/>
      <c r="EQB33" s="84"/>
      <c r="EQC33" s="84"/>
      <c r="EQD33" s="84"/>
      <c r="EQE33" s="84"/>
      <c r="EQF33" s="84"/>
      <c r="EQG33" s="84"/>
      <c r="EQH33" s="84"/>
      <c r="EQI33" s="84"/>
      <c r="EQJ33" s="84"/>
      <c r="EQK33" s="84"/>
      <c r="EQL33" s="84"/>
      <c r="EQM33" s="84"/>
      <c r="EQN33" s="84"/>
      <c r="EQO33" s="84"/>
      <c r="EQP33" s="84"/>
      <c r="EQQ33" s="84"/>
      <c r="EQR33" s="84"/>
      <c r="EQS33" s="84"/>
      <c r="EQT33" s="84"/>
      <c r="EQU33" s="84"/>
      <c r="EQV33" s="84"/>
      <c r="EQW33" s="84"/>
      <c r="EQX33" s="84"/>
      <c r="EQY33" s="84"/>
      <c r="EQZ33" s="84"/>
      <c r="ERA33" s="84"/>
      <c r="ERB33" s="84"/>
      <c r="ERC33" s="84"/>
      <c r="ERD33" s="84"/>
      <c r="ERE33" s="84"/>
      <c r="ERF33" s="84"/>
      <c r="ERG33" s="84"/>
      <c r="ERH33" s="84"/>
      <c r="ERI33" s="84"/>
      <c r="ERJ33" s="84"/>
      <c r="ERK33" s="84"/>
      <c r="ERL33" s="84"/>
      <c r="ERM33" s="84"/>
      <c r="ERN33" s="84"/>
      <c r="ERO33" s="84"/>
      <c r="ERP33" s="84"/>
      <c r="ERQ33" s="84"/>
      <c r="ERR33" s="84"/>
      <c r="ERS33" s="84"/>
      <c r="ERT33" s="84"/>
      <c r="ERU33" s="84"/>
      <c r="ERV33" s="84"/>
      <c r="ERW33" s="84"/>
      <c r="ERX33" s="84"/>
      <c r="ERY33" s="84"/>
      <c r="ERZ33" s="84"/>
      <c r="ESA33" s="84"/>
      <c r="ESB33" s="84"/>
      <c r="ESC33" s="84"/>
      <c r="ESD33" s="84"/>
      <c r="ESE33" s="84"/>
      <c r="ESF33" s="84"/>
      <c r="ESG33" s="84"/>
      <c r="ESH33" s="84"/>
      <c r="ESI33" s="84"/>
      <c r="ESJ33" s="84"/>
      <c r="ESK33" s="84"/>
      <c r="ESL33" s="84"/>
      <c r="ESM33" s="84"/>
      <c r="ESN33" s="84"/>
      <c r="ESO33" s="84"/>
      <c r="ESP33" s="84"/>
      <c r="ESQ33" s="84"/>
      <c r="ESR33" s="84"/>
      <c r="ESS33" s="84"/>
      <c r="EST33" s="84"/>
      <c r="ESU33" s="84"/>
      <c r="ESV33" s="84"/>
      <c r="ESW33" s="84"/>
      <c r="ESX33" s="84"/>
      <c r="ESY33" s="84"/>
      <c r="ESZ33" s="84"/>
      <c r="ETA33" s="84"/>
      <c r="ETB33" s="84"/>
      <c r="ETC33" s="84"/>
      <c r="ETD33" s="84"/>
      <c r="ETE33" s="84"/>
      <c r="ETF33" s="84"/>
      <c r="ETG33" s="84"/>
      <c r="ETH33" s="84"/>
      <c r="ETI33" s="84"/>
      <c r="ETJ33" s="84"/>
      <c r="ETK33" s="84"/>
      <c r="ETL33" s="84"/>
      <c r="ETM33" s="84"/>
      <c r="ETN33" s="84"/>
      <c r="ETO33" s="84"/>
      <c r="ETP33" s="84"/>
      <c r="ETQ33" s="84"/>
      <c r="ETR33" s="84"/>
      <c r="ETS33" s="84"/>
      <c r="ETT33" s="84"/>
      <c r="ETU33" s="84"/>
      <c r="ETV33" s="84"/>
      <c r="ETW33" s="84"/>
      <c r="ETX33" s="84"/>
      <c r="ETY33" s="84"/>
      <c r="ETZ33" s="84"/>
      <c r="EUA33" s="84"/>
      <c r="EUB33" s="84"/>
      <c r="EUC33" s="84"/>
      <c r="EUD33" s="84"/>
      <c r="EUE33" s="84"/>
      <c r="EUF33" s="84"/>
      <c r="EUG33" s="84"/>
      <c r="EUH33" s="84"/>
      <c r="EUI33" s="84"/>
      <c r="EUJ33" s="84"/>
      <c r="EUK33" s="84"/>
      <c r="EUL33" s="84"/>
      <c r="EUM33" s="84"/>
      <c r="EUN33" s="84"/>
      <c r="EUO33" s="84"/>
      <c r="EUP33" s="84"/>
      <c r="EUQ33" s="84"/>
      <c r="EUR33" s="84"/>
      <c r="EUS33" s="84"/>
      <c r="EUT33" s="84"/>
      <c r="EUU33" s="84"/>
      <c r="EUV33" s="84"/>
      <c r="EUW33" s="84"/>
      <c r="EUX33" s="84"/>
      <c r="EUY33" s="84"/>
      <c r="EUZ33" s="84"/>
      <c r="EVA33" s="84"/>
      <c r="EVB33" s="84"/>
      <c r="EVC33" s="84"/>
      <c r="EVD33" s="84"/>
      <c r="EVE33" s="84"/>
      <c r="EVF33" s="84"/>
      <c r="EVG33" s="84"/>
      <c r="EVH33" s="84"/>
      <c r="EVI33" s="84"/>
      <c r="EVJ33" s="84"/>
      <c r="EVK33" s="84"/>
      <c r="EVL33" s="84"/>
      <c r="EVM33" s="84"/>
      <c r="EVN33" s="84"/>
      <c r="EVO33" s="84"/>
      <c r="EVP33" s="84"/>
      <c r="EVQ33" s="84"/>
      <c r="EVR33" s="84"/>
      <c r="EVS33" s="84"/>
      <c r="EVT33" s="84"/>
      <c r="EVU33" s="84"/>
      <c r="EVV33" s="84"/>
      <c r="EVW33" s="84"/>
      <c r="EVX33" s="84"/>
      <c r="EVY33" s="84"/>
      <c r="EVZ33" s="84"/>
      <c r="EWA33" s="84"/>
      <c r="EWB33" s="84"/>
      <c r="EWC33" s="84"/>
      <c r="EWD33" s="84"/>
      <c r="EWE33" s="84"/>
      <c r="EWF33" s="84"/>
      <c r="EWG33" s="84"/>
      <c r="EWH33" s="84"/>
      <c r="EWI33" s="84"/>
      <c r="EWJ33" s="84"/>
      <c r="EWK33" s="84"/>
      <c r="EWL33" s="84"/>
      <c r="EWM33" s="84"/>
      <c r="EWN33" s="84"/>
      <c r="EWO33" s="84"/>
      <c r="EWP33" s="84"/>
      <c r="EWQ33" s="84"/>
      <c r="EWR33" s="84"/>
      <c r="EWS33" s="84"/>
      <c r="EWT33" s="84"/>
      <c r="EWU33" s="84"/>
      <c r="EWV33" s="84"/>
      <c r="EWW33" s="84"/>
      <c r="EWX33" s="84"/>
      <c r="EWY33" s="84"/>
      <c r="EWZ33" s="84"/>
      <c r="EXA33" s="84"/>
      <c r="EXB33" s="84"/>
      <c r="EXC33" s="84"/>
      <c r="EXD33" s="84"/>
      <c r="EXE33" s="84"/>
      <c r="EXF33" s="84"/>
      <c r="EXG33" s="84"/>
      <c r="EXH33" s="84"/>
      <c r="EXI33" s="84"/>
      <c r="EXJ33" s="84"/>
      <c r="EXK33" s="84"/>
      <c r="EXL33" s="84"/>
      <c r="EXM33" s="84"/>
      <c r="EXN33" s="84"/>
      <c r="EXO33" s="84"/>
      <c r="EXP33" s="84"/>
      <c r="EXQ33" s="84"/>
      <c r="EXR33" s="84"/>
      <c r="EXS33" s="84"/>
      <c r="EXT33" s="84"/>
      <c r="EXU33" s="84"/>
      <c r="EXV33" s="84"/>
      <c r="EXW33" s="84"/>
      <c r="EXX33" s="84"/>
      <c r="EXY33" s="84"/>
      <c r="EXZ33" s="84"/>
      <c r="EYA33" s="84"/>
      <c r="EYB33" s="84"/>
      <c r="EYC33" s="84"/>
      <c r="EYD33" s="84"/>
      <c r="EYE33" s="84"/>
      <c r="EYF33" s="84"/>
      <c r="EYG33" s="84"/>
      <c r="EYH33" s="84"/>
      <c r="EYI33" s="84"/>
      <c r="EYJ33" s="84"/>
      <c r="EYK33" s="84"/>
      <c r="EYL33" s="84"/>
      <c r="EYM33" s="84"/>
      <c r="EYN33" s="84"/>
      <c r="EYO33" s="84"/>
      <c r="EYP33" s="84"/>
      <c r="EYQ33" s="84"/>
      <c r="EYR33" s="84"/>
      <c r="EYS33" s="84"/>
      <c r="EYT33" s="84"/>
      <c r="EYU33" s="84"/>
      <c r="EYV33" s="84"/>
      <c r="EYW33" s="84"/>
      <c r="EYX33" s="84"/>
      <c r="EYY33" s="84"/>
      <c r="EYZ33" s="84"/>
      <c r="EZA33" s="84"/>
      <c r="EZB33" s="84"/>
      <c r="EZC33" s="84"/>
      <c r="EZD33" s="84"/>
      <c r="EZE33" s="84"/>
      <c r="EZF33" s="84"/>
      <c r="EZG33" s="84"/>
      <c r="EZH33" s="84"/>
      <c r="EZI33" s="84"/>
      <c r="EZJ33" s="84"/>
      <c r="EZK33" s="84"/>
      <c r="EZL33" s="84"/>
      <c r="EZM33" s="84"/>
      <c r="EZN33" s="84"/>
      <c r="EZO33" s="84"/>
      <c r="EZP33" s="84"/>
      <c r="EZQ33" s="84"/>
      <c r="EZR33" s="84"/>
      <c r="EZS33" s="84"/>
      <c r="EZT33" s="84"/>
      <c r="EZU33" s="84"/>
      <c r="EZV33" s="84"/>
      <c r="EZW33" s="84"/>
      <c r="EZX33" s="84"/>
      <c r="EZY33" s="84"/>
      <c r="EZZ33" s="84"/>
      <c r="FAA33" s="84"/>
      <c r="FAB33" s="84"/>
      <c r="FAC33" s="84"/>
      <c r="FAD33" s="84"/>
      <c r="FAE33" s="84"/>
      <c r="FAF33" s="84"/>
      <c r="FAG33" s="84"/>
      <c r="FAH33" s="84"/>
      <c r="FAI33" s="84"/>
      <c r="FAJ33" s="84"/>
      <c r="FAK33" s="84"/>
      <c r="FAL33" s="84"/>
      <c r="FAM33" s="84"/>
      <c r="FAN33" s="84"/>
      <c r="FAO33" s="84"/>
      <c r="FAP33" s="84"/>
      <c r="FAQ33" s="84"/>
      <c r="FAR33" s="84"/>
      <c r="FAS33" s="84"/>
      <c r="FAT33" s="84"/>
      <c r="FAU33" s="84"/>
      <c r="FAV33" s="84"/>
      <c r="FAW33" s="84"/>
      <c r="FAX33" s="84"/>
      <c r="FAY33" s="84"/>
      <c r="FAZ33" s="84"/>
      <c r="FBA33" s="84"/>
      <c r="FBB33" s="84"/>
      <c r="FBC33" s="84"/>
      <c r="FBD33" s="84"/>
      <c r="FBE33" s="84"/>
      <c r="FBF33" s="84"/>
      <c r="FBG33" s="84"/>
      <c r="FBH33" s="84"/>
      <c r="FBI33" s="84"/>
      <c r="FBJ33" s="84"/>
      <c r="FBK33" s="84"/>
      <c r="FBL33" s="84"/>
      <c r="FBM33" s="84"/>
      <c r="FBN33" s="84"/>
      <c r="FBO33" s="84"/>
      <c r="FBP33" s="84"/>
      <c r="FBQ33" s="84"/>
      <c r="FBR33" s="84"/>
      <c r="FBS33" s="84"/>
      <c r="FBT33" s="84"/>
      <c r="FBU33" s="84"/>
      <c r="FBV33" s="84"/>
      <c r="FBW33" s="84"/>
      <c r="FBX33" s="84"/>
      <c r="FBY33" s="84"/>
      <c r="FBZ33" s="84"/>
      <c r="FCA33" s="84"/>
      <c r="FCB33" s="84"/>
      <c r="FCC33" s="84"/>
      <c r="FCD33" s="84"/>
      <c r="FCE33" s="84"/>
      <c r="FCF33" s="84"/>
      <c r="FCG33" s="84"/>
      <c r="FCH33" s="84"/>
      <c r="FCI33" s="84"/>
      <c r="FCJ33" s="84"/>
      <c r="FCK33" s="84"/>
      <c r="FCL33" s="84"/>
      <c r="FCM33" s="84"/>
      <c r="FCN33" s="84"/>
      <c r="FCO33" s="84"/>
      <c r="FCP33" s="84"/>
      <c r="FCQ33" s="84"/>
      <c r="FCR33" s="84"/>
      <c r="FCS33" s="84"/>
      <c r="FCT33" s="84"/>
      <c r="FCU33" s="84"/>
      <c r="FCV33" s="84"/>
      <c r="FCW33" s="84"/>
      <c r="FCX33" s="84"/>
      <c r="FCY33" s="84"/>
      <c r="FCZ33" s="84"/>
      <c r="FDA33" s="84"/>
      <c r="FDB33" s="84"/>
      <c r="FDC33" s="84"/>
      <c r="FDD33" s="84"/>
      <c r="FDE33" s="84"/>
      <c r="FDF33" s="84"/>
      <c r="FDG33" s="84"/>
      <c r="FDH33" s="84"/>
      <c r="FDI33" s="84"/>
      <c r="FDJ33" s="84"/>
      <c r="FDK33" s="84"/>
      <c r="FDL33" s="84"/>
      <c r="FDM33" s="84"/>
      <c r="FDN33" s="84"/>
      <c r="FDO33" s="84"/>
      <c r="FDP33" s="84"/>
      <c r="FDQ33" s="84"/>
      <c r="FDR33" s="84"/>
      <c r="FDS33" s="84"/>
      <c r="FDT33" s="84"/>
      <c r="FDU33" s="84"/>
      <c r="FDV33" s="84"/>
      <c r="FDW33" s="84"/>
      <c r="FDX33" s="84"/>
      <c r="FDY33" s="84"/>
      <c r="FDZ33" s="84"/>
      <c r="FEA33" s="84"/>
      <c r="FEB33" s="84"/>
      <c r="FEC33" s="84"/>
      <c r="FED33" s="84"/>
      <c r="FEE33" s="84"/>
      <c r="FEF33" s="84"/>
      <c r="FEG33" s="84"/>
      <c r="FEH33" s="84"/>
      <c r="FEI33" s="84"/>
      <c r="FEJ33" s="84"/>
      <c r="FEK33" s="84"/>
      <c r="FEL33" s="84"/>
      <c r="FEM33" s="84"/>
      <c r="FEN33" s="84"/>
      <c r="FEO33" s="84"/>
      <c r="FEP33" s="84"/>
      <c r="FEQ33" s="84"/>
      <c r="FER33" s="84"/>
      <c r="FES33" s="84"/>
      <c r="FET33" s="84"/>
      <c r="FEU33" s="84"/>
      <c r="FEV33" s="84"/>
      <c r="FEW33" s="84"/>
      <c r="FEX33" s="84"/>
      <c r="FEY33" s="84"/>
      <c r="FEZ33" s="84"/>
      <c r="FFA33" s="84"/>
      <c r="FFB33" s="84"/>
      <c r="FFC33" s="84"/>
      <c r="FFD33" s="84"/>
      <c r="FFE33" s="84"/>
      <c r="FFF33" s="84"/>
      <c r="FFG33" s="84"/>
      <c r="FFH33" s="84"/>
      <c r="FFI33" s="84"/>
      <c r="FFJ33" s="84"/>
      <c r="FFK33" s="84"/>
      <c r="FFL33" s="84"/>
      <c r="FFM33" s="84"/>
      <c r="FFN33" s="84"/>
      <c r="FFO33" s="84"/>
      <c r="FFP33" s="84"/>
      <c r="FFQ33" s="84"/>
      <c r="FFR33" s="84"/>
      <c r="FFS33" s="84"/>
      <c r="FFT33" s="84"/>
      <c r="FFU33" s="84"/>
      <c r="FFV33" s="84"/>
      <c r="FFW33" s="84"/>
      <c r="FFX33" s="84"/>
      <c r="FFY33" s="84"/>
      <c r="FFZ33" s="84"/>
      <c r="FGA33" s="84"/>
      <c r="FGB33" s="84"/>
      <c r="FGC33" s="84"/>
      <c r="FGD33" s="84"/>
      <c r="FGE33" s="84"/>
      <c r="FGF33" s="84"/>
      <c r="FGG33" s="84"/>
      <c r="FGH33" s="84"/>
      <c r="FGI33" s="84"/>
      <c r="FGJ33" s="84"/>
      <c r="FGK33" s="84"/>
      <c r="FGL33" s="84"/>
      <c r="FGM33" s="84"/>
      <c r="FGN33" s="84"/>
      <c r="FGO33" s="84"/>
      <c r="FGP33" s="84"/>
      <c r="FGQ33" s="84"/>
      <c r="FGR33" s="84"/>
      <c r="FGS33" s="84"/>
      <c r="FGT33" s="84"/>
      <c r="FGU33" s="84"/>
      <c r="FGV33" s="84"/>
      <c r="FGW33" s="84"/>
      <c r="FGX33" s="84"/>
      <c r="FGY33" s="84"/>
      <c r="FGZ33" s="84"/>
      <c r="FHA33" s="84"/>
      <c r="FHB33" s="84"/>
      <c r="FHC33" s="84"/>
      <c r="FHD33" s="84"/>
      <c r="FHE33" s="84"/>
      <c r="FHF33" s="84"/>
      <c r="FHG33" s="84"/>
      <c r="FHH33" s="84"/>
      <c r="FHI33" s="84"/>
      <c r="FHJ33" s="84"/>
      <c r="FHK33" s="84"/>
      <c r="FHL33" s="84"/>
      <c r="FHM33" s="84"/>
      <c r="FHN33" s="84"/>
      <c r="FHO33" s="84"/>
      <c r="FHP33" s="84"/>
      <c r="FHQ33" s="84"/>
      <c r="FHR33" s="84"/>
      <c r="FHS33" s="84"/>
      <c r="FHT33" s="84"/>
      <c r="FHU33" s="84"/>
      <c r="FHV33" s="84"/>
      <c r="FHW33" s="84"/>
      <c r="FHX33" s="84"/>
      <c r="FHY33" s="84"/>
      <c r="FHZ33" s="84"/>
      <c r="FIA33" s="84"/>
      <c r="FIB33" s="84"/>
      <c r="FIC33" s="84"/>
      <c r="FID33" s="84"/>
      <c r="FIE33" s="84"/>
      <c r="FIF33" s="84"/>
      <c r="FIG33" s="84"/>
      <c r="FIH33" s="84"/>
      <c r="FII33" s="84"/>
      <c r="FIJ33" s="84"/>
      <c r="FIK33" s="84"/>
      <c r="FIL33" s="84"/>
      <c r="FIM33" s="84"/>
      <c r="FIN33" s="84"/>
      <c r="FIO33" s="84"/>
      <c r="FIP33" s="84"/>
      <c r="FIQ33" s="84"/>
      <c r="FIR33" s="84"/>
      <c r="FIS33" s="84"/>
      <c r="FIT33" s="84"/>
      <c r="FIU33" s="84"/>
      <c r="FIV33" s="84"/>
      <c r="FIW33" s="84"/>
      <c r="FIX33" s="84"/>
      <c r="FIY33" s="84"/>
      <c r="FIZ33" s="84"/>
      <c r="FJA33" s="84"/>
      <c r="FJB33" s="84"/>
      <c r="FJC33" s="84"/>
      <c r="FJD33" s="84"/>
      <c r="FJE33" s="84"/>
      <c r="FJF33" s="84"/>
      <c r="FJG33" s="84"/>
      <c r="FJH33" s="84"/>
      <c r="FJI33" s="84"/>
      <c r="FJJ33" s="84"/>
      <c r="FJK33" s="84"/>
      <c r="FJL33" s="84"/>
      <c r="FJM33" s="84"/>
      <c r="FJN33" s="84"/>
      <c r="FJO33" s="84"/>
      <c r="FJP33" s="84"/>
      <c r="FJQ33" s="84"/>
      <c r="FJR33" s="84"/>
      <c r="FJS33" s="84"/>
      <c r="FJT33" s="84"/>
      <c r="FJU33" s="84"/>
      <c r="FJV33" s="84"/>
      <c r="FJW33" s="84"/>
      <c r="FJX33" s="84"/>
      <c r="FJY33" s="84"/>
      <c r="FJZ33" s="84"/>
      <c r="FKA33" s="84"/>
      <c r="FKB33" s="84"/>
      <c r="FKC33" s="84"/>
      <c r="FKD33" s="84"/>
      <c r="FKE33" s="84"/>
      <c r="FKF33" s="84"/>
      <c r="FKG33" s="84"/>
      <c r="FKH33" s="84"/>
      <c r="FKI33" s="84"/>
      <c r="FKJ33" s="84"/>
      <c r="FKK33" s="84"/>
      <c r="FKL33" s="84"/>
      <c r="FKM33" s="84"/>
      <c r="FKN33" s="84"/>
      <c r="FKO33" s="84"/>
      <c r="FKP33" s="84"/>
      <c r="FKQ33" s="84"/>
      <c r="FKR33" s="84"/>
      <c r="FKS33" s="84"/>
      <c r="FKT33" s="84"/>
      <c r="FKU33" s="84"/>
      <c r="FKV33" s="84"/>
      <c r="FKW33" s="84"/>
      <c r="FKX33" s="84"/>
      <c r="FKY33" s="84"/>
      <c r="FKZ33" s="84"/>
      <c r="FLA33" s="84"/>
      <c r="FLB33" s="84"/>
      <c r="FLC33" s="84"/>
      <c r="FLD33" s="84"/>
      <c r="FLE33" s="84"/>
      <c r="FLF33" s="84"/>
      <c r="FLG33" s="84"/>
      <c r="FLH33" s="84"/>
      <c r="FLI33" s="84"/>
      <c r="FLJ33" s="84"/>
      <c r="FLK33" s="84"/>
      <c r="FLL33" s="84"/>
      <c r="FLM33" s="84"/>
      <c r="FLN33" s="84"/>
      <c r="FLO33" s="84"/>
      <c r="FLP33" s="84"/>
      <c r="FLQ33" s="84"/>
      <c r="FLR33" s="84"/>
      <c r="FLS33" s="84"/>
      <c r="FLT33" s="84"/>
      <c r="FLU33" s="84"/>
      <c r="FLV33" s="84"/>
      <c r="FLW33" s="84"/>
      <c r="FLX33" s="84"/>
      <c r="FLY33" s="84"/>
      <c r="FLZ33" s="84"/>
      <c r="FMA33" s="84"/>
      <c r="FMB33" s="84"/>
      <c r="FMC33" s="84"/>
      <c r="FMD33" s="84"/>
      <c r="FME33" s="84"/>
      <c r="FMF33" s="84"/>
      <c r="FMG33" s="84"/>
      <c r="FMH33" s="84"/>
      <c r="FMI33" s="84"/>
      <c r="FMJ33" s="84"/>
      <c r="FMK33" s="84"/>
      <c r="FML33" s="84"/>
      <c r="FMM33" s="84"/>
      <c r="FMN33" s="84"/>
      <c r="FMO33" s="84"/>
      <c r="FMP33" s="84"/>
      <c r="FMQ33" s="84"/>
      <c r="FMR33" s="84"/>
      <c r="FMS33" s="84"/>
      <c r="FMT33" s="84"/>
      <c r="FMU33" s="84"/>
      <c r="FMV33" s="84"/>
      <c r="FMW33" s="84"/>
      <c r="FMX33" s="84"/>
      <c r="FMY33" s="84"/>
      <c r="FMZ33" s="84"/>
      <c r="FNA33" s="84"/>
      <c r="FNB33" s="84"/>
      <c r="FNC33" s="84"/>
      <c r="FND33" s="84"/>
      <c r="FNE33" s="84"/>
      <c r="FNF33" s="84"/>
      <c r="FNG33" s="84"/>
      <c r="FNH33" s="84"/>
      <c r="FNI33" s="84"/>
      <c r="FNJ33" s="84"/>
      <c r="FNK33" s="84"/>
      <c r="FNL33" s="84"/>
      <c r="FNM33" s="84"/>
      <c r="FNN33" s="84"/>
      <c r="FNO33" s="84"/>
      <c r="FNP33" s="84"/>
      <c r="FNQ33" s="84"/>
      <c r="FNR33" s="84"/>
      <c r="FNS33" s="84"/>
      <c r="FNT33" s="84"/>
      <c r="FNU33" s="84"/>
      <c r="FNV33" s="84"/>
      <c r="FNW33" s="84"/>
      <c r="FNX33" s="84"/>
      <c r="FNY33" s="84"/>
      <c r="FNZ33" s="84"/>
      <c r="FOA33" s="84"/>
      <c r="FOB33" s="84"/>
      <c r="FOC33" s="84"/>
      <c r="FOD33" s="84"/>
      <c r="FOE33" s="84"/>
      <c r="FOF33" s="84"/>
      <c r="FOG33" s="84"/>
      <c r="FOH33" s="84"/>
      <c r="FOI33" s="84"/>
      <c r="FOJ33" s="84"/>
      <c r="FOK33" s="84"/>
      <c r="FOL33" s="84"/>
      <c r="FOM33" s="84"/>
      <c r="FON33" s="84"/>
      <c r="FOO33" s="84"/>
      <c r="FOP33" s="84"/>
      <c r="FOQ33" s="84"/>
      <c r="FOR33" s="84"/>
      <c r="FOS33" s="84"/>
      <c r="FOT33" s="84"/>
      <c r="FOU33" s="84"/>
      <c r="FOV33" s="84"/>
      <c r="FOW33" s="84"/>
      <c r="FOX33" s="84"/>
      <c r="FOY33" s="84"/>
      <c r="FOZ33" s="84"/>
      <c r="FPA33" s="84"/>
      <c r="FPB33" s="84"/>
      <c r="FPC33" s="84"/>
      <c r="FPD33" s="84"/>
      <c r="FPE33" s="84"/>
      <c r="FPF33" s="84"/>
      <c r="FPG33" s="84"/>
      <c r="FPH33" s="84"/>
      <c r="FPI33" s="84"/>
      <c r="FPJ33" s="84"/>
      <c r="FPK33" s="84"/>
      <c r="FPL33" s="84"/>
      <c r="FPM33" s="84"/>
      <c r="FPN33" s="84"/>
      <c r="FPO33" s="84"/>
      <c r="FPP33" s="84"/>
      <c r="FPQ33" s="84"/>
      <c r="FPR33" s="84"/>
      <c r="FPS33" s="84"/>
      <c r="FPT33" s="84"/>
      <c r="FPU33" s="84"/>
      <c r="FPV33" s="84"/>
      <c r="FPW33" s="84"/>
      <c r="FPX33" s="84"/>
      <c r="FPY33" s="84"/>
      <c r="FPZ33" s="84"/>
      <c r="FQA33" s="84"/>
      <c r="FQB33" s="84"/>
      <c r="FQC33" s="84"/>
      <c r="FQD33" s="84"/>
      <c r="FQE33" s="84"/>
      <c r="FQF33" s="84"/>
      <c r="FQG33" s="84"/>
      <c r="FQH33" s="84"/>
      <c r="FQI33" s="84"/>
      <c r="FQJ33" s="84"/>
      <c r="FQK33" s="84"/>
      <c r="FQL33" s="84"/>
      <c r="FQM33" s="84"/>
      <c r="FQN33" s="84"/>
      <c r="FQO33" s="84"/>
      <c r="FQP33" s="84"/>
      <c r="FQQ33" s="84"/>
      <c r="FQR33" s="84"/>
      <c r="FQS33" s="84"/>
      <c r="FQT33" s="84"/>
      <c r="FQU33" s="84"/>
      <c r="FQV33" s="84"/>
      <c r="FQW33" s="84"/>
      <c r="FQX33" s="84"/>
      <c r="FQY33" s="84"/>
      <c r="FQZ33" s="84"/>
      <c r="FRA33" s="84"/>
      <c r="FRB33" s="84"/>
      <c r="FRC33" s="84"/>
      <c r="FRD33" s="84"/>
      <c r="FRE33" s="84"/>
      <c r="FRF33" s="84"/>
      <c r="FRG33" s="84"/>
      <c r="FRH33" s="84"/>
      <c r="FRI33" s="84"/>
      <c r="FRJ33" s="84"/>
      <c r="FRK33" s="84"/>
      <c r="FRL33" s="84"/>
      <c r="FRM33" s="84"/>
      <c r="FRN33" s="84"/>
      <c r="FRO33" s="84"/>
      <c r="FRP33" s="84"/>
      <c r="FRQ33" s="84"/>
      <c r="FRR33" s="84"/>
      <c r="FRS33" s="84"/>
      <c r="FRT33" s="84"/>
      <c r="FRU33" s="84"/>
      <c r="FRV33" s="84"/>
      <c r="FRW33" s="84"/>
      <c r="FRX33" s="84"/>
      <c r="FRY33" s="84"/>
      <c r="FRZ33" s="84"/>
      <c r="FSA33" s="84"/>
      <c r="FSB33" s="84"/>
      <c r="FSC33" s="84"/>
      <c r="FSD33" s="84"/>
      <c r="FSE33" s="84"/>
      <c r="FSF33" s="84"/>
      <c r="FSG33" s="84"/>
      <c r="FSH33" s="84"/>
      <c r="FSI33" s="84"/>
      <c r="FSJ33" s="84"/>
      <c r="FSK33" s="84"/>
      <c r="FSL33" s="84"/>
      <c r="FSM33" s="84"/>
      <c r="FSN33" s="84"/>
      <c r="FSO33" s="84"/>
      <c r="FSP33" s="84"/>
      <c r="FSQ33" s="84"/>
      <c r="FSR33" s="84"/>
      <c r="FSS33" s="84"/>
      <c r="FST33" s="84"/>
      <c r="FSU33" s="84"/>
      <c r="FSV33" s="84"/>
      <c r="FSW33" s="84"/>
      <c r="FSX33" s="84"/>
      <c r="FSY33" s="84"/>
      <c r="FSZ33" s="84"/>
      <c r="FTA33" s="84"/>
      <c r="FTB33" s="84"/>
      <c r="FTC33" s="84"/>
      <c r="FTD33" s="84"/>
      <c r="FTE33" s="84"/>
      <c r="FTF33" s="84"/>
      <c r="FTG33" s="84"/>
      <c r="FTH33" s="84"/>
      <c r="FTI33" s="84"/>
      <c r="FTJ33" s="84"/>
      <c r="FTK33" s="84"/>
      <c r="FTL33" s="84"/>
      <c r="FTM33" s="84"/>
      <c r="FTN33" s="84"/>
      <c r="FTO33" s="84"/>
      <c r="FTP33" s="84"/>
      <c r="FTQ33" s="84"/>
      <c r="FTR33" s="84"/>
      <c r="FTS33" s="84"/>
      <c r="FTT33" s="84"/>
      <c r="FTU33" s="84"/>
      <c r="FTV33" s="84"/>
      <c r="FTW33" s="84"/>
      <c r="FTX33" s="84"/>
      <c r="FTY33" s="84"/>
      <c r="FTZ33" s="84"/>
      <c r="FUA33" s="84"/>
      <c r="FUB33" s="84"/>
      <c r="FUC33" s="84"/>
      <c r="FUD33" s="84"/>
      <c r="FUE33" s="84"/>
      <c r="FUF33" s="84"/>
      <c r="FUG33" s="84"/>
      <c r="FUH33" s="84"/>
      <c r="FUI33" s="84"/>
      <c r="FUJ33" s="84"/>
      <c r="FUK33" s="84"/>
      <c r="FUL33" s="84"/>
      <c r="FUM33" s="84"/>
      <c r="FUN33" s="84"/>
      <c r="FUO33" s="84"/>
      <c r="FUP33" s="84"/>
      <c r="FUQ33" s="84"/>
      <c r="FUR33" s="84"/>
      <c r="FUS33" s="84"/>
      <c r="FUT33" s="84"/>
      <c r="FUU33" s="84"/>
      <c r="FUV33" s="84"/>
      <c r="FUW33" s="84"/>
      <c r="FUX33" s="84"/>
      <c r="FUY33" s="84"/>
      <c r="FUZ33" s="84"/>
      <c r="FVA33" s="84"/>
      <c r="FVB33" s="84"/>
      <c r="FVC33" s="84"/>
      <c r="FVD33" s="84"/>
      <c r="FVE33" s="84"/>
      <c r="FVF33" s="84"/>
      <c r="FVG33" s="84"/>
      <c r="FVH33" s="84"/>
      <c r="FVI33" s="84"/>
      <c r="FVJ33" s="84"/>
      <c r="FVK33" s="84"/>
      <c r="FVL33" s="84"/>
      <c r="FVM33" s="84"/>
      <c r="FVN33" s="84"/>
      <c r="FVO33" s="84"/>
      <c r="FVP33" s="84"/>
      <c r="FVQ33" s="84"/>
      <c r="FVR33" s="84"/>
      <c r="FVS33" s="84"/>
      <c r="FVT33" s="84"/>
      <c r="FVU33" s="84"/>
      <c r="FVV33" s="84"/>
      <c r="FVW33" s="84"/>
      <c r="FVX33" s="84"/>
      <c r="FVY33" s="84"/>
      <c r="FVZ33" s="84"/>
      <c r="FWA33" s="84"/>
      <c r="FWB33" s="84"/>
      <c r="FWC33" s="84"/>
      <c r="FWD33" s="84"/>
      <c r="FWE33" s="84"/>
      <c r="FWF33" s="84"/>
      <c r="FWG33" s="84"/>
      <c r="FWH33" s="84"/>
      <c r="FWI33" s="84"/>
      <c r="FWJ33" s="84"/>
      <c r="FWK33" s="84"/>
      <c r="FWL33" s="84"/>
      <c r="FWM33" s="84"/>
      <c r="FWN33" s="84"/>
      <c r="FWO33" s="84"/>
      <c r="FWP33" s="84"/>
      <c r="FWQ33" s="84"/>
      <c r="FWR33" s="84"/>
      <c r="FWS33" s="84"/>
      <c r="FWT33" s="84"/>
      <c r="FWU33" s="84"/>
      <c r="FWV33" s="84"/>
      <c r="FWW33" s="84"/>
      <c r="FWX33" s="84"/>
      <c r="FWY33" s="84"/>
      <c r="FWZ33" s="84"/>
      <c r="FXA33" s="84"/>
      <c r="FXB33" s="84"/>
      <c r="FXC33" s="84"/>
      <c r="FXD33" s="84"/>
      <c r="FXE33" s="84"/>
      <c r="FXF33" s="84"/>
      <c r="FXG33" s="84"/>
      <c r="FXH33" s="84"/>
      <c r="FXI33" s="84"/>
      <c r="FXJ33" s="84"/>
      <c r="FXK33" s="84"/>
      <c r="FXL33" s="84"/>
      <c r="FXM33" s="84"/>
      <c r="FXN33" s="84"/>
      <c r="FXO33" s="84"/>
      <c r="FXP33" s="84"/>
      <c r="FXQ33" s="84"/>
      <c r="FXR33" s="84"/>
      <c r="FXS33" s="84"/>
      <c r="FXT33" s="84"/>
      <c r="FXU33" s="84"/>
      <c r="FXV33" s="84"/>
      <c r="FXW33" s="84"/>
      <c r="FXX33" s="84"/>
      <c r="FXY33" s="84"/>
      <c r="FXZ33" s="84"/>
      <c r="FYA33" s="84"/>
      <c r="FYB33" s="84"/>
      <c r="FYC33" s="84"/>
      <c r="FYD33" s="84"/>
      <c r="FYE33" s="84"/>
      <c r="FYF33" s="84"/>
      <c r="FYG33" s="84"/>
      <c r="FYH33" s="84"/>
      <c r="FYI33" s="84"/>
      <c r="FYJ33" s="84"/>
      <c r="FYK33" s="84"/>
      <c r="FYL33" s="84"/>
      <c r="FYM33" s="84"/>
      <c r="FYN33" s="84"/>
      <c r="FYO33" s="84"/>
      <c r="FYP33" s="84"/>
      <c r="FYQ33" s="84"/>
      <c r="FYR33" s="84"/>
      <c r="FYS33" s="84"/>
      <c r="FYT33" s="84"/>
      <c r="FYU33" s="84"/>
      <c r="FYV33" s="84"/>
      <c r="FYW33" s="84"/>
      <c r="FYX33" s="84"/>
      <c r="FYY33" s="84"/>
      <c r="FYZ33" s="84"/>
      <c r="FZA33" s="84"/>
      <c r="FZB33" s="84"/>
      <c r="FZC33" s="84"/>
      <c r="FZD33" s="84"/>
      <c r="FZE33" s="84"/>
      <c r="FZF33" s="84"/>
      <c r="FZG33" s="84"/>
      <c r="FZH33" s="84"/>
      <c r="FZI33" s="84"/>
      <c r="FZJ33" s="84"/>
      <c r="FZK33" s="84"/>
      <c r="FZL33" s="84"/>
      <c r="FZM33" s="84"/>
      <c r="FZN33" s="84"/>
      <c r="FZO33" s="84"/>
      <c r="FZP33" s="84"/>
      <c r="FZQ33" s="84"/>
      <c r="FZR33" s="84"/>
      <c r="FZS33" s="84"/>
      <c r="FZT33" s="84"/>
      <c r="FZU33" s="84"/>
      <c r="FZV33" s="84"/>
      <c r="FZW33" s="84"/>
      <c r="FZX33" s="84"/>
      <c r="FZY33" s="84"/>
      <c r="FZZ33" s="84"/>
      <c r="GAA33" s="84"/>
      <c r="GAB33" s="84"/>
      <c r="GAC33" s="84"/>
      <c r="GAD33" s="84"/>
      <c r="GAE33" s="84"/>
      <c r="GAF33" s="84"/>
      <c r="GAG33" s="84"/>
      <c r="GAH33" s="84"/>
      <c r="GAI33" s="84"/>
      <c r="GAJ33" s="84"/>
      <c r="GAK33" s="84"/>
      <c r="GAL33" s="84"/>
      <c r="GAM33" s="84"/>
      <c r="GAN33" s="84"/>
      <c r="GAO33" s="84"/>
      <c r="GAP33" s="84"/>
      <c r="GAQ33" s="84"/>
      <c r="GAR33" s="84"/>
      <c r="GAS33" s="84"/>
      <c r="GAT33" s="84"/>
      <c r="GAU33" s="84"/>
      <c r="GAV33" s="84"/>
      <c r="GAW33" s="84"/>
      <c r="GAX33" s="84"/>
      <c r="GAY33" s="84"/>
      <c r="GAZ33" s="84"/>
      <c r="GBA33" s="84"/>
      <c r="GBB33" s="84"/>
      <c r="GBC33" s="84"/>
      <c r="GBD33" s="84"/>
      <c r="GBE33" s="84"/>
      <c r="GBF33" s="84"/>
      <c r="GBG33" s="84"/>
      <c r="GBH33" s="84"/>
      <c r="GBI33" s="84"/>
      <c r="GBJ33" s="84"/>
      <c r="GBK33" s="84"/>
      <c r="GBL33" s="84"/>
      <c r="GBM33" s="84"/>
      <c r="GBN33" s="84"/>
      <c r="GBO33" s="84"/>
      <c r="GBP33" s="84"/>
      <c r="GBQ33" s="84"/>
      <c r="GBR33" s="84"/>
      <c r="GBS33" s="84"/>
      <c r="GBT33" s="84"/>
      <c r="GBU33" s="84"/>
      <c r="GBV33" s="84"/>
      <c r="GBW33" s="84"/>
      <c r="GBX33" s="84"/>
      <c r="GBY33" s="84"/>
      <c r="GBZ33" s="84"/>
      <c r="GCA33" s="84"/>
      <c r="GCB33" s="84"/>
      <c r="GCC33" s="84"/>
      <c r="GCD33" s="84"/>
      <c r="GCE33" s="84"/>
      <c r="GCF33" s="84"/>
      <c r="GCG33" s="84"/>
      <c r="GCH33" s="84"/>
      <c r="GCI33" s="84"/>
      <c r="GCJ33" s="84"/>
      <c r="GCK33" s="84"/>
      <c r="GCL33" s="84"/>
      <c r="GCM33" s="84"/>
      <c r="GCN33" s="84"/>
      <c r="GCO33" s="84"/>
      <c r="GCP33" s="84"/>
      <c r="GCQ33" s="84"/>
      <c r="GCR33" s="84"/>
      <c r="GCS33" s="84"/>
      <c r="GCT33" s="84"/>
      <c r="GCU33" s="84"/>
      <c r="GCV33" s="84"/>
      <c r="GCW33" s="84"/>
      <c r="GCX33" s="84"/>
      <c r="GCY33" s="84"/>
      <c r="GCZ33" s="84"/>
      <c r="GDA33" s="84"/>
      <c r="GDB33" s="84"/>
      <c r="GDC33" s="84"/>
      <c r="GDD33" s="84"/>
      <c r="GDE33" s="84"/>
      <c r="GDF33" s="84"/>
      <c r="GDG33" s="84"/>
      <c r="GDH33" s="84"/>
      <c r="GDI33" s="84"/>
      <c r="GDJ33" s="84"/>
      <c r="GDK33" s="84"/>
      <c r="GDL33" s="84"/>
      <c r="GDM33" s="84"/>
      <c r="GDN33" s="84"/>
      <c r="GDO33" s="84"/>
      <c r="GDP33" s="84"/>
      <c r="GDQ33" s="84"/>
      <c r="GDR33" s="84"/>
      <c r="GDS33" s="84"/>
      <c r="GDT33" s="84"/>
      <c r="GDU33" s="84"/>
      <c r="GDV33" s="84"/>
      <c r="GDW33" s="84"/>
      <c r="GDX33" s="84"/>
      <c r="GDY33" s="84"/>
      <c r="GDZ33" s="84"/>
      <c r="GEA33" s="84"/>
      <c r="GEB33" s="84"/>
      <c r="GEC33" s="84"/>
      <c r="GED33" s="84"/>
      <c r="GEE33" s="84"/>
      <c r="GEF33" s="84"/>
      <c r="GEG33" s="84"/>
      <c r="GEH33" s="84"/>
      <c r="GEI33" s="84"/>
      <c r="GEJ33" s="84"/>
      <c r="GEK33" s="84"/>
      <c r="GEL33" s="84"/>
      <c r="GEM33" s="84"/>
      <c r="GEN33" s="84"/>
      <c r="GEO33" s="84"/>
      <c r="GEP33" s="84"/>
      <c r="GEQ33" s="84"/>
      <c r="GER33" s="84"/>
      <c r="GES33" s="84"/>
      <c r="GET33" s="84"/>
      <c r="GEU33" s="84"/>
      <c r="GEV33" s="84"/>
      <c r="GEW33" s="84"/>
      <c r="GEX33" s="84"/>
      <c r="GEY33" s="84"/>
      <c r="GEZ33" s="84"/>
      <c r="GFA33" s="84"/>
      <c r="GFB33" s="84"/>
      <c r="GFC33" s="84"/>
      <c r="GFD33" s="84"/>
      <c r="GFE33" s="84"/>
      <c r="GFF33" s="84"/>
      <c r="GFG33" s="84"/>
      <c r="GFH33" s="84"/>
      <c r="GFI33" s="84"/>
      <c r="GFJ33" s="84"/>
      <c r="GFK33" s="84"/>
      <c r="GFL33" s="84"/>
      <c r="GFM33" s="84"/>
      <c r="GFN33" s="84"/>
      <c r="GFO33" s="84"/>
      <c r="GFP33" s="84"/>
      <c r="GFQ33" s="84"/>
      <c r="GFR33" s="84"/>
      <c r="GFS33" s="84"/>
      <c r="GFT33" s="84"/>
      <c r="GFU33" s="84"/>
      <c r="GFV33" s="84"/>
      <c r="GFW33" s="84"/>
      <c r="GFX33" s="84"/>
      <c r="GFY33" s="84"/>
      <c r="GFZ33" s="84"/>
      <c r="GGA33" s="84"/>
      <c r="GGB33" s="84"/>
      <c r="GGC33" s="84"/>
      <c r="GGD33" s="84"/>
      <c r="GGE33" s="84"/>
      <c r="GGF33" s="84"/>
      <c r="GGG33" s="84"/>
      <c r="GGH33" s="84"/>
      <c r="GGI33" s="84"/>
      <c r="GGJ33" s="84"/>
      <c r="GGK33" s="84"/>
      <c r="GGL33" s="84"/>
      <c r="GGM33" s="84"/>
      <c r="GGN33" s="84"/>
      <c r="GGO33" s="84"/>
      <c r="GGP33" s="84"/>
      <c r="GGQ33" s="84"/>
      <c r="GGR33" s="84"/>
      <c r="GGS33" s="84"/>
      <c r="GGT33" s="84"/>
      <c r="GGU33" s="84"/>
      <c r="GGV33" s="84"/>
      <c r="GGW33" s="84"/>
      <c r="GGX33" s="84"/>
      <c r="GGY33" s="84"/>
      <c r="GGZ33" s="84"/>
      <c r="GHA33" s="84"/>
      <c r="GHB33" s="84"/>
      <c r="GHC33" s="84"/>
      <c r="GHD33" s="84"/>
      <c r="GHE33" s="84"/>
      <c r="GHF33" s="84"/>
      <c r="GHG33" s="84"/>
      <c r="GHH33" s="84"/>
      <c r="GHI33" s="84"/>
      <c r="GHJ33" s="84"/>
      <c r="GHK33" s="84"/>
      <c r="GHL33" s="84"/>
      <c r="GHM33" s="84"/>
      <c r="GHN33" s="84"/>
      <c r="GHO33" s="84"/>
      <c r="GHP33" s="84"/>
      <c r="GHQ33" s="84"/>
      <c r="GHR33" s="84"/>
      <c r="GHS33" s="84"/>
      <c r="GHT33" s="84"/>
      <c r="GHU33" s="84"/>
      <c r="GHV33" s="84"/>
      <c r="GHW33" s="84"/>
      <c r="GHX33" s="84"/>
      <c r="GHY33" s="84"/>
      <c r="GHZ33" s="84"/>
      <c r="GIA33" s="84"/>
      <c r="GIB33" s="84"/>
      <c r="GIC33" s="84"/>
      <c r="GID33" s="84"/>
      <c r="GIE33" s="84"/>
      <c r="GIF33" s="84"/>
      <c r="GIG33" s="84"/>
      <c r="GIH33" s="84"/>
      <c r="GII33" s="84"/>
      <c r="GIJ33" s="84"/>
      <c r="GIK33" s="84"/>
      <c r="GIL33" s="84"/>
      <c r="GIM33" s="84"/>
      <c r="GIN33" s="84"/>
      <c r="GIO33" s="84"/>
      <c r="GIP33" s="84"/>
      <c r="GIQ33" s="84"/>
      <c r="GIR33" s="84"/>
      <c r="GIS33" s="84"/>
      <c r="GIT33" s="84"/>
      <c r="GIU33" s="84"/>
      <c r="GIV33" s="84"/>
      <c r="GIW33" s="84"/>
      <c r="GIX33" s="84"/>
      <c r="GIY33" s="84"/>
      <c r="GIZ33" s="84"/>
      <c r="GJA33" s="84"/>
      <c r="GJB33" s="84"/>
      <c r="GJC33" s="84"/>
      <c r="GJD33" s="84"/>
      <c r="GJE33" s="84"/>
      <c r="GJF33" s="84"/>
      <c r="GJG33" s="84"/>
      <c r="GJH33" s="84"/>
      <c r="GJI33" s="84"/>
      <c r="GJJ33" s="84"/>
      <c r="GJK33" s="84"/>
      <c r="GJL33" s="84"/>
      <c r="GJM33" s="84"/>
      <c r="GJN33" s="84"/>
      <c r="GJO33" s="84"/>
      <c r="GJP33" s="84"/>
      <c r="GJQ33" s="84"/>
      <c r="GJR33" s="84"/>
      <c r="GJS33" s="84"/>
      <c r="GJT33" s="84"/>
      <c r="GJU33" s="84"/>
      <c r="GJV33" s="84"/>
      <c r="GJW33" s="84"/>
      <c r="GJX33" s="84"/>
      <c r="GJY33" s="84"/>
      <c r="GJZ33" s="84"/>
      <c r="GKA33" s="84"/>
      <c r="GKB33" s="84"/>
      <c r="GKC33" s="84"/>
      <c r="GKD33" s="84"/>
      <c r="GKE33" s="84"/>
      <c r="GKF33" s="84"/>
      <c r="GKG33" s="84"/>
      <c r="GKH33" s="84"/>
      <c r="GKI33" s="84"/>
      <c r="GKJ33" s="84"/>
      <c r="GKK33" s="84"/>
      <c r="GKL33" s="84"/>
      <c r="GKM33" s="84"/>
      <c r="GKN33" s="84"/>
      <c r="GKO33" s="84"/>
      <c r="GKP33" s="84"/>
      <c r="GKQ33" s="84"/>
      <c r="GKR33" s="84"/>
      <c r="GKS33" s="84"/>
      <c r="GKT33" s="84"/>
      <c r="GKU33" s="84"/>
      <c r="GKV33" s="84"/>
      <c r="GKW33" s="84"/>
      <c r="GKX33" s="84"/>
      <c r="GKY33" s="84"/>
      <c r="GKZ33" s="84"/>
      <c r="GLA33" s="84"/>
      <c r="GLB33" s="84"/>
      <c r="GLC33" s="84"/>
      <c r="GLD33" s="84"/>
      <c r="GLE33" s="84"/>
      <c r="GLF33" s="84"/>
      <c r="GLG33" s="84"/>
      <c r="GLH33" s="84"/>
      <c r="GLI33" s="84"/>
      <c r="GLJ33" s="84"/>
      <c r="GLK33" s="84"/>
      <c r="GLL33" s="84"/>
      <c r="GLM33" s="84"/>
      <c r="GLN33" s="84"/>
      <c r="GLO33" s="84"/>
      <c r="GLP33" s="84"/>
      <c r="GLQ33" s="84"/>
      <c r="GLR33" s="84"/>
      <c r="GLS33" s="84"/>
      <c r="GLT33" s="84"/>
      <c r="GLU33" s="84"/>
      <c r="GLV33" s="84"/>
      <c r="GLW33" s="84"/>
      <c r="GLX33" s="84"/>
      <c r="GLY33" s="84"/>
      <c r="GLZ33" s="84"/>
      <c r="GMA33" s="84"/>
      <c r="GMB33" s="84"/>
      <c r="GMC33" s="84"/>
      <c r="GMD33" s="84"/>
      <c r="GME33" s="84"/>
      <c r="GMF33" s="84"/>
      <c r="GMG33" s="84"/>
      <c r="GMH33" s="84"/>
      <c r="GMI33" s="84"/>
      <c r="GMJ33" s="84"/>
      <c r="GMK33" s="84"/>
      <c r="GML33" s="84"/>
      <c r="GMM33" s="84"/>
      <c r="GMN33" s="84"/>
      <c r="GMO33" s="84"/>
      <c r="GMP33" s="84"/>
      <c r="GMQ33" s="84"/>
      <c r="GMR33" s="84"/>
      <c r="GMS33" s="84"/>
      <c r="GMT33" s="84"/>
      <c r="GMU33" s="84"/>
      <c r="GMV33" s="84"/>
      <c r="GMW33" s="84"/>
      <c r="GMX33" s="84"/>
      <c r="GMY33" s="84"/>
      <c r="GMZ33" s="84"/>
      <c r="GNA33" s="84"/>
      <c r="GNB33" s="84"/>
      <c r="GNC33" s="84"/>
      <c r="GND33" s="84"/>
      <c r="GNE33" s="84"/>
      <c r="GNF33" s="84"/>
      <c r="GNG33" s="84"/>
      <c r="GNH33" s="84"/>
      <c r="GNI33" s="84"/>
      <c r="GNJ33" s="84"/>
      <c r="GNK33" s="84"/>
      <c r="GNL33" s="84"/>
      <c r="GNM33" s="84"/>
      <c r="GNN33" s="84"/>
      <c r="GNO33" s="84"/>
      <c r="GNP33" s="84"/>
      <c r="GNQ33" s="84"/>
      <c r="GNR33" s="84"/>
      <c r="GNS33" s="84"/>
      <c r="GNT33" s="84"/>
      <c r="GNU33" s="84"/>
      <c r="GNV33" s="84"/>
      <c r="GNW33" s="84"/>
      <c r="GNX33" s="84"/>
      <c r="GNY33" s="84"/>
      <c r="GNZ33" s="84"/>
      <c r="GOA33" s="84"/>
      <c r="GOB33" s="84"/>
      <c r="GOC33" s="84"/>
      <c r="GOD33" s="84"/>
      <c r="GOE33" s="84"/>
      <c r="GOF33" s="84"/>
      <c r="GOG33" s="84"/>
      <c r="GOH33" s="84"/>
      <c r="GOI33" s="84"/>
      <c r="GOJ33" s="84"/>
      <c r="GOK33" s="84"/>
      <c r="GOL33" s="84"/>
      <c r="GOM33" s="84"/>
      <c r="GON33" s="84"/>
      <c r="GOO33" s="84"/>
      <c r="GOP33" s="84"/>
      <c r="GOQ33" s="84"/>
      <c r="GOR33" s="84"/>
      <c r="GOS33" s="84"/>
      <c r="GOT33" s="84"/>
      <c r="GOU33" s="84"/>
      <c r="GOV33" s="84"/>
      <c r="GOW33" s="84"/>
      <c r="GOX33" s="84"/>
      <c r="GOY33" s="84"/>
      <c r="GOZ33" s="84"/>
      <c r="GPA33" s="84"/>
      <c r="GPB33" s="84"/>
      <c r="GPC33" s="84"/>
      <c r="GPD33" s="84"/>
      <c r="GPE33" s="84"/>
      <c r="GPF33" s="84"/>
      <c r="GPG33" s="84"/>
      <c r="GPH33" s="84"/>
      <c r="GPI33" s="84"/>
      <c r="GPJ33" s="84"/>
      <c r="GPK33" s="84"/>
      <c r="GPL33" s="84"/>
      <c r="GPM33" s="84"/>
      <c r="GPN33" s="84"/>
      <c r="GPO33" s="84"/>
      <c r="GPP33" s="84"/>
      <c r="GPQ33" s="84"/>
      <c r="GPR33" s="84"/>
      <c r="GPS33" s="84"/>
      <c r="GPT33" s="84"/>
      <c r="GPU33" s="84"/>
      <c r="GPV33" s="84"/>
      <c r="GPW33" s="84"/>
      <c r="GPX33" s="84"/>
      <c r="GPY33" s="84"/>
      <c r="GPZ33" s="84"/>
      <c r="GQA33" s="84"/>
      <c r="GQB33" s="84"/>
      <c r="GQC33" s="84"/>
      <c r="GQD33" s="84"/>
      <c r="GQE33" s="84"/>
      <c r="GQF33" s="84"/>
      <c r="GQG33" s="84"/>
      <c r="GQH33" s="84"/>
      <c r="GQI33" s="84"/>
      <c r="GQJ33" s="84"/>
      <c r="GQK33" s="84"/>
      <c r="GQL33" s="84"/>
      <c r="GQM33" s="84"/>
      <c r="GQN33" s="84"/>
      <c r="GQO33" s="84"/>
      <c r="GQP33" s="84"/>
      <c r="GQQ33" s="84"/>
      <c r="GQR33" s="84"/>
      <c r="GQS33" s="84"/>
      <c r="GQT33" s="84"/>
      <c r="GQU33" s="84"/>
      <c r="GQV33" s="84"/>
      <c r="GQW33" s="84"/>
      <c r="GQX33" s="84"/>
      <c r="GQY33" s="84"/>
      <c r="GQZ33" s="84"/>
      <c r="GRA33" s="84"/>
      <c r="GRB33" s="84"/>
      <c r="GRC33" s="84"/>
      <c r="GRD33" s="84"/>
      <c r="GRE33" s="84"/>
      <c r="GRF33" s="84"/>
      <c r="GRG33" s="84"/>
      <c r="GRH33" s="84"/>
      <c r="GRI33" s="84"/>
      <c r="GRJ33" s="84"/>
      <c r="GRK33" s="84"/>
      <c r="GRL33" s="84"/>
      <c r="GRM33" s="84"/>
      <c r="GRN33" s="84"/>
      <c r="GRO33" s="84"/>
      <c r="GRP33" s="84"/>
      <c r="GRQ33" s="84"/>
      <c r="GRR33" s="84"/>
      <c r="GRS33" s="84"/>
      <c r="GRT33" s="84"/>
      <c r="GRU33" s="84"/>
      <c r="GRV33" s="84"/>
      <c r="GRW33" s="84"/>
      <c r="GRX33" s="84"/>
      <c r="GRY33" s="84"/>
      <c r="GRZ33" s="84"/>
      <c r="GSA33" s="84"/>
      <c r="GSB33" s="84"/>
      <c r="GSC33" s="84"/>
      <c r="GSD33" s="84"/>
      <c r="GSE33" s="84"/>
      <c r="GSF33" s="84"/>
      <c r="GSG33" s="84"/>
      <c r="GSH33" s="84"/>
      <c r="GSI33" s="84"/>
      <c r="GSJ33" s="84"/>
      <c r="GSK33" s="84"/>
      <c r="GSL33" s="84"/>
      <c r="GSM33" s="84"/>
      <c r="GSN33" s="84"/>
      <c r="GSO33" s="84"/>
      <c r="GSP33" s="84"/>
      <c r="GSQ33" s="84"/>
      <c r="GSR33" s="84"/>
      <c r="GSS33" s="84"/>
      <c r="GST33" s="84"/>
      <c r="GSU33" s="84"/>
      <c r="GSV33" s="84"/>
      <c r="GSW33" s="84"/>
      <c r="GSX33" s="84"/>
      <c r="GSY33" s="84"/>
      <c r="GSZ33" s="84"/>
      <c r="GTA33" s="84"/>
      <c r="GTB33" s="84"/>
      <c r="GTC33" s="84"/>
      <c r="GTD33" s="84"/>
      <c r="GTE33" s="84"/>
      <c r="GTF33" s="84"/>
      <c r="GTG33" s="84"/>
      <c r="GTH33" s="84"/>
      <c r="GTI33" s="84"/>
      <c r="GTJ33" s="84"/>
      <c r="GTK33" s="84"/>
      <c r="GTL33" s="84"/>
      <c r="GTM33" s="84"/>
      <c r="GTN33" s="84"/>
      <c r="GTO33" s="84"/>
      <c r="GTP33" s="84"/>
      <c r="GTQ33" s="84"/>
      <c r="GTR33" s="84"/>
      <c r="GTS33" s="84"/>
      <c r="GTT33" s="84"/>
      <c r="GTU33" s="84"/>
      <c r="GTV33" s="84"/>
      <c r="GTW33" s="84"/>
      <c r="GTX33" s="84"/>
      <c r="GTY33" s="84"/>
      <c r="GTZ33" s="84"/>
      <c r="GUA33" s="84"/>
      <c r="GUB33" s="84"/>
      <c r="GUC33" s="84"/>
      <c r="GUD33" s="84"/>
      <c r="GUE33" s="84"/>
      <c r="GUF33" s="84"/>
      <c r="GUG33" s="84"/>
      <c r="GUH33" s="84"/>
      <c r="GUI33" s="84"/>
      <c r="GUJ33" s="84"/>
      <c r="GUK33" s="84"/>
      <c r="GUL33" s="84"/>
      <c r="GUM33" s="84"/>
      <c r="GUN33" s="84"/>
      <c r="GUO33" s="84"/>
      <c r="GUP33" s="84"/>
      <c r="GUQ33" s="84"/>
      <c r="GUR33" s="84"/>
      <c r="GUS33" s="84"/>
      <c r="GUT33" s="84"/>
      <c r="GUU33" s="84"/>
      <c r="GUV33" s="84"/>
      <c r="GUW33" s="84"/>
      <c r="GUX33" s="84"/>
      <c r="GUY33" s="84"/>
      <c r="GUZ33" s="84"/>
      <c r="GVA33" s="84"/>
      <c r="GVB33" s="84"/>
      <c r="GVC33" s="84"/>
      <c r="GVD33" s="84"/>
      <c r="GVE33" s="84"/>
      <c r="GVF33" s="84"/>
      <c r="GVG33" s="84"/>
      <c r="GVH33" s="84"/>
      <c r="GVI33" s="84"/>
      <c r="GVJ33" s="84"/>
      <c r="GVK33" s="84"/>
      <c r="GVL33" s="84"/>
      <c r="GVM33" s="84"/>
      <c r="GVN33" s="84"/>
      <c r="GVO33" s="84"/>
      <c r="GVP33" s="84"/>
      <c r="GVQ33" s="84"/>
      <c r="GVR33" s="84"/>
      <c r="GVS33" s="84"/>
      <c r="GVT33" s="84"/>
      <c r="GVU33" s="84"/>
      <c r="GVV33" s="84"/>
      <c r="GVW33" s="84"/>
      <c r="GVX33" s="84"/>
      <c r="GVY33" s="84"/>
      <c r="GVZ33" s="84"/>
      <c r="GWA33" s="84"/>
      <c r="GWB33" s="84"/>
      <c r="GWC33" s="84"/>
      <c r="GWD33" s="84"/>
      <c r="GWE33" s="84"/>
      <c r="GWF33" s="84"/>
      <c r="GWG33" s="84"/>
      <c r="GWH33" s="84"/>
      <c r="GWI33" s="84"/>
      <c r="GWJ33" s="84"/>
      <c r="GWK33" s="84"/>
      <c r="GWL33" s="84"/>
      <c r="GWM33" s="84"/>
      <c r="GWN33" s="84"/>
      <c r="GWO33" s="84"/>
      <c r="GWP33" s="84"/>
      <c r="GWQ33" s="84"/>
      <c r="GWR33" s="84"/>
      <c r="GWS33" s="84"/>
      <c r="GWT33" s="84"/>
      <c r="GWU33" s="84"/>
      <c r="GWV33" s="84"/>
      <c r="GWW33" s="84"/>
      <c r="GWX33" s="84"/>
      <c r="GWY33" s="84"/>
      <c r="GWZ33" s="84"/>
      <c r="GXA33" s="84"/>
      <c r="GXB33" s="84"/>
      <c r="GXC33" s="84"/>
      <c r="GXD33" s="84"/>
      <c r="GXE33" s="84"/>
      <c r="GXF33" s="84"/>
      <c r="GXG33" s="84"/>
      <c r="GXH33" s="84"/>
      <c r="GXI33" s="84"/>
      <c r="GXJ33" s="84"/>
      <c r="GXK33" s="84"/>
      <c r="GXL33" s="84"/>
      <c r="GXM33" s="84"/>
      <c r="GXN33" s="84"/>
      <c r="GXO33" s="84"/>
      <c r="GXP33" s="84"/>
      <c r="GXQ33" s="84"/>
      <c r="GXR33" s="84"/>
      <c r="GXS33" s="84"/>
      <c r="GXT33" s="84"/>
      <c r="GXU33" s="84"/>
      <c r="GXV33" s="84"/>
      <c r="GXW33" s="84"/>
      <c r="GXX33" s="84"/>
      <c r="GXY33" s="84"/>
      <c r="GXZ33" s="84"/>
      <c r="GYA33" s="84"/>
      <c r="GYB33" s="84"/>
      <c r="GYC33" s="84"/>
      <c r="GYD33" s="84"/>
      <c r="GYE33" s="84"/>
      <c r="GYF33" s="84"/>
      <c r="GYG33" s="84"/>
      <c r="GYH33" s="84"/>
      <c r="GYI33" s="84"/>
      <c r="GYJ33" s="84"/>
      <c r="GYK33" s="84"/>
      <c r="GYL33" s="84"/>
      <c r="GYM33" s="84"/>
      <c r="GYN33" s="84"/>
      <c r="GYO33" s="84"/>
      <c r="GYP33" s="84"/>
      <c r="GYQ33" s="84"/>
      <c r="GYR33" s="84"/>
      <c r="GYS33" s="84"/>
      <c r="GYT33" s="84"/>
      <c r="GYU33" s="84"/>
      <c r="GYV33" s="84"/>
      <c r="GYW33" s="84"/>
      <c r="GYX33" s="84"/>
      <c r="GYY33" s="84"/>
      <c r="GYZ33" s="84"/>
      <c r="GZA33" s="84"/>
      <c r="GZB33" s="84"/>
      <c r="GZC33" s="84"/>
      <c r="GZD33" s="84"/>
      <c r="GZE33" s="84"/>
      <c r="GZF33" s="84"/>
      <c r="GZG33" s="84"/>
      <c r="GZH33" s="84"/>
      <c r="GZI33" s="84"/>
      <c r="GZJ33" s="84"/>
      <c r="GZK33" s="84"/>
      <c r="GZL33" s="84"/>
      <c r="GZM33" s="84"/>
      <c r="GZN33" s="84"/>
      <c r="GZO33" s="84"/>
      <c r="GZP33" s="84"/>
      <c r="GZQ33" s="84"/>
      <c r="GZR33" s="84"/>
      <c r="GZS33" s="84"/>
      <c r="GZT33" s="84"/>
      <c r="GZU33" s="84"/>
      <c r="GZV33" s="84"/>
      <c r="GZW33" s="84"/>
      <c r="GZX33" s="84"/>
      <c r="GZY33" s="84"/>
      <c r="GZZ33" s="84"/>
      <c r="HAA33" s="84"/>
      <c r="HAB33" s="84"/>
      <c r="HAC33" s="84"/>
      <c r="HAD33" s="84"/>
      <c r="HAE33" s="84"/>
      <c r="HAF33" s="84"/>
      <c r="HAG33" s="84"/>
      <c r="HAH33" s="84"/>
      <c r="HAI33" s="84"/>
      <c r="HAJ33" s="84"/>
      <c r="HAK33" s="84"/>
      <c r="HAL33" s="84"/>
      <c r="HAM33" s="84"/>
      <c r="HAN33" s="84"/>
      <c r="HAO33" s="84"/>
      <c r="HAP33" s="84"/>
      <c r="HAQ33" s="84"/>
      <c r="HAR33" s="84"/>
      <c r="HAS33" s="84"/>
      <c r="HAT33" s="84"/>
      <c r="HAU33" s="84"/>
      <c r="HAV33" s="84"/>
      <c r="HAW33" s="84"/>
      <c r="HAX33" s="84"/>
      <c r="HAY33" s="84"/>
      <c r="HAZ33" s="84"/>
      <c r="HBA33" s="84"/>
      <c r="HBB33" s="84"/>
      <c r="HBC33" s="84"/>
      <c r="HBD33" s="84"/>
      <c r="HBE33" s="84"/>
      <c r="HBF33" s="84"/>
      <c r="HBG33" s="84"/>
      <c r="HBH33" s="84"/>
      <c r="HBI33" s="84"/>
      <c r="HBJ33" s="84"/>
      <c r="HBK33" s="84"/>
      <c r="HBL33" s="84"/>
      <c r="HBM33" s="84"/>
      <c r="HBN33" s="84"/>
      <c r="HBO33" s="84"/>
      <c r="HBP33" s="84"/>
      <c r="HBQ33" s="84"/>
      <c r="HBR33" s="84"/>
      <c r="HBS33" s="84"/>
      <c r="HBT33" s="84"/>
      <c r="HBU33" s="84"/>
      <c r="HBV33" s="84"/>
      <c r="HBW33" s="84"/>
      <c r="HBX33" s="84"/>
      <c r="HBY33" s="84"/>
      <c r="HBZ33" s="84"/>
      <c r="HCA33" s="84"/>
      <c r="HCB33" s="84"/>
      <c r="HCC33" s="84"/>
      <c r="HCD33" s="84"/>
      <c r="HCE33" s="84"/>
      <c r="HCF33" s="84"/>
      <c r="HCG33" s="84"/>
      <c r="HCH33" s="84"/>
      <c r="HCI33" s="84"/>
      <c r="HCJ33" s="84"/>
      <c r="HCK33" s="84"/>
      <c r="HCL33" s="84"/>
      <c r="HCM33" s="84"/>
      <c r="HCN33" s="84"/>
      <c r="HCO33" s="84"/>
      <c r="HCP33" s="84"/>
      <c r="HCQ33" s="84"/>
      <c r="HCR33" s="84"/>
      <c r="HCS33" s="84"/>
      <c r="HCT33" s="84"/>
      <c r="HCU33" s="84"/>
      <c r="HCV33" s="84"/>
      <c r="HCW33" s="84"/>
      <c r="HCX33" s="84"/>
      <c r="HCY33" s="84"/>
      <c r="HCZ33" s="84"/>
      <c r="HDA33" s="84"/>
      <c r="HDB33" s="84"/>
      <c r="HDC33" s="84"/>
      <c r="HDD33" s="84"/>
      <c r="HDE33" s="84"/>
      <c r="HDF33" s="84"/>
      <c r="HDG33" s="84"/>
      <c r="HDH33" s="84"/>
      <c r="HDI33" s="84"/>
      <c r="HDJ33" s="84"/>
      <c r="HDK33" s="84"/>
      <c r="HDL33" s="84"/>
      <c r="HDM33" s="84"/>
      <c r="HDN33" s="84"/>
      <c r="HDO33" s="84"/>
      <c r="HDP33" s="84"/>
      <c r="HDQ33" s="84"/>
      <c r="HDR33" s="84"/>
      <c r="HDS33" s="84"/>
      <c r="HDT33" s="84"/>
      <c r="HDU33" s="84"/>
      <c r="HDV33" s="84"/>
      <c r="HDW33" s="84"/>
      <c r="HDX33" s="84"/>
      <c r="HDY33" s="84"/>
      <c r="HDZ33" s="84"/>
      <c r="HEA33" s="84"/>
      <c r="HEB33" s="84"/>
      <c r="HEC33" s="84"/>
      <c r="HED33" s="84"/>
      <c r="HEE33" s="84"/>
      <c r="HEF33" s="84"/>
      <c r="HEG33" s="84"/>
      <c r="HEH33" s="84"/>
      <c r="HEI33" s="84"/>
      <c r="HEJ33" s="84"/>
      <c r="HEK33" s="84"/>
      <c r="HEL33" s="84"/>
      <c r="HEM33" s="84"/>
      <c r="HEN33" s="84"/>
      <c r="HEO33" s="84"/>
      <c r="HEP33" s="84"/>
      <c r="HEQ33" s="84"/>
      <c r="HER33" s="84"/>
      <c r="HES33" s="84"/>
      <c r="HET33" s="84"/>
      <c r="HEU33" s="84"/>
      <c r="HEV33" s="84"/>
      <c r="HEW33" s="84"/>
      <c r="HEX33" s="84"/>
      <c r="HEY33" s="84"/>
      <c r="HEZ33" s="84"/>
      <c r="HFA33" s="84"/>
      <c r="HFB33" s="84"/>
      <c r="HFC33" s="84"/>
      <c r="HFD33" s="84"/>
      <c r="HFE33" s="84"/>
      <c r="HFF33" s="84"/>
      <c r="HFG33" s="84"/>
      <c r="HFH33" s="84"/>
      <c r="HFI33" s="84"/>
      <c r="HFJ33" s="84"/>
      <c r="HFK33" s="84"/>
      <c r="HFL33" s="84"/>
      <c r="HFM33" s="84"/>
      <c r="HFN33" s="84"/>
      <c r="HFO33" s="84"/>
      <c r="HFP33" s="84"/>
      <c r="HFQ33" s="84"/>
      <c r="HFR33" s="84"/>
      <c r="HFS33" s="84"/>
      <c r="HFT33" s="84"/>
      <c r="HFU33" s="84"/>
      <c r="HFV33" s="84"/>
      <c r="HFW33" s="84"/>
      <c r="HFX33" s="84"/>
      <c r="HFY33" s="84"/>
      <c r="HFZ33" s="84"/>
      <c r="HGA33" s="84"/>
      <c r="HGB33" s="84"/>
      <c r="HGC33" s="84"/>
      <c r="HGD33" s="84"/>
      <c r="HGE33" s="84"/>
      <c r="HGF33" s="84"/>
      <c r="HGG33" s="84"/>
      <c r="HGH33" s="84"/>
      <c r="HGI33" s="84"/>
      <c r="HGJ33" s="84"/>
      <c r="HGK33" s="84"/>
      <c r="HGL33" s="84"/>
      <c r="HGM33" s="84"/>
      <c r="HGN33" s="84"/>
      <c r="HGO33" s="84"/>
      <c r="HGP33" s="84"/>
      <c r="HGQ33" s="84"/>
      <c r="HGR33" s="84"/>
      <c r="HGS33" s="84"/>
      <c r="HGT33" s="84"/>
      <c r="HGU33" s="84"/>
      <c r="HGV33" s="84"/>
      <c r="HGW33" s="84"/>
      <c r="HGX33" s="84"/>
      <c r="HGY33" s="84"/>
      <c r="HGZ33" s="84"/>
      <c r="HHA33" s="84"/>
      <c r="HHB33" s="84"/>
      <c r="HHC33" s="84"/>
      <c r="HHD33" s="84"/>
      <c r="HHE33" s="84"/>
      <c r="HHF33" s="84"/>
      <c r="HHG33" s="84"/>
      <c r="HHH33" s="84"/>
      <c r="HHI33" s="84"/>
      <c r="HHJ33" s="84"/>
      <c r="HHK33" s="84"/>
      <c r="HHL33" s="84"/>
      <c r="HHM33" s="84"/>
      <c r="HHN33" s="84"/>
      <c r="HHO33" s="84"/>
      <c r="HHP33" s="84"/>
      <c r="HHQ33" s="84"/>
      <c r="HHR33" s="84"/>
      <c r="HHS33" s="84"/>
      <c r="HHT33" s="84"/>
      <c r="HHU33" s="84"/>
      <c r="HHV33" s="84"/>
      <c r="HHW33" s="84"/>
      <c r="HHX33" s="84"/>
      <c r="HHY33" s="84"/>
      <c r="HHZ33" s="84"/>
      <c r="HIA33" s="84"/>
      <c r="HIB33" s="84"/>
      <c r="HIC33" s="84"/>
      <c r="HID33" s="84"/>
      <c r="HIE33" s="84"/>
      <c r="HIF33" s="84"/>
      <c r="HIG33" s="84"/>
      <c r="HIH33" s="84"/>
      <c r="HII33" s="84"/>
      <c r="HIJ33" s="84"/>
      <c r="HIK33" s="84"/>
      <c r="HIL33" s="84"/>
      <c r="HIM33" s="84"/>
      <c r="HIN33" s="84"/>
      <c r="HIO33" s="84"/>
      <c r="HIP33" s="84"/>
      <c r="HIQ33" s="84"/>
      <c r="HIR33" s="84"/>
      <c r="HIS33" s="84"/>
      <c r="HIT33" s="84"/>
      <c r="HIU33" s="84"/>
      <c r="HIV33" s="84"/>
      <c r="HIW33" s="84"/>
      <c r="HIX33" s="84"/>
      <c r="HIY33" s="84"/>
      <c r="HIZ33" s="84"/>
      <c r="HJA33" s="84"/>
      <c r="HJB33" s="84"/>
      <c r="HJC33" s="84"/>
      <c r="HJD33" s="84"/>
      <c r="HJE33" s="84"/>
      <c r="HJF33" s="84"/>
      <c r="HJG33" s="84"/>
      <c r="HJH33" s="84"/>
      <c r="HJI33" s="84"/>
      <c r="HJJ33" s="84"/>
      <c r="HJK33" s="84"/>
      <c r="HJL33" s="84"/>
      <c r="HJM33" s="84"/>
      <c r="HJN33" s="84"/>
      <c r="HJO33" s="84"/>
      <c r="HJP33" s="84"/>
      <c r="HJQ33" s="84"/>
      <c r="HJR33" s="84"/>
      <c r="HJS33" s="84"/>
      <c r="HJT33" s="84"/>
      <c r="HJU33" s="84"/>
      <c r="HJV33" s="84"/>
      <c r="HJW33" s="84"/>
      <c r="HJX33" s="84"/>
      <c r="HJY33" s="84"/>
      <c r="HJZ33" s="84"/>
      <c r="HKA33" s="84"/>
      <c r="HKB33" s="84"/>
      <c r="HKC33" s="84"/>
      <c r="HKD33" s="84"/>
      <c r="HKE33" s="84"/>
      <c r="HKF33" s="84"/>
      <c r="HKG33" s="84"/>
      <c r="HKH33" s="84"/>
      <c r="HKI33" s="84"/>
      <c r="HKJ33" s="84"/>
      <c r="HKK33" s="84"/>
      <c r="HKL33" s="84"/>
      <c r="HKM33" s="84"/>
      <c r="HKN33" s="84"/>
      <c r="HKO33" s="84"/>
      <c r="HKP33" s="84"/>
      <c r="HKQ33" s="84"/>
      <c r="HKR33" s="84"/>
      <c r="HKS33" s="84"/>
      <c r="HKT33" s="84"/>
      <c r="HKU33" s="84"/>
      <c r="HKV33" s="84"/>
      <c r="HKW33" s="84"/>
      <c r="HKX33" s="84"/>
      <c r="HKY33" s="84"/>
      <c r="HKZ33" s="84"/>
      <c r="HLA33" s="84"/>
      <c r="HLB33" s="84"/>
      <c r="HLC33" s="84"/>
      <c r="HLD33" s="84"/>
      <c r="HLE33" s="84"/>
      <c r="HLF33" s="84"/>
      <c r="HLG33" s="84"/>
      <c r="HLH33" s="84"/>
      <c r="HLI33" s="84"/>
      <c r="HLJ33" s="84"/>
      <c r="HLK33" s="84"/>
      <c r="HLL33" s="84"/>
      <c r="HLM33" s="84"/>
      <c r="HLN33" s="84"/>
      <c r="HLO33" s="84"/>
      <c r="HLP33" s="84"/>
      <c r="HLQ33" s="84"/>
      <c r="HLR33" s="84"/>
      <c r="HLS33" s="84"/>
      <c r="HLT33" s="84"/>
      <c r="HLU33" s="84"/>
      <c r="HLV33" s="84"/>
      <c r="HLW33" s="84"/>
      <c r="HLX33" s="84"/>
      <c r="HLY33" s="84"/>
      <c r="HLZ33" s="84"/>
      <c r="HMA33" s="84"/>
      <c r="HMB33" s="84"/>
      <c r="HMC33" s="84"/>
      <c r="HMD33" s="84"/>
      <c r="HME33" s="84"/>
      <c r="HMF33" s="84"/>
      <c r="HMG33" s="84"/>
      <c r="HMH33" s="84"/>
      <c r="HMI33" s="84"/>
      <c r="HMJ33" s="84"/>
      <c r="HMK33" s="84"/>
      <c r="HML33" s="84"/>
      <c r="HMM33" s="84"/>
      <c r="HMN33" s="84"/>
      <c r="HMO33" s="84"/>
      <c r="HMP33" s="84"/>
      <c r="HMQ33" s="84"/>
      <c r="HMR33" s="84"/>
      <c r="HMS33" s="84"/>
      <c r="HMT33" s="84"/>
      <c r="HMU33" s="84"/>
      <c r="HMV33" s="84"/>
      <c r="HMW33" s="84"/>
      <c r="HMX33" s="84"/>
      <c r="HMY33" s="84"/>
      <c r="HMZ33" s="84"/>
      <c r="HNA33" s="84"/>
      <c r="HNB33" s="84"/>
      <c r="HNC33" s="84"/>
      <c r="HND33" s="84"/>
      <c r="HNE33" s="84"/>
      <c r="HNF33" s="84"/>
      <c r="HNG33" s="84"/>
      <c r="HNH33" s="84"/>
      <c r="HNI33" s="84"/>
      <c r="HNJ33" s="84"/>
      <c r="HNK33" s="84"/>
      <c r="HNL33" s="84"/>
      <c r="HNM33" s="84"/>
      <c r="HNN33" s="84"/>
      <c r="HNO33" s="84"/>
      <c r="HNP33" s="84"/>
      <c r="HNQ33" s="84"/>
      <c r="HNR33" s="84"/>
      <c r="HNS33" s="84"/>
      <c r="HNT33" s="84"/>
      <c r="HNU33" s="84"/>
      <c r="HNV33" s="84"/>
      <c r="HNW33" s="84"/>
      <c r="HNX33" s="84"/>
      <c r="HNY33" s="84"/>
      <c r="HNZ33" s="84"/>
      <c r="HOA33" s="84"/>
      <c r="HOB33" s="84"/>
      <c r="HOC33" s="84"/>
      <c r="HOD33" s="84"/>
      <c r="HOE33" s="84"/>
      <c r="HOF33" s="84"/>
      <c r="HOG33" s="84"/>
      <c r="HOH33" s="84"/>
      <c r="HOI33" s="84"/>
      <c r="HOJ33" s="84"/>
      <c r="HOK33" s="84"/>
      <c r="HOL33" s="84"/>
      <c r="HOM33" s="84"/>
      <c r="HON33" s="84"/>
      <c r="HOO33" s="84"/>
      <c r="HOP33" s="84"/>
      <c r="HOQ33" s="84"/>
      <c r="HOR33" s="84"/>
      <c r="HOS33" s="84"/>
      <c r="HOT33" s="84"/>
      <c r="HOU33" s="84"/>
      <c r="HOV33" s="84"/>
      <c r="HOW33" s="84"/>
      <c r="HOX33" s="84"/>
      <c r="HOY33" s="84"/>
      <c r="HOZ33" s="84"/>
      <c r="HPA33" s="84"/>
      <c r="HPB33" s="84"/>
      <c r="HPC33" s="84"/>
      <c r="HPD33" s="84"/>
      <c r="HPE33" s="84"/>
      <c r="HPF33" s="84"/>
      <c r="HPG33" s="84"/>
      <c r="HPH33" s="84"/>
      <c r="HPI33" s="84"/>
      <c r="HPJ33" s="84"/>
      <c r="HPK33" s="84"/>
      <c r="HPL33" s="84"/>
      <c r="HPM33" s="84"/>
      <c r="HPN33" s="84"/>
      <c r="HPO33" s="84"/>
      <c r="HPP33" s="84"/>
      <c r="HPQ33" s="84"/>
      <c r="HPR33" s="84"/>
      <c r="HPS33" s="84"/>
      <c r="HPT33" s="84"/>
      <c r="HPU33" s="84"/>
      <c r="HPV33" s="84"/>
      <c r="HPW33" s="84"/>
      <c r="HPX33" s="84"/>
      <c r="HPY33" s="84"/>
      <c r="HPZ33" s="84"/>
      <c r="HQA33" s="84"/>
      <c r="HQB33" s="84"/>
      <c r="HQC33" s="84"/>
      <c r="HQD33" s="84"/>
      <c r="HQE33" s="84"/>
      <c r="HQF33" s="84"/>
      <c r="HQG33" s="84"/>
      <c r="HQH33" s="84"/>
      <c r="HQI33" s="84"/>
      <c r="HQJ33" s="84"/>
      <c r="HQK33" s="84"/>
      <c r="HQL33" s="84"/>
      <c r="HQM33" s="84"/>
      <c r="HQN33" s="84"/>
      <c r="HQO33" s="84"/>
      <c r="HQP33" s="84"/>
      <c r="HQQ33" s="84"/>
      <c r="HQR33" s="84"/>
      <c r="HQS33" s="84"/>
      <c r="HQT33" s="84"/>
      <c r="HQU33" s="84"/>
      <c r="HQV33" s="84"/>
      <c r="HQW33" s="84"/>
      <c r="HQX33" s="84"/>
      <c r="HQY33" s="84"/>
      <c r="HQZ33" s="84"/>
      <c r="HRA33" s="84"/>
      <c r="HRB33" s="84"/>
      <c r="HRC33" s="84"/>
      <c r="HRD33" s="84"/>
      <c r="HRE33" s="84"/>
      <c r="HRF33" s="84"/>
      <c r="HRG33" s="84"/>
      <c r="HRH33" s="84"/>
      <c r="HRI33" s="84"/>
      <c r="HRJ33" s="84"/>
      <c r="HRK33" s="84"/>
      <c r="HRL33" s="84"/>
      <c r="HRM33" s="84"/>
      <c r="HRN33" s="84"/>
      <c r="HRO33" s="84"/>
      <c r="HRP33" s="84"/>
      <c r="HRQ33" s="84"/>
      <c r="HRR33" s="84"/>
      <c r="HRS33" s="84"/>
      <c r="HRT33" s="84"/>
      <c r="HRU33" s="84"/>
      <c r="HRV33" s="84"/>
      <c r="HRW33" s="84"/>
      <c r="HRX33" s="84"/>
      <c r="HRY33" s="84"/>
      <c r="HRZ33" s="84"/>
      <c r="HSA33" s="84"/>
      <c r="HSB33" s="84"/>
      <c r="HSC33" s="84"/>
      <c r="HSD33" s="84"/>
      <c r="HSE33" s="84"/>
      <c r="HSF33" s="84"/>
      <c r="HSG33" s="84"/>
      <c r="HSH33" s="84"/>
      <c r="HSI33" s="84"/>
      <c r="HSJ33" s="84"/>
      <c r="HSK33" s="84"/>
      <c r="HSL33" s="84"/>
      <c r="HSM33" s="84"/>
      <c r="HSN33" s="84"/>
      <c r="HSO33" s="84"/>
      <c r="HSP33" s="84"/>
      <c r="HSQ33" s="84"/>
      <c r="HSR33" s="84"/>
      <c r="HSS33" s="84"/>
      <c r="HST33" s="84"/>
      <c r="HSU33" s="84"/>
      <c r="HSV33" s="84"/>
      <c r="HSW33" s="84"/>
      <c r="HSX33" s="84"/>
      <c r="HSY33" s="84"/>
      <c r="HSZ33" s="84"/>
      <c r="HTA33" s="84"/>
      <c r="HTB33" s="84"/>
      <c r="HTC33" s="84"/>
      <c r="HTD33" s="84"/>
      <c r="HTE33" s="84"/>
      <c r="HTF33" s="84"/>
      <c r="HTG33" s="84"/>
      <c r="HTH33" s="84"/>
      <c r="HTI33" s="84"/>
      <c r="HTJ33" s="84"/>
      <c r="HTK33" s="84"/>
      <c r="HTL33" s="84"/>
      <c r="HTM33" s="84"/>
      <c r="HTN33" s="84"/>
      <c r="HTO33" s="84"/>
      <c r="HTP33" s="84"/>
      <c r="HTQ33" s="84"/>
      <c r="HTR33" s="84"/>
      <c r="HTS33" s="84"/>
      <c r="HTT33" s="84"/>
      <c r="HTU33" s="84"/>
      <c r="HTV33" s="84"/>
      <c r="HTW33" s="84"/>
      <c r="HTX33" s="84"/>
      <c r="HTY33" s="84"/>
      <c r="HTZ33" s="84"/>
      <c r="HUA33" s="84"/>
      <c r="HUB33" s="84"/>
      <c r="HUC33" s="84"/>
      <c r="HUD33" s="84"/>
      <c r="HUE33" s="84"/>
      <c r="HUF33" s="84"/>
      <c r="HUG33" s="84"/>
      <c r="HUH33" s="84"/>
      <c r="HUI33" s="84"/>
      <c r="HUJ33" s="84"/>
      <c r="HUK33" s="84"/>
      <c r="HUL33" s="84"/>
      <c r="HUM33" s="84"/>
      <c r="HUN33" s="84"/>
      <c r="HUO33" s="84"/>
      <c r="HUP33" s="84"/>
      <c r="HUQ33" s="84"/>
      <c r="HUR33" s="84"/>
      <c r="HUS33" s="84"/>
      <c r="HUT33" s="84"/>
      <c r="HUU33" s="84"/>
      <c r="HUV33" s="84"/>
      <c r="HUW33" s="84"/>
      <c r="HUX33" s="84"/>
      <c r="HUY33" s="84"/>
      <c r="HUZ33" s="84"/>
      <c r="HVA33" s="84"/>
      <c r="HVB33" s="84"/>
      <c r="HVC33" s="84"/>
      <c r="HVD33" s="84"/>
      <c r="HVE33" s="84"/>
      <c r="HVF33" s="84"/>
      <c r="HVG33" s="84"/>
      <c r="HVH33" s="84"/>
      <c r="HVI33" s="84"/>
      <c r="HVJ33" s="84"/>
      <c r="HVK33" s="84"/>
      <c r="HVL33" s="84"/>
      <c r="HVM33" s="84"/>
      <c r="HVN33" s="84"/>
      <c r="HVO33" s="84"/>
      <c r="HVP33" s="84"/>
      <c r="HVQ33" s="84"/>
      <c r="HVR33" s="84"/>
      <c r="HVS33" s="84"/>
      <c r="HVT33" s="84"/>
      <c r="HVU33" s="84"/>
      <c r="HVV33" s="84"/>
      <c r="HVW33" s="84"/>
      <c r="HVX33" s="84"/>
      <c r="HVY33" s="84"/>
      <c r="HVZ33" s="84"/>
      <c r="HWA33" s="84"/>
      <c r="HWB33" s="84"/>
      <c r="HWC33" s="84"/>
      <c r="HWD33" s="84"/>
      <c r="HWE33" s="84"/>
      <c r="HWF33" s="84"/>
      <c r="HWG33" s="84"/>
      <c r="HWH33" s="84"/>
      <c r="HWI33" s="84"/>
      <c r="HWJ33" s="84"/>
      <c r="HWK33" s="84"/>
      <c r="HWL33" s="84"/>
      <c r="HWM33" s="84"/>
      <c r="HWN33" s="84"/>
      <c r="HWO33" s="84"/>
      <c r="HWP33" s="84"/>
      <c r="HWQ33" s="84"/>
      <c r="HWR33" s="84"/>
      <c r="HWS33" s="84"/>
      <c r="HWT33" s="84"/>
      <c r="HWU33" s="84"/>
      <c r="HWV33" s="84"/>
      <c r="HWW33" s="84"/>
      <c r="HWX33" s="84"/>
      <c r="HWY33" s="84"/>
      <c r="HWZ33" s="84"/>
      <c r="HXA33" s="84"/>
      <c r="HXB33" s="84"/>
      <c r="HXC33" s="84"/>
      <c r="HXD33" s="84"/>
      <c r="HXE33" s="84"/>
      <c r="HXF33" s="84"/>
      <c r="HXG33" s="84"/>
      <c r="HXH33" s="84"/>
      <c r="HXI33" s="84"/>
      <c r="HXJ33" s="84"/>
      <c r="HXK33" s="84"/>
      <c r="HXL33" s="84"/>
      <c r="HXM33" s="84"/>
      <c r="HXN33" s="84"/>
      <c r="HXO33" s="84"/>
      <c r="HXP33" s="84"/>
      <c r="HXQ33" s="84"/>
      <c r="HXR33" s="84"/>
      <c r="HXS33" s="84"/>
      <c r="HXT33" s="84"/>
      <c r="HXU33" s="84"/>
      <c r="HXV33" s="84"/>
      <c r="HXW33" s="84"/>
      <c r="HXX33" s="84"/>
      <c r="HXY33" s="84"/>
      <c r="HXZ33" s="84"/>
      <c r="HYA33" s="84"/>
      <c r="HYB33" s="84"/>
      <c r="HYC33" s="84"/>
      <c r="HYD33" s="84"/>
      <c r="HYE33" s="84"/>
      <c r="HYF33" s="84"/>
      <c r="HYG33" s="84"/>
      <c r="HYH33" s="84"/>
      <c r="HYI33" s="84"/>
      <c r="HYJ33" s="84"/>
      <c r="HYK33" s="84"/>
      <c r="HYL33" s="84"/>
      <c r="HYM33" s="84"/>
      <c r="HYN33" s="84"/>
      <c r="HYO33" s="84"/>
      <c r="HYP33" s="84"/>
      <c r="HYQ33" s="84"/>
      <c r="HYR33" s="84"/>
      <c r="HYS33" s="84"/>
      <c r="HYT33" s="84"/>
      <c r="HYU33" s="84"/>
      <c r="HYV33" s="84"/>
      <c r="HYW33" s="84"/>
      <c r="HYX33" s="84"/>
      <c r="HYY33" s="84"/>
      <c r="HYZ33" s="84"/>
      <c r="HZA33" s="84"/>
      <c r="HZB33" s="84"/>
      <c r="HZC33" s="84"/>
      <c r="HZD33" s="84"/>
      <c r="HZE33" s="84"/>
      <c r="HZF33" s="84"/>
      <c r="HZG33" s="84"/>
      <c r="HZH33" s="84"/>
      <c r="HZI33" s="84"/>
      <c r="HZJ33" s="84"/>
      <c r="HZK33" s="84"/>
      <c r="HZL33" s="84"/>
      <c r="HZM33" s="84"/>
      <c r="HZN33" s="84"/>
      <c r="HZO33" s="84"/>
      <c r="HZP33" s="84"/>
      <c r="HZQ33" s="84"/>
      <c r="HZR33" s="84"/>
      <c r="HZS33" s="84"/>
      <c r="HZT33" s="84"/>
      <c r="HZU33" s="84"/>
      <c r="HZV33" s="84"/>
      <c r="HZW33" s="84"/>
      <c r="HZX33" s="84"/>
      <c r="HZY33" s="84"/>
      <c r="HZZ33" s="84"/>
      <c r="IAA33" s="84"/>
      <c r="IAB33" s="84"/>
      <c r="IAC33" s="84"/>
      <c r="IAD33" s="84"/>
      <c r="IAE33" s="84"/>
      <c r="IAF33" s="84"/>
      <c r="IAG33" s="84"/>
      <c r="IAH33" s="84"/>
      <c r="IAI33" s="84"/>
      <c r="IAJ33" s="84"/>
      <c r="IAK33" s="84"/>
      <c r="IAL33" s="84"/>
      <c r="IAM33" s="84"/>
      <c r="IAN33" s="84"/>
      <c r="IAO33" s="84"/>
      <c r="IAP33" s="84"/>
      <c r="IAQ33" s="84"/>
      <c r="IAR33" s="84"/>
      <c r="IAS33" s="84"/>
      <c r="IAT33" s="84"/>
      <c r="IAU33" s="84"/>
      <c r="IAV33" s="84"/>
      <c r="IAW33" s="84"/>
      <c r="IAX33" s="84"/>
      <c r="IAY33" s="84"/>
      <c r="IAZ33" s="84"/>
      <c r="IBA33" s="84"/>
      <c r="IBB33" s="84"/>
      <c r="IBC33" s="84"/>
      <c r="IBD33" s="84"/>
      <c r="IBE33" s="84"/>
      <c r="IBF33" s="84"/>
      <c r="IBG33" s="84"/>
      <c r="IBH33" s="84"/>
      <c r="IBI33" s="84"/>
      <c r="IBJ33" s="84"/>
      <c r="IBK33" s="84"/>
      <c r="IBL33" s="84"/>
      <c r="IBM33" s="84"/>
      <c r="IBN33" s="84"/>
      <c r="IBO33" s="84"/>
      <c r="IBP33" s="84"/>
      <c r="IBQ33" s="84"/>
      <c r="IBR33" s="84"/>
      <c r="IBS33" s="84"/>
      <c r="IBT33" s="84"/>
      <c r="IBU33" s="84"/>
      <c r="IBV33" s="84"/>
      <c r="IBW33" s="84"/>
      <c r="IBX33" s="84"/>
      <c r="IBY33" s="84"/>
      <c r="IBZ33" s="84"/>
      <c r="ICA33" s="84"/>
      <c r="ICB33" s="84"/>
      <c r="ICC33" s="84"/>
      <c r="ICD33" s="84"/>
      <c r="ICE33" s="84"/>
      <c r="ICF33" s="84"/>
      <c r="ICG33" s="84"/>
      <c r="ICH33" s="84"/>
      <c r="ICI33" s="84"/>
      <c r="ICJ33" s="84"/>
      <c r="ICK33" s="84"/>
      <c r="ICL33" s="84"/>
      <c r="ICM33" s="84"/>
      <c r="ICN33" s="84"/>
      <c r="ICO33" s="84"/>
      <c r="ICP33" s="84"/>
      <c r="ICQ33" s="84"/>
      <c r="ICR33" s="84"/>
      <c r="ICS33" s="84"/>
      <c r="ICT33" s="84"/>
      <c r="ICU33" s="84"/>
      <c r="ICV33" s="84"/>
      <c r="ICW33" s="84"/>
      <c r="ICX33" s="84"/>
      <c r="ICY33" s="84"/>
      <c r="ICZ33" s="84"/>
      <c r="IDA33" s="84"/>
      <c r="IDB33" s="84"/>
      <c r="IDC33" s="84"/>
      <c r="IDD33" s="84"/>
      <c r="IDE33" s="84"/>
      <c r="IDF33" s="84"/>
      <c r="IDG33" s="84"/>
      <c r="IDH33" s="84"/>
      <c r="IDI33" s="84"/>
      <c r="IDJ33" s="84"/>
      <c r="IDK33" s="84"/>
      <c r="IDL33" s="84"/>
      <c r="IDM33" s="84"/>
      <c r="IDN33" s="84"/>
      <c r="IDO33" s="84"/>
      <c r="IDP33" s="84"/>
      <c r="IDQ33" s="84"/>
      <c r="IDR33" s="84"/>
      <c r="IDS33" s="84"/>
      <c r="IDT33" s="84"/>
      <c r="IDU33" s="84"/>
      <c r="IDV33" s="84"/>
      <c r="IDW33" s="84"/>
      <c r="IDX33" s="84"/>
      <c r="IDY33" s="84"/>
      <c r="IDZ33" s="84"/>
      <c r="IEA33" s="84"/>
      <c r="IEB33" s="84"/>
      <c r="IEC33" s="84"/>
      <c r="IED33" s="84"/>
      <c r="IEE33" s="84"/>
      <c r="IEF33" s="84"/>
      <c r="IEG33" s="84"/>
      <c r="IEH33" s="84"/>
      <c r="IEI33" s="84"/>
      <c r="IEJ33" s="84"/>
      <c r="IEK33" s="84"/>
      <c r="IEL33" s="84"/>
      <c r="IEM33" s="84"/>
      <c r="IEN33" s="84"/>
      <c r="IEO33" s="84"/>
      <c r="IEP33" s="84"/>
      <c r="IEQ33" s="84"/>
      <c r="IER33" s="84"/>
      <c r="IES33" s="84"/>
      <c r="IET33" s="84"/>
      <c r="IEU33" s="84"/>
      <c r="IEV33" s="84"/>
      <c r="IEW33" s="84"/>
      <c r="IEX33" s="84"/>
      <c r="IEY33" s="84"/>
      <c r="IEZ33" s="84"/>
      <c r="IFA33" s="84"/>
      <c r="IFB33" s="84"/>
      <c r="IFC33" s="84"/>
      <c r="IFD33" s="84"/>
      <c r="IFE33" s="84"/>
      <c r="IFF33" s="84"/>
      <c r="IFG33" s="84"/>
      <c r="IFH33" s="84"/>
      <c r="IFI33" s="84"/>
      <c r="IFJ33" s="84"/>
      <c r="IFK33" s="84"/>
      <c r="IFL33" s="84"/>
      <c r="IFM33" s="84"/>
      <c r="IFN33" s="84"/>
      <c r="IFO33" s="84"/>
      <c r="IFP33" s="84"/>
      <c r="IFQ33" s="84"/>
      <c r="IFR33" s="84"/>
      <c r="IFS33" s="84"/>
      <c r="IFT33" s="84"/>
      <c r="IFU33" s="84"/>
      <c r="IFV33" s="84"/>
      <c r="IFW33" s="84"/>
      <c r="IFX33" s="84"/>
      <c r="IFY33" s="84"/>
      <c r="IFZ33" s="84"/>
      <c r="IGA33" s="84"/>
      <c r="IGB33" s="84"/>
      <c r="IGC33" s="84"/>
      <c r="IGD33" s="84"/>
      <c r="IGE33" s="84"/>
      <c r="IGF33" s="84"/>
      <c r="IGG33" s="84"/>
      <c r="IGH33" s="84"/>
      <c r="IGI33" s="84"/>
      <c r="IGJ33" s="84"/>
      <c r="IGK33" s="84"/>
      <c r="IGL33" s="84"/>
      <c r="IGM33" s="84"/>
      <c r="IGN33" s="84"/>
      <c r="IGO33" s="84"/>
      <c r="IGP33" s="84"/>
      <c r="IGQ33" s="84"/>
      <c r="IGR33" s="84"/>
      <c r="IGS33" s="84"/>
      <c r="IGT33" s="84"/>
      <c r="IGU33" s="84"/>
      <c r="IGV33" s="84"/>
      <c r="IGW33" s="84"/>
      <c r="IGX33" s="84"/>
      <c r="IGY33" s="84"/>
      <c r="IGZ33" s="84"/>
      <c r="IHA33" s="84"/>
      <c r="IHB33" s="84"/>
      <c r="IHC33" s="84"/>
      <c r="IHD33" s="84"/>
      <c r="IHE33" s="84"/>
      <c r="IHF33" s="84"/>
      <c r="IHG33" s="84"/>
      <c r="IHH33" s="84"/>
      <c r="IHI33" s="84"/>
      <c r="IHJ33" s="84"/>
      <c r="IHK33" s="84"/>
      <c r="IHL33" s="84"/>
      <c r="IHM33" s="84"/>
      <c r="IHN33" s="84"/>
      <c r="IHO33" s="84"/>
      <c r="IHP33" s="84"/>
      <c r="IHQ33" s="84"/>
      <c r="IHR33" s="84"/>
      <c r="IHS33" s="84"/>
      <c r="IHT33" s="84"/>
      <c r="IHU33" s="84"/>
      <c r="IHV33" s="84"/>
      <c r="IHW33" s="84"/>
      <c r="IHX33" s="84"/>
      <c r="IHY33" s="84"/>
      <c r="IHZ33" s="84"/>
      <c r="IIA33" s="84"/>
      <c r="IIB33" s="84"/>
      <c r="IIC33" s="84"/>
      <c r="IID33" s="84"/>
      <c r="IIE33" s="84"/>
      <c r="IIF33" s="84"/>
      <c r="IIG33" s="84"/>
      <c r="IIH33" s="84"/>
      <c r="III33" s="84"/>
      <c r="IIJ33" s="84"/>
      <c r="IIK33" s="84"/>
      <c r="IIL33" s="84"/>
      <c r="IIM33" s="84"/>
      <c r="IIN33" s="84"/>
      <c r="IIO33" s="84"/>
      <c r="IIP33" s="84"/>
      <c r="IIQ33" s="84"/>
      <c r="IIR33" s="84"/>
      <c r="IIS33" s="84"/>
      <c r="IIT33" s="84"/>
      <c r="IIU33" s="84"/>
      <c r="IIV33" s="84"/>
      <c r="IIW33" s="84"/>
      <c r="IIX33" s="84"/>
      <c r="IIY33" s="84"/>
      <c r="IIZ33" s="84"/>
      <c r="IJA33" s="84"/>
      <c r="IJB33" s="84"/>
      <c r="IJC33" s="84"/>
      <c r="IJD33" s="84"/>
      <c r="IJE33" s="84"/>
      <c r="IJF33" s="84"/>
      <c r="IJG33" s="84"/>
      <c r="IJH33" s="84"/>
      <c r="IJI33" s="84"/>
      <c r="IJJ33" s="84"/>
      <c r="IJK33" s="84"/>
      <c r="IJL33" s="84"/>
      <c r="IJM33" s="84"/>
      <c r="IJN33" s="84"/>
      <c r="IJO33" s="84"/>
      <c r="IJP33" s="84"/>
      <c r="IJQ33" s="84"/>
      <c r="IJR33" s="84"/>
      <c r="IJS33" s="84"/>
      <c r="IJT33" s="84"/>
      <c r="IJU33" s="84"/>
      <c r="IJV33" s="84"/>
      <c r="IJW33" s="84"/>
      <c r="IJX33" s="84"/>
      <c r="IJY33" s="84"/>
      <c r="IJZ33" s="84"/>
      <c r="IKA33" s="84"/>
      <c r="IKB33" s="84"/>
      <c r="IKC33" s="84"/>
      <c r="IKD33" s="84"/>
      <c r="IKE33" s="84"/>
      <c r="IKF33" s="84"/>
      <c r="IKG33" s="84"/>
      <c r="IKH33" s="84"/>
      <c r="IKI33" s="84"/>
      <c r="IKJ33" s="84"/>
      <c r="IKK33" s="84"/>
      <c r="IKL33" s="84"/>
      <c r="IKM33" s="84"/>
      <c r="IKN33" s="84"/>
      <c r="IKO33" s="84"/>
      <c r="IKP33" s="84"/>
      <c r="IKQ33" s="84"/>
      <c r="IKR33" s="84"/>
      <c r="IKS33" s="84"/>
      <c r="IKT33" s="84"/>
      <c r="IKU33" s="84"/>
      <c r="IKV33" s="84"/>
      <c r="IKW33" s="84"/>
      <c r="IKX33" s="84"/>
      <c r="IKY33" s="84"/>
      <c r="IKZ33" s="84"/>
      <c r="ILA33" s="84"/>
      <c r="ILB33" s="84"/>
      <c r="ILC33" s="84"/>
      <c r="ILD33" s="84"/>
      <c r="ILE33" s="84"/>
      <c r="ILF33" s="84"/>
      <c r="ILG33" s="84"/>
      <c r="ILH33" s="84"/>
      <c r="ILI33" s="84"/>
      <c r="ILJ33" s="84"/>
      <c r="ILK33" s="84"/>
      <c r="ILL33" s="84"/>
      <c r="ILM33" s="84"/>
      <c r="ILN33" s="84"/>
      <c r="ILO33" s="84"/>
      <c r="ILP33" s="84"/>
      <c r="ILQ33" s="84"/>
      <c r="ILR33" s="84"/>
      <c r="ILS33" s="84"/>
      <c r="ILT33" s="84"/>
      <c r="ILU33" s="84"/>
      <c r="ILV33" s="84"/>
      <c r="ILW33" s="84"/>
      <c r="ILX33" s="84"/>
      <c r="ILY33" s="84"/>
      <c r="ILZ33" s="84"/>
      <c r="IMA33" s="84"/>
      <c r="IMB33" s="84"/>
      <c r="IMC33" s="84"/>
      <c r="IMD33" s="84"/>
      <c r="IME33" s="84"/>
      <c r="IMF33" s="84"/>
      <c r="IMG33" s="84"/>
      <c r="IMH33" s="84"/>
      <c r="IMI33" s="84"/>
      <c r="IMJ33" s="84"/>
      <c r="IMK33" s="84"/>
      <c r="IML33" s="84"/>
      <c r="IMM33" s="84"/>
      <c r="IMN33" s="84"/>
      <c r="IMO33" s="84"/>
      <c r="IMP33" s="84"/>
      <c r="IMQ33" s="84"/>
      <c r="IMR33" s="84"/>
      <c r="IMS33" s="84"/>
      <c r="IMT33" s="84"/>
      <c r="IMU33" s="84"/>
      <c r="IMV33" s="84"/>
      <c r="IMW33" s="84"/>
      <c r="IMX33" s="84"/>
      <c r="IMY33" s="84"/>
      <c r="IMZ33" s="84"/>
      <c r="INA33" s="84"/>
      <c r="INB33" s="84"/>
      <c r="INC33" s="84"/>
      <c r="IND33" s="84"/>
      <c r="INE33" s="84"/>
      <c r="INF33" s="84"/>
      <c r="ING33" s="84"/>
      <c r="INH33" s="84"/>
      <c r="INI33" s="84"/>
      <c r="INJ33" s="84"/>
      <c r="INK33" s="84"/>
      <c r="INL33" s="84"/>
      <c r="INM33" s="84"/>
      <c r="INN33" s="84"/>
      <c r="INO33" s="84"/>
      <c r="INP33" s="84"/>
      <c r="INQ33" s="84"/>
      <c r="INR33" s="84"/>
      <c r="INS33" s="84"/>
      <c r="INT33" s="84"/>
      <c r="INU33" s="84"/>
      <c r="INV33" s="84"/>
      <c r="INW33" s="84"/>
      <c r="INX33" s="84"/>
      <c r="INY33" s="84"/>
      <c r="INZ33" s="84"/>
      <c r="IOA33" s="84"/>
      <c r="IOB33" s="84"/>
      <c r="IOC33" s="84"/>
      <c r="IOD33" s="84"/>
      <c r="IOE33" s="84"/>
      <c r="IOF33" s="84"/>
      <c r="IOG33" s="84"/>
      <c r="IOH33" s="84"/>
      <c r="IOI33" s="84"/>
      <c r="IOJ33" s="84"/>
      <c r="IOK33" s="84"/>
      <c r="IOL33" s="84"/>
      <c r="IOM33" s="84"/>
      <c r="ION33" s="84"/>
      <c r="IOO33" s="84"/>
      <c r="IOP33" s="84"/>
      <c r="IOQ33" s="84"/>
      <c r="IOR33" s="84"/>
      <c r="IOS33" s="84"/>
      <c r="IOT33" s="84"/>
      <c r="IOU33" s="84"/>
      <c r="IOV33" s="84"/>
      <c r="IOW33" s="84"/>
      <c r="IOX33" s="84"/>
      <c r="IOY33" s="84"/>
      <c r="IOZ33" s="84"/>
      <c r="IPA33" s="84"/>
      <c r="IPB33" s="84"/>
      <c r="IPC33" s="84"/>
      <c r="IPD33" s="84"/>
      <c r="IPE33" s="84"/>
      <c r="IPF33" s="84"/>
      <c r="IPG33" s="84"/>
      <c r="IPH33" s="84"/>
      <c r="IPI33" s="84"/>
      <c r="IPJ33" s="84"/>
      <c r="IPK33" s="84"/>
      <c r="IPL33" s="84"/>
      <c r="IPM33" s="84"/>
      <c r="IPN33" s="84"/>
      <c r="IPO33" s="84"/>
      <c r="IPP33" s="84"/>
      <c r="IPQ33" s="84"/>
      <c r="IPR33" s="84"/>
      <c r="IPS33" s="84"/>
      <c r="IPT33" s="84"/>
      <c r="IPU33" s="84"/>
      <c r="IPV33" s="84"/>
      <c r="IPW33" s="84"/>
      <c r="IPX33" s="84"/>
      <c r="IPY33" s="84"/>
      <c r="IPZ33" s="84"/>
      <c r="IQA33" s="84"/>
      <c r="IQB33" s="84"/>
      <c r="IQC33" s="84"/>
      <c r="IQD33" s="84"/>
      <c r="IQE33" s="84"/>
      <c r="IQF33" s="84"/>
      <c r="IQG33" s="84"/>
      <c r="IQH33" s="84"/>
      <c r="IQI33" s="84"/>
      <c r="IQJ33" s="84"/>
      <c r="IQK33" s="84"/>
      <c r="IQL33" s="84"/>
      <c r="IQM33" s="84"/>
      <c r="IQN33" s="84"/>
      <c r="IQO33" s="84"/>
      <c r="IQP33" s="84"/>
      <c r="IQQ33" s="84"/>
      <c r="IQR33" s="84"/>
      <c r="IQS33" s="84"/>
      <c r="IQT33" s="84"/>
      <c r="IQU33" s="84"/>
      <c r="IQV33" s="84"/>
      <c r="IQW33" s="84"/>
      <c r="IQX33" s="84"/>
      <c r="IQY33" s="84"/>
      <c r="IQZ33" s="84"/>
      <c r="IRA33" s="84"/>
      <c r="IRB33" s="84"/>
      <c r="IRC33" s="84"/>
      <c r="IRD33" s="84"/>
      <c r="IRE33" s="84"/>
      <c r="IRF33" s="84"/>
      <c r="IRG33" s="84"/>
      <c r="IRH33" s="84"/>
      <c r="IRI33" s="84"/>
      <c r="IRJ33" s="84"/>
      <c r="IRK33" s="84"/>
      <c r="IRL33" s="84"/>
      <c r="IRM33" s="84"/>
      <c r="IRN33" s="84"/>
      <c r="IRO33" s="84"/>
      <c r="IRP33" s="84"/>
      <c r="IRQ33" s="84"/>
      <c r="IRR33" s="84"/>
      <c r="IRS33" s="84"/>
      <c r="IRT33" s="84"/>
      <c r="IRU33" s="84"/>
      <c r="IRV33" s="84"/>
      <c r="IRW33" s="84"/>
      <c r="IRX33" s="84"/>
      <c r="IRY33" s="84"/>
      <c r="IRZ33" s="84"/>
      <c r="ISA33" s="84"/>
      <c r="ISB33" s="84"/>
      <c r="ISC33" s="84"/>
      <c r="ISD33" s="84"/>
      <c r="ISE33" s="84"/>
      <c r="ISF33" s="84"/>
      <c r="ISG33" s="84"/>
      <c r="ISH33" s="84"/>
      <c r="ISI33" s="84"/>
      <c r="ISJ33" s="84"/>
      <c r="ISK33" s="84"/>
      <c r="ISL33" s="84"/>
      <c r="ISM33" s="84"/>
      <c r="ISN33" s="84"/>
      <c r="ISO33" s="84"/>
      <c r="ISP33" s="84"/>
      <c r="ISQ33" s="84"/>
      <c r="ISR33" s="84"/>
      <c r="ISS33" s="84"/>
      <c r="IST33" s="84"/>
      <c r="ISU33" s="84"/>
      <c r="ISV33" s="84"/>
      <c r="ISW33" s="84"/>
      <c r="ISX33" s="84"/>
      <c r="ISY33" s="84"/>
      <c r="ISZ33" s="84"/>
      <c r="ITA33" s="84"/>
      <c r="ITB33" s="84"/>
      <c r="ITC33" s="84"/>
      <c r="ITD33" s="84"/>
      <c r="ITE33" s="84"/>
      <c r="ITF33" s="84"/>
      <c r="ITG33" s="84"/>
      <c r="ITH33" s="84"/>
      <c r="ITI33" s="84"/>
      <c r="ITJ33" s="84"/>
      <c r="ITK33" s="84"/>
      <c r="ITL33" s="84"/>
      <c r="ITM33" s="84"/>
      <c r="ITN33" s="84"/>
      <c r="ITO33" s="84"/>
      <c r="ITP33" s="84"/>
      <c r="ITQ33" s="84"/>
      <c r="ITR33" s="84"/>
      <c r="ITS33" s="84"/>
      <c r="ITT33" s="84"/>
      <c r="ITU33" s="84"/>
      <c r="ITV33" s="84"/>
      <c r="ITW33" s="84"/>
      <c r="ITX33" s="84"/>
      <c r="ITY33" s="84"/>
      <c r="ITZ33" s="84"/>
      <c r="IUA33" s="84"/>
      <c r="IUB33" s="84"/>
      <c r="IUC33" s="84"/>
      <c r="IUD33" s="84"/>
      <c r="IUE33" s="84"/>
      <c r="IUF33" s="84"/>
      <c r="IUG33" s="84"/>
      <c r="IUH33" s="84"/>
      <c r="IUI33" s="84"/>
      <c r="IUJ33" s="84"/>
      <c r="IUK33" s="84"/>
      <c r="IUL33" s="84"/>
      <c r="IUM33" s="84"/>
      <c r="IUN33" s="84"/>
      <c r="IUO33" s="84"/>
      <c r="IUP33" s="84"/>
      <c r="IUQ33" s="84"/>
      <c r="IUR33" s="84"/>
      <c r="IUS33" s="84"/>
      <c r="IUT33" s="84"/>
      <c r="IUU33" s="84"/>
      <c r="IUV33" s="84"/>
      <c r="IUW33" s="84"/>
      <c r="IUX33" s="84"/>
      <c r="IUY33" s="84"/>
      <c r="IUZ33" s="84"/>
      <c r="IVA33" s="84"/>
      <c r="IVB33" s="84"/>
      <c r="IVC33" s="84"/>
      <c r="IVD33" s="84"/>
      <c r="IVE33" s="84"/>
      <c r="IVF33" s="84"/>
      <c r="IVG33" s="84"/>
      <c r="IVH33" s="84"/>
      <c r="IVI33" s="84"/>
      <c r="IVJ33" s="84"/>
      <c r="IVK33" s="84"/>
      <c r="IVL33" s="84"/>
      <c r="IVM33" s="84"/>
      <c r="IVN33" s="84"/>
      <c r="IVO33" s="84"/>
      <c r="IVP33" s="84"/>
      <c r="IVQ33" s="84"/>
      <c r="IVR33" s="84"/>
      <c r="IVS33" s="84"/>
      <c r="IVT33" s="84"/>
      <c r="IVU33" s="84"/>
      <c r="IVV33" s="84"/>
      <c r="IVW33" s="84"/>
      <c r="IVX33" s="84"/>
      <c r="IVY33" s="84"/>
      <c r="IVZ33" s="84"/>
      <c r="IWA33" s="84"/>
      <c r="IWB33" s="84"/>
      <c r="IWC33" s="84"/>
      <c r="IWD33" s="84"/>
      <c r="IWE33" s="84"/>
      <c r="IWF33" s="84"/>
      <c r="IWG33" s="84"/>
      <c r="IWH33" s="84"/>
      <c r="IWI33" s="84"/>
      <c r="IWJ33" s="84"/>
      <c r="IWK33" s="84"/>
      <c r="IWL33" s="84"/>
      <c r="IWM33" s="84"/>
      <c r="IWN33" s="84"/>
      <c r="IWO33" s="84"/>
      <c r="IWP33" s="84"/>
      <c r="IWQ33" s="84"/>
      <c r="IWR33" s="84"/>
      <c r="IWS33" s="84"/>
      <c r="IWT33" s="84"/>
      <c r="IWU33" s="84"/>
      <c r="IWV33" s="84"/>
      <c r="IWW33" s="84"/>
      <c r="IWX33" s="84"/>
      <c r="IWY33" s="84"/>
      <c r="IWZ33" s="84"/>
      <c r="IXA33" s="84"/>
      <c r="IXB33" s="84"/>
      <c r="IXC33" s="84"/>
      <c r="IXD33" s="84"/>
      <c r="IXE33" s="84"/>
      <c r="IXF33" s="84"/>
      <c r="IXG33" s="84"/>
      <c r="IXH33" s="84"/>
      <c r="IXI33" s="84"/>
      <c r="IXJ33" s="84"/>
      <c r="IXK33" s="84"/>
      <c r="IXL33" s="84"/>
      <c r="IXM33" s="84"/>
      <c r="IXN33" s="84"/>
      <c r="IXO33" s="84"/>
      <c r="IXP33" s="84"/>
      <c r="IXQ33" s="84"/>
      <c r="IXR33" s="84"/>
      <c r="IXS33" s="84"/>
      <c r="IXT33" s="84"/>
      <c r="IXU33" s="84"/>
      <c r="IXV33" s="84"/>
      <c r="IXW33" s="84"/>
      <c r="IXX33" s="84"/>
      <c r="IXY33" s="84"/>
      <c r="IXZ33" s="84"/>
      <c r="IYA33" s="84"/>
      <c r="IYB33" s="84"/>
      <c r="IYC33" s="84"/>
      <c r="IYD33" s="84"/>
      <c r="IYE33" s="84"/>
      <c r="IYF33" s="84"/>
      <c r="IYG33" s="84"/>
      <c r="IYH33" s="84"/>
      <c r="IYI33" s="84"/>
      <c r="IYJ33" s="84"/>
      <c r="IYK33" s="84"/>
      <c r="IYL33" s="84"/>
      <c r="IYM33" s="84"/>
      <c r="IYN33" s="84"/>
      <c r="IYO33" s="84"/>
      <c r="IYP33" s="84"/>
      <c r="IYQ33" s="84"/>
      <c r="IYR33" s="84"/>
      <c r="IYS33" s="84"/>
      <c r="IYT33" s="84"/>
      <c r="IYU33" s="84"/>
      <c r="IYV33" s="84"/>
      <c r="IYW33" s="84"/>
      <c r="IYX33" s="84"/>
      <c r="IYY33" s="84"/>
      <c r="IYZ33" s="84"/>
      <c r="IZA33" s="84"/>
      <c r="IZB33" s="84"/>
      <c r="IZC33" s="84"/>
      <c r="IZD33" s="84"/>
      <c r="IZE33" s="84"/>
      <c r="IZF33" s="84"/>
      <c r="IZG33" s="84"/>
      <c r="IZH33" s="84"/>
      <c r="IZI33" s="84"/>
      <c r="IZJ33" s="84"/>
      <c r="IZK33" s="84"/>
      <c r="IZL33" s="84"/>
      <c r="IZM33" s="84"/>
      <c r="IZN33" s="84"/>
      <c r="IZO33" s="84"/>
      <c r="IZP33" s="84"/>
      <c r="IZQ33" s="84"/>
      <c r="IZR33" s="84"/>
      <c r="IZS33" s="84"/>
      <c r="IZT33" s="84"/>
      <c r="IZU33" s="84"/>
      <c r="IZV33" s="84"/>
      <c r="IZW33" s="84"/>
      <c r="IZX33" s="84"/>
      <c r="IZY33" s="84"/>
      <c r="IZZ33" s="84"/>
      <c r="JAA33" s="84"/>
      <c r="JAB33" s="84"/>
      <c r="JAC33" s="84"/>
      <c r="JAD33" s="84"/>
      <c r="JAE33" s="84"/>
      <c r="JAF33" s="84"/>
      <c r="JAG33" s="84"/>
      <c r="JAH33" s="84"/>
      <c r="JAI33" s="84"/>
      <c r="JAJ33" s="84"/>
      <c r="JAK33" s="84"/>
      <c r="JAL33" s="84"/>
      <c r="JAM33" s="84"/>
      <c r="JAN33" s="84"/>
      <c r="JAO33" s="84"/>
      <c r="JAP33" s="84"/>
      <c r="JAQ33" s="84"/>
      <c r="JAR33" s="84"/>
      <c r="JAS33" s="84"/>
      <c r="JAT33" s="84"/>
      <c r="JAU33" s="84"/>
      <c r="JAV33" s="84"/>
      <c r="JAW33" s="84"/>
      <c r="JAX33" s="84"/>
      <c r="JAY33" s="84"/>
      <c r="JAZ33" s="84"/>
      <c r="JBA33" s="84"/>
      <c r="JBB33" s="84"/>
      <c r="JBC33" s="84"/>
      <c r="JBD33" s="84"/>
      <c r="JBE33" s="84"/>
      <c r="JBF33" s="84"/>
      <c r="JBG33" s="84"/>
      <c r="JBH33" s="84"/>
      <c r="JBI33" s="84"/>
      <c r="JBJ33" s="84"/>
      <c r="JBK33" s="84"/>
      <c r="JBL33" s="84"/>
      <c r="JBM33" s="84"/>
      <c r="JBN33" s="84"/>
      <c r="JBO33" s="84"/>
      <c r="JBP33" s="84"/>
      <c r="JBQ33" s="84"/>
      <c r="JBR33" s="84"/>
      <c r="JBS33" s="84"/>
      <c r="JBT33" s="84"/>
      <c r="JBU33" s="84"/>
      <c r="JBV33" s="84"/>
      <c r="JBW33" s="84"/>
      <c r="JBX33" s="84"/>
      <c r="JBY33" s="84"/>
      <c r="JBZ33" s="84"/>
      <c r="JCA33" s="84"/>
      <c r="JCB33" s="84"/>
      <c r="JCC33" s="84"/>
      <c r="JCD33" s="84"/>
      <c r="JCE33" s="84"/>
      <c r="JCF33" s="84"/>
      <c r="JCG33" s="84"/>
      <c r="JCH33" s="84"/>
      <c r="JCI33" s="84"/>
      <c r="JCJ33" s="84"/>
      <c r="JCK33" s="84"/>
      <c r="JCL33" s="84"/>
      <c r="JCM33" s="84"/>
      <c r="JCN33" s="84"/>
      <c r="JCO33" s="84"/>
      <c r="JCP33" s="84"/>
      <c r="JCQ33" s="84"/>
      <c r="JCR33" s="84"/>
      <c r="JCS33" s="84"/>
      <c r="JCT33" s="84"/>
      <c r="JCU33" s="84"/>
      <c r="JCV33" s="84"/>
      <c r="JCW33" s="84"/>
      <c r="JCX33" s="84"/>
      <c r="JCY33" s="84"/>
      <c r="JCZ33" s="84"/>
      <c r="JDA33" s="84"/>
      <c r="JDB33" s="84"/>
      <c r="JDC33" s="84"/>
      <c r="JDD33" s="84"/>
      <c r="JDE33" s="84"/>
      <c r="JDF33" s="84"/>
      <c r="JDG33" s="84"/>
      <c r="JDH33" s="84"/>
      <c r="JDI33" s="84"/>
      <c r="JDJ33" s="84"/>
      <c r="JDK33" s="84"/>
      <c r="JDL33" s="84"/>
      <c r="JDM33" s="84"/>
      <c r="JDN33" s="84"/>
      <c r="JDO33" s="84"/>
      <c r="JDP33" s="84"/>
      <c r="JDQ33" s="84"/>
      <c r="JDR33" s="84"/>
      <c r="JDS33" s="84"/>
      <c r="JDT33" s="84"/>
      <c r="JDU33" s="84"/>
      <c r="JDV33" s="84"/>
      <c r="JDW33" s="84"/>
      <c r="JDX33" s="84"/>
      <c r="JDY33" s="84"/>
      <c r="JDZ33" s="84"/>
      <c r="JEA33" s="84"/>
      <c r="JEB33" s="84"/>
      <c r="JEC33" s="84"/>
      <c r="JED33" s="84"/>
      <c r="JEE33" s="84"/>
      <c r="JEF33" s="84"/>
      <c r="JEG33" s="84"/>
      <c r="JEH33" s="84"/>
      <c r="JEI33" s="84"/>
      <c r="JEJ33" s="84"/>
      <c r="JEK33" s="84"/>
      <c r="JEL33" s="84"/>
      <c r="JEM33" s="84"/>
      <c r="JEN33" s="84"/>
      <c r="JEO33" s="84"/>
      <c r="JEP33" s="84"/>
      <c r="JEQ33" s="84"/>
      <c r="JER33" s="84"/>
      <c r="JES33" s="84"/>
      <c r="JET33" s="84"/>
      <c r="JEU33" s="84"/>
      <c r="JEV33" s="84"/>
      <c r="JEW33" s="84"/>
      <c r="JEX33" s="84"/>
      <c r="JEY33" s="84"/>
      <c r="JEZ33" s="84"/>
      <c r="JFA33" s="84"/>
      <c r="JFB33" s="84"/>
      <c r="JFC33" s="84"/>
      <c r="JFD33" s="84"/>
      <c r="JFE33" s="84"/>
      <c r="JFF33" s="84"/>
      <c r="JFG33" s="84"/>
      <c r="JFH33" s="84"/>
      <c r="JFI33" s="84"/>
      <c r="JFJ33" s="84"/>
      <c r="JFK33" s="84"/>
      <c r="JFL33" s="84"/>
      <c r="JFM33" s="84"/>
      <c r="JFN33" s="84"/>
      <c r="JFO33" s="84"/>
      <c r="JFP33" s="84"/>
      <c r="JFQ33" s="84"/>
      <c r="JFR33" s="84"/>
      <c r="JFS33" s="84"/>
      <c r="JFT33" s="84"/>
      <c r="JFU33" s="84"/>
      <c r="JFV33" s="84"/>
      <c r="JFW33" s="84"/>
      <c r="JFX33" s="84"/>
      <c r="JFY33" s="84"/>
      <c r="JFZ33" s="84"/>
      <c r="JGA33" s="84"/>
      <c r="JGB33" s="84"/>
      <c r="JGC33" s="84"/>
      <c r="JGD33" s="84"/>
      <c r="JGE33" s="84"/>
      <c r="JGF33" s="84"/>
      <c r="JGG33" s="84"/>
      <c r="JGH33" s="84"/>
      <c r="JGI33" s="84"/>
      <c r="JGJ33" s="84"/>
      <c r="JGK33" s="84"/>
      <c r="JGL33" s="84"/>
      <c r="JGM33" s="84"/>
      <c r="JGN33" s="84"/>
      <c r="JGO33" s="84"/>
      <c r="JGP33" s="84"/>
      <c r="JGQ33" s="84"/>
      <c r="JGR33" s="84"/>
      <c r="JGS33" s="84"/>
      <c r="JGT33" s="84"/>
      <c r="JGU33" s="84"/>
      <c r="JGV33" s="84"/>
      <c r="JGW33" s="84"/>
      <c r="JGX33" s="84"/>
      <c r="JGY33" s="84"/>
      <c r="JGZ33" s="84"/>
      <c r="JHA33" s="84"/>
      <c r="JHB33" s="84"/>
      <c r="JHC33" s="84"/>
      <c r="JHD33" s="84"/>
      <c r="JHE33" s="84"/>
      <c r="JHF33" s="84"/>
      <c r="JHG33" s="84"/>
      <c r="JHH33" s="84"/>
      <c r="JHI33" s="84"/>
      <c r="JHJ33" s="84"/>
      <c r="JHK33" s="84"/>
      <c r="JHL33" s="84"/>
      <c r="JHM33" s="84"/>
      <c r="JHN33" s="84"/>
      <c r="JHO33" s="84"/>
      <c r="JHP33" s="84"/>
      <c r="JHQ33" s="84"/>
      <c r="JHR33" s="84"/>
      <c r="JHS33" s="84"/>
      <c r="JHT33" s="84"/>
      <c r="JHU33" s="84"/>
      <c r="JHV33" s="84"/>
      <c r="JHW33" s="84"/>
      <c r="JHX33" s="84"/>
      <c r="JHY33" s="84"/>
      <c r="JHZ33" s="84"/>
      <c r="JIA33" s="84"/>
      <c r="JIB33" s="84"/>
      <c r="JIC33" s="84"/>
      <c r="JID33" s="84"/>
      <c r="JIE33" s="84"/>
      <c r="JIF33" s="84"/>
      <c r="JIG33" s="84"/>
      <c r="JIH33" s="84"/>
      <c r="JII33" s="84"/>
      <c r="JIJ33" s="84"/>
      <c r="JIK33" s="84"/>
      <c r="JIL33" s="84"/>
      <c r="JIM33" s="84"/>
      <c r="JIN33" s="84"/>
      <c r="JIO33" s="84"/>
      <c r="JIP33" s="84"/>
      <c r="JIQ33" s="84"/>
      <c r="JIR33" s="84"/>
      <c r="JIS33" s="84"/>
      <c r="JIT33" s="84"/>
      <c r="JIU33" s="84"/>
      <c r="JIV33" s="84"/>
      <c r="JIW33" s="84"/>
      <c r="JIX33" s="84"/>
      <c r="JIY33" s="84"/>
      <c r="JIZ33" s="84"/>
      <c r="JJA33" s="84"/>
      <c r="JJB33" s="84"/>
      <c r="JJC33" s="84"/>
      <c r="JJD33" s="84"/>
      <c r="JJE33" s="84"/>
      <c r="JJF33" s="84"/>
      <c r="JJG33" s="84"/>
      <c r="JJH33" s="84"/>
      <c r="JJI33" s="84"/>
      <c r="JJJ33" s="84"/>
      <c r="JJK33" s="84"/>
      <c r="JJL33" s="84"/>
      <c r="JJM33" s="84"/>
      <c r="JJN33" s="84"/>
      <c r="JJO33" s="84"/>
      <c r="JJP33" s="84"/>
      <c r="JJQ33" s="84"/>
      <c r="JJR33" s="84"/>
      <c r="JJS33" s="84"/>
      <c r="JJT33" s="84"/>
      <c r="JJU33" s="84"/>
      <c r="JJV33" s="84"/>
      <c r="JJW33" s="84"/>
      <c r="JJX33" s="84"/>
      <c r="JJY33" s="84"/>
      <c r="JJZ33" s="84"/>
      <c r="JKA33" s="84"/>
      <c r="JKB33" s="84"/>
      <c r="JKC33" s="84"/>
      <c r="JKD33" s="84"/>
      <c r="JKE33" s="84"/>
      <c r="JKF33" s="84"/>
      <c r="JKG33" s="84"/>
      <c r="JKH33" s="84"/>
      <c r="JKI33" s="84"/>
      <c r="JKJ33" s="84"/>
      <c r="JKK33" s="84"/>
      <c r="JKL33" s="84"/>
      <c r="JKM33" s="84"/>
      <c r="JKN33" s="84"/>
      <c r="JKO33" s="84"/>
      <c r="JKP33" s="84"/>
      <c r="JKQ33" s="84"/>
      <c r="JKR33" s="84"/>
      <c r="JKS33" s="84"/>
      <c r="JKT33" s="84"/>
      <c r="JKU33" s="84"/>
      <c r="JKV33" s="84"/>
      <c r="JKW33" s="84"/>
      <c r="JKX33" s="84"/>
      <c r="JKY33" s="84"/>
      <c r="JKZ33" s="84"/>
      <c r="JLA33" s="84"/>
      <c r="JLB33" s="84"/>
      <c r="JLC33" s="84"/>
      <c r="JLD33" s="84"/>
      <c r="JLE33" s="84"/>
      <c r="JLF33" s="84"/>
      <c r="JLG33" s="84"/>
      <c r="JLH33" s="84"/>
      <c r="JLI33" s="84"/>
      <c r="JLJ33" s="84"/>
      <c r="JLK33" s="84"/>
      <c r="JLL33" s="84"/>
      <c r="JLM33" s="84"/>
      <c r="JLN33" s="84"/>
      <c r="JLO33" s="84"/>
      <c r="JLP33" s="84"/>
      <c r="JLQ33" s="84"/>
      <c r="JLR33" s="84"/>
      <c r="JLS33" s="84"/>
      <c r="JLT33" s="84"/>
      <c r="JLU33" s="84"/>
      <c r="JLV33" s="84"/>
      <c r="JLW33" s="84"/>
      <c r="JLX33" s="84"/>
      <c r="JLY33" s="84"/>
      <c r="JLZ33" s="84"/>
      <c r="JMA33" s="84"/>
      <c r="JMB33" s="84"/>
      <c r="JMC33" s="84"/>
      <c r="JMD33" s="84"/>
      <c r="JME33" s="84"/>
      <c r="JMF33" s="84"/>
      <c r="JMG33" s="84"/>
      <c r="JMH33" s="84"/>
      <c r="JMI33" s="84"/>
      <c r="JMJ33" s="84"/>
      <c r="JMK33" s="84"/>
      <c r="JML33" s="84"/>
      <c r="JMM33" s="84"/>
      <c r="JMN33" s="84"/>
      <c r="JMO33" s="84"/>
      <c r="JMP33" s="84"/>
      <c r="JMQ33" s="84"/>
      <c r="JMR33" s="84"/>
      <c r="JMS33" s="84"/>
      <c r="JMT33" s="84"/>
      <c r="JMU33" s="84"/>
      <c r="JMV33" s="84"/>
      <c r="JMW33" s="84"/>
      <c r="JMX33" s="84"/>
      <c r="JMY33" s="84"/>
      <c r="JMZ33" s="84"/>
      <c r="JNA33" s="84"/>
      <c r="JNB33" s="84"/>
      <c r="JNC33" s="84"/>
      <c r="JND33" s="84"/>
      <c r="JNE33" s="84"/>
      <c r="JNF33" s="84"/>
      <c r="JNG33" s="84"/>
      <c r="JNH33" s="84"/>
      <c r="JNI33" s="84"/>
      <c r="JNJ33" s="84"/>
      <c r="JNK33" s="84"/>
      <c r="JNL33" s="84"/>
      <c r="JNM33" s="84"/>
      <c r="JNN33" s="84"/>
      <c r="JNO33" s="84"/>
      <c r="JNP33" s="84"/>
      <c r="JNQ33" s="84"/>
      <c r="JNR33" s="84"/>
      <c r="JNS33" s="84"/>
      <c r="JNT33" s="84"/>
      <c r="JNU33" s="84"/>
      <c r="JNV33" s="84"/>
      <c r="JNW33" s="84"/>
      <c r="JNX33" s="84"/>
      <c r="JNY33" s="84"/>
      <c r="JNZ33" s="84"/>
      <c r="JOA33" s="84"/>
      <c r="JOB33" s="84"/>
      <c r="JOC33" s="84"/>
      <c r="JOD33" s="84"/>
      <c r="JOE33" s="84"/>
      <c r="JOF33" s="84"/>
      <c r="JOG33" s="84"/>
      <c r="JOH33" s="84"/>
      <c r="JOI33" s="84"/>
      <c r="JOJ33" s="84"/>
      <c r="JOK33" s="84"/>
      <c r="JOL33" s="84"/>
      <c r="JOM33" s="84"/>
      <c r="JON33" s="84"/>
      <c r="JOO33" s="84"/>
      <c r="JOP33" s="84"/>
      <c r="JOQ33" s="84"/>
      <c r="JOR33" s="84"/>
      <c r="JOS33" s="84"/>
      <c r="JOT33" s="84"/>
      <c r="JOU33" s="84"/>
      <c r="JOV33" s="84"/>
      <c r="JOW33" s="84"/>
      <c r="JOX33" s="84"/>
      <c r="JOY33" s="84"/>
      <c r="JOZ33" s="84"/>
      <c r="JPA33" s="84"/>
      <c r="JPB33" s="84"/>
      <c r="JPC33" s="84"/>
      <c r="JPD33" s="84"/>
      <c r="JPE33" s="84"/>
      <c r="JPF33" s="84"/>
      <c r="JPG33" s="84"/>
      <c r="JPH33" s="84"/>
      <c r="JPI33" s="84"/>
      <c r="JPJ33" s="84"/>
      <c r="JPK33" s="84"/>
      <c r="JPL33" s="84"/>
      <c r="JPM33" s="84"/>
      <c r="JPN33" s="84"/>
      <c r="JPO33" s="84"/>
      <c r="JPP33" s="84"/>
      <c r="JPQ33" s="84"/>
      <c r="JPR33" s="84"/>
      <c r="JPS33" s="84"/>
      <c r="JPT33" s="84"/>
      <c r="JPU33" s="84"/>
      <c r="JPV33" s="84"/>
      <c r="JPW33" s="84"/>
      <c r="JPX33" s="84"/>
      <c r="JPY33" s="84"/>
      <c r="JPZ33" s="84"/>
      <c r="JQA33" s="84"/>
      <c r="JQB33" s="84"/>
      <c r="JQC33" s="84"/>
      <c r="JQD33" s="84"/>
      <c r="JQE33" s="84"/>
      <c r="JQF33" s="84"/>
      <c r="JQG33" s="84"/>
      <c r="JQH33" s="84"/>
      <c r="JQI33" s="84"/>
      <c r="JQJ33" s="84"/>
      <c r="JQK33" s="84"/>
      <c r="JQL33" s="84"/>
      <c r="JQM33" s="84"/>
      <c r="JQN33" s="84"/>
      <c r="JQO33" s="84"/>
      <c r="JQP33" s="84"/>
      <c r="JQQ33" s="84"/>
      <c r="JQR33" s="84"/>
      <c r="JQS33" s="84"/>
      <c r="JQT33" s="84"/>
      <c r="JQU33" s="84"/>
      <c r="JQV33" s="84"/>
      <c r="JQW33" s="84"/>
      <c r="JQX33" s="84"/>
      <c r="JQY33" s="84"/>
      <c r="JQZ33" s="84"/>
      <c r="JRA33" s="84"/>
      <c r="JRB33" s="84"/>
      <c r="JRC33" s="84"/>
      <c r="JRD33" s="84"/>
      <c r="JRE33" s="84"/>
      <c r="JRF33" s="84"/>
      <c r="JRG33" s="84"/>
      <c r="JRH33" s="84"/>
      <c r="JRI33" s="84"/>
      <c r="JRJ33" s="84"/>
      <c r="JRK33" s="84"/>
      <c r="JRL33" s="84"/>
      <c r="JRM33" s="84"/>
      <c r="JRN33" s="84"/>
      <c r="JRO33" s="84"/>
      <c r="JRP33" s="84"/>
      <c r="JRQ33" s="84"/>
      <c r="JRR33" s="84"/>
      <c r="JRS33" s="84"/>
      <c r="JRT33" s="84"/>
      <c r="JRU33" s="84"/>
      <c r="JRV33" s="84"/>
      <c r="JRW33" s="84"/>
      <c r="JRX33" s="84"/>
      <c r="JRY33" s="84"/>
      <c r="JRZ33" s="84"/>
      <c r="JSA33" s="84"/>
      <c r="JSB33" s="84"/>
      <c r="JSC33" s="84"/>
      <c r="JSD33" s="84"/>
      <c r="JSE33" s="84"/>
      <c r="JSF33" s="84"/>
      <c r="JSG33" s="84"/>
      <c r="JSH33" s="84"/>
      <c r="JSI33" s="84"/>
      <c r="JSJ33" s="84"/>
      <c r="JSK33" s="84"/>
      <c r="JSL33" s="84"/>
      <c r="JSM33" s="84"/>
      <c r="JSN33" s="84"/>
      <c r="JSO33" s="84"/>
      <c r="JSP33" s="84"/>
      <c r="JSQ33" s="84"/>
      <c r="JSR33" s="84"/>
      <c r="JSS33" s="84"/>
      <c r="JST33" s="84"/>
      <c r="JSU33" s="84"/>
      <c r="JSV33" s="84"/>
      <c r="JSW33" s="84"/>
      <c r="JSX33" s="84"/>
      <c r="JSY33" s="84"/>
      <c r="JSZ33" s="84"/>
      <c r="JTA33" s="84"/>
      <c r="JTB33" s="84"/>
      <c r="JTC33" s="84"/>
      <c r="JTD33" s="84"/>
      <c r="JTE33" s="84"/>
      <c r="JTF33" s="84"/>
      <c r="JTG33" s="84"/>
      <c r="JTH33" s="84"/>
      <c r="JTI33" s="84"/>
      <c r="JTJ33" s="84"/>
      <c r="JTK33" s="84"/>
      <c r="JTL33" s="84"/>
      <c r="JTM33" s="84"/>
      <c r="JTN33" s="84"/>
      <c r="JTO33" s="84"/>
      <c r="JTP33" s="84"/>
      <c r="JTQ33" s="84"/>
      <c r="JTR33" s="84"/>
      <c r="JTS33" s="84"/>
      <c r="JTT33" s="84"/>
      <c r="JTU33" s="84"/>
      <c r="JTV33" s="84"/>
      <c r="JTW33" s="84"/>
      <c r="JTX33" s="84"/>
      <c r="JTY33" s="84"/>
      <c r="JTZ33" s="84"/>
      <c r="JUA33" s="84"/>
      <c r="JUB33" s="84"/>
      <c r="JUC33" s="84"/>
      <c r="JUD33" s="84"/>
      <c r="JUE33" s="84"/>
      <c r="JUF33" s="84"/>
      <c r="JUG33" s="84"/>
      <c r="JUH33" s="84"/>
      <c r="JUI33" s="84"/>
      <c r="JUJ33" s="84"/>
      <c r="JUK33" s="84"/>
      <c r="JUL33" s="84"/>
      <c r="JUM33" s="84"/>
      <c r="JUN33" s="84"/>
      <c r="JUO33" s="84"/>
      <c r="JUP33" s="84"/>
      <c r="JUQ33" s="84"/>
      <c r="JUR33" s="84"/>
      <c r="JUS33" s="84"/>
      <c r="JUT33" s="84"/>
      <c r="JUU33" s="84"/>
      <c r="JUV33" s="84"/>
      <c r="JUW33" s="84"/>
      <c r="JUX33" s="84"/>
      <c r="JUY33" s="84"/>
      <c r="JUZ33" s="84"/>
      <c r="JVA33" s="84"/>
      <c r="JVB33" s="84"/>
      <c r="JVC33" s="84"/>
      <c r="JVD33" s="84"/>
      <c r="JVE33" s="84"/>
      <c r="JVF33" s="84"/>
      <c r="JVG33" s="84"/>
      <c r="JVH33" s="84"/>
      <c r="JVI33" s="84"/>
      <c r="JVJ33" s="84"/>
      <c r="JVK33" s="84"/>
      <c r="JVL33" s="84"/>
      <c r="JVM33" s="84"/>
      <c r="JVN33" s="84"/>
      <c r="JVO33" s="84"/>
      <c r="JVP33" s="84"/>
      <c r="JVQ33" s="84"/>
      <c r="JVR33" s="84"/>
      <c r="JVS33" s="84"/>
      <c r="JVT33" s="84"/>
      <c r="JVU33" s="84"/>
      <c r="JVV33" s="84"/>
      <c r="JVW33" s="84"/>
      <c r="JVX33" s="84"/>
      <c r="JVY33" s="84"/>
      <c r="JVZ33" s="84"/>
      <c r="JWA33" s="84"/>
      <c r="JWB33" s="84"/>
      <c r="JWC33" s="84"/>
      <c r="JWD33" s="84"/>
      <c r="JWE33" s="84"/>
      <c r="JWF33" s="84"/>
      <c r="JWG33" s="84"/>
      <c r="JWH33" s="84"/>
      <c r="JWI33" s="84"/>
      <c r="JWJ33" s="84"/>
      <c r="JWK33" s="84"/>
      <c r="JWL33" s="84"/>
      <c r="JWM33" s="84"/>
      <c r="JWN33" s="84"/>
      <c r="JWO33" s="84"/>
      <c r="JWP33" s="84"/>
      <c r="JWQ33" s="84"/>
      <c r="JWR33" s="84"/>
      <c r="JWS33" s="84"/>
      <c r="JWT33" s="84"/>
      <c r="JWU33" s="84"/>
      <c r="JWV33" s="84"/>
      <c r="JWW33" s="84"/>
      <c r="JWX33" s="84"/>
      <c r="JWY33" s="84"/>
      <c r="JWZ33" s="84"/>
      <c r="JXA33" s="84"/>
      <c r="JXB33" s="84"/>
      <c r="JXC33" s="84"/>
      <c r="JXD33" s="84"/>
      <c r="JXE33" s="84"/>
      <c r="JXF33" s="84"/>
      <c r="JXG33" s="84"/>
      <c r="JXH33" s="84"/>
      <c r="JXI33" s="84"/>
      <c r="JXJ33" s="84"/>
      <c r="JXK33" s="84"/>
      <c r="JXL33" s="84"/>
      <c r="JXM33" s="84"/>
      <c r="JXN33" s="84"/>
      <c r="JXO33" s="84"/>
      <c r="JXP33" s="84"/>
      <c r="JXQ33" s="84"/>
      <c r="JXR33" s="84"/>
      <c r="JXS33" s="84"/>
      <c r="JXT33" s="84"/>
      <c r="JXU33" s="84"/>
      <c r="JXV33" s="84"/>
      <c r="JXW33" s="84"/>
      <c r="JXX33" s="84"/>
      <c r="JXY33" s="84"/>
      <c r="JXZ33" s="84"/>
      <c r="JYA33" s="84"/>
      <c r="JYB33" s="84"/>
      <c r="JYC33" s="84"/>
      <c r="JYD33" s="84"/>
      <c r="JYE33" s="84"/>
      <c r="JYF33" s="84"/>
      <c r="JYG33" s="84"/>
      <c r="JYH33" s="84"/>
      <c r="JYI33" s="84"/>
      <c r="JYJ33" s="84"/>
      <c r="JYK33" s="84"/>
      <c r="JYL33" s="84"/>
      <c r="JYM33" s="84"/>
      <c r="JYN33" s="84"/>
      <c r="JYO33" s="84"/>
      <c r="JYP33" s="84"/>
      <c r="JYQ33" s="84"/>
      <c r="JYR33" s="84"/>
      <c r="JYS33" s="84"/>
      <c r="JYT33" s="84"/>
      <c r="JYU33" s="84"/>
      <c r="JYV33" s="84"/>
      <c r="JYW33" s="84"/>
      <c r="JYX33" s="84"/>
      <c r="JYY33" s="84"/>
      <c r="JYZ33" s="84"/>
      <c r="JZA33" s="84"/>
      <c r="JZB33" s="84"/>
      <c r="JZC33" s="84"/>
      <c r="JZD33" s="84"/>
      <c r="JZE33" s="84"/>
      <c r="JZF33" s="84"/>
      <c r="JZG33" s="84"/>
      <c r="JZH33" s="84"/>
      <c r="JZI33" s="84"/>
      <c r="JZJ33" s="84"/>
      <c r="JZK33" s="84"/>
      <c r="JZL33" s="84"/>
      <c r="JZM33" s="84"/>
      <c r="JZN33" s="84"/>
      <c r="JZO33" s="84"/>
      <c r="JZP33" s="84"/>
      <c r="JZQ33" s="84"/>
      <c r="JZR33" s="84"/>
      <c r="JZS33" s="84"/>
      <c r="JZT33" s="84"/>
      <c r="JZU33" s="84"/>
      <c r="JZV33" s="84"/>
      <c r="JZW33" s="84"/>
      <c r="JZX33" s="84"/>
      <c r="JZY33" s="84"/>
      <c r="JZZ33" s="84"/>
      <c r="KAA33" s="84"/>
      <c r="KAB33" s="84"/>
      <c r="KAC33" s="84"/>
      <c r="KAD33" s="84"/>
      <c r="KAE33" s="84"/>
      <c r="KAF33" s="84"/>
      <c r="KAG33" s="84"/>
      <c r="KAH33" s="84"/>
      <c r="KAI33" s="84"/>
      <c r="KAJ33" s="84"/>
      <c r="KAK33" s="84"/>
      <c r="KAL33" s="84"/>
      <c r="KAM33" s="84"/>
      <c r="KAN33" s="84"/>
      <c r="KAO33" s="84"/>
      <c r="KAP33" s="84"/>
      <c r="KAQ33" s="84"/>
      <c r="KAR33" s="84"/>
      <c r="KAS33" s="84"/>
      <c r="KAT33" s="84"/>
      <c r="KAU33" s="84"/>
      <c r="KAV33" s="84"/>
      <c r="KAW33" s="84"/>
      <c r="KAX33" s="84"/>
      <c r="KAY33" s="84"/>
      <c r="KAZ33" s="84"/>
      <c r="KBA33" s="84"/>
      <c r="KBB33" s="84"/>
      <c r="KBC33" s="84"/>
      <c r="KBD33" s="84"/>
      <c r="KBE33" s="84"/>
      <c r="KBF33" s="84"/>
      <c r="KBG33" s="84"/>
      <c r="KBH33" s="84"/>
      <c r="KBI33" s="84"/>
      <c r="KBJ33" s="84"/>
      <c r="KBK33" s="84"/>
      <c r="KBL33" s="84"/>
      <c r="KBM33" s="84"/>
      <c r="KBN33" s="84"/>
      <c r="KBO33" s="84"/>
      <c r="KBP33" s="84"/>
      <c r="KBQ33" s="84"/>
      <c r="KBR33" s="84"/>
      <c r="KBS33" s="84"/>
      <c r="KBT33" s="84"/>
      <c r="KBU33" s="84"/>
      <c r="KBV33" s="84"/>
      <c r="KBW33" s="84"/>
      <c r="KBX33" s="84"/>
      <c r="KBY33" s="84"/>
      <c r="KBZ33" s="84"/>
      <c r="KCA33" s="84"/>
      <c r="KCB33" s="84"/>
      <c r="KCC33" s="84"/>
      <c r="KCD33" s="84"/>
      <c r="KCE33" s="84"/>
      <c r="KCF33" s="84"/>
      <c r="KCG33" s="84"/>
      <c r="KCH33" s="84"/>
      <c r="KCI33" s="84"/>
      <c r="KCJ33" s="84"/>
      <c r="KCK33" s="84"/>
      <c r="KCL33" s="84"/>
      <c r="KCM33" s="84"/>
      <c r="KCN33" s="84"/>
      <c r="KCO33" s="84"/>
      <c r="KCP33" s="84"/>
      <c r="KCQ33" s="84"/>
      <c r="KCR33" s="84"/>
      <c r="KCS33" s="84"/>
      <c r="KCT33" s="84"/>
      <c r="KCU33" s="84"/>
      <c r="KCV33" s="84"/>
      <c r="KCW33" s="84"/>
      <c r="KCX33" s="84"/>
      <c r="KCY33" s="84"/>
      <c r="KCZ33" s="84"/>
      <c r="KDA33" s="84"/>
      <c r="KDB33" s="84"/>
      <c r="KDC33" s="84"/>
      <c r="KDD33" s="84"/>
      <c r="KDE33" s="84"/>
      <c r="KDF33" s="84"/>
      <c r="KDG33" s="84"/>
      <c r="KDH33" s="84"/>
      <c r="KDI33" s="84"/>
      <c r="KDJ33" s="84"/>
      <c r="KDK33" s="84"/>
      <c r="KDL33" s="84"/>
      <c r="KDM33" s="84"/>
      <c r="KDN33" s="84"/>
      <c r="KDO33" s="84"/>
      <c r="KDP33" s="84"/>
      <c r="KDQ33" s="84"/>
      <c r="KDR33" s="84"/>
      <c r="KDS33" s="84"/>
      <c r="KDT33" s="84"/>
      <c r="KDU33" s="84"/>
      <c r="KDV33" s="84"/>
      <c r="KDW33" s="84"/>
      <c r="KDX33" s="84"/>
      <c r="KDY33" s="84"/>
      <c r="KDZ33" s="84"/>
      <c r="KEA33" s="84"/>
      <c r="KEB33" s="84"/>
      <c r="KEC33" s="84"/>
      <c r="KED33" s="84"/>
      <c r="KEE33" s="84"/>
      <c r="KEF33" s="84"/>
      <c r="KEG33" s="84"/>
      <c r="KEH33" s="84"/>
      <c r="KEI33" s="84"/>
      <c r="KEJ33" s="84"/>
      <c r="KEK33" s="84"/>
      <c r="KEL33" s="84"/>
      <c r="KEM33" s="84"/>
      <c r="KEN33" s="84"/>
      <c r="KEO33" s="84"/>
      <c r="KEP33" s="84"/>
      <c r="KEQ33" s="84"/>
      <c r="KER33" s="84"/>
      <c r="KES33" s="84"/>
      <c r="KET33" s="84"/>
      <c r="KEU33" s="84"/>
      <c r="KEV33" s="84"/>
      <c r="KEW33" s="84"/>
      <c r="KEX33" s="84"/>
      <c r="KEY33" s="84"/>
      <c r="KEZ33" s="84"/>
      <c r="KFA33" s="84"/>
      <c r="KFB33" s="84"/>
      <c r="KFC33" s="84"/>
      <c r="KFD33" s="84"/>
      <c r="KFE33" s="84"/>
      <c r="KFF33" s="84"/>
      <c r="KFG33" s="84"/>
      <c r="KFH33" s="84"/>
      <c r="KFI33" s="84"/>
      <c r="KFJ33" s="84"/>
      <c r="KFK33" s="84"/>
      <c r="KFL33" s="84"/>
      <c r="KFM33" s="84"/>
      <c r="KFN33" s="84"/>
      <c r="KFO33" s="84"/>
      <c r="KFP33" s="84"/>
      <c r="KFQ33" s="84"/>
      <c r="KFR33" s="84"/>
      <c r="KFS33" s="84"/>
      <c r="KFT33" s="84"/>
      <c r="KFU33" s="84"/>
      <c r="KFV33" s="84"/>
      <c r="KFW33" s="84"/>
      <c r="KFX33" s="84"/>
      <c r="KFY33" s="84"/>
      <c r="KFZ33" s="84"/>
      <c r="KGA33" s="84"/>
      <c r="KGB33" s="84"/>
      <c r="KGC33" s="84"/>
      <c r="KGD33" s="84"/>
      <c r="KGE33" s="84"/>
      <c r="KGF33" s="84"/>
      <c r="KGG33" s="84"/>
      <c r="KGH33" s="84"/>
      <c r="KGI33" s="84"/>
      <c r="KGJ33" s="84"/>
      <c r="KGK33" s="84"/>
      <c r="KGL33" s="84"/>
      <c r="KGM33" s="84"/>
      <c r="KGN33" s="84"/>
      <c r="KGO33" s="84"/>
      <c r="KGP33" s="84"/>
      <c r="KGQ33" s="84"/>
      <c r="KGR33" s="84"/>
      <c r="KGS33" s="84"/>
      <c r="KGT33" s="84"/>
      <c r="KGU33" s="84"/>
      <c r="KGV33" s="84"/>
      <c r="KGW33" s="84"/>
      <c r="KGX33" s="84"/>
      <c r="KGY33" s="84"/>
      <c r="KGZ33" s="84"/>
      <c r="KHA33" s="84"/>
      <c r="KHB33" s="84"/>
      <c r="KHC33" s="84"/>
      <c r="KHD33" s="84"/>
      <c r="KHE33" s="84"/>
      <c r="KHF33" s="84"/>
      <c r="KHG33" s="84"/>
      <c r="KHH33" s="84"/>
      <c r="KHI33" s="84"/>
      <c r="KHJ33" s="84"/>
      <c r="KHK33" s="84"/>
      <c r="KHL33" s="84"/>
      <c r="KHM33" s="84"/>
      <c r="KHN33" s="84"/>
      <c r="KHO33" s="84"/>
      <c r="KHP33" s="84"/>
      <c r="KHQ33" s="84"/>
      <c r="KHR33" s="84"/>
      <c r="KHS33" s="84"/>
      <c r="KHT33" s="84"/>
      <c r="KHU33" s="84"/>
      <c r="KHV33" s="84"/>
      <c r="KHW33" s="84"/>
      <c r="KHX33" s="84"/>
      <c r="KHY33" s="84"/>
      <c r="KHZ33" s="84"/>
      <c r="KIA33" s="84"/>
      <c r="KIB33" s="84"/>
      <c r="KIC33" s="84"/>
      <c r="KID33" s="84"/>
      <c r="KIE33" s="84"/>
      <c r="KIF33" s="84"/>
      <c r="KIG33" s="84"/>
      <c r="KIH33" s="84"/>
      <c r="KII33" s="84"/>
      <c r="KIJ33" s="84"/>
      <c r="KIK33" s="84"/>
      <c r="KIL33" s="84"/>
      <c r="KIM33" s="84"/>
      <c r="KIN33" s="84"/>
      <c r="KIO33" s="84"/>
      <c r="KIP33" s="84"/>
      <c r="KIQ33" s="84"/>
      <c r="KIR33" s="84"/>
      <c r="KIS33" s="84"/>
      <c r="KIT33" s="84"/>
      <c r="KIU33" s="84"/>
      <c r="KIV33" s="84"/>
      <c r="KIW33" s="84"/>
      <c r="KIX33" s="84"/>
      <c r="KIY33" s="84"/>
      <c r="KIZ33" s="84"/>
      <c r="KJA33" s="84"/>
      <c r="KJB33" s="84"/>
      <c r="KJC33" s="84"/>
      <c r="KJD33" s="84"/>
      <c r="KJE33" s="84"/>
      <c r="KJF33" s="84"/>
      <c r="KJG33" s="84"/>
      <c r="KJH33" s="84"/>
      <c r="KJI33" s="84"/>
      <c r="KJJ33" s="84"/>
      <c r="KJK33" s="84"/>
      <c r="KJL33" s="84"/>
      <c r="KJM33" s="84"/>
      <c r="KJN33" s="84"/>
      <c r="KJO33" s="84"/>
      <c r="KJP33" s="84"/>
      <c r="KJQ33" s="84"/>
      <c r="KJR33" s="84"/>
      <c r="KJS33" s="84"/>
      <c r="KJT33" s="84"/>
      <c r="KJU33" s="84"/>
      <c r="KJV33" s="84"/>
      <c r="KJW33" s="84"/>
      <c r="KJX33" s="84"/>
      <c r="KJY33" s="84"/>
      <c r="KJZ33" s="84"/>
      <c r="KKA33" s="84"/>
      <c r="KKB33" s="84"/>
      <c r="KKC33" s="84"/>
      <c r="KKD33" s="84"/>
      <c r="KKE33" s="84"/>
      <c r="KKF33" s="84"/>
      <c r="KKG33" s="84"/>
      <c r="KKH33" s="84"/>
      <c r="KKI33" s="84"/>
      <c r="KKJ33" s="84"/>
      <c r="KKK33" s="84"/>
      <c r="KKL33" s="84"/>
      <c r="KKM33" s="84"/>
      <c r="KKN33" s="84"/>
      <c r="KKO33" s="84"/>
      <c r="KKP33" s="84"/>
      <c r="KKQ33" s="84"/>
      <c r="KKR33" s="84"/>
      <c r="KKS33" s="84"/>
      <c r="KKT33" s="84"/>
      <c r="KKU33" s="84"/>
      <c r="KKV33" s="84"/>
      <c r="KKW33" s="84"/>
      <c r="KKX33" s="84"/>
      <c r="KKY33" s="84"/>
      <c r="KKZ33" s="84"/>
      <c r="KLA33" s="84"/>
      <c r="KLB33" s="84"/>
      <c r="KLC33" s="84"/>
      <c r="KLD33" s="84"/>
      <c r="KLE33" s="84"/>
      <c r="KLF33" s="84"/>
      <c r="KLG33" s="84"/>
      <c r="KLH33" s="84"/>
      <c r="KLI33" s="84"/>
      <c r="KLJ33" s="84"/>
      <c r="KLK33" s="84"/>
      <c r="KLL33" s="84"/>
      <c r="KLM33" s="84"/>
      <c r="KLN33" s="84"/>
      <c r="KLO33" s="84"/>
      <c r="KLP33" s="84"/>
      <c r="KLQ33" s="84"/>
      <c r="KLR33" s="84"/>
      <c r="KLS33" s="84"/>
      <c r="KLT33" s="84"/>
      <c r="KLU33" s="84"/>
      <c r="KLV33" s="84"/>
      <c r="KLW33" s="84"/>
      <c r="KLX33" s="84"/>
      <c r="KLY33" s="84"/>
      <c r="KLZ33" s="84"/>
      <c r="KMA33" s="84"/>
      <c r="KMB33" s="84"/>
      <c r="KMC33" s="84"/>
      <c r="KMD33" s="84"/>
      <c r="KME33" s="84"/>
      <c r="KMF33" s="84"/>
      <c r="KMG33" s="84"/>
      <c r="KMH33" s="84"/>
      <c r="KMI33" s="84"/>
      <c r="KMJ33" s="84"/>
      <c r="KMK33" s="84"/>
      <c r="KML33" s="84"/>
      <c r="KMM33" s="84"/>
      <c r="KMN33" s="84"/>
      <c r="KMO33" s="84"/>
      <c r="KMP33" s="84"/>
      <c r="KMQ33" s="84"/>
      <c r="KMR33" s="84"/>
      <c r="KMS33" s="84"/>
      <c r="KMT33" s="84"/>
      <c r="KMU33" s="84"/>
      <c r="KMV33" s="84"/>
      <c r="KMW33" s="84"/>
      <c r="KMX33" s="84"/>
      <c r="KMY33" s="84"/>
      <c r="KMZ33" s="84"/>
      <c r="KNA33" s="84"/>
      <c r="KNB33" s="84"/>
      <c r="KNC33" s="84"/>
      <c r="KND33" s="84"/>
      <c r="KNE33" s="84"/>
      <c r="KNF33" s="84"/>
      <c r="KNG33" s="84"/>
      <c r="KNH33" s="84"/>
      <c r="KNI33" s="84"/>
      <c r="KNJ33" s="84"/>
      <c r="KNK33" s="84"/>
      <c r="KNL33" s="84"/>
      <c r="KNM33" s="84"/>
      <c r="KNN33" s="84"/>
      <c r="KNO33" s="84"/>
      <c r="KNP33" s="84"/>
      <c r="KNQ33" s="84"/>
      <c r="KNR33" s="84"/>
      <c r="KNS33" s="84"/>
      <c r="KNT33" s="84"/>
      <c r="KNU33" s="84"/>
      <c r="KNV33" s="84"/>
      <c r="KNW33" s="84"/>
      <c r="KNX33" s="84"/>
      <c r="KNY33" s="84"/>
      <c r="KNZ33" s="84"/>
      <c r="KOA33" s="84"/>
      <c r="KOB33" s="84"/>
      <c r="KOC33" s="84"/>
      <c r="KOD33" s="84"/>
      <c r="KOE33" s="84"/>
      <c r="KOF33" s="84"/>
      <c r="KOG33" s="84"/>
      <c r="KOH33" s="84"/>
      <c r="KOI33" s="84"/>
      <c r="KOJ33" s="84"/>
      <c r="KOK33" s="84"/>
      <c r="KOL33" s="84"/>
      <c r="KOM33" s="84"/>
      <c r="KON33" s="84"/>
      <c r="KOO33" s="84"/>
      <c r="KOP33" s="84"/>
      <c r="KOQ33" s="84"/>
      <c r="KOR33" s="84"/>
      <c r="KOS33" s="84"/>
      <c r="KOT33" s="84"/>
      <c r="KOU33" s="84"/>
      <c r="KOV33" s="84"/>
      <c r="KOW33" s="84"/>
      <c r="KOX33" s="84"/>
      <c r="KOY33" s="84"/>
      <c r="KOZ33" s="84"/>
      <c r="KPA33" s="84"/>
      <c r="KPB33" s="84"/>
      <c r="KPC33" s="84"/>
      <c r="KPD33" s="84"/>
      <c r="KPE33" s="84"/>
      <c r="KPF33" s="84"/>
      <c r="KPG33" s="84"/>
      <c r="KPH33" s="84"/>
      <c r="KPI33" s="84"/>
      <c r="KPJ33" s="84"/>
      <c r="KPK33" s="84"/>
      <c r="KPL33" s="84"/>
      <c r="KPM33" s="84"/>
      <c r="KPN33" s="84"/>
      <c r="KPO33" s="84"/>
      <c r="KPP33" s="84"/>
      <c r="KPQ33" s="84"/>
      <c r="KPR33" s="84"/>
      <c r="KPS33" s="84"/>
      <c r="KPT33" s="84"/>
      <c r="KPU33" s="84"/>
      <c r="KPV33" s="84"/>
      <c r="KPW33" s="84"/>
      <c r="KPX33" s="84"/>
      <c r="KPY33" s="84"/>
      <c r="KPZ33" s="84"/>
      <c r="KQA33" s="84"/>
      <c r="KQB33" s="84"/>
      <c r="KQC33" s="84"/>
      <c r="KQD33" s="84"/>
      <c r="KQE33" s="84"/>
      <c r="KQF33" s="84"/>
      <c r="KQG33" s="84"/>
      <c r="KQH33" s="84"/>
      <c r="KQI33" s="84"/>
      <c r="KQJ33" s="84"/>
      <c r="KQK33" s="84"/>
      <c r="KQL33" s="84"/>
      <c r="KQM33" s="84"/>
      <c r="KQN33" s="84"/>
      <c r="KQO33" s="84"/>
      <c r="KQP33" s="84"/>
      <c r="KQQ33" s="84"/>
      <c r="KQR33" s="84"/>
      <c r="KQS33" s="84"/>
      <c r="KQT33" s="84"/>
      <c r="KQU33" s="84"/>
      <c r="KQV33" s="84"/>
      <c r="KQW33" s="84"/>
      <c r="KQX33" s="84"/>
      <c r="KQY33" s="84"/>
      <c r="KQZ33" s="84"/>
      <c r="KRA33" s="84"/>
      <c r="KRB33" s="84"/>
      <c r="KRC33" s="84"/>
      <c r="KRD33" s="84"/>
      <c r="KRE33" s="84"/>
      <c r="KRF33" s="84"/>
      <c r="KRG33" s="84"/>
      <c r="KRH33" s="84"/>
      <c r="KRI33" s="84"/>
      <c r="KRJ33" s="84"/>
      <c r="KRK33" s="84"/>
      <c r="KRL33" s="84"/>
      <c r="KRM33" s="84"/>
      <c r="KRN33" s="84"/>
      <c r="KRO33" s="84"/>
      <c r="KRP33" s="84"/>
      <c r="KRQ33" s="84"/>
      <c r="KRR33" s="84"/>
      <c r="KRS33" s="84"/>
      <c r="KRT33" s="84"/>
      <c r="KRU33" s="84"/>
      <c r="KRV33" s="84"/>
      <c r="KRW33" s="84"/>
      <c r="KRX33" s="84"/>
      <c r="KRY33" s="84"/>
      <c r="KRZ33" s="84"/>
      <c r="KSA33" s="84"/>
      <c r="KSB33" s="84"/>
      <c r="KSC33" s="84"/>
      <c r="KSD33" s="84"/>
      <c r="KSE33" s="84"/>
      <c r="KSF33" s="84"/>
      <c r="KSG33" s="84"/>
      <c r="KSH33" s="84"/>
      <c r="KSI33" s="84"/>
      <c r="KSJ33" s="84"/>
      <c r="KSK33" s="84"/>
      <c r="KSL33" s="84"/>
      <c r="KSM33" s="84"/>
      <c r="KSN33" s="84"/>
      <c r="KSO33" s="84"/>
      <c r="KSP33" s="84"/>
      <c r="KSQ33" s="84"/>
      <c r="KSR33" s="84"/>
      <c r="KSS33" s="84"/>
      <c r="KST33" s="84"/>
      <c r="KSU33" s="84"/>
      <c r="KSV33" s="84"/>
      <c r="KSW33" s="84"/>
      <c r="KSX33" s="84"/>
      <c r="KSY33" s="84"/>
      <c r="KSZ33" s="84"/>
      <c r="KTA33" s="84"/>
      <c r="KTB33" s="84"/>
      <c r="KTC33" s="84"/>
      <c r="KTD33" s="84"/>
      <c r="KTE33" s="84"/>
      <c r="KTF33" s="84"/>
      <c r="KTG33" s="84"/>
      <c r="KTH33" s="84"/>
      <c r="KTI33" s="84"/>
      <c r="KTJ33" s="84"/>
      <c r="KTK33" s="84"/>
      <c r="KTL33" s="84"/>
      <c r="KTM33" s="84"/>
      <c r="KTN33" s="84"/>
      <c r="KTO33" s="84"/>
      <c r="KTP33" s="84"/>
      <c r="KTQ33" s="84"/>
      <c r="KTR33" s="84"/>
      <c r="KTS33" s="84"/>
      <c r="KTT33" s="84"/>
      <c r="KTU33" s="84"/>
      <c r="KTV33" s="84"/>
      <c r="KTW33" s="84"/>
      <c r="KTX33" s="84"/>
      <c r="KTY33" s="84"/>
      <c r="KTZ33" s="84"/>
      <c r="KUA33" s="84"/>
      <c r="KUB33" s="84"/>
      <c r="KUC33" s="84"/>
      <c r="KUD33" s="84"/>
      <c r="KUE33" s="84"/>
      <c r="KUF33" s="84"/>
      <c r="KUG33" s="84"/>
      <c r="KUH33" s="84"/>
      <c r="KUI33" s="84"/>
      <c r="KUJ33" s="84"/>
      <c r="KUK33" s="84"/>
      <c r="KUL33" s="84"/>
      <c r="KUM33" s="84"/>
      <c r="KUN33" s="84"/>
      <c r="KUO33" s="84"/>
      <c r="KUP33" s="84"/>
      <c r="KUQ33" s="84"/>
      <c r="KUR33" s="84"/>
      <c r="KUS33" s="84"/>
      <c r="KUT33" s="84"/>
      <c r="KUU33" s="84"/>
      <c r="KUV33" s="84"/>
      <c r="KUW33" s="84"/>
      <c r="KUX33" s="84"/>
      <c r="KUY33" s="84"/>
      <c r="KUZ33" s="84"/>
      <c r="KVA33" s="84"/>
      <c r="KVB33" s="84"/>
      <c r="KVC33" s="84"/>
      <c r="KVD33" s="84"/>
      <c r="KVE33" s="84"/>
      <c r="KVF33" s="84"/>
      <c r="KVG33" s="84"/>
      <c r="KVH33" s="84"/>
      <c r="KVI33" s="84"/>
      <c r="KVJ33" s="84"/>
      <c r="KVK33" s="84"/>
      <c r="KVL33" s="84"/>
      <c r="KVM33" s="84"/>
      <c r="KVN33" s="84"/>
      <c r="KVO33" s="84"/>
      <c r="KVP33" s="84"/>
      <c r="KVQ33" s="84"/>
      <c r="KVR33" s="84"/>
      <c r="KVS33" s="84"/>
      <c r="KVT33" s="84"/>
      <c r="KVU33" s="84"/>
      <c r="KVV33" s="84"/>
      <c r="KVW33" s="84"/>
      <c r="KVX33" s="84"/>
      <c r="KVY33" s="84"/>
      <c r="KVZ33" s="84"/>
      <c r="KWA33" s="84"/>
      <c r="KWB33" s="84"/>
      <c r="KWC33" s="84"/>
      <c r="KWD33" s="84"/>
      <c r="KWE33" s="84"/>
      <c r="KWF33" s="84"/>
      <c r="KWG33" s="84"/>
      <c r="KWH33" s="84"/>
      <c r="KWI33" s="84"/>
      <c r="KWJ33" s="84"/>
      <c r="KWK33" s="84"/>
      <c r="KWL33" s="84"/>
      <c r="KWM33" s="84"/>
      <c r="KWN33" s="84"/>
      <c r="KWO33" s="84"/>
      <c r="KWP33" s="84"/>
      <c r="KWQ33" s="84"/>
      <c r="KWR33" s="84"/>
      <c r="KWS33" s="84"/>
      <c r="KWT33" s="84"/>
      <c r="KWU33" s="84"/>
      <c r="KWV33" s="84"/>
      <c r="KWW33" s="84"/>
      <c r="KWX33" s="84"/>
      <c r="KWY33" s="84"/>
      <c r="KWZ33" s="84"/>
      <c r="KXA33" s="84"/>
      <c r="KXB33" s="84"/>
      <c r="KXC33" s="84"/>
      <c r="KXD33" s="84"/>
      <c r="KXE33" s="84"/>
      <c r="KXF33" s="84"/>
      <c r="KXG33" s="84"/>
      <c r="KXH33" s="84"/>
      <c r="KXI33" s="84"/>
      <c r="KXJ33" s="84"/>
      <c r="KXK33" s="84"/>
      <c r="KXL33" s="84"/>
      <c r="KXM33" s="84"/>
      <c r="KXN33" s="84"/>
      <c r="KXO33" s="84"/>
      <c r="KXP33" s="84"/>
      <c r="KXQ33" s="84"/>
      <c r="KXR33" s="84"/>
      <c r="KXS33" s="84"/>
      <c r="KXT33" s="84"/>
      <c r="KXU33" s="84"/>
      <c r="KXV33" s="84"/>
      <c r="KXW33" s="84"/>
      <c r="KXX33" s="84"/>
      <c r="KXY33" s="84"/>
      <c r="KXZ33" s="84"/>
      <c r="KYA33" s="84"/>
      <c r="KYB33" s="84"/>
      <c r="KYC33" s="84"/>
      <c r="KYD33" s="84"/>
      <c r="KYE33" s="84"/>
      <c r="KYF33" s="84"/>
      <c r="KYG33" s="84"/>
      <c r="KYH33" s="84"/>
      <c r="KYI33" s="84"/>
      <c r="KYJ33" s="84"/>
      <c r="KYK33" s="84"/>
      <c r="KYL33" s="84"/>
      <c r="KYM33" s="84"/>
      <c r="KYN33" s="84"/>
      <c r="KYO33" s="84"/>
      <c r="KYP33" s="84"/>
      <c r="KYQ33" s="84"/>
      <c r="KYR33" s="84"/>
      <c r="KYS33" s="84"/>
      <c r="KYT33" s="84"/>
      <c r="KYU33" s="84"/>
      <c r="KYV33" s="84"/>
      <c r="KYW33" s="84"/>
      <c r="KYX33" s="84"/>
      <c r="KYY33" s="84"/>
      <c r="KYZ33" s="84"/>
      <c r="KZA33" s="84"/>
      <c r="KZB33" s="84"/>
      <c r="KZC33" s="84"/>
      <c r="KZD33" s="84"/>
      <c r="KZE33" s="84"/>
      <c r="KZF33" s="84"/>
      <c r="KZG33" s="84"/>
      <c r="KZH33" s="84"/>
      <c r="KZI33" s="84"/>
      <c r="KZJ33" s="84"/>
      <c r="KZK33" s="84"/>
      <c r="KZL33" s="84"/>
      <c r="KZM33" s="84"/>
      <c r="KZN33" s="84"/>
      <c r="KZO33" s="84"/>
      <c r="KZP33" s="84"/>
      <c r="KZQ33" s="84"/>
      <c r="KZR33" s="84"/>
      <c r="KZS33" s="84"/>
      <c r="KZT33" s="84"/>
      <c r="KZU33" s="84"/>
      <c r="KZV33" s="84"/>
      <c r="KZW33" s="84"/>
      <c r="KZX33" s="84"/>
      <c r="KZY33" s="84"/>
      <c r="KZZ33" s="84"/>
      <c r="LAA33" s="84"/>
      <c r="LAB33" s="84"/>
      <c r="LAC33" s="84"/>
      <c r="LAD33" s="84"/>
      <c r="LAE33" s="84"/>
      <c r="LAF33" s="84"/>
      <c r="LAG33" s="84"/>
      <c r="LAH33" s="84"/>
      <c r="LAI33" s="84"/>
      <c r="LAJ33" s="84"/>
      <c r="LAK33" s="84"/>
      <c r="LAL33" s="84"/>
      <c r="LAM33" s="84"/>
      <c r="LAN33" s="84"/>
      <c r="LAO33" s="84"/>
      <c r="LAP33" s="84"/>
      <c r="LAQ33" s="84"/>
      <c r="LAR33" s="84"/>
      <c r="LAS33" s="84"/>
      <c r="LAT33" s="84"/>
      <c r="LAU33" s="84"/>
      <c r="LAV33" s="84"/>
      <c r="LAW33" s="84"/>
      <c r="LAX33" s="84"/>
      <c r="LAY33" s="84"/>
      <c r="LAZ33" s="84"/>
      <c r="LBA33" s="84"/>
      <c r="LBB33" s="84"/>
      <c r="LBC33" s="84"/>
      <c r="LBD33" s="84"/>
      <c r="LBE33" s="84"/>
      <c r="LBF33" s="84"/>
      <c r="LBG33" s="84"/>
      <c r="LBH33" s="84"/>
      <c r="LBI33" s="84"/>
      <c r="LBJ33" s="84"/>
      <c r="LBK33" s="84"/>
      <c r="LBL33" s="84"/>
      <c r="LBM33" s="84"/>
      <c r="LBN33" s="84"/>
      <c r="LBO33" s="84"/>
      <c r="LBP33" s="84"/>
      <c r="LBQ33" s="84"/>
      <c r="LBR33" s="84"/>
      <c r="LBS33" s="84"/>
      <c r="LBT33" s="84"/>
      <c r="LBU33" s="84"/>
      <c r="LBV33" s="84"/>
      <c r="LBW33" s="84"/>
      <c r="LBX33" s="84"/>
      <c r="LBY33" s="84"/>
      <c r="LBZ33" s="84"/>
      <c r="LCA33" s="84"/>
      <c r="LCB33" s="84"/>
      <c r="LCC33" s="84"/>
      <c r="LCD33" s="84"/>
      <c r="LCE33" s="84"/>
      <c r="LCF33" s="84"/>
      <c r="LCG33" s="84"/>
      <c r="LCH33" s="84"/>
      <c r="LCI33" s="84"/>
      <c r="LCJ33" s="84"/>
      <c r="LCK33" s="84"/>
      <c r="LCL33" s="84"/>
      <c r="LCM33" s="84"/>
      <c r="LCN33" s="84"/>
      <c r="LCO33" s="84"/>
      <c r="LCP33" s="84"/>
      <c r="LCQ33" s="84"/>
      <c r="LCR33" s="84"/>
      <c r="LCS33" s="84"/>
      <c r="LCT33" s="84"/>
      <c r="LCU33" s="84"/>
      <c r="LCV33" s="84"/>
      <c r="LCW33" s="84"/>
      <c r="LCX33" s="84"/>
      <c r="LCY33" s="84"/>
      <c r="LCZ33" s="84"/>
      <c r="LDA33" s="84"/>
      <c r="LDB33" s="84"/>
      <c r="LDC33" s="84"/>
      <c r="LDD33" s="84"/>
      <c r="LDE33" s="84"/>
      <c r="LDF33" s="84"/>
      <c r="LDG33" s="84"/>
      <c r="LDH33" s="84"/>
      <c r="LDI33" s="84"/>
      <c r="LDJ33" s="84"/>
      <c r="LDK33" s="84"/>
      <c r="LDL33" s="84"/>
      <c r="LDM33" s="84"/>
      <c r="LDN33" s="84"/>
      <c r="LDO33" s="84"/>
      <c r="LDP33" s="84"/>
      <c r="LDQ33" s="84"/>
      <c r="LDR33" s="84"/>
      <c r="LDS33" s="84"/>
      <c r="LDT33" s="84"/>
      <c r="LDU33" s="84"/>
      <c r="LDV33" s="84"/>
      <c r="LDW33" s="84"/>
      <c r="LDX33" s="84"/>
      <c r="LDY33" s="84"/>
      <c r="LDZ33" s="84"/>
      <c r="LEA33" s="84"/>
      <c r="LEB33" s="84"/>
      <c r="LEC33" s="84"/>
      <c r="LED33" s="84"/>
      <c r="LEE33" s="84"/>
      <c r="LEF33" s="84"/>
      <c r="LEG33" s="84"/>
      <c r="LEH33" s="84"/>
      <c r="LEI33" s="84"/>
      <c r="LEJ33" s="84"/>
      <c r="LEK33" s="84"/>
      <c r="LEL33" s="84"/>
      <c r="LEM33" s="84"/>
      <c r="LEN33" s="84"/>
      <c r="LEO33" s="84"/>
      <c r="LEP33" s="84"/>
      <c r="LEQ33" s="84"/>
      <c r="LER33" s="84"/>
      <c r="LES33" s="84"/>
      <c r="LET33" s="84"/>
      <c r="LEU33" s="84"/>
      <c r="LEV33" s="84"/>
      <c r="LEW33" s="84"/>
      <c r="LEX33" s="84"/>
      <c r="LEY33" s="84"/>
      <c r="LEZ33" s="84"/>
      <c r="LFA33" s="84"/>
      <c r="LFB33" s="84"/>
      <c r="LFC33" s="84"/>
      <c r="LFD33" s="84"/>
      <c r="LFE33" s="84"/>
      <c r="LFF33" s="84"/>
      <c r="LFG33" s="84"/>
      <c r="LFH33" s="84"/>
      <c r="LFI33" s="84"/>
      <c r="LFJ33" s="84"/>
      <c r="LFK33" s="84"/>
      <c r="LFL33" s="84"/>
      <c r="LFM33" s="84"/>
      <c r="LFN33" s="84"/>
      <c r="LFO33" s="84"/>
      <c r="LFP33" s="84"/>
      <c r="LFQ33" s="84"/>
      <c r="LFR33" s="84"/>
      <c r="LFS33" s="84"/>
      <c r="LFT33" s="84"/>
      <c r="LFU33" s="84"/>
      <c r="LFV33" s="84"/>
      <c r="LFW33" s="84"/>
      <c r="LFX33" s="84"/>
      <c r="LFY33" s="84"/>
      <c r="LFZ33" s="84"/>
      <c r="LGA33" s="84"/>
      <c r="LGB33" s="84"/>
      <c r="LGC33" s="84"/>
      <c r="LGD33" s="84"/>
      <c r="LGE33" s="84"/>
      <c r="LGF33" s="84"/>
      <c r="LGG33" s="84"/>
      <c r="LGH33" s="84"/>
      <c r="LGI33" s="84"/>
      <c r="LGJ33" s="84"/>
      <c r="LGK33" s="84"/>
      <c r="LGL33" s="84"/>
      <c r="LGM33" s="84"/>
      <c r="LGN33" s="84"/>
      <c r="LGO33" s="84"/>
      <c r="LGP33" s="84"/>
      <c r="LGQ33" s="84"/>
      <c r="LGR33" s="84"/>
      <c r="LGS33" s="84"/>
      <c r="LGT33" s="84"/>
      <c r="LGU33" s="84"/>
      <c r="LGV33" s="84"/>
      <c r="LGW33" s="84"/>
      <c r="LGX33" s="84"/>
      <c r="LGY33" s="84"/>
      <c r="LGZ33" s="84"/>
      <c r="LHA33" s="84"/>
      <c r="LHB33" s="84"/>
      <c r="LHC33" s="84"/>
      <c r="LHD33" s="84"/>
      <c r="LHE33" s="84"/>
      <c r="LHF33" s="84"/>
      <c r="LHG33" s="84"/>
      <c r="LHH33" s="84"/>
      <c r="LHI33" s="84"/>
      <c r="LHJ33" s="84"/>
      <c r="LHK33" s="84"/>
      <c r="LHL33" s="84"/>
      <c r="LHM33" s="84"/>
      <c r="LHN33" s="84"/>
      <c r="LHO33" s="84"/>
      <c r="LHP33" s="84"/>
      <c r="LHQ33" s="84"/>
      <c r="LHR33" s="84"/>
      <c r="LHS33" s="84"/>
      <c r="LHT33" s="84"/>
      <c r="LHU33" s="84"/>
      <c r="LHV33" s="84"/>
      <c r="LHW33" s="84"/>
      <c r="LHX33" s="84"/>
      <c r="LHY33" s="84"/>
      <c r="LHZ33" s="84"/>
      <c r="LIA33" s="84"/>
      <c r="LIB33" s="84"/>
      <c r="LIC33" s="84"/>
      <c r="LID33" s="84"/>
      <c r="LIE33" s="84"/>
      <c r="LIF33" s="84"/>
      <c r="LIG33" s="84"/>
      <c r="LIH33" s="84"/>
      <c r="LII33" s="84"/>
      <c r="LIJ33" s="84"/>
      <c r="LIK33" s="84"/>
      <c r="LIL33" s="84"/>
      <c r="LIM33" s="84"/>
      <c r="LIN33" s="84"/>
      <c r="LIO33" s="84"/>
      <c r="LIP33" s="84"/>
      <c r="LIQ33" s="84"/>
      <c r="LIR33" s="84"/>
      <c r="LIS33" s="84"/>
      <c r="LIT33" s="84"/>
      <c r="LIU33" s="84"/>
      <c r="LIV33" s="84"/>
      <c r="LIW33" s="84"/>
      <c r="LIX33" s="84"/>
      <c r="LIY33" s="84"/>
      <c r="LIZ33" s="84"/>
      <c r="LJA33" s="84"/>
      <c r="LJB33" s="84"/>
      <c r="LJC33" s="84"/>
      <c r="LJD33" s="84"/>
      <c r="LJE33" s="84"/>
      <c r="LJF33" s="84"/>
      <c r="LJG33" s="84"/>
      <c r="LJH33" s="84"/>
      <c r="LJI33" s="84"/>
      <c r="LJJ33" s="84"/>
      <c r="LJK33" s="84"/>
      <c r="LJL33" s="84"/>
      <c r="LJM33" s="84"/>
      <c r="LJN33" s="84"/>
      <c r="LJO33" s="84"/>
      <c r="LJP33" s="84"/>
      <c r="LJQ33" s="84"/>
      <c r="LJR33" s="84"/>
      <c r="LJS33" s="84"/>
      <c r="LJT33" s="84"/>
      <c r="LJU33" s="84"/>
      <c r="LJV33" s="84"/>
      <c r="LJW33" s="84"/>
      <c r="LJX33" s="84"/>
      <c r="LJY33" s="84"/>
      <c r="LJZ33" s="84"/>
      <c r="LKA33" s="84"/>
      <c r="LKB33" s="84"/>
      <c r="LKC33" s="84"/>
      <c r="LKD33" s="84"/>
      <c r="LKE33" s="84"/>
      <c r="LKF33" s="84"/>
      <c r="LKG33" s="84"/>
      <c r="LKH33" s="84"/>
      <c r="LKI33" s="84"/>
      <c r="LKJ33" s="84"/>
      <c r="LKK33" s="84"/>
      <c r="LKL33" s="84"/>
      <c r="LKM33" s="84"/>
      <c r="LKN33" s="84"/>
      <c r="LKO33" s="84"/>
      <c r="LKP33" s="84"/>
      <c r="LKQ33" s="84"/>
      <c r="LKR33" s="84"/>
      <c r="LKS33" s="84"/>
      <c r="LKT33" s="84"/>
      <c r="LKU33" s="84"/>
      <c r="LKV33" s="84"/>
      <c r="LKW33" s="84"/>
      <c r="LKX33" s="84"/>
      <c r="LKY33" s="84"/>
      <c r="LKZ33" s="84"/>
      <c r="LLA33" s="84"/>
      <c r="LLB33" s="84"/>
      <c r="LLC33" s="84"/>
      <c r="LLD33" s="84"/>
      <c r="LLE33" s="84"/>
      <c r="LLF33" s="84"/>
      <c r="LLG33" s="84"/>
      <c r="LLH33" s="84"/>
      <c r="LLI33" s="84"/>
      <c r="LLJ33" s="84"/>
      <c r="LLK33" s="84"/>
      <c r="LLL33" s="84"/>
      <c r="LLM33" s="84"/>
      <c r="LLN33" s="84"/>
      <c r="LLO33" s="84"/>
      <c r="LLP33" s="84"/>
      <c r="LLQ33" s="84"/>
      <c r="LLR33" s="84"/>
      <c r="LLS33" s="84"/>
      <c r="LLT33" s="84"/>
      <c r="LLU33" s="84"/>
      <c r="LLV33" s="84"/>
      <c r="LLW33" s="84"/>
      <c r="LLX33" s="84"/>
      <c r="LLY33" s="84"/>
      <c r="LLZ33" s="84"/>
      <c r="LMA33" s="84"/>
      <c r="LMB33" s="84"/>
      <c r="LMC33" s="84"/>
      <c r="LMD33" s="84"/>
      <c r="LME33" s="84"/>
      <c r="LMF33" s="84"/>
      <c r="LMG33" s="84"/>
      <c r="LMH33" s="84"/>
      <c r="LMI33" s="84"/>
      <c r="LMJ33" s="84"/>
      <c r="LMK33" s="84"/>
      <c r="LML33" s="84"/>
      <c r="LMM33" s="84"/>
      <c r="LMN33" s="84"/>
      <c r="LMO33" s="84"/>
      <c r="LMP33" s="84"/>
      <c r="LMQ33" s="84"/>
      <c r="LMR33" s="84"/>
      <c r="LMS33" s="84"/>
      <c r="LMT33" s="84"/>
      <c r="LMU33" s="84"/>
      <c r="LMV33" s="84"/>
      <c r="LMW33" s="84"/>
      <c r="LMX33" s="84"/>
      <c r="LMY33" s="84"/>
      <c r="LMZ33" s="84"/>
      <c r="LNA33" s="84"/>
      <c r="LNB33" s="84"/>
      <c r="LNC33" s="84"/>
      <c r="LND33" s="84"/>
      <c r="LNE33" s="84"/>
      <c r="LNF33" s="84"/>
      <c r="LNG33" s="84"/>
      <c r="LNH33" s="84"/>
      <c r="LNI33" s="84"/>
      <c r="LNJ33" s="84"/>
      <c r="LNK33" s="84"/>
      <c r="LNL33" s="84"/>
      <c r="LNM33" s="84"/>
      <c r="LNN33" s="84"/>
      <c r="LNO33" s="84"/>
      <c r="LNP33" s="84"/>
      <c r="LNQ33" s="84"/>
      <c r="LNR33" s="84"/>
      <c r="LNS33" s="84"/>
      <c r="LNT33" s="84"/>
      <c r="LNU33" s="84"/>
      <c r="LNV33" s="84"/>
      <c r="LNW33" s="84"/>
      <c r="LNX33" s="84"/>
      <c r="LNY33" s="84"/>
      <c r="LNZ33" s="84"/>
      <c r="LOA33" s="84"/>
      <c r="LOB33" s="84"/>
      <c r="LOC33" s="84"/>
      <c r="LOD33" s="84"/>
      <c r="LOE33" s="84"/>
      <c r="LOF33" s="84"/>
      <c r="LOG33" s="84"/>
      <c r="LOH33" s="84"/>
      <c r="LOI33" s="84"/>
      <c r="LOJ33" s="84"/>
      <c r="LOK33" s="84"/>
      <c r="LOL33" s="84"/>
      <c r="LOM33" s="84"/>
      <c r="LON33" s="84"/>
      <c r="LOO33" s="84"/>
      <c r="LOP33" s="84"/>
      <c r="LOQ33" s="84"/>
      <c r="LOR33" s="84"/>
      <c r="LOS33" s="84"/>
      <c r="LOT33" s="84"/>
      <c r="LOU33" s="84"/>
      <c r="LOV33" s="84"/>
      <c r="LOW33" s="84"/>
      <c r="LOX33" s="84"/>
      <c r="LOY33" s="84"/>
      <c r="LOZ33" s="84"/>
      <c r="LPA33" s="84"/>
      <c r="LPB33" s="84"/>
      <c r="LPC33" s="84"/>
      <c r="LPD33" s="84"/>
      <c r="LPE33" s="84"/>
      <c r="LPF33" s="84"/>
      <c r="LPG33" s="84"/>
      <c r="LPH33" s="84"/>
      <c r="LPI33" s="84"/>
      <c r="LPJ33" s="84"/>
      <c r="LPK33" s="84"/>
      <c r="LPL33" s="84"/>
      <c r="LPM33" s="84"/>
      <c r="LPN33" s="84"/>
      <c r="LPO33" s="84"/>
      <c r="LPP33" s="84"/>
      <c r="LPQ33" s="84"/>
      <c r="LPR33" s="84"/>
      <c r="LPS33" s="84"/>
      <c r="LPT33" s="84"/>
      <c r="LPU33" s="84"/>
      <c r="LPV33" s="84"/>
      <c r="LPW33" s="84"/>
      <c r="LPX33" s="84"/>
      <c r="LPY33" s="84"/>
      <c r="LPZ33" s="84"/>
      <c r="LQA33" s="84"/>
      <c r="LQB33" s="84"/>
      <c r="LQC33" s="84"/>
      <c r="LQD33" s="84"/>
      <c r="LQE33" s="84"/>
      <c r="LQF33" s="84"/>
      <c r="LQG33" s="84"/>
      <c r="LQH33" s="84"/>
      <c r="LQI33" s="84"/>
      <c r="LQJ33" s="84"/>
      <c r="LQK33" s="84"/>
      <c r="LQL33" s="84"/>
      <c r="LQM33" s="84"/>
      <c r="LQN33" s="84"/>
      <c r="LQO33" s="84"/>
      <c r="LQP33" s="84"/>
      <c r="LQQ33" s="84"/>
      <c r="LQR33" s="84"/>
      <c r="LQS33" s="84"/>
      <c r="LQT33" s="84"/>
      <c r="LQU33" s="84"/>
      <c r="LQV33" s="84"/>
      <c r="LQW33" s="84"/>
      <c r="LQX33" s="84"/>
      <c r="LQY33" s="84"/>
      <c r="LQZ33" s="84"/>
      <c r="LRA33" s="84"/>
      <c r="LRB33" s="84"/>
      <c r="LRC33" s="84"/>
      <c r="LRD33" s="84"/>
      <c r="LRE33" s="84"/>
      <c r="LRF33" s="84"/>
      <c r="LRG33" s="84"/>
      <c r="LRH33" s="84"/>
      <c r="LRI33" s="84"/>
      <c r="LRJ33" s="84"/>
      <c r="LRK33" s="84"/>
      <c r="LRL33" s="84"/>
      <c r="LRM33" s="84"/>
      <c r="LRN33" s="84"/>
      <c r="LRO33" s="84"/>
      <c r="LRP33" s="84"/>
      <c r="LRQ33" s="84"/>
      <c r="LRR33" s="84"/>
      <c r="LRS33" s="84"/>
      <c r="LRT33" s="84"/>
      <c r="LRU33" s="84"/>
      <c r="LRV33" s="84"/>
      <c r="LRW33" s="84"/>
      <c r="LRX33" s="84"/>
      <c r="LRY33" s="84"/>
      <c r="LRZ33" s="84"/>
      <c r="LSA33" s="84"/>
      <c r="LSB33" s="84"/>
      <c r="LSC33" s="84"/>
      <c r="LSD33" s="84"/>
      <c r="LSE33" s="84"/>
      <c r="LSF33" s="84"/>
      <c r="LSG33" s="84"/>
      <c r="LSH33" s="84"/>
      <c r="LSI33" s="84"/>
      <c r="LSJ33" s="84"/>
      <c r="LSK33" s="84"/>
      <c r="LSL33" s="84"/>
      <c r="LSM33" s="84"/>
      <c r="LSN33" s="84"/>
      <c r="LSO33" s="84"/>
      <c r="LSP33" s="84"/>
      <c r="LSQ33" s="84"/>
      <c r="LSR33" s="84"/>
      <c r="LSS33" s="84"/>
      <c r="LST33" s="84"/>
      <c r="LSU33" s="84"/>
      <c r="LSV33" s="84"/>
      <c r="LSW33" s="84"/>
      <c r="LSX33" s="84"/>
      <c r="LSY33" s="84"/>
      <c r="LSZ33" s="84"/>
      <c r="LTA33" s="84"/>
      <c r="LTB33" s="84"/>
      <c r="LTC33" s="84"/>
      <c r="LTD33" s="84"/>
      <c r="LTE33" s="84"/>
      <c r="LTF33" s="84"/>
      <c r="LTG33" s="84"/>
      <c r="LTH33" s="84"/>
      <c r="LTI33" s="84"/>
      <c r="LTJ33" s="84"/>
      <c r="LTK33" s="84"/>
      <c r="LTL33" s="84"/>
      <c r="LTM33" s="84"/>
      <c r="LTN33" s="84"/>
      <c r="LTO33" s="84"/>
      <c r="LTP33" s="84"/>
      <c r="LTQ33" s="84"/>
      <c r="LTR33" s="84"/>
      <c r="LTS33" s="84"/>
      <c r="LTT33" s="84"/>
      <c r="LTU33" s="84"/>
      <c r="LTV33" s="84"/>
      <c r="LTW33" s="84"/>
      <c r="LTX33" s="84"/>
      <c r="LTY33" s="84"/>
      <c r="LTZ33" s="84"/>
      <c r="LUA33" s="84"/>
      <c r="LUB33" s="84"/>
      <c r="LUC33" s="84"/>
      <c r="LUD33" s="84"/>
      <c r="LUE33" s="84"/>
      <c r="LUF33" s="84"/>
      <c r="LUG33" s="84"/>
      <c r="LUH33" s="84"/>
      <c r="LUI33" s="84"/>
      <c r="LUJ33" s="84"/>
      <c r="LUK33" s="84"/>
      <c r="LUL33" s="84"/>
      <c r="LUM33" s="84"/>
      <c r="LUN33" s="84"/>
      <c r="LUO33" s="84"/>
      <c r="LUP33" s="84"/>
      <c r="LUQ33" s="84"/>
      <c r="LUR33" s="84"/>
      <c r="LUS33" s="84"/>
      <c r="LUT33" s="84"/>
      <c r="LUU33" s="84"/>
      <c r="LUV33" s="84"/>
      <c r="LUW33" s="84"/>
      <c r="LUX33" s="84"/>
      <c r="LUY33" s="84"/>
      <c r="LUZ33" s="84"/>
      <c r="LVA33" s="84"/>
      <c r="LVB33" s="84"/>
      <c r="LVC33" s="84"/>
      <c r="LVD33" s="84"/>
      <c r="LVE33" s="84"/>
      <c r="LVF33" s="84"/>
      <c r="LVG33" s="84"/>
      <c r="LVH33" s="84"/>
      <c r="LVI33" s="84"/>
      <c r="LVJ33" s="84"/>
      <c r="LVK33" s="84"/>
      <c r="LVL33" s="84"/>
      <c r="LVM33" s="84"/>
      <c r="LVN33" s="84"/>
      <c r="LVO33" s="84"/>
      <c r="LVP33" s="84"/>
      <c r="LVQ33" s="84"/>
      <c r="LVR33" s="84"/>
      <c r="LVS33" s="84"/>
      <c r="LVT33" s="84"/>
      <c r="LVU33" s="84"/>
      <c r="LVV33" s="84"/>
      <c r="LVW33" s="84"/>
      <c r="LVX33" s="84"/>
      <c r="LVY33" s="84"/>
      <c r="LVZ33" s="84"/>
      <c r="LWA33" s="84"/>
      <c r="LWB33" s="84"/>
      <c r="LWC33" s="84"/>
      <c r="LWD33" s="84"/>
      <c r="LWE33" s="84"/>
      <c r="LWF33" s="84"/>
      <c r="LWG33" s="84"/>
      <c r="LWH33" s="84"/>
      <c r="LWI33" s="84"/>
      <c r="LWJ33" s="84"/>
      <c r="LWK33" s="84"/>
      <c r="LWL33" s="84"/>
      <c r="LWM33" s="84"/>
      <c r="LWN33" s="84"/>
      <c r="LWO33" s="84"/>
      <c r="LWP33" s="84"/>
      <c r="LWQ33" s="84"/>
      <c r="LWR33" s="84"/>
      <c r="LWS33" s="84"/>
      <c r="LWT33" s="84"/>
      <c r="LWU33" s="84"/>
      <c r="LWV33" s="84"/>
      <c r="LWW33" s="84"/>
      <c r="LWX33" s="84"/>
      <c r="LWY33" s="84"/>
      <c r="LWZ33" s="84"/>
      <c r="LXA33" s="84"/>
      <c r="LXB33" s="84"/>
      <c r="LXC33" s="84"/>
      <c r="LXD33" s="84"/>
      <c r="LXE33" s="84"/>
      <c r="LXF33" s="84"/>
      <c r="LXG33" s="84"/>
      <c r="LXH33" s="84"/>
      <c r="LXI33" s="84"/>
      <c r="LXJ33" s="84"/>
      <c r="LXK33" s="84"/>
      <c r="LXL33" s="84"/>
      <c r="LXM33" s="84"/>
      <c r="LXN33" s="84"/>
      <c r="LXO33" s="84"/>
      <c r="LXP33" s="84"/>
      <c r="LXQ33" s="84"/>
      <c r="LXR33" s="84"/>
      <c r="LXS33" s="84"/>
      <c r="LXT33" s="84"/>
      <c r="LXU33" s="84"/>
      <c r="LXV33" s="84"/>
      <c r="LXW33" s="84"/>
      <c r="LXX33" s="84"/>
      <c r="LXY33" s="84"/>
      <c r="LXZ33" s="84"/>
      <c r="LYA33" s="84"/>
      <c r="LYB33" s="84"/>
      <c r="LYC33" s="84"/>
      <c r="LYD33" s="84"/>
      <c r="LYE33" s="84"/>
      <c r="LYF33" s="84"/>
      <c r="LYG33" s="84"/>
      <c r="LYH33" s="84"/>
      <c r="LYI33" s="84"/>
      <c r="LYJ33" s="84"/>
      <c r="LYK33" s="84"/>
      <c r="LYL33" s="84"/>
      <c r="LYM33" s="84"/>
      <c r="LYN33" s="84"/>
      <c r="LYO33" s="84"/>
      <c r="LYP33" s="84"/>
      <c r="LYQ33" s="84"/>
      <c r="LYR33" s="84"/>
      <c r="LYS33" s="84"/>
      <c r="LYT33" s="84"/>
      <c r="LYU33" s="84"/>
      <c r="LYV33" s="84"/>
      <c r="LYW33" s="84"/>
      <c r="LYX33" s="84"/>
      <c r="LYY33" s="84"/>
      <c r="LYZ33" s="84"/>
      <c r="LZA33" s="84"/>
      <c r="LZB33" s="84"/>
      <c r="LZC33" s="84"/>
      <c r="LZD33" s="84"/>
      <c r="LZE33" s="84"/>
      <c r="LZF33" s="84"/>
      <c r="LZG33" s="84"/>
      <c r="LZH33" s="84"/>
      <c r="LZI33" s="84"/>
      <c r="LZJ33" s="84"/>
      <c r="LZK33" s="84"/>
      <c r="LZL33" s="84"/>
      <c r="LZM33" s="84"/>
      <c r="LZN33" s="84"/>
      <c r="LZO33" s="84"/>
      <c r="LZP33" s="84"/>
      <c r="LZQ33" s="84"/>
      <c r="LZR33" s="84"/>
      <c r="LZS33" s="84"/>
      <c r="LZT33" s="84"/>
      <c r="LZU33" s="84"/>
      <c r="LZV33" s="84"/>
      <c r="LZW33" s="84"/>
      <c r="LZX33" s="84"/>
      <c r="LZY33" s="84"/>
      <c r="LZZ33" s="84"/>
      <c r="MAA33" s="84"/>
      <c r="MAB33" s="84"/>
      <c r="MAC33" s="84"/>
      <c r="MAD33" s="84"/>
      <c r="MAE33" s="84"/>
      <c r="MAF33" s="84"/>
      <c r="MAG33" s="84"/>
      <c r="MAH33" s="84"/>
      <c r="MAI33" s="84"/>
      <c r="MAJ33" s="84"/>
      <c r="MAK33" s="84"/>
      <c r="MAL33" s="84"/>
      <c r="MAM33" s="84"/>
      <c r="MAN33" s="84"/>
      <c r="MAO33" s="84"/>
      <c r="MAP33" s="84"/>
      <c r="MAQ33" s="84"/>
      <c r="MAR33" s="84"/>
      <c r="MAS33" s="84"/>
      <c r="MAT33" s="84"/>
      <c r="MAU33" s="84"/>
      <c r="MAV33" s="84"/>
      <c r="MAW33" s="84"/>
      <c r="MAX33" s="84"/>
      <c r="MAY33" s="84"/>
      <c r="MAZ33" s="84"/>
      <c r="MBA33" s="84"/>
      <c r="MBB33" s="84"/>
      <c r="MBC33" s="84"/>
      <c r="MBD33" s="84"/>
      <c r="MBE33" s="84"/>
      <c r="MBF33" s="84"/>
      <c r="MBG33" s="84"/>
      <c r="MBH33" s="84"/>
      <c r="MBI33" s="84"/>
      <c r="MBJ33" s="84"/>
      <c r="MBK33" s="84"/>
      <c r="MBL33" s="84"/>
      <c r="MBM33" s="84"/>
      <c r="MBN33" s="84"/>
      <c r="MBO33" s="84"/>
      <c r="MBP33" s="84"/>
      <c r="MBQ33" s="84"/>
      <c r="MBR33" s="84"/>
      <c r="MBS33" s="84"/>
      <c r="MBT33" s="84"/>
      <c r="MBU33" s="84"/>
      <c r="MBV33" s="84"/>
      <c r="MBW33" s="84"/>
      <c r="MBX33" s="84"/>
      <c r="MBY33" s="84"/>
      <c r="MBZ33" s="84"/>
      <c r="MCA33" s="84"/>
      <c r="MCB33" s="84"/>
      <c r="MCC33" s="84"/>
      <c r="MCD33" s="84"/>
      <c r="MCE33" s="84"/>
      <c r="MCF33" s="84"/>
      <c r="MCG33" s="84"/>
      <c r="MCH33" s="84"/>
      <c r="MCI33" s="84"/>
      <c r="MCJ33" s="84"/>
      <c r="MCK33" s="84"/>
      <c r="MCL33" s="84"/>
      <c r="MCM33" s="84"/>
      <c r="MCN33" s="84"/>
      <c r="MCO33" s="84"/>
      <c r="MCP33" s="84"/>
      <c r="MCQ33" s="84"/>
      <c r="MCR33" s="84"/>
      <c r="MCS33" s="84"/>
      <c r="MCT33" s="84"/>
      <c r="MCU33" s="84"/>
      <c r="MCV33" s="84"/>
      <c r="MCW33" s="84"/>
      <c r="MCX33" s="84"/>
      <c r="MCY33" s="84"/>
      <c r="MCZ33" s="84"/>
      <c r="MDA33" s="84"/>
      <c r="MDB33" s="84"/>
      <c r="MDC33" s="84"/>
      <c r="MDD33" s="84"/>
      <c r="MDE33" s="84"/>
      <c r="MDF33" s="84"/>
      <c r="MDG33" s="84"/>
      <c r="MDH33" s="84"/>
      <c r="MDI33" s="84"/>
      <c r="MDJ33" s="84"/>
      <c r="MDK33" s="84"/>
      <c r="MDL33" s="84"/>
      <c r="MDM33" s="84"/>
      <c r="MDN33" s="84"/>
      <c r="MDO33" s="84"/>
      <c r="MDP33" s="84"/>
      <c r="MDQ33" s="84"/>
      <c r="MDR33" s="84"/>
      <c r="MDS33" s="84"/>
      <c r="MDT33" s="84"/>
      <c r="MDU33" s="84"/>
      <c r="MDV33" s="84"/>
      <c r="MDW33" s="84"/>
      <c r="MDX33" s="84"/>
      <c r="MDY33" s="84"/>
      <c r="MDZ33" s="84"/>
      <c r="MEA33" s="84"/>
      <c r="MEB33" s="84"/>
      <c r="MEC33" s="84"/>
      <c r="MED33" s="84"/>
      <c r="MEE33" s="84"/>
      <c r="MEF33" s="84"/>
      <c r="MEG33" s="84"/>
      <c r="MEH33" s="84"/>
      <c r="MEI33" s="84"/>
      <c r="MEJ33" s="84"/>
      <c r="MEK33" s="84"/>
      <c r="MEL33" s="84"/>
      <c r="MEM33" s="84"/>
      <c r="MEN33" s="84"/>
      <c r="MEO33" s="84"/>
      <c r="MEP33" s="84"/>
      <c r="MEQ33" s="84"/>
      <c r="MER33" s="84"/>
      <c r="MES33" s="84"/>
      <c r="MET33" s="84"/>
      <c r="MEU33" s="84"/>
      <c r="MEV33" s="84"/>
      <c r="MEW33" s="84"/>
      <c r="MEX33" s="84"/>
      <c r="MEY33" s="84"/>
      <c r="MEZ33" s="84"/>
      <c r="MFA33" s="84"/>
      <c r="MFB33" s="84"/>
      <c r="MFC33" s="84"/>
      <c r="MFD33" s="84"/>
      <c r="MFE33" s="84"/>
      <c r="MFF33" s="84"/>
      <c r="MFG33" s="84"/>
      <c r="MFH33" s="84"/>
      <c r="MFI33" s="84"/>
      <c r="MFJ33" s="84"/>
      <c r="MFK33" s="84"/>
      <c r="MFL33" s="84"/>
      <c r="MFM33" s="84"/>
      <c r="MFN33" s="84"/>
      <c r="MFO33" s="84"/>
      <c r="MFP33" s="84"/>
      <c r="MFQ33" s="84"/>
      <c r="MFR33" s="84"/>
      <c r="MFS33" s="84"/>
      <c r="MFT33" s="84"/>
      <c r="MFU33" s="84"/>
      <c r="MFV33" s="84"/>
      <c r="MFW33" s="84"/>
      <c r="MFX33" s="84"/>
      <c r="MFY33" s="84"/>
      <c r="MFZ33" s="84"/>
      <c r="MGA33" s="84"/>
      <c r="MGB33" s="84"/>
      <c r="MGC33" s="84"/>
      <c r="MGD33" s="84"/>
      <c r="MGE33" s="84"/>
      <c r="MGF33" s="84"/>
      <c r="MGG33" s="84"/>
      <c r="MGH33" s="84"/>
      <c r="MGI33" s="84"/>
      <c r="MGJ33" s="84"/>
      <c r="MGK33" s="84"/>
      <c r="MGL33" s="84"/>
      <c r="MGM33" s="84"/>
      <c r="MGN33" s="84"/>
      <c r="MGO33" s="84"/>
      <c r="MGP33" s="84"/>
      <c r="MGQ33" s="84"/>
      <c r="MGR33" s="84"/>
      <c r="MGS33" s="84"/>
      <c r="MGT33" s="84"/>
      <c r="MGU33" s="84"/>
      <c r="MGV33" s="84"/>
      <c r="MGW33" s="84"/>
      <c r="MGX33" s="84"/>
      <c r="MGY33" s="84"/>
      <c r="MGZ33" s="84"/>
      <c r="MHA33" s="84"/>
      <c r="MHB33" s="84"/>
      <c r="MHC33" s="84"/>
      <c r="MHD33" s="84"/>
      <c r="MHE33" s="84"/>
      <c r="MHF33" s="84"/>
      <c r="MHG33" s="84"/>
      <c r="MHH33" s="84"/>
      <c r="MHI33" s="84"/>
      <c r="MHJ33" s="84"/>
      <c r="MHK33" s="84"/>
      <c r="MHL33" s="84"/>
      <c r="MHM33" s="84"/>
      <c r="MHN33" s="84"/>
      <c r="MHO33" s="84"/>
      <c r="MHP33" s="84"/>
      <c r="MHQ33" s="84"/>
      <c r="MHR33" s="84"/>
      <c r="MHS33" s="84"/>
      <c r="MHT33" s="84"/>
      <c r="MHU33" s="84"/>
      <c r="MHV33" s="84"/>
      <c r="MHW33" s="84"/>
      <c r="MHX33" s="84"/>
      <c r="MHY33" s="84"/>
      <c r="MHZ33" s="84"/>
      <c r="MIA33" s="84"/>
      <c r="MIB33" s="84"/>
      <c r="MIC33" s="84"/>
      <c r="MID33" s="84"/>
      <c r="MIE33" s="84"/>
      <c r="MIF33" s="84"/>
      <c r="MIG33" s="84"/>
      <c r="MIH33" s="84"/>
      <c r="MII33" s="84"/>
      <c r="MIJ33" s="84"/>
      <c r="MIK33" s="84"/>
      <c r="MIL33" s="84"/>
      <c r="MIM33" s="84"/>
      <c r="MIN33" s="84"/>
      <c r="MIO33" s="84"/>
      <c r="MIP33" s="84"/>
      <c r="MIQ33" s="84"/>
      <c r="MIR33" s="84"/>
      <c r="MIS33" s="84"/>
      <c r="MIT33" s="84"/>
      <c r="MIU33" s="84"/>
      <c r="MIV33" s="84"/>
      <c r="MIW33" s="84"/>
      <c r="MIX33" s="84"/>
      <c r="MIY33" s="84"/>
      <c r="MIZ33" s="84"/>
      <c r="MJA33" s="84"/>
      <c r="MJB33" s="84"/>
      <c r="MJC33" s="84"/>
      <c r="MJD33" s="84"/>
      <c r="MJE33" s="84"/>
      <c r="MJF33" s="84"/>
      <c r="MJG33" s="84"/>
      <c r="MJH33" s="84"/>
      <c r="MJI33" s="84"/>
      <c r="MJJ33" s="84"/>
      <c r="MJK33" s="84"/>
      <c r="MJL33" s="84"/>
      <c r="MJM33" s="84"/>
      <c r="MJN33" s="84"/>
      <c r="MJO33" s="84"/>
      <c r="MJP33" s="84"/>
      <c r="MJQ33" s="84"/>
      <c r="MJR33" s="84"/>
      <c r="MJS33" s="84"/>
      <c r="MJT33" s="84"/>
      <c r="MJU33" s="84"/>
      <c r="MJV33" s="84"/>
      <c r="MJW33" s="84"/>
      <c r="MJX33" s="84"/>
      <c r="MJY33" s="84"/>
      <c r="MJZ33" s="84"/>
      <c r="MKA33" s="84"/>
      <c r="MKB33" s="84"/>
      <c r="MKC33" s="84"/>
      <c r="MKD33" s="84"/>
      <c r="MKE33" s="84"/>
      <c r="MKF33" s="84"/>
      <c r="MKG33" s="84"/>
      <c r="MKH33" s="84"/>
      <c r="MKI33" s="84"/>
      <c r="MKJ33" s="84"/>
      <c r="MKK33" s="84"/>
      <c r="MKL33" s="84"/>
      <c r="MKM33" s="84"/>
      <c r="MKN33" s="84"/>
      <c r="MKO33" s="84"/>
      <c r="MKP33" s="84"/>
      <c r="MKQ33" s="84"/>
      <c r="MKR33" s="84"/>
      <c r="MKS33" s="84"/>
      <c r="MKT33" s="84"/>
      <c r="MKU33" s="84"/>
      <c r="MKV33" s="84"/>
      <c r="MKW33" s="84"/>
      <c r="MKX33" s="84"/>
      <c r="MKY33" s="84"/>
      <c r="MKZ33" s="84"/>
      <c r="MLA33" s="84"/>
      <c r="MLB33" s="84"/>
      <c r="MLC33" s="84"/>
      <c r="MLD33" s="84"/>
      <c r="MLE33" s="84"/>
      <c r="MLF33" s="84"/>
      <c r="MLG33" s="84"/>
      <c r="MLH33" s="84"/>
      <c r="MLI33" s="84"/>
      <c r="MLJ33" s="84"/>
      <c r="MLK33" s="84"/>
      <c r="MLL33" s="84"/>
      <c r="MLM33" s="84"/>
      <c r="MLN33" s="84"/>
      <c r="MLO33" s="84"/>
      <c r="MLP33" s="84"/>
      <c r="MLQ33" s="84"/>
      <c r="MLR33" s="84"/>
      <c r="MLS33" s="84"/>
      <c r="MLT33" s="84"/>
      <c r="MLU33" s="84"/>
      <c r="MLV33" s="84"/>
      <c r="MLW33" s="84"/>
      <c r="MLX33" s="84"/>
      <c r="MLY33" s="84"/>
      <c r="MLZ33" s="84"/>
      <c r="MMA33" s="84"/>
      <c r="MMB33" s="84"/>
      <c r="MMC33" s="84"/>
      <c r="MMD33" s="84"/>
      <c r="MME33" s="84"/>
      <c r="MMF33" s="84"/>
      <c r="MMG33" s="84"/>
      <c r="MMH33" s="84"/>
      <c r="MMI33" s="84"/>
      <c r="MMJ33" s="84"/>
      <c r="MMK33" s="84"/>
      <c r="MML33" s="84"/>
      <c r="MMM33" s="84"/>
      <c r="MMN33" s="84"/>
      <c r="MMO33" s="84"/>
      <c r="MMP33" s="84"/>
      <c r="MMQ33" s="84"/>
      <c r="MMR33" s="84"/>
      <c r="MMS33" s="84"/>
      <c r="MMT33" s="84"/>
      <c r="MMU33" s="84"/>
      <c r="MMV33" s="84"/>
      <c r="MMW33" s="84"/>
      <c r="MMX33" s="84"/>
      <c r="MMY33" s="84"/>
      <c r="MMZ33" s="84"/>
      <c r="MNA33" s="84"/>
      <c r="MNB33" s="84"/>
      <c r="MNC33" s="84"/>
      <c r="MND33" s="84"/>
      <c r="MNE33" s="84"/>
      <c r="MNF33" s="84"/>
      <c r="MNG33" s="84"/>
      <c r="MNH33" s="84"/>
      <c r="MNI33" s="84"/>
      <c r="MNJ33" s="84"/>
      <c r="MNK33" s="84"/>
      <c r="MNL33" s="84"/>
      <c r="MNM33" s="84"/>
      <c r="MNN33" s="84"/>
      <c r="MNO33" s="84"/>
      <c r="MNP33" s="84"/>
      <c r="MNQ33" s="84"/>
      <c r="MNR33" s="84"/>
      <c r="MNS33" s="84"/>
      <c r="MNT33" s="84"/>
      <c r="MNU33" s="84"/>
      <c r="MNV33" s="84"/>
      <c r="MNW33" s="84"/>
      <c r="MNX33" s="84"/>
      <c r="MNY33" s="84"/>
      <c r="MNZ33" s="84"/>
      <c r="MOA33" s="84"/>
      <c r="MOB33" s="84"/>
      <c r="MOC33" s="84"/>
      <c r="MOD33" s="84"/>
      <c r="MOE33" s="84"/>
      <c r="MOF33" s="84"/>
      <c r="MOG33" s="84"/>
      <c r="MOH33" s="84"/>
      <c r="MOI33" s="84"/>
      <c r="MOJ33" s="84"/>
      <c r="MOK33" s="84"/>
      <c r="MOL33" s="84"/>
      <c r="MOM33" s="84"/>
      <c r="MON33" s="84"/>
      <c r="MOO33" s="84"/>
      <c r="MOP33" s="84"/>
      <c r="MOQ33" s="84"/>
      <c r="MOR33" s="84"/>
      <c r="MOS33" s="84"/>
      <c r="MOT33" s="84"/>
      <c r="MOU33" s="84"/>
      <c r="MOV33" s="84"/>
      <c r="MOW33" s="84"/>
      <c r="MOX33" s="84"/>
      <c r="MOY33" s="84"/>
      <c r="MOZ33" s="84"/>
      <c r="MPA33" s="84"/>
      <c r="MPB33" s="84"/>
      <c r="MPC33" s="84"/>
      <c r="MPD33" s="84"/>
      <c r="MPE33" s="84"/>
      <c r="MPF33" s="84"/>
      <c r="MPG33" s="84"/>
      <c r="MPH33" s="84"/>
      <c r="MPI33" s="84"/>
      <c r="MPJ33" s="84"/>
      <c r="MPK33" s="84"/>
      <c r="MPL33" s="84"/>
      <c r="MPM33" s="84"/>
      <c r="MPN33" s="84"/>
      <c r="MPO33" s="84"/>
      <c r="MPP33" s="84"/>
      <c r="MPQ33" s="84"/>
      <c r="MPR33" s="84"/>
      <c r="MPS33" s="84"/>
      <c r="MPT33" s="84"/>
      <c r="MPU33" s="84"/>
      <c r="MPV33" s="84"/>
      <c r="MPW33" s="84"/>
      <c r="MPX33" s="84"/>
      <c r="MPY33" s="84"/>
      <c r="MPZ33" s="84"/>
      <c r="MQA33" s="84"/>
      <c r="MQB33" s="84"/>
      <c r="MQC33" s="84"/>
      <c r="MQD33" s="84"/>
      <c r="MQE33" s="84"/>
      <c r="MQF33" s="84"/>
      <c r="MQG33" s="84"/>
      <c r="MQH33" s="84"/>
      <c r="MQI33" s="84"/>
      <c r="MQJ33" s="84"/>
      <c r="MQK33" s="84"/>
      <c r="MQL33" s="84"/>
      <c r="MQM33" s="84"/>
      <c r="MQN33" s="84"/>
      <c r="MQO33" s="84"/>
      <c r="MQP33" s="84"/>
      <c r="MQQ33" s="84"/>
      <c r="MQR33" s="84"/>
      <c r="MQS33" s="84"/>
      <c r="MQT33" s="84"/>
      <c r="MQU33" s="84"/>
      <c r="MQV33" s="84"/>
      <c r="MQW33" s="84"/>
      <c r="MQX33" s="84"/>
      <c r="MQY33" s="84"/>
      <c r="MQZ33" s="84"/>
      <c r="MRA33" s="84"/>
      <c r="MRB33" s="84"/>
      <c r="MRC33" s="84"/>
      <c r="MRD33" s="84"/>
      <c r="MRE33" s="84"/>
      <c r="MRF33" s="84"/>
      <c r="MRG33" s="84"/>
      <c r="MRH33" s="84"/>
      <c r="MRI33" s="84"/>
      <c r="MRJ33" s="84"/>
      <c r="MRK33" s="84"/>
      <c r="MRL33" s="84"/>
      <c r="MRM33" s="84"/>
      <c r="MRN33" s="84"/>
      <c r="MRO33" s="84"/>
      <c r="MRP33" s="84"/>
      <c r="MRQ33" s="84"/>
      <c r="MRR33" s="84"/>
      <c r="MRS33" s="84"/>
      <c r="MRT33" s="84"/>
      <c r="MRU33" s="84"/>
      <c r="MRV33" s="84"/>
      <c r="MRW33" s="84"/>
      <c r="MRX33" s="84"/>
      <c r="MRY33" s="84"/>
      <c r="MRZ33" s="84"/>
      <c r="MSA33" s="84"/>
      <c r="MSB33" s="84"/>
      <c r="MSC33" s="84"/>
      <c r="MSD33" s="84"/>
      <c r="MSE33" s="84"/>
      <c r="MSF33" s="84"/>
      <c r="MSG33" s="84"/>
      <c r="MSH33" s="84"/>
      <c r="MSI33" s="84"/>
      <c r="MSJ33" s="84"/>
      <c r="MSK33" s="84"/>
      <c r="MSL33" s="84"/>
      <c r="MSM33" s="84"/>
      <c r="MSN33" s="84"/>
      <c r="MSO33" s="84"/>
      <c r="MSP33" s="84"/>
      <c r="MSQ33" s="84"/>
      <c r="MSR33" s="84"/>
      <c r="MSS33" s="84"/>
      <c r="MST33" s="84"/>
      <c r="MSU33" s="84"/>
      <c r="MSV33" s="84"/>
      <c r="MSW33" s="84"/>
      <c r="MSX33" s="84"/>
      <c r="MSY33" s="84"/>
      <c r="MSZ33" s="84"/>
      <c r="MTA33" s="84"/>
      <c r="MTB33" s="84"/>
      <c r="MTC33" s="84"/>
      <c r="MTD33" s="84"/>
      <c r="MTE33" s="84"/>
      <c r="MTF33" s="84"/>
      <c r="MTG33" s="84"/>
      <c r="MTH33" s="84"/>
      <c r="MTI33" s="84"/>
      <c r="MTJ33" s="84"/>
      <c r="MTK33" s="84"/>
      <c r="MTL33" s="84"/>
      <c r="MTM33" s="84"/>
      <c r="MTN33" s="84"/>
      <c r="MTO33" s="84"/>
      <c r="MTP33" s="84"/>
      <c r="MTQ33" s="84"/>
      <c r="MTR33" s="84"/>
      <c r="MTS33" s="84"/>
      <c r="MTT33" s="84"/>
      <c r="MTU33" s="84"/>
      <c r="MTV33" s="84"/>
      <c r="MTW33" s="84"/>
      <c r="MTX33" s="84"/>
      <c r="MTY33" s="84"/>
      <c r="MTZ33" s="84"/>
      <c r="MUA33" s="84"/>
      <c r="MUB33" s="84"/>
      <c r="MUC33" s="84"/>
      <c r="MUD33" s="84"/>
      <c r="MUE33" s="84"/>
      <c r="MUF33" s="84"/>
      <c r="MUG33" s="84"/>
      <c r="MUH33" s="84"/>
      <c r="MUI33" s="84"/>
      <c r="MUJ33" s="84"/>
      <c r="MUK33" s="84"/>
      <c r="MUL33" s="84"/>
      <c r="MUM33" s="84"/>
      <c r="MUN33" s="84"/>
      <c r="MUO33" s="84"/>
      <c r="MUP33" s="84"/>
      <c r="MUQ33" s="84"/>
      <c r="MUR33" s="84"/>
      <c r="MUS33" s="84"/>
      <c r="MUT33" s="84"/>
      <c r="MUU33" s="84"/>
      <c r="MUV33" s="84"/>
      <c r="MUW33" s="84"/>
      <c r="MUX33" s="84"/>
      <c r="MUY33" s="84"/>
      <c r="MUZ33" s="84"/>
      <c r="MVA33" s="84"/>
      <c r="MVB33" s="84"/>
      <c r="MVC33" s="84"/>
      <c r="MVD33" s="84"/>
      <c r="MVE33" s="84"/>
      <c r="MVF33" s="84"/>
      <c r="MVG33" s="84"/>
      <c r="MVH33" s="84"/>
      <c r="MVI33" s="84"/>
      <c r="MVJ33" s="84"/>
      <c r="MVK33" s="84"/>
      <c r="MVL33" s="84"/>
      <c r="MVM33" s="84"/>
      <c r="MVN33" s="84"/>
      <c r="MVO33" s="84"/>
      <c r="MVP33" s="84"/>
      <c r="MVQ33" s="84"/>
      <c r="MVR33" s="84"/>
      <c r="MVS33" s="84"/>
      <c r="MVT33" s="84"/>
      <c r="MVU33" s="84"/>
      <c r="MVV33" s="84"/>
      <c r="MVW33" s="84"/>
      <c r="MVX33" s="84"/>
      <c r="MVY33" s="84"/>
      <c r="MVZ33" s="84"/>
      <c r="MWA33" s="84"/>
      <c r="MWB33" s="84"/>
      <c r="MWC33" s="84"/>
      <c r="MWD33" s="84"/>
      <c r="MWE33" s="84"/>
      <c r="MWF33" s="84"/>
      <c r="MWG33" s="84"/>
      <c r="MWH33" s="84"/>
      <c r="MWI33" s="84"/>
      <c r="MWJ33" s="84"/>
      <c r="MWK33" s="84"/>
      <c r="MWL33" s="84"/>
      <c r="MWM33" s="84"/>
      <c r="MWN33" s="84"/>
      <c r="MWO33" s="84"/>
      <c r="MWP33" s="84"/>
      <c r="MWQ33" s="84"/>
      <c r="MWR33" s="84"/>
      <c r="MWS33" s="84"/>
      <c r="MWT33" s="84"/>
      <c r="MWU33" s="84"/>
      <c r="MWV33" s="84"/>
      <c r="MWW33" s="84"/>
      <c r="MWX33" s="84"/>
      <c r="MWY33" s="84"/>
      <c r="MWZ33" s="84"/>
      <c r="MXA33" s="84"/>
      <c r="MXB33" s="84"/>
      <c r="MXC33" s="84"/>
      <c r="MXD33" s="84"/>
      <c r="MXE33" s="84"/>
      <c r="MXF33" s="84"/>
      <c r="MXG33" s="84"/>
      <c r="MXH33" s="84"/>
      <c r="MXI33" s="84"/>
      <c r="MXJ33" s="84"/>
      <c r="MXK33" s="84"/>
      <c r="MXL33" s="84"/>
      <c r="MXM33" s="84"/>
      <c r="MXN33" s="84"/>
      <c r="MXO33" s="84"/>
      <c r="MXP33" s="84"/>
      <c r="MXQ33" s="84"/>
      <c r="MXR33" s="84"/>
      <c r="MXS33" s="84"/>
      <c r="MXT33" s="84"/>
      <c r="MXU33" s="84"/>
      <c r="MXV33" s="84"/>
      <c r="MXW33" s="84"/>
      <c r="MXX33" s="84"/>
      <c r="MXY33" s="84"/>
      <c r="MXZ33" s="84"/>
      <c r="MYA33" s="84"/>
      <c r="MYB33" s="84"/>
      <c r="MYC33" s="84"/>
      <c r="MYD33" s="84"/>
      <c r="MYE33" s="84"/>
      <c r="MYF33" s="84"/>
      <c r="MYG33" s="84"/>
      <c r="MYH33" s="84"/>
      <c r="MYI33" s="84"/>
      <c r="MYJ33" s="84"/>
      <c r="MYK33" s="84"/>
      <c r="MYL33" s="84"/>
      <c r="MYM33" s="84"/>
      <c r="MYN33" s="84"/>
      <c r="MYO33" s="84"/>
      <c r="MYP33" s="84"/>
      <c r="MYQ33" s="84"/>
      <c r="MYR33" s="84"/>
      <c r="MYS33" s="84"/>
      <c r="MYT33" s="84"/>
      <c r="MYU33" s="84"/>
      <c r="MYV33" s="84"/>
      <c r="MYW33" s="84"/>
      <c r="MYX33" s="84"/>
      <c r="MYY33" s="84"/>
      <c r="MYZ33" s="84"/>
      <c r="MZA33" s="84"/>
      <c r="MZB33" s="84"/>
      <c r="MZC33" s="84"/>
      <c r="MZD33" s="84"/>
      <c r="MZE33" s="84"/>
      <c r="MZF33" s="84"/>
      <c r="MZG33" s="84"/>
      <c r="MZH33" s="84"/>
      <c r="MZI33" s="84"/>
      <c r="MZJ33" s="84"/>
      <c r="MZK33" s="84"/>
      <c r="MZL33" s="84"/>
      <c r="MZM33" s="84"/>
      <c r="MZN33" s="84"/>
      <c r="MZO33" s="84"/>
      <c r="MZP33" s="84"/>
      <c r="MZQ33" s="84"/>
      <c r="MZR33" s="84"/>
      <c r="MZS33" s="84"/>
      <c r="MZT33" s="84"/>
      <c r="MZU33" s="84"/>
      <c r="MZV33" s="84"/>
      <c r="MZW33" s="84"/>
      <c r="MZX33" s="84"/>
      <c r="MZY33" s="84"/>
      <c r="MZZ33" s="84"/>
      <c r="NAA33" s="84"/>
      <c r="NAB33" s="84"/>
      <c r="NAC33" s="84"/>
      <c r="NAD33" s="84"/>
      <c r="NAE33" s="84"/>
      <c r="NAF33" s="84"/>
      <c r="NAG33" s="84"/>
      <c r="NAH33" s="84"/>
      <c r="NAI33" s="84"/>
      <c r="NAJ33" s="84"/>
      <c r="NAK33" s="84"/>
      <c r="NAL33" s="84"/>
      <c r="NAM33" s="84"/>
      <c r="NAN33" s="84"/>
      <c r="NAO33" s="84"/>
      <c r="NAP33" s="84"/>
      <c r="NAQ33" s="84"/>
      <c r="NAR33" s="84"/>
      <c r="NAS33" s="84"/>
      <c r="NAT33" s="84"/>
      <c r="NAU33" s="84"/>
      <c r="NAV33" s="84"/>
      <c r="NAW33" s="84"/>
      <c r="NAX33" s="84"/>
      <c r="NAY33" s="84"/>
      <c r="NAZ33" s="84"/>
      <c r="NBA33" s="84"/>
      <c r="NBB33" s="84"/>
      <c r="NBC33" s="84"/>
      <c r="NBD33" s="84"/>
      <c r="NBE33" s="84"/>
      <c r="NBF33" s="84"/>
      <c r="NBG33" s="84"/>
      <c r="NBH33" s="84"/>
      <c r="NBI33" s="84"/>
      <c r="NBJ33" s="84"/>
      <c r="NBK33" s="84"/>
      <c r="NBL33" s="84"/>
      <c r="NBM33" s="84"/>
      <c r="NBN33" s="84"/>
      <c r="NBO33" s="84"/>
      <c r="NBP33" s="84"/>
      <c r="NBQ33" s="84"/>
      <c r="NBR33" s="84"/>
      <c r="NBS33" s="84"/>
      <c r="NBT33" s="84"/>
      <c r="NBU33" s="84"/>
      <c r="NBV33" s="84"/>
      <c r="NBW33" s="84"/>
      <c r="NBX33" s="84"/>
      <c r="NBY33" s="84"/>
      <c r="NBZ33" s="84"/>
      <c r="NCA33" s="84"/>
      <c r="NCB33" s="84"/>
      <c r="NCC33" s="84"/>
      <c r="NCD33" s="84"/>
      <c r="NCE33" s="84"/>
      <c r="NCF33" s="84"/>
      <c r="NCG33" s="84"/>
      <c r="NCH33" s="84"/>
      <c r="NCI33" s="84"/>
      <c r="NCJ33" s="84"/>
      <c r="NCK33" s="84"/>
      <c r="NCL33" s="84"/>
      <c r="NCM33" s="84"/>
      <c r="NCN33" s="84"/>
      <c r="NCO33" s="84"/>
      <c r="NCP33" s="84"/>
      <c r="NCQ33" s="84"/>
      <c r="NCR33" s="84"/>
      <c r="NCS33" s="84"/>
      <c r="NCT33" s="84"/>
      <c r="NCU33" s="84"/>
      <c r="NCV33" s="84"/>
      <c r="NCW33" s="84"/>
      <c r="NCX33" s="84"/>
      <c r="NCY33" s="84"/>
      <c r="NCZ33" s="84"/>
      <c r="NDA33" s="84"/>
      <c r="NDB33" s="84"/>
      <c r="NDC33" s="84"/>
      <c r="NDD33" s="84"/>
      <c r="NDE33" s="84"/>
      <c r="NDF33" s="84"/>
      <c r="NDG33" s="84"/>
      <c r="NDH33" s="84"/>
      <c r="NDI33" s="84"/>
      <c r="NDJ33" s="84"/>
      <c r="NDK33" s="84"/>
      <c r="NDL33" s="84"/>
      <c r="NDM33" s="84"/>
      <c r="NDN33" s="84"/>
      <c r="NDO33" s="84"/>
      <c r="NDP33" s="84"/>
      <c r="NDQ33" s="84"/>
      <c r="NDR33" s="84"/>
      <c r="NDS33" s="84"/>
      <c r="NDT33" s="84"/>
      <c r="NDU33" s="84"/>
      <c r="NDV33" s="84"/>
      <c r="NDW33" s="84"/>
      <c r="NDX33" s="84"/>
      <c r="NDY33" s="84"/>
      <c r="NDZ33" s="84"/>
      <c r="NEA33" s="84"/>
      <c r="NEB33" s="84"/>
      <c r="NEC33" s="84"/>
      <c r="NED33" s="84"/>
      <c r="NEE33" s="84"/>
      <c r="NEF33" s="84"/>
      <c r="NEG33" s="84"/>
      <c r="NEH33" s="84"/>
      <c r="NEI33" s="84"/>
      <c r="NEJ33" s="84"/>
      <c r="NEK33" s="84"/>
      <c r="NEL33" s="84"/>
      <c r="NEM33" s="84"/>
      <c r="NEN33" s="84"/>
      <c r="NEO33" s="84"/>
      <c r="NEP33" s="84"/>
      <c r="NEQ33" s="84"/>
      <c r="NER33" s="84"/>
      <c r="NES33" s="84"/>
      <c r="NET33" s="84"/>
      <c r="NEU33" s="84"/>
      <c r="NEV33" s="84"/>
      <c r="NEW33" s="84"/>
      <c r="NEX33" s="84"/>
      <c r="NEY33" s="84"/>
      <c r="NEZ33" s="84"/>
      <c r="NFA33" s="84"/>
      <c r="NFB33" s="84"/>
      <c r="NFC33" s="84"/>
      <c r="NFD33" s="84"/>
      <c r="NFE33" s="84"/>
      <c r="NFF33" s="84"/>
      <c r="NFG33" s="84"/>
      <c r="NFH33" s="84"/>
      <c r="NFI33" s="84"/>
      <c r="NFJ33" s="84"/>
      <c r="NFK33" s="84"/>
      <c r="NFL33" s="84"/>
      <c r="NFM33" s="84"/>
      <c r="NFN33" s="84"/>
      <c r="NFO33" s="84"/>
      <c r="NFP33" s="84"/>
      <c r="NFQ33" s="84"/>
      <c r="NFR33" s="84"/>
      <c r="NFS33" s="84"/>
      <c r="NFT33" s="84"/>
      <c r="NFU33" s="84"/>
      <c r="NFV33" s="84"/>
      <c r="NFW33" s="84"/>
      <c r="NFX33" s="84"/>
      <c r="NFY33" s="84"/>
      <c r="NFZ33" s="84"/>
      <c r="NGA33" s="84"/>
      <c r="NGB33" s="84"/>
      <c r="NGC33" s="84"/>
      <c r="NGD33" s="84"/>
      <c r="NGE33" s="84"/>
      <c r="NGF33" s="84"/>
      <c r="NGG33" s="84"/>
      <c r="NGH33" s="84"/>
      <c r="NGI33" s="84"/>
      <c r="NGJ33" s="84"/>
      <c r="NGK33" s="84"/>
      <c r="NGL33" s="84"/>
      <c r="NGM33" s="84"/>
      <c r="NGN33" s="84"/>
      <c r="NGO33" s="84"/>
      <c r="NGP33" s="84"/>
      <c r="NGQ33" s="84"/>
      <c r="NGR33" s="84"/>
      <c r="NGS33" s="84"/>
      <c r="NGT33" s="84"/>
      <c r="NGU33" s="84"/>
      <c r="NGV33" s="84"/>
      <c r="NGW33" s="84"/>
      <c r="NGX33" s="84"/>
      <c r="NGY33" s="84"/>
      <c r="NGZ33" s="84"/>
      <c r="NHA33" s="84"/>
      <c r="NHB33" s="84"/>
      <c r="NHC33" s="84"/>
      <c r="NHD33" s="84"/>
      <c r="NHE33" s="84"/>
      <c r="NHF33" s="84"/>
      <c r="NHG33" s="84"/>
      <c r="NHH33" s="84"/>
      <c r="NHI33" s="84"/>
      <c r="NHJ33" s="84"/>
      <c r="NHK33" s="84"/>
      <c r="NHL33" s="84"/>
      <c r="NHM33" s="84"/>
      <c r="NHN33" s="84"/>
      <c r="NHO33" s="84"/>
      <c r="NHP33" s="84"/>
      <c r="NHQ33" s="84"/>
      <c r="NHR33" s="84"/>
      <c r="NHS33" s="84"/>
      <c r="NHT33" s="84"/>
      <c r="NHU33" s="84"/>
      <c r="NHV33" s="84"/>
      <c r="NHW33" s="84"/>
      <c r="NHX33" s="84"/>
      <c r="NHY33" s="84"/>
      <c r="NHZ33" s="84"/>
      <c r="NIA33" s="84"/>
      <c r="NIB33" s="84"/>
      <c r="NIC33" s="84"/>
      <c r="NID33" s="84"/>
      <c r="NIE33" s="84"/>
      <c r="NIF33" s="84"/>
      <c r="NIG33" s="84"/>
      <c r="NIH33" s="84"/>
      <c r="NII33" s="84"/>
      <c r="NIJ33" s="84"/>
      <c r="NIK33" s="84"/>
      <c r="NIL33" s="84"/>
      <c r="NIM33" s="84"/>
      <c r="NIN33" s="84"/>
      <c r="NIO33" s="84"/>
      <c r="NIP33" s="84"/>
      <c r="NIQ33" s="84"/>
      <c r="NIR33" s="84"/>
      <c r="NIS33" s="84"/>
      <c r="NIT33" s="84"/>
      <c r="NIU33" s="84"/>
      <c r="NIV33" s="84"/>
      <c r="NIW33" s="84"/>
      <c r="NIX33" s="84"/>
      <c r="NIY33" s="84"/>
      <c r="NIZ33" s="84"/>
      <c r="NJA33" s="84"/>
      <c r="NJB33" s="84"/>
      <c r="NJC33" s="84"/>
      <c r="NJD33" s="84"/>
      <c r="NJE33" s="84"/>
      <c r="NJF33" s="84"/>
      <c r="NJG33" s="84"/>
      <c r="NJH33" s="84"/>
      <c r="NJI33" s="84"/>
      <c r="NJJ33" s="84"/>
      <c r="NJK33" s="84"/>
      <c r="NJL33" s="84"/>
      <c r="NJM33" s="84"/>
      <c r="NJN33" s="84"/>
      <c r="NJO33" s="84"/>
      <c r="NJP33" s="84"/>
      <c r="NJQ33" s="84"/>
      <c r="NJR33" s="84"/>
      <c r="NJS33" s="84"/>
      <c r="NJT33" s="84"/>
      <c r="NJU33" s="84"/>
      <c r="NJV33" s="84"/>
      <c r="NJW33" s="84"/>
      <c r="NJX33" s="84"/>
      <c r="NJY33" s="84"/>
      <c r="NJZ33" s="84"/>
      <c r="NKA33" s="84"/>
      <c r="NKB33" s="84"/>
      <c r="NKC33" s="84"/>
      <c r="NKD33" s="84"/>
      <c r="NKE33" s="84"/>
      <c r="NKF33" s="84"/>
      <c r="NKG33" s="84"/>
      <c r="NKH33" s="84"/>
      <c r="NKI33" s="84"/>
      <c r="NKJ33" s="84"/>
      <c r="NKK33" s="84"/>
      <c r="NKL33" s="84"/>
      <c r="NKM33" s="84"/>
      <c r="NKN33" s="84"/>
      <c r="NKO33" s="84"/>
      <c r="NKP33" s="84"/>
      <c r="NKQ33" s="84"/>
      <c r="NKR33" s="84"/>
      <c r="NKS33" s="84"/>
      <c r="NKT33" s="84"/>
      <c r="NKU33" s="84"/>
      <c r="NKV33" s="84"/>
      <c r="NKW33" s="84"/>
      <c r="NKX33" s="84"/>
      <c r="NKY33" s="84"/>
      <c r="NKZ33" s="84"/>
      <c r="NLA33" s="84"/>
      <c r="NLB33" s="84"/>
      <c r="NLC33" s="84"/>
      <c r="NLD33" s="84"/>
      <c r="NLE33" s="84"/>
      <c r="NLF33" s="84"/>
      <c r="NLG33" s="84"/>
      <c r="NLH33" s="84"/>
      <c r="NLI33" s="84"/>
      <c r="NLJ33" s="84"/>
      <c r="NLK33" s="84"/>
      <c r="NLL33" s="84"/>
      <c r="NLM33" s="84"/>
      <c r="NLN33" s="84"/>
      <c r="NLO33" s="84"/>
      <c r="NLP33" s="84"/>
      <c r="NLQ33" s="84"/>
      <c r="NLR33" s="84"/>
      <c r="NLS33" s="84"/>
      <c r="NLT33" s="84"/>
      <c r="NLU33" s="84"/>
      <c r="NLV33" s="84"/>
      <c r="NLW33" s="84"/>
      <c r="NLX33" s="84"/>
      <c r="NLY33" s="84"/>
      <c r="NLZ33" s="84"/>
      <c r="NMA33" s="84"/>
      <c r="NMB33" s="84"/>
      <c r="NMC33" s="84"/>
      <c r="NMD33" s="84"/>
      <c r="NME33" s="84"/>
      <c r="NMF33" s="84"/>
      <c r="NMG33" s="84"/>
      <c r="NMH33" s="84"/>
      <c r="NMI33" s="84"/>
      <c r="NMJ33" s="84"/>
      <c r="NMK33" s="84"/>
      <c r="NML33" s="84"/>
      <c r="NMM33" s="84"/>
      <c r="NMN33" s="84"/>
      <c r="NMO33" s="84"/>
      <c r="NMP33" s="84"/>
      <c r="NMQ33" s="84"/>
      <c r="NMR33" s="84"/>
      <c r="NMS33" s="84"/>
      <c r="NMT33" s="84"/>
      <c r="NMU33" s="84"/>
      <c r="NMV33" s="84"/>
      <c r="NMW33" s="84"/>
      <c r="NMX33" s="84"/>
      <c r="NMY33" s="84"/>
      <c r="NMZ33" s="84"/>
      <c r="NNA33" s="84"/>
      <c r="NNB33" s="84"/>
      <c r="NNC33" s="84"/>
      <c r="NND33" s="84"/>
      <c r="NNE33" s="84"/>
      <c r="NNF33" s="84"/>
      <c r="NNG33" s="84"/>
      <c r="NNH33" s="84"/>
      <c r="NNI33" s="84"/>
      <c r="NNJ33" s="84"/>
      <c r="NNK33" s="84"/>
      <c r="NNL33" s="84"/>
      <c r="NNM33" s="84"/>
      <c r="NNN33" s="84"/>
      <c r="NNO33" s="84"/>
      <c r="NNP33" s="84"/>
      <c r="NNQ33" s="84"/>
      <c r="NNR33" s="84"/>
      <c r="NNS33" s="84"/>
      <c r="NNT33" s="84"/>
      <c r="NNU33" s="84"/>
      <c r="NNV33" s="84"/>
      <c r="NNW33" s="84"/>
      <c r="NNX33" s="84"/>
      <c r="NNY33" s="84"/>
      <c r="NNZ33" s="84"/>
      <c r="NOA33" s="84"/>
      <c r="NOB33" s="84"/>
      <c r="NOC33" s="84"/>
      <c r="NOD33" s="84"/>
      <c r="NOE33" s="84"/>
      <c r="NOF33" s="84"/>
      <c r="NOG33" s="84"/>
      <c r="NOH33" s="84"/>
      <c r="NOI33" s="84"/>
      <c r="NOJ33" s="84"/>
      <c r="NOK33" s="84"/>
      <c r="NOL33" s="84"/>
      <c r="NOM33" s="84"/>
      <c r="NON33" s="84"/>
      <c r="NOO33" s="84"/>
      <c r="NOP33" s="84"/>
      <c r="NOQ33" s="84"/>
      <c r="NOR33" s="84"/>
      <c r="NOS33" s="84"/>
      <c r="NOT33" s="84"/>
      <c r="NOU33" s="84"/>
      <c r="NOV33" s="84"/>
      <c r="NOW33" s="84"/>
      <c r="NOX33" s="84"/>
      <c r="NOY33" s="84"/>
      <c r="NOZ33" s="84"/>
      <c r="NPA33" s="84"/>
      <c r="NPB33" s="84"/>
      <c r="NPC33" s="84"/>
      <c r="NPD33" s="84"/>
      <c r="NPE33" s="84"/>
      <c r="NPF33" s="84"/>
      <c r="NPG33" s="84"/>
      <c r="NPH33" s="84"/>
      <c r="NPI33" s="84"/>
      <c r="NPJ33" s="84"/>
      <c r="NPK33" s="84"/>
      <c r="NPL33" s="84"/>
      <c r="NPM33" s="84"/>
      <c r="NPN33" s="84"/>
      <c r="NPO33" s="84"/>
      <c r="NPP33" s="84"/>
      <c r="NPQ33" s="84"/>
      <c r="NPR33" s="84"/>
      <c r="NPS33" s="84"/>
      <c r="NPT33" s="84"/>
      <c r="NPU33" s="84"/>
      <c r="NPV33" s="84"/>
      <c r="NPW33" s="84"/>
      <c r="NPX33" s="84"/>
      <c r="NPY33" s="84"/>
      <c r="NPZ33" s="84"/>
      <c r="NQA33" s="84"/>
      <c r="NQB33" s="84"/>
      <c r="NQC33" s="84"/>
      <c r="NQD33" s="84"/>
      <c r="NQE33" s="84"/>
      <c r="NQF33" s="84"/>
      <c r="NQG33" s="84"/>
      <c r="NQH33" s="84"/>
      <c r="NQI33" s="84"/>
      <c r="NQJ33" s="84"/>
      <c r="NQK33" s="84"/>
      <c r="NQL33" s="84"/>
      <c r="NQM33" s="84"/>
      <c r="NQN33" s="84"/>
      <c r="NQO33" s="84"/>
      <c r="NQP33" s="84"/>
      <c r="NQQ33" s="84"/>
      <c r="NQR33" s="84"/>
      <c r="NQS33" s="84"/>
      <c r="NQT33" s="84"/>
      <c r="NQU33" s="84"/>
      <c r="NQV33" s="84"/>
      <c r="NQW33" s="84"/>
      <c r="NQX33" s="84"/>
      <c r="NQY33" s="84"/>
      <c r="NQZ33" s="84"/>
      <c r="NRA33" s="84"/>
      <c r="NRB33" s="84"/>
      <c r="NRC33" s="84"/>
      <c r="NRD33" s="84"/>
      <c r="NRE33" s="84"/>
      <c r="NRF33" s="84"/>
      <c r="NRG33" s="84"/>
      <c r="NRH33" s="84"/>
      <c r="NRI33" s="84"/>
      <c r="NRJ33" s="84"/>
      <c r="NRK33" s="84"/>
      <c r="NRL33" s="84"/>
      <c r="NRM33" s="84"/>
      <c r="NRN33" s="84"/>
      <c r="NRO33" s="84"/>
      <c r="NRP33" s="84"/>
      <c r="NRQ33" s="84"/>
      <c r="NRR33" s="84"/>
      <c r="NRS33" s="84"/>
      <c r="NRT33" s="84"/>
      <c r="NRU33" s="84"/>
      <c r="NRV33" s="84"/>
      <c r="NRW33" s="84"/>
      <c r="NRX33" s="84"/>
      <c r="NRY33" s="84"/>
      <c r="NRZ33" s="84"/>
      <c r="NSA33" s="84"/>
      <c r="NSB33" s="84"/>
      <c r="NSC33" s="84"/>
      <c r="NSD33" s="84"/>
      <c r="NSE33" s="84"/>
      <c r="NSF33" s="84"/>
      <c r="NSG33" s="84"/>
      <c r="NSH33" s="84"/>
      <c r="NSI33" s="84"/>
      <c r="NSJ33" s="84"/>
      <c r="NSK33" s="84"/>
      <c r="NSL33" s="84"/>
      <c r="NSM33" s="84"/>
      <c r="NSN33" s="84"/>
      <c r="NSO33" s="84"/>
      <c r="NSP33" s="84"/>
      <c r="NSQ33" s="84"/>
      <c r="NSR33" s="84"/>
      <c r="NSS33" s="84"/>
      <c r="NST33" s="84"/>
      <c r="NSU33" s="84"/>
      <c r="NSV33" s="84"/>
      <c r="NSW33" s="84"/>
      <c r="NSX33" s="84"/>
      <c r="NSY33" s="84"/>
      <c r="NSZ33" s="84"/>
      <c r="NTA33" s="84"/>
      <c r="NTB33" s="84"/>
      <c r="NTC33" s="84"/>
      <c r="NTD33" s="84"/>
      <c r="NTE33" s="84"/>
      <c r="NTF33" s="84"/>
      <c r="NTG33" s="84"/>
      <c r="NTH33" s="84"/>
      <c r="NTI33" s="84"/>
      <c r="NTJ33" s="84"/>
      <c r="NTK33" s="84"/>
      <c r="NTL33" s="84"/>
      <c r="NTM33" s="84"/>
      <c r="NTN33" s="84"/>
      <c r="NTO33" s="84"/>
      <c r="NTP33" s="84"/>
      <c r="NTQ33" s="84"/>
      <c r="NTR33" s="84"/>
      <c r="NTS33" s="84"/>
      <c r="NTT33" s="84"/>
      <c r="NTU33" s="84"/>
      <c r="NTV33" s="84"/>
      <c r="NTW33" s="84"/>
      <c r="NTX33" s="84"/>
      <c r="NTY33" s="84"/>
      <c r="NTZ33" s="84"/>
      <c r="NUA33" s="84"/>
      <c r="NUB33" s="84"/>
      <c r="NUC33" s="84"/>
      <c r="NUD33" s="84"/>
      <c r="NUE33" s="84"/>
      <c r="NUF33" s="84"/>
      <c r="NUG33" s="84"/>
      <c r="NUH33" s="84"/>
      <c r="NUI33" s="84"/>
      <c r="NUJ33" s="84"/>
      <c r="NUK33" s="84"/>
      <c r="NUL33" s="84"/>
      <c r="NUM33" s="84"/>
      <c r="NUN33" s="84"/>
      <c r="NUO33" s="84"/>
      <c r="NUP33" s="84"/>
      <c r="NUQ33" s="84"/>
      <c r="NUR33" s="84"/>
      <c r="NUS33" s="84"/>
      <c r="NUT33" s="84"/>
      <c r="NUU33" s="84"/>
      <c r="NUV33" s="84"/>
      <c r="NUW33" s="84"/>
      <c r="NUX33" s="84"/>
      <c r="NUY33" s="84"/>
      <c r="NUZ33" s="84"/>
      <c r="NVA33" s="84"/>
      <c r="NVB33" s="84"/>
      <c r="NVC33" s="84"/>
      <c r="NVD33" s="84"/>
      <c r="NVE33" s="84"/>
      <c r="NVF33" s="84"/>
      <c r="NVG33" s="84"/>
      <c r="NVH33" s="84"/>
      <c r="NVI33" s="84"/>
      <c r="NVJ33" s="84"/>
      <c r="NVK33" s="84"/>
      <c r="NVL33" s="84"/>
      <c r="NVM33" s="84"/>
      <c r="NVN33" s="84"/>
      <c r="NVO33" s="84"/>
      <c r="NVP33" s="84"/>
      <c r="NVQ33" s="84"/>
      <c r="NVR33" s="84"/>
      <c r="NVS33" s="84"/>
      <c r="NVT33" s="84"/>
      <c r="NVU33" s="84"/>
      <c r="NVV33" s="84"/>
      <c r="NVW33" s="84"/>
      <c r="NVX33" s="84"/>
      <c r="NVY33" s="84"/>
      <c r="NVZ33" s="84"/>
      <c r="NWA33" s="84"/>
      <c r="NWB33" s="84"/>
      <c r="NWC33" s="84"/>
      <c r="NWD33" s="84"/>
      <c r="NWE33" s="84"/>
      <c r="NWF33" s="84"/>
      <c r="NWG33" s="84"/>
      <c r="NWH33" s="84"/>
      <c r="NWI33" s="84"/>
      <c r="NWJ33" s="84"/>
      <c r="NWK33" s="84"/>
      <c r="NWL33" s="84"/>
      <c r="NWM33" s="84"/>
      <c r="NWN33" s="84"/>
      <c r="NWO33" s="84"/>
      <c r="NWP33" s="84"/>
      <c r="NWQ33" s="84"/>
      <c r="NWR33" s="84"/>
      <c r="NWS33" s="84"/>
      <c r="NWT33" s="84"/>
      <c r="NWU33" s="84"/>
      <c r="NWV33" s="84"/>
      <c r="NWW33" s="84"/>
      <c r="NWX33" s="84"/>
      <c r="NWY33" s="84"/>
      <c r="NWZ33" s="84"/>
      <c r="NXA33" s="84"/>
      <c r="NXB33" s="84"/>
      <c r="NXC33" s="84"/>
      <c r="NXD33" s="84"/>
      <c r="NXE33" s="84"/>
      <c r="NXF33" s="84"/>
      <c r="NXG33" s="84"/>
      <c r="NXH33" s="84"/>
      <c r="NXI33" s="84"/>
      <c r="NXJ33" s="84"/>
      <c r="NXK33" s="84"/>
      <c r="NXL33" s="84"/>
      <c r="NXM33" s="84"/>
      <c r="NXN33" s="84"/>
      <c r="NXO33" s="84"/>
      <c r="NXP33" s="84"/>
      <c r="NXQ33" s="84"/>
      <c r="NXR33" s="84"/>
      <c r="NXS33" s="84"/>
      <c r="NXT33" s="84"/>
      <c r="NXU33" s="84"/>
      <c r="NXV33" s="84"/>
      <c r="NXW33" s="84"/>
      <c r="NXX33" s="84"/>
      <c r="NXY33" s="84"/>
      <c r="NXZ33" s="84"/>
      <c r="NYA33" s="84"/>
      <c r="NYB33" s="84"/>
      <c r="NYC33" s="84"/>
      <c r="NYD33" s="84"/>
      <c r="NYE33" s="84"/>
      <c r="NYF33" s="84"/>
      <c r="NYG33" s="84"/>
      <c r="NYH33" s="84"/>
      <c r="NYI33" s="84"/>
      <c r="NYJ33" s="84"/>
      <c r="NYK33" s="84"/>
      <c r="NYL33" s="84"/>
      <c r="NYM33" s="84"/>
      <c r="NYN33" s="84"/>
      <c r="NYO33" s="84"/>
      <c r="NYP33" s="84"/>
      <c r="NYQ33" s="84"/>
      <c r="NYR33" s="84"/>
      <c r="NYS33" s="84"/>
      <c r="NYT33" s="84"/>
      <c r="NYU33" s="84"/>
      <c r="NYV33" s="84"/>
      <c r="NYW33" s="84"/>
      <c r="NYX33" s="84"/>
      <c r="NYY33" s="84"/>
      <c r="NYZ33" s="84"/>
      <c r="NZA33" s="84"/>
      <c r="NZB33" s="84"/>
      <c r="NZC33" s="84"/>
      <c r="NZD33" s="84"/>
      <c r="NZE33" s="84"/>
      <c r="NZF33" s="84"/>
      <c r="NZG33" s="84"/>
      <c r="NZH33" s="84"/>
      <c r="NZI33" s="84"/>
      <c r="NZJ33" s="84"/>
      <c r="NZK33" s="84"/>
      <c r="NZL33" s="84"/>
      <c r="NZM33" s="84"/>
      <c r="NZN33" s="84"/>
      <c r="NZO33" s="84"/>
      <c r="NZP33" s="84"/>
      <c r="NZQ33" s="84"/>
      <c r="NZR33" s="84"/>
      <c r="NZS33" s="84"/>
      <c r="NZT33" s="84"/>
      <c r="NZU33" s="84"/>
      <c r="NZV33" s="84"/>
      <c r="NZW33" s="84"/>
      <c r="NZX33" s="84"/>
      <c r="NZY33" s="84"/>
      <c r="NZZ33" s="84"/>
      <c r="OAA33" s="84"/>
      <c r="OAB33" s="84"/>
      <c r="OAC33" s="84"/>
      <c r="OAD33" s="84"/>
      <c r="OAE33" s="84"/>
      <c r="OAF33" s="84"/>
      <c r="OAG33" s="84"/>
      <c r="OAH33" s="84"/>
      <c r="OAI33" s="84"/>
      <c r="OAJ33" s="84"/>
      <c r="OAK33" s="84"/>
      <c r="OAL33" s="84"/>
      <c r="OAM33" s="84"/>
      <c r="OAN33" s="84"/>
      <c r="OAO33" s="84"/>
      <c r="OAP33" s="84"/>
      <c r="OAQ33" s="84"/>
      <c r="OAR33" s="84"/>
      <c r="OAS33" s="84"/>
      <c r="OAT33" s="84"/>
      <c r="OAU33" s="84"/>
      <c r="OAV33" s="84"/>
      <c r="OAW33" s="84"/>
      <c r="OAX33" s="84"/>
      <c r="OAY33" s="84"/>
      <c r="OAZ33" s="84"/>
      <c r="OBA33" s="84"/>
      <c r="OBB33" s="84"/>
      <c r="OBC33" s="84"/>
      <c r="OBD33" s="84"/>
      <c r="OBE33" s="84"/>
      <c r="OBF33" s="84"/>
      <c r="OBG33" s="84"/>
      <c r="OBH33" s="84"/>
      <c r="OBI33" s="84"/>
      <c r="OBJ33" s="84"/>
      <c r="OBK33" s="84"/>
      <c r="OBL33" s="84"/>
      <c r="OBM33" s="84"/>
      <c r="OBN33" s="84"/>
      <c r="OBO33" s="84"/>
      <c r="OBP33" s="84"/>
      <c r="OBQ33" s="84"/>
      <c r="OBR33" s="84"/>
      <c r="OBS33" s="84"/>
      <c r="OBT33" s="84"/>
      <c r="OBU33" s="84"/>
      <c r="OBV33" s="84"/>
      <c r="OBW33" s="84"/>
      <c r="OBX33" s="84"/>
      <c r="OBY33" s="84"/>
      <c r="OBZ33" s="84"/>
      <c r="OCA33" s="84"/>
      <c r="OCB33" s="84"/>
      <c r="OCC33" s="84"/>
      <c r="OCD33" s="84"/>
      <c r="OCE33" s="84"/>
      <c r="OCF33" s="84"/>
      <c r="OCG33" s="84"/>
      <c r="OCH33" s="84"/>
      <c r="OCI33" s="84"/>
      <c r="OCJ33" s="84"/>
      <c r="OCK33" s="84"/>
      <c r="OCL33" s="84"/>
      <c r="OCM33" s="84"/>
      <c r="OCN33" s="84"/>
      <c r="OCO33" s="84"/>
      <c r="OCP33" s="84"/>
      <c r="OCQ33" s="84"/>
      <c r="OCR33" s="84"/>
      <c r="OCS33" s="84"/>
      <c r="OCT33" s="84"/>
      <c r="OCU33" s="84"/>
      <c r="OCV33" s="84"/>
      <c r="OCW33" s="84"/>
      <c r="OCX33" s="84"/>
      <c r="OCY33" s="84"/>
      <c r="OCZ33" s="84"/>
      <c r="ODA33" s="84"/>
      <c r="ODB33" s="84"/>
      <c r="ODC33" s="84"/>
      <c r="ODD33" s="84"/>
      <c r="ODE33" s="84"/>
      <c r="ODF33" s="84"/>
      <c r="ODG33" s="84"/>
      <c r="ODH33" s="84"/>
      <c r="ODI33" s="84"/>
      <c r="ODJ33" s="84"/>
      <c r="ODK33" s="84"/>
      <c r="ODL33" s="84"/>
      <c r="ODM33" s="84"/>
      <c r="ODN33" s="84"/>
      <c r="ODO33" s="84"/>
      <c r="ODP33" s="84"/>
      <c r="ODQ33" s="84"/>
      <c r="ODR33" s="84"/>
      <c r="ODS33" s="84"/>
      <c r="ODT33" s="84"/>
      <c r="ODU33" s="84"/>
      <c r="ODV33" s="84"/>
      <c r="ODW33" s="84"/>
      <c r="ODX33" s="84"/>
      <c r="ODY33" s="84"/>
      <c r="ODZ33" s="84"/>
      <c r="OEA33" s="84"/>
      <c r="OEB33" s="84"/>
      <c r="OEC33" s="84"/>
      <c r="OED33" s="84"/>
      <c r="OEE33" s="84"/>
      <c r="OEF33" s="84"/>
      <c r="OEG33" s="84"/>
      <c r="OEH33" s="84"/>
      <c r="OEI33" s="84"/>
      <c r="OEJ33" s="84"/>
      <c r="OEK33" s="84"/>
      <c r="OEL33" s="84"/>
      <c r="OEM33" s="84"/>
      <c r="OEN33" s="84"/>
      <c r="OEO33" s="84"/>
      <c r="OEP33" s="84"/>
      <c r="OEQ33" s="84"/>
      <c r="OER33" s="84"/>
      <c r="OES33" s="84"/>
      <c r="OET33" s="84"/>
      <c r="OEU33" s="84"/>
      <c r="OEV33" s="84"/>
      <c r="OEW33" s="84"/>
      <c r="OEX33" s="84"/>
      <c r="OEY33" s="84"/>
      <c r="OEZ33" s="84"/>
      <c r="OFA33" s="84"/>
      <c r="OFB33" s="84"/>
      <c r="OFC33" s="84"/>
      <c r="OFD33" s="84"/>
      <c r="OFE33" s="84"/>
      <c r="OFF33" s="84"/>
      <c r="OFG33" s="84"/>
      <c r="OFH33" s="84"/>
      <c r="OFI33" s="84"/>
      <c r="OFJ33" s="84"/>
      <c r="OFK33" s="84"/>
      <c r="OFL33" s="84"/>
      <c r="OFM33" s="84"/>
      <c r="OFN33" s="84"/>
      <c r="OFO33" s="84"/>
      <c r="OFP33" s="84"/>
      <c r="OFQ33" s="84"/>
      <c r="OFR33" s="84"/>
      <c r="OFS33" s="84"/>
      <c r="OFT33" s="84"/>
      <c r="OFU33" s="84"/>
      <c r="OFV33" s="84"/>
      <c r="OFW33" s="84"/>
      <c r="OFX33" s="84"/>
      <c r="OFY33" s="84"/>
      <c r="OFZ33" s="84"/>
      <c r="OGA33" s="84"/>
      <c r="OGB33" s="84"/>
      <c r="OGC33" s="84"/>
      <c r="OGD33" s="84"/>
      <c r="OGE33" s="84"/>
      <c r="OGF33" s="84"/>
      <c r="OGG33" s="84"/>
      <c r="OGH33" s="84"/>
      <c r="OGI33" s="84"/>
      <c r="OGJ33" s="84"/>
      <c r="OGK33" s="84"/>
      <c r="OGL33" s="84"/>
      <c r="OGM33" s="84"/>
      <c r="OGN33" s="84"/>
      <c r="OGO33" s="84"/>
      <c r="OGP33" s="84"/>
      <c r="OGQ33" s="84"/>
      <c r="OGR33" s="84"/>
      <c r="OGS33" s="84"/>
      <c r="OGT33" s="84"/>
      <c r="OGU33" s="84"/>
      <c r="OGV33" s="84"/>
      <c r="OGW33" s="84"/>
      <c r="OGX33" s="84"/>
      <c r="OGY33" s="84"/>
      <c r="OGZ33" s="84"/>
      <c r="OHA33" s="84"/>
      <c r="OHB33" s="84"/>
      <c r="OHC33" s="84"/>
      <c r="OHD33" s="84"/>
      <c r="OHE33" s="84"/>
      <c r="OHF33" s="84"/>
      <c r="OHG33" s="84"/>
      <c r="OHH33" s="84"/>
      <c r="OHI33" s="84"/>
      <c r="OHJ33" s="84"/>
      <c r="OHK33" s="84"/>
      <c r="OHL33" s="84"/>
      <c r="OHM33" s="84"/>
      <c r="OHN33" s="84"/>
      <c r="OHO33" s="84"/>
      <c r="OHP33" s="84"/>
      <c r="OHQ33" s="84"/>
      <c r="OHR33" s="84"/>
      <c r="OHS33" s="84"/>
      <c r="OHT33" s="84"/>
      <c r="OHU33" s="84"/>
      <c r="OHV33" s="84"/>
      <c r="OHW33" s="84"/>
      <c r="OHX33" s="84"/>
      <c r="OHY33" s="84"/>
      <c r="OHZ33" s="84"/>
      <c r="OIA33" s="84"/>
      <c r="OIB33" s="84"/>
      <c r="OIC33" s="84"/>
      <c r="OID33" s="84"/>
      <c r="OIE33" s="84"/>
      <c r="OIF33" s="84"/>
      <c r="OIG33" s="84"/>
      <c r="OIH33" s="84"/>
      <c r="OII33" s="84"/>
      <c r="OIJ33" s="84"/>
      <c r="OIK33" s="84"/>
      <c r="OIL33" s="84"/>
      <c r="OIM33" s="84"/>
      <c r="OIN33" s="84"/>
      <c r="OIO33" s="84"/>
      <c r="OIP33" s="84"/>
      <c r="OIQ33" s="84"/>
      <c r="OIR33" s="84"/>
      <c r="OIS33" s="84"/>
      <c r="OIT33" s="84"/>
      <c r="OIU33" s="84"/>
      <c r="OIV33" s="84"/>
      <c r="OIW33" s="84"/>
      <c r="OIX33" s="84"/>
      <c r="OIY33" s="84"/>
      <c r="OIZ33" s="84"/>
      <c r="OJA33" s="84"/>
      <c r="OJB33" s="84"/>
      <c r="OJC33" s="84"/>
      <c r="OJD33" s="84"/>
      <c r="OJE33" s="84"/>
      <c r="OJF33" s="84"/>
      <c r="OJG33" s="84"/>
      <c r="OJH33" s="84"/>
      <c r="OJI33" s="84"/>
      <c r="OJJ33" s="84"/>
      <c r="OJK33" s="84"/>
      <c r="OJL33" s="84"/>
      <c r="OJM33" s="84"/>
      <c r="OJN33" s="84"/>
      <c r="OJO33" s="84"/>
      <c r="OJP33" s="84"/>
      <c r="OJQ33" s="84"/>
      <c r="OJR33" s="84"/>
      <c r="OJS33" s="84"/>
      <c r="OJT33" s="84"/>
      <c r="OJU33" s="84"/>
      <c r="OJV33" s="84"/>
      <c r="OJW33" s="84"/>
      <c r="OJX33" s="84"/>
      <c r="OJY33" s="84"/>
      <c r="OJZ33" s="84"/>
      <c r="OKA33" s="84"/>
      <c r="OKB33" s="84"/>
      <c r="OKC33" s="84"/>
      <c r="OKD33" s="84"/>
      <c r="OKE33" s="84"/>
      <c r="OKF33" s="84"/>
      <c r="OKG33" s="84"/>
      <c r="OKH33" s="84"/>
      <c r="OKI33" s="84"/>
      <c r="OKJ33" s="84"/>
      <c r="OKK33" s="84"/>
      <c r="OKL33" s="84"/>
      <c r="OKM33" s="84"/>
      <c r="OKN33" s="84"/>
      <c r="OKO33" s="84"/>
      <c r="OKP33" s="84"/>
      <c r="OKQ33" s="84"/>
      <c r="OKR33" s="84"/>
      <c r="OKS33" s="84"/>
      <c r="OKT33" s="84"/>
      <c r="OKU33" s="84"/>
      <c r="OKV33" s="84"/>
      <c r="OKW33" s="84"/>
      <c r="OKX33" s="84"/>
      <c r="OKY33" s="84"/>
      <c r="OKZ33" s="84"/>
      <c r="OLA33" s="84"/>
      <c r="OLB33" s="84"/>
      <c r="OLC33" s="84"/>
      <c r="OLD33" s="84"/>
      <c r="OLE33" s="84"/>
      <c r="OLF33" s="84"/>
      <c r="OLG33" s="84"/>
      <c r="OLH33" s="84"/>
      <c r="OLI33" s="84"/>
      <c r="OLJ33" s="84"/>
      <c r="OLK33" s="84"/>
      <c r="OLL33" s="84"/>
      <c r="OLM33" s="84"/>
      <c r="OLN33" s="84"/>
      <c r="OLO33" s="84"/>
      <c r="OLP33" s="84"/>
      <c r="OLQ33" s="84"/>
      <c r="OLR33" s="84"/>
      <c r="OLS33" s="84"/>
      <c r="OLT33" s="84"/>
      <c r="OLU33" s="84"/>
      <c r="OLV33" s="84"/>
      <c r="OLW33" s="84"/>
      <c r="OLX33" s="84"/>
      <c r="OLY33" s="84"/>
      <c r="OLZ33" s="84"/>
      <c r="OMA33" s="84"/>
      <c r="OMB33" s="84"/>
      <c r="OMC33" s="84"/>
      <c r="OMD33" s="84"/>
      <c r="OME33" s="84"/>
      <c r="OMF33" s="84"/>
      <c r="OMG33" s="84"/>
      <c r="OMH33" s="84"/>
      <c r="OMI33" s="84"/>
      <c r="OMJ33" s="84"/>
      <c r="OMK33" s="84"/>
      <c r="OML33" s="84"/>
      <c r="OMM33" s="84"/>
      <c r="OMN33" s="84"/>
      <c r="OMO33" s="84"/>
      <c r="OMP33" s="84"/>
      <c r="OMQ33" s="84"/>
      <c r="OMR33" s="84"/>
      <c r="OMS33" s="84"/>
      <c r="OMT33" s="84"/>
      <c r="OMU33" s="84"/>
      <c r="OMV33" s="84"/>
      <c r="OMW33" s="84"/>
      <c r="OMX33" s="84"/>
      <c r="OMY33" s="84"/>
      <c r="OMZ33" s="84"/>
      <c r="ONA33" s="84"/>
      <c r="ONB33" s="84"/>
      <c r="ONC33" s="84"/>
      <c r="OND33" s="84"/>
      <c r="ONE33" s="84"/>
      <c r="ONF33" s="84"/>
      <c r="ONG33" s="84"/>
      <c r="ONH33" s="84"/>
      <c r="ONI33" s="84"/>
      <c r="ONJ33" s="84"/>
      <c r="ONK33" s="84"/>
      <c r="ONL33" s="84"/>
      <c r="ONM33" s="84"/>
      <c r="ONN33" s="84"/>
      <c r="ONO33" s="84"/>
      <c r="ONP33" s="84"/>
      <c r="ONQ33" s="84"/>
      <c r="ONR33" s="84"/>
      <c r="ONS33" s="84"/>
      <c r="ONT33" s="84"/>
      <c r="ONU33" s="84"/>
      <c r="ONV33" s="84"/>
      <c r="ONW33" s="84"/>
      <c r="ONX33" s="84"/>
      <c r="ONY33" s="84"/>
      <c r="ONZ33" s="84"/>
      <c r="OOA33" s="84"/>
      <c r="OOB33" s="84"/>
      <c r="OOC33" s="84"/>
      <c r="OOD33" s="84"/>
      <c r="OOE33" s="84"/>
      <c r="OOF33" s="84"/>
      <c r="OOG33" s="84"/>
      <c r="OOH33" s="84"/>
      <c r="OOI33" s="84"/>
      <c r="OOJ33" s="84"/>
      <c r="OOK33" s="84"/>
      <c r="OOL33" s="84"/>
      <c r="OOM33" s="84"/>
      <c r="OON33" s="84"/>
      <c r="OOO33" s="84"/>
      <c r="OOP33" s="84"/>
      <c r="OOQ33" s="84"/>
      <c r="OOR33" s="84"/>
      <c r="OOS33" s="84"/>
      <c r="OOT33" s="84"/>
      <c r="OOU33" s="84"/>
      <c r="OOV33" s="84"/>
      <c r="OOW33" s="84"/>
      <c r="OOX33" s="84"/>
      <c r="OOY33" s="84"/>
      <c r="OOZ33" s="84"/>
      <c r="OPA33" s="84"/>
      <c r="OPB33" s="84"/>
      <c r="OPC33" s="84"/>
      <c r="OPD33" s="84"/>
      <c r="OPE33" s="84"/>
      <c r="OPF33" s="84"/>
      <c r="OPG33" s="84"/>
      <c r="OPH33" s="84"/>
      <c r="OPI33" s="84"/>
      <c r="OPJ33" s="84"/>
      <c r="OPK33" s="84"/>
      <c r="OPL33" s="84"/>
      <c r="OPM33" s="84"/>
      <c r="OPN33" s="84"/>
      <c r="OPO33" s="84"/>
      <c r="OPP33" s="84"/>
      <c r="OPQ33" s="84"/>
      <c r="OPR33" s="84"/>
      <c r="OPS33" s="84"/>
      <c r="OPT33" s="84"/>
      <c r="OPU33" s="84"/>
      <c r="OPV33" s="84"/>
      <c r="OPW33" s="84"/>
      <c r="OPX33" s="84"/>
      <c r="OPY33" s="84"/>
      <c r="OPZ33" s="84"/>
      <c r="OQA33" s="84"/>
      <c r="OQB33" s="84"/>
      <c r="OQC33" s="84"/>
      <c r="OQD33" s="84"/>
      <c r="OQE33" s="84"/>
      <c r="OQF33" s="84"/>
      <c r="OQG33" s="84"/>
      <c r="OQH33" s="84"/>
      <c r="OQI33" s="84"/>
      <c r="OQJ33" s="84"/>
      <c r="OQK33" s="84"/>
      <c r="OQL33" s="84"/>
      <c r="OQM33" s="84"/>
      <c r="OQN33" s="84"/>
      <c r="OQO33" s="84"/>
      <c r="OQP33" s="84"/>
      <c r="OQQ33" s="84"/>
      <c r="OQR33" s="84"/>
      <c r="OQS33" s="84"/>
      <c r="OQT33" s="84"/>
      <c r="OQU33" s="84"/>
      <c r="OQV33" s="84"/>
      <c r="OQW33" s="84"/>
      <c r="OQX33" s="84"/>
      <c r="OQY33" s="84"/>
      <c r="OQZ33" s="84"/>
      <c r="ORA33" s="84"/>
      <c r="ORB33" s="84"/>
      <c r="ORC33" s="84"/>
      <c r="ORD33" s="84"/>
      <c r="ORE33" s="84"/>
      <c r="ORF33" s="84"/>
      <c r="ORG33" s="84"/>
      <c r="ORH33" s="84"/>
      <c r="ORI33" s="84"/>
      <c r="ORJ33" s="84"/>
      <c r="ORK33" s="84"/>
      <c r="ORL33" s="84"/>
      <c r="ORM33" s="84"/>
      <c r="ORN33" s="84"/>
      <c r="ORO33" s="84"/>
      <c r="ORP33" s="84"/>
      <c r="ORQ33" s="84"/>
      <c r="ORR33" s="84"/>
      <c r="ORS33" s="84"/>
      <c r="ORT33" s="84"/>
      <c r="ORU33" s="84"/>
      <c r="ORV33" s="84"/>
      <c r="ORW33" s="84"/>
      <c r="ORX33" s="84"/>
      <c r="ORY33" s="84"/>
      <c r="ORZ33" s="84"/>
      <c r="OSA33" s="84"/>
      <c r="OSB33" s="84"/>
      <c r="OSC33" s="84"/>
      <c r="OSD33" s="84"/>
      <c r="OSE33" s="84"/>
      <c r="OSF33" s="84"/>
      <c r="OSG33" s="84"/>
      <c r="OSH33" s="84"/>
      <c r="OSI33" s="84"/>
      <c r="OSJ33" s="84"/>
      <c r="OSK33" s="84"/>
      <c r="OSL33" s="84"/>
      <c r="OSM33" s="84"/>
      <c r="OSN33" s="84"/>
      <c r="OSO33" s="84"/>
      <c r="OSP33" s="84"/>
      <c r="OSQ33" s="84"/>
      <c r="OSR33" s="84"/>
      <c r="OSS33" s="84"/>
      <c r="OST33" s="84"/>
      <c r="OSU33" s="84"/>
      <c r="OSV33" s="84"/>
      <c r="OSW33" s="84"/>
      <c r="OSX33" s="84"/>
      <c r="OSY33" s="84"/>
      <c r="OSZ33" s="84"/>
      <c r="OTA33" s="84"/>
      <c r="OTB33" s="84"/>
      <c r="OTC33" s="84"/>
      <c r="OTD33" s="84"/>
      <c r="OTE33" s="84"/>
      <c r="OTF33" s="84"/>
      <c r="OTG33" s="84"/>
      <c r="OTH33" s="84"/>
      <c r="OTI33" s="84"/>
      <c r="OTJ33" s="84"/>
      <c r="OTK33" s="84"/>
      <c r="OTL33" s="84"/>
      <c r="OTM33" s="84"/>
      <c r="OTN33" s="84"/>
      <c r="OTO33" s="84"/>
      <c r="OTP33" s="84"/>
      <c r="OTQ33" s="84"/>
      <c r="OTR33" s="84"/>
      <c r="OTS33" s="84"/>
      <c r="OTT33" s="84"/>
      <c r="OTU33" s="84"/>
      <c r="OTV33" s="84"/>
      <c r="OTW33" s="84"/>
      <c r="OTX33" s="84"/>
      <c r="OTY33" s="84"/>
      <c r="OTZ33" s="84"/>
      <c r="OUA33" s="84"/>
      <c r="OUB33" s="84"/>
      <c r="OUC33" s="84"/>
      <c r="OUD33" s="84"/>
      <c r="OUE33" s="84"/>
      <c r="OUF33" s="84"/>
      <c r="OUG33" s="84"/>
      <c r="OUH33" s="84"/>
      <c r="OUI33" s="84"/>
      <c r="OUJ33" s="84"/>
      <c r="OUK33" s="84"/>
      <c r="OUL33" s="84"/>
      <c r="OUM33" s="84"/>
      <c r="OUN33" s="84"/>
      <c r="OUO33" s="84"/>
      <c r="OUP33" s="84"/>
      <c r="OUQ33" s="84"/>
      <c r="OUR33" s="84"/>
      <c r="OUS33" s="84"/>
      <c r="OUT33" s="84"/>
      <c r="OUU33" s="84"/>
      <c r="OUV33" s="84"/>
      <c r="OUW33" s="84"/>
      <c r="OUX33" s="84"/>
      <c r="OUY33" s="84"/>
      <c r="OUZ33" s="84"/>
      <c r="OVA33" s="84"/>
      <c r="OVB33" s="84"/>
      <c r="OVC33" s="84"/>
      <c r="OVD33" s="84"/>
      <c r="OVE33" s="84"/>
      <c r="OVF33" s="84"/>
      <c r="OVG33" s="84"/>
      <c r="OVH33" s="84"/>
      <c r="OVI33" s="84"/>
      <c r="OVJ33" s="84"/>
      <c r="OVK33" s="84"/>
      <c r="OVL33" s="84"/>
      <c r="OVM33" s="84"/>
      <c r="OVN33" s="84"/>
      <c r="OVO33" s="84"/>
      <c r="OVP33" s="84"/>
      <c r="OVQ33" s="84"/>
      <c r="OVR33" s="84"/>
      <c r="OVS33" s="84"/>
      <c r="OVT33" s="84"/>
      <c r="OVU33" s="84"/>
      <c r="OVV33" s="84"/>
      <c r="OVW33" s="84"/>
      <c r="OVX33" s="84"/>
      <c r="OVY33" s="84"/>
      <c r="OVZ33" s="84"/>
      <c r="OWA33" s="84"/>
      <c r="OWB33" s="84"/>
      <c r="OWC33" s="84"/>
      <c r="OWD33" s="84"/>
      <c r="OWE33" s="84"/>
      <c r="OWF33" s="84"/>
      <c r="OWG33" s="84"/>
      <c r="OWH33" s="84"/>
      <c r="OWI33" s="84"/>
      <c r="OWJ33" s="84"/>
      <c r="OWK33" s="84"/>
      <c r="OWL33" s="84"/>
      <c r="OWM33" s="84"/>
      <c r="OWN33" s="84"/>
      <c r="OWO33" s="84"/>
      <c r="OWP33" s="84"/>
      <c r="OWQ33" s="84"/>
      <c r="OWR33" s="84"/>
      <c r="OWS33" s="84"/>
      <c r="OWT33" s="84"/>
      <c r="OWU33" s="84"/>
      <c r="OWV33" s="84"/>
      <c r="OWW33" s="84"/>
      <c r="OWX33" s="84"/>
      <c r="OWY33" s="84"/>
      <c r="OWZ33" s="84"/>
      <c r="OXA33" s="84"/>
      <c r="OXB33" s="84"/>
      <c r="OXC33" s="84"/>
      <c r="OXD33" s="84"/>
      <c r="OXE33" s="84"/>
      <c r="OXF33" s="84"/>
      <c r="OXG33" s="84"/>
      <c r="OXH33" s="84"/>
      <c r="OXI33" s="84"/>
      <c r="OXJ33" s="84"/>
      <c r="OXK33" s="84"/>
      <c r="OXL33" s="84"/>
      <c r="OXM33" s="84"/>
      <c r="OXN33" s="84"/>
      <c r="OXO33" s="84"/>
      <c r="OXP33" s="84"/>
      <c r="OXQ33" s="84"/>
      <c r="OXR33" s="84"/>
      <c r="OXS33" s="84"/>
      <c r="OXT33" s="84"/>
      <c r="OXU33" s="84"/>
      <c r="OXV33" s="84"/>
      <c r="OXW33" s="84"/>
      <c r="OXX33" s="84"/>
      <c r="OXY33" s="84"/>
      <c r="OXZ33" s="84"/>
      <c r="OYA33" s="84"/>
      <c r="OYB33" s="84"/>
      <c r="OYC33" s="84"/>
      <c r="OYD33" s="84"/>
      <c r="OYE33" s="84"/>
      <c r="OYF33" s="84"/>
      <c r="OYG33" s="84"/>
      <c r="OYH33" s="84"/>
      <c r="OYI33" s="84"/>
      <c r="OYJ33" s="84"/>
      <c r="OYK33" s="84"/>
      <c r="OYL33" s="84"/>
      <c r="OYM33" s="84"/>
      <c r="OYN33" s="84"/>
      <c r="OYO33" s="84"/>
      <c r="OYP33" s="84"/>
      <c r="OYQ33" s="84"/>
      <c r="OYR33" s="84"/>
      <c r="OYS33" s="84"/>
      <c r="OYT33" s="84"/>
      <c r="OYU33" s="84"/>
      <c r="OYV33" s="84"/>
      <c r="OYW33" s="84"/>
      <c r="OYX33" s="84"/>
      <c r="OYY33" s="84"/>
      <c r="OYZ33" s="84"/>
      <c r="OZA33" s="84"/>
      <c r="OZB33" s="84"/>
      <c r="OZC33" s="84"/>
      <c r="OZD33" s="84"/>
      <c r="OZE33" s="84"/>
      <c r="OZF33" s="84"/>
      <c r="OZG33" s="84"/>
      <c r="OZH33" s="84"/>
      <c r="OZI33" s="84"/>
      <c r="OZJ33" s="84"/>
      <c r="OZK33" s="84"/>
      <c r="OZL33" s="84"/>
      <c r="OZM33" s="84"/>
      <c r="OZN33" s="84"/>
      <c r="OZO33" s="84"/>
      <c r="OZP33" s="84"/>
      <c r="OZQ33" s="84"/>
      <c r="OZR33" s="84"/>
      <c r="OZS33" s="84"/>
      <c r="OZT33" s="84"/>
      <c r="OZU33" s="84"/>
      <c r="OZV33" s="84"/>
      <c r="OZW33" s="84"/>
      <c r="OZX33" s="84"/>
      <c r="OZY33" s="84"/>
      <c r="OZZ33" s="84"/>
      <c r="PAA33" s="84"/>
      <c r="PAB33" s="84"/>
      <c r="PAC33" s="84"/>
      <c r="PAD33" s="84"/>
      <c r="PAE33" s="84"/>
      <c r="PAF33" s="84"/>
      <c r="PAG33" s="84"/>
      <c r="PAH33" s="84"/>
      <c r="PAI33" s="84"/>
      <c r="PAJ33" s="84"/>
      <c r="PAK33" s="84"/>
      <c r="PAL33" s="84"/>
      <c r="PAM33" s="84"/>
      <c r="PAN33" s="84"/>
      <c r="PAO33" s="84"/>
      <c r="PAP33" s="84"/>
      <c r="PAQ33" s="84"/>
      <c r="PAR33" s="84"/>
      <c r="PAS33" s="84"/>
      <c r="PAT33" s="84"/>
      <c r="PAU33" s="84"/>
      <c r="PAV33" s="84"/>
      <c r="PAW33" s="84"/>
      <c r="PAX33" s="84"/>
      <c r="PAY33" s="84"/>
      <c r="PAZ33" s="84"/>
      <c r="PBA33" s="84"/>
      <c r="PBB33" s="84"/>
      <c r="PBC33" s="84"/>
      <c r="PBD33" s="84"/>
      <c r="PBE33" s="84"/>
      <c r="PBF33" s="84"/>
      <c r="PBG33" s="84"/>
      <c r="PBH33" s="84"/>
      <c r="PBI33" s="84"/>
      <c r="PBJ33" s="84"/>
      <c r="PBK33" s="84"/>
      <c r="PBL33" s="84"/>
      <c r="PBM33" s="84"/>
      <c r="PBN33" s="84"/>
      <c r="PBO33" s="84"/>
      <c r="PBP33" s="84"/>
      <c r="PBQ33" s="84"/>
      <c r="PBR33" s="84"/>
      <c r="PBS33" s="84"/>
      <c r="PBT33" s="84"/>
      <c r="PBU33" s="84"/>
      <c r="PBV33" s="84"/>
      <c r="PBW33" s="84"/>
      <c r="PBX33" s="84"/>
      <c r="PBY33" s="84"/>
      <c r="PBZ33" s="84"/>
      <c r="PCA33" s="84"/>
      <c r="PCB33" s="84"/>
      <c r="PCC33" s="84"/>
      <c r="PCD33" s="84"/>
      <c r="PCE33" s="84"/>
      <c r="PCF33" s="84"/>
      <c r="PCG33" s="84"/>
      <c r="PCH33" s="84"/>
      <c r="PCI33" s="84"/>
      <c r="PCJ33" s="84"/>
      <c r="PCK33" s="84"/>
      <c r="PCL33" s="84"/>
      <c r="PCM33" s="84"/>
      <c r="PCN33" s="84"/>
      <c r="PCO33" s="84"/>
      <c r="PCP33" s="84"/>
      <c r="PCQ33" s="84"/>
      <c r="PCR33" s="84"/>
      <c r="PCS33" s="84"/>
      <c r="PCT33" s="84"/>
      <c r="PCU33" s="84"/>
      <c r="PCV33" s="84"/>
      <c r="PCW33" s="84"/>
      <c r="PCX33" s="84"/>
      <c r="PCY33" s="84"/>
      <c r="PCZ33" s="84"/>
      <c r="PDA33" s="84"/>
      <c r="PDB33" s="84"/>
      <c r="PDC33" s="84"/>
      <c r="PDD33" s="84"/>
      <c r="PDE33" s="84"/>
      <c r="PDF33" s="84"/>
      <c r="PDG33" s="84"/>
      <c r="PDH33" s="84"/>
      <c r="PDI33" s="84"/>
      <c r="PDJ33" s="84"/>
      <c r="PDK33" s="84"/>
      <c r="PDL33" s="84"/>
      <c r="PDM33" s="84"/>
      <c r="PDN33" s="84"/>
      <c r="PDO33" s="84"/>
      <c r="PDP33" s="84"/>
      <c r="PDQ33" s="84"/>
      <c r="PDR33" s="84"/>
      <c r="PDS33" s="84"/>
      <c r="PDT33" s="84"/>
      <c r="PDU33" s="84"/>
      <c r="PDV33" s="84"/>
      <c r="PDW33" s="84"/>
      <c r="PDX33" s="84"/>
      <c r="PDY33" s="84"/>
      <c r="PDZ33" s="84"/>
      <c r="PEA33" s="84"/>
      <c r="PEB33" s="84"/>
      <c r="PEC33" s="84"/>
      <c r="PED33" s="84"/>
      <c r="PEE33" s="84"/>
      <c r="PEF33" s="84"/>
      <c r="PEG33" s="84"/>
      <c r="PEH33" s="84"/>
      <c r="PEI33" s="84"/>
      <c r="PEJ33" s="84"/>
      <c r="PEK33" s="84"/>
      <c r="PEL33" s="84"/>
      <c r="PEM33" s="84"/>
      <c r="PEN33" s="84"/>
      <c r="PEO33" s="84"/>
      <c r="PEP33" s="84"/>
      <c r="PEQ33" s="84"/>
      <c r="PER33" s="84"/>
      <c r="PES33" s="84"/>
      <c r="PET33" s="84"/>
      <c r="PEU33" s="84"/>
      <c r="PEV33" s="84"/>
      <c r="PEW33" s="84"/>
      <c r="PEX33" s="84"/>
      <c r="PEY33" s="84"/>
      <c r="PEZ33" s="84"/>
      <c r="PFA33" s="84"/>
      <c r="PFB33" s="84"/>
      <c r="PFC33" s="84"/>
      <c r="PFD33" s="84"/>
      <c r="PFE33" s="84"/>
      <c r="PFF33" s="84"/>
      <c r="PFG33" s="84"/>
      <c r="PFH33" s="84"/>
      <c r="PFI33" s="84"/>
      <c r="PFJ33" s="84"/>
      <c r="PFK33" s="84"/>
      <c r="PFL33" s="84"/>
      <c r="PFM33" s="84"/>
      <c r="PFN33" s="84"/>
      <c r="PFO33" s="84"/>
      <c r="PFP33" s="84"/>
      <c r="PFQ33" s="84"/>
      <c r="PFR33" s="84"/>
      <c r="PFS33" s="84"/>
      <c r="PFT33" s="84"/>
      <c r="PFU33" s="84"/>
      <c r="PFV33" s="84"/>
      <c r="PFW33" s="84"/>
      <c r="PFX33" s="84"/>
      <c r="PFY33" s="84"/>
      <c r="PFZ33" s="84"/>
      <c r="PGA33" s="84"/>
      <c r="PGB33" s="84"/>
      <c r="PGC33" s="84"/>
      <c r="PGD33" s="84"/>
      <c r="PGE33" s="84"/>
      <c r="PGF33" s="84"/>
      <c r="PGG33" s="84"/>
      <c r="PGH33" s="84"/>
      <c r="PGI33" s="84"/>
      <c r="PGJ33" s="84"/>
      <c r="PGK33" s="84"/>
      <c r="PGL33" s="84"/>
      <c r="PGM33" s="84"/>
      <c r="PGN33" s="84"/>
      <c r="PGO33" s="84"/>
      <c r="PGP33" s="84"/>
      <c r="PGQ33" s="84"/>
      <c r="PGR33" s="84"/>
      <c r="PGS33" s="84"/>
      <c r="PGT33" s="84"/>
      <c r="PGU33" s="84"/>
      <c r="PGV33" s="84"/>
      <c r="PGW33" s="84"/>
      <c r="PGX33" s="84"/>
      <c r="PGY33" s="84"/>
      <c r="PGZ33" s="84"/>
      <c r="PHA33" s="84"/>
      <c r="PHB33" s="84"/>
      <c r="PHC33" s="84"/>
      <c r="PHD33" s="84"/>
      <c r="PHE33" s="84"/>
      <c r="PHF33" s="84"/>
      <c r="PHG33" s="84"/>
      <c r="PHH33" s="84"/>
      <c r="PHI33" s="84"/>
      <c r="PHJ33" s="84"/>
      <c r="PHK33" s="84"/>
      <c r="PHL33" s="84"/>
      <c r="PHM33" s="84"/>
      <c r="PHN33" s="84"/>
      <c r="PHO33" s="84"/>
      <c r="PHP33" s="84"/>
      <c r="PHQ33" s="84"/>
      <c r="PHR33" s="84"/>
      <c r="PHS33" s="84"/>
      <c r="PHT33" s="84"/>
      <c r="PHU33" s="84"/>
      <c r="PHV33" s="84"/>
      <c r="PHW33" s="84"/>
      <c r="PHX33" s="84"/>
      <c r="PHY33" s="84"/>
      <c r="PHZ33" s="84"/>
      <c r="PIA33" s="84"/>
      <c r="PIB33" s="84"/>
      <c r="PIC33" s="84"/>
      <c r="PID33" s="84"/>
      <c r="PIE33" s="84"/>
      <c r="PIF33" s="84"/>
      <c r="PIG33" s="84"/>
      <c r="PIH33" s="84"/>
      <c r="PII33" s="84"/>
      <c r="PIJ33" s="84"/>
      <c r="PIK33" s="84"/>
      <c r="PIL33" s="84"/>
      <c r="PIM33" s="84"/>
      <c r="PIN33" s="84"/>
      <c r="PIO33" s="84"/>
      <c r="PIP33" s="84"/>
      <c r="PIQ33" s="84"/>
      <c r="PIR33" s="84"/>
      <c r="PIS33" s="84"/>
      <c r="PIT33" s="84"/>
      <c r="PIU33" s="84"/>
      <c r="PIV33" s="84"/>
      <c r="PIW33" s="84"/>
      <c r="PIX33" s="84"/>
      <c r="PIY33" s="84"/>
      <c r="PIZ33" s="84"/>
      <c r="PJA33" s="84"/>
      <c r="PJB33" s="84"/>
      <c r="PJC33" s="84"/>
      <c r="PJD33" s="84"/>
      <c r="PJE33" s="84"/>
      <c r="PJF33" s="84"/>
      <c r="PJG33" s="84"/>
      <c r="PJH33" s="84"/>
      <c r="PJI33" s="84"/>
      <c r="PJJ33" s="84"/>
      <c r="PJK33" s="84"/>
      <c r="PJL33" s="84"/>
      <c r="PJM33" s="84"/>
      <c r="PJN33" s="84"/>
      <c r="PJO33" s="84"/>
      <c r="PJP33" s="84"/>
      <c r="PJQ33" s="84"/>
      <c r="PJR33" s="84"/>
      <c r="PJS33" s="84"/>
      <c r="PJT33" s="84"/>
      <c r="PJU33" s="84"/>
      <c r="PJV33" s="84"/>
      <c r="PJW33" s="84"/>
      <c r="PJX33" s="84"/>
      <c r="PJY33" s="84"/>
      <c r="PJZ33" s="84"/>
      <c r="PKA33" s="84"/>
      <c r="PKB33" s="84"/>
      <c r="PKC33" s="84"/>
      <c r="PKD33" s="84"/>
      <c r="PKE33" s="84"/>
      <c r="PKF33" s="84"/>
      <c r="PKG33" s="84"/>
      <c r="PKH33" s="84"/>
      <c r="PKI33" s="84"/>
      <c r="PKJ33" s="84"/>
      <c r="PKK33" s="84"/>
      <c r="PKL33" s="84"/>
      <c r="PKM33" s="84"/>
      <c r="PKN33" s="84"/>
      <c r="PKO33" s="84"/>
      <c r="PKP33" s="84"/>
      <c r="PKQ33" s="84"/>
      <c r="PKR33" s="84"/>
      <c r="PKS33" s="84"/>
      <c r="PKT33" s="84"/>
      <c r="PKU33" s="84"/>
      <c r="PKV33" s="84"/>
      <c r="PKW33" s="84"/>
      <c r="PKX33" s="84"/>
      <c r="PKY33" s="84"/>
      <c r="PKZ33" s="84"/>
      <c r="PLA33" s="84"/>
      <c r="PLB33" s="84"/>
      <c r="PLC33" s="84"/>
      <c r="PLD33" s="84"/>
      <c r="PLE33" s="84"/>
      <c r="PLF33" s="84"/>
      <c r="PLG33" s="84"/>
      <c r="PLH33" s="84"/>
      <c r="PLI33" s="84"/>
      <c r="PLJ33" s="84"/>
      <c r="PLK33" s="84"/>
      <c r="PLL33" s="84"/>
      <c r="PLM33" s="84"/>
      <c r="PLN33" s="84"/>
      <c r="PLO33" s="84"/>
      <c r="PLP33" s="84"/>
      <c r="PLQ33" s="84"/>
      <c r="PLR33" s="84"/>
      <c r="PLS33" s="84"/>
      <c r="PLT33" s="84"/>
      <c r="PLU33" s="84"/>
      <c r="PLV33" s="84"/>
      <c r="PLW33" s="84"/>
      <c r="PLX33" s="84"/>
      <c r="PLY33" s="84"/>
      <c r="PLZ33" s="84"/>
      <c r="PMA33" s="84"/>
      <c r="PMB33" s="84"/>
      <c r="PMC33" s="84"/>
      <c r="PMD33" s="84"/>
      <c r="PME33" s="84"/>
      <c r="PMF33" s="84"/>
      <c r="PMG33" s="84"/>
      <c r="PMH33" s="84"/>
      <c r="PMI33" s="84"/>
      <c r="PMJ33" s="84"/>
      <c r="PMK33" s="84"/>
      <c r="PML33" s="84"/>
      <c r="PMM33" s="84"/>
      <c r="PMN33" s="84"/>
      <c r="PMO33" s="84"/>
      <c r="PMP33" s="84"/>
      <c r="PMQ33" s="84"/>
      <c r="PMR33" s="84"/>
      <c r="PMS33" s="84"/>
      <c r="PMT33" s="84"/>
      <c r="PMU33" s="84"/>
      <c r="PMV33" s="84"/>
      <c r="PMW33" s="84"/>
      <c r="PMX33" s="84"/>
      <c r="PMY33" s="84"/>
      <c r="PMZ33" s="84"/>
      <c r="PNA33" s="84"/>
      <c r="PNB33" s="84"/>
      <c r="PNC33" s="84"/>
      <c r="PND33" s="84"/>
      <c r="PNE33" s="84"/>
      <c r="PNF33" s="84"/>
      <c r="PNG33" s="84"/>
      <c r="PNH33" s="84"/>
      <c r="PNI33" s="84"/>
      <c r="PNJ33" s="84"/>
      <c r="PNK33" s="84"/>
      <c r="PNL33" s="84"/>
      <c r="PNM33" s="84"/>
      <c r="PNN33" s="84"/>
      <c r="PNO33" s="84"/>
      <c r="PNP33" s="84"/>
      <c r="PNQ33" s="84"/>
      <c r="PNR33" s="84"/>
      <c r="PNS33" s="84"/>
      <c r="PNT33" s="84"/>
      <c r="PNU33" s="84"/>
      <c r="PNV33" s="84"/>
      <c r="PNW33" s="84"/>
      <c r="PNX33" s="84"/>
      <c r="PNY33" s="84"/>
      <c r="PNZ33" s="84"/>
      <c r="POA33" s="84"/>
      <c r="POB33" s="84"/>
      <c r="POC33" s="84"/>
      <c r="POD33" s="84"/>
      <c r="POE33" s="84"/>
      <c r="POF33" s="84"/>
      <c r="POG33" s="84"/>
      <c r="POH33" s="84"/>
      <c r="POI33" s="84"/>
      <c r="POJ33" s="84"/>
      <c r="POK33" s="84"/>
      <c r="POL33" s="84"/>
      <c r="POM33" s="84"/>
      <c r="PON33" s="84"/>
      <c r="POO33" s="84"/>
      <c r="POP33" s="84"/>
      <c r="POQ33" s="84"/>
      <c r="POR33" s="84"/>
      <c r="POS33" s="84"/>
      <c r="POT33" s="84"/>
      <c r="POU33" s="84"/>
      <c r="POV33" s="84"/>
      <c r="POW33" s="84"/>
      <c r="POX33" s="84"/>
      <c r="POY33" s="84"/>
      <c r="POZ33" s="84"/>
      <c r="PPA33" s="84"/>
      <c r="PPB33" s="84"/>
      <c r="PPC33" s="84"/>
      <c r="PPD33" s="84"/>
      <c r="PPE33" s="84"/>
      <c r="PPF33" s="84"/>
      <c r="PPG33" s="84"/>
      <c r="PPH33" s="84"/>
      <c r="PPI33" s="84"/>
      <c r="PPJ33" s="84"/>
      <c r="PPK33" s="84"/>
      <c r="PPL33" s="84"/>
      <c r="PPM33" s="84"/>
      <c r="PPN33" s="84"/>
      <c r="PPO33" s="84"/>
      <c r="PPP33" s="84"/>
      <c r="PPQ33" s="84"/>
      <c r="PPR33" s="84"/>
      <c r="PPS33" s="84"/>
      <c r="PPT33" s="84"/>
      <c r="PPU33" s="84"/>
      <c r="PPV33" s="84"/>
      <c r="PPW33" s="84"/>
      <c r="PPX33" s="84"/>
      <c r="PPY33" s="84"/>
      <c r="PPZ33" s="84"/>
      <c r="PQA33" s="84"/>
      <c r="PQB33" s="84"/>
      <c r="PQC33" s="84"/>
      <c r="PQD33" s="84"/>
      <c r="PQE33" s="84"/>
      <c r="PQF33" s="84"/>
      <c r="PQG33" s="84"/>
      <c r="PQH33" s="84"/>
      <c r="PQI33" s="84"/>
      <c r="PQJ33" s="84"/>
      <c r="PQK33" s="84"/>
      <c r="PQL33" s="84"/>
      <c r="PQM33" s="84"/>
      <c r="PQN33" s="84"/>
      <c r="PQO33" s="84"/>
      <c r="PQP33" s="84"/>
      <c r="PQQ33" s="84"/>
      <c r="PQR33" s="84"/>
      <c r="PQS33" s="84"/>
      <c r="PQT33" s="84"/>
      <c r="PQU33" s="84"/>
      <c r="PQV33" s="84"/>
      <c r="PQW33" s="84"/>
      <c r="PQX33" s="84"/>
      <c r="PQY33" s="84"/>
      <c r="PQZ33" s="84"/>
      <c r="PRA33" s="84"/>
      <c r="PRB33" s="84"/>
      <c r="PRC33" s="84"/>
      <c r="PRD33" s="84"/>
      <c r="PRE33" s="84"/>
      <c r="PRF33" s="84"/>
      <c r="PRG33" s="84"/>
      <c r="PRH33" s="84"/>
      <c r="PRI33" s="84"/>
      <c r="PRJ33" s="84"/>
      <c r="PRK33" s="84"/>
      <c r="PRL33" s="84"/>
      <c r="PRM33" s="84"/>
      <c r="PRN33" s="84"/>
      <c r="PRO33" s="84"/>
      <c r="PRP33" s="84"/>
      <c r="PRQ33" s="84"/>
      <c r="PRR33" s="84"/>
      <c r="PRS33" s="84"/>
      <c r="PRT33" s="84"/>
      <c r="PRU33" s="84"/>
      <c r="PRV33" s="84"/>
      <c r="PRW33" s="84"/>
      <c r="PRX33" s="84"/>
      <c r="PRY33" s="84"/>
      <c r="PRZ33" s="84"/>
      <c r="PSA33" s="84"/>
      <c r="PSB33" s="84"/>
      <c r="PSC33" s="84"/>
      <c r="PSD33" s="84"/>
      <c r="PSE33" s="84"/>
      <c r="PSF33" s="84"/>
      <c r="PSG33" s="84"/>
      <c r="PSH33" s="84"/>
      <c r="PSI33" s="84"/>
      <c r="PSJ33" s="84"/>
      <c r="PSK33" s="84"/>
      <c r="PSL33" s="84"/>
      <c r="PSM33" s="84"/>
      <c r="PSN33" s="84"/>
      <c r="PSO33" s="84"/>
      <c r="PSP33" s="84"/>
      <c r="PSQ33" s="84"/>
      <c r="PSR33" s="84"/>
      <c r="PSS33" s="84"/>
      <c r="PST33" s="84"/>
      <c r="PSU33" s="84"/>
      <c r="PSV33" s="84"/>
      <c r="PSW33" s="84"/>
      <c r="PSX33" s="84"/>
      <c r="PSY33" s="84"/>
      <c r="PSZ33" s="84"/>
      <c r="PTA33" s="84"/>
      <c r="PTB33" s="84"/>
      <c r="PTC33" s="84"/>
      <c r="PTD33" s="84"/>
      <c r="PTE33" s="84"/>
      <c r="PTF33" s="84"/>
      <c r="PTG33" s="84"/>
      <c r="PTH33" s="84"/>
      <c r="PTI33" s="84"/>
      <c r="PTJ33" s="84"/>
      <c r="PTK33" s="84"/>
      <c r="PTL33" s="84"/>
      <c r="PTM33" s="84"/>
      <c r="PTN33" s="84"/>
      <c r="PTO33" s="84"/>
      <c r="PTP33" s="84"/>
      <c r="PTQ33" s="84"/>
      <c r="PTR33" s="84"/>
      <c r="PTS33" s="84"/>
      <c r="PTT33" s="84"/>
      <c r="PTU33" s="84"/>
      <c r="PTV33" s="84"/>
      <c r="PTW33" s="84"/>
      <c r="PTX33" s="84"/>
      <c r="PTY33" s="84"/>
      <c r="PTZ33" s="84"/>
      <c r="PUA33" s="84"/>
      <c r="PUB33" s="84"/>
      <c r="PUC33" s="84"/>
      <c r="PUD33" s="84"/>
      <c r="PUE33" s="84"/>
      <c r="PUF33" s="84"/>
      <c r="PUG33" s="84"/>
      <c r="PUH33" s="84"/>
      <c r="PUI33" s="84"/>
      <c r="PUJ33" s="84"/>
      <c r="PUK33" s="84"/>
      <c r="PUL33" s="84"/>
      <c r="PUM33" s="84"/>
      <c r="PUN33" s="84"/>
      <c r="PUO33" s="84"/>
      <c r="PUP33" s="84"/>
      <c r="PUQ33" s="84"/>
      <c r="PUR33" s="84"/>
      <c r="PUS33" s="84"/>
      <c r="PUT33" s="84"/>
      <c r="PUU33" s="84"/>
      <c r="PUV33" s="84"/>
      <c r="PUW33" s="84"/>
      <c r="PUX33" s="84"/>
      <c r="PUY33" s="84"/>
      <c r="PUZ33" s="84"/>
      <c r="PVA33" s="84"/>
      <c r="PVB33" s="84"/>
      <c r="PVC33" s="84"/>
      <c r="PVD33" s="84"/>
      <c r="PVE33" s="84"/>
      <c r="PVF33" s="84"/>
      <c r="PVG33" s="84"/>
      <c r="PVH33" s="84"/>
      <c r="PVI33" s="84"/>
      <c r="PVJ33" s="84"/>
      <c r="PVK33" s="84"/>
      <c r="PVL33" s="84"/>
      <c r="PVM33" s="84"/>
      <c r="PVN33" s="84"/>
      <c r="PVO33" s="84"/>
      <c r="PVP33" s="84"/>
      <c r="PVQ33" s="84"/>
      <c r="PVR33" s="84"/>
      <c r="PVS33" s="84"/>
      <c r="PVT33" s="84"/>
      <c r="PVU33" s="84"/>
      <c r="PVV33" s="84"/>
      <c r="PVW33" s="84"/>
      <c r="PVX33" s="84"/>
      <c r="PVY33" s="84"/>
      <c r="PVZ33" s="84"/>
      <c r="PWA33" s="84"/>
      <c r="PWB33" s="84"/>
      <c r="PWC33" s="84"/>
      <c r="PWD33" s="84"/>
      <c r="PWE33" s="84"/>
      <c r="PWF33" s="84"/>
      <c r="PWG33" s="84"/>
      <c r="PWH33" s="84"/>
      <c r="PWI33" s="84"/>
      <c r="PWJ33" s="84"/>
      <c r="PWK33" s="84"/>
      <c r="PWL33" s="84"/>
      <c r="PWM33" s="84"/>
      <c r="PWN33" s="84"/>
      <c r="PWO33" s="84"/>
      <c r="PWP33" s="84"/>
      <c r="PWQ33" s="84"/>
      <c r="PWR33" s="84"/>
      <c r="PWS33" s="84"/>
      <c r="PWT33" s="84"/>
      <c r="PWU33" s="84"/>
      <c r="PWV33" s="84"/>
      <c r="PWW33" s="84"/>
      <c r="PWX33" s="84"/>
      <c r="PWY33" s="84"/>
      <c r="PWZ33" s="84"/>
      <c r="PXA33" s="84"/>
      <c r="PXB33" s="84"/>
      <c r="PXC33" s="84"/>
      <c r="PXD33" s="84"/>
      <c r="PXE33" s="84"/>
      <c r="PXF33" s="84"/>
      <c r="PXG33" s="84"/>
      <c r="PXH33" s="84"/>
      <c r="PXI33" s="84"/>
      <c r="PXJ33" s="84"/>
      <c r="PXK33" s="84"/>
      <c r="PXL33" s="84"/>
      <c r="PXM33" s="84"/>
      <c r="PXN33" s="84"/>
      <c r="PXO33" s="84"/>
      <c r="PXP33" s="84"/>
      <c r="PXQ33" s="84"/>
      <c r="PXR33" s="84"/>
      <c r="PXS33" s="84"/>
      <c r="PXT33" s="84"/>
      <c r="PXU33" s="84"/>
      <c r="PXV33" s="84"/>
      <c r="PXW33" s="84"/>
      <c r="PXX33" s="84"/>
      <c r="PXY33" s="84"/>
      <c r="PXZ33" s="84"/>
      <c r="PYA33" s="84"/>
      <c r="PYB33" s="84"/>
      <c r="PYC33" s="84"/>
      <c r="PYD33" s="84"/>
      <c r="PYE33" s="84"/>
      <c r="PYF33" s="84"/>
      <c r="PYG33" s="84"/>
      <c r="PYH33" s="84"/>
      <c r="PYI33" s="84"/>
      <c r="PYJ33" s="84"/>
      <c r="PYK33" s="84"/>
      <c r="PYL33" s="84"/>
      <c r="PYM33" s="84"/>
      <c r="PYN33" s="84"/>
      <c r="PYO33" s="84"/>
      <c r="PYP33" s="84"/>
      <c r="PYQ33" s="84"/>
      <c r="PYR33" s="84"/>
      <c r="PYS33" s="84"/>
      <c r="PYT33" s="84"/>
      <c r="PYU33" s="84"/>
      <c r="PYV33" s="84"/>
      <c r="PYW33" s="84"/>
      <c r="PYX33" s="84"/>
      <c r="PYY33" s="84"/>
      <c r="PYZ33" s="84"/>
      <c r="PZA33" s="84"/>
      <c r="PZB33" s="84"/>
      <c r="PZC33" s="84"/>
      <c r="PZD33" s="84"/>
      <c r="PZE33" s="84"/>
      <c r="PZF33" s="84"/>
      <c r="PZG33" s="84"/>
      <c r="PZH33" s="84"/>
      <c r="PZI33" s="84"/>
      <c r="PZJ33" s="84"/>
      <c r="PZK33" s="84"/>
      <c r="PZL33" s="84"/>
      <c r="PZM33" s="84"/>
      <c r="PZN33" s="84"/>
      <c r="PZO33" s="84"/>
      <c r="PZP33" s="84"/>
      <c r="PZQ33" s="84"/>
      <c r="PZR33" s="84"/>
      <c r="PZS33" s="84"/>
      <c r="PZT33" s="84"/>
      <c r="PZU33" s="84"/>
      <c r="PZV33" s="84"/>
      <c r="PZW33" s="84"/>
      <c r="PZX33" s="84"/>
      <c r="PZY33" s="84"/>
      <c r="PZZ33" s="84"/>
      <c r="QAA33" s="84"/>
      <c r="QAB33" s="84"/>
      <c r="QAC33" s="84"/>
      <c r="QAD33" s="84"/>
      <c r="QAE33" s="84"/>
      <c r="QAF33" s="84"/>
      <c r="QAG33" s="84"/>
      <c r="QAH33" s="84"/>
      <c r="QAI33" s="84"/>
      <c r="QAJ33" s="84"/>
      <c r="QAK33" s="84"/>
      <c r="QAL33" s="84"/>
      <c r="QAM33" s="84"/>
      <c r="QAN33" s="84"/>
      <c r="QAO33" s="84"/>
      <c r="QAP33" s="84"/>
      <c r="QAQ33" s="84"/>
      <c r="QAR33" s="84"/>
      <c r="QAS33" s="84"/>
      <c r="QAT33" s="84"/>
      <c r="QAU33" s="84"/>
      <c r="QAV33" s="84"/>
      <c r="QAW33" s="84"/>
      <c r="QAX33" s="84"/>
      <c r="QAY33" s="84"/>
      <c r="QAZ33" s="84"/>
      <c r="QBA33" s="84"/>
      <c r="QBB33" s="84"/>
      <c r="QBC33" s="84"/>
      <c r="QBD33" s="84"/>
      <c r="QBE33" s="84"/>
      <c r="QBF33" s="84"/>
      <c r="QBG33" s="84"/>
      <c r="QBH33" s="84"/>
      <c r="QBI33" s="84"/>
      <c r="QBJ33" s="84"/>
      <c r="QBK33" s="84"/>
      <c r="QBL33" s="84"/>
      <c r="QBM33" s="84"/>
      <c r="QBN33" s="84"/>
      <c r="QBO33" s="84"/>
      <c r="QBP33" s="84"/>
      <c r="QBQ33" s="84"/>
      <c r="QBR33" s="84"/>
      <c r="QBS33" s="84"/>
      <c r="QBT33" s="84"/>
      <c r="QBU33" s="84"/>
      <c r="QBV33" s="84"/>
      <c r="QBW33" s="84"/>
      <c r="QBX33" s="84"/>
      <c r="QBY33" s="84"/>
      <c r="QBZ33" s="84"/>
      <c r="QCA33" s="84"/>
      <c r="QCB33" s="84"/>
      <c r="QCC33" s="84"/>
      <c r="QCD33" s="84"/>
      <c r="QCE33" s="84"/>
      <c r="QCF33" s="84"/>
      <c r="QCG33" s="84"/>
      <c r="QCH33" s="84"/>
      <c r="QCI33" s="84"/>
      <c r="QCJ33" s="84"/>
      <c r="QCK33" s="84"/>
      <c r="QCL33" s="84"/>
      <c r="QCM33" s="84"/>
      <c r="QCN33" s="84"/>
      <c r="QCO33" s="84"/>
      <c r="QCP33" s="84"/>
      <c r="QCQ33" s="84"/>
      <c r="QCR33" s="84"/>
      <c r="QCS33" s="84"/>
      <c r="QCT33" s="84"/>
      <c r="QCU33" s="84"/>
      <c r="QCV33" s="84"/>
      <c r="QCW33" s="84"/>
      <c r="QCX33" s="84"/>
      <c r="QCY33" s="84"/>
      <c r="QCZ33" s="84"/>
      <c r="QDA33" s="84"/>
      <c r="QDB33" s="84"/>
      <c r="QDC33" s="84"/>
      <c r="QDD33" s="84"/>
      <c r="QDE33" s="84"/>
      <c r="QDF33" s="84"/>
      <c r="QDG33" s="84"/>
      <c r="QDH33" s="84"/>
      <c r="QDI33" s="84"/>
      <c r="QDJ33" s="84"/>
      <c r="QDK33" s="84"/>
      <c r="QDL33" s="84"/>
      <c r="QDM33" s="84"/>
      <c r="QDN33" s="84"/>
      <c r="QDO33" s="84"/>
      <c r="QDP33" s="84"/>
      <c r="QDQ33" s="84"/>
      <c r="QDR33" s="84"/>
      <c r="QDS33" s="84"/>
      <c r="QDT33" s="84"/>
      <c r="QDU33" s="84"/>
      <c r="QDV33" s="84"/>
      <c r="QDW33" s="84"/>
      <c r="QDX33" s="84"/>
      <c r="QDY33" s="84"/>
      <c r="QDZ33" s="84"/>
      <c r="QEA33" s="84"/>
      <c r="QEB33" s="84"/>
      <c r="QEC33" s="84"/>
      <c r="QED33" s="84"/>
      <c r="QEE33" s="84"/>
      <c r="QEF33" s="84"/>
      <c r="QEG33" s="84"/>
      <c r="QEH33" s="84"/>
      <c r="QEI33" s="84"/>
      <c r="QEJ33" s="84"/>
      <c r="QEK33" s="84"/>
      <c r="QEL33" s="84"/>
      <c r="QEM33" s="84"/>
      <c r="QEN33" s="84"/>
      <c r="QEO33" s="84"/>
      <c r="QEP33" s="84"/>
      <c r="QEQ33" s="84"/>
      <c r="QER33" s="84"/>
      <c r="QES33" s="84"/>
      <c r="QET33" s="84"/>
      <c r="QEU33" s="84"/>
      <c r="QEV33" s="84"/>
      <c r="QEW33" s="84"/>
      <c r="QEX33" s="84"/>
      <c r="QEY33" s="84"/>
      <c r="QEZ33" s="84"/>
      <c r="QFA33" s="84"/>
      <c r="QFB33" s="84"/>
      <c r="QFC33" s="84"/>
      <c r="QFD33" s="84"/>
      <c r="QFE33" s="84"/>
      <c r="QFF33" s="84"/>
      <c r="QFG33" s="84"/>
      <c r="QFH33" s="84"/>
      <c r="QFI33" s="84"/>
      <c r="QFJ33" s="84"/>
      <c r="QFK33" s="84"/>
      <c r="QFL33" s="84"/>
      <c r="QFM33" s="84"/>
      <c r="QFN33" s="84"/>
      <c r="QFO33" s="84"/>
      <c r="QFP33" s="84"/>
      <c r="QFQ33" s="84"/>
      <c r="QFR33" s="84"/>
      <c r="QFS33" s="84"/>
      <c r="QFT33" s="84"/>
      <c r="QFU33" s="84"/>
      <c r="QFV33" s="84"/>
      <c r="QFW33" s="84"/>
      <c r="QFX33" s="84"/>
      <c r="QFY33" s="84"/>
      <c r="QFZ33" s="84"/>
      <c r="QGA33" s="84"/>
      <c r="QGB33" s="84"/>
      <c r="QGC33" s="84"/>
      <c r="QGD33" s="84"/>
      <c r="QGE33" s="84"/>
      <c r="QGF33" s="84"/>
      <c r="QGG33" s="84"/>
      <c r="QGH33" s="84"/>
      <c r="QGI33" s="84"/>
      <c r="QGJ33" s="84"/>
      <c r="QGK33" s="84"/>
      <c r="QGL33" s="84"/>
      <c r="QGM33" s="84"/>
      <c r="QGN33" s="84"/>
      <c r="QGO33" s="84"/>
      <c r="QGP33" s="84"/>
      <c r="QGQ33" s="84"/>
      <c r="QGR33" s="84"/>
      <c r="QGS33" s="84"/>
      <c r="QGT33" s="84"/>
      <c r="QGU33" s="84"/>
      <c r="QGV33" s="84"/>
      <c r="QGW33" s="84"/>
      <c r="QGX33" s="84"/>
      <c r="QGY33" s="84"/>
      <c r="QGZ33" s="84"/>
      <c r="QHA33" s="84"/>
      <c r="QHB33" s="84"/>
      <c r="QHC33" s="84"/>
      <c r="QHD33" s="84"/>
      <c r="QHE33" s="84"/>
      <c r="QHF33" s="84"/>
      <c r="QHG33" s="84"/>
      <c r="QHH33" s="84"/>
      <c r="QHI33" s="84"/>
      <c r="QHJ33" s="84"/>
      <c r="QHK33" s="84"/>
      <c r="QHL33" s="84"/>
      <c r="QHM33" s="84"/>
      <c r="QHN33" s="84"/>
      <c r="QHO33" s="84"/>
      <c r="QHP33" s="84"/>
      <c r="QHQ33" s="84"/>
      <c r="QHR33" s="84"/>
      <c r="QHS33" s="84"/>
      <c r="QHT33" s="84"/>
      <c r="QHU33" s="84"/>
      <c r="QHV33" s="84"/>
      <c r="QHW33" s="84"/>
      <c r="QHX33" s="84"/>
      <c r="QHY33" s="84"/>
      <c r="QHZ33" s="84"/>
      <c r="QIA33" s="84"/>
      <c r="QIB33" s="84"/>
      <c r="QIC33" s="84"/>
      <c r="QID33" s="84"/>
      <c r="QIE33" s="84"/>
      <c r="QIF33" s="84"/>
      <c r="QIG33" s="84"/>
      <c r="QIH33" s="84"/>
      <c r="QII33" s="84"/>
      <c r="QIJ33" s="84"/>
      <c r="QIK33" s="84"/>
      <c r="QIL33" s="84"/>
      <c r="QIM33" s="84"/>
      <c r="QIN33" s="84"/>
      <c r="QIO33" s="84"/>
      <c r="QIP33" s="84"/>
      <c r="QIQ33" s="84"/>
      <c r="QIR33" s="84"/>
      <c r="QIS33" s="84"/>
      <c r="QIT33" s="84"/>
      <c r="QIU33" s="84"/>
      <c r="QIV33" s="84"/>
      <c r="QIW33" s="84"/>
      <c r="QIX33" s="84"/>
      <c r="QIY33" s="84"/>
      <c r="QIZ33" s="84"/>
      <c r="QJA33" s="84"/>
      <c r="QJB33" s="84"/>
      <c r="QJC33" s="84"/>
      <c r="QJD33" s="84"/>
      <c r="QJE33" s="84"/>
      <c r="QJF33" s="84"/>
      <c r="QJG33" s="84"/>
      <c r="QJH33" s="84"/>
      <c r="QJI33" s="84"/>
      <c r="QJJ33" s="84"/>
      <c r="QJK33" s="84"/>
      <c r="QJL33" s="84"/>
      <c r="QJM33" s="84"/>
      <c r="QJN33" s="84"/>
      <c r="QJO33" s="84"/>
      <c r="QJP33" s="84"/>
      <c r="QJQ33" s="84"/>
      <c r="QJR33" s="84"/>
      <c r="QJS33" s="84"/>
      <c r="QJT33" s="84"/>
      <c r="QJU33" s="84"/>
      <c r="QJV33" s="84"/>
      <c r="QJW33" s="84"/>
      <c r="QJX33" s="84"/>
      <c r="QJY33" s="84"/>
      <c r="QJZ33" s="84"/>
      <c r="QKA33" s="84"/>
      <c r="QKB33" s="84"/>
      <c r="QKC33" s="84"/>
      <c r="QKD33" s="84"/>
      <c r="QKE33" s="84"/>
      <c r="QKF33" s="84"/>
      <c r="QKG33" s="84"/>
      <c r="QKH33" s="84"/>
      <c r="QKI33" s="84"/>
      <c r="QKJ33" s="84"/>
      <c r="QKK33" s="84"/>
      <c r="QKL33" s="84"/>
      <c r="QKM33" s="84"/>
      <c r="QKN33" s="84"/>
      <c r="QKO33" s="84"/>
      <c r="QKP33" s="84"/>
      <c r="QKQ33" s="84"/>
      <c r="QKR33" s="84"/>
      <c r="QKS33" s="84"/>
      <c r="QKT33" s="84"/>
      <c r="QKU33" s="84"/>
      <c r="QKV33" s="84"/>
      <c r="QKW33" s="84"/>
      <c r="QKX33" s="84"/>
      <c r="QKY33" s="84"/>
      <c r="QKZ33" s="84"/>
      <c r="QLA33" s="84"/>
      <c r="QLB33" s="84"/>
      <c r="QLC33" s="84"/>
      <c r="QLD33" s="84"/>
      <c r="QLE33" s="84"/>
      <c r="QLF33" s="84"/>
      <c r="QLG33" s="84"/>
      <c r="QLH33" s="84"/>
      <c r="QLI33" s="84"/>
      <c r="QLJ33" s="84"/>
      <c r="QLK33" s="84"/>
      <c r="QLL33" s="84"/>
      <c r="QLM33" s="84"/>
      <c r="QLN33" s="84"/>
      <c r="QLO33" s="84"/>
      <c r="QLP33" s="84"/>
      <c r="QLQ33" s="84"/>
      <c r="QLR33" s="84"/>
      <c r="QLS33" s="84"/>
      <c r="QLT33" s="84"/>
      <c r="QLU33" s="84"/>
      <c r="QLV33" s="84"/>
      <c r="QLW33" s="84"/>
      <c r="QLX33" s="84"/>
      <c r="QLY33" s="84"/>
      <c r="QLZ33" s="84"/>
      <c r="QMA33" s="84"/>
      <c r="QMB33" s="84"/>
      <c r="QMC33" s="84"/>
      <c r="QMD33" s="84"/>
      <c r="QME33" s="84"/>
      <c r="QMF33" s="84"/>
      <c r="QMG33" s="84"/>
      <c r="QMH33" s="84"/>
      <c r="QMI33" s="84"/>
      <c r="QMJ33" s="84"/>
      <c r="QMK33" s="84"/>
      <c r="QML33" s="84"/>
      <c r="QMM33" s="84"/>
      <c r="QMN33" s="84"/>
      <c r="QMO33" s="84"/>
      <c r="QMP33" s="84"/>
      <c r="QMQ33" s="84"/>
      <c r="QMR33" s="84"/>
      <c r="QMS33" s="84"/>
      <c r="QMT33" s="84"/>
      <c r="QMU33" s="84"/>
      <c r="QMV33" s="84"/>
      <c r="QMW33" s="84"/>
      <c r="QMX33" s="84"/>
      <c r="QMY33" s="84"/>
      <c r="QMZ33" s="84"/>
      <c r="QNA33" s="84"/>
      <c r="QNB33" s="84"/>
      <c r="QNC33" s="84"/>
      <c r="QND33" s="84"/>
      <c r="QNE33" s="84"/>
      <c r="QNF33" s="84"/>
      <c r="QNG33" s="84"/>
      <c r="QNH33" s="84"/>
      <c r="QNI33" s="84"/>
      <c r="QNJ33" s="84"/>
      <c r="QNK33" s="84"/>
      <c r="QNL33" s="84"/>
      <c r="QNM33" s="84"/>
      <c r="QNN33" s="84"/>
      <c r="QNO33" s="84"/>
      <c r="QNP33" s="84"/>
      <c r="QNQ33" s="84"/>
      <c r="QNR33" s="84"/>
      <c r="QNS33" s="84"/>
      <c r="QNT33" s="84"/>
      <c r="QNU33" s="84"/>
      <c r="QNV33" s="84"/>
      <c r="QNW33" s="84"/>
      <c r="QNX33" s="84"/>
      <c r="QNY33" s="84"/>
      <c r="QNZ33" s="84"/>
      <c r="QOA33" s="84"/>
      <c r="QOB33" s="84"/>
      <c r="QOC33" s="84"/>
      <c r="QOD33" s="84"/>
      <c r="QOE33" s="84"/>
      <c r="QOF33" s="84"/>
      <c r="QOG33" s="84"/>
      <c r="QOH33" s="84"/>
      <c r="QOI33" s="84"/>
      <c r="QOJ33" s="84"/>
      <c r="QOK33" s="84"/>
      <c r="QOL33" s="84"/>
      <c r="QOM33" s="84"/>
      <c r="QON33" s="84"/>
      <c r="QOO33" s="84"/>
      <c r="QOP33" s="84"/>
      <c r="QOQ33" s="84"/>
      <c r="QOR33" s="84"/>
      <c r="QOS33" s="84"/>
      <c r="QOT33" s="84"/>
      <c r="QOU33" s="84"/>
      <c r="QOV33" s="84"/>
      <c r="QOW33" s="84"/>
      <c r="QOX33" s="84"/>
      <c r="QOY33" s="84"/>
      <c r="QOZ33" s="84"/>
      <c r="QPA33" s="84"/>
      <c r="QPB33" s="84"/>
      <c r="QPC33" s="84"/>
      <c r="QPD33" s="84"/>
      <c r="QPE33" s="84"/>
      <c r="QPF33" s="84"/>
      <c r="QPG33" s="84"/>
      <c r="QPH33" s="84"/>
      <c r="QPI33" s="84"/>
      <c r="QPJ33" s="84"/>
      <c r="QPK33" s="84"/>
      <c r="QPL33" s="84"/>
      <c r="QPM33" s="84"/>
      <c r="QPN33" s="84"/>
      <c r="QPO33" s="84"/>
      <c r="QPP33" s="84"/>
      <c r="QPQ33" s="84"/>
      <c r="QPR33" s="84"/>
      <c r="QPS33" s="84"/>
      <c r="QPT33" s="84"/>
      <c r="QPU33" s="84"/>
      <c r="QPV33" s="84"/>
      <c r="QPW33" s="84"/>
      <c r="QPX33" s="84"/>
      <c r="QPY33" s="84"/>
      <c r="QPZ33" s="84"/>
      <c r="QQA33" s="84"/>
      <c r="QQB33" s="84"/>
      <c r="QQC33" s="84"/>
      <c r="QQD33" s="84"/>
      <c r="QQE33" s="84"/>
      <c r="QQF33" s="84"/>
      <c r="QQG33" s="84"/>
      <c r="QQH33" s="84"/>
      <c r="QQI33" s="84"/>
      <c r="QQJ33" s="84"/>
      <c r="QQK33" s="84"/>
      <c r="QQL33" s="84"/>
      <c r="QQM33" s="84"/>
      <c r="QQN33" s="84"/>
      <c r="QQO33" s="84"/>
      <c r="QQP33" s="84"/>
      <c r="QQQ33" s="84"/>
      <c r="QQR33" s="84"/>
      <c r="QQS33" s="84"/>
      <c r="QQT33" s="84"/>
      <c r="QQU33" s="84"/>
      <c r="QQV33" s="84"/>
      <c r="QQW33" s="84"/>
      <c r="QQX33" s="84"/>
      <c r="QQY33" s="84"/>
      <c r="QQZ33" s="84"/>
      <c r="QRA33" s="84"/>
      <c r="QRB33" s="84"/>
      <c r="QRC33" s="84"/>
      <c r="QRD33" s="84"/>
      <c r="QRE33" s="84"/>
      <c r="QRF33" s="84"/>
      <c r="QRG33" s="84"/>
      <c r="QRH33" s="84"/>
      <c r="QRI33" s="84"/>
      <c r="QRJ33" s="84"/>
      <c r="QRK33" s="84"/>
      <c r="QRL33" s="84"/>
      <c r="QRM33" s="84"/>
      <c r="QRN33" s="84"/>
      <c r="QRO33" s="84"/>
      <c r="QRP33" s="84"/>
      <c r="QRQ33" s="84"/>
      <c r="QRR33" s="84"/>
      <c r="QRS33" s="84"/>
      <c r="QRT33" s="84"/>
      <c r="QRU33" s="84"/>
      <c r="QRV33" s="84"/>
      <c r="QRW33" s="84"/>
      <c r="QRX33" s="84"/>
      <c r="QRY33" s="84"/>
      <c r="QRZ33" s="84"/>
      <c r="QSA33" s="84"/>
      <c r="QSB33" s="84"/>
      <c r="QSC33" s="84"/>
      <c r="QSD33" s="84"/>
      <c r="QSE33" s="84"/>
      <c r="QSF33" s="84"/>
      <c r="QSG33" s="84"/>
      <c r="QSH33" s="84"/>
      <c r="QSI33" s="84"/>
      <c r="QSJ33" s="84"/>
      <c r="QSK33" s="84"/>
      <c r="QSL33" s="84"/>
      <c r="QSM33" s="84"/>
      <c r="QSN33" s="84"/>
      <c r="QSO33" s="84"/>
      <c r="QSP33" s="84"/>
      <c r="QSQ33" s="84"/>
      <c r="QSR33" s="84"/>
      <c r="QSS33" s="84"/>
      <c r="QST33" s="84"/>
      <c r="QSU33" s="84"/>
      <c r="QSV33" s="84"/>
      <c r="QSW33" s="84"/>
      <c r="QSX33" s="84"/>
      <c r="QSY33" s="84"/>
      <c r="QSZ33" s="84"/>
      <c r="QTA33" s="84"/>
      <c r="QTB33" s="84"/>
      <c r="QTC33" s="84"/>
      <c r="QTD33" s="84"/>
      <c r="QTE33" s="84"/>
      <c r="QTF33" s="84"/>
      <c r="QTG33" s="84"/>
      <c r="QTH33" s="84"/>
      <c r="QTI33" s="84"/>
      <c r="QTJ33" s="84"/>
      <c r="QTK33" s="84"/>
      <c r="QTL33" s="84"/>
      <c r="QTM33" s="84"/>
      <c r="QTN33" s="84"/>
      <c r="QTO33" s="84"/>
      <c r="QTP33" s="84"/>
      <c r="QTQ33" s="84"/>
      <c r="QTR33" s="84"/>
      <c r="QTS33" s="84"/>
      <c r="QTT33" s="84"/>
      <c r="QTU33" s="84"/>
      <c r="QTV33" s="84"/>
      <c r="QTW33" s="84"/>
      <c r="QTX33" s="84"/>
      <c r="QTY33" s="84"/>
      <c r="QTZ33" s="84"/>
      <c r="QUA33" s="84"/>
      <c r="QUB33" s="84"/>
      <c r="QUC33" s="84"/>
      <c r="QUD33" s="84"/>
      <c r="QUE33" s="84"/>
      <c r="QUF33" s="84"/>
      <c r="QUG33" s="84"/>
      <c r="QUH33" s="84"/>
      <c r="QUI33" s="84"/>
      <c r="QUJ33" s="84"/>
      <c r="QUK33" s="84"/>
      <c r="QUL33" s="84"/>
      <c r="QUM33" s="84"/>
      <c r="QUN33" s="84"/>
      <c r="QUO33" s="84"/>
      <c r="QUP33" s="84"/>
      <c r="QUQ33" s="84"/>
      <c r="QUR33" s="84"/>
      <c r="QUS33" s="84"/>
      <c r="QUT33" s="84"/>
      <c r="QUU33" s="84"/>
      <c r="QUV33" s="84"/>
      <c r="QUW33" s="84"/>
      <c r="QUX33" s="84"/>
      <c r="QUY33" s="84"/>
      <c r="QUZ33" s="84"/>
      <c r="QVA33" s="84"/>
      <c r="QVB33" s="84"/>
      <c r="QVC33" s="84"/>
      <c r="QVD33" s="84"/>
      <c r="QVE33" s="84"/>
      <c r="QVF33" s="84"/>
      <c r="QVG33" s="84"/>
      <c r="QVH33" s="84"/>
      <c r="QVI33" s="84"/>
      <c r="QVJ33" s="84"/>
      <c r="QVK33" s="84"/>
      <c r="QVL33" s="84"/>
      <c r="QVM33" s="84"/>
      <c r="QVN33" s="84"/>
      <c r="QVO33" s="84"/>
      <c r="QVP33" s="84"/>
      <c r="QVQ33" s="84"/>
      <c r="QVR33" s="84"/>
      <c r="QVS33" s="84"/>
      <c r="QVT33" s="84"/>
      <c r="QVU33" s="84"/>
      <c r="QVV33" s="84"/>
      <c r="QVW33" s="84"/>
      <c r="QVX33" s="84"/>
      <c r="QVY33" s="84"/>
      <c r="QVZ33" s="84"/>
      <c r="QWA33" s="84"/>
      <c r="QWB33" s="84"/>
      <c r="QWC33" s="84"/>
      <c r="QWD33" s="84"/>
      <c r="QWE33" s="84"/>
      <c r="QWF33" s="84"/>
      <c r="QWG33" s="84"/>
      <c r="QWH33" s="84"/>
      <c r="QWI33" s="84"/>
      <c r="QWJ33" s="84"/>
      <c r="QWK33" s="84"/>
      <c r="QWL33" s="84"/>
      <c r="QWM33" s="84"/>
      <c r="QWN33" s="84"/>
      <c r="QWO33" s="84"/>
      <c r="QWP33" s="84"/>
      <c r="QWQ33" s="84"/>
      <c r="QWR33" s="84"/>
      <c r="QWS33" s="84"/>
      <c r="QWT33" s="84"/>
      <c r="QWU33" s="84"/>
      <c r="QWV33" s="84"/>
      <c r="QWW33" s="84"/>
      <c r="QWX33" s="84"/>
      <c r="QWY33" s="84"/>
      <c r="QWZ33" s="84"/>
      <c r="QXA33" s="84"/>
      <c r="QXB33" s="84"/>
      <c r="QXC33" s="84"/>
      <c r="QXD33" s="84"/>
      <c r="QXE33" s="84"/>
      <c r="QXF33" s="84"/>
      <c r="QXG33" s="84"/>
      <c r="QXH33" s="84"/>
      <c r="QXI33" s="84"/>
      <c r="QXJ33" s="84"/>
      <c r="QXK33" s="84"/>
      <c r="QXL33" s="84"/>
      <c r="QXM33" s="84"/>
      <c r="QXN33" s="84"/>
      <c r="QXO33" s="84"/>
      <c r="QXP33" s="84"/>
      <c r="QXQ33" s="84"/>
      <c r="QXR33" s="84"/>
      <c r="QXS33" s="84"/>
      <c r="QXT33" s="84"/>
      <c r="QXU33" s="84"/>
      <c r="QXV33" s="84"/>
      <c r="QXW33" s="84"/>
      <c r="QXX33" s="84"/>
      <c r="QXY33" s="84"/>
      <c r="QXZ33" s="84"/>
      <c r="QYA33" s="84"/>
      <c r="QYB33" s="84"/>
      <c r="QYC33" s="84"/>
      <c r="QYD33" s="84"/>
      <c r="QYE33" s="84"/>
      <c r="QYF33" s="84"/>
      <c r="QYG33" s="84"/>
      <c r="QYH33" s="84"/>
      <c r="QYI33" s="84"/>
      <c r="QYJ33" s="84"/>
      <c r="QYK33" s="84"/>
      <c r="QYL33" s="84"/>
      <c r="QYM33" s="84"/>
      <c r="QYN33" s="84"/>
      <c r="QYO33" s="84"/>
      <c r="QYP33" s="84"/>
      <c r="QYQ33" s="84"/>
      <c r="QYR33" s="84"/>
      <c r="QYS33" s="84"/>
      <c r="QYT33" s="84"/>
      <c r="QYU33" s="84"/>
      <c r="QYV33" s="84"/>
      <c r="QYW33" s="84"/>
      <c r="QYX33" s="84"/>
      <c r="QYY33" s="84"/>
      <c r="QYZ33" s="84"/>
      <c r="QZA33" s="84"/>
      <c r="QZB33" s="84"/>
      <c r="QZC33" s="84"/>
      <c r="QZD33" s="84"/>
      <c r="QZE33" s="84"/>
      <c r="QZF33" s="84"/>
      <c r="QZG33" s="84"/>
      <c r="QZH33" s="84"/>
      <c r="QZI33" s="84"/>
      <c r="QZJ33" s="84"/>
      <c r="QZK33" s="84"/>
      <c r="QZL33" s="84"/>
      <c r="QZM33" s="84"/>
      <c r="QZN33" s="84"/>
      <c r="QZO33" s="84"/>
      <c r="QZP33" s="84"/>
      <c r="QZQ33" s="84"/>
      <c r="QZR33" s="84"/>
      <c r="QZS33" s="84"/>
      <c r="QZT33" s="84"/>
      <c r="QZU33" s="84"/>
      <c r="QZV33" s="84"/>
      <c r="QZW33" s="84"/>
      <c r="QZX33" s="84"/>
      <c r="QZY33" s="84"/>
      <c r="QZZ33" s="84"/>
      <c r="RAA33" s="84"/>
      <c r="RAB33" s="84"/>
      <c r="RAC33" s="84"/>
      <c r="RAD33" s="84"/>
      <c r="RAE33" s="84"/>
      <c r="RAF33" s="84"/>
      <c r="RAG33" s="84"/>
      <c r="RAH33" s="84"/>
      <c r="RAI33" s="84"/>
      <c r="RAJ33" s="84"/>
      <c r="RAK33" s="84"/>
      <c r="RAL33" s="84"/>
      <c r="RAM33" s="84"/>
      <c r="RAN33" s="84"/>
      <c r="RAO33" s="84"/>
      <c r="RAP33" s="84"/>
      <c r="RAQ33" s="84"/>
      <c r="RAR33" s="84"/>
      <c r="RAS33" s="84"/>
      <c r="RAT33" s="84"/>
      <c r="RAU33" s="84"/>
      <c r="RAV33" s="84"/>
      <c r="RAW33" s="84"/>
      <c r="RAX33" s="84"/>
      <c r="RAY33" s="84"/>
      <c r="RAZ33" s="84"/>
      <c r="RBA33" s="84"/>
      <c r="RBB33" s="84"/>
      <c r="RBC33" s="84"/>
      <c r="RBD33" s="84"/>
      <c r="RBE33" s="84"/>
      <c r="RBF33" s="84"/>
      <c r="RBG33" s="84"/>
      <c r="RBH33" s="84"/>
      <c r="RBI33" s="84"/>
      <c r="RBJ33" s="84"/>
      <c r="RBK33" s="84"/>
      <c r="RBL33" s="84"/>
      <c r="RBM33" s="84"/>
      <c r="RBN33" s="84"/>
      <c r="RBO33" s="84"/>
      <c r="RBP33" s="84"/>
      <c r="RBQ33" s="84"/>
      <c r="RBR33" s="84"/>
      <c r="RBS33" s="84"/>
      <c r="RBT33" s="84"/>
      <c r="RBU33" s="84"/>
      <c r="RBV33" s="84"/>
      <c r="RBW33" s="84"/>
      <c r="RBX33" s="84"/>
      <c r="RBY33" s="84"/>
      <c r="RBZ33" s="84"/>
      <c r="RCA33" s="84"/>
      <c r="RCB33" s="84"/>
      <c r="RCC33" s="84"/>
      <c r="RCD33" s="84"/>
      <c r="RCE33" s="84"/>
      <c r="RCF33" s="84"/>
      <c r="RCG33" s="84"/>
      <c r="RCH33" s="84"/>
      <c r="RCI33" s="84"/>
      <c r="RCJ33" s="84"/>
      <c r="RCK33" s="84"/>
      <c r="RCL33" s="84"/>
      <c r="RCM33" s="84"/>
      <c r="RCN33" s="84"/>
      <c r="RCO33" s="84"/>
      <c r="RCP33" s="84"/>
      <c r="RCQ33" s="84"/>
      <c r="RCR33" s="84"/>
      <c r="RCS33" s="84"/>
      <c r="RCT33" s="84"/>
      <c r="RCU33" s="84"/>
      <c r="RCV33" s="84"/>
      <c r="RCW33" s="84"/>
      <c r="RCX33" s="84"/>
      <c r="RCY33" s="84"/>
      <c r="RCZ33" s="84"/>
      <c r="RDA33" s="84"/>
      <c r="RDB33" s="84"/>
      <c r="RDC33" s="84"/>
      <c r="RDD33" s="84"/>
      <c r="RDE33" s="84"/>
      <c r="RDF33" s="84"/>
      <c r="RDG33" s="84"/>
      <c r="RDH33" s="84"/>
      <c r="RDI33" s="84"/>
      <c r="RDJ33" s="84"/>
      <c r="RDK33" s="84"/>
      <c r="RDL33" s="84"/>
      <c r="RDM33" s="84"/>
      <c r="RDN33" s="84"/>
      <c r="RDO33" s="84"/>
      <c r="RDP33" s="84"/>
      <c r="RDQ33" s="84"/>
      <c r="RDR33" s="84"/>
      <c r="RDS33" s="84"/>
      <c r="RDT33" s="84"/>
      <c r="RDU33" s="84"/>
      <c r="RDV33" s="84"/>
      <c r="RDW33" s="84"/>
      <c r="RDX33" s="84"/>
      <c r="RDY33" s="84"/>
      <c r="RDZ33" s="84"/>
      <c r="REA33" s="84"/>
      <c r="REB33" s="84"/>
      <c r="REC33" s="84"/>
      <c r="RED33" s="84"/>
      <c r="REE33" s="84"/>
      <c r="REF33" s="84"/>
      <c r="REG33" s="84"/>
      <c r="REH33" s="84"/>
      <c r="REI33" s="84"/>
      <c r="REJ33" s="84"/>
      <c r="REK33" s="84"/>
      <c r="REL33" s="84"/>
      <c r="REM33" s="84"/>
      <c r="REN33" s="84"/>
      <c r="REO33" s="84"/>
      <c r="REP33" s="84"/>
      <c r="REQ33" s="84"/>
      <c r="RER33" s="84"/>
      <c r="RES33" s="84"/>
      <c r="RET33" s="84"/>
      <c r="REU33" s="84"/>
      <c r="REV33" s="84"/>
      <c r="REW33" s="84"/>
      <c r="REX33" s="84"/>
      <c r="REY33" s="84"/>
      <c r="REZ33" s="84"/>
      <c r="RFA33" s="84"/>
      <c r="RFB33" s="84"/>
      <c r="RFC33" s="84"/>
      <c r="RFD33" s="84"/>
      <c r="RFE33" s="84"/>
      <c r="RFF33" s="84"/>
      <c r="RFG33" s="84"/>
      <c r="RFH33" s="84"/>
      <c r="RFI33" s="84"/>
      <c r="RFJ33" s="84"/>
      <c r="RFK33" s="84"/>
      <c r="RFL33" s="84"/>
      <c r="RFM33" s="84"/>
      <c r="RFN33" s="84"/>
      <c r="RFO33" s="84"/>
      <c r="RFP33" s="84"/>
      <c r="RFQ33" s="84"/>
      <c r="RFR33" s="84"/>
      <c r="RFS33" s="84"/>
      <c r="RFT33" s="84"/>
      <c r="RFU33" s="84"/>
      <c r="RFV33" s="84"/>
      <c r="RFW33" s="84"/>
      <c r="RFX33" s="84"/>
      <c r="RFY33" s="84"/>
      <c r="RFZ33" s="84"/>
      <c r="RGA33" s="84"/>
      <c r="RGB33" s="84"/>
      <c r="RGC33" s="84"/>
      <c r="RGD33" s="84"/>
      <c r="RGE33" s="84"/>
      <c r="RGF33" s="84"/>
      <c r="RGG33" s="84"/>
      <c r="RGH33" s="84"/>
      <c r="RGI33" s="84"/>
      <c r="RGJ33" s="84"/>
      <c r="RGK33" s="84"/>
      <c r="RGL33" s="84"/>
      <c r="RGM33" s="84"/>
      <c r="RGN33" s="84"/>
      <c r="RGO33" s="84"/>
      <c r="RGP33" s="84"/>
      <c r="RGQ33" s="84"/>
      <c r="RGR33" s="84"/>
      <c r="RGS33" s="84"/>
      <c r="RGT33" s="84"/>
      <c r="RGU33" s="84"/>
      <c r="RGV33" s="84"/>
      <c r="RGW33" s="84"/>
      <c r="RGX33" s="84"/>
      <c r="RGY33" s="84"/>
      <c r="RGZ33" s="84"/>
      <c r="RHA33" s="84"/>
      <c r="RHB33" s="84"/>
      <c r="RHC33" s="84"/>
      <c r="RHD33" s="84"/>
      <c r="RHE33" s="84"/>
      <c r="RHF33" s="84"/>
      <c r="RHG33" s="84"/>
      <c r="RHH33" s="84"/>
      <c r="RHI33" s="84"/>
      <c r="RHJ33" s="84"/>
      <c r="RHK33" s="84"/>
      <c r="RHL33" s="84"/>
      <c r="RHM33" s="84"/>
      <c r="RHN33" s="84"/>
      <c r="RHO33" s="84"/>
      <c r="RHP33" s="84"/>
      <c r="RHQ33" s="84"/>
      <c r="RHR33" s="84"/>
      <c r="RHS33" s="84"/>
      <c r="RHT33" s="84"/>
      <c r="RHU33" s="84"/>
      <c r="RHV33" s="84"/>
      <c r="RHW33" s="84"/>
      <c r="RHX33" s="84"/>
      <c r="RHY33" s="84"/>
      <c r="RHZ33" s="84"/>
      <c r="RIA33" s="84"/>
      <c r="RIB33" s="84"/>
      <c r="RIC33" s="84"/>
      <c r="RID33" s="84"/>
      <c r="RIE33" s="84"/>
      <c r="RIF33" s="84"/>
      <c r="RIG33" s="84"/>
      <c r="RIH33" s="84"/>
      <c r="RII33" s="84"/>
      <c r="RIJ33" s="84"/>
      <c r="RIK33" s="84"/>
      <c r="RIL33" s="84"/>
      <c r="RIM33" s="84"/>
      <c r="RIN33" s="84"/>
      <c r="RIO33" s="84"/>
      <c r="RIP33" s="84"/>
      <c r="RIQ33" s="84"/>
      <c r="RIR33" s="84"/>
      <c r="RIS33" s="84"/>
      <c r="RIT33" s="84"/>
      <c r="RIU33" s="84"/>
      <c r="RIV33" s="84"/>
      <c r="RIW33" s="84"/>
      <c r="RIX33" s="84"/>
      <c r="RIY33" s="84"/>
      <c r="RIZ33" s="84"/>
      <c r="RJA33" s="84"/>
      <c r="RJB33" s="84"/>
      <c r="RJC33" s="84"/>
      <c r="RJD33" s="84"/>
      <c r="RJE33" s="84"/>
      <c r="RJF33" s="84"/>
      <c r="RJG33" s="84"/>
      <c r="RJH33" s="84"/>
      <c r="RJI33" s="84"/>
      <c r="RJJ33" s="84"/>
      <c r="RJK33" s="84"/>
      <c r="RJL33" s="84"/>
      <c r="RJM33" s="84"/>
      <c r="RJN33" s="84"/>
      <c r="RJO33" s="84"/>
      <c r="RJP33" s="84"/>
      <c r="RJQ33" s="84"/>
      <c r="RJR33" s="84"/>
      <c r="RJS33" s="84"/>
      <c r="RJT33" s="84"/>
      <c r="RJU33" s="84"/>
      <c r="RJV33" s="84"/>
      <c r="RJW33" s="84"/>
      <c r="RJX33" s="84"/>
      <c r="RJY33" s="84"/>
      <c r="RJZ33" s="84"/>
      <c r="RKA33" s="84"/>
      <c r="RKB33" s="84"/>
      <c r="RKC33" s="84"/>
      <c r="RKD33" s="84"/>
      <c r="RKE33" s="84"/>
      <c r="RKF33" s="84"/>
      <c r="RKG33" s="84"/>
      <c r="RKH33" s="84"/>
      <c r="RKI33" s="84"/>
      <c r="RKJ33" s="84"/>
      <c r="RKK33" s="84"/>
      <c r="RKL33" s="84"/>
      <c r="RKM33" s="84"/>
      <c r="RKN33" s="84"/>
      <c r="RKO33" s="84"/>
      <c r="RKP33" s="84"/>
      <c r="RKQ33" s="84"/>
      <c r="RKR33" s="84"/>
      <c r="RKS33" s="84"/>
      <c r="RKT33" s="84"/>
      <c r="RKU33" s="84"/>
      <c r="RKV33" s="84"/>
      <c r="RKW33" s="84"/>
      <c r="RKX33" s="84"/>
      <c r="RKY33" s="84"/>
      <c r="RKZ33" s="84"/>
      <c r="RLA33" s="84"/>
      <c r="RLB33" s="84"/>
      <c r="RLC33" s="84"/>
      <c r="RLD33" s="84"/>
      <c r="RLE33" s="84"/>
      <c r="RLF33" s="84"/>
      <c r="RLG33" s="84"/>
      <c r="RLH33" s="84"/>
      <c r="RLI33" s="84"/>
      <c r="RLJ33" s="84"/>
      <c r="RLK33" s="84"/>
      <c r="RLL33" s="84"/>
      <c r="RLM33" s="84"/>
      <c r="RLN33" s="84"/>
      <c r="RLO33" s="84"/>
      <c r="RLP33" s="84"/>
      <c r="RLQ33" s="84"/>
      <c r="RLR33" s="84"/>
      <c r="RLS33" s="84"/>
      <c r="RLT33" s="84"/>
      <c r="RLU33" s="84"/>
      <c r="RLV33" s="84"/>
      <c r="RLW33" s="84"/>
      <c r="RLX33" s="84"/>
      <c r="RLY33" s="84"/>
      <c r="RLZ33" s="84"/>
      <c r="RMA33" s="84"/>
      <c r="RMB33" s="84"/>
      <c r="RMC33" s="84"/>
      <c r="RMD33" s="84"/>
      <c r="RME33" s="84"/>
      <c r="RMF33" s="84"/>
      <c r="RMG33" s="84"/>
      <c r="RMH33" s="84"/>
      <c r="RMI33" s="84"/>
      <c r="RMJ33" s="84"/>
      <c r="RMK33" s="84"/>
      <c r="RML33" s="84"/>
      <c r="RMM33" s="84"/>
      <c r="RMN33" s="84"/>
      <c r="RMO33" s="84"/>
      <c r="RMP33" s="84"/>
      <c r="RMQ33" s="84"/>
      <c r="RMR33" s="84"/>
      <c r="RMS33" s="84"/>
      <c r="RMT33" s="84"/>
      <c r="RMU33" s="84"/>
      <c r="RMV33" s="84"/>
      <c r="RMW33" s="84"/>
      <c r="RMX33" s="84"/>
      <c r="RMY33" s="84"/>
      <c r="RMZ33" s="84"/>
      <c r="RNA33" s="84"/>
      <c r="RNB33" s="84"/>
      <c r="RNC33" s="84"/>
      <c r="RND33" s="84"/>
      <c r="RNE33" s="84"/>
      <c r="RNF33" s="84"/>
      <c r="RNG33" s="84"/>
      <c r="RNH33" s="84"/>
      <c r="RNI33" s="84"/>
      <c r="RNJ33" s="84"/>
      <c r="RNK33" s="84"/>
      <c r="RNL33" s="84"/>
      <c r="RNM33" s="84"/>
      <c r="RNN33" s="84"/>
      <c r="RNO33" s="84"/>
      <c r="RNP33" s="84"/>
      <c r="RNQ33" s="84"/>
      <c r="RNR33" s="84"/>
      <c r="RNS33" s="84"/>
      <c r="RNT33" s="84"/>
      <c r="RNU33" s="84"/>
      <c r="RNV33" s="84"/>
      <c r="RNW33" s="84"/>
      <c r="RNX33" s="84"/>
      <c r="RNY33" s="84"/>
      <c r="RNZ33" s="84"/>
      <c r="ROA33" s="84"/>
      <c r="ROB33" s="84"/>
      <c r="ROC33" s="84"/>
      <c r="ROD33" s="84"/>
      <c r="ROE33" s="84"/>
      <c r="ROF33" s="84"/>
      <c r="ROG33" s="84"/>
      <c r="ROH33" s="84"/>
      <c r="ROI33" s="84"/>
      <c r="ROJ33" s="84"/>
      <c r="ROK33" s="84"/>
      <c r="ROL33" s="84"/>
      <c r="ROM33" s="84"/>
      <c r="RON33" s="84"/>
      <c r="ROO33" s="84"/>
      <c r="ROP33" s="84"/>
      <c r="ROQ33" s="84"/>
      <c r="ROR33" s="84"/>
      <c r="ROS33" s="84"/>
      <c r="ROT33" s="84"/>
      <c r="ROU33" s="84"/>
      <c r="ROV33" s="84"/>
      <c r="ROW33" s="84"/>
      <c r="ROX33" s="84"/>
      <c r="ROY33" s="84"/>
      <c r="ROZ33" s="84"/>
      <c r="RPA33" s="84"/>
      <c r="RPB33" s="84"/>
      <c r="RPC33" s="84"/>
      <c r="RPD33" s="84"/>
      <c r="RPE33" s="84"/>
      <c r="RPF33" s="84"/>
      <c r="RPG33" s="84"/>
      <c r="RPH33" s="84"/>
      <c r="RPI33" s="84"/>
      <c r="RPJ33" s="84"/>
      <c r="RPK33" s="84"/>
      <c r="RPL33" s="84"/>
      <c r="RPM33" s="84"/>
      <c r="RPN33" s="84"/>
      <c r="RPO33" s="84"/>
      <c r="RPP33" s="84"/>
      <c r="RPQ33" s="84"/>
      <c r="RPR33" s="84"/>
      <c r="RPS33" s="84"/>
      <c r="RPT33" s="84"/>
      <c r="RPU33" s="84"/>
      <c r="RPV33" s="84"/>
      <c r="RPW33" s="84"/>
      <c r="RPX33" s="84"/>
      <c r="RPY33" s="84"/>
      <c r="RPZ33" s="84"/>
      <c r="RQA33" s="84"/>
      <c r="RQB33" s="84"/>
      <c r="RQC33" s="84"/>
      <c r="RQD33" s="84"/>
      <c r="RQE33" s="84"/>
      <c r="RQF33" s="84"/>
      <c r="RQG33" s="84"/>
      <c r="RQH33" s="84"/>
      <c r="RQI33" s="84"/>
      <c r="RQJ33" s="84"/>
      <c r="RQK33" s="84"/>
      <c r="RQL33" s="84"/>
      <c r="RQM33" s="84"/>
      <c r="RQN33" s="84"/>
      <c r="RQO33" s="84"/>
      <c r="RQP33" s="84"/>
      <c r="RQQ33" s="84"/>
      <c r="RQR33" s="84"/>
      <c r="RQS33" s="84"/>
      <c r="RQT33" s="84"/>
      <c r="RQU33" s="84"/>
      <c r="RQV33" s="84"/>
      <c r="RQW33" s="84"/>
      <c r="RQX33" s="84"/>
      <c r="RQY33" s="84"/>
      <c r="RQZ33" s="84"/>
      <c r="RRA33" s="84"/>
      <c r="RRB33" s="84"/>
      <c r="RRC33" s="84"/>
      <c r="RRD33" s="84"/>
      <c r="RRE33" s="84"/>
      <c r="RRF33" s="84"/>
      <c r="RRG33" s="84"/>
      <c r="RRH33" s="84"/>
      <c r="RRI33" s="84"/>
      <c r="RRJ33" s="84"/>
      <c r="RRK33" s="84"/>
      <c r="RRL33" s="84"/>
      <c r="RRM33" s="84"/>
      <c r="RRN33" s="84"/>
      <c r="RRO33" s="84"/>
      <c r="RRP33" s="84"/>
      <c r="RRQ33" s="84"/>
      <c r="RRR33" s="84"/>
      <c r="RRS33" s="84"/>
      <c r="RRT33" s="84"/>
      <c r="RRU33" s="84"/>
      <c r="RRV33" s="84"/>
      <c r="RRW33" s="84"/>
      <c r="RRX33" s="84"/>
      <c r="RRY33" s="84"/>
      <c r="RRZ33" s="84"/>
      <c r="RSA33" s="84"/>
      <c r="RSB33" s="84"/>
      <c r="RSC33" s="84"/>
      <c r="RSD33" s="84"/>
      <c r="RSE33" s="84"/>
      <c r="RSF33" s="84"/>
      <c r="RSG33" s="84"/>
      <c r="RSH33" s="84"/>
      <c r="RSI33" s="84"/>
      <c r="RSJ33" s="84"/>
      <c r="RSK33" s="84"/>
      <c r="RSL33" s="84"/>
      <c r="RSM33" s="84"/>
      <c r="RSN33" s="84"/>
      <c r="RSO33" s="84"/>
      <c r="RSP33" s="84"/>
      <c r="RSQ33" s="84"/>
      <c r="RSR33" s="84"/>
      <c r="RSS33" s="84"/>
      <c r="RST33" s="84"/>
      <c r="RSU33" s="84"/>
      <c r="RSV33" s="84"/>
      <c r="RSW33" s="84"/>
      <c r="RSX33" s="84"/>
      <c r="RSY33" s="84"/>
      <c r="RSZ33" s="84"/>
      <c r="RTA33" s="84"/>
      <c r="RTB33" s="84"/>
      <c r="RTC33" s="84"/>
      <c r="RTD33" s="84"/>
      <c r="RTE33" s="84"/>
      <c r="RTF33" s="84"/>
      <c r="RTG33" s="84"/>
      <c r="RTH33" s="84"/>
      <c r="RTI33" s="84"/>
      <c r="RTJ33" s="84"/>
      <c r="RTK33" s="84"/>
      <c r="RTL33" s="84"/>
      <c r="RTM33" s="84"/>
      <c r="RTN33" s="84"/>
      <c r="RTO33" s="84"/>
      <c r="RTP33" s="84"/>
      <c r="RTQ33" s="84"/>
      <c r="RTR33" s="84"/>
      <c r="RTS33" s="84"/>
      <c r="RTT33" s="84"/>
      <c r="RTU33" s="84"/>
      <c r="RTV33" s="84"/>
      <c r="RTW33" s="84"/>
      <c r="RTX33" s="84"/>
      <c r="RTY33" s="84"/>
      <c r="RTZ33" s="84"/>
      <c r="RUA33" s="84"/>
      <c r="RUB33" s="84"/>
      <c r="RUC33" s="84"/>
      <c r="RUD33" s="84"/>
      <c r="RUE33" s="84"/>
      <c r="RUF33" s="84"/>
      <c r="RUG33" s="84"/>
      <c r="RUH33" s="84"/>
      <c r="RUI33" s="84"/>
      <c r="RUJ33" s="84"/>
      <c r="RUK33" s="84"/>
      <c r="RUL33" s="84"/>
      <c r="RUM33" s="84"/>
      <c r="RUN33" s="84"/>
      <c r="RUO33" s="84"/>
      <c r="RUP33" s="84"/>
      <c r="RUQ33" s="84"/>
      <c r="RUR33" s="84"/>
      <c r="RUS33" s="84"/>
      <c r="RUT33" s="84"/>
      <c r="RUU33" s="84"/>
      <c r="RUV33" s="84"/>
      <c r="RUW33" s="84"/>
      <c r="RUX33" s="84"/>
      <c r="RUY33" s="84"/>
      <c r="RUZ33" s="84"/>
      <c r="RVA33" s="84"/>
      <c r="RVB33" s="84"/>
      <c r="RVC33" s="84"/>
      <c r="RVD33" s="84"/>
      <c r="RVE33" s="84"/>
      <c r="RVF33" s="84"/>
      <c r="RVG33" s="84"/>
      <c r="RVH33" s="84"/>
      <c r="RVI33" s="84"/>
      <c r="RVJ33" s="84"/>
      <c r="RVK33" s="84"/>
      <c r="RVL33" s="84"/>
      <c r="RVM33" s="84"/>
      <c r="RVN33" s="84"/>
      <c r="RVO33" s="84"/>
      <c r="RVP33" s="84"/>
      <c r="RVQ33" s="84"/>
      <c r="RVR33" s="84"/>
      <c r="RVS33" s="84"/>
      <c r="RVT33" s="84"/>
      <c r="RVU33" s="84"/>
      <c r="RVV33" s="84"/>
      <c r="RVW33" s="84"/>
      <c r="RVX33" s="84"/>
      <c r="RVY33" s="84"/>
      <c r="RVZ33" s="84"/>
      <c r="RWA33" s="84"/>
      <c r="RWB33" s="84"/>
      <c r="RWC33" s="84"/>
      <c r="RWD33" s="84"/>
      <c r="RWE33" s="84"/>
      <c r="RWF33" s="84"/>
      <c r="RWG33" s="84"/>
      <c r="RWH33" s="84"/>
      <c r="RWI33" s="84"/>
      <c r="RWJ33" s="84"/>
      <c r="RWK33" s="84"/>
      <c r="RWL33" s="84"/>
      <c r="RWM33" s="84"/>
      <c r="RWN33" s="84"/>
      <c r="RWO33" s="84"/>
      <c r="RWP33" s="84"/>
      <c r="RWQ33" s="84"/>
      <c r="RWR33" s="84"/>
      <c r="RWS33" s="84"/>
      <c r="RWT33" s="84"/>
      <c r="RWU33" s="84"/>
      <c r="RWV33" s="84"/>
      <c r="RWW33" s="84"/>
      <c r="RWX33" s="84"/>
      <c r="RWY33" s="84"/>
      <c r="RWZ33" s="84"/>
      <c r="RXA33" s="84"/>
      <c r="RXB33" s="84"/>
      <c r="RXC33" s="84"/>
      <c r="RXD33" s="84"/>
      <c r="RXE33" s="84"/>
      <c r="RXF33" s="84"/>
      <c r="RXG33" s="84"/>
      <c r="RXH33" s="84"/>
      <c r="RXI33" s="84"/>
      <c r="RXJ33" s="84"/>
      <c r="RXK33" s="84"/>
      <c r="RXL33" s="84"/>
      <c r="RXM33" s="84"/>
      <c r="RXN33" s="84"/>
      <c r="RXO33" s="84"/>
      <c r="RXP33" s="84"/>
      <c r="RXQ33" s="84"/>
      <c r="RXR33" s="84"/>
      <c r="RXS33" s="84"/>
      <c r="RXT33" s="84"/>
      <c r="RXU33" s="84"/>
      <c r="RXV33" s="84"/>
      <c r="RXW33" s="84"/>
      <c r="RXX33" s="84"/>
      <c r="RXY33" s="84"/>
      <c r="RXZ33" s="84"/>
      <c r="RYA33" s="84"/>
      <c r="RYB33" s="84"/>
      <c r="RYC33" s="84"/>
      <c r="RYD33" s="84"/>
      <c r="RYE33" s="84"/>
      <c r="RYF33" s="84"/>
      <c r="RYG33" s="84"/>
      <c r="RYH33" s="84"/>
      <c r="RYI33" s="84"/>
      <c r="RYJ33" s="84"/>
      <c r="RYK33" s="84"/>
      <c r="RYL33" s="84"/>
      <c r="RYM33" s="84"/>
      <c r="RYN33" s="84"/>
      <c r="RYO33" s="84"/>
      <c r="RYP33" s="84"/>
      <c r="RYQ33" s="84"/>
      <c r="RYR33" s="84"/>
      <c r="RYS33" s="84"/>
      <c r="RYT33" s="84"/>
      <c r="RYU33" s="84"/>
      <c r="RYV33" s="84"/>
      <c r="RYW33" s="84"/>
      <c r="RYX33" s="84"/>
      <c r="RYY33" s="84"/>
      <c r="RYZ33" s="84"/>
      <c r="RZA33" s="84"/>
      <c r="RZB33" s="84"/>
      <c r="RZC33" s="84"/>
      <c r="RZD33" s="84"/>
      <c r="RZE33" s="84"/>
      <c r="RZF33" s="84"/>
      <c r="RZG33" s="84"/>
      <c r="RZH33" s="84"/>
      <c r="RZI33" s="84"/>
      <c r="RZJ33" s="84"/>
      <c r="RZK33" s="84"/>
      <c r="RZL33" s="84"/>
      <c r="RZM33" s="84"/>
      <c r="RZN33" s="84"/>
      <c r="RZO33" s="84"/>
      <c r="RZP33" s="84"/>
      <c r="RZQ33" s="84"/>
      <c r="RZR33" s="84"/>
      <c r="RZS33" s="84"/>
      <c r="RZT33" s="84"/>
      <c r="RZU33" s="84"/>
      <c r="RZV33" s="84"/>
      <c r="RZW33" s="84"/>
      <c r="RZX33" s="84"/>
      <c r="RZY33" s="84"/>
      <c r="RZZ33" s="84"/>
      <c r="SAA33" s="84"/>
      <c r="SAB33" s="84"/>
      <c r="SAC33" s="84"/>
      <c r="SAD33" s="84"/>
      <c r="SAE33" s="84"/>
      <c r="SAF33" s="84"/>
      <c r="SAG33" s="84"/>
      <c r="SAH33" s="84"/>
      <c r="SAI33" s="84"/>
      <c r="SAJ33" s="84"/>
      <c r="SAK33" s="84"/>
      <c r="SAL33" s="84"/>
      <c r="SAM33" s="84"/>
      <c r="SAN33" s="84"/>
      <c r="SAO33" s="84"/>
      <c r="SAP33" s="84"/>
      <c r="SAQ33" s="84"/>
      <c r="SAR33" s="84"/>
      <c r="SAS33" s="84"/>
      <c r="SAT33" s="84"/>
      <c r="SAU33" s="84"/>
      <c r="SAV33" s="84"/>
      <c r="SAW33" s="84"/>
      <c r="SAX33" s="84"/>
      <c r="SAY33" s="84"/>
      <c r="SAZ33" s="84"/>
      <c r="SBA33" s="84"/>
      <c r="SBB33" s="84"/>
      <c r="SBC33" s="84"/>
      <c r="SBD33" s="84"/>
      <c r="SBE33" s="84"/>
      <c r="SBF33" s="84"/>
      <c r="SBG33" s="84"/>
      <c r="SBH33" s="84"/>
      <c r="SBI33" s="84"/>
      <c r="SBJ33" s="84"/>
      <c r="SBK33" s="84"/>
      <c r="SBL33" s="84"/>
      <c r="SBM33" s="84"/>
      <c r="SBN33" s="84"/>
      <c r="SBO33" s="84"/>
      <c r="SBP33" s="84"/>
      <c r="SBQ33" s="84"/>
      <c r="SBR33" s="84"/>
      <c r="SBS33" s="84"/>
      <c r="SBT33" s="84"/>
      <c r="SBU33" s="84"/>
      <c r="SBV33" s="84"/>
      <c r="SBW33" s="84"/>
      <c r="SBX33" s="84"/>
      <c r="SBY33" s="84"/>
      <c r="SBZ33" s="84"/>
      <c r="SCA33" s="84"/>
      <c r="SCB33" s="84"/>
      <c r="SCC33" s="84"/>
      <c r="SCD33" s="84"/>
      <c r="SCE33" s="84"/>
      <c r="SCF33" s="84"/>
      <c r="SCG33" s="84"/>
      <c r="SCH33" s="84"/>
      <c r="SCI33" s="84"/>
      <c r="SCJ33" s="84"/>
      <c r="SCK33" s="84"/>
      <c r="SCL33" s="84"/>
      <c r="SCM33" s="84"/>
      <c r="SCN33" s="84"/>
      <c r="SCO33" s="84"/>
      <c r="SCP33" s="84"/>
      <c r="SCQ33" s="84"/>
      <c r="SCR33" s="84"/>
      <c r="SCS33" s="84"/>
      <c r="SCT33" s="84"/>
      <c r="SCU33" s="84"/>
      <c r="SCV33" s="84"/>
      <c r="SCW33" s="84"/>
      <c r="SCX33" s="84"/>
      <c r="SCY33" s="84"/>
      <c r="SCZ33" s="84"/>
      <c r="SDA33" s="84"/>
      <c r="SDB33" s="84"/>
      <c r="SDC33" s="84"/>
      <c r="SDD33" s="84"/>
      <c r="SDE33" s="84"/>
      <c r="SDF33" s="84"/>
      <c r="SDG33" s="84"/>
      <c r="SDH33" s="84"/>
      <c r="SDI33" s="84"/>
      <c r="SDJ33" s="84"/>
      <c r="SDK33" s="84"/>
      <c r="SDL33" s="84"/>
      <c r="SDM33" s="84"/>
      <c r="SDN33" s="84"/>
      <c r="SDO33" s="84"/>
      <c r="SDP33" s="84"/>
      <c r="SDQ33" s="84"/>
      <c r="SDR33" s="84"/>
      <c r="SDS33" s="84"/>
      <c r="SDT33" s="84"/>
      <c r="SDU33" s="84"/>
      <c r="SDV33" s="84"/>
      <c r="SDW33" s="84"/>
      <c r="SDX33" s="84"/>
      <c r="SDY33" s="84"/>
      <c r="SDZ33" s="84"/>
      <c r="SEA33" s="84"/>
      <c r="SEB33" s="84"/>
      <c r="SEC33" s="84"/>
      <c r="SED33" s="84"/>
      <c r="SEE33" s="84"/>
      <c r="SEF33" s="84"/>
      <c r="SEG33" s="84"/>
      <c r="SEH33" s="84"/>
      <c r="SEI33" s="84"/>
      <c r="SEJ33" s="84"/>
      <c r="SEK33" s="84"/>
      <c r="SEL33" s="84"/>
      <c r="SEM33" s="84"/>
      <c r="SEN33" s="84"/>
      <c r="SEO33" s="84"/>
      <c r="SEP33" s="84"/>
      <c r="SEQ33" s="84"/>
      <c r="SER33" s="84"/>
      <c r="SES33" s="84"/>
      <c r="SET33" s="84"/>
      <c r="SEU33" s="84"/>
      <c r="SEV33" s="84"/>
      <c r="SEW33" s="84"/>
      <c r="SEX33" s="84"/>
      <c r="SEY33" s="84"/>
      <c r="SEZ33" s="84"/>
      <c r="SFA33" s="84"/>
      <c r="SFB33" s="84"/>
      <c r="SFC33" s="84"/>
      <c r="SFD33" s="84"/>
      <c r="SFE33" s="84"/>
      <c r="SFF33" s="84"/>
      <c r="SFG33" s="84"/>
      <c r="SFH33" s="84"/>
      <c r="SFI33" s="84"/>
      <c r="SFJ33" s="84"/>
      <c r="SFK33" s="84"/>
      <c r="SFL33" s="84"/>
      <c r="SFM33" s="84"/>
      <c r="SFN33" s="84"/>
      <c r="SFO33" s="84"/>
      <c r="SFP33" s="84"/>
      <c r="SFQ33" s="84"/>
      <c r="SFR33" s="84"/>
      <c r="SFS33" s="84"/>
      <c r="SFT33" s="84"/>
      <c r="SFU33" s="84"/>
      <c r="SFV33" s="84"/>
      <c r="SFW33" s="84"/>
      <c r="SFX33" s="84"/>
      <c r="SFY33" s="84"/>
      <c r="SFZ33" s="84"/>
      <c r="SGA33" s="84"/>
      <c r="SGB33" s="84"/>
      <c r="SGC33" s="84"/>
      <c r="SGD33" s="84"/>
      <c r="SGE33" s="84"/>
      <c r="SGF33" s="84"/>
      <c r="SGG33" s="84"/>
      <c r="SGH33" s="84"/>
      <c r="SGI33" s="84"/>
      <c r="SGJ33" s="84"/>
      <c r="SGK33" s="84"/>
      <c r="SGL33" s="84"/>
      <c r="SGM33" s="84"/>
      <c r="SGN33" s="84"/>
      <c r="SGO33" s="84"/>
      <c r="SGP33" s="84"/>
      <c r="SGQ33" s="84"/>
      <c r="SGR33" s="84"/>
      <c r="SGS33" s="84"/>
      <c r="SGT33" s="84"/>
      <c r="SGU33" s="84"/>
      <c r="SGV33" s="84"/>
      <c r="SGW33" s="84"/>
      <c r="SGX33" s="84"/>
      <c r="SGY33" s="84"/>
      <c r="SGZ33" s="84"/>
      <c r="SHA33" s="84"/>
      <c r="SHB33" s="84"/>
      <c r="SHC33" s="84"/>
      <c r="SHD33" s="84"/>
      <c r="SHE33" s="84"/>
      <c r="SHF33" s="84"/>
      <c r="SHG33" s="84"/>
      <c r="SHH33" s="84"/>
      <c r="SHI33" s="84"/>
      <c r="SHJ33" s="84"/>
      <c r="SHK33" s="84"/>
      <c r="SHL33" s="84"/>
      <c r="SHM33" s="84"/>
      <c r="SHN33" s="84"/>
      <c r="SHO33" s="84"/>
      <c r="SHP33" s="84"/>
      <c r="SHQ33" s="84"/>
      <c r="SHR33" s="84"/>
      <c r="SHS33" s="84"/>
      <c r="SHT33" s="84"/>
      <c r="SHU33" s="84"/>
      <c r="SHV33" s="84"/>
      <c r="SHW33" s="84"/>
      <c r="SHX33" s="84"/>
      <c r="SHY33" s="84"/>
      <c r="SHZ33" s="84"/>
      <c r="SIA33" s="84"/>
      <c r="SIB33" s="84"/>
      <c r="SIC33" s="84"/>
      <c r="SID33" s="84"/>
      <c r="SIE33" s="84"/>
      <c r="SIF33" s="84"/>
      <c r="SIG33" s="84"/>
      <c r="SIH33" s="84"/>
      <c r="SII33" s="84"/>
      <c r="SIJ33" s="84"/>
      <c r="SIK33" s="84"/>
      <c r="SIL33" s="84"/>
      <c r="SIM33" s="84"/>
      <c r="SIN33" s="84"/>
      <c r="SIO33" s="84"/>
      <c r="SIP33" s="84"/>
      <c r="SIQ33" s="84"/>
      <c r="SIR33" s="84"/>
      <c r="SIS33" s="84"/>
      <c r="SIT33" s="84"/>
      <c r="SIU33" s="84"/>
      <c r="SIV33" s="84"/>
      <c r="SIW33" s="84"/>
      <c r="SIX33" s="84"/>
      <c r="SIY33" s="84"/>
      <c r="SIZ33" s="84"/>
      <c r="SJA33" s="84"/>
      <c r="SJB33" s="84"/>
      <c r="SJC33" s="84"/>
      <c r="SJD33" s="84"/>
      <c r="SJE33" s="84"/>
      <c r="SJF33" s="84"/>
      <c r="SJG33" s="84"/>
      <c r="SJH33" s="84"/>
      <c r="SJI33" s="84"/>
      <c r="SJJ33" s="84"/>
      <c r="SJK33" s="84"/>
      <c r="SJL33" s="84"/>
      <c r="SJM33" s="84"/>
      <c r="SJN33" s="84"/>
      <c r="SJO33" s="84"/>
      <c r="SJP33" s="84"/>
      <c r="SJQ33" s="84"/>
      <c r="SJR33" s="84"/>
      <c r="SJS33" s="84"/>
      <c r="SJT33" s="84"/>
      <c r="SJU33" s="84"/>
      <c r="SJV33" s="84"/>
      <c r="SJW33" s="84"/>
      <c r="SJX33" s="84"/>
      <c r="SJY33" s="84"/>
      <c r="SJZ33" s="84"/>
      <c r="SKA33" s="84"/>
      <c r="SKB33" s="84"/>
      <c r="SKC33" s="84"/>
      <c r="SKD33" s="84"/>
      <c r="SKE33" s="84"/>
      <c r="SKF33" s="84"/>
      <c r="SKG33" s="84"/>
      <c r="SKH33" s="84"/>
      <c r="SKI33" s="84"/>
      <c r="SKJ33" s="84"/>
      <c r="SKK33" s="84"/>
      <c r="SKL33" s="84"/>
      <c r="SKM33" s="84"/>
      <c r="SKN33" s="84"/>
      <c r="SKO33" s="84"/>
      <c r="SKP33" s="84"/>
      <c r="SKQ33" s="84"/>
      <c r="SKR33" s="84"/>
      <c r="SKS33" s="84"/>
      <c r="SKT33" s="84"/>
      <c r="SKU33" s="84"/>
      <c r="SKV33" s="84"/>
      <c r="SKW33" s="84"/>
      <c r="SKX33" s="84"/>
      <c r="SKY33" s="84"/>
      <c r="SKZ33" s="84"/>
      <c r="SLA33" s="84"/>
      <c r="SLB33" s="84"/>
      <c r="SLC33" s="84"/>
      <c r="SLD33" s="84"/>
      <c r="SLE33" s="84"/>
      <c r="SLF33" s="84"/>
      <c r="SLG33" s="84"/>
      <c r="SLH33" s="84"/>
      <c r="SLI33" s="84"/>
      <c r="SLJ33" s="84"/>
      <c r="SLK33" s="84"/>
      <c r="SLL33" s="84"/>
      <c r="SLM33" s="84"/>
      <c r="SLN33" s="84"/>
      <c r="SLO33" s="84"/>
      <c r="SLP33" s="84"/>
      <c r="SLQ33" s="84"/>
      <c r="SLR33" s="84"/>
      <c r="SLS33" s="84"/>
      <c r="SLT33" s="84"/>
      <c r="SLU33" s="84"/>
      <c r="SLV33" s="84"/>
      <c r="SLW33" s="84"/>
      <c r="SLX33" s="84"/>
      <c r="SLY33" s="84"/>
      <c r="SLZ33" s="84"/>
      <c r="SMA33" s="84"/>
      <c r="SMB33" s="84"/>
      <c r="SMC33" s="84"/>
      <c r="SMD33" s="84"/>
      <c r="SME33" s="84"/>
      <c r="SMF33" s="84"/>
      <c r="SMG33" s="84"/>
      <c r="SMH33" s="84"/>
      <c r="SMI33" s="84"/>
      <c r="SMJ33" s="84"/>
      <c r="SMK33" s="84"/>
      <c r="SML33" s="84"/>
      <c r="SMM33" s="84"/>
      <c r="SMN33" s="84"/>
      <c r="SMO33" s="84"/>
      <c r="SMP33" s="84"/>
      <c r="SMQ33" s="84"/>
      <c r="SMR33" s="84"/>
      <c r="SMS33" s="84"/>
      <c r="SMT33" s="84"/>
      <c r="SMU33" s="84"/>
      <c r="SMV33" s="84"/>
      <c r="SMW33" s="84"/>
      <c r="SMX33" s="84"/>
      <c r="SMY33" s="84"/>
      <c r="SMZ33" s="84"/>
      <c r="SNA33" s="84"/>
      <c r="SNB33" s="84"/>
      <c r="SNC33" s="84"/>
      <c r="SND33" s="84"/>
      <c r="SNE33" s="84"/>
      <c r="SNF33" s="84"/>
      <c r="SNG33" s="84"/>
      <c r="SNH33" s="84"/>
      <c r="SNI33" s="84"/>
      <c r="SNJ33" s="84"/>
      <c r="SNK33" s="84"/>
      <c r="SNL33" s="84"/>
      <c r="SNM33" s="84"/>
      <c r="SNN33" s="84"/>
      <c r="SNO33" s="84"/>
      <c r="SNP33" s="84"/>
      <c r="SNQ33" s="84"/>
      <c r="SNR33" s="84"/>
      <c r="SNS33" s="84"/>
      <c r="SNT33" s="84"/>
      <c r="SNU33" s="84"/>
      <c r="SNV33" s="84"/>
      <c r="SNW33" s="84"/>
      <c r="SNX33" s="84"/>
      <c r="SNY33" s="84"/>
      <c r="SNZ33" s="84"/>
      <c r="SOA33" s="84"/>
      <c r="SOB33" s="84"/>
      <c r="SOC33" s="84"/>
      <c r="SOD33" s="84"/>
      <c r="SOE33" s="84"/>
      <c r="SOF33" s="84"/>
      <c r="SOG33" s="84"/>
      <c r="SOH33" s="84"/>
      <c r="SOI33" s="84"/>
      <c r="SOJ33" s="84"/>
      <c r="SOK33" s="84"/>
      <c r="SOL33" s="84"/>
      <c r="SOM33" s="84"/>
      <c r="SON33" s="84"/>
      <c r="SOO33" s="84"/>
      <c r="SOP33" s="84"/>
      <c r="SOQ33" s="84"/>
      <c r="SOR33" s="84"/>
      <c r="SOS33" s="84"/>
      <c r="SOT33" s="84"/>
      <c r="SOU33" s="84"/>
      <c r="SOV33" s="84"/>
      <c r="SOW33" s="84"/>
      <c r="SOX33" s="84"/>
      <c r="SOY33" s="84"/>
      <c r="SOZ33" s="84"/>
      <c r="SPA33" s="84"/>
      <c r="SPB33" s="84"/>
      <c r="SPC33" s="84"/>
      <c r="SPD33" s="84"/>
      <c r="SPE33" s="84"/>
      <c r="SPF33" s="84"/>
      <c r="SPG33" s="84"/>
      <c r="SPH33" s="84"/>
      <c r="SPI33" s="84"/>
      <c r="SPJ33" s="84"/>
      <c r="SPK33" s="84"/>
      <c r="SPL33" s="84"/>
      <c r="SPM33" s="84"/>
      <c r="SPN33" s="84"/>
      <c r="SPO33" s="84"/>
      <c r="SPP33" s="84"/>
      <c r="SPQ33" s="84"/>
      <c r="SPR33" s="84"/>
      <c r="SPS33" s="84"/>
      <c r="SPT33" s="84"/>
      <c r="SPU33" s="84"/>
      <c r="SPV33" s="84"/>
      <c r="SPW33" s="84"/>
      <c r="SPX33" s="84"/>
      <c r="SPY33" s="84"/>
      <c r="SPZ33" s="84"/>
      <c r="SQA33" s="84"/>
      <c r="SQB33" s="84"/>
      <c r="SQC33" s="84"/>
      <c r="SQD33" s="84"/>
      <c r="SQE33" s="84"/>
      <c r="SQF33" s="84"/>
      <c r="SQG33" s="84"/>
      <c r="SQH33" s="84"/>
      <c r="SQI33" s="84"/>
      <c r="SQJ33" s="84"/>
      <c r="SQK33" s="84"/>
      <c r="SQL33" s="84"/>
      <c r="SQM33" s="84"/>
      <c r="SQN33" s="84"/>
      <c r="SQO33" s="84"/>
      <c r="SQP33" s="84"/>
      <c r="SQQ33" s="84"/>
      <c r="SQR33" s="84"/>
      <c r="SQS33" s="84"/>
      <c r="SQT33" s="84"/>
      <c r="SQU33" s="84"/>
      <c r="SQV33" s="84"/>
      <c r="SQW33" s="84"/>
      <c r="SQX33" s="84"/>
      <c r="SQY33" s="84"/>
      <c r="SQZ33" s="84"/>
      <c r="SRA33" s="84"/>
      <c r="SRB33" s="84"/>
      <c r="SRC33" s="84"/>
      <c r="SRD33" s="84"/>
      <c r="SRE33" s="84"/>
      <c r="SRF33" s="84"/>
      <c r="SRG33" s="84"/>
      <c r="SRH33" s="84"/>
      <c r="SRI33" s="84"/>
      <c r="SRJ33" s="84"/>
      <c r="SRK33" s="84"/>
      <c r="SRL33" s="84"/>
      <c r="SRM33" s="84"/>
      <c r="SRN33" s="84"/>
      <c r="SRO33" s="84"/>
      <c r="SRP33" s="84"/>
      <c r="SRQ33" s="84"/>
      <c r="SRR33" s="84"/>
      <c r="SRS33" s="84"/>
      <c r="SRT33" s="84"/>
      <c r="SRU33" s="84"/>
      <c r="SRV33" s="84"/>
      <c r="SRW33" s="84"/>
      <c r="SRX33" s="84"/>
      <c r="SRY33" s="84"/>
      <c r="SRZ33" s="84"/>
      <c r="SSA33" s="84"/>
      <c r="SSB33" s="84"/>
      <c r="SSC33" s="84"/>
      <c r="SSD33" s="84"/>
      <c r="SSE33" s="84"/>
      <c r="SSF33" s="84"/>
      <c r="SSG33" s="84"/>
      <c r="SSH33" s="84"/>
      <c r="SSI33" s="84"/>
      <c r="SSJ33" s="84"/>
      <c r="SSK33" s="84"/>
      <c r="SSL33" s="84"/>
      <c r="SSM33" s="84"/>
      <c r="SSN33" s="84"/>
      <c r="SSO33" s="84"/>
      <c r="SSP33" s="84"/>
      <c r="SSQ33" s="84"/>
      <c r="SSR33" s="84"/>
      <c r="SSS33" s="84"/>
      <c r="SST33" s="84"/>
      <c r="SSU33" s="84"/>
      <c r="SSV33" s="84"/>
      <c r="SSW33" s="84"/>
      <c r="SSX33" s="84"/>
      <c r="SSY33" s="84"/>
      <c r="SSZ33" s="84"/>
      <c r="STA33" s="84"/>
      <c r="STB33" s="84"/>
      <c r="STC33" s="84"/>
      <c r="STD33" s="84"/>
      <c r="STE33" s="84"/>
      <c r="STF33" s="84"/>
      <c r="STG33" s="84"/>
      <c r="STH33" s="84"/>
      <c r="STI33" s="84"/>
      <c r="STJ33" s="84"/>
      <c r="STK33" s="84"/>
      <c r="STL33" s="84"/>
      <c r="STM33" s="84"/>
      <c r="STN33" s="84"/>
      <c r="STO33" s="84"/>
      <c r="STP33" s="84"/>
      <c r="STQ33" s="84"/>
      <c r="STR33" s="84"/>
      <c r="STS33" s="84"/>
      <c r="STT33" s="84"/>
      <c r="STU33" s="84"/>
      <c r="STV33" s="84"/>
      <c r="STW33" s="84"/>
      <c r="STX33" s="84"/>
      <c r="STY33" s="84"/>
      <c r="STZ33" s="84"/>
      <c r="SUA33" s="84"/>
      <c r="SUB33" s="84"/>
      <c r="SUC33" s="84"/>
      <c r="SUD33" s="84"/>
      <c r="SUE33" s="84"/>
      <c r="SUF33" s="84"/>
      <c r="SUG33" s="84"/>
      <c r="SUH33" s="84"/>
      <c r="SUI33" s="84"/>
      <c r="SUJ33" s="84"/>
      <c r="SUK33" s="84"/>
      <c r="SUL33" s="84"/>
      <c r="SUM33" s="84"/>
      <c r="SUN33" s="84"/>
      <c r="SUO33" s="84"/>
      <c r="SUP33" s="84"/>
      <c r="SUQ33" s="84"/>
      <c r="SUR33" s="84"/>
      <c r="SUS33" s="84"/>
      <c r="SUT33" s="84"/>
      <c r="SUU33" s="84"/>
      <c r="SUV33" s="84"/>
      <c r="SUW33" s="84"/>
      <c r="SUX33" s="84"/>
      <c r="SUY33" s="84"/>
      <c r="SUZ33" s="84"/>
      <c r="SVA33" s="84"/>
      <c r="SVB33" s="84"/>
      <c r="SVC33" s="84"/>
      <c r="SVD33" s="84"/>
      <c r="SVE33" s="84"/>
      <c r="SVF33" s="84"/>
      <c r="SVG33" s="84"/>
      <c r="SVH33" s="84"/>
      <c r="SVI33" s="84"/>
      <c r="SVJ33" s="84"/>
      <c r="SVK33" s="84"/>
      <c r="SVL33" s="84"/>
      <c r="SVM33" s="84"/>
      <c r="SVN33" s="84"/>
      <c r="SVO33" s="84"/>
      <c r="SVP33" s="84"/>
      <c r="SVQ33" s="84"/>
      <c r="SVR33" s="84"/>
      <c r="SVS33" s="84"/>
      <c r="SVT33" s="84"/>
      <c r="SVU33" s="84"/>
      <c r="SVV33" s="84"/>
      <c r="SVW33" s="84"/>
      <c r="SVX33" s="84"/>
      <c r="SVY33" s="84"/>
      <c r="SVZ33" s="84"/>
      <c r="SWA33" s="84"/>
      <c r="SWB33" s="84"/>
      <c r="SWC33" s="84"/>
      <c r="SWD33" s="84"/>
      <c r="SWE33" s="84"/>
      <c r="SWF33" s="84"/>
      <c r="SWG33" s="84"/>
      <c r="SWH33" s="84"/>
      <c r="SWI33" s="84"/>
      <c r="SWJ33" s="84"/>
      <c r="SWK33" s="84"/>
      <c r="SWL33" s="84"/>
      <c r="SWM33" s="84"/>
      <c r="SWN33" s="84"/>
      <c r="SWO33" s="84"/>
      <c r="SWP33" s="84"/>
      <c r="SWQ33" s="84"/>
      <c r="SWR33" s="84"/>
      <c r="SWS33" s="84"/>
      <c r="SWT33" s="84"/>
      <c r="SWU33" s="84"/>
      <c r="SWV33" s="84"/>
      <c r="SWW33" s="84"/>
      <c r="SWX33" s="84"/>
      <c r="SWY33" s="84"/>
      <c r="SWZ33" s="84"/>
      <c r="SXA33" s="84"/>
      <c r="SXB33" s="84"/>
      <c r="SXC33" s="84"/>
      <c r="SXD33" s="84"/>
      <c r="SXE33" s="84"/>
      <c r="SXF33" s="84"/>
      <c r="SXG33" s="84"/>
      <c r="SXH33" s="84"/>
      <c r="SXI33" s="84"/>
      <c r="SXJ33" s="84"/>
      <c r="SXK33" s="84"/>
      <c r="SXL33" s="84"/>
      <c r="SXM33" s="84"/>
      <c r="SXN33" s="84"/>
      <c r="SXO33" s="84"/>
      <c r="SXP33" s="84"/>
      <c r="SXQ33" s="84"/>
      <c r="SXR33" s="84"/>
      <c r="SXS33" s="84"/>
      <c r="SXT33" s="84"/>
      <c r="SXU33" s="84"/>
      <c r="SXV33" s="84"/>
      <c r="SXW33" s="84"/>
      <c r="SXX33" s="84"/>
      <c r="SXY33" s="84"/>
      <c r="SXZ33" s="84"/>
      <c r="SYA33" s="84"/>
      <c r="SYB33" s="84"/>
      <c r="SYC33" s="84"/>
      <c r="SYD33" s="84"/>
      <c r="SYE33" s="84"/>
      <c r="SYF33" s="84"/>
      <c r="SYG33" s="84"/>
      <c r="SYH33" s="84"/>
      <c r="SYI33" s="84"/>
      <c r="SYJ33" s="84"/>
      <c r="SYK33" s="84"/>
      <c r="SYL33" s="84"/>
      <c r="SYM33" s="84"/>
      <c r="SYN33" s="84"/>
      <c r="SYO33" s="84"/>
      <c r="SYP33" s="84"/>
      <c r="SYQ33" s="84"/>
      <c r="SYR33" s="84"/>
      <c r="SYS33" s="84"/>
      <c r="SYT33" s="84"/>
      <c r="SYU33" s="84"/>
      <c r="SYV33" s="84"/>
      <c r="SYW33" s="84"/>
      <c r="SYX33" s="84"/>
      <c r="SYY33" s="84"/>
      <c r="SYZ33" s="84"/>
      <c r="SZA33" s="84"/>
      <c r="SZB33" s="84"/>
      <c r="SZC33" s="84"/>
      <c r="SZD33" s="84"/>
      <c r="SZE33" s="84"/>
      <c r="SZF33" s="84"/>
      <c r="SZG33" s="84"/>
      <c r="SZH33" s="84"/>
      <c r="SZI33" s="84"/>
      <c r="SZJ33" s="84"/>
      <c r="SZK33" s="84"/>
      <c r="SZL33" s="84"/>
      <c r="SZM33" s="84"/>
      <c r="SZN33" s="84"/>
      <c r="SZO33" s="84"/>
      <c r="SZP33" s="84"/>
      <c r="SZQ33" s="84"/>
      <c r="SZR33" s="84"/>
      <c r="SZS33" s="84"/>
      <c r="SZT33" s="84"/>
      <c r="SZU33" s="84"/>
      <c r="SZV33" s="84"/>
      <c r="SZW33" s="84"/>
      <c r="SZX33" s="84"/>
      <c r="SZY33" s="84"/>
      <c r="SZZ33" s="84"/>
      <c r="TAA33" s="84"/>
      <c r="TAB33" s="84"/>
      <c r="TAC33" s="84"/>
      <c r="TAD33" s="84"/>
      <c r="TAE33" s="84"/>
      <c r="TAF33" s="84"/>
      <c r="TAG33" s="84"/>
      <c r="TAH33" s="84"/>
      <c r="TAI33" s="84"/>
      <c r="TAJ33" s="84"/>
      <c r="TAK33" s="84"/>
      <c r="TAL33" s="84"/>
      <c r="TAM33" s="84"/>
      <c r="TAN33" s="84"/>
      <c r="TAO33" s="84"/>
      <c r="TAP33" s="84"/>
      <c r="TAQ33" s="84"/>
      <c r="TAR33" s="84"/>
      <c r="TAS33" s="84"/>
      <c r="TAT33" s="84"/>
      <c r="TAU33" s="84"/>
      <c r="TAV33" s="84"/>
      <c r="TAW33" s="84"/>
      <c r="TAX33" s="84"/>
      <c r="TAY33" s="84"/>
      <c r="TAZ33" s="84"/>
      <c r="TBA33" s="84"/>
      <c r="TBB33" s="84"/>
      <c r="TBC33" s="84"/>
      <c r="TBD33" s="84"/>
      <c r="TBE33" s="84"/>
      <c r="TBF33" s="84"/>
      <c r="TBG33" s="84"/>
      <c r="TBH33" s="84"/>
      <c r="TBI33" s="84"/>
      <c r="TBJ33" s="84"/>
      <c r="TBK33" s="84"/>
      <c r="TBL33" s="84"/>
      <c r="TBM33" s="84"/>
      <c r="TBN33" s="84"/>
      <c r="TBO33" s="84"/>
      <c r="TBP33" s="84"/>
      <c r="TBQ33" s="84"/>
      <c r="TBR33" s="84"/>
      <c r="TBS33" s="84"/>
      <c r="TBT33" s="84"/>
      <c r="TBU33" s="84"/>
      <c r="TBV33" s="84"/>
      <c r="TBW33" s="84"/>
      <c r="TBX33" s="84"/>
      <c r="TBY33" s="84"/>
      <c r="TBZ33" s="84"/>
      <c r="TCA33" s="84"/>
      <c r="TCB33" s="84"/>
      <c r="TCC33" s="84"/>
      <c r="TCD33" s="84"/>
      <c r="TCE33" s="84"/>
      <c r="TCF33" s="84"/>
      <c r="TCG33" s="84"/>
      <c r="TCH33" s="84"/>
      <c r="TCI33" s="84"/>
      <c r="TCJ33" s="84"/>
      <c r="TCK33" s="84"/>
      <c r="TCL33" s="84"/>
      <c r="TCM33" s="84"/>
      <c r="TCN33" s="84"/>
      <c r="TCO33" s="84"/>
      <c r="TCP33" s="84"/>
      <c r="TCQ33" s="84"/>
      <c r="TCR33" s="84"/>
      <c r="TCS33" s="84"/>
      <c r="TCT33" s="84"/>
      <c r="TCU33" s="84"/>
      <c r="TCV33" s="84"/>
      <c r="TCW33" s="84"/>
      <c r="TCX33" s="84"/>
      <c r="TCY33" s="84"/>
      <c r="TCZ33" s="84"/>
      <c r="TDA33" s="84"/>
      <c r="TDB33" s="84"/>
      <c r="TDC33" s="84"/>
      <c r="TDD33" s="84"/>
      <c r="TDE33" s="84"/>
      <c r="TDF33" s="84"/>
      <c r="TDG33" s="84"/>
      <c r="TDH33" s="84"/>
      <c r="TDI33" s="84"/>
      <c r="TDJ33" s="84"/>
      <c r="TDK33" s="84"/>
      <c r="TDL33" s="84"/>
      <c r="TDM33" s="84"/>
      <c r="TDN33" s="84"/>
      <c r="TDO33" s="84"/>
      <c r="TDP33" s="84"/>
      <c r="TDQ33" s="84"/>
      <c r="TDR33" s="84"/>
      <c r="TDS33" s="84"/>
      <c r="TDT33" s="84"/>
      <c r="TDU33" s="84"/>
      <c r="TDV33" s="84"/>
      <c r="TDW33" s="84"/>
      <c r="TDX33" s="84"/>
      <c r="TDY33" s="84"/>
      <c r="TDZ33" s="84"/>
      <c r="TEA33" s="84"/>
      <c r="TEB33" s="84"/>
      <c r="TEC33" s="84"/>
      <c r="TED33" s="84"/>
      <c r="TEE33" s="84"/>
      <c r="TEF33" s="84"/>
      <c r="TEG33" s="84"/>
      <c r="TEH33" s="84"/>
      <c r="TEI33" s="84"/>
      <c r="TEJ33" s="84"/>
      <c r="TEK33" s="84"/>
      <c r="TEL33" s="84"/>
      <c r="TEM33" s="84"/>
      <c r="TEN33" s="84"/>
      <c r="TEO33" s="84"/>
      <c r="TEP33" s="84"/>
      <c r="TEQ33" s="84"/>
      <c r="TER33" s="84"/>
      <c r="TES33" s="84"/>
      <c r="TET33" s="84"/>
      <c r="TEU33" s="84"/>
      <c r="TEV33" s="84"/>
      <c r="TEW33" s="84"/>
      <c r="TEX33" s="84"/>
      <c r="TEY33" s="84"/>
      <c r="TEZ33" s="84"/>
      <c r="TFA33" s="84"/>
      <c r="TFB33" s="84"/>
      <c r="TFC33" s="84"/>
      <c r="TFD33" s="84"/>
      <c r="TFE33" s="84"/>
      <c r="TFF33" s="84"/>
      <c r="TFG33" s="84"/>
      <c r="TFH33" s="84"/>
      <c r="TFI33" s="84"/>
      <c r="TFJ33" s="84"/>
      <c r="TFK33" s="84"/>
      <c r="TFL33" s="84"/>
      <c r="TFM33" s="84"/>
      <c r="TFN33" s="84"/>
      <c r="TFO33" s="84"/>
      <c r="TFP33" s="84"/>
      <c r="TFQ33" s="84"/>
      <c r="TFR33" s="84"/>
      <c r="TFS33" s="84"/>
      <c r="TFT33" s="84"/>
      <c r="TFU33" s="84"/>
      <c r="TFV33" s="84"/>
      <c r="TFW33" s="84"/>
      <c r="TFX33" s="84"/>
      <c r="TFY33" s="84"/>
      <c r="TFZ33" s="84"/>
      <c r="TGA33" s="84"/>
      <c r="TGB33" s="84"/>
      <c r="TGC33" s="84"/>
      <c r="TGD33" s="84"/>
      <c r="TGE33" s="84"/>
      <c r="TGF33" s="84"/>
      <c r="TGG33" s="84"/>
      <c r="TGH33" s="84"/>
      <c r="TGI33" s="84"/>
      <c r="TGJ33" s="84"/>
      <c r="TGK33" s="84"/>
      <c r="TGL33" s="84"/>
      <c r="TGM33" s="84"/>
      <c r="TGN33" s="84"/>
      <c r="TGO33" s="84"/>
      <c r="TGP33" s="84"/>
      <c r="TGQ33" s="84"/>
      <c r="TGR33" s="84"/>
      <c r="TGS33" s="84"/>
      <c r="TGT33" s="84"/>
      <c r="TGU33" s="84"/>
      <c r="TGV33" s="84"/>
      <c r="TGW33" s="84"/>
      <c r="TGX33" s="84"/>
      <c r="TGY33" s="84"/>
      <c r="TGZ33" s="84"/>
      <c r="THA33" s="84"/>
      <c r="THB33" s="84"/>
      <c r="THC33" s="84"/>
      <c r="THD33" s="84"/>
      <c r="THE33" s="84"/>
      <c r="THF33" s="84"/>
      <c r="THG33" s="84"/>
      <c r="THH33" s="84"/>
      <c r="THI33" s="84"/>
      <c r="THJ33" s="84"/>
      <c r="THK33" s="84"/>
      <c r="THL33" s="84"/>
      <c r="THM33" s="84"/>
      <c r="THN33" s="84"/>
      <c r="THO33" s="84"/>
      <c r="THP33" s="84"/>
      <c r="THQ33" s="84"/>
      <c r="THR33" s="84"/>
      <c r="THS33" s="84"/>
      <c r="THT33" s="84"/>
      <c r="THU33" s="84"/>
      <c r="THV33" s="84"/>
      <c r="THW33" s="84"/>
      <c r="THX33" s="84"/>
      <c r="THY33" s="84"/>
      <c r="THZ33" s="84"/>
      <c r="TIA33" s="84"/>
      <c r="TIB33" s="84"/>
      <c r="TIC33" s="84"/>
      <c r="TID33" s="84"/>
      <c r="TIE33" s="84"/>
      <c r="TIF33" s="84"/>
      <c r="TIG33" s="84"/>
      <c r="TIH33" s="84"/>
      <c r="TII33" s="84"/>
      <c r="TIJ33" s="84"/>
      <c r="TIK33" s="84"/>
      <c r="TIL33" s="84"/>
      <c r="TIM33" s="84"/>
      <c r="TIN33" s="84"/>
      <c r="TIO33" s="84"/>
      <c r="TIP33" s="84"/>
      <c r="TIQ33" s="84"/>
      <c r="TIR33" s="84"/>
      <c r="TIS33" s="84"/>
      <c r="TIT33" s="84"/>
      <c r="TIU33" s="84"/>
      <c r="TIV33" s="84"/>
      <c r="TIW33" s="84"/>
      <c r="TIX33" s="84"/>
      <c r="TIY33" s="84"/>
      <c r="TIZ33" s="84"/>
      <c r="TJA33" s="84"/>
      <c r="TJB33" s="84"/>
      <c r="TJC33" s="84"/>
      <c r="TJD33" s="84"/>
      <c r="TJE33" s="84"/>
      <c r="TJF33" s="84"/>
      <c r="TJG33" s="84"/>
      <c r="TJH33" s="84"/>
      <c r="TJI33" s="84"/>
      <c r="TJJ33" s="84"/>
      <c r="TJK33" s="84"/>
      <c r="TJL33" s="84"/>
      <c r="TJM33" s="84"/>
      <c r="TJN33" s="84"/>
      <c r="TJO33" s="84"/>
      <c r="TJP33" s="84"/>
      <c r="TJQ33" s="84"/>
      <c r="TJR33" s="84"/>
      <c r="TJS33" s="84"/>
      <c r="TJT33" s="84"/>
      <c r="TJU33" s="84"/>
      <c r="TJV33" s="84"/>
      <c r="TJW33" s="84"/>
      <c r="TJX33" s="84"/>
      <c r="TJY33" s="84"/>
      <c r="TJZ33" s="84"/>
      <c r="TKA33" s="84"/>
      <c r="TKB33" s="84"/>
      <c r="TKC33" s="84"/>
      <c r="TKD33" s="84"/>
      <c r="TKE33" s="84"/>
      <c r="TKF33" s="84"/>
      <c r="TKG33" s="84"/>
      <c r="TKH33" s="84"/>
      <c r="TKI33" s="84"/>
      <c r="TKJ33" s="84"/>
      <c r="TKK33" s="84"/>
      <c r="TKL33" s="84"/>
      <c r="TKM33" s="84"/>
      <c r="TKN33" s="84"/>
      <c r="TKO33" s="84"/>
      <c r="TKP33" s="84"/>
      <c r="TKQ33" s="84"/>
      <c r="TKR33" s="84"/>
      <c r="TKS33" s="84"/>
      <c r="TKT33" s="84"/>
      <c r="TKU33" s="84"/>
      <c r="TKV33" s="84"/>
      <c r="TKW33" s="84"/>
      <c r="TKX33" s="84"/>
      <c r="TKY33" s="84"/>
      <c r="TKZ33" s="84"/>
      <c r="TLA33" s="84"/>
      <c r="TLB33" s="84"/>
      <c r="TLC33" s="84"/>
      <c r="TLD33" s="84"/>
      <c r="TLE33" s="84"/>
      <c r="TLF33" s="84"/>
      <c r="TLG33" s="84"/>
      <c r="TLH33" s="84"/>
      <c r="TLI33" s="84"/>
      <c r="TLJ33" s="84"/>
      <c r="TLK33" s="84"/>
      <c r="TLL33" s="84"/>
      <c r="TLM33" s="84"/>
      <c r="TLN33" s="84"/>
      <c r="TLO33" s="84"/>
      <c r="TLP33" s="84"/>
      <c r="TLQ33" s="84"/>
      <c r="TLR33" s="84"/>
      <c r="TLS33" s="84"/>
      <c r="TLT33" s="84"/>
      <c r="TLU33" s="84"/>
      <c r="TLV33" s="84"/>
      <c r="TLW33" s="84"/>
      <c r="TLX33" s="84"/>
      <c r="TLY33" s="84"/>
      <c r="TLZ33" s="84"/>
      <c r="TMA33" s="84"/>
      <c r="TMB33" s="84"/>
      <c r="TMC33" s="84"/>
      <c r="TMD33" s="84"/>
      <c r="TME33" s="84"/>
      <c r="TMF33" s="84"/>
      <c r="TMG33" s="84"/>
      <c r="TMH33" s="84"/>
      <c r="TMI33" s="84"/>
      <c r="TMJ33" s="84"/>
      <c r="TMK33" s="84"/>
      <c r="TML33" s="84"/>
      <c r="TMM33" s="84"/>
      <c r="TMN33" s="84"/>
      <c r="TMO33" s="84"/>
      <c r="TMP33" s="84"/>
      <c r="TMQ33" s="84"/>
      <c r="TMR33" s="84"/>
      <c r="TMS33" s="84"/>
      <c r="TMT33" s="84"/>
      <c r="TMU33" s="84"/>
      <c r="TMV33" s="84"/>
      <c r="TMW33" s="84"/>
      <c r="TMX33" s="84"/>
      <c r="TMY33" s="84"/>
      <c r="TMZ33" s="84"/>
      <c r="TNA33" s="84"/>
      <c r="TNB33" s="84"/>
      <c r="TNC33" s="84"/>
      <c r="TND33" s="84"/>
      <c r="TNE33" s="84"/>
      <c r="TNF33" s="84"/>
      <c r="TNG33" s="84"/>
      <c r="TNH33" s="84"/>
      <c r="TNI33" s="84"/>
      <c r="TNJ33" s="84"/>
      <c r="TNK33" s="84"/>
      <c r="TNL33" s="84"/>
      <c r="TNM33" s="84"/>
      <c r="TNN33" s="84"/>
      <c r="TNO33" s="84"/>
      <c r="TNP33" s="84"/>
      <c r="TNQ33" s="84"/>
      <c r="TNR33" s="84"/>
      <c r="TNS33" s="84"/>
      <c r="TNT33" s="84"/>
      <c r="TNU33" s="84"/>
      <c r="TNV33" s="84"/>
      <c r="TNW33" s="84"/>
      <c r="TNX33" s="84"/>
      <c r="TNY33" s="84"/>
      <c r="TNZ33" s="84"/>
      <c r="TOA33" s="84"/>
      <c r="TOB33" s="84"/>
      <c r="TOC33" s="84"/>
      <c r="TOD33" s="84"/>
      <c r="TOE33" s="84"/>
      <c r="TOF33" s="84"/>
      <c r="TOG33" s="84"/>
      <c r="TOH33" s="84"/>
      <c r="TOI33" s="84"/>
      <c r="TOJ33" s="84"/>
      <c r="TOK33" s="84"/>
      <c r="TOL33" s="84"/>
      <c r="TOM33" s="84"/>
      <c r="TON33" s="84"/>
      <c r="TOO33" s="84"/>
      <c r="TOP33" s="84"/>
      <c r="TOQ33" s="84"/>
      <c r="TOR33" s="84"/>
      <c r="TOS33" s="84"/>
      <c r="TOT33" s="84"/>
      <c r="TOU33" s="84"/>
      <c r="TOV33" s="84"/>
      <c r="TOW33" s="84"/>
      <c r="TOX33" s="84"/>
      <c r="TOY33" s="84"/>
      <c r="TOZ33" s="84"/>
      <c r="TPA33" s="84"/>
      <c r="TPB33" s="84"/>
      <c r="TPC33" s="84"/>
      <c r="TPD33" s="84"/>
      <c r="TPE33" s="84"/>
      <c r="TPF33" s="84"/>
      <c r="TPG33" s="84"/>
      <c r="TPH33" s="84"/>
      <c r="TPI33" s="84"/>
      <c r="TPJ33" s="84"/>
      <c r="TPK33" s="84"/>
      <c r="TPL33" s="84"/>
      <c r="TPM33" s="84"/>
      <c r="TPN33" s="84"/>
      <c r="TPO33" s="84"/>
      <c r="TPP33" s="84"/>
      <c r="TPQ33" s="84"/>
      <c r="TPR33" s="84"/>
      <c r="TPS33" s="84"/>
      <c r="TPT33" s="84"/>
      <c r="TPU33" s="84"/>
      <c r="TPV33" s="84"/>
      <c r="TPW33" s="84"/>
      <c r="TPX33" s="84"/>
      <c r="TPY33" s="84"/>
      <c r="TPZ33" s="84"/>
      <c r="TQA33" s="84"/>
      <c r="TQB33" s="84"/>
      <c r="TQC33" s="84"/>
      <c r="TQD33" s="84"/>
      <c r="TQE33" s="84"/>
      <c r="TQF33" s="84"/>
      <c r="TQG33" s="84"/>
      <c r="TQH33" s="84"/>
      <c r="TQI33" s="84"/>
      <c r="TQJ33" s="84"/>
      <c r="TQK33" s="84"/>
      <c r="TQL33" s="84"/>
      <c r="TQM33" s="84"/>
      <c r="TQN33" s="84"/>
      <c r="TQO33" s="84"/>
      <c r="TQP33" s="84"/>
      <c r="TQQ33" s="84"/>
      <c r="TQR33" s="84"/>
      <c r="TQS33" s="84"/>
      <c r="TQT33" s="84"/>
      <c r="TQU33" s="84"/>
      <c r="TQV33" s="84"/>
      <c r="TQW33" s="84"/>
      <c r="TQX33" s="84"/>
      <c r="TQY33" s="84"/>
      <c r="TQZ33" s="84"/>
      <c r="TRA33" s="84"/>
      <c r="TRB33" s="84"/>
      <c r="TRC33" s="84"/>
      <c r="TRD33" s="84"/>
      <c r="TRE33" s="84"/>
      <c r="TRF33" s="84"/>
      <c r="TRG33" s="84"/>
      <c r="TRH33" s="84"/>
      <c r="TRI33" s="84"/>
      <c r="TRJ33" s="84"/>
      <c r="TRK33" s="84"/>
      <c r="TRL33" s="84"/>
      <c r="TRM33" s="84"/>
      <c r="TRN33" s="84"/>
      <c r="TRO33" s="84"/>
      <c r="TRP33" s="84"/>
      <c r="TRQ33" s="84"/>
      <c r="TRR33" s="84"/>
      <c r="TRS33" s="84"/>
      <c r="TRT33" s="84"/>
      <c r="TRU33" s="84"/>
      <c r="TRV33" s="84"/>
      <c r="TRW33" s="84"/>
      <c r="TRX33" s="84"/>
      <c r="TRY33" s="84"/>
      <c r="TRZ33" s="84"/>
      <c r="TSA33" s="84"/>
      <c r="TSB33" s="84"/>
      <c r="TSC33" s="84"/>
      <c r="TSD33" s="84"/>
      <c r="TSE33" s="84"/>
      <c r="TSF33" s="84"/>
      <c r="TSG33" s="84"/>
      <c r="TSH33" s="84"/>
      <c r="TSI33" s="84"/>
      <c r="TSJ33" s="84"/>
      <c r="TSK33" s="84"/>
      <c r="TSL33" s="84"/>
      <c r="TSM33" s="84"/>
      <c r="TSN33" s="84"/>
      <c r="TSO33" s="84"/>
      <c r="TSP33" s="84"/>
      <c r="TSQ33" s="84"/>
      <c r="TSR33" s="84"/>
      <c r="TSS33" s="84"/>
      <c r="TST33" s="84"/>
      <c r="TSU33" s="84"/>
      <c r="TSV33" s="84"/>
      <c r="TSW33" s="84"/>
      <c r="TSX33" s="84"/>
      <c r="TSY33" s="84"/>
      <c r="TSZ33" s="84"/>
      <c r="TTA33" s="84"/>
      <c r="TTB33" s="84"/>
      <c r="TTC33" s="84"/>
      <c r="TTD33" s="84"/>
      <c r="TTE33" s="84"/>
      <c r="TTF33" s="84"/>
      <c r="TTG33" s="84"/>
      <c r="TTH33" s="84"/>
      <c r="TTI33" s="84"/>
      <c r="TTJ33" s="84"/>
      <c r="TTK33" s="84"/>
      <c r="TTL33" s="84"/>
      <c r="TTM33" s="84"/>
      <c r="TTN33" s="84"/>
      <c r="TTO33" s="84"/>
      <c r="TTP33" s="84"/>
      <c r="TTQ33" s="84"/>
      <c r="TTR33" s="84"/>
      <c r="TTS33" s="84"/>
      <c r="TTT33" s="84"/>
      <c r="TTU33" s="84"/>
      <c r="TTV33" s="84"/>
      <c r="TTW33" s="84"/>
      <c r="TTX33" s="84"/>
      <c r="TTY33" s="84"/>
      <c r="TTZ33" s="84"/>
      <c r="TUA33" s="84"/>
      <c r="TUB33" s="84"/>
      <c r="TUC33" s="84"/>
      <c r="TUD33" s="84"/>
      <c r="TUE33" s="84"/>
      <c r="TUF33" s="84"/>
      <c r="TUG33" s="84"/>
      <c r="TUH33" s="84"/>
      <c r="TUI33" s="84"/>
      <c r="TUJ33" s="84"/>
      <c r="TUK33" s="84"/>
      <c r="TUL33" s="84"/>
      <c r="TUM33" s="84"/>
      <c r="TUN33" s="84"/>
      <c r="TUO33" s="84"/>
      <c r="TUP33" s="84"/>
      <c r="TUQ33" s="84"/>
      <c r="TUR33" s="84"/>
      <c r="TUS33" s="84"/>
      <c r="TUT33" s="84"/>
      <c r="TUU33" s="84"/>
      <c r="TUV33" s="84"/>
      <c r="TUW33" s="84"/>
      <c r="TUX33" s="84"/>
      <c r="TUY33" s="84"/>
      <c r="TUZ33" s="84"/>
      <c r="TVA33" s="84"/>
      <c r="TVB33" s="84"/>
      <c r="TVC33" s="84"/>
      <c r="TVD33" s="84"/>
      <c r="TVE33" s="84"/>
      <c r="TVF33" s="84"/>
      <c r="TVG33" s="84"/>
      <c r="TVH33" s="84"/>
      <c r="TVI33" s="84"/>
      <c r="TVJ33" s="84"/>
      <c r="TVK33" s="84"/>
      <c r="TVL33" s="84"/>
      <c r="TVM33" s="84"/>
      <c r="TVN33" s="84"/>
      <c r="TVO33" s="84"/>
      <c r="TVP33" s="84"/>
      <c r="TVQ33" s="84"/>
      <c r="TVR33" s="84"/>
      <c r="TVS33" s="84"/>
      <c r="TVT33" s="84"/>
      <c r="TVU33" s="84"/>
      <c r="TVV33" s="84"/>
      <c r="TVW33" s="84"/>
      <c r="TVX33" s="84"/>
      <c r="TVY33" s="84"/>
      <c r="TVZ33" s="84"/>
      <c r="TWA33" s="84"/>
      <c r="TWB33" s="84"/>
      <c r="TWC33" s="84"/>
      <c r="TWD33" s="84"/>
      <c r="TWE33" s="84"/>
      <c r="TWF33" s="84"/>
      <c r="TWG33" s="84"/>
      <c r="TWH33" s="84"/>
      <c r="TWI33" s="84"/>
      <c r="TWJ33" s="84"/>
      <c r="TWK33" s="84"/>
      <c r="TWL33" s="84"/>
      <c r="TWM33" s="84"/>
      <c r="TWN33" s="84"/>
      <c r="TWO33" s="84"/>
      <c r="TWP33" s="84"/>
      <c r="TWQ33" s="84"/>
      <c r="TWR33" s="84"/>
      <c r="TWS33" s="84"/>
      <c r="TWT33" s="84"/>
      <c r="TWU33" s="84"/>
      <c r="TWV33" s="84"/>
      <c r="TWW33" s="84"/>
      <c r="TWX33" s="84"/>
      <c r="TWY33" s="84"/>
      <c r="TWZ33" s="84"/>
      <c r="TXA33" s="84"/>
      <c r="TXB33" s="84"/>
      <c r="TXC33" s="84"/>
      <c r="TXD33" s="84"/>
      <c r="TXE33" s="84"/>
      <c r="TXF33" s="84"/>
      <c r="TXG33" s="84"/>
      <c r="TXH33" s="84"/>
      <c r="TXI33" s="84"/>
      <c r="TXJ33" s="84"/>
      <c r="TXK33" s="84"/>
      <c r="TXL33" s="84"/>
      <c r="TXM33" s="84"/>
      <c r="TXN33" s="84"/>
      <c r="TXO33" s="84"/>
      <c r="TXP33" s="84"/>
      <c r="TXQ33" s="84"/>
      <c r="TXR33" s="84"/>
      <c r="TXS33" s="84"/>
      <c r="TXT33" s="84"/>
      <c r="TXU33" s="84"/>
      <c r="TXV33" s="84"/>
      <c r="TXW33" s="84"/>
      <c r="TXX33" s="84"/>
      <c r="TXY33" s="84"/>
      <c r="TXZ33" s="84"/>
      <c r="TYA33" s="84"/>
      <c r="TYB33" s="84"/>
      <c r="TYC33" s="84"/>
      <c r="TYD33" s="84"/>
      <c r="TYE33" s="84"/>
      <c r="TYF33" s="84"/>
      <c r="TYG33" s="84"/>
      <c r="TYH33" s="84"/>
      <c r="TYI33" s="84"/>
      <c r="TYJ33" s="84"/>
      <c r="TYK33" s="84"/>
      <c r="TYL33" s="84"/>
      <c r="TYM33" s="84"/>
      <c r="TYN33" s="84"/>
      <c r="TYO33" s="84"/>
      <c r="TYP33" s="84"/>
      <c r="TYQ33" s="84"/>
      <c r="TYR33" s="84"/>
      <c r="TYS33" s="84"/>
      <c r="TYT33" s="84"/>
      <c r="TYU33" s="84"/>
      <c r="TYV33" s="84"/>
      <c r="TYW33" s="84"/>
      <c r="TYX33" s="84"/>
      <c r="TYY33" s="84"/>
      <c r="TYZ33" s="84"/>
      <c r="TZA33" s="84"/>
      <c r="TZB33" s="84"/>
      <c r="TZC33" s="84"/>
      <c r="TZD33" s="84"/>
      <c r="TZE33" s="84"/>
      <c r="TZF33" s="84"/>
      <c r="TZG33" s="84"/>
      <c r="TZH33" s="84"/>
      <c r="TZI33" s="84"/>
      <c r="TZJ33" s="84"/>
      <c r="TZK33" s="84"/>
      <c r="TZL33" s="84"/>
      <c r="TZM33" s="84"/>
      <c r="TZN33" s="84"/>
      <c r="TZO33" s="84"/>
      <c r="TZP33" s="84"/>
      <c r="TZQ33" s="84"/>
      <c r="TZR33" s="84"/>
      <c r="TZS33" s="84"/>
      <c r="TZT33" s="84"/>
      <c r="TZU33" s="84"/>
      <c r="TZV33" s="84"/>
      <c r="TZW33" s="84"/>
      <c r="TZX33" s="84"/>
      <c r="TZY33" s="84"/>
      <c r="TZZ33" s="84"/>
      <c r="UAA33" s="84"/>
      <c r="UAB33" s="84"/>
      <c r="UAC33" s="84"/>
      <c r="UAD33" s="84"/>
      <c r="UAE33" s="84"/>
      <c r="UAF33" s="84"/>
      <c r="UAG33" s="84"/>
      <c r="UAH33" s="84"/>
      <c r="UAI33" s="84"/>
      <c r="UAJ33" s="84"/>
      <c r="UAK33" s="84"/>
      <c r="UAL33" s="84"/>
      <c r="UAM33" s="84"/>
      <c r="UAN33" s="84"/>
      <c r="UAO33" s="84"/>
      <c r="UAP33" s="84"/>
      <c r="UAQ33" s="84"/>
      <c r="UAR33" s="84"/>
      <c r="UAS33" s="84"/>
      <c r="UAT33" s="84"/>
      <c r="UAU33" s="84"/>
      <c r="UAV33" s="84"/>
      <c r="UAW33" s="84"/>
      <c r="UAX33" s="84"/>
      <c r="UAY33" s="84"/>
      <c r="UAZ33" s="84"/>
      <c r="UBA33" s="84"/>
      <c r="UBB33" s="84"/>
      <c r="UBC33" s="84"/>
      <c r="UBD33" s="84"/>
      <c r="UBE33" s="84"/>
      <c r="UBF33" s="84"/>
      <c r="UBG33" s="84"/>
      <c r="UBH33" s="84"/>
      <c r="UBI33" s="84"/>
      <c r="UBJ33" s="84"/>
      <c r="UBK33" s="84"/>
      <c r="UBL33" s="84"/>
      <c r="UBM33" s="84"/>
      <c r="UBN33" s="84"/>
      <c r="UBO33" s="84"/>
      <c r="UBP33" s="84"/>
      <c r="UBQ33" s="84"/>
      <c r="UBR33" s="84"/>
      <c r="UBS33" s="84"/>
      <c r="UBT33" s="84"/>
      <c r="UBU33" s="84"/>
      <c r="UBV33" s="84"/>
      <c r="UBW33" s="84"/>
      <c r="UBX33" s="84"/>
      <c r="UBY33" s="84"/>
      <c r="UBZ33" s="84"/>
      <c r="UCA33" s="84"/>
      <c r="UCB33" s="84"/>
      <c r="UCC33" s="84"/>
      <c r="UCD33" s="84"/>
      <c r="UCE33" s="84"/>
      <c r="UCF33" s="84"/>
      <c r="UCG33" s="84"/>
      <c r="UCH33" s="84"/>
      <c r="UCI33" s="84"/>
      <c r="UCJ33" s="84"/>
      <c r="UCK33" s="84"/>
      <c r="UCL33" s="84"/>
      <c r="UCM33" s="84"/>
      <c r="UCN33" s="84"/>
      <c r="UCO33" s="84"/>
      <c r="UCP33" s="84"/>
      <c r="UCQ33" s="84"/>
      <c r="UCR33" s="84"/>
      <c r="UCS33" s="84"/>
      <c r="UCT33" s="84"/>
      <c r="UCU33" s="84"/>
      <c r="UCV33" s="84"/>
      <c r="UCW33" s="84"/>
      <c r="UCX33" s="84"/>
      <c r="UCY33" s="84"/>
      <c r="UCZ33" s="84"/>
      <c r="UDA33" s="84"/>
      <c r="UDB33" s="84"/>
      <c r="UDC33" s="84"/>
      <c r="UDD33" s="84"/>
      <c r="UDE33" s="84"/>
      <c r="UDF33" s="84"/>
      <c r="UDG33" s="84"/>
      <c r="UDH33" s="84"/>
      <c r="UDI33" s="84"/>
      <c r="UDJ33" s="84"/>
      <c r="UDK33" s="84"/>
      <c r="UDL33" s="84"/>
      <c r="UDM33" s="84"/>
      <c r="UDN33" s="84"/>
      <c r="UDO33" s="84"/>
      <c r="UDP33" s="84"/>
      <c r="UDQ33" s="84"/>
      <c r="UDR33" s="84"/>
      <c r="UDS33" s="84"/>
      <c r="UDT33" s="84"/>
      <c r="UDU33" s="84"/>
      <c r="UDV33" s="84"/>
      <c r="UDW33" s="84"/>
      <c r="UDX33" s="84"/>
      <c r="UDY33" s="84"/>
      <c r="UDZ33" s="84"/>
      <c r="UEA33" s="84"/>
      <c r="UEB33" s="84"/>
      <c r="UEC33" s="84"/>
      <c r="UED33" s="84"/>
      <c r="UEE33" s="84"/>
      <c r="UEF33" s="84"/>
      <c r="UEG33" s="84"/>
      <c r="UEH33" s="84"/>
      <c r="UEI33" s="84"/>
      <c r="UEJ33" s="84"/>
      <c r="UEK33" s="84"/>
      <c r="UEL33" s="84"/>
      <c r="UEM33" s="84"/>
      <c r="UEN33" s="84"/>
      <c r="UEO33" s="84"/>
      <c r="UEP33" s="84"/>
      <c r="UEQ33" s="84"/>
      <c r="UER33" s="84"/>
      <c r="UES33" s="84"/>
      <c r="UET33" s="84"/>
      <c r="UEU33" s="84"/>
      <c r="UEV33" s="84"/>
      <c r="UEW33" s="84"/>
      <c r="UEX33" s="84"/>
      <c r="UEY33" s="84"/>
      <c r="UEZ33" s="84"/>
      <c r="UFA33" s="84"/>
      <c r="UFB33" s="84"/>
      <c r="UFC33" s="84"/>
      <c r="UFD33" s="84"/>
      <c r="UFE33" s="84"/>
      <c r="UFF33" s="84"/>
      <c r="UFG33" s="84"/>
      <c r="UFH33" s="84"/>
      <c r="UFI33" s="84"/>
      <c r="UFJ33" s="84"/>
      <c r="UFK33" s="84"/>
      <c r="UFL33" s="84"/>
      <c r="UFM33" s="84"/>
      <c r="UFN33" s="84"/>
      <c r="UFO33" s="84"/>
      <c r="UFP33" s="84"/>
      <c r="UFQ33" s="84"/>
      <c r="UFR33" s="84"/>
      <c r="UFS33" s="84"/>
      <c r="UFT33" s="84"/>
      <c r="UFU33" s="84"/>
      <c r="UFV33" s="84"/>
      <c r="UFW33" s="84"/>
      <c r="UFX33" s="84"/>
      <c r="UFY33" s="84"/>
      <c r="UFZ33" s="84"/>
      <c r="UGA33" s="84"/>
      <c r="UGB33" s="84"/>
      <c r="UGC33" s="84"/>
      <c r="UGD33" s="84"/>
      <c r="UGE33" s="84"/>
      <c r="UGF33" s="84"/>
      <c r="UGG33" s="84"/>
      <c r="UGH33" s="84"/>
      <c r="UGI33" s="84"/>
      <c r="UGJ33" s="84"/>
      <c r="UGK33" s="84"/>
      <c r="UGL33" s="84"/>
      <c r="UGM33" s="84"/>
      <c r="UGN33" s="84"/>
      <c r="UGO33" s="84"/>
      <c r="UGP33" s="84"/>
      <c r="UGQ33" s="84"/>
      <c r="UGR33" s="84"/>
      <c r="UGS33" s="84"/>
      <c r="UGT33" s="84"/>
      <c r="UGU33" s="84"/>
      <c r="UGV33" s="84"/>
      <c r="UGW33" s="84"/>
      <c r="UGX33" s="84"/>
      <c r="UGY33" s="84"/>
      <c r="UGZ33" s="84"/>
      <c r="UHA33" s="84"/>
      <c r="UHB33" s="84"/>
      <c r="UHC33" s="84"/>
      <c r="UHD33" s="84"/>
      <c r="UHE33" s="84"/>
      <c r="UHF33" s="84"/>
      <c r="UHG33" s="84"/>
      <c r="UHH33" s="84"/>
      <c r="UHI33" s="84"/>
      <c r="UHJ33" s="84"/>
      <c r="UHK33" s="84"/>
      <c r="UHL33" s="84"/>
      <c r="UHM33" s="84"/>
      <c r="UHN33" s="84"/>
      <c r="UHO33" s="84"/>
      <c r="UHP33" s="84"/>
      <c r="UHQ33" s="84"/>
      <c r="UHR33" s="84"/>
      <c r="UHS33" s="84"/>
      <c r="UHT33" s="84"/>
      <c r="UHU33" s="84"/>
      <c r="UHV33" s="84"/>
      <c r="UHW33" s="84"/>
      <c r="UHX33" s="84"/>
      <c r="UHY33" s="84"/>
      <c r="UHZ33" s="84"/>
      <c r="UIA33" s="84"/>
      <c r="UIB33" s="84"/>
      <c r="UIC33" s="84"/>
      <c r="UID33" s="84"/>
      <c r="UIE33" s="84"/>
      <c r="UIF33" s="84"/>
      <c r="UIG33" s="84"/>
      <c r="UIH33" s="84"/>
      <c r="UII33" s="84"/>
      <c r="UIJ33" s="84"/>
      <c r="UIK33" s="84"/>
      <c r="UIL33" s="84"/>
      <c r="UIM33" s="84"/>
      <c r="UIN33" s="84"/>
      <c r="UIO33" s="84"/>
      <c r="UIP33" s="84"/>
      <c r="UIQ33" s="84"/>
      <c r="UIR33" s="84"/>
      <c r="UIS33" s="84"/>
      <c r="UIT33" s="84"/>
      <c r="UIU33" s="84"/>
      <c r="UIV33" s="84"/>
      <c r="UIW33" s="84"/>
      <c r="UIX33" s="84"/>
      <c r="UIY33" s="84"/>
      <c r="UIZ33" s="84"/>
      <c r="UJA33" s="84"/>
      <c r="UJB33" s="84"/>
      <c r="UJC33" s="84"/>
      <c r="UJD33" s="84"/>
      <c r="UJE33" s="84"/>
      <c r="UJF33" s="84"/>
      <c r="UJG33" s="84"/>
      <c r="UJH33" s="84"/>
      <c r="UJI33" s="84"/>
      <c r="UJJ33" s="84"/>
      <c r="UJK33" s="84"/>
      <c r="UJL33" s="84"/>
      <c r="UJM33" s="84"/>
      <c r="UJN33" s="84"/>
      <c r="UJO33" s="84"/>
      <c r="UJP33" s="84"/>
      <c r="UJQ33" s="84"/>
      <c r="UJR33" s="84"/>
      <c r="UJS33" s="84"/>
      <c r="UJT33" s="84"/>
      <c r="UJU33" s="84"/>
      <c r="UJV33" s="84"/>
      <c r="UJW33" s="84"/>
      <c r="UJX33" s="84"/>
      <c r="UJY33" s="84"/>
      <c r="UJZ33" s="84"/>
      <c r="UKA33" s="84"/>
      <c r="UKB33" s="84"/>
      <c r="UKC33" s="84"/>
      <c r="UKD33" s="84"/>
      <c r="UKE33" s="84"/>
      <c r="UKF33" s="84"/>
      <c r="UKG33" s="84"/>
      <c r="UKH33" s="84"/>
      <c r="UKI33" s="84"/>
      <c r="UKJ33" s="84"/>
      <c r="UKK33" s="84"/>
      <c r="UKL33" s="84"/>
      <c r="UKM33" s="84"/>
      <c r="UKN33" s="84"/>
      <c r="UKO33" s="84"/>
      <c r="UKP33" s="84"/>
      <c r="UKQ33" s="84"/>
      <c r="UKR33" s="84"/>
      <c r="UKS33" s="84"/>
      <c r="UKT33" s="84"/>
      <c r="UKU33" s="84"/>
      <c r="UKV33" s="84"/>
      <c r="UKW33" s="84"/>
      <c r="UKX33" s="84"/>
      <c r="UKY33" s="84"/>
      <c r="UKZ33" s="84"/>
      <c r="ULA33" s="84"/>
      <c r="ULB33" s="84"/>
      <c r="ULC33" s="84"/>
      <c r="ULD33" s="84"/>
      <c r="ULE33" s="84"/>
      <c r="ULF33" s="84"/>
      <c r="ULG33" s="84"/>
      <c r="ULH33" s="84"/>
      <c r="ULI33" s="84"/>
      <c r="ULJ33" s="84"/>
      <c r="ULK33" s="84"/>
      <c r="ULL33" s="84"/>
      <c r="ULM33" s="84"/>
      <c r="ULN33" s="84"/>
      <c r="ULO33" s="84"/>
      <c r="ULP33" s="84"/>
      <c r="ULQ33" s="84"/>
      <c r="ULR33" s="84"/>
      <c r="ULS33" s="84"/>
      <c r="ULT33" s="84"/>
      <c r="ULU33" s="84"/>
      <c r="ULV33" s="84"/>
      <c r="ULW33" s="84"/>
      <c r="ULX33" s="84"/>
      <c r="ULY33" s="84"/>
      <c r="ULZ33" s="84"/>
      <c r="UMA33" s="84"/>
      <c r="UMB33" s="84"/>
      <c r="UMC33" s="84"/>
      <c r="UMD33" s="84"/>
      <c r="UME33" s="84"/>
      <c r="UMF33" s="84"/>
      <c r="UMG33" s="84"/>
      <c r="UMH33" s="84"/>
      <c r="UMI33" s="84"/>
      <c r="UMJ33" s="84"/>
      <c r="UMK33" s="84"/>
      <c r="UML33" s="84"/>
      <c r="UMM33" s="84"/>
      <c r="UMN33" s="84"/>
      <c r="UMO33" s="84"/>
      <c r="UMP33" s="84"/>
      <c r="UMQ33" s="84"/>
      <c r="UMR33" s="84"/>
      <c r="UMS33" s="84"/>
      <c r="UMT33" s="84"/>
      <c r="UMU33" s="84"/>
      <c r="UMV33" s="84"/>
      <c r="UMW33" s="84"/>
      <c r="UMX33" s="84"/>
      <c r="UMY33" s="84"/>
      <c r="UMZ33" s="84"/>
      <c r="UNA33" s="84"/>
      <c r="UNB33" s="84"/>
      <c r="UNC33" s="84"/>
      <c r="UND33" s="84"/>
      <c r="UNE33" s="84"/>
      <c r="UNF33" s="84"/>
      <c r="UNG33" s="84"/>
      <c r="UNH33" s="84"/>
      <c r="UNI33" s="84"/>
      <c r="UNJ33" s="84"/>
      <c r="UNK33" s="84"/>
      <c r="UNL33" s="84"/>
      <c r="UNM33" s="84"/>
      <c r="UNN33" s="84"/>
      <c r="UNO33" s="84"/>
      <c r="UNP33" s="84"/>
      <c r="UNQ33" s="84"/>
      <c r="UNR33" s="84"/>
      <c r="UNS33" s="84"/>
      <c r="UNT33" s="84"/>
      <c r="UNU33" s="84"/>
      <c r="UNV33" s="84"/>
      <c r="UNW33" s="84"/>
      <c r="UNX33" s="84"/>
      <c r="UNY33" s="84"/>
      <c r="UNZ33" s="84"/>
      <c r="UOA33" s="84"/>
      <c r="UOB33" s="84"/>
      <c r="UOC33" s="84"/>
      <c r="UOD33" s="84"/>
      <c r="UOE33" s="84"/>
      <c r="UOF33" s="84"/>
      <c r="UOG33" s="84"/>
      <c r="UOH33" s="84"/>
      <c r="UOI33" s="84"/>
      <c r="UOJ33" s="84"/>
      <c r="UOK33" s="84"/>
      <c r="UOL33" s="84"/>
      <c r="UOM33" s="84"/>
      <c r="UON33" s="84"/>
      <c r="UOO33" s="84"/>
      <c r="UOP33" s="84"/>
      <c r="UOQ33" s="84"/>
      <c r="UOR33" s="84"/>
      <c r="UOS33" s="84"/>
      <c r="UOT33" s="84"/>
      <c r="UOU33" s="84"/>
      <c r="UOV33" s="84"/>
      <c r="UOW33" s="84"/>
      <c r="UOX33" s="84"/>
      <c r="UOY33" s="84"/>
      <c r="UOZ33" s="84"/>
      <c r="UPA33" s="84"/>
      <c r="UPB33" s="84"/>
      <c r="UPC33" s="84"/>
      <c r="UPD33" s="84"/>
      <c r="UPE33" s="84"/>
      <c r="UPF33" s="84"/>
      <c r="UPG33" s="84"/>
      <c r="UPH33" s="84"/>
      <c r="UPI33" s="84"/>
      <c r="UPJ33" s="84"/>
      <c r="UPK33" s="84"/>
      <c r="UPL33" s="84"/>
      <c r="UPM33" s="84"/>
      <c r="UPN33" s="84"/>
      <c r="UPO33" s="84"/>
      <c r="UPP33" s="84"/>
      <c r="UPQ33" s="84"/>
      <c r="UPR33" s="84"/>
      <c r="UPS33" s="84"/>
      <c r="UPT33" s="84"/>
      <c r="UPU33" s="84"/>
      <c r="UPV33" s="84"/>
      <c r="UPW33" s="84"/>
      <c r="UPX33" s="84"/>
      <c r="UPY33" s="84"/>
      <c r="UPZ33" s="84"/>
      <c r="UQA33" s="84"/>
      <c r="UQB33" s="84"/>
      <c r="UQC33" s="84"/>
      <c r="UQD33" s="84"/>
      <c r="UQE33" s="84"/>
      <c r="UQF33" s="84"/>
      <c r="UQG33" s="84"/>
      <c r="UQH33" s="84"/>
      <c r="UQI33" s="84"/>
      <c r="UQJ33" s="84"/>
      <c r="UQK33" s="84"/>
      <c r="UQL33" s="84"/>
      <c r="UQM33" s="84"/>
      <c r="UQN33" s="84"/>
      <c r="UQO33" s="84"/>
      <c r="UQP33" s="84"/>
      <c r="UQQ33" s="84"/>
      <c r="UQR33" s="84"/>
      <c r="UQS33" s="84"/>
      <c r="UQT33" s="84"/>
      <c r="UQU33" s="84"/>
      <c r="UQV33" s="84"/>
      <c r="UQW33" s="84"/>
      <c r="UQX33" s="84"/>
      <c r="UQY33" s="84"/>
      <c r="UQZ33" s="84"/>
      <c r="URA33" s="84"/>
      <c r="URB33" s="84"/>
      <c r="URC33" s="84"/>
      <c r="URD33" s="84"/>
      <c r="URE33" s="84"/>
      <c r="URF33" s="84"/>
      <c r="URG33" s="84"/>
      <c r="URH33" s="84"/>
      <c r="URI33" s="84"/>
      <c r="URJ33" s="84"/>
      <c r="URK33" s="84"/>
      <c r="URL33" s="84"/>
      <c r="URM33" s="84"/>
      <c r="URN33" s="84"/>
      <c r="URO33" s="84"/>
      <c r="URP33" s="84"/>
      <c r="URQ33" s="84"/>
      <c r="URR33" s="84"/>
      <c r="URS33" s="84"/>
      <c r="URT33" s="84"/>
      <c r="URU33" s="84"/>
      <c r="URV33" s="84"/>
      <c r="URW33" s="84"/>
      <c r="URX33" s="84"/>
      <c r="URY33" s="84"/>
      <c r="URZ33" s="84"/>
      <c r="USA33" s="84"/>
      <c r="USB33" s="84"/>
      <c r="USC33" s="84"/>
      <c r="USD33" s="84"/>
      <c r="USE33" s="84"/>
      <c r="USF33" s="84"/>
      <c r="USG33" s="84"/>
      <c r="USH33" s="84"/>
      <c r="USI33" s="84"/>
      <c r="USJ33" s="84"/>
      <c r="USK33" s="84"/>
      <c r="USL33" s="84"/>
      <c r="USM33" s="84"/>
      <c r="USN33" s="84"/>
      <c r="USO33" s="84"/>
      <c r="USP33" s="84"/>
      <c r="USQ33" s="84"/>
      <c r="USR33" s="84"/>
      <c r="USS33" s="84"/>
      <c r="UST33" s="84"/>
      <c r="USU33" s="84"/>
      <c r="USV33" s="84"/>
      <c r="USW33" s="84"/>
      <c r="USX33" s="84"/>
      <c r="USY33" s="84"/>
      <c r="USZ33" s="84"/>
      <c r="UTA33" s="84"/>
      <c r="UTB33" s="84"/>
      <c r="UTC33" s="84"/>
      <c r="UTD33" s="84"/>
      <c r="UTE33" s="84"/>
      <c r="UTF33" s="84"/>
      <c r="UTG33" s="84"/>
      <c r="UTH33" s="84"/>
      <c r="UTI33" s="84"/>
      <c r="UTJ33" s="84"/>
      <c r="UTK33" s="84"/>
      <c r="UTL33" s="84"/>
      <c r="UTM33" s="84"/>
      <c r="UTN33" s="84"/>
      <c r="UTO33" s="84"/>
      <c r="UTP33" s="84"/>
      <c r="UTQ33" s="84"/>
      <c r="UTR33" s="84"/>
      <c r="UTS33" s="84"/>
      <c r="UTT33" s="84"/>
      <c r="UTU33" s="84"/>
      <c r="UTV33" s="84"/>
      <c r="UTW33" s="84"/>
      <c r="UTX33" s="84"/>
      <c r="UTY33" s="84"/>
      <c r="UTZ33" s="84"/>
      <c r="UUA33" s="84"/>
      <c r="UUB33" s="84"/>
      <c r="UUC33" s="84"/>
      <c r="UUD33" s="84"/>
      <c r="UUE33" s="84"/>
      <c r="UUF33" s="84"/>
      <c r="UUG33" s="84"/>
      <c r="UUH33" s="84"/>
      <c r="UUI33" s="84"/>
      <c r="UUJ33" s="84"/>
      <c r="UUK33" s="84"/>
      <c r="UUL33" s="84"/>
      <c r="UUM33" s="84"/>
      <c r="UUN33" s="84"/>
      <c r="UUO33" s="84"/>
      <c r="UUP33" s="84"/>
      <c r="UUQ33" s="84"/>
      <c r="UUR33" s="84"/>
      <c r="UUS33" s="84"/>
      <c r="UUT33" s="84"/>
      <c r="UUU33" s="84"/>
      <c r="UUV33" s="84"/>
      <c r="UUW33" s="84"/>
      <c r="UUX33" s="84"/>
      <c r="UUY33" s="84"/>
      <c r="UUZ33" s="84"/>
      <c r="UVA33" s="84"/>
      <c r="UVB33" s="84"/>
      <c r="UVC33" s="84"/>
      <c r="UVD33" s="84"/>
      <c r="UVE33" s="84"/>
      <c r="UVF33" s="84"/>
      <c r="UVG33" s="84"/>
      <c r="UVH33" s="84"/>
      <c r="UVI33" s="84"/>
      <c r="UVJ33" s="84"/>
      <c r="UVK33" s="84"/>
      <c r="UVL33" s="84"/>
      <c r="UVM33" s="84"/>
      <c r="UVN33" s="84"/>
      <c r="UVO33" s="84"/>
      <c r="UVP33" s="84"/>
      <c r="UVQ33" s="84"/>
      <c r="UVR33" s="84"/>
      <c r="UVS33" s="84"/>
      <c r="UVT33" s="84"/>
      <c r="UVU33" s="84"/>
      <c r="UVV33" s="84"/>
      <c r="UVW33" s="84"/>
      <c r="UVX33" s="84"/>
      <c r="UVY33" s="84"/>
      <c r="UVZ33" s="84"/>
      <c r="UWA33" s="84"/>
      <c r="UWB33" s="84"/>
      <c r="UWC33" s="84"/>
      <c r="UWD33" s="84"/>
      <c r="UWE33" s="84"/>
      <c r="UWF33" s="84"/>
      <c r="UWG33" s="84"/>
      <c r="UWH33" s="84"/>
      <c r="UWI33" s="84"/>
      <c r="UWJ33" s="84"/>
      <c r="UWK33" s="84"/>
      <c r="UWL33" s="84"/>
      <c r="UWM33" s="84"/>
      <c r="UWN33" s="84"/>
      <c r="UWO33" s="84"/>
      <c r="UWP33" s="84"/>
      <c r="UWQ33" s="84"/>
      <c r="UWR33" s="84"/>
      <c r="UWS33" s="84"/>
      <c r="UWT33" s="84"/>
      <c r="UWU33" s="84"/>
      <c r="UWV33" s="84"/>
      <c r="UWW33" s="84"/>
      <c r="UWX33" s="84"/>
      <c r="UWY33" s="84"/>
      <c r="UWZ33" s="84"/>
      <c r="UXA33" s="84"/>
      <c r="UXB33" s="84"/>
      <c r="UXC33" s="84"/>
      <c r="UXD33" s="84"/>
      <c r="UXE33" s="84"/>
      <c r="UXF33" s="84"/>
      <c r="UXG33" s="84"/>
      <c r="UXH33" s="84"/>
      <c r="UXI33" s="84"/>
      <c r="UXJ33" s="84"/>
      <c r="UXK33" s="84"/>
      <c r="UXL33" s="84"/>
      <c r="UXM33" s="84"/>
      <c r="UXN33" s="84"/>
      <c r="UXO33" s="84"/>
      <c r="UXP33" s="84"/>
      <c r="UXQ33" s="84"/>
      <c r="UXR33" s="84"/>
      <c r="UXS33" s="84"/>
      <c r="UXT33" s="84"/>
      <c r="UXU33" s="84"/>
      <c r="UXV33" s="84"/>
      <c r="UXW33" s="84"/>
      <c r="UXX33" s="84"/>
      <c r="UXY33" s="84"/>
      <c r="UXZ33" s="84"/>
      <c r="UYA33" s="84"/>
      <c r="UYB33" s="84"/>
      <c r="UYC33" s="84"/>
      <c r="UYD33" s="84"/>
      <c r="UYE33" s="84"/>
      <c r="UYF33" s="84"/>
      <c r="UYG33" s="84"/>
      <c r="UYH33" s="84"/>
      <c r="UYI33" s="84"/>
      <c r="UYJ33" s="84"/>
      <c r="UYK33" s="84"/>
      <c r="UYL33" s="84"/>
      <c r="UYM33" s="84"/>
      <c r="UYN33" s="84"/>
      <c r="UYO33" s="84"/>
      <c r="UYP33" s="84"/>
      <c r="UYQ33" s="84"/>
      <c r="UYR33" s="84"/>
      <c r="UYS33" s="84"/>
      <c r="UYT33" s="84"/>
      <c r="UYU33" s="84"/>
      <c r="UYV33" s="84"/>
      <c r="UYW33" s="84"/>
      <c r="UYX33" s="84"/>
      <c r="UYY33" s="84"/>
      <c r="UYZ33" s="84"/>
      <c r="UZA33" s="84"/>
      <c r="UZB33" s="84"/>
      <c r="UZC33" s="84"/>
      <c r="UZD33" s="84"/>
      <c r="UZE33" s="84"/>
      <c r="UZF33" s="84"/>
      <c r="UZG33" s="84"/>
      <c r="UZH33" s="84"/>
      <c r="UZI33" s="84"/>
      <c r="UZJ33" s="84"/>
      <c r="UZK33" s="84"/>
      <c r="UZL33" s="84"/>
      <c r="UZM33" s="84"/>
      <c r="UZN33" s="84"/>
      <c r="UZO33" s="84"/>
      <c r="UZP33" s="84"/>
      <c r="UZQ33" s="84"/>
      <c r="UZR33" s="84"/>
      <c r="UZS33" s="84"/>
      <c r="UZT33" s="84"/>
      <c r="UZU33" s="84"/>
      <c r="UZV33" s="84"/>
      <c r="UZW33" s="84"/>
      <c r="UZX33" s="84"/>
      <c r="UZY33" s="84"/>
      <c r="UZZ33" s="84"/>
      <c r="VAA33" s="84"/>
      <c r="VAB33" s="84"/>
      <c r="VAC33" s="84"/>
      <c r="VAD33" s="84"/>
      <c r="VAE33" s="84"/>
      <c r="VAF33" s="84"/>
      <c r="VAG33" s="84"/>
      <c r="VAH33" s="84"/>
      <c r="VAI33" s="84"/>
      <c r="VAJ33" s="84"/>
      <c r="VAK33" s="84"/>
      <c r="VAL33" s="84"/>
      <c r="VAM33" s="84"/>
      <c r="VAN33" s="84"/>
      <c r="VAO33" s="84"/>
      <c r="VAP33" s="84"/>
      <c r="VAQ33" s="84"/>
      <c r="VAR33" s="84"/>
      <c r="VAS33" s="84"/>
      <c r="VAT33" s="84"/>
      <c r="VAU33" s="84"/>
      <c r="VAV33" s="84"/>
      <c r="VAW33" s="84"/>
      <c r="VAX33" s="84"/>
      <c r="VAY33" s="84"/>
      <c r="VAZ33" s="84"/>
      <c r="VBA33" s="84"/>
      <c r="VBB33" s="84"/>
      <c r="VBC33" s="84"/>
      <c r="VBD33" s="84"/>
      <c r="VBE33" s="84"/>
      <c r="VBF33" s="84"/>
      <c r="VBG33" s="84"/>
      <c r="VBH33" s="84"/>
      <c r="VBI33" s="84"/>
      <c r="VBJ33" s="84"/>
      <c r="VBK33" s="84"/>
      <c r="VBL33" s="84"/>
      <c r="VBM33" s="84"/>
      <c r="VBN33" s="84"/>
      <c r="VBO33" s="84"/>
      <c r="VBP33" s="84"/>
      <c r="VBQ33" s="84"/>
      <c r="VBR33" s="84"/>
      <c r="VBS33" s="84"/>
      <c r="VBT33" s="84"/>
      <c r="VBU33" s="84"/>
      <c r="VBV33" s="84"/>
      <c r="VBW33" s="84"/>
      <c r="VBX33" s="84"/>
      <c r="VBY33" s="84"/>
      <c r="VBZ33" s="84"/>
      <c r="VCA33" s="84"/>
      <c r="VCB33" s="84"/>
      <c r="VCC33" s="84"/>
      <c r="VCD33" s="84"/>
      <c r="VCE33" s="84"/>
      <c r="VCF33" s="84"/>
      <c r="VCG33" s="84"/>
      <c r="VCH33" s="84"/>
      <c r="VCI33" s="84"/>
      <c r="VCJ33" s="84"/>
      <c r="VCK33" s="84"/>
      <c r="VCL33" s="84"/>
      <c r="VCM33" s="84"/>
      <c r="VCN33" s="84"/>
      <c r="VCO33" s="84"/>
      <c r="VCP33" s="84"/>
      <c r="VCQ33" s="84"/>
      <c r="VCR33" s="84"/>
      <c r="VCS33" s="84"/>
      <c r="VCT33" s="84"/>
      <c r="VCU33" s="84"/>
      <c r="VCV33" s="84"/>
      <c r="VCW33" s="84"/>
      <c r="VCX33" s="84"/>
      <c r="VCY33" s="84"/>
      <c r="VCZ33" s="84"/>
      <c r="VDA33" s="84"/>
      <c r="VDB33" s="84"/>
      <c r="VDC33" s="84"/>
      <c r="VDD33" s="84"/>
      <c r="VDE33" s="84"/>
      <c r="VDF33" s="84"/>
      <c r="VDG33" s="84"/>
      <c r="VDH33" s="84"/>
      <c r="VDI33" s="84"/>
      <c r="VDJ33" s="84"/>
      <c r="VDK33" s="84"/>
      <c r="VDL33" s="84"/>
      <c r="VDM33" s="84"/>
      <c r="VDN33" s="84"/>
      <c r="VDO33" s="84"/>
      <c r="VDP33" s="84"/>
      <c r="VDQ33" s="84"/>
      <c r="VDR33" s="84"/>
      <c r="VDS33" s="84"/>
      <c r="VDT33" s="84"/>
      <c r="VDU33" s="84"/>
      <c r="VDV33" s="84"/>
      <c r="VDW33" s="84"/>
      <c r="VDX33" s="84"/>
      <c r="VDY33" s="84"/>
      <c r="VDZ33" s="84"/>
      <c r="VEA33" s="84"/>
      <c r="VEB33" s="84"/>
      <c r="VEC33" s="84"/>
      <c r="VED33" s="84"/>
      <c r="VEE33" s="84"/>
      <c r="VEF33" s="84"/>
      <c r="VEG33" s="84"/>
      <c r="VEH33" s="84"/>
      <c r="VEI33" s="84"/>
      <c r="VEJ33" s="84"/>
      <c r="VEK33" s="84"/>
      <c r="VEL33" s="84"/>
      <c r="VEM33" s="84"/>
      <c r="VEN33" s="84"/>
      <c r="VEO33" s="84"/>
      <c r="VEP33" s="84"/>
      <c r="VEQ33" s="84"/>
      <c r="VER33" s="84"/>
      <c r="VES33" s="84"/>
      <c r="VET33" s="84"/>
      <c r="VEU33" s="84"/>
      <c r="VEV33" s="84"/>
      <c r="VEW33" s="84"/>
      <c r="VEX33" s="84"/>
      <c r="VEY33" s="84"/>
      <c r="VEZ33" s="84"/>
      <c r="VFA33" s="84"/>
      <c r="VFB33" s="84"/>
      <c r="VFC33" s="84"/>
      <c r="VFD33" s="84"/>
      <c r="VFE33" s="84"/>
      <c r="VFF33" s="84"/>
      <c r="VFG33" s="84"/>
      <c r="VFH33" s="84"/>
      <c r="VFI33" s="84"/>
      <c r="VFJ33" s="84"/>
      <c r="VFK33" s="84"/>
      <c r="VFL33" s="84"/>
      <c r="VFM33" s="84"/>
      <c r="VFN33" s="84"/>
      <c r="VFO33" s="84"/>
      <c r="VFP33" s="84"/>
      <c r="VFQ33" s="84"/>
      <c r="VFR33" s="84"/>
      <c r="VFS33" s="84"/>
      <c r="VFT33" s="84"/>
      <c r="VFU33" s="84"/>
      <c r="VFV33" s="84"/>
      <c r="VFW33" s="84"/>
      <c r="VFX33" s="84"/>
      <c r="VFY33" s="84"/>
      <c r="VFZ33" s="84"/>
      <c r="VGA33" s="84"/>
      <c r="VGB33" s="84"/>
      <c r="VGC33" s="84"/>
      <c r="VGD33" s="84"/>
      <c r="VGE33" s="84"/>
      <c r="VGF33" s="84"/>
      <c r="VGG33" s="84"/>
      <c r="VGH33" s="84"/>
      <c r="VGI33" s="84"/>
      <c r="VGJ33" s="84"/>
      <c r="VGK33" s="84"/>
      <c r="VGL33" s="84"/>
      <c r="VGM33" s="84"/>
      <c r="VGN33" s="84"/>
      <c r="VGO33" s="84"/>
      <c r="VGP33" s="84"/>
      <c r="VGQ33" s="84"/>
      <c r="VGR33" s="84"/>
      <c r="VGS33" s="84"/>
      <c r="VGT33" s="84"/>
      <c r="VGU33" s="84"/>
      <c r="VGV33" s="84"/>
      <c r="VGW33" s="84"/>
      <c r="VGX33" s="84"/>
      <c r="VGY33" s="84"/>
      <c r="VGZ33" s="84"/>
      <c r="VHA33" s="84"/>
      <c r="VHB33" s="84"/>
      <c r="VHC33" s="84"/>
      <c r="VHD33" s="84"/>
      <c r="VHE33" s="84"/>
      <c r="VHF33" s="84"/>
      <c r="VHG33" s="84"/>
      <c r="VHH33" s="84"/>
      <c r="VHI33" s="84"/>
      <c r="VHJ33" s="84"/>
      <c r="VHK33" s="84"/>
      <c r="VHL33" s="84"/>
      <c r="VHM33" s="84"/>
      <c r="VHN33" s="84"/>
      <c r="VHO33" s="84"/>
      <c r="VHP33" s="84"/>
      <c r="VHQ33" s="84"/>
      <c r="VHR33" s="84"/>
      <c r="VHS33" s="84"/>
      <c r="VHT33" s="84"/>
      <c r="VHU33" s="84"/>
      <c r="VHV33" s="84"/>
      <c r="VHW33" s="84"/>
      <c r="VHX33" s="84"/>
      <c r="VHY33" s="84"/>
      <c r="VHZ33" s="84"/>
      <c r="VIA33" s="84"/>
      <c r="VIB33" s="84"/>
      <c r="VIC33" s="84"/>
      <c r="VID33" s="84"/>
      <c r="VIE33" s="84"/>
      <c r="VIF33" s="84"/>
      <c r="VIG33" s="84"/>
      <c r="VIH33" s="84"/>
      <c r="VII33" s="84"/>
      <c r="VIJ33" s="84"/>
      <c r="VIK33" s="84"/>
      <c r="VIL33" s="84"/>
      <c r="VIM33" s="84"/>
      <c r="VIN33" s="84"/>
      <c r="VIO33" s="84"/>
      <c r="VIP33" s="84"/>
      <c r="VIQ33" s="84"/>
      <c r="VIR33" s="84"/>
      <c r="VIS33" s="84"/>
      <c r="VIT33" s="84"/>
      <c r="VIU33" s="84"/>
      <c r="VIV33" s="84"/>
      <c r="VIW33" s="84"/>
      <c r="VIX33" s="84"/>
      <c r="VIY33" s="84"/>
      <c r="VIZ33" s="84"/>
      <c r="VJA33" s="84"/>
      <c r="VJB33" s="84"/>
      <c r="VJC33" s="84"/>
      <c r="VJD33" s="84"/>
      <c r="VJE33" s="84"/>
      <c r="VJF33" s="84"/>
      <c r="VJG33" s="84"/>
      <c r="VJH33" s="84"/>
      <c r="VJI33" s="84"/>
      <c r="VJJ33" s="84"/>
      <c r="VJK33" s="84"/>
      <c r="VJL33" s="84"/>
      <c r="VJM33" s="84"/>
      <c r="VJN33" s="84"/>
      <c r="VJO33" s="84"/>
      <c r="VJP33" s="84"/>
      <c r="VJQ33" s="84"/>
      <c r="VJR33" s="84"/>
      <c r="VJS33" s="84"/>
      <c r="VJT33" s="84"/>
      <c r="VJU33" s="84"/>
      <c r="VJV33" s="84"/>
      <c r="VJW33" s="84"/>
      <c r="VJX33" s="84"/>
      <c r="VJY33" s="84"/>
      <c r="VJZ33" s="84"/>
      <c r="VKA33" s="84"/>
      <c r="VKB33" s="84"/>
      <c r="VKC33" s="84"/>
      <c r="VKD33" s="84"/>
      <c r="VKE33" s="84"/>
      <c r="VKF33" s="84"/>
      <c r="VKG33" s="84"/>
      <c r="VKH33" s="84"/>
      <c r="VKI33" s="84"/>
      <c r="VKJ33" s="84"/>
      <c r="VKK33" s="84"/>
      <c r="VKL33" s="84"/>
      <c r="VKM33" s="84"/>
      <c r="VKN33" s="84"/>
      <c r="VKO33" s="84"/>
      <c r="VKP33" s="84"/>
      <c r="VKQ33" s="84"/>
      <c r="VKR33" s="84"/>
      <c r="VKS33" s="84"/>
      <c r="VKT33" s="84"/>
      <c r="VKU33" s="84"/>
      <c r="VKV33" s="84"/>
      <c r="VKW33" s="84"/>
      <c r="VKX33" s="84"/>
      <c r="VKY33" s="84"/>
      <c r="VKZ33" s="84"/>
      <c r="VLA33" s="84"/>
      <c r="VLB33" s="84"/>
      <c r="VLC33" s="84"/>
      <c r="VLD33" s="84"/>
      <c r="VLE33" s="84"/>
      <c r="VLF33" s="84"/>
      <c r="VLG33" s="84"/>
      <c r="VLH33" s="84"/>
      <c r="VLI33" s="84"/>
      <c r="VLJ33" s="84"/>
      <c r="VLK33" s="84"/>
      <c r="VLL33" s="84"/>
      <c r="VLM33" s="84"/>
      <c r="VLN33" s="84"/>
      <c r="VLO33" s="84"/>
      <c r="VLP33" s="84"/>
      <c r="VLQ33" s="84"/>
      <c r="VLR33" s="84"/>
      <c r="VLS33" s="84"/>
      <c r="VLT33" s="84"/>
      <c r="VLU33" s="84"/>
      <c r="VLV33" s="84"/>
      <c r="VLW33" s="84"/>
      <c r="VLX33" s="84"/>
      <c r="VLY33" s="84"/>
      <c r="VLZ33" s="84"/>
      <c r="VMA33" s="84"/>
      <c r="VMB33" s="84"/>
      <c r="VMC33" s="84"/>
      <c r="VMD33" s="84"/>
      <c r="VME33" s="84"/>
      <c r="VMF33" s="84"/>
      <c r="VMG33" s="84"/>
      <c r="VMH33" s="84"/>
      <c r="VMI33" s="84"/>
      <c r="VMJ33" s="84"/>
      <c r="VMK33" s="84"/>
      <c r="VML33" s="84"/>
      <c r="VMM33" s="84"/>
      <c r="VMN33" s="84"/>
      <c r="VMO33" s="84"/>
      <c r="VMP33" s="84"/>
      <c r="VMQ33" s="84"/>
      <c r="VMR33" s="84"/>
      <c r="VMS33" s="84"/>
      <c r="VMT33" s="84"/>
      <c r="VMU33" s="84"/>
      <c r="VMV33" s="84"/>
      <c r="VMW33" s="84"/>
      <c r="VMX33" s="84"/>
      <c r="VMY33" s="84"/>
      <c r="VMZ33" s="84"/>
      <c r="VNA33" s="84"/>
      <c r="VNB33" s="84"/>
      <c r="VNC33" s="84"/>
      <c r="VND33" s="84"/>
      <c r="VNE33" s="84"/>
      <c r="VNF33" s="84"/>
      <c r="VNG33" s="84"/>
      <c r="VNH33" s="84"/>
      <c r="VNI33" s="84"/>
      <c r="VNJ33" s="84"/>
      <c r="VNK33" s="84"/>
      <c r="VNL33" s="84"/>
      <c r="VNM33" s="84"/>
      <c r="VNN33" s="84"/>
      <c r="VNO33" s="84"/>
      <c r="VNP33" s="84"/>
      <c r="VNQ33" s="84"/>
      <c r="VNR33" s="84"/>
      <c r="VNS33" s="84"/>
      <c r="VNT33" s="84"/>
      <c r="VNU33" s="84"/>
      <c r="VNV33" s="84"/>
      <c r="VNW33" s="84"/>
      <c r="VNX33" s="84"/>
      <c r="VNY33" s="84"/>
      <c r="VNZ33" s="84"/>
      <c r="VOA33" s="84"/>
      <c r="VOB33" s="84"/>
      <c r="VOC33" s="84"/>
      <c r="VOD33" s="84"/>
      <c r="VOE33" s="84"/>
      <c r="VOF33" s="84"/>
      <c r="VOG33" s="84"/>
      <c r="VOH33" s="84"/>
      <c r="VOI33" s="84"/>
      <c r="VOJ33" s="84"/>
      <c r="VOK33" s="84"/>
      <c r="VOL33" s="84"/>
      <c r="VOM33" s="84"/>
      <c r="VON33" s="84"/>
      <c r="VOO33" s="84"/>
      <c r="VOP33" s="84"/>
      <c r="VOQ33" s="84"/>
      <c r="VOR33" s="84"/>
      <c r="VOS33" s="84"/>
      <c r="VOT33" s="84"/>
      <c r="VOU33" s="84"/>
      <c r="VOV33" s="84"/>
      <c r="VOW33" s="84"/>
      <c r="VOX33" s="84"/>
      <c r="VOY33" s="84"/>
      <c r="VOZ33" s="84"/>
      <c r="VPA33" s="84"/>
      <c r="VPB33" s="84"/>
      <c r="VPC33" s="84"/>
      <c r="VPD33" s="84"/>
      <c r="VPE33" s="84"/>
      <c r="VPF33" s="84"/>
      <c r="VPG33" s="84"/>
      <c r="VPH33" s="84"/>
      <c r="VPI33" s="84"/>
      <c r="VPJ33" s="84"/>
      <c r="VPK33" s="84"/>
      <c r="VPL33" s="84"/>
      <c r="VPM33" s="84"/>
      <c r="VPN33" s="84"/>
      <c r="VPO33" s="84"/>
      <c r="VPP33" s="84"/>
      <c r="VPQ33" s="84"/>
      <c r="VPR33" s="84"/>
      <c r="VPS33" s="84"/>
      <c r="VPT33" s="84"/>
      <c r="VPU33" s="84"/>
      <c r="VPV33" s="84"/>
      <c r="VPW33" s="84"/>
      <c r="VPX33" s="84"/>
      <c r="VPY33" s="84"/>
      <c r="VPZ33" s="84"/>
      <c r="VQA33" s="84"/>
      <c r="VQB33" s="84"/>
      <c r="VQC33" s="84"/>
      <c r="VQD33" s="84"/>
      <c r="VQE33" s="84"/>
      <c r="VQF33" s="84"/>
      <c r="VQG33" s="84"/>
      <c r="VQH33" s="84"/>
      <c r="VQI33" s="84"/>
      <c r="VQJ33" s="84"/>
      <c r="VQK33" s="84"/>
      <c r="VQL33" s="84"/>
      <c r="VQM33" s="84"/>
      <c r="VQN33" s="84"/>
      <c r="VQO33" s="84"/>
      <c r="VQP33" s="84"/>
      <c r="VQQ33" s="84"/>
      <c r="VQR33" s="84"/>
      <c r="VQS33" s="84"/>
      <c r="VQT33" s="84"/>
      <c r="VQU33" s="84"/>
      <c r="VQV33" s="84"/>
      <c r="VQW33" s="84"/>
      <c r="VQX33" s="84"/>
      <c r="VQY33" s="84"/>
      <c r="VQZ33" s="84"/>
      <c r="VRA33" s="84"/>
      <c r="VRB33" s="84"/>
      <c r="VRC33" s="84"/>
      <c r="VRD33" s="84"/>
      <c r="VRE33" s="84"/>
      <c r="VRF33" s="84"/>
      <c r="VRG33" s="84"/>
      <c r="VRH33" s="84"/>
      <c r="VRI33" s="84"/>
      <c r="VRJ33" s="84"/>
      <c r="VRK33" s="84"/>
      <c r="VRL33" s="84"/>
      <c r="VRM33" s="84"/>
      <c r="VRN33" s="84"/>
      <c r="VRO33" s="84"/>
      <c r="VRP33" s="84"/>
      <c r="VRQ33" s="84"/>
      <c r="VRR33" s="84"/>
      <c r="VRS33" s="84"/>
      <c r="VRT33" s="84"/>
      <c r="VRU33" s="84"/>
      <c r="VRV33" s="84"/>
      <c r="VRW33" s="84"/>
      <c r="VRX33" s="84"/>
      <c r="VRY33" s="84"/>
      <c r="VRZ33" s="84"/>
      <c r="VSA33" s="84"/>
      <c r="VSB33" s="84"/>
      <c r="VSC33" s="84"/>
      <c r="VSD33" s="84"/>
      <c r="VSE33" s="84"/>
      <c r="VSF33" s="84"/>
      <c r="VSG33" s="84"/>
      <c r="VSH33" s="84"/>
      <c r="VSI33" s="84"/>
      <c r="VSJ33" s="84"/>
      <c r="VSK33" s="84"/>
      <c r="VSL33" s="84"/>
      <c r="VSM33" s="84"/>
      <c r="VSN33" s="84"/>
      <c r="VSO33" s="84"/>
      <c r="VSP33" s="84"/>
      <c r="VSQ33" s="84"/>
      <c r="VSR33" s="84"/>
      <c r="VSS33" s="84"/>
      <c r="VST33" s="84"/>
      <c r="VSU33" s="84"/>
      <c r="VSV33" s="84"/>
      <c r="VSW33" s="84"/>
      <c r="VSX33" s="84"/>
      <c r="VSY33" s="84"/>
      <c r="VSZ33" s="84"/>
      <c r="VTA33" s="84"/>
      <c r="VTB33" s="84"/>
      <c r="VTC33" s="84"/>
      <c r="VTD33" s="84"/>
      <c r="VTE33" s="84"/>
      <c r="VTF33" s="84"/>
      <c r="VTG33" s="84"/>
      <c r="VTH33" s="84"/>
      <c r="VTI33" s="84"/>
      <c r="VTJ33" s="84"/>
      <c r="VTK33" s="84"/>
      <c r="VTL33" s="84"/>
      <c r="VTM33" s="84"/>
      <c r="VTN33" s="84"/>
      <c r="VTO33" s="84"/>
      <c r="VTP33" s="84"/>
      <c r="VTQ33" s="84"/>
      <c r="VTR33" s="84"/>
      <c r="VTS33" s="84"/>
      <c r="VTT33" s="84"/>
      <c r="VTU33" s="84"/>
      <c r="VTV33" s="84"/>
      <c r="VTW33" s="84"/>
      <c r="VTX33" s="84"/>
      <c r="VTY33" s="84"/>
      <c r="VTZ33" s="84"/>
      <c r="VUA33" s="84"/>
      <c r="VUB33" s="84"/>
      <c r="VUC33" s="84"/>
      <c r="VUD33" s="84"/>
      <c r="VUE33" s="84"/>
      <c r="VUF33" s="84"/>
      <c r="VUG33" s="84"/>
      <c r="VUH33" s="84"/>
      <c r="VUI33" s="84"/>
      <c r="VUJ33" s="84"/>
      <c r="VUK33" s="84"/>
      <c r="VUL33" s="84"/>
      <c r="VUM33" s="84"/>
      <c r="VUN33" s="84"/>
      <c r="VUO33" s="84"/>
      <c r="VUP33" s="84"/>
      <c r="VUQ33" s="84"/>
      <c r="VUR33" s="84"/>
      <c r="VUS33" s="84"/>
      <c r="VUT33" s="84"/>
      <c r="VUU33" s="84"/>
      <c r="VUV33" s="84"/>
      <c r="VUW33" s="84"/>
      <c r="VUX33" s="84"/>
      <c r="VUY33" s="84"/>
      <c r="VUZ33" s="84"/>
      <c r="VVA33" s="84"/>
      <c r="VVB33" s="84"/>
      <c r="VVC33" s="84"/>
      <c r="VVD33" s="84"/>
      <c r="VVE33" s="84"/>
      <c r="VVF33" s="84"/>
      <c r="VVG33" s="84"/>
      <c r="VVH33" s="84"/>
      <c r="VVI33" s="84"/>
      <c r="VVJ33" s="84"/>
      <c r="VVK33" s="84"/>
      <c r="VVL33" s="84"/>
      <c r="VVM33" s="84"/>
      <c r="VVN33" s="84"/>
      <c r="VVO33" s="84"/>
      <c r="VVP33" s="84"/>
      <c r="VVQ33" s="84"/>
      <c r="VVR33" s="84"/>
      <c r="VVS33" s="84"/>
      <c r="VVT33" s="84"/>
      <c r="VVU33" s="84"/>
      <c r="VVV33" s="84"/>
      <c r="VVW33" s="84"/>
      <c r="VVX33" s="84"/>
      <c r="VVY33" s="84"/>
      <c r="VVZ33" s="84"/>
      <c r="VWA33" s="84"/>
      <c r="VWB33" s="84"/>
      <c r="VWC33" s="84"/>
      <c r="VWD33" s="84"/>
      <c r="VWE33" s="84"/>
      <c r="VWF33" s="84"/>
      <c r="VWG33" s="84"/>
      <c r="VWH33" s="84"/>
      <c r="VWI33" s="84"/>
      <c r="VWJ33" s="84"/>
      <c r="VWK33" s="84"/>
      <c r="VWL33" s="84"/>
      <c r="VWM33" s="84"/>
      <c r="VWN33" s="84"/>
      <c r="VWO33" s="84"/>
      <c r="VWP33" s="84"/>
      <c r="VWQ33" s="84"/>
      <c r="VWR33" s="84"/>
      <c r="VWS33" s="84"/>
      <c r="VWT33" s="84"/>
      <c r="VWU33" s="84"/>
      <c r="VWV33" s="84"/>
      <c r="VWW33" s="84"/>
      <c r="VWX33" s="84"/>
      <c r="VWY33" s="84"/>
      <c r="VWZ33" s="84"/>
      <c r="VXA33" s="84"/>
      <c r="VXB33" s="84"/>
      <c r="VXC33" s="84"/>
      <c r="VXD33" s="84"/>
      <c r="VXE33" s="84"/>
      <c r="VXF33" s="84"/>
      <c r="VXG33" s="84"/>
      <c r="VXH33" s="84"/>
      <c r="VXI33" s="84"/>
      <c r="VXJ33" s="84"/>
      <c r="VXK33" s="84"/>
      <c r="VXL33" s="84"/>
      <c r="VXM33" s="84"/>
      <c r="VXN33" s="84"/>
      <c r="VXO33" s="84"/>
      <c r="VXP33" s="84"/>
      <c r="VXQ33" s="84"/>
      <c r="VXR33" s="84"/>
      <c r="VXS33" s="84"/>
      <c r="VXT33" s="84"/>
      <c r="VXU33" s="84"/>
      <c r="VXV33" s="84"/>
      <c r="VXW33" s="84"/>
      <c r="VXX33" s="84"/>
      <c r="VXY33" s="84"/>
      <c r="VXZ33" s="84"/>
      <c r="VYA33" s="84"/>
      <c r="VYB33" s="84"/>
      <c r="VYC33" s="84"/>
      <c r="VYD33" s="84"/>
      <c r="VYE33" s="84"/>
      <c r="VYF33" s="84"/>
      <c r="VYG33" s="84"/>
      <c r="VYH33" s="84"/>
      <c r="VYI33" s="84"/>
      <c r="VYJ33" s="84"/>
      <c r="VYK33" s="84"/>
      <c r="VYL33" s="84"/>
      <c r="VYM33" s="84"/>
      <c r="VYN33" s="84"/>
      <c r="VYO33" s="84"/>
      <c r="VYP33" s="84"/>
      <c r="VYQ33" s="84"/>
      <c r="VYR33" s="84"/>
      <c r="VYS33" s="84"/>
      <c r="VYT33" s="84"/>
      <c r="VYU33" s="84"/>
      <c r="VYV33" s="84"/>
      <c r="VYW33" s="84"/>
      <c r="VYX33" s="84"/>
      <c r="VYY33" s="84"/>
      <c r="VYZ33" s="84"/>
      <c r="VZA33" s="84"/>
      <c r="VZB33" s="84"/>
      <c r="VZC33" s="84"/>
      <c r="VZD33" s="84"/>
      <c r="VZE33" s="84"/>
      <c r="VZF33" s="84"/>
      <c r="VZG33" s="84"/>
      <c r="VZH33" s="84"/>
      <c r="VZI33" s="84"/>
      <c r="VZJ33" s="84"/>
      <c r="VZK33" s="84"/>
      <c r="VZL33" s="84"/>
      <c r="VZM33" s="84"/>
      <c r="VZN33" s="84"/>
      <c r="VZO33" s="84"/>
      <c r="VZP33" s="84"/>
      <c r="VZQ33" s="84"/>
      <c r="VZR33" s="84"/>
      <c r="VZS33" s="84"/>
      <c r="VZT33" s="84"/>
      <c r="VZU33" s="84"/>
      <c r="VZV33" s="84"/>
      <c r="VZW33" s="84"/>
      <c r="VZX33" s="84"/>
      <c r="VZY33" s="84"/>
      <c r="VZZ33" s="84"/>
      <c r="WAA33" s="84"/>
      <c r="WAB33" s="84"/>
      <c r="WAC33" s="84"/>
      <c r="WAD33" s="84"/>
      <c r="WAE33" s="84"/>
      <c r="WAF33" s="84"/>
      <c r="WAG33" s="84"/>
      <c r="WAH33" s="84"/>
      <c r="WAI33" s="84"/>
      <c r="WAJ33" s="84"/>
      <c r="WAK33" s="84"/>
      <c r="WAL33" s="84"/>
      <c r="WAM33" s="84"/>
      <c r="WAN33" s="84"/>
      <c r="WAO33" s="84"/>
      <c r="WAP33" s="84"/>
      <c r="WAQ33" s="84"/>
      <c r="WAR33" s="84"/>
      <c r="WAS33" s="84"/>
      <c r="WAT33" s="84"/>
      <c r="WAU33" s="84"/>
      <c r="WAV33" s="84"/>
      <c r="WAW33" s="84"/>
      <c r="WAX33" s="84"/>
      <c r="WAY33" s="84"/>
      <c r="WAZ33" s="84"/>
      <c r="WBA33" s="84"/>
      <c r="WBB33" s="84"/>
      <c r="WBC33" s="84"/>
      <c r="WBD33" s="84"/>
      <c r="WBE33" s="84"/>
      <c r="WBF33" s="84"/>
      <c r="WBG33" s="84"/>
      <c r="WBH33" s="84"/>
      <c r="WBI33" s="84"/>
      <c r="WBJ33" s="84"/>
      <c r="WBK33" s="84"/>
      <c r="WBL33" s="84"/>
      <c r="WBM33" s="84"/>
      <c r="WBN33" s="84"/>
      <c r="WBO33" s="84"/>
      <c r="WBP33" s="84"/>
      <c r="WBQ33" s="84"/>
      <c r="WBR33" s="84"/>
      <c r="WBS33" s="84"/>
      <c r="WBT33" s="84"/>
      <c r="WBU33" s="84"/>
      <c r="WBV33" s="84"/>
      <c r="WBW33" s="84"/>
      <c r="WBX33" s="84"/>
      <c r="WBY33" s="84"/>
      <c r="WBZ33" s="84"/>
      <c r="WCA33" s="84"/>
      <c r="WCB33" s="84"/>
      <c r="WCC33" s="84"/>
      <c r="WCD33" s="84"/>
      <c r="WCE33" s="84"/>
      <c r="WCF33" s="84"/>
      <c r="WCG33" s="84"/>
      <c r="WCH33" s="84"/>
      <c r="WCI33" s="84"/>
      <c r="WCJ33" s="84"/>
      <c r="WCK33" s="84"/>
      <c r="WCL33" s="84"/>
      <c r="WCM33" s="84"/>
      <c r="WCN33" s="84"/>
      <c r="WCO33" s="84"/>
      <c r="WCP33" s="84"/>
      <c r="WCQ33" s="84"/>
      <c r="WCR33" s="84"/>
      <c r="WCS33" s="84"/>
      <c r="WCT33" s="84"/>
      <c r="WCU33" s="84"/>
      <c r="WCV33" s="84"/>
      <c r="WCW33" s="84"/>
      <c r="WCX33" s="84"/>
      <c r="WCY33" s="84"/>
      <c r="WCZ33" s="84"/>
      <c r="WDA33" s="84"/>
      <c r="WDB33" s="84"/>
      <c r="WDC33" s="84"/>
      <c r="WDD33" s="84"/>
      <c r="WDE33" s="84"/>
      <c r="WDF33" s="84"/>
      <c r="WDG33" s="84"/>
      <c r="WDH33" s="84"/>
      <c r="WDI33" s="84"/>
      <c r="WDJ33" s="84"/>
      <c r="WDK33" s="84"/>
      <c r="WDL33" s="84"/>
      <c r="WDM33" s="84"/>
      <c r="WDN33" s="84"/>
      <c r="WDO33" s="84"/>
      <c r="WDP33" s="84"/>
      <c r="WDQ33" s="84"/>
      <c r="WDR33" s="84"/>
      <c r="WDS33" s="84"/>
      <c r="WDT33" s="84"/>
      <c r="WDU33" s="84"/>
      <c r="WDV33" s="84"/>
      <c r="WDW33" s="84"/>
      <c r="WDX33" s="84"/>
      <c r="WDY33" s="84"/>
      <c r="WDZ33" s="84"/>
      <c r="WEA33" s="84"/>
      <c r="WEB33" s="84"/>
      <c r="WEC33" s="84"/>
      <c r="WED33" s="84"/>
      <c r="WEE33" s="84"/>
      <c r="WEF33" s="84"/>
      <c r="WEG33" s="84"/>
      <c r="WEH33" s="84"/>
      <c r="WEI33" s="84"/>
      <c r="WEJ33" s="84"/>
      <c r="WEK33" s="84"/>
      <c r="WEL33" s="84"/>
      <c r="WEM33" s="84"/>
      <c r="WEN33" s="84"/>
      <c r="WEO33" s="84"/>
      <c r="WEP33" s="84"/>
      <c r="WEQ33" s="84"/>
      <c r="WER33" s="84"/>
      <c r="WES33" s="84"/>
      <c r="WET33" s="84"/>
      <c r="WEU33" s="84"/>
      <c r="WEV33" s="84"/>
      <c r="WEW33" s="84"/>
      <c r="WEX33" s="84"/>
      <c r="WEY33" s="84"/>
      <c r="WEZ33" s="84"/>
      <c r="WFA33" s="84"/>
      <c r="WFB33" s="84"/>
      <c r="WFC33" s="84"/>
      <c r="WFD33" s="84"/>
      <c r="WFE33" s="84"/>
      <c r="WFF33" s="84"/>
      <c r="WFG33" s="84"/>
      <c r="WFH33" s="84"/>
      <c r="WFI33" s="84"/>
      <c r="WFJ33" s="84"/>
      <c r="WFK33" s="84"/>
      <c r="WFL33" s="84"/>
      <c r="WFM33" s="84"/>
      <c r="WFN33" s="84"/>
      <c r="WFO33" s="84"/>
      <c r="WFP33" s="84"/>
      <c r="WFQ33" s="84"/>
      <c r="WFR33" s="84"/>
      <c r="WFS33" s="84"/>
      <c r="WFT33" s="84"/>
      <c r="WFU33" s="84"/>
      <c r="WFV33" s="84"/>
      <c r="WFW33" s="84"/>
      <c r="WFX33" s="84"/>
      <c r="WFY33" s="84"/>
      <c r="WFZ33" s="84"/>
      <c r="WGA33" s="84"/>
      <c r="WGB33" s="84"/>
      <c r="WGC33" s="84"/>
      <c r="WGD33" s="84"/>
      <c r="WGE33" s="84"/>
      <c r="WGF33" s="84"/>
      <c r="WGG33" s="84"/>
      <c r="WGH33" s="84"/>
      <c r="WGI33" s="84"/>
      <c r="WGJ33" s="84"/>
      <c r="WGK33" s="84"/>
      <c r="WGL33" s="84"/>
      <c r="WGM33" s="84"/>
      <c r="WGN33" s="84"/>
      <c r="WGO33" s="84"/>
      <c r="WGP33" s="84"/>
      <c r="WGQ33" s="84"/>
      <c r="WGR33" s="84"/>
      <c r="WGS33" s="84"/>
      <c r="WGT33" s="84"/>
      <c r="WGU33" s="84"/>
      <c r="WGV33" s="84"/>
      <c r="WGW33" s="84"/>
      <c r="WGX33" s="84"/>
      <c r="WGY33" s="84"/>
      <c r="WGZ33" s="84"/>
      <c r="WHA33" s="84"/>
      <c r="WHB33" s="84"/>
      <c r="WHC33" s="84"/>
      <c r="WHD33" s="84"/>
      <c r="WHE33" s="84"/>
      <c r="WHF33" s="84"/>
      <c r="WHG33" s="84"/>
      <c r="WHH33" s="84"/>
      <c r="WHI33" s="84"/>
      <c r="WHJ33" s="84"/>
      <c r="WHK33" s="84"/>
      <c r="WHL33" s="84"/>
      <c r="WHM33" s="84"/>
      <c r="WHN33" s="84"/>
      <c r="WHO33" s="84"/>
      <c r="WHP33" s="84"/>
      <c r="WHQ33" s="84"/>
      <c r="WHR33" s="84"/>
      <c r="WHS33" s="84"/>
      <c r="WHT33" s="84"/>
      <c r="WHU33" s="84"/>
      <c r="WHV33" s="84"/>
      <c r="WHW33" s="84"/>
      <c r="WHX33" s="84"/>
      <c r="WHY33" s="84"/>
      <c r="WHZ33" s="84"/>
      <c r="WIA33" s="84"/>
      <c r="WIB33" s="84"/>
      <c r="WIC33" s="84"/>
      <c r="WID33" s="84"/>
      <c r="WIE33" s="84"/>
      <c r="WIF33" s="84"/>
      <c r="WIG33" s="84"/>
      <c r="WIH33" s="84"/>
      <c r="WII33" s="84"/>
      <c r="WIJ33" s="84"/>
      <c r="WIK33" s="84"/>
      <c r="WIL33" s="84"/>
      <c r="WIM33" s="84"/>
      <c r="WIN33" s="84"/>
      <c r="WIO33" s="84"/>
      <c r="WIP33" s="84"/>
      <c r="WIQ33" s="84"/>
      <c r="WIR33" s="84"/>
      <c r="WIS33" s="84"/>
      <c r="WIT33" s="84"/>
      <c r="WIU33" s="84"/>
      <c r="WIV33" s="84"/>
      <c r="WIW33" s="84"/>
      <c r="WIX33" s="84"/>
      <c r="WIY33" s="84"/>
      <c r="WIZ33" s="84"/>
      <c r="WJA33" s="84"/>
      <c r="WJB33" s="84"/>
      <c r="WJC33" s="84"/>
      <c r="WJD33" s="84"/>
      <c r="WJE33" s="84"/>
      <c r="WJF33" s="84"/>
      <c r="WJG33" s="84"/>
      <c r="WJH33" s="84"/>
      <c r="WJI33" s="84"/>
      <c r="WJJ33" s="84"/>
      <c r="WJK33" s="84"/>
      <c r="WJL33" s="84"/>
      <c r="WJM33" s="84"/>
      <c r="WJN33" s="84"/>
      <c r="WJO33" s="84"/>
      <c r="WJP33" s="84"/>
      <c r="WJQ33" s="84"/>
      <c r="WJR33" s="84"/>
      <c r="WJS33" s="84"/>
      <c r="WJT33" s="84"/>
      <c r="WJU33" s="84"/>
      <c r="WJV33" s="84"/>
      <c r="WJW33" s="84"/>
      <c r="WJX33" s="84"/>
      <c r="WJY33" s="84"/>
      <c r="WJZ33" s="84"/>
      <c r="WKA33" s="84"/>
      <c r="WKB33" s="84"/>
      <c r="WKC33" s="84"/>
      <c r="WKD33" s="84"/>
      <c r="WKE33" s="84"/>
      <c r="WKF33" s="84"/>
      <c r="WKG33" s="84"/>
      <c r="WKH33" s="84"/>
      <c r="WKI33" s="84"/>
      <c r="WKJ33" s="84"/>
      <c r="WKK33" s="84"/>
      <c r="WKL33" s="84"/>
      <c r="WKM33" s="84"/>
      <c r="WKN33" s="84"/>
      <c r="WKO33" s="84"/>
      <c r="WKP33" s="84"/>
      <c r="WKQ33" s="84"/>
      <c r="WKR33" s="84"/>
      <c r="WKS33" s="84"/>
      <c r="WKT33" s="84"/>
      <c r="WKU33" s="84"/>
      <c r="WKV33" s="84"/>
      <c r="WKW33" s="84"/>
      <c r="WKX33" s="84"/>
      <c r="WKY33" s="84"/>
      <c r="WKZ33" s="84"/>
      <c r="WLA33" s="84"/>
      <c r="WLB33" s="84"/>
      <c r="WLC33" s="84"/>
      <c r="WLD33" s="84"/>
      <c r="WLE33" s="84"/>
      <c r="WLF33" s="84"/>
      <c r="WLG33" s="84"/>
      <c r="WLH33" s="84"/>
      <c r="WLI33" s="84"/>
      <c r="WLJ33" s="84"/>
      <c r="WLK33" s="84"/>
      <c r="WLL33" s="84"/>
      <c r="WLM33" s="84"/>
      <c r="WLN33" s="84"/>
      <c r="WLO33" s="84"/>
      <c r="WLP33" s="84"/>
      <c r="WLQ33" s="84"/>
      <c r="WLR33" s="84"/>
      <c r="WLS33" s="84"/>
      <c r="WLT33" s="84"/>
      <c r="WLU33" s="84"/>
      <c r="WLV33" s="84"/>
      <c r="WLW33" s="84"/>
      <c r="WLX33" s="84"/>
      <c r="WLY33" s="84"/>
      <c r="WLZ33" s="84"/>
      <c r="WMA33" s="84"/>
      <c r="WMB33" s="84"/>
      <c r="WMC33" s="84"/>
      <c r="WMD33" s="84"/>
      <c r="WME33" s="84"/>
      <c r="WMF33" s="84"/>
      <c r="WMG33" s="84"/>
      <c r="WMH33" s="84"/>
      <c r="WMI33" s="84"/>
      <c r="WMJ33" s="84"/>
      <c r="WMK33" s="84"/>
      <c r="WML33" s="84"/>
      <c r="WMM33" s="84"/>
      <c r="WMN33" s="84"/>
      <c r="WMO33" s="84"/>
      <c r="WMP33" s="84"/>
      <c r="WMQ33" s="84"/>
      <c r="WMR33" s="84"/>
      <c r="WMS33" s="84"/>
      <c r="WMT33" s="84"/>
      <c r="WMU33" s="84"/>
      <c r="WMV33" s="84"/>
      <c r="WMW33" s="84"/>
      <c r="WMX33" s="84"/>
      <c r="WMY33" s="84"/>
      <c r="WMZ33" s="84"/>
      <c r="WNA33" s="84"/>
      <c r="WNB33" s="84"/>
      <c r="WNC33" s="84"/>
      <c r="WND33" s="84"/>
      <c r="WNE33" s="84"/>
      <c r="WNF33" s="84"/>
      <c r="WNG33" s="84"/>
      <c r="WNH33" s="84"/>
      <c r="WNI33" s="84"/>
      <c r="WNJ33" s="84"/>
      <c r="WNK33" s="84"/>
      <c r="WNL33" s="84"/>
      <c r="WNM33" s="84"/>
      <c r="WNN33" s="84"/>
      <c r="WNO33" s="84"/>
      <c r="WNP33" s="84"/>
      <c r="WNQ33" s="84"/>
      <c r="WNR33" s="84"/>
      <c r="WNS33" s="84"/>
      <c r="WNT33" s="84"/>
      <c r="WNU33" s="84"/>
      <c r="WNV33" s="84"/>
      <c r="WNW33" s="84"/>
      <c r="WNX33" s="84"/>
      <c r="WNY33" s="84"/>
      <c r="WNZ33" s="84"/>
      <c r="WOA33" s="84"/>
      <c r="WOB33" s="84"/>
      <c r="WOC33" s="84"/>
      <c r="WOD33" s="84"/>
      <c r="WOE33" s="84"/>
      <c r="WOF33" s="84"/>
      <c r="WOG33" s="84"/>
      <c r="WOH33" s="84"/>
      <c r="WOI33" s="84"/>
      <c r="WOJ33" s="84"/>
      <c r="WOK33" s="84"/>
      <c r="WOL33" s="84"/>
      <c r="WOM33" s="84"/>
      <c r="WON33" s="84"/>
      <c r="WOO33" s="84"/>
      <c r="WOP33" s="84"/>
      <c r="WOQ33" s="84"/>
      <c r="WOR33" s="84"/>
      <c r="WOS33" s="84"/>
      <c r="WOT33" s="84"/>
      <c r="WOU33" s="84"/>
      <c r="WOV33" s="84"/>
      <c r="WOW33" s="84"/>
      <c r="WOX33" s="84"/>
      <c r="WOY33" s="84"/>
      <c r="WOZ33" s="84"/>
      <c r="WPA33" s="84"/>
      <c r="WPB33" s="84"/>
      <c r="WPC33" s="84"/>
      <c r="WPD33" s="84"/>
      <c r="WPE33" s="84"/>
      <c r="WPF33" s="84"/>
      <c r="WPG33" s="84"/>
      <c r="WPH33" s="84"/>
      <c r="WPI33" s="84"/>
      <c r="WPJ33" s="84"/>
      <c r="WPK33" s="84"/>
      <c r="WPL33" s="84"/>
      <c r="WPM33" s="84"/>
      <c r="WPN33" s="84"/>
      <c r="WPO33" s="84"/>
      <c r="WPP33" s="84"/>
      <c r="WPQ33" s="84"/>
      <c r="WPR33" s="84"/>
      <c r="WPS33" s="84"/>
      <c r="WPT33" s="84"/>
      <c r="WPU33" s="84"/>
      <c r="WPV33" s="84"/>
      <c r="WPW33" s="84"/>
      <c r="WPX33" s="84"/>
      <c r="WPY33" s="84"/>
      <c r="WPZ33" s="84"/>
      <c r="WQA33" s="84"/>
      <c r="WQB33" s="84"/>
      <c r="WQC33" s="84"/>
      <c r="WQD33" s="84"/>
      <c r="WQE33" s="84"/>
      <c r="WQF33" s="84"/>
      <c r="WQG33" s="84"/>
      <c r="WQH33" s="84"/>
      <c r="WQI33" s="84"/>
      <c r="WQJ33" s="84"/>
      <c r="WQK33" s="84"/>
      <c r="WQL33" s="84"/>
      <c r="WQM33" s="84"/>
      <c r="WQN33" s="84"/>
      <c r="WQO33" s="84"/>
      <c r="WQP33" s="84"/>
      <c r="WQQ33" s="84"/>
      <c r="WQR33" s="84"/>
      <c r="WQS33" s="84"/>
      <c r="WQT33" s="84"/>
      <c r="WQU33" s="84"/>
      <c r="WQV33" s="84"/>
      <c r="WQW33" s="84"/>
      <c r="WQX33" s="84"/>
      <c r="WQY33" s="84"/>
      <c r="WQZ33" s="84"/>
      <c r="WRA33" s="84"/>
      <c r="WRB33" s="84"/>
      <c r="WRC33" s="84"/>
      <c r="WRD33" s="84"/>
      <c r="WRE33" s="84"/>
      <c r="WRF33" s="84"/>
      <c r="WRG33" s="84"/>
      <c r="WRH33" s="84"/>
      <c r="WRI33" s="84"/>
      <c r="WRJ33" s="84"/>
      <c r="WRK33" s="84"/>
      <c r="WRL33" s="84"/>
      <c r="WRM33" s="84"/>
      <c r="WRN33" s="84"/>
      <c r="WRO33" s="84"/>
      <c r="WRP33" s="84"/>
      <c r="WRQ33" s="84"/>
      <c r="WRR33" s="84"/>
      <c r="WRS33" s="84"/>
      <c r="WRT33" s="84"/>
      <c r="WRU33" s="84"/>
      <c r="WRV33" s="84"/>
      <c r="WRW33" s="84"/>
      <c r="WRX33" s="84"/>
      <c r="WRY33" s="84"/>
      <c r="WRZ33" s="84"/>
      <c r="WSA33" s="84"/>
      <c r="WSB33" s="84"/>
      <c r="WSC33" s="84"/>
      <c r="WSD33" s="84"/>
      <c r="WSE33" s="84"/>
      <c r="WSF33" s="84"/>
      <c r="WSG33" s="84"/>
      <c r="WSH33" s="84"/>
      <c r="WSI33" s="84"/>
      <c r="WSJ33" s="84"/>
      <c r="WSK33" s="84"/>
      <c r="WSL33" s="84"/>
      <c r="WSM33" s="84"/>
      <c r="WSN33" s="84"/>
      <c r="WSO33" s="84"/>
      <c r="WSP33" s="84"/>
      <c r="WSQ33" s="84"/>
      <c r="WSR33" s="84"/>
      <c r="WSS33" s="84"/>
      <c r="WST33" s="84"/>
      <c r="WSU33" s="84"/>
      <c r="WSV33" s="84"/>
      <c r="WSW33" s="84"/>
      <c r="WSX33" s="84"/>
      <c r="WSY33" s="84"/>
      <c r="WSZ33" s="84"/>
      <c r="WTA33" s="84"/>
      <c r="WTB33" s="84"/>
      <c r="WTC33" s="84"/>
      <c r="WTD33" s="84"/>
      <c r="WTE33" s="84"/>
      <c r="WTF33" s="84"/>
      <c r="WTG33" s="84"/>
      <c r="WTH33" s="84"/>
      <c r="WTI33" s="84"/>
      <c r="WTJ33" s="84"/>
      <c r="WTK33" s="84"/>
      <c r="WTL33" s="84"/>
      <c r="WTM33" s="84"/>
      <c r="WTN33" s="84"/>
      <c r="WTO33" s="84"/>
      <c r="WTP33" s="84"/>
      <c r="WTQ33" s="84"/>
      <c r="WTR33" s="84"/>
      <c r="WTS33" s="84"/>
      <c r="WTT33" s="84"/>
      <c r="WTU33" s="84"/>
      <c r="WTV33" s="84"/>
      <c r="WTW33" s="84"/>
      <c r="WTX33" s="84"/>
      <c r="WTY33" s="84"/>
      <c r="WTZ33" s="84"/>
      <c r="WUA33" s="84"/>
      <c r="WUB33" s="84"/>
      <c r="WUC33" s="84"/>
      <c r="WUD33" s="84"/>
      <c r="WUE33" s="84"/>
      <c r="WUF33" s="84"/>
      <c r="WUG33" s="84"/>
      <c r="WUH33" s="84"/>
      <c r="WUI33" s="84"/>
      <c r="WUJ33" s="84"/>
      <c r="WUK33" s="84"/>
      <c r="WUL33" s="84"/>
      <c r="WUM33" s="84"/>
      <c r="WUN33" s="84"/>
      <c r="WUO33" s="84"/>
      <c r="WUP33" s="84"/>
      <c r="WUQ33" s="84"/>
      <c r="WUR33" s="84"/>
      <c r="WUS33" s="84"/>
      <c r="WUT33" s="84"/>
      <c r="WUU33" s="84"/>
      <c r="WUV33" s="84"/>
      <c r="WUW33" s="84"/>
      <c r="WUX33" s="84"/>
      <c r="WUY33" s="84"/>
      <c r="WUZ33" s="84"/>
      <c r="WVA33" s="84"/>
      <c r="WVB33" s="84"/>
      <c r="WVC33" s="84"/>
      <c r="WVD33" s="84"/>
      <c r="WVE33" s="84"/>
      <c r="WVF33" s="84"/>
      <c r="WVG33" s="84"/>
      <c r="WVH33" s="84"/>
      <c r="WVI33" s="84"/>
      <c r="WVJ33" s="84"/>
      <c r="WVK33" s="84"/>
      <c r="WVL33" s="84"/>
      <c r="WVM33" s="84"/>
      <c r="WVN33" s="84"/>
      <c r="WVO33" s="84"/>
      <c r="WVP33" s="84"/>
      <c r="WVQ33" s="84"/>
      <c r="WVR33" s="84"/>
      <c r="WVS33" s="84"/>
      <c r="WVT33" s="84"/>
      <c r="WVU33" s="84"/>
      <c r="WVV33" s="84"/>
      <c r="WVW33" s="84"/>
      <c r="WVX33" s="84"/>
      <c r="WVY33" s="84"/>
      <c r="WVZ33" s="84"/>
      <c r="WWA33" s="84"/>
      <c r="WWB33" s="84"/>
      <c r="WWC33" s="84"/>
      <c r="WWD33" s="84"/>
      <c r="WWE33" s="84"/>
      <c r="WWF33" s="84"/>
      <c r="WWG33" s="84"/>
      <c r="WWH33" s="84"/>
      <c r="WWI33" s="84"/>
      <c r="WWJ33" s="84"/>
      <c r="WWK33" s="84"/>
      <c r="WWL33" s="84"/>
      <c r="WWM33" s="84"/>
      <c r="WWN33" s="84"/>
      <c r="WWO33" s="84"/>
      <c r="WWP33" s="84"/>
      <c r="WWQ33" s="84"/>
      <c r="WWR33" s="84"/>
      <c r="WWS33" s="84"/>
      <c r="WWT33" s="84"/>
      <c r="WWU33" s="84"/>
      <c r="WWV33" s="84"/>
      <c r="WWW33" s="84"/>
      <c r="WWX33" s="84"/>
      <c r="WWY33" s="84"/>
      <c r="WWZ33" s="84"/>
      <c r="WXA33" s="84"/>
      <c r="WXB33" s="84"/>
      <c r="WXC33" s="84"/>
      <c r="WXD33" s="84"/>
      <c r="WXE33" s="84"/>
      <c r="WXF33" s="84"/>
      <c r="WXG33" s="84"/>
      <c r="WXH33" s="84"/>
      <c r="WXI33" s="84"/>
      <c r="WXJ33" s="84"/>
      <c r="WXK33" s="84"/>
      <c r="WXL33" s="84"/>
      <c r="WXM33" s="84"/>
      <c r="WXN33" s="84"/>
      <c r="WXO33" s="84"/>
      <c r="WXP33" s="84"/>
      <c r="WXQ33" s="84"/>
      <c r="WXR33" s="84"/>
      <c r="WXS33" s="84"/>
      <c r="WXT33" s="84"/>
      <c r="WXU33" s="84"/>
      <c r="WXV33" s="84"/>
      <c r="WXW33" s="84"/>
      <c r="WXX33" s="84"/>
      <c r="WXY33" s="84"/>
      <c r="WXZ33" s="84"/>
      <c r="WYA33" s="84"/>
      <c r="WYB33" s="84"/>
      <c r="WYC33" s="84"/>
      <c r="WYD33" s="84"/>
      <c r="WYE33" s="84"/>
      <c r="WYF33" s="84"/>
      <c r="WYG33" s="84"/>
      <c r="WYH33" s="84"/>
      <c r="WYI33" s="84"/>
      <c r="WYJ33" s="84"/>
      <c r="WYK33" s="84"/>
      <c r="WYL33" s="84"/>
      <c r="WYM33" s="84"/>
      <c r="WYN33" s="84"/>
      <c r="WYO33" s="84"/>
      <c r="WYP33" s="84"/>
      <c r="WYQ33" s="84"/>
      <c r="WYR33" s="84"/>
      <c r="WYS33" s="84"/>
      <c r="WYT33" s="84"/>
      <c r="WYU33" s="84"/>
      <c r="WYV33" s="84"/>
      <c r="WYW33" s="84"/>
      <c r="WYX33" s="84"/>
      <c r="WYY33" s="84"/>
      <c r="WYZ33" s="84"/>
      <c r="WZA33" s="84"/>
      <c r="WZB33" s="84"/>
      <c r="WZC33" s="84"/>
      <c r="WZD33" s="84"/>
      <c r="WZE33" s="84"/>
      <c r="WZF33" s="84"/>
      <c r="WZG33" s="84"/>
      <c r="WZH33" s="84"/>
      <c r="WZI33" s="84"/>
      <c r="WZJ33" s="84"/>
      <c r="WZK33" s="84"/>
      <c r="WZL33" s="84"/>
      <c r="WZM33" s="84"/>
      <c r="WZN33" s="84"/>
      <c r="WZO33" s="84"/>
      <c r="WZP33" s="84"/>
      <c r="WZQ33" s="84"/>
      <c r="WZR33" s="84"/>
      <c r="WZS33" s="84"/>
      <c r="WZT33" s="84"/>
      <c r="WZU33" s="84"/>
      <c r="WZV33" s="84"/>
      <c r="WZW33" s="84"/>
      <c r="WZX33" s="84"/>
      <c r="WZY33" s="84"/>
      <c r="WZZ33" s="84"/>
      <c r="XAA33" s="84"/>
      <c r="XAB33" s="84"/>
      <c r="XAC33" s="84"/>
      <c r="XAD33" s="84"/>
      <c r="XAE33" s="84"/>
      <c r="XAF33" s="84"/>
      <c r="XAG33" s="84"/>
      <c r="XAH33" s="84"/>
      <c r="XAI33" s="84"/>
      <c r="XAJ33" s="84"/>
      <c r="XAK33" s="84"/>
      <c r="XAL33" s="84"/>
      <c r="XAM33" s="84"/>
      <c r="XAN33" s="84"/>
      <c r="XAO33" s="84"/>
      <c r="XAP33" s="84"/>
      <c r="XAQ33" s="84"/>
      <c r="XAR33" s="84"/>
      <c r="XAS33" s="84"/>
      <c r="XAT33" s="84"/>
      <c r="XAU33" s="84"/>
      <c r="XAV33" s="84"/>
      <c r="XAW33" s="84"/>
      <c r="XAX33" s="84"/>
      <c r="XAY33" s="84"/>
      <c r="XAZ33" s="84"/>
      <c r="XBA33" s="84"/>
      <c r="XBB33" s="84"/>
      <c r="XBC33" s="84"/>
      <c r="XBD33" s="84"/>
      <c r="XBE33" s="84"/>
      <c r="XBF33" s="84"/>
      <c r="XBG33" s="84"/>
      <c r="XBH33" s="84"/>
      <c r="XBI33" s="84"/>
      <c r="XBJ33" s="84"/>
      <c r="XBK33" s="84"/>
      <c r="XBL33" s="84"/>
      <c r="XBM33" s="84"/>
      <c r="XBN33" s="84"/>
      <c r="XBO33" s="84"/>
      <c r="XBP33" s="84"/>
      <c r="XBQ33" s="84"/>
      <c r="XBR33" s="84"/>
      <c r="XBS33" s="84"/>
      <c r="XBT33" s="84"/>
      <c r="XBU33" s="84"/>
      <c r="XBV33" s="84"/>
      <c r="XBW33" s="84"/>
      <c r="XBX33" s="84"/>
      <c r="XBY33" s="84"/>
      <c r="XBZ33" s="84"/>
      <c r="XCA33" s="84"/>
      <c r="XCB33" s="84"/>
      <c r="XCC33" s="84"/>
      <c r="XCD33" s="84"/>
      <c r="XCE33" s="84"/>
      <c r="XCF33" s="84"/>
      <c r="XCG33" s="84"/>
      <c r="XCH33" s="84"/>
      <c r="XCI33" s="84"/>
      <c r="XCJ33" s="84"/>
      <c r="XCK33" s="84"/>
      <c r="XCL33" s="84"/>
      <c r="XCM33" s="84"/>
      <c r="XCN33" s="84"/>
      <c r="XCO33" s="84"/>
      <c r="XCP33" s="84"/>
      <c r="XCQ33" s="84"/>
      <c r="XCR33" s="84"/>
      <c r="XCS33" s="84"/>
      <c r="XCT33" s="84"/>
      <c r="XCU33" s="84"/>
      <c r="XCV33" s="84"/>
      <c r="XCW33" s="84"/>
      <c r="XCX33" s="84"/>
      <c r="XCY33" s="84"/>
      <c r="XCZ33" s="84"/>
      <c r="XDA33" s="84"/>
      <c r="XDB33" s="84"/>
      <c r="XDC33" s="84"/>
      <c r="XDD33" s="84"/>
      <c r="XDE33" s="84"/>
      <c r="XDF33" s="84"/>
      <c r="XDG33" s="84"/>
      <c r="XDH33" s="84"/>
      <c r="XDI33" s="84"/>
      <c r="XDJ33" s="84"/>
      <c r="XDK33" s="84"/>
      <c r="XDL33" s="84"/>
      <c r="XDM33" s="84"/>
      <c r="XDN33" s="84"/>
      <c r="XDO33" s="84"/>
      <c r="XDP33" s="84"/>
      <c r="XDQ33" s="84"/>
      <c r="XDR33" s="84"/>
      <c r="XDS33" s="84"/>
      <c r="XDT33" s="84"/>
      <c r="XDU33" s="84"/>
      <c r="XDV33" s="84"/>
      <c r="XDW33" s="84"/>
      <c r="XDX33" s="84"/>
      <c r="XDY33" s="84"/>
      <c r="XDZ33" s="84"/>
      <c r="XEA33" s="84"/>
      <c r="XEB33" s="84"/>
      <c r="XEC33" s="84"/>
      <c r="XED33" s="84"/>
      <c r="XEE33" s="84"/>
      <c r="XEF33" s="84"/>
      <c r="XEG33" s="84"/>
      <c r="XEH33" s="84"/>
      <c r="XEI33" s="84"/>
      <c r="XEJ33" s="84"/>
      <c r="XEK33" s="84"/>
      <c r="XEL33" s="84"/>
      <c r="XEM33" s="84"/>
      <c r="XEN33" s="84"/>
      <c r="XEO33" s="84"/>
      <c r="XEP33" s="84"/>
      <c r="XEQ33" s="84"/>
      <c r="XER33" s="84"/>
      <c r="XES33" s="84"/>
      <c r="XET33" s="84"/>
      <c r="XEU33" s="84"/>
      <c r="XEV33" s="84"/>
      <c r="XEW33" s="84"/>
      <c r="XEX33" s="84"/>
      <c r="XEY33" s="84"/>
      <c r="XEZ33" s="84"/>
      <c r="XFA33" s="84"/>
      <c r="XFB33" s="84"/>
      <c r="XFC33" s="84"/>
      <c r="XFD33" s="84"/>
    </row>
    <row r="34" spans="2:16384" s="19" customFormat="1" x14ac:dyDescent="0.25">
      <c r="B34" s="171">
        <f>IF(C34="","",MONTH(C34))</f>
        <v>1</v>
      </c>
      <c r="C34" s="68">
        <f>DATE(Helper_2!$K$11,1,1)</f>
        <v>45658</v>
      </c>
      <c r="D34" s="70"/>
      <c r="E34" s="173" t="str">
        <f>IF(C34&lt;&gt;"",IF(Helper_2!$C$8="Gallons/Day (gpd)","gpd",IF(Helper_2!$C$8="Million Gallons/Day (mgd)","mgd","")),"")</f>
        <v>mgd</v>
      </c>
      <c r="I34" s="163"/>
      <c r="L34" s="164" t="s">
        <v>1067</v>
      </c>
      <c r="M34" s="165" t="s">
        <v>1068</v>
      </c>
      <c r="N34" s="165" t="s">
        <v>1085</v>
      </c>
      <c r="O34" s="170" t="s">
        <v>1086</v>
      </c>
      <c r="R34" s="163"/>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c r="JU34" s="84"/>
      <c r="JV34" s="84"/>
      <c r="JW34" s="84"/>
      <c r="JX34" s="84"/>
      <c r="JY34" s="84"/>
      <c r="JZ34" s="84"/>
      <c r="KA34" s="84"/>
      <c r="KB34" s="84"/>
      <c r="KC34" s="84"/>
      <c r="KD34" s="84"/>
      <c r="KE34" s="84"/>
      <c r="KF34" s="84"/>
      <c r="KG34" s="84"/>
      <c r="KH34" s="84"/>
      <c r="KI34" s="84"/>
      <c r="KJ34" s="84"/>
      <c r="KK34" s="84"/>
      <c r="KL34" s="84"/>
      <c r="KM34" s="84"/>
      <c r="KN34" s="84"/>
      <c r="KO34" s="84"/>
      <c r="KP34" s="84"/>
      <c r="KQ34" s="84"/>
      <c r="KR34" s="84"/>
      <c r="KS34" s="84"/>
      <c r="KT34" s="84"/>
      <c r="KU34" s="84"/>
      <c r="KV34" s="84"/>
      <c r="KW34" s="84"/>
      <c r="KX34" s="84"/>
      <c r="KY34" s="84"/>
      <c r="KZ34" s="84"/>
      <c r="LA34" s="84"/>
      <c r="LB34" s="84"/>
      <c r="LC34" s="84"/>
      <c r="LD34" s="84"/>
      <c r="LE34" s="84"/>
      <c r="LF34" s="84"/>
      <c r="LG34" s="84"/>
      <c r="LH34" s="84"/>
      <c r="LI34" s="84"/>
      <c r="LJ34" s="84"/>
      <c r="LK34" s="84"/>
      <c r="LL34" s="84"/>
      <c r="LM34" s="84"/>
      <c r="LN34" s="84"/>
      <c r="LO34" s="84"/>
      <c r="LP34" s="84"/>
      <c r="LQ34" s="84"/>
      <c r="LR34" s="84"/>
      <c r="LS34" s="84"/>
      <c r="LT34" s="84"/>
      <c r="LU34" s="84"/>
      <c r="LV34" s="84"/>
      <c r="LW34" s="84"/>
      <c r="LX34" s="84"/>
      <c r="LY34" s="84"/>
      <c r="LZ34" s="84"/>
      <c r="MA34" s="84"/>
      <c r="MB34" s="84"/>
      <c r="MC34" s="84"/>
      <c r="MD34" s="84"/>
      <c r="ME34" s="84"/>
      <c r="MF34" s="84"/>
      <c r="MG34" s="84"/>
      <c r="MH34" s="84"/>
      <c r="MI34" s="84"/>
      <c r="MJ34" s="84"/>
      <c r="MK34" s="84"/>
      <c r="ML34" s="84"/>
      <c r="MM34" s="84"/>
      <c r="MN34" s="84"/>
      <c r="MO34" s="84"/>
      <c r="MP34" s="84"/>
      <c r="MQ34" s="84"/>
      <c r="MR34" s="84"/>
      <c r="MS34" s="84"/>
      <c r="MT34" s="84"/>
      <c r="MU34" s="84"/>
      <c r="MV34" s="84"/>
      <c r="MW34" s="84"/>
      <c r="MX34" s="84"/>
      <c r="MY34" s="84"/>
      <c r="MZ34" s="84"/>
      <c r="NA34" s="84"/>
      <c r="NB34" s="84"/>
      <c r="NC34" s="84"/>
      <c r="ND34" s="84"/>
      <c r="NE34" s="84"/>
      <c r="NF34" s="84"/>
      <c r="NG34" s="84"/>
      <c r="NH34" s="84"/>
      <c r="NI34" s="84"/>
      <c r="NJ34" s="84"/>
      <c r="NK34" s="84"/>
      <c r="NL34" s="84"/>
      <c r="NM34" s="84"/>
      <c r="NN34" s="84"/>
      <c r="NO34" s="84"/>
      <c r="NP34" s="84"/>
      <c r="NQ34" s="84"/>
      <c r="NR34" s="84"/>
      <c r="NS34" s="84"/>
      <c r="NT34" s="84"/>
      <c r="NU34" s="84"/>
      <c r="NV34" s="84"/>
      <c r="NW34" s="84"/>
      <c r="NX34" s="84"/>
      <c r="NY34" s="84"/>
      <c r="NZ34" s="84"/>
      <c r="OA34" s="84"/>
      <c r="OB34" s="84"/>
      <c r="OC34" s="84"/>
      <c r="OD34" s="84"/>
      <c r="OE34" s="84"/>
      <c r="OF34" s="84"/>
      <c r="OG34" s="84"/>
      <c r="OH34" s="84"/>
      <c r="OI34" s="84"/>
      <c r="OJ34" s="84"/>
      <c r="OK34" s="84"/>
      <c r="OL34" s="84"/>
      <c r="OM34" s="84"/>
      <c r="ON34" s="84"/>
      <c r="OO34" s="84"/>
      <c r="OP34" s="84"/>
      <c r="OQ34" s="84"/>
      <c r="OR34" s="84"/>
      <c r="OS34" s="84"/>
      <c r="OT34" s="84"/>
      <c r="OU34" s="84"/>
      <c r="OV34" s="84"/>
      <c r="OW34" s="84"/>
      <c r="OX34" s="84"/>
      <c r="OY34" s="84"/>
      <c r="OZ34" s="84"/>
      <c r="PA34" s="84"/>
      <c r="PB34" s="84"/>
      <c r="PC34" s="84"/>
      <c r="PD34" s="84"/>
      <c r="PE34" s="84"/>
      <c r="PF34" s="84"/>
      <c r="PG34" s="84"/>
      <c r="PH34" s="84"/>
      <c r="PI34" s="84"/>
      <c r="PJ34" s="84"/>
      <c r="PK34" s="84"/>
      <c r="PL34" s="84"/>
      <c r="PM34" s="84"/>
      <c r="PN34" s="84"/>
      <c r="PO34" s="84"/>
      <c r="PP34" s="84"/>
      <c r="PQ34" s="84"/>
      <c r="PR34" s="84"/>
      <c r="PS34" s="84"/>
      <c r="PT34" s="84"/>
      <c r="PU34" s="84"/>
      <c r="PV34" s="84"/>
      <c r="PW34" s="84"/>
      <c r="PX34" s="84"/>
      <c r="PY34" s="84"/>
      <c r="PZ34" s="84"/>
      <c r="QA34" s="84"/>
      <c r="QB34" s="84"/>
      <c r="QC34" s="84"/>
      <c r="QD34" s="84"/>
      <c r="QE34" s="84"/>
      <c r="QF34" s="84"/>
      <c r="QG34" s="84"/>
      <c r="QH34" s="84"/>
      <c r="QI34" s="84"/>
      <c r="QJ34" s="84"/>
      <c r="QK34" s="84"/>
      <c r="QL34" s="84"/>
      <c r="QM34" s="84"/>
      <c r="QN34" s="84"/>
      <c r="QO34" s="84"/>
      <c r="QP34" s="84"/>
      <c r="QQ34" s="84"/>
      <c r="QR34" s="84"/>
      <c r="QS34" s="84"/>
      <c r="QT34" s="84"/>
      <c r="QU34" s="84"/>
      <c r="QV34" s="84"/>
      <c r="QW34" s="84"/>
      <c r="QX34" s="84"/>
      <c r="QY34" s="84"/>
      <c r="QZ34" s="84"/>
      <c r="RA34" s="84"/>
      <c r="RB34" s="84"/>
      <c r="RC34" s="84"/>
      <c r="RD34" s="84"/>
      <c r="RE34" s="84"/>
      <c r="RF34" s="84"/>
      <c r="RG34" s="84"/>
      <c r="RH34" s="84"/>
      <c r="RI34" s="84"/>
      <c r="RJ34" s="84"/>
      <c r="RK34" s="84"/>
      <c r="RL34" s="84"/>
      <c r="RM34" s="84"/>
      <c r="RN34" s="84"/>
      <c r="RO34" s="84"/>
      <c r="RP34" s="84"/>
      <c r="RQ34" s="84"/>
      <c r="RR34" s="84"/>
      <c r="RS34" s="84"/>
      <c r="RT34" s="84"/>
      <c r="RU34" s="84"/>
      <c r="RV34" s="84"/>
      <c r="RW34" s="84"/>
      <c r="RX34" s="84"/>
      <c r="RY34" s="84"/>
      <c r="RZ34" s="84"/>
      <c r="SA34" s="84"/>
      <c r="SB34" s="84"/>
      <c r="SC34" s="84"/>
      <c r="SD34" s="84"/>
      <c r="SE34" s="84"/>
      <c r="SF34" s="84"/>
      <c r="SG34" s="84"/>
      <c r="SH34" s="84"/>
      <c r="SI34" s="84"/>
      <c r="SJ34" s="84"/>
      <c r="SK34" s="84"/>
      <c r="SL34" s="84"/>
      <c r="SM34" s="84"/>
      <c r="SN34" s="84"/>
      <c r="SO34" s="84"/>
      <c r="SP34" s="84"/>
      <c r="SQ34" s="84"/>
      <c r="SR34" s="84"/>
      <c r="SS34" s="84"/>
      <c r="ST34" s="84"/>
      <c r="SU34" s="84"/>
      <c r="SV34" s="84"/>
      <c r="SW34" s="84"/>
      <c r="SX34" s="84"/>
      <c r="SY34" s="84"/>
      <c r="SZ34" s="84"/>
      <c r="TA34" s="84"/>
      <c r="TB34" s="84"/>
      <c r="TC34" s="84"/>
      <c r="TD34" s="84"/>
      <c r="TE34" s="84"/>
      <c r="TF34" s="84"/>
      <c r="TG34" s="84"/>
      <c r="TH34" s="84"/>
      <c r="TI34" s="84"/>
      <c r="TJ34" s="84"/>
      <c r="TK34" s="84"/>
      <c r="TL34" s="84"/>
      <c r="TM34" s="84"/>
      <c r="TN34" s="84"/>
      <c r="TO34" s="84"/>
      <c r="TP34" s="84"/>
      <c r="TQ34" s="84"/>
      <c r="TR34" s="84"/>
      <c r="TS34" s="84"/>
      <c r="TT34" s="84"/>
      <c r="TU34" s="84"/>
      <c r="TV34" s="84"/>
      <c r="TW34" s="84"/>
      <c r="TX34" s="84"/>
      <c r="TY34" s="84"/>
      <c r="TZ34" s="84"/>
      <c r="UA34" s="84"/>
      <c r="UB34" s="84"/>
      <c r="UC34" s="84"/>
      <c r="UD34" s="84"/>
      <c r="UE34" s="84"/>
      <c r="UF34" s="84"/>
      <c r="UG34" s="84"/>
      <c r="UH34" s="84"/>
      <c r="UI34" s="84"/>
      <c r="UJ34" s="84"/>
      <c r="UK34" s="84"/>
      <c r="UL34" s="84"/>
      <c r="UM34" s="84"/>
      <c r="UN34" s="84"/>
      <c r="UO34" s="84"/>
      <c r="UP34" s="84"/>
      <c r="UQ34" s="84"/>
      <c r="UR34" s="84"/>
      <c r="US34" s="84"/>
      <c r="UT34" s="84"/>
      <c r="UU34" s="84"/>
      <c r="UV34" s="84"/>
      <c r="UW34" s="84"/>
      <c r="UX34" s="84"/>
      <c r="UY34" s="84"/>
      <c r="UZ34" s="84"/>
      <c r="VA34" s="84"/>
      <c r="VB34" s="84"/>
      <c r="VC34" s="84"/>
      <c r="VD34" s="84"/>
      <c r="VE34" s="84"/>
      <c r="VF34" s="84"/>
      <c r="VG34" s="84"/>
      <c r="VH34" s="84"/>
      <c r="VI34" s="84"/>
      <c r="VJ34" s="84"/>
      <c r="VK34" s="84"/>
      <c r="VL34" s="84"/>
      <c r="VM34" s="84"/>
      <c r="VN34" s="84"/>
      <c r="VO34" s="84"/>
      <c r="VP34" s="84"/>
      <c r="VQ34" s="84"/>
      <c r="VR34" s="84"/>
      <c r="VS34" s="84"/>
      <c r="VT34" s="84"/>
      <c r="VU34" s="84"/>
      <c r="VV34" s="84"/>
      <c r="VW34" s="84"/>
      <c r="VX34" s="84"/>
      <c r="VY34" s="84"/>
      <c r="VZ34" s="84"/>
      <c r="WA34" s="84"/>
      <c r="WB34" s="84"/>
      <c r="WC34" s="84"/>
      <c r="WD34" s="84"/>
      <c r="WE34" s="84"/>
      <c r="WF34" s="84"/>
      <c r="WG34" s="84"/>
      <c r="WH34" s="84"/>
      <c r="WI34" s="84"/>
      <c r="WJ34" s="84"/>
      <c r="WK34" s="84"/>
      <c r="WL34" s="84"/>
      <c r="WM34" s="84"/>
      <c r="WN34" s="84"/>
      <c r="WO34" s="84"/>
      <c r="WP34" s="84"/>
      <c r="WQ34" s="84"/>
      <c r="WR34" s="84"/>
      <c r="WS34" s="84"/>
      <c r="WT34" s="84"/>
      <c r="WU34" s="84"/>
      <c r="WV34" s="84"/>
      <c r="WW34" s="84"/>
      <c r="WX34" s="84"/>
      <c r="WY34" s="84"/>
      <c r="WZ34" s="84"/>
      <c r="XA34" s="84"/>
      <c r="XB34" s="84"/>
      <c r="XC34" s="84"/>
      <c r="XD34" s="84"/>
      <c r="XE34" s="84"/>
      <c r="XF34" s="84"/>
      <c r="XG34" s="84"/>
      <c r="XH34" s="84"/>
      <c r="XI34" s="84"/>
      <c r="XJ34" s="84"/>
      <c r="XK34" s="84"/>
      <c r="XL34" s="84"/>
      <c r="XM34" s="84"/>
      <c r="XN34" s="84"/>
      <c r="XO34" s="84"/>
      <c r="XP34" s="84"/>
      <c r="XQ34" s="84"/>
      <c r="XR34" s="84"/>
      <c r="XS34" s="84"/>
      <c r="XT34" s="84"/>
      <c r="XU34" s="84"/>
      <c r="XV34" s="84"/>
      <c r="XW34" s="84"/>
      <c r="XX34" s="84"/>
      <c r="XY34" s="84"/>
      <c r="XZ34" s="84"/>
      <c r="YA34" s="84"/>
      <c r="YB34" s="84"/>
      <c r="YC34" s="84"/>
      <c r="YD34" s="84"/>
      <c r="YE34" s="84"/>
      <c r="YF34" s="84"/>
      <c r="YG34" s="84"/>
      <c r="YH34" s="84"/>
      <c r="YI34" s="84"/>
      <c r="YJ34" s="84"/>
      <c r="YK34" s="84"/>
      <c r="YL34" s="84"/>
      <c r="YM34" s="84"/>
      <c r="YN34" s="84"/>
      <c r="YO34" s="84"/>
      <c r="YP34" s="84"/>
      <c r="YQ34" s="84"/>
      <c r="YR34" s="84"/>
      <c r="YS34" s="84"/>
      <c r="YT34" s="84"/>
      <c r="YU34" s="84"/>
      <c r="YV34" s="84"/>
      <c r="YW34" s="84"/>
      <c r="YX34" s="84"/>
      <c r="YY34" s="84"/>
      <c r="YZ34" s="84"/>
      <c r="ZA34" s="84"/>
      <c r="ZB34" s="84"/>
      <c r="ZC34" s="84"/>
      <c r="ZD34" s="84"/>
      <c r="ZE34" s="84"/>
      <c r="ZF34" s="84"/>
      <c r="ZG34" s="84"/>
      <c r="ZH34" s="84"/>
      <c r="ZI34" s="84"/>
      <c r="ZJ34" s="84"/>
      <c r="ZK34" s="84"/>
      <c r="ZL34" s="84"/>
      <c r="ZM34" s="84"/>
      <c r="ZN34" s="84"/>
      <c r="ZO34" s="84"/>
      <c r="ZP34" s="84"/>
      <c r="ZQ34" s="84"/>
      <c r="ZR34" s="84"/>
      <c r="ZS34" s="84"/>
      <c r="ZT34" s="84"/>
      <c r="ZU34" s="84"/>
      <c r="ZV34" s="84"/>
      <c r="ZW34" s="84"/>
      <c r="ZX34" s="84"/>
      <c r="ZY34" s="84"/>
      <c r="ZZ34" s="84"/>
      <c r="AAA34" s="84"/>
      <c r="AAB34" s="84"/>
      <c r="AAC34" s="84"/>
      <c r="AAD34" s="84"/>
      <c r="AAE34" s="84"/>
      <c r="AAF34" s="84"/>
      <c r="AAG34" s="84"/>
      <c r="AAH34" s="84"/>
      <c r="AAI34" s="84"/>
      <c r="AAJ34" s="84"/>
      <c r="AAK34" s="84"/>
      <c r="AAL34" s="84"/>
      <c r="AAM34" s="84"/>
      <c r="AAN34" s="84"/>
      <c r="AAO34" s="84"/>
      <c r="AAP34" s="84"/>
      <c r="AAQ34" s="84"/>
      <c r="AAR34" s="84"/>
      <c r="AAS34" s="84"/>
      <c r="AAT34" s="84"/>
      <c r="AAU34" s="84"/>
      <c r="AAV34" s="84"/>
      <c r="AAW34" s="84"/>
      <c r="AAX34" s="84"/>
      <c r="AAY34" s="84"/>
      <c r="AAZ34" s="84"/>
      <c r="ABA34" s="84"/>
      <c r="ABB34" s="84"/>
      <c r="ABC34" s="84"/>
      <c r="ABD34" s="84"/>
      <c r="ABE34" s="84"/>
      <c r="ABF34" s="84"/>
      <c r="ABG34" s="84"/>
      <c r="ABH34" s="84"/>
      <c r="ABI34" s="84"/>
      <c r="ABJ34" s="84"/>
      <c r="ABK34" s="84"/>
      <c r="ABL34" s="84"/>
      <c r="ABM34" s="84"/>
      <c r="ABN34" s="84"/>
      <c r="ABO34" s="84"/>
      <c r="ABP34" s="84"/>
      <c r="ABQ34" s="84"/>
      <c r="ABR34" s="84"/>
      <c r="ABS34" s="84"/>
      <c r="ABT34" s="84"/>
      <c r="ABU34" s="84"/>
      <c r="ABV34" s="84"/>
      <c r="ABW34" s="84"/>
      <c r="ABX34" s="84"/>
      <c r="ABY34" s="84"/>
      <c r="ABZ34" s="84"/>
      <c r="ACA34" s="84"/>
      <c r="ACB34" s="84"/>
      <c r="ACC34" s="84"/>
      <c r="ACD34" s="84"/>
      <c r="ACE34" s="84"/>
      <c r="ACF34" s="84"/>
      <c r="ACG34" s="84"/>
      <c r="ACH34" s="84"/>
      <c r="ACI34" s="84"/>
      <c r="ACJ34" s="84"/>
      <c r="ACK34" s="84"/>
      <c r="ACL34" s="84"/>
      <c r="ACM34" s="84"/>
      <c r="ACN34" s="84"/>
      <c r="ACO34" s="84"/>
      <c r="ACP34" s="84"/>
      <c r="ACQ34" s="84"/>
      <c r="ACR34" s="84"/>
      <c r="ACS34" s="84"/>
      <c r="ACT34" s="84"/>
      <c r="ACU34" s="84"/>
      <c r="ACV34" s="84"/>
      <c r="ACW34" s="84"/>
      <c r="ACX34" s="84"/>
      <c r="ACY34" s="84"/>
      <c r="ACZ34" s="84"/>
      <c r="ADA34" s="84"/>
      <c r="ADB34" s="84"/>
      <c r="ADC34" s="84"/>
      <c r="ADD34" s="84"/>
      <c r="ADE34" s="84"/>
      <c r="ADF34" s="84"/>
      <c r="ADG34" s="84"/>
      <c r="ADH34" s="84"/>
      <c r="ADI34" s="84"/>
      <c r="ADJ34" s="84"/>
      <c r="ADK34" s="84"/>
      <c r="ADL34" s="84"/>
      <c r="ADM34" s="84"/>
      <c r="ADN34" s="84"/>
      <c r="ADO34" s="84"/>
      <c r="ADP34" s="84"/>
      <c r="ADQ34" s="84"/>
      <c r="ADR34" s="84"/>
      <c r="ADS34" s="84"/>
      <c r="ADT34" s="84"/>
      <c r="ADU34" s="84"/>
      <c r="ADV34" s="84"/>
      <c r="ADW34" s="84"/>
      <c r="ADX34" s="84"/>
      <c r="ADY34" s="84"/>
      <c r="ADZ34" s="84"/>
      <c r="AEA34" s="84"/>
      <c r="AEB34" s="84"/>
      <c r="AEC34" s="84"/>
      <c r="AED34" s="84"/>
      <c r="AEE34" s="84"/>
      <c r="AEF34" s="84"/>
      <c r="AEG34" s="84"/>
      <c r="AEH34" s="84"/>
      <c r="AEI34" s="84"/>
      <c r="AEJ34" s="84"/>
      <c r="AEK34" s="84"/>
      <c r="AEL34" s="84"/>
      <c r="AEM34" s="84"/>
      <c r="AEN34" s="84"/>
      <c r="AEO34" s="84"/>
      <c r="AEP34" s="84"/>
      <c r="AEQ34" s="84"/>
      <c r="AER34" s="84"/>
      <c r="AES34" s="84"/>
      <c r="AET34" s="84"/>
      <c r="AEU34" s="84"/>
      <c r="AEV34" s="84"/>
      <c r="AEW34" s="84"/>
      <c r="AEX34" s="84"/>
      <c r="AEY34" s="84"/>
      <c r="AEZ34" s="84"/>
      <c r="AFA34" s="84"/>
      <c r="AFB34" s="84"/>
      <c r="AFC34" s="84"/>
      <c r="AFD34" s="84"/>
      <c r="AFE34" s="84"/>
      <c r="AFF34" s="84"/>
      <c r="AFG34" s="84"/>
      <c r="AFH34" s="84"/>
      <c r="AFI34" s="84"/>
      <c r="AFJ34" s="84"/>
      <c r="AFK34" s="84"/>
      <c r="AFL34" s="84"/>
      <c r="AFM34" s="84"/>
      <c r="AFN34" s="84"/>
      <c r="AFO34" s="84"/>
      <c r="AFP34" s="84"/>
      <c r="AFQ34" s="84"/>
      <c r="AFR34" s="84"/>
      <c r="AFS34" s="84"/>
      <c r="AFT34" s="84"/>
      <c r="AFU34" s="84"/>
      <c r="AFV34" s="84"/>
      <c r="AFW34" s="84"/>
      <c r="AFX34" s="84"/>
      <c r="AFY34" s="84"/>
      <c r="AFZ34" s="84"/>
      <c r="AGA34" s="84"/>
      <c r="AGB34" s="84"/>
      <c r="AGC34" s="84"/>
      <c r="AGD34" s="84"/>
      <c r="AGE34" s="84"/>
      <c r="AGF34" s="84"/>
      <c r="AGG34" s="84"/>
      <c r="AGH34" s="84"/>
      <c r="AGI34" s="84"/>
      <c r="AGJ34" s="84"/>
      <c r="AGK34" s="84"/>
      <c r="AGL34" s="84"/>
      <c r="AGM34" s="84"/>
      <c r="AGN34" s="84"/>
      <c r="AGO34" s="84"/>
      <c r="AGP34" s="84"/>
      <c r="AGQ34" s="84"/>
      <c r="AGR34" s="84"/>
      <c r="AGS34" s="84"/>
      <c r="AGT34" s="84"/>
      <c r="AGU34" s="84"/>
      <c r="AGV34" s="84"/>
      <c r="AGW34" s="84"/>
      <c r="AGX34" s="84"/>
      <c r="AGY34" s="84"/>
      <c r="AGZ34" s="84"/>
      <c r="AHA34" s="84"/>
      <c r="AHB34" s="84"/>
      <c r="AHC34" s="84"/>
      <c r="AHD34" s="84"/>
      <c r="AHE34" s="84"/>
      <c r="AHF34" s="84"/>
      <c r="AHG34" s="84"/>
      <c r="AHH34" s="84"/>
      <c r="AHI34" s="84"/>
      <c r="AHJ34" s="84"/>
      <c r="AHK34" s="84"/>
      <c r="AHL34" s="84"/>
      <c r="AHM34" s="84"/>
      <c r="AHN34" s="84"/>
      <c r="AHO34" s="84"/>
      <c r="AHP34" s="84"/>
      <c r="AHQ34" s="84"/>
      <c r="AHR34" s="84"/>
      <c r="AHS34" s="84"/>
      <c r="AHT34" s="84"/>
      <c r="AHU34" s="84"/>
      <c r="AHV34" s="84"/>
      <c r="AHW34" s="84"/>
      <c r="AHX34" s="84"/>
      <c r="AHY34" s="84"/>
      <c r="AHZ34" s="84"/>
      <c r="AIA34" s="84"/>
      <c r="AIB34" s="84"/>
      <c r="AIC34" s="84"/>
      <c r="AID34" s="84"/>
      <c r="AIE34" s="84"/>
      <c r="AIF34" s="84"/>
      <c r="AIG34" s="84"/>
      <c r="AIH34" s="84"/>
      <c r="AII34" s="84"/>
      <c r="AIJ34" s="84"/>
      <c r="AIK34" s="84"/>
      <c r="AIL34" s="84"/>
      <c r="AIM34" s="84"/>
      <c r="AIN34" s="84"/>
      <c r="AIO34" s="84"/>
      <c r="AIP34" s="84"/>
      <c r="AIQ34" s="84"/>
      <c r="AIR34" s="84"/>
      <c r="AIS34" s="84"/>
      <c r="AIT34" s="84"/>
      <c r="AIU34" s="84"/>
      <c r="AIV34" s="84"/>
      <c r="AIW34" s="84"/>
      <c r="AIX34" s="84"/>
      <c r="AIY34" s="84"/>
      <c r="AIZ34" s="84"/>
      <c r="AJA34" s="84"/>
      <c r="AJB34" s="84"/>
      <c r="AJC34" s="84"/>
      <c r="AJD34" s="84"/>
      <c r="AJE34" s="84"/>
      <c r="AJF34" s="84"/>
      <c r="AJG34" s="84"/>
      <c r="AJH34" s="84"/>
      <c r="AJI34" s="84"/>
      <c r="AJJ34" s="84"/>
      <c r="AJK34" s="84"/>
      <c r="AJL34" s="84"/>
      <c r="AJM34" s="84"/>
      <c r="AJN34" s="84"/>
      <c r="AJO34" s="84"/>
      <c r="AJP34" s="84"/>
      <c r="AJQ34" s="84"/>
      <c r="AJR34" s="84"/>
      <c r="AJS34" s="84"/>
      <c r="AJT34" s="84"/>
      <c r="AJU34" s="84"/>
      <c r="AJV34" s="84"/>
      <c r="AJW34" s="84"/>
      <c r="AJX34" s="84"/>
      <c r="AJY34" s="84"/>
      <c r="AJZ34" s="84"/>
      <c r="AKA34" s="84"/>
      <c r="AKB34" s="84"/>
      <c r="AKC34" s="84"/>
      <c r="AKD34" s="84"/>
      <c r="AKE34" s="84"/>
      <c r="AKF34" s="84"/>
      <c r="AKG34" s="84"/>
      <c r="AKH34" s="84"/>
      <c r="AKI34" s="84"/>
      <c r="AKJ34" s="84"/>
      <c r="AKK34" s="84"/>
      <c r="AKL34" s="84"/>
      <c r="AKM34" s="84"/>
      <c r="AKN34" s="84"/>
      <c r="AKO34" s="84"/>
      <c r="AKP34" s="84"/>
      <c r="AKQ34" s="84"/>
      <c r="AKR34" s="84"/>
      <c r="AKS34" s="84"/>
      <c r="AKT34" s="84"/>
      <c r="AKU34" s="84"/>
      <c r="AKV34" s="84"/>
      <c r="AKW34" s="84"/>
      <c r="AKX34" s="84"/>
      <c r="AKY34" s="84"/>
      <c r="AKZ34" s="84"/>
      <c r="ALA34" s="84"/>
      <c r="ALB34" s="84"/>
      <c r="ALC34" s="84"/>
      <c r="ALD34" s="84"/>
      <c r="ALE34" s="84"/>
      <c r="ALF34" s="84"/>
      <c r="ALG34" s="84"/>
      <c r="ALH34" s="84"/>
      <c r="ALI34" s="84"/>
      <c r="ALJ34" s="84"/>
      <c r="ALK34" s="84"/>
      <c r="ALL34" s="84"/>
      <c r="ALM34" s="84"/>
      <c r="ALN34" s="84"/>
      <c r="ALO34" s="84"/>
      <c r="ALP34" s="84"/>
      <c r="ALQ34" s="84"/>
      <c r="ALR34" s="84"/>
      <c r="ALS34" s="84"/>
      <c r="ALT34" s="84"/>
      <c r="ALU34" s="84"/>
      <c r="ALV34" s="84"/>
      <c r="ALW34" s="84"/>
      <c r="ALX34" s="84"/>
      <c r="ALY34" s="84"/>
      <c r="ALZ34" s="84"/>
      <c r="AMA34" s="84"/>
      <c r="AMB34" s="84"/>
      <c r="AMC34" s="84"/>
      <c r="AMD34" s="84"/>
      <c r="AME34" s="84"/>
      <c r="AMF34" s="84"/>
      <c r="AMG34" s="84"/>
      <c r="AMH34" s="84"/>
      <c r="AMI34" s="84"/>
      <c r="AMJ34" s="84"/>
      <c r="AMK34" s="84"/>
      <c r="AML34" s="84"/>
      <c r="AMM34" s="84"/>
      <c r="AMN34" s="84"/>
      <c r="AMO34" s="84"/>
      <c r="AMP34" s="84"/>
      <c r="AMQ34" s="84"/>
      <c r="AMR34" s="84"/>
      <c r="AMS34" s="84"/>
      <c r="AMT34" s="84"/>
      <c r="AMU34" s="84"/>
      <c r="AMV34" s="84"/>
      <c r="AMW34" s="84"/>
      <c r="AMX34" s="84"/>
      <c r="AMY34" s="84"/>
      <c r="AMZ34" s="84"/>
      <c r="ANA34" s="84"/>
      <c r="ANB34" s="84"/>
      <c r="ANC34" s="84"/>
      <c r="AND34" s="84"/>
      <c r="ANE34" s="84"/>
      <c r="ANF34" s="84"/>
      <c r="ANG34" s="84"/>
      <c r="ANH34" s="84"/>
      <c r="ANI34" s="84"/>
      <c r="ANJ34" s="84"/>
      <c r="ANK34" s="84"/>
      <c r="ANL34" s="84"/>
      <c r="ANM34" s="84"/>
      <c r="ANN34" s="84"/>
      <c r="ANO34" s="84"/>
      <c r="ANP34" s="84"/>
      <c r="ANQ34" s="84"/>
      <c r="ANR34" s="84"/>
      <c r="ANS34" s="84"/>
      <c r="ANT34" s="84"/>
      <c r="ANU34" s="84"/>
      <c r="ANV34" s="84"/>
      <c r="ANW34" s="84"/>
      <c r="ANX34" s="84"/>
      <c r="ANY34" s="84"/>
      <c r="ANZ34" s="84"/>
      <c r="AOA34" s="84"/>
      <c r="AOB34" s="84"/>
      <c r="AOC34" s="84"/>
      <c r="AOD34" s="84"/>
      <c r="AOE34" s="84"/>
      <c r="AOF34" s="84"/>
      <c r="AOG34" s="84"/>
      <c r="AOH34" s="84"/>
      <c r="AOI34" s="84"/>
      <c r="AOJ34" s="84"/>
      <c r="AOK34" s="84"/>
      <c r="AOL34" s="84"/>
      <c r="AOM34" s="84"/>
      <c r="AON34" s="84"/>
      <c r="AOO34" s="84"/>
      <c r="AOP34" s="84"/>
      <c r="AOQ34" s="84"/>
      <c r="AOR34" s="84"/>
      <c r="AOS34" s="84"/>
      <c r="AOT34" s="84"/>
      <c r="AOU34" s="84"/>
      <c r="AOV34" s="84"/>
      <c r="AOW34" s="84"/>
      <c r="AOX34" s="84"/>
      <c r="AOY34" s="84"/>
      <c r="AOZ34" s="84"/>
      <c r="APA34" s="84"/>
      <c r="APB34" s="84"/>
      <c r="APC34" s="84"/>
      <c r="APD34" s="84"/>
      <c r="APE34" s="84"/>
      <c r="APF34" s="84"/>
      <c r="APG34" s="84"/>
      <c r="APH34" s="84"/>
      <c r="API34" s="84"/>
      <c r="APJ34" s="84"/>
      <c r="APK34" s="84"/>
      <c r="APL34" s="84"/>
      <c r="APM34" s="84"/>
      <c r="APN34" s="84"/>
      <c r="APO34" s="84"/>
      <c r="APP34" s="84"/>
      <c r="APQ34" s="84"/>
      <c r="APR34" s="84"/>
      <c r="APS34" s="84"/>
      <c r="APT34" s="84"/>
      <c r="APU34" s="84"/>
      <c r="APV34" s="84"/>
      <c r="APW34" s="84"/>
      <c r="APX34" s="84"/>
      <c r="APY34" s="84"/>
      <c r="APZ34" s="84"/>
      <c r="AQA34" s="84"/>
      <c r="AQB34" s="84"/>
      <c r="AQC34" s="84"/>
      <c r="AQD34" s="84"/>
      <c r="AQE34" s="84"/>
      <c r="AQF34" s="84"/>
      <c r="AQG34" s="84"/>
      <c r="AQH34" s="84"/>
      <c r="AQI34" s="84"/>
      <c r="AQJ34" s="84"/>
      <c r="AQK34" s="84"/>
      <c r="AQL34" s="84"/>
      <c r="AQM34" s="84"/>
      <c r="AQN34" s="84"/>
      <c r="AQO34" s="84"/>
      <c r="AQP34" s="84"/>
      <c r="AQQ34" s="84"/>
      <c r="AQR34" s="84"/>
      <c r="AQS34" s="84"/>
      <c r="AQT34" s="84"/>
      <c r="AQU34" s="84"/>
      <c r="AQV34" s="84"/>
      <c r="AQW34" s="84"/>
      <c r="AQX34" s="84"/>
      <c r="AQY34" s="84"/>
      <c r="AQZ34" s="84"/>
      <c r="ARA34" s="84"/>
      <c r="ARB34" s="84"/>
      <c r="ARC34" s="84"/>
      <c r="ARD34" s="84"/>
      <c r="ARE34" s="84"/>
      <c r="ARF34" s="84"/>
      <c r="ARG34" s="84"/>
      <c r="ARH34" s="84"/>
      <c r="ARI34" s="84"/>
      <c r="ARJ34" s="84"/>
      <c r="ARK34" s="84"/>
      <c r="ARL34" s="84"/>
      <c r="ARM34" s="84"/>
      <c r="ARN34" s="84"/>
      <c r="ARO34" s="84"/>
      <c r="ARP34" s="84"/>
      <c r="ARQ34" s="84"/>
      <c r="ARR34" s="84"/>
      <c r="ARS34" s="84"/>
      <c r="ART34" s="84"/>
      <c r="ARU34" s="84"/>
      <c r="ARV34" s="84"/>
      <c r="ARW34" s="84"/>
      <c r="ARX34" s="84"/>
      <c r="ARY34" s="84"/>
      <c r="ARZ34" s="84"/>
      <c r="ASA34" s="84"/>
      <c r="ASB34" s="84"/>
      <c r="ASC34" s="84"/>
      <c r="ASD34" s="84"/>
      <c r="ASE34" s="84"/>
      <c r="ASF34" s="84"/>
      <c r="ASG34" s="84"/>
      <c r="ASH34" s="84"/>
      <c r="ASI34" s="84"/>
      <c r="ASJ34" s="84"/>
      <c r="ASK34" s="84"/>
      <c r="ASL34" s="84"/>
      <c r="ASM34" s="84"/>
      <c r="ASN34" s="84"/>
      <c r="ASO34" s="84"/>
      <c r="ASP34" s="84"/>
      <c r="ASQ34" s="84"/>
      <c r="ASR34" s="84"/>
      <c r="ASS34" s="84"/>
      <c r="AST34" s="84"/>
      <c r="ASU34" s="84"/>
      <c r="ASV34" s="84"/>
      <c r="ASW34" s="84"/>
      <c r="ASX34" s="84"/>
      <c r="ASY34" s="84"/>
      <c r="ASZ34" s="84"/>
      <c r="ATA34" s="84"/>
      <c r="ATB34" s="84"/>
      <c r="ATC34" s="84"/>
      <c r="ATD34" s="84"/>
      <c r="ATE34" s="84"/>
      <c r="ATF34" s="84"/>
      <c r="ATG34" s="84"/>
      <c r="ATH34" s="84"/>
      <c r="ATI34" s="84"/>
      <c r="ATJ34" s="84"/>
      <c r="ATK34" s="84"/>
      <c r="ATL34" s="84"/>
      <c r="ATM34" s="84"/>
      <c r="ATN34" s="84"/>
      <c r="ATO34" s="84"/>
      <c r="ATP34" s="84"/>
      <c r="ATQ34" s="84"/>
      <c r="ATR34" s="84"/>
      <c r="ATS34" s="84"/>
      <c r="ATT34" s="84"/>
      <c r="ATU34" s="84"/>
      <c r="ATV34" s="84"/>
      <c r="ATW34" s="84"/>
      <c r="ATX34" s="84"/>
      <c r="ATY34" s="84"/>
      <c r="ATZ34" s="84"/>
      <c r="AUA34" s="84"/>
      <c r="AUB34" s="84"/>
      <c r="AUC34" s="84"/>
      <c r="AUD34" s="84"/>
      <c r="AUE34" s="84"/>
      <c r="AUF34" s="84"/>
      <c r="AUG34" s="84"/>
      <c r="AUH34" s="84"/>
      <c r="AUI34" s="84"/>
      <c r="AUJ34" s="84"/>
      <c r="AUK34" s="84"/>
      <c r="AUL34" s="84"/>
      <c r="AUM34" s="84"/>
      <c r="AUN34" s="84"/>
      <c r="AUO34" s="84"/>
      <c r="AUP34" s="84"/>
      <c r="AUQ34" s="84"/>
      <c r="AUR34" s="84"/>
      <c r="AUS34" s="84"/>
      <c r="AUT34" s="84"/>
      <c r="AUU34" s="84"/>
      <c r="AUV34" s="84"/>
      <c r="AUW34" s="84"/>
      <c r="AUX34" s="84"/>
      <c r="AUY34" s="84"/>
      <c r="AUZ34" s="84"/>
      <c r="AVA34" s="84"/>
      <c r="AVB34" s="84"/>
      <c r="AVC34" s="84"/>
      <c r="AVD34" s="84"/>
      <c r="AVE34" s="84"/>
      <c r="AVF34" s="84"/>
      <c r="AVG34" s="84"/>
      <c r="AVH34" s="84"/>
      <c r="AVI34" s="84"/>
      <c r="AVJ34" s="84"/>
      <c r="AVK34" s="84"/>
      <c r="AVL34" s="84"/>
      <c r="AVM34" s="84"/>
      <c r="AVN34" s="84"/>
      <c r="AVO34" s="84"/>
      <c r="AVP34" s="84"/>
      <c r="AVQ34" s="84"/>
      <c r="AVR34" s="84"/>
      <c r="AVS34" s="84"/>
      <c r="AVT34" s="84"/>
      <c r="AVU34" s="84"/>
      <c r="AVV34" s="84"/>
      <c r="AVW34" s="84"/>
      <c r="AVX34" s="84"/>
      <c r="AVY34" s="84"/>
      <c r="AVZ34" s="84"/>
      <c r="AWA34" s="84"/>
      <c r="AWB34" s="84"/>
      <c r="AWC34" s="84"/>
      <c r="AWD34" s="84"/>
      <c r="AWE34" s="84"/>
      <c r="AWF34" s="84"/>
      <c r="AWG34" s="84"/>
      <c r="AWH34" s="84"/>
      <c r="AWI34" s="84"/>
      <c r="AWJ34" s="84"/>
      <c r="AWK34" s="84"/>
      <c r="AWL34" s="84"/>
      <c r="AWM34" s="84"/>
      <c r="AWN34" s="84"/>
      <c r="AWO34" s="84"/>
      <c r="AWP34" s="84"/>
      <c r="AWQ34" s="84"/>
      <c r="AWR34" s="84"/>
      <c r="AWS34" s="84"/>
      <c r="AWT34" s="84"/>
      <c r="AWU34" s="84"/>
      <c r="AWV34" s="84"/>
      <c r="AWW34" s="84"/>
      <c r="AWX34" s="84"/>
      <c r="AWY34" s="84"/>
      <c r="AWZ34" s="84"/>
      <c r="AXA34" s="84"/>
      <c r="AXB34" s="84"/>
      <c r="AXC34" s="84"/>
      <c r="AXD34" s="84"/>
      <c r="AXE34" s="84"/>
      <c r="AXF34" s="84"/>
      <c r="AXG34" s="84"/>
      <c r="AXH34" s="84"/>
      <c r="AXI34" s="84"/>
      <c r="AXJ34" s="84"/>
      <c r="AXK34" s="84"/>
      <c r="AXL34" s="84"/>
      <c r="AXM34" s="84"/>
      <c r="AXN34" s="84"/>
      <c r="AXO34" s="84"/>
      <c r="AXP34" s="84"/>
      <c r="AXQ34" s="84"/>
      <c r="AXR34" s="84"/>
      <c r="AXS34" s="84"/>
      <c r="AXT34" s="84"/>
      <c r="AXU34" s="84"/>
      <c r="AXV34" s="84"/>
      <c r="AXW34" s="84"/>
      <c r="AXX34" s="84"/>
      <c r="AXY34" s="84"/>
      <c r="AXZ34" s="84"/>
      <c r="AYA34" s="84"/>
      <c r="AYB34" s="84"/>
      <c r="AYC34" s="84"/>
      <c r="AYD34" s="84"/>
      <c r="AYE34" s="84"/>
      <c r="AYF34" s="84"/>
      <c r="AYG34" s="84"/>
      <c r="AYH34" s="84"/>
      <c r="AYI34" s="84"/>
      <c r="AYJ34" s="84"/>
      <c r="AYK34" s="84"/>
      <c r="AYL34" s="84"/>
      <c r="AYM34" s="84"/>
      <c r="AYN34" s="84"/>
      <c r="AYO34" s="84"/>
      <c r="AYP34" s="84"/>
      <c r="AYQ34" s="84"/>
      <c r="AYR34" s="84"/>
      <c r="AYS34" s="84"/>
      <c r="AYT34" s="84"/>
      <c r="AYU34" s="84"/>
      <c r="AYV34" s="84"/>
      <c r="AYW34" s="84"/>
      <c r="AYX34" s="84"/>
      <c r="AYY34" s="84"/>
      <c r="AYZ34" s="84"/>
      <c r="AZA34" s="84"/>
      <c r="AZB34" s="84"/>
      <c r="AZC34" s="84"/>
      <c r="AZD34" s="84"/>
      <c r="AZE34" s="84"/>
      <c r="AZF34" s="84"/>
      <c r="AZG34" s="84"/>
      <c r="AZH34" s="84"/>
      <c r="AZI34" s="84"/>
      <c r="AZJ34" s="84"/>
      <c r="AZK34" s="84"/>
      <c r="AZL34" s="84"/>
      <c r="AZM34" s="84"/>
      <c r="AZN34" s="84"/>
      <c r="AZO34" s="84"/>
      <c r="AZP34" s="84"/>
      <c r="AZQ34" s="84"/>
      <c r="AZR34" s="84"/>
      <c r="AZS34" s="84"/>
      <c r="AZT34" s="84"/>
      <c r="AZU34" s="84"/>
      <c r="AZV34" s="84"/>
      <c r="AZW34" s="84"/>
      <c r="AZX34" s="84"/>
      <c r="AZY34" s="84"/>
      <c r="AZZ34" s="84"/>
      <c r="BAA34" s="84"/>
      <c r="BAB34" s="84"/>
      <c r="BAC34" s="84"/>
      <c r="BAD34" s="84"/>
      <c r="BAE34" s="84"/>
      <c r="BAF34" s="84"/>
      <c r="BAG34" s="84"/>
      <c r="BAH34" s="84"/>
      <c r="BAI34" s="84"/>
      <c r="BAJ34" s="84"/>
      <c r="BAK34" s="84"/>
      <c r="BAL34" s="84"/>
      <c r="BAM34" s="84"/>
      <c r="BAN34" s="84"/>
      <c r="BAO34" s="84"/>
      <c r="BAP34" s="84"/>
      <c r="BAQ34" s="84"/>
      <c r="BAR34" s="84"/>
      <c r="BAS34" s="84"/>
      <c r="BAT34" s="84"/>
      <c r="BAU34" s="84"/>
      <c r="BAV34" s="84"/>
      <c r="BAW34" s="84"/>
      <c r="BAX34" s="84"/>
      <c r="BAY34" s="84"/>
      <c r="BAZ34" s="84"/>
      <c r="BBA34" s="84"/>
      <c r="BBB34" s="84"/>
      <c r="BBC34" s="84"/>
      <c r="BBD34" s="84"/>
      <c r="BBE34" s="84"/>
      <c r="BBF34" s="84"/>
      <c r="BBG34" s="84"/>
      <c r="BBH34" s="84"/>
      <c r="BBI34" s="84"/>
      <c r="BBJ34" s="84"/>
      <c r="BBK34" s="84"/>
      <c r="BBL34" s="84"/>
      <c r="BBM34" s="84"/>
      <c r="BBN34" s="84"/>
      <c r="BBO34" s="84"/>
      <c r="BBP34" s="84"/>
      <c r="BBQ34" s="84"/>
      <c r="BBR34" s="84"/>
      <c r="BBS34" s="84"/>
      <c r="BBT34" s="84"/>
      <c r="BBU34" s="84"/>
      <c r="BBV34" s="84"/>
      <c r="BBW34" s="84"/>
      <c r="BBX34" s="84"/>
      <c r="BBY34" s="84"/>
      <c r="BBZ34" s="84"/>
      <c r="BCA34" s="84"/>
      <c r="BCB34" s="84"/>
      <c r="BCC34" s="84"/>
      <c r="BCD34" s="84"/>
      <c r="BCE34" s="84"/>
      <c r="BCF34" s="84"/>
      <c r="BCG34" s="84"/>
      <c r="BCH34" s="84"/>
      <c r="BCI34" s="84"/>
      <c r="BCJ34" s="84"/>
      <c r="BCK34" s="84"/>
      <c r="BCL34" s="84"/>
      <c r="BCM34" s="84"/>
      <c r="BCN34" s="84"/>
      <c r="BCO34" s="84"/>
      <c r="BCP34" s="84"/>
      <c r="BCQ34" s="84"/>
      <c r="BCR34" s="84"/>
      <c r="BCS34" s="84"/>
      <c r="BCT34" s="84"/>
      <c r="BCU34" s="84"/>
      <c r="BCV34" s="84"/>
      <c r="BCW34" s="84"/>
      <c r="BCX34" s="84"/>
      <c r="BCY34" s="84"/>
      <c r="BCZ34" s="84"/>
      <c r="BDA34" s="84"/>
      <c r="BDB34" s="84"/>
      <c r="BDC34" s="84"/>
      <c r="BDD34" s="84"/>
      <c r="BDE34" s="84"/>
      <c r="BDF34" s="84"/>
      <c r="BDG34" s="84"/>
      <c r="BDH34" s="84"/>
      <c r="BDI34" s="84"/>
      <c r="BDJ34" s="84"/>
      <c r="BDK34" s="84"/>
      <c r="BDL34" s="84"/>
      <c r="BDM34" s="84"/>
      <c r="BDN34" s="84"/>
      <c r="BDO34" s="84"/>
      <c r="BDP34" s="84"/>
      <c r="BDQ34" s="84"/>
      <c r="BDR34" s="84"/>
      <c r="BDS34" s="84"/>
      <c r="BDT34" s="84"/>
      <c r="BDU34" s="84"/>
      <c r="BDV34" s="84"/>
      <c r="BDW34" s="84"/>
      <c r="BDX34" s="84"/>
      <c r="BDY34" s="84"/>
      <c r="BDZ34" s="84"/>
      <c r="BEA34" s="84"/>
      <c r="BEB34" s="84"/>
      <c r="BEC34" s="84"/>
      <c r="BED34" s="84"/>
      <c r="BEE34" s="84"/>
      <c r="BEF34" s="84"/>
      <c r="BEG34" s="84"/>
      <c r="BEH34" s="84"/>
      <c r="BEI34" s="84"/>
      <c r="BEJ34" s="84"/>
      <c r="BEK34" s="84"/>
      <c r="BEL34" s="84"/>
      <c r="BEM34" s="84"/>
      <c r="BEN34" s="84"/>
      <c r="BEO34" s="84"/>
      <c r="BEP34" s="84"/>
      <c r="BEQ34" s="84"/>
      <c r="BER34" s="84"/>
      <c r="BES34" s="84"/>
      <c r="BET34" s="84"/>
      <c r="BEU34" s="84"/>
      <c r="BEV34" s="84"/>
      <c r="BEW34" s="84"/>
      <c r="BEX34" s="84"/>
      <c r="BEY34" s="84"/>
      <c r="BEZ34" s="84"/>
      <c r="BFA34" s="84"/>
      <c r="BFB34" s="84"/>
      <c r="BFC34" s="84"/>
      <c r="BFD34" s="84"/>
      <c r="BFE34" s="84"/>
      <c r="BFF34" s="84"/>
      <c r="BFG34" s="84"/>
      <c r="BFH34" s="84"/>
      <c r="BFI34" s="84"/>
      <c r="BFJ34" s="84"/>
      <c r="BFK34" s="84"/>
      <c r="BFL34" s="84"/>
      <c r="BFM34" s="84"/>
      <c r="BFN34" s="84"/>
      <c r="BFO34" s="84"/>
      <c r="BFP34" s="84"/>
      <c r="BFQ34" s="84"/>
      <c r="BFR34" s="84"/>
      <c r="BFS34" s="84"/>
      <c r="BFT34" s="84"/>
      <c r="BFU34" s="84"/>
      <c r="BFV34" s="84"/>
      <c r="BFW34" s="84"/>
      <c r="BFX34" s="84"/>
      <c r="BFY34" s="84"/>
      <c r="BFZ34" s="84"/>
      <c r="BGA34" s="84"/>
      <c r="BGB34" s="84"/>
      <c r="BGC34" s="84"/>
      <c r="BGD34" s="84"/>
      <c r="BGE34" s="84"/>
      <c r="BGF34" s="84"/>
      <c r="BGG34" s="84"/>
      <c r="BGH34" s="84"/>
      <c r="BGI34" s="84"/>
      <c r="BGJ34" s="84"/>
      <c r="BGK34" s="84"/>
      <c r="BGL34" s="84"/>
      <c r="BGM34" s="84"/>
      <c r="BGN34" s="84"/>
      <c r="BGO34" s="84"/>
      <c r="BGP34" s="84"/>
      <c r="BGQ34" s="84"/>
      <c r="BGR34" s="84"/>
      <c r="BGS34" s="84"/>
      <c r="BGT34" s="84"/>
      <c r="BGU34" s="84"/>
      <c r="BGV34" s="84"/>
      <c r="BGW34" s="84"/>
      <c r="BGX34" s="84"/>
      <c r="BGY34" s="84"/>
      <c r="BGZ34" s="84"/>
      <c r="BHA34" s="84"/>
      <c r="BHB34" s="84"/>
      <c r="BHC34" s="84"/>
      <c r="BHD34" s="84"/>
      <c r="BHE34" s="84"/>
      <c r="BHF34" s="84"/>
      <c r="BHG34" s="84"/>
      <c r="BHH34" s="84"/>
      <c r="BHI34" s="84"/>
      <c r="BHJ34" s="84"/>
      <c r="BHK34" s="84"/>
      <c r="BHL34" s="84"/>
      <c r="BHM34" s="84"/>
      <c r="BHN34" s="84"/>
      <c r="BHO34" s="84"/>
      <c r="BHP34" s="84"/>
      <c r="BHQ34" s="84"/>
      <c r="BHR34" s="84"/>
      <c r="BHS34" s="84"/>
      <c r="BHT34" s="84"/>
      <c r="BHU34" s="84"/>
      <c r="BHV34" s="84"/>
      <c r="BHW34" s="84"/>
      <c r="BHX34" s="84"/>
      <c r="BHY34" s="84"/>
      <c r="BHZ34" s="84"/>
      <c r="BIA34" s="84"/>
      <c r="BIB34" s="84"/>
      <c r="BIC34" s="84"/>
      <c r="BID34" s="84"/>
      <c r="BIE34" s="84"/>
      <c r="BIF34" s="84"/>
      <c r="BIG34" s="84"/>
      <c r="BIH34" s="84"/>
      <c r="BII34" s="84"/>
      <c r="BIJ34" s="84"/>
      <c r="BIK34" s="84"/>
      <c r="BIL34" s="84"/>
      <c r="BIM34" s="84"/>
      <c r="BIN34" s="84"/>
      <c r="BIO34" s="84"/>
      <c r="BIP34" s="84"/>
      <c r="BIQ34" s="84"/>
      <c r="BIR34" s="84"/>
      <c r="BIS34" s="84"/>
      <c r="BIT34" s="84"/>
      <c r="BIU34" s="84"/>
      <c r="BIV34" s="84"/>
      <c r="BIW34" s="84"/>
      <c r="BIX34" s="84"/>
      <c r="BIY34" s="84"/>
      <c r="BIZ34" s="84"/>
      <c r="BJA34" s="84"/>
      <c r="BJB34" s="84"/>
      <c r="BJC34" s="84"/>
      <c r="BJD34" s="84"/>
      <c r="BJE34" s="84"/>
      <c r="BJF34" s="84"/>
      <c r="BJG34" s="84"/>
      <c r="BJH34" s="84"/>
      <c r="BJI34" s="84"/>
      <c r="BJJ34" s="84"/>
      <c r="BJK34" s="84"/>
      <c r="BJL34" s="84"/>
      <c r="BJM34" s="84"/>
      <c r="BJN34" s="84"/>
      <c r="BJO34" s="84"/>
      <c r="BJP34" s="84"/>
      <c r="BJQ34" s="84"/>
      <c r="BJR34" s="84"/>
      <c r="BJS34" s="84"/>
      <c r="BJT34" s="84"/>
      <c r="BJU34" s="84"/>
      <c r="BJV34" s="84"/>
      <c r="BJW34" s="84"/>
      <c r="BJX34" s="84"/>
      <c r="BJY34" s="84"/>
      <c r="BJZ34" s="84"/>
      <c r="BKA34" s="84"/>
      <c r="BKB34" s="84"/>
      <c r="BKC34" s="84"/>
      <c r="BKD34" s="84"/>
      <c r="BKE34" s="84"/>
      <c r="BKF34" s="84"/>
      <c r="BKG34" s="84"/>
      <c r="BKH34" s="84"/>
      <c r="BKI34" s="84"/>
      <c r="BKJ34" s="84"/>
      <c r="BKK34" s="84"/>
      <c r="BKL34" s="84"/>
      <c r="BKM34" s="84"/>
      <c r="BKN34" s="84"/>
      <c r="BKO34" s="84"/>
      <c r="BKP34" s="84"/>
      <c r="BKQ34" s="84"/>
      <c r="BKR34" s="84"/>
      <c r="BKS34" s="84"/>
      <c r="BKT34" s="84"/>
      <c r="BKU34" s="84"/>
      <c r="BKV34" s="84"/>
      <c r="BKW34" s="84"/>
      <c r="BKX34" s="84"/>
      <c r="BKY34" s="84"/>
      <c r="BKZ34" s="84"/>
      <c r="BLA34" s="84"/>
      <c r="BLB34" s="84"/>
      <c r="BLC34" s="84"/>
      <c r="BLD34" s="84"/>
      <c r="BLE34" s="84"/>
      <c r="BLF34" s="84"/>
      <c r="BLG34" s="84"/>
      <c r="BLH34" s="84"/>
      <c r="BLI34" s="84"/>
      <c r="BLJ34" s="84"/>
      <c r="BLK34" s="84"/>
      <c r="BLL34" s="84"/>
      <c r="BLM34" s="84"/>
      <c r="BLN34" s="84"/>
      <c r="BLO34" s="84"/>
      <c r="BLP34" s="84"/>
      <c r="BLQ34" s="84"/>
      <c r="BLR34" s="84"/>
      <c r="BLS34" s="84"/>
      <c r="BLT34" s="84"/>
      <c r="BLU34" s="84"/>
      <c r="BLV34" s="84"/>
      <c r="BLW34" s="84"/>
      <c r="BLX34" s="84"/>
      <c r="BLY34" s="84"/>
      <c r="BLZ34" s="84"/>
      <c r="BMA34" s="84"/>
      <c r="BMB34" s="84"/>
      <c r="BMC34" s="84"/>
      <c r="BMD34" s="84"/>
      <c r="BME34" s="84"/>
      <c r="BMF34" s="84"/>
      <c r="BMG34" s="84"/>
      <c r="BMH34" s="84"/>
      <c r="BMI34" s="84"/>
      <c r="BMJ34" s="84"/>
      <c r="BMK34" s="84"/>
      <c r="BML34" s="84"/>
      <c r="BMM34" s="84"/>
      <c r="BMN34" s="84"/>
      <c r="BMO34" s="84"/>
      <c r="BMP34" s="84"/>
      <c r="BMQ34" s="84"/>
      <c r="BMR34" s="84"/>
      <c r="BMS34" s="84"/>
      <c r="BMT34" s="84"/>
      <c r="BMU34" s="84"/>
      <c r="BMV34" s="84"/>
      <c r="BMW34" s="84"/>
      <c r="BMX34" s="84"/>
      <c r="BMY34" s="84"/>
      <c r="BMZ34" s="84"/>
      <c r="BNA34" s="84"/>
      <c r="BNB34" s="84"/>
      <c r="BNC34" s="84"/>
      <c r="BND34" s="84"/>
      <c r="BNE34" s="84"/>
      <c r="BNF34" s="84"/>
      <c r="BNG34" s="84"/>
      <c r="BNH34" s="84"/>
      <c r="BNI34" s="84"/>
      <c r="BNJ34" s="84"/>
      <c r="BNK34" s="84"/>
      <c r="BNL34" s="84"/>
      <c r="BNM34" s="84"/>
      <c r="BNN34" s="84"/>
      <c r="BNO34" s="84"/>
      <c r="BNP34" s="84"/>
      <c r="BNQ34" s="84"/>
      <c r="BNR34" s="84"/>
      <c r="BNS34" s="84"/>
      <c r="BNT34" s="84"/>
      <c r="BNU34" s="84"/>
      <c r="BNV34" s="84"/>
      <c r="BNW34" s="84"/>
      <c r="BNX34" s="84"/>
      <c r="BNY34" s="84"/>
      <c r="BNZ34" s="84"/>
      <c r="BOA34" s="84"/>
      <c r="BOB34" s="84"/>
      <c r="BOC34" s="84"/>
      <c r="BOD34" s="84"/>
      <c r="BOE34" s="84"/>
      <c r="BOF34" s="84"/>
      <c r="BOG34" s="84"/>
      <c r="BOH34" s="84"/>
      <c r="BOI34" s="84"/>
      <c r="BOJ34" s="84"/>
      <c r="BOK34" s="84"/>
      <c r="BOL34" s="84"/>
      <c r="BOM34" s="84"/>
      <c r="BON34" s="84"/>
      <c r="BOO34" s="84"/>
      <c r="BOP34" s="84"/>
      <c r="BOQ34" s="84"/>
      <c r="BOR34" s="84"/>
      <c r="BOS34" s="84"/>
      <c r="BOT34" s="84"/>
      <c r="BOU34" s="84"/>
      <c r="BOV34" s="84"/>
      <c r="BOW34" s="84"/>
      <c r="BOX34" s="84"/>
      <c r="BOY34" s="84"/>
      <c r="BOZ34" s="84"/>
      <c r="BPA34" s="84"/>
      <c r="BPB34" s="84"/>
      <c r="BPC34" s="84"/>
      <c r="BPD34" s="84"/>
      <c r="BPE34" s="84"/>
      <c r="BPF34" s="84"/>
      <c r="BPG34" s="84"/>
      <c r="BPH34" s="84"/>
      <c r="BPI34" s="84"/>
      <c r="BPJ34" s="84"/>
      <c r="BPK34" s="84"/>
      <c r="BPL34" s="84"/>
      <c r="BPM34" s="84"/>
      <c r="BPN34" s="84"/>
      <c r="BPO34" s="84"/>
      <c r="BPP34" s="84"/>
      <c r="BPQ34" s="84"/>
      <c r="BPR34" s="84"/>
      <c r="BPS34" s="84"/>
      <c r="BPT34" s="84"/>
      <c r="BPU34" s="84"/>
      <c r="BPV34" s="84"/>
      <c r="BPW34" s="84"/>
      <c r="BPX34" s="84"/>
      <c r="BPY34" s="84"/>
      <c r="BPZ34" s="84"/>
      <c r="BQA34" s="84"/>
      <c r="BQB34" s="84"/>
      <c r="BQC34" s="84"/>
      <c r="BQD34" s="84"/>
      <c r="BQE34" s="84"/>
      <c r="BQF34" s="84"/>
      <c r="BQG34" s="84"/>
      <c r="BQH34" s="84"/>
      <c r="BQI34" s="84"/>
      <c r="BQJ34" s="84"/>
      <c r="BQK34" s="84"/>
      <c r="BQL34" s="84"/>
      <c r="BQM34" s="84"/>
      <c r="BQN34" s="84"/>
      <c r="BQO34" s="84"/>
      <c r="BQP34" s="84"/>
      <c r="BQQ34" s="84"/>
      <c r="BQR34" s="84"/>
      <c r="BQS34" s="84"/>
      <c r="BQT34" s="84"/>
      <c r="BQU34" s="84"/>
      <c r="BQV34" s="84"/>
      <c r="BQW34" s="84"/>
      <c r="BQX34" s="84"/>
      <c r="BQY34" s="84"/>
      <c r="BQZ34" s="84"/>
      <c r="BRA34" s="84"/>
      <c r="BRB34" s="84"/>
      <c r="BRC34" s="84"/>
      <c r="BRD34" s="84"/>
      <c r="BRE34" s="84"/>
      <c r="BRF34" s="84"/>
      <c r="BRG34" s="84"/>
      <c r="BRH34" s="84"/>
      <c r="BRI34" s="84"/>
      <c r="BRJ34" s="84"/>
      <c r="BRK34" s="84"/>
      <c r="BRL34" s="84"/>
      <c r="BRM34" s="84"/>
      <c r="BRN34" s="84"/>
      <c r="BRO34" s="84"/>
      <c r="BRP34" s="84"/>
      <c r="BRQ34" s="84"/>
      <c r="BRR34" s="84"/>
      <c r="BRS34" s="84"/>
      <c r="BRT34" s="84"/>
      <c r="BRU34" s="84"/>
      <c r="BRV34" s="84"/>
      <c r="BRW34" s="84"/>
      <c r="BRX34" s="84"/>
      <c r="BRY34" s="84"/>
      <c r="BRZ34" s="84"/>
      <c r="BSA34" s="84"/>
      <c r="BSB34" s="84"/>
      <c r="BSC34" s="84"/>
      <c r="BSD34" s="84"/>
      <c r="BSE34" s="84"/>
      <c r="BSF34" s="84"/>
      <c r="BSG34" s="84"/>
      <c r="BSH34" s="84"/>
      <c r="BSI34" s="84"/>
      <c r="BSJ34" s="84"/>
      <c r="BSK34" s="84"/>
      <c r="BSL34" s="84"/>
      <c r="BSM34" s="84"/>
      <c r="BSN34" s="84"/>
      <c r="BSO34" s="84"/>
      <c r="BSP34" s="84"/>
      <c r="BSQ34" s="84"/>
      <c r="BSR34" s="84"/>
      <c r="BSS34" s="84"/>
      <c r="BST34" s="84"/>
      <c r="BSU34" s="84"/>
      <c r="BSV34" s="84"/>
      <c r="BSW34" s="84"/>
      <c r="BSX34" s="84"/>
      <c r="BSY34" s="84"/>
      <c r="BSZ34" s="84"/>
      <c r="BTA34" s="84"/>
      <c r="BTB34" s="84"/>
      <c r="BTC34" s="84"/>
      <c r="BTD34" s="84"/>
      <c r="BTE34" s="84"/>
      <c r="BTF34" s="84"/>
      <c r="BTG34" s="84"/>
      <c r="BTH34" s="84"/>
      <c r="BTI34" s="84"/>
      <c r="BTJ34" s="84"/>
      <c r="BTK34" s="84"/>
      <c r="BTL34" s="84"/>
      <c r="BTM34" s="84"/>
      <c r="BTN34" s="84"/>
      <c r="BTO34" s="84"/>
      <c r="BTP34" s="84"/>
      <c r="BTQ34" s="84"/>
      <c r="BTR34" s="84"/>
      <c r="BTS34" s="84"/>
      <c r="BTT34" s="84"/>
      <c r="BTU34" s="84"/>
      <c r="BTV34" s="84"/>
      <c r="BTW34" s="84"/>
      <c r="BTX34" s="84"/>
      <c r="BTY34" s="84"/>
      <c r="BTZ34" s="84"/>
      <c r="BUA34" s="84"/>
      <c r="BUB34" s="84"/>
      <c r="BUC34" s="84"/>
      <c r="BUD34" s="84"/>
      <c r="BUE34" s="84"/>
      <c r="BUF34" s="84"/>
      <c r="BUG34" s="84"/>
      <c r="BUH34" s="84"/>
      <c r="BUI34" s="84"/>
      <c r="BUJ34" s="84"/>
      <c r="BUK34" s="84"/>
      <c r="BUL34" s="84"/>
      <c r="BUM34" s="84"/>
      <c r="BUN34" s="84"/>
      <c r="BUO34" s="84"/>
      <c r="BUP34" s="84"/>
      <c r="BUQ34" s="84"/>
      <c r="BUR34" s="84"/>
      <c r="BUS34" s="84"/>
      <c r="BUT34" s="84"/>
      <c r="BUU34" s="84"/>
      <c r="BUV34" s="84"/>
      <c r="BUW34" s="84"/>
      <c r="BUX34" s="84"/>
      <c r="BUY34" s="84"/>
      <c r="BUZ34" s="84"/>
      <c r="BVA34" s="84"/>
      <c r="BVB34" s="84"/>
      <c r="BVC34" s="84"/>
      <c r="BVD34" s="84"/>
      <c r="BVE34" s="84"/>
      <c r="BVF34" s="84"/>
      <c r="BVG34" s="84"/>
      <c r="BVH34" s="84"/>
      <c r="BVI34" s="84"/>
      <c r="BVJ34" s="84"/>
      <c r="BVK34" s="84"/>
      <c r="BVL34" s="84"/>
      <c r="BVM34" s="84"/>
      <c r="BVN34" s="84"/>
      <c r="BVO34" s="84"/>
      <c r="BVP34" s="84"/>
      <c r="BVQ34" s="84"/>
      <c r="BVR34" s="84"/>
      <c r="BVS34" s="84"/>
      <c r="BVT34" s="84"/>
      <c r="BVU34" s="84"/>
      <c r="BVV34" s="84"/>
      <c r="BVW34" s="84"/>
      <c r="BVX34" s="84"/>
      <c r="BVY34" s="84"/>
      <c r="BVZ34" s="84"/>
      <c r="BWA34" s="84"/>
      <c r="BWB34" s="84"/>
      <c r="BWC34" s="84"/>
      <c r="BWD34" s="84"/>
      <c r="BWE34" s="84"/>
      <c r="BWF34" s="84"/>
      <c r="BWG34" s="84"/>
      <c r="BWH34" s="84"/>
      <c r="BWI34" s="84"/>
      <c r="BWJ34" s="84"/>
      <c r="BWK34" s="84"/>
      <c r="BWL34" s="84"/>
      <c r="BWM34" s="84"/>
      <c r="BWN34" s="84"/>
      <c r="BWO34" s="84"/>
      <c r="BWP34" s="84"/>
      <c r="BWQ34" s="84"/>
      <c r="BWR34" s="84"/>
      <c r="BWS34" s="84"/>
      <c r="BWT34" s="84"/>
      <c r="BWU34" s="84"/>
      <c r="BWV34" s="84"/>
      <c r="BWW34" s="84"/>
      <c r="BWX34" s="84"/>
      <c r="BWY34" s="84"/>
      <c r="BWZ34" s="84"/>
      <c r="BXA34" s="84"/>
      <c r="BXB34" s="84"/>
      <c r="BXC34" s="84"/>
      <c r="BXD34" s="84"/>
      <c r="BXE34" s="84"/>
      <c r="BXF34" s="84"/>
      <c r="BXG34" s="84"/>
      <c r="BXH34" s="84"/>
      <c r="BXI34" s="84"/>
      <c r="BXJ34" s="84"/>
      <c r="BXK34" s="84"/>
      <c r="BXL34" s="84"/>
      <c r="BXM34" s="84"/>
      <c r="BXN34" s="84"/>
      <c r="BXO34" s="84"/>
      <c r="BXP34" s="84"/>
      <c r="BXQ34" s="84"/>
      <c r="BXR34" s="84"/>
      <c r="BXS34" s="84"/>
      <c r="BXT34" s="84"/>
      <c r="BXU34" s="84"/>
      <c r="BXV34" s="84"/>
      <c r="BXW34" s="84"/>
      <c r="BXX34" s="84"/>
      <c r="BXY34" s="84"/>
      <c r="BXZ34" s="84"/>
      <c r="BYA34" s="84"/>
      <c r="BYB34" s="84"/>
      <c r="BYC34" s="84"/>
      <c r="BYD34" s="84"/>
      <c r="BYE34" s="84"/>
      <c r="BYF34" s="84"/>
      <c r="BYG34" s="84"/>
      <c r="BYH34" s="84"/>
      <c r="BYI34" s="84"/>
      <c r="BYJ34" s="84"/>
      <c r="BYK34" s="84"/>
      <c r="BYL34" s="84"/>
      <c r="BYM34" s="84"/>
      <c r="BYN34" s="84"/>
      <c r="BYO34" s="84"/>
      <c r="BYP34" s="84"/>
      <c r="BYQ34" s="84"/>
      <c r="BYR34" s="84"/>
      <c r="BYS34" s="84"/>
      <c r="BYT34" s="84"/>
      <c r="BYU34" s="84"/>
      <c r="BYV34" s="84"/>
      <c r="BYW34" s="84"/>
      <c r="BYX34" s="84"/>
      <c r="BYY34" s="84"/>
      <c r="BYZ34" s="84"/>
      <c r="BZA34" s="84"/>
      <c r="BZB34" s="84"/>
      <c r="BZC34" s="84"/>
      <c r="BZD34" s="84"/>
      <c r="BZE34" s="84"/>
      <c r="BZF34" s="84"/>
      <c r="BZG34" s="84"/>
      <c r="BZH34" s="84"/>
      <c r="BZI34" s="84"/>
      <c r="BZJ34" s="84"/>
      <c r="BZK34" s="84"/>
      <c r="BZL34" s="84"/>
      <c r="BZM34" s="84"/>
      <c r="BZN34" s="84"/>
      <c r="BZO34" s="84"/>
      <c r="BZP34" s="84"/>
      <c r="BZQ34" s="84"/>
      <c r="BZR34" s="84"/>
      <c r="BZS34" s="84"/>
      <c r="BZT34" s="84"/>
      <c r="BZU34" s="84"/>
      <c r="BZV34" s="84"/>
      <c r="BZW34" s="84"/>
      <c r="BZX34" s="84"/>
      <c r="BZY34" s="84"/>
      <c r="BZZ34" s="84"/>
      <c r="CAA34" s="84"/>
      <c r="CAB34" s="84"/>
      <c r="CAC34" s="84"/>
      <c r="CAD34" s="84"/>
      <c r="CAE34" s="84"/>
      <c r="CAF34" s="84"/>
      <c r="CAG34" s="84"/>
      <c r="CAH34" s="84"/>
      <c r="CAI34" s="84"/>
      <c r="CAJ34" s="84"/>
      <c r="CAK34" s="84"/>
      <c r="CAL34" s="84"/>
      <c r="CAM34" s="84"/>
      <c r="CAN34" s="84"/>
      <c r="CAO34" s="84"/>
      <c r="CAP34" s="84"/>
      <c r="CAQ34" s="84"/>
      <c r="CAR34" s="84"/>
      <c r="CAS34" s="84"/>
      <c r="CAT34" s="84"/>
      <c r="CAU34" s="84"/>
      <c r="CAV34" s="84"/>
      <c r="CAW34" s="84"/>
      <c r="CAX34" s="84"/>
      <c r="CAY34" s="84"/>
      <c r="CAZ34" s="84"/>
      <c r="CBA34" s="84"/>
      <c r="CBB34" s="84"/>
      <c r="CBC34" s="84"/>
      <c r="CBD34" s="84"/>
      <c r="CBE34" s="84"/>
      <c r="CBF34" s="84"/>
      <c r="CBG34" s="84"/>
      <c r="CBH34" s="84"/>
      <c r="CBI34" s="84"/>
      <c r="CBJ34" s="84"/>
      <c r="CBK34" s="84"/>
      <c r="CBL34" s="84"/>
      <c r="CBM34" s="84"/>
      <c r="CBN34" s="84"/>
      <c r="CBO34" s="84"/>
      <c r="CBP34" s="84"/>
      <c r="CBQ34" s="84"/>
      <c r="CBR34" s="84"/>
      <c r="CBS34" s="84"/>
      <c r="CBT34" s="84"/>
      <c r="CBU34" s="84"/>
      <c r="CBV34" s="84"/>
      <c r="CBW34" s="84"/>
      <c r="CBX34" s="84"/>
      <c r="CBY34" s="84"/>
      <c r="CBZ34" s="84"/>
      <c r="CCA34" s="84"/>
      <c r="CCB34" s="84"/>
      <c r="CCC34" s="84"/>
      <c r="CCD34" s="84"/>
      <c r="CCE34" s="84"/>
      <c r="CCF34" s="84"/>
      <c r="CCG34" s="84"/>
      <c r="CCH34" s="84"/>
      <c r="CCI34" s="84"/>
      <c r="CCJ34" s="84"/>
      <c r="CCK34" s="84"/>
      <c r="CCL34" s="84"/>
      <c r="CCM34" s="84"/>
      <c r="CCN34" s="84"/>
      <c r="CCO34" s="84"/>
      <c r="CCP34" s="84"/>
      <c r="CCQ34" s="84"/>
      <c r="CCR34" s="84"/>
      <c r="CCS34" s="84"/>
      <c r="CCT34" s="84"/>
      <c r="CCU34" s="84"/>
      <c r="CCV34" s="84"/>
      <c r="CCW34" s="84"/>
      <c r="CCX34" s="84"/>
      <c r="CCY34" s="84"/>
      <c r="CCZ34" s="84"/>
      <c r="CDA34" s="84"/>
      <c r="CDB34" s="84"/>
      <c r="CDC34" s="84"/>
      <c r="CDD34" s="84"/>
      <c r="CDE34" s="84"/>
      <c r="CDF34" s="84"/>
      <c r="CDG34" s="84"/>
      <c r="CDH34" s="84"/>
      <c r="CDI34" s="84"/>
      <c r="CDJ34" s="84"/>
      <c r="CDK34" s="84"/>
      <c r="CDL34" s="84"/>
      <c r="CDM34" s="84"/>
      <c r="CDN34" s="84"/>
      <c r="CDO34" s="84"/>
      <c r="CDP34" s="84"/>
      <c r="CDQ34" s="84"/>
      <c r="CDR34" s="84"/>
      <c r="CDS34" s="84"/>
      <c r="CDT34" s="84"/>
      <c r="CDU34" s="84"/>
      <c r="CDV34" s="84"/>
      <c r="CDW34" s="84"/>
      <c r="CDX34" s="84"/>
      <c r="CDY34" s="84"/>
      <c r="CDZ34" s="84"/>
      <c r="CEA34" s="84"/>
      <c r="CEB34" s="84"/>
      <c r="CEC34" s="84"/>
      <c r="CED34" s="84"/>
      <c r="CEE34" s="84"/>
      <c r="CEF34" s="84"/>
      <c r="CEG34" s="84"/>
      <c r="CEH34" s="84"/>
      <c r="CEI34" s="84"/>
      <c r="CEJ34" s="84"/>
      <c r="CEK34" s="84"/>
      <c r="CEL34" s="84"/>
      <c r="CEM34" s="84"/>
      <c r="CEN34" s="84"/>
      <c r="CEO34" s="84"/>
      <c r="CEP34" s="84"/>
      <c r="CEQ34" s="84"/>
      <c r="CER34" s="84"/>
      <c r="CES34" s="84"/>
      <c r="CET34" s="84"/>
      <c r="CEU34" s="84"/>
      <c r="CEV34" s="84"/>
      <c r="CEW34" s="84"/>
      <c r="CEX34" s="84"/>
      <c r="CEY34" s="84"/>
      <c r="CEZ34" s="84"/>
      <c r="CFA34" s="84"/>
      <c r="CFB34" s="84"/>
      <c r="CFC34" s="84"/>
      <c r="CFD34" s="84"/>
      <c r="CFE34" s="84"/>
      <c r="CFF34" s="84"/>
      <c r="CFG34" s="84"/>
      <c r="CFH34" s="84"/>
      <c r="CFI34" s="84"/>
      <c r="CFJ34" s="84"/>
      <c r="CFK34" s="84"/>
      <c r="CFL34" s="84"/>
      <c r="CFM34" s="84"/>
      <c r="CFN34" s="84"/>
      <c r="CFO34" s="84"/>
      <c r="CFP34" s="84"/>
      <c r="CFQ34" s="84"/>
      <c r="CFR34" s="84"/>
      <c r="CFS34" s="84"/>
      <c r="CFT34" s="84"/>
      <c r="CFU34" s="84"/>
      <c r="CFV34" s="84"/>
      <c r="CFW34" s="84"/>
      <c r="CFX34" s="84"/>
      <c r="CFY34" s="84"/>
      <c r="CFZ34" s="84"/>
      <c r="CGA34" s="84"/>
      <c r="CGB34" s="84"/>
      <c r="CGC34" s="84"/>
      <c r="CGD34" s="84"/>
      <c r="CGE34" s="84"/>
      <c r="CGF34" s="84"/>
      <c r="CGG34" s="84"/>
      <c r="CGH34" s="84"/>
      <c r="CGI34" s="84"/>
      <c r="CGJ34" s="84"/>
      <c r="CGK34" s="84"/>
      <c r="CGL34" s="84"/>
      <c r="CGM34" s="84"/>
      <c r="CGN34" s="84"/>
      <c r="CGO34" s="84"/>
      <c r="CGP34" s="84"/>
      <c r="CGQ34" s="84"/>
      <c r="CGR34" s="84"/>
      <c r="CGS34" s="84"/>
      <c r="CGT34" s="84"/>
      <c r="CGU34" s="84"/>
      <c r="CGV34" s="84"/>
      <c r="CGW34" s="84"/>
      <c r="CGX34" s="84"/>
      <c r="CGY34" s="84"/>
      <c r="CGZ34" s="84"/>
      <c r="CHA34" s="84"/>
      <c r="CHB34" s="84"/>
      <c r="CHC34" s="84"/>
      <c r="CHD34" s="84"/>
      <c r="CHE34" s="84"/>
      <c r="CHF34" s="84"/>
      <c r="CHG34" s="84"/>
      <c r="CHH34" s="84"/>
      <c r="CHI34" s="84"/>
      <c r="CHJ34" s="84"/>
      <c r="CHK34" s="84"/>
      <c r="CHL34" s="84"/>
      <c r="CHM34" s="84"/>
      <c r="CHN34" s="84"/>
      <c r="CHO34" s="84"/>
      <c r="CHP34" s="84"/>
      <c r="CHQ34" s="84"/>
      <c r="CHR34" s="84"/>
      <c r="CHS34" s="84"/>
      <c r="CHT34" s="84"/>
      <c r="CHU34" s="84"/>
      <c r="CHV34" s="84"/>
      <c r="CHW34" s="84"/>
      <c r="CHX34" s="84"/>
      <c r="CHY34" s="84"/>
      <c r="CHZ34" s="84"/>
      <c r="CIA34" s="84"/>
      <c r="CIB34" s="84"/>
      <c r="CIC34" s="84"/>
      <c r="CID34" s="84"/>
      <c r="CIE34" s="84"/>
      <c r="CIF34" s="84"/>
      <c r="CIG34" s="84"/>
      <c r="CIH34" s="84"/>
      <c r="CII34" s="84"/>
      <c r="CIJ34" s="84"/>
      <c r="CIK34" s="84"/>
      <c r="CIL34" s="84"/>
      <c r="CIM34" s="84"/>
      <c r="CIN34" s="84"/>
      <c r="CIO34" s="84"/>
      <c r="CIP34" s="84"/>
      <c r="CIQ34" s="84"/>
      <c r="CIR34" s="84"/>
      <c r="CIS34" s="84"/>
      <c r="CIT34" s="84"/>
      <c r="CIU34" s="84"/>
      <c r="CIV34" s="84"/>
      <c r="CIW34" s="84"/>
      <c r="CIX34" s="84"/>
      <c r="CIY34" s="84"/>
      <c r="CIZ34" s="84"/>
      <c r="CJA34" s="84"/>
      <c r="CJB34" s="84"/>
      <c r="CJC34" s="84"/>
      <c r="CJD34" s="84"/>
      <c r="CJE34" s="84"/>
      <c r="CJF34" s="84"/>
      <c r="CJG34" s="84"/>
      <c r="CJH34" s="84"/>
      <c r="CJI34" s="84"/>
      <c r="CJJ34" s="84"/>
      <c r="CJK34" s="84"/>
      <c r="CJL34" s="84"/>
      <c r="CJM34" s="84"/>
      <c r="CJN34" s="84"/>
      <c r="CJO34" s="84"/>
      <c r="CJP34" s="84"/>
      <c r="CJQ34" s="84"/>
      <c r="CJR34" s="84"/>
      <c r="CJS34" s="84"/>
      <c r="CJT34" s="84"/>
      <c r="CJU34" s="84"/>
      <c r="CJV34" s="84"/>
      <c r="CJW34" s="84"/>
      <c r="CJX34" s="84"/>
      <c r="CJY34" s="84"/>
      <c r="CJZ34" s="84"/>
      <c r="CKA34" s="84"/>
      <c r="CKB34" s="84"/>
      <c r="CKC34" s="84"/>
      <c r="CKD34" s="84"/>
      <c r="CKE34" s="84"/>
      <c r="CKF34" s="84"/>
      <c r="CKG34" s="84"/>
      <c r="CKH34" s="84"/>
      <c r="CKI34" s="84"/>
      <c r="CKJ34" s="84"/>
      <c r="CKK34" s="84"/>
      <c r="CKL34" s="84"/>
      <c r="CKM34" s="84"/>
      <c r="CKN34" s="84"/>
      <c r="CKO34" s="84"/>
      <c r="CKP34" s="84"/>
      <c r="CKQ34" s="84"/>
      <c r="CKR34" s="84"/>
      <c r="CKS34" s="84"/>
      <c r="CKT34" s="84"/>
      <c r="CKU34" s="84"/>
      <c r="CKV34" s="84"/>
      <c r="CKW34" s="84"/>
      <c r="CKX34" s="84"/>
      <c r="CKY34" s="84"/>
      <c r="CKZ34" s="84"/>
      <c r="CLA34" s="84"/>
      <c r="CLB34" s="84"/>
      <c r="CLC34" s="84"/>
      <c r="CLD34" s="84"/>
      <c r="CLE34" s="84"/>
      <c r="CLF34" s="84"/>
      <c r="CLG34" s="84"/>
      <c r="CLH34" s="84"/>
      <c r="CLI34" s="84"/>
      <c r="CLJ34" s="84"/>
      <c r="CLK34" s="84"/>
      <c r="CLL34" s="84"/>
      <c r="CLM34" s="84"/>
      <c r="CLN34" s="84"/>
      <c r="CLO34" s="84"/>
      <c r="CLP34" s="84"/>
      <c r="CLQ34" s="84"/>
      <c r="CLR34" s="84"/>
      <c r="CLS34" s="84"/>
      <c r="CLT34" s="84"/>
      <c r="CLU34" s="84"/>
      <c r="CLV34" s="84"/>
      <c r="CLW34" s="84"/>
      <c r="CLX34" s="84"/>
      <c r="CLY34" s="84"/>
      <c r="CLZ34" s="84"/>
      <c r="CMA34" s="84"/>
      <c r="CMB34" s="84"/>
      <c r="CMC34" s="84"/>
      <c r="CMD34" s="84"/>
      <c r="CME34" s="84"/>
      <c r="CMF34" s="84"/>
      <c r="CMG34" s="84"/>
      <c r="CMH34" s="84"/>
      <c r="CMI34" s="84"/>
      <c r="CMJ34" s="84"/>
      <c r="CMK34" s="84"/>
      <c r="CML34" s="84"/>
      <c r="CMM34" s="84"/>
      <c r="CMN34" s="84"/>
      <c r="CMO34" s="84"/>
      <c r="CMP34" s="84"/>
      <c r="CMQ34" s="84"/>
      <c r="CMR34" s="84"/>
      <c r="CMS34" s="84"/>
      <c r="CMT34" s="84"/>
      <c r="CMU34" s="84"/>
      <c r="CMV34" s="84"/>
      <c r="CMW34" s="84"/>
      <c r="CMX34" s="84"/>
      <c r="CMY34" s="84"/>
      <c r="CMZ34" s="84"/>
      <c r="CNA34" s="84"/>
      <c r="CNB34" s="84"/>
      <c r="CNC34" s="84"/>
      <c r="CND34" s="84"/>
      <c r="CNE34" s="84"/>
      <c r="CNF34" s="84"/>
      <c r="CNG34" s="84"/>
      <c r="CNH34" s="84"/>
      <c r="CNI34" s="84"/>
      <c r="CNJ34" s="84"/>
      <c r="CNK34" s="84"/>
      <c r="CNL34" s="84"/>
      <c r="CNM34" s="84"/>
      <c r="CNN34" s="84"/>
      <c r="CNO34" s="84"/>
      <c r="CNP34" s="84"/>
      <c r="CNQ34" s="84"/>
      <c r="CNR34" s="84"/>
      <c r="CNS34" s="84"/>
      <c r="CNT34" s="84"/>
      <c r="CNU34" s="84"/>
      <c r="CNV34" s="84"/>
      <c r="CNW34" s="84"/>
      <c r="CNX34" s="84"/>
      <c r="CNY34" s="84"/>
      <c r="CNZ34" s="84"/>
      <c r="COA34" s="84"/>
      <c r="COB34" s="84"/>
      <c r="COC34" s="84"/>
      <c r="COD34" s="84"/>
      <c r="COE34" s="84"/>
      <c r="COF34" s="84"/>
      <c r="COG34" s="84"/>
      <c r="COH34" s="84"/>
      <c r="COI34" s="84"/>
      <c r="COJ34" s="84"/>
      <c r="COK34" s="84"/>
      <c r="COL34" s="84"/>
      <c r="COM34" s="84"/>
      <c r="CON34" s="84"/>
      <c r="COO34" s="84"/>
      <c r="COP34" s="84"/>
      <c r="COQ34" s="84"/>
      <c r="COR34" s="84"/>
      <c r="COS34" s="84"/>
      <c r="COT34" s="84"/>
      <c r="COU34" s="84"/>
      <c r="COV34" s="84"/>
      <c r="COW34" s="84"/>
      <c r="COX34" s="84"/>
      <c r="COY34" s="84"/>
      <c r="COZ34" s="84"/>
      <c r="CPA34" s="84"/>
      <c r="CPB34" s="84"/>
      <c r="CPC34" s="84"/>
      <c r="CPD34" s="84"/>
      <c r="CPE34" s="84"/>
      <c r="CPF34" s="84"/>
      <c r="CPG34" s="84"/>
      <c r="CPH34" s="84"/>
      <c r="CPI34" s="84"/>
      <c r="CPJ34" s="84"/>
      <c r="CPK34" s="84"/>
      <c r="CPL34" s="84"/>
      <c r="CPM34" s="84"/>
      <c r="CPN34" s="84"/>
      <c r="CPO34" s="84"/>
      <c r="CPP34" s="84"/>
      <c r="CPQ34" s="84"/>
      <c r="CPR34" s="84"/>
      <c r="CPS34" s="84"/>
      <c r="CPT34" s="84"/>
      <c r="CPU34" s="84"/>
      <c r="CPV34" s="84"/>
      <c r="CPW34" s="84"/>
      <c r="CPX34" s="84"/>
      <c r="CPY34" s="84"/>
      <c r="CPZ34" s="84"/>
      <c r="CQA34" s="84"/>
      <c r="CQB34" s="84"/>
      <c r="CQC34" s="84"/>
      <c r="CQD34" s="84"/>
      <c r="CQE34" s="84"/>
      <c r="CQF34" s="84"/>
      <c r="CQG34" s="84"/>
      <c r="CQH34" s="84"/>
      <c r="CQI34" s="84"/>
      <c r="CQJ34" s="84"/>
      <c r="CQK34" s="84"/>
      <c r="CQL34" s="84"/>
      <c r="CQM34" s="84"/>
      <c r="CQN34" s="84"/>
      <c r="CQO34" s="84"/>
      <c r="CQP34" s="84"/>
      <c r="CQQ34" s="84"/>
      <c r="CQR34" s="84"/>
      <c r="CQS34" s="84"/>
      <c r="CQT34" s="84"/>
      <c r="CQU34" s="84"/>
      <c r="CQV34" s="84"/>
      <c r="CQW34" s="84"/>
      <c r="CQX34" s="84"/>
      <c r="CQY34" s="84"/>
      <c r="CQZ34" s="84"/>
      <c r="CRA34" s="84"/>
      <c r="CRB34" s="84"/>
      <c r="CRC34" s="84"/>
      <c r="CRD34" s="84"/>
      <c r="CRE34" s="84"/>
      <c r="CRF34" s="84"/>
      <c r="CRG34" s="84"/>
      <c r="CRH34" s="84"/>
      <c r="CRI34" s="84"/>
      <c r="CRJ34" s="84"/>
      <c r="CRK34" s="84"/>
      <c r="CRL34" s="84"/>
      <c r="CRM34" s="84"/>
      <c r="CRN34" s="84"/>
      <c r="CRO34" s="84"/>
      <c r="CRP34" s="84"/>
      <c r="CRQ34" s="84"/>
      <c r="CRR34" s="84"/>
      <c r="CRS34" s="84"/>
      <c r="CRT34" s="84"/>
      <c r="CRU34" s="84"/>
      <c r="CRV34" s="84"/>
      <c r="CRW34" s="84"/>
      <c r="CRX34" s="84"/>
      <c r="CRY34" s="84"/>
      <c r="CRZ34" s="84"/>
      <c r="CSA34" s="84"/>
      <c r="CSB34" s="84"/>
      <c r="CSC34" s="84"/>
      <c r="CSD34" s="84"/>
      <c r="CSE34" s="84"/>
      <c r="CSF34" s="84"/>
      <c r="CSG34" s="84"/>
      <c r="CSH34" s="84"/>
      <c r="CSI34" s="84"/>
      <c r="CSJ34" s="84"/>
      <c r="CSK34" s="84"/>
      <c r="CSL34" s="84"/>
      <c r="CSM34" s="84"/>
      <c r="CSN34" s="84"/>
      <c r="CSO34" s="84"/>
      <c r="CSP34" s="84"/>
      <c r="CSQ34" s="84"/>
      <c r="CSR34" s="84"/>
      <c r="CSS34" s="84"/>
      <c r="CST34" s="84"/>
      <c r="CSU34" s="84"/>
      <c r="CSV34" s="84"/>
      <c r="CSW34" s="84"/>
      <c r="CSX34" s="84"/>
      <c r="CSY34" s="84"/>
      <c r="CSZ34" s="84"/>
      <c r="CTA34" s="84"/>
      <c r="CTB34" s="84"/>
      <c r="CTC34" s="84"/>
      <c r="CTD34" s="84"/>
      <c r="CTE34" s="84"/>
      <c r="CTF34" s="84"/>
      <c r="CTG34" s="84"/>
      <c r="CTH34" s="84"/>
      <c r="CTI34" s="84"/>
      <c r="CTJ34" s="84"/>
      <c r="CTK34" s="84"/>
      <c r="CTL34" s="84"/>
      <c r="CTM34" s="84"/>
      <c r="CTN34" s="84"/>
      <c r="CTO34" s="84"/>
      <c r="CTP34" s="84"/>
      <c r="CTQ34" s="84"/>
      <c r="CTR34" s="84"/>
      <c r="CTS34" s="84"/>
      <c r="CTT34" s="84"/>
      <c r="CTU34" s="84"/>
      <c r="CTV34" s="84"/>
      <c r="CTW34" s="84"/>
      <c r="CTX34" s="84"/>
      <c r="CTY34" s="84"/>
      <c r="CTZ34" s="84"/>
      <c r="CUA34" s="84"/>
      <c r="CUB34" s="84"/>
      <c r="CUC34" s="84"/>
      <c r="CUD34" s="84"/>
      <c r="CUE34" s="84"/>
      <c r="CUF34" s="84"/>
      <c r="CUG34" s="84"/>
      <c r="CUH34" s="84"/>
      <c r="CUI34" s="84"/>
      <c r="CUJ34" s="84"/>
      <c r="CUK34" s="84"/>
      <c r="CUL34" s="84"/>
      <c r="CUM34" s="84"/>
      <c r="CUN34" s="84"/>
      <c r="CUO34" s="84"/>
      <c r="CUP34" s="84"/>
      <c r="CUQ34" s="84"/>
      <c r="CUR34" s="84"/>
      <c r="CUS34" s="84"/>
      <c r="CUT34" s="84"/>
      <c r="CUU34" s="84"/>
      <c r="CUV34" s="84"/>
      <c r="CUW34" s="84"/>
      <c r="CUX34" s="84"/>
      <c r="CUY34" s="84"/>
      <c r="CUZ34" s="84"/>
      <c r="CVA34" s="84"/>
      <c r="CVB34" s="84"/>
      <c r="CVC34" s="84"/>
      <c r="CVD34" s="84"/>
      <c r="CVE34" s="84"/>
      <c r="CVF34" s="84"/>
      <c r="CVG34" s="84"/>
      <c r="CVH34" s="84"/>
      <c r="CVI34" s="84"/>
      <c r="CVJ34" s="84"/>
      <c r="CVK34" s="84"/>
      <c r="CVL34" s="84"/>
      <c r="CVM34" s="84"/>
      <c r="CVN34" s="84"/>
      <c r="CVO34" s="84"/>
      <c r="CVP34" s="84"/>
      <c r="CVQ34" s="84"/>
      <c r="CVR34" s="84"/>
      <c r="CVS34" s="84"/>
      <c r="CVT34" s="84"/>
      <c r="CVU34" s="84"/>
      <c r="CVV34" s="84"/>
      <c r="CVW34" s="84"/>
      <c r="CVX34" s="84"/>
      <c r="CVY34" s="84"/>
      <c r="CVZ34" s="84"/>
      <c r="CWA34" s="84"/>
      <c r="CWB34" s="84"/>
      <c r="CWC34" s="84"/>
      <c r="CWD34" s="84"/>
      <c r="CWE34" s="84"/>
      <c r="CWF34" s="84"/>
      <c r="CWG34" s="84"/>
      <c r="CWH34" s="84"/>
      <c r="CWI34" s="84"/>
      <c r="CWJ34" s="84"/>
      <c r="CWK34" s="84"/>
      <c r="CWL34" s="84"/>
      <c r="CWM34" s="84"/>
      <c r="CWN34" s="84"/>
      <c r="CWO34" s="84"/>
      <c r="CWP34" s="84"/>
      <c r="CWQ34" s="84"/>
      <c r="CWR34" s="84"/>
      <c r="CWS34" s="84"/>
      <c r="CWT34" s="84"/>
      <c r="CWU34" s="84"/>
      <c r="CWV34" s="84"/>
      <c r="CWW34" s="84"/>
      <c r="CWX34" s="84"/>
      <c r="CWY34" s="84"/>
      <c r="CWZ34" s="84"/>
      <c r="CXA34" s="84"/>
      <c r="CXB34" s="84"/>
      <c r="CXC34" s="84"/>
      <c r="CXD34" s="84"/>
      <c r="CXE34" s="84"/>
      <c r="CXF34" s="84"/>
      <c r="CXG34" s="84"/>
      <c r="CXH34" s="84"/>
      <c r="CXI34" s="84"/>
      <c r="CXJ34" s="84"/>
      <c r="CXK34" s="84"/>
      <c r="CXL34" s="84"/>
      <c r="CXM34" s="84"/>
      <c r="CXN34" s="84"/>
      <c r="CXO34" s="84"/>
      <c r="CXP34" s="84"/>
      <c r="CXQ34" s="84"/>
      <c r="CXR34" s="84"/>
      <c r="CXS34" s="84"/>
      <c r="CXT34" s="84"/>
      <c r="CXU34" s="84"/>
      <c r="CXV34" s="84"/>
      <c r="CXW34" s="84"/>
      <c r="CXX34" s="84"/>
      <c r="CXY34" s="84"/>
      <c r="CXZ34" s="84"/>
      <c r="CYA34" s="84"/>
      <c r="CYB34" s="84"/>
      <c r="CYC34" s="84"/>
      <c r="CYD34" s="84"/>
      <c r="CYE34" s="84"/>
      <c r="CYF34" s="84"/>
      <c r="CYG34" s="84"/>
      <c r="CYH34" s="84"/>
      <c r="CYI34" s="84"/>
      <c r="CYJ34" s="84"/>
      <c r="CYK34" s="84"/>
      <c r="CYL34" s="84"/>
      <c r="CYM34" s="84"/>
      <c r="CYN34" s="84"/>
      <c r="CYO34" s="84"/>
      <c r="CYP34" s="84"/>
      <c r="CYQ34" s="84"/>
      <c r="CYR34" s="84"/>
      <c r="CYS34" s="84"/>
      <c r="CYT34" s="84"/>
      <c r="CYU34" s="84"/>
      <c r="CYV34" s="84"/>
      <c r="CYW34" s="84"/>
      <c r="CYX34" s="84"/>
      <c r="CYY34" s="84"/>
      <c r="CYZ34" s="84"/>
      <c r="CZA34" s="84"/>
      <c r="CZB34" s="84"/>
      <c r="CZC34" s="84"/>
      <c r="CZD34" s="84"/>
      <c r="CZE34" s="84"/>
      <c r="CZF34" s="84"/>
      <c r="CZG34" s="84"/>
      <c r="CZH34" s="84"/>
      <c r="CZI34" s="84"/>
      <c r="CZJ34" s="84"/>
      <c r="CZK34" s="84"/>
      <c r="CZL34" s="84"/>
      <c r="CZM34" s="84"/>
      <c r="CZN34" s="84"/>
      <c r="CZO34" s="84"/>
      <c r="CZP34" s="84"/>
      <c r="CZQ34" s="84"/>
      <c r="CZR34" s="84"/>
      <c r="CZS34" s="84"/>
      <c r="CZT34" s="84"/>
      <c r="CZU34" s="84"/>
      <c r="CZV34" s="84"/>
      <c r="CZW34" s="84"/>
      <c r="CZX34" s="84"/>
      <c r="CZY34" s="84"/>
      <c r="CZZ34" s="84"/>
      <c r="DAA34" s="84"/>
      <c r="DAB34" s="84"/>
      <c r="DAC34" s="84"/>
      <c r="DAD34" s="84"/>
      <c r="DAE34" s="84"/>
      <c r="DAF34" s="84"/>
      <c r="DAG34" s="84"/>
      <c r="DAH34" s="84"/>
      <c r="DAI34" s="84"/>
      <c r="DAJ34" s="84"/>
      <c r="DAK34" s="84"/>
      <c r="DAL34" s="84"/>
      <c r="DAM34" s="84"/>
      <c r="DAN34" s="84"/>
      <c r="DAO34" s="84"/>
      <c r="DAP34" s="84"/>
      <c r="DAQ34" s="84"/>
      <c r="DAR34" s="84"/>
      <c r="DAS34" s="84"/>
      <c r="DAT34" s="84"/>
      <c r="DAU34" s="84"/>
      <c r="DAV34" s="84"/>
      <c r="DAW34" s="84"/>
      <c r="DAX34" s="84"/>
      <c r="DAY34" s="84"/>
      <c r="DAZ34" s="84"/>
      <c r="DBA34" s="84"/>
      <c r="DBB34" s="84"/>
      <c r="DBC34" s="84"/>
      <c r="DBD34" s="84"/>
      <c r="DBE34" s="84"/>
      <c r="DBF34" s="84"/>
      <c r="DBG34" s="84"/>
      <c r="DBH34" s="84"/>
      <c r="DBI34" s="84"/>
      <c r="DBJ34" s="84"/>
      <c r="DBK34" s="84"/>
      <c r="DBL34" s="84"/>
      <c r="DBM34" s="84"/>
      <c r="DBN34" s="84"/>
      <c r="DBO34" s="84"/>
      <c r="DBP34" s="84"/>
      <c r="DBQ34" s="84"/>
      <c r="DBR34" s="84"/>
      <c r="DBS34" s="84"/>
      <c r="DBT34" s="84"/>
      <c r="DBU34" s="84"/>
      <c r="DBV34" s="84"/>
      <c r="DBW34" s="84"/>
      <c r="DBX34" s="84"/>
      <c r="DBY34" s="84"/>
      <c r="DBZ34" s="84"/>
      <c r="DCA34" s="84"/>
      <c r="DCB34" s="84"/>
      <c r="DCC34" s="84"/>
      <c r="DCD34" s="84"/>
      <c r="DCE34" s="84"/>
      <c r="DCF34" s="84"/>
      <c r="DCG34" s="84"/>
      <c r="DCH34" s="84"/>
      <c r="DCI34" s="84"/>
      <c r="DCJ34" s="84"/>
      <c r="DCK34" s="84"/>
      <c r="DCL34" s="84"/>
      <c r="DCM34" s="84"/>
      <c r="DCN34" s="84"/>
      <c r="DCO34" s="84"/>
      <c r="DCP34" s="84"/>
      <c r="DCQ34" s="84"/>
      <c r="DCR34" s="84"/>
      <c r="DCS34" s="84"/>
      <c r="DCT34" s="84"/>
      <c r="DCU34" s="84"/>
      <c r="DCV34" s="84"/>
      <c r="DCW34" s="84"/>
      <c r="DCX34" s="84"/>
      <c r="DCY34" s="84"/>
      <c r="DCZ34" s="84"/>
      <c r="DDA34" s="84"/>
      <c r="DDB34" s="84"/>
      <c r="DDC34" s="84"/>
      <c r="DDD34" s="84"/>
      <c r="DDE34" s="84"/>
      <c r="DDF34" s="84"/>
      <c r="DDG34" s="84"/>
      <c r="DDH34" s="84"/>
      <c r="DDI34" s="84"/>
      <c r="DDJ34" s="84"/>
      <c r="DDK34" s="84"/>
      <c r="DDL34" s="84"/>
      <c r="DDM34" s="84"/>
      <c r="DDN34" s="84"/>
      <c r="DDO34" s="84"/>
      <c r="DDP34" s="84"/>
      <c r="DDQ34" s="84"/>
      <c r="DDR34" s="84"/>
      <c r="DDS34" s="84"/>
      <c r="DDT34" s="84"/>
      <c r="DDU34" s="84"/>
      <c r="DDV34" s="84"/>
      <c r="DDW34" s="84"/>
      <c r="DDX34" s="84"/>
      <c r="DDY34" s="84"/>
      <c r="DDZ34" s="84"/>
      <c r="DEA34" s="84"/>
      <c r="DEB34" s="84"/>
      <c r="DEC34" s="84"/>
      <c r="DED34" s="84"/>
      <c r="DEE34" s="84"/>
      <c r="DEF34" s="84"/>
      <c r="DEG34" s="84"/>
      <c r="DEH34" s="84"/>
      <c r="DEI34" s="84"/>
      <c r="DEJ34" s="84"/>
      <c r="DEK34" s="84"/>
      <c r="DEL34" s="84"/>
      <c r="DEM34" s="84"/>
      <c r="DEN34" s="84"/>
      <c r="DEO34" s="84"/>
      <c r="DEP34" s="84"/>
      <c r="DEQ34" s="84"/>
      <c r="DER34" s="84"/>
      <c r="DES34" s="84"/>
      <c r="DET34" s="84"/>
      <c r="DEU34" s="84"/>
      <c r="DEV34" s="84"/>
      <c r="DEW34" s="84"/>
      <c r="DEX34" s="84"/>
      <c r="DEY34" s="84"/>
      <c r="DEZ34" s="84"/>
      <c r="DFA34" s="84"/>
      <c r="DFB34" s="84"/>
      <c r="DFC34" s="84"/>
      <c r="DFD34" s="84"/>
      <c r="DFE34" s="84"/>
      <c r="DFF34" s="84"/>
      <c r="DFG34" s="84"/>
      <c r="DFH34" s="84"/>
      <c r="DFI34" s="84"/>
      <c r="DFJ34" s="84"/>
      <c r="DFK34" s="84"/>
      <c r="DFL34" s="84"/>
      <c r="DFM34" s="84"/>
      <c r="DFN34" s="84"/>
      <c r="DFO34" s="84"/>
      <c r="DFP34" s="84"/>
      <c r="DFQ34" s="84"/>
      <c r="DFR34" s="84"/>
      <c r="DFS34" s="84"/>
      <c r="DFT34" s="84"/>
      <c r="DFU34" s="84"/>
      <c r="DFV34" s="84"/>
      <c r="DFW34" s="84"/>
      <c r="DFX34" s="84"/>
      <c r="DFY34" s="84"/>
      <c r="DFZ34" s="84"/>
      <c r="DGA34" s="84"/>
      <c r="DGB34" s="84"/>
      <c r="DGC34" s="84"/>
      <c r="DGD34" s="84"/>
      <c r="DGE34" s="84"/>
      <c r="DGF34" s="84"/>
      <c r="DGG34" s="84"/>
      <c r="DGH34" s="84"/>
      <c r="DGI34" s="84"/>
      <c r="DGJ34" s="84"/>
      <c r="DGK34" s="84"/>
      <c r="DGL34" s="84"/>
      <c r="DGM34" s="84"/>
      <c r="DGN34" s="84"/>
      <c r="DGO34" s="84"/>
      <c r="DGP34" s="84"/>
      <c r="DGQ34" s="84"/>
      <c r="DGR34" s="84"/>
      <c r="DGS34" s="84"/>
      <c r="DGT34" s="84"/>
      <c r="DGU34" s="84"/>
      <c r="DGV34" s="84"/>
      <c r="DGW34" s="84"/>
      <c r="DGX34" s="84"/>
      <c r="DGY34" s="84"/>
      <c r="DGZ34" s="84"/>
      <c r="DHA34" s="84"/>
      <c r="DHB34" s="84"/>
      <c r="DHC34" s="84"/>
      <c r="DHD34" s="84"/>
      <c r="DHE34" s="84"/>
      <c r="DHF34" s="84"/>
      <c r="DHG34" s="84"/>
      <c r="DHH34" s="84"/>
      <c r="DHI34" s="84"/>
      <c r="DHJ34" s="84"/>
      <c r="DHK34" s="84"/>
      <c r="DHL34" s="84"/>
      <c r="DHM34" s="84"/>
      <c r="DHN34" s="84"/>
      <c r="DHO34" s="84"/>
      <c r="DHP34" s="84"/>
      <c r="DHQ34" s="84"/>
      <c r="DHR34" s="84"/>
      <c r="DHS34" s="84"/>
      <c r="DHT34" s="84"/>
      <c r="DHU34" s="84"/>
      <c r="DHV34" s="84"/>
      <c r="DHW34" s="84"/>
      <c r="DHX34" s="84"/>
      <c r="DHY34" s="84"/>
      <c r="DHZ34" s="84"/>
      <c r="DIA34" s="84"/>
      <c r="DIB34" s="84"/>
      <c r="DIC34" s="84"/>
      <c r="DID34" s="84"/>
      <c r="DIE34" s="84"/>
      <c r="DIF34" s="84"/>
      <c r="DIG34" s="84"/>
      <c r="DIH34" s="84"/>
      <c r="DII34" s="84"/>
      <c r="DIJ34" s="84"/>
      <c r="DIK34" s="84"/>
      <c r="DIL34" s="84"/>
      <c r="DIM34" s="84"/>
      <c r="DIN34" s="84"/>
      <c r="DIO34" s="84"/>
      <c r="DIP34" s="84"/>
      <c r="DIQ34" s="84"/>
      <c r="DIR34" s="84"/>
      <c r="DIS34" s="84"/>
      <c r="DIT34" s="84"/>
      <c r="DIU34" s="84"/>
      <c r="DIV34" s="84"/>
      <c r="DIW34" s="84"/>
      <c r="DIX34" s="84"/>
      <c r="DIY34" s="84"/>
      <c r="DIZ34" s="84"/>
      <c r="DJA34" s="84"/>
      <c r="DJB34" s="84"/>
      <c r="DJC34" s="84"/>
      <c r="DJD34" s="84"/>
      <c r="DJE34" s="84"/>
      <c r="DJF34" s="84"/>
      <c r="DJG34" s="84"/>
      <c r="DJH34" s="84"/>
      <c r="DJI34" s="84"/>
      <c r="DJJ34" s="84"/>
      <c r="DJK34" s="84"/>
      <c r="DJL34" s="84"/>
      <c r="DJM34" s="84"/>
      <c r="DJN34" s="84"/>
      <c r="DJO34" s="84"/>
      <c r="DJP34" s="84"/>
      <c r="DJQ34" s="84"/>
      <c r="DJR34" s="84"/>
      <c r="DJS34" s="84"/>
      <c r="DJT34" s="84"/>
      <c r="DJU34" s="84"/>
      <c r="DJV34" s="84"/>
      <c r="DJW34" s="84"/>
      <c r="DJX34" s="84"/>
      <c r="DJY34" s="84"/>
      <c r="DJZ34" s="84"/>
      <c r="DKA34" s="84"/>
      <c r="DKB34" s="84"/>
      <c r="DKC34" s="84"/>
      <c r="DKD34" s="84"/>
      <c r="DKE34" s="84"/>
      <c r="DKF34" s="84"/>
      <c r="DKG34" s="84"/>
      <c r="DKH34" s="84"/>
      <c r="DKI34" s="84"/>
      <c r="DKJ34" s="84"/>
      <c r="DKK34" s="84"/>
      <c r="DKL34" s="84"/>
      <c r="DKM34" s="84"/>
      <c r="DKN34" s="84"/>
      <c r="DKO34" s="84"/>
      <c r="DKP34" s="84"/>
      <c r="DKQ34" s="84"/>
      <c r="DKR34" s="84"/>
      <c r="DKS34" s="84"/>
      <c r="DKT34" s="84"/>
      <c r="DKU34" s="84"/>
      <c r="DKV34" s="84"/>
      <c r="DKW34" s="84"/>
      <c r="DKX34" s="84"/>
      <c r="DKY34" s="84"/>
      <c r="DKZ34" s="84"/>
      <c r="DLA34" s="84"/>
      <c r="DLB34" s="84"/>
      <c r="DLC34" s="84"/>
      <c r="DLD34" s="84"/>
      <c r="DLE34" s="84"/>
      <c r="DLF34" s="84"/>
      <c r="DLG34" s="84"/>
      <c r="DLH34" s="84"/>
      <c r="DLI34" s="84"/>
      <c r="DLJ34" s="84"/>
      <c r="DLK34" s="84"/>
      <c r="DLL34" s="84"/>
      <c r="DLM34" s="84"/>
      <c r="DLN34" s="84"/>
      <c r="DLO34" s="84"/>
      <c r="DLP34" s="84"/>
      <c r="DLQ34" s="84"/>
      <c r="DLR34" s="84"/>
      <c r="DLS34" s="84"/>
      <c r="DLT34" s="84"/>
      <c r="DLU34" s="84"/>
      <c r="DLV34" s="84"/>
      <c r="DLW34" s="84"/>
      <c r="DLX34" s="84"/>
      <c r="DLY34" s="84"/>
      <c r="DLZ34" s="84"/>
      <c r="DMA34" s="84"/>
      <c r="DMB34" s="84"/>
      <c r="DMC34" s="84"/>
      <c r="DMD34" s="84"/>
      <c r="DME34" s="84"/>
      <c r="DMF34" s="84"/>
      <c r="DMG34" s="84"/>
      <c r="DMH34" s="84"/>
      <c r="DMI34" s="84"/>
      <c r="DMJ34" s="84"/>
      <c r="DMK34" s="84"/>
      <c r="DML34" s="84"/>
      <c r="DMM34" s="84"/>
      <c r="DMN34" s="84"/>
      <c r="DMO34" s="84"/>
      <c r="DMP34" s="84"/>
      <c r="DMQ34" s="84"/>
      <c r="DMR34" s="84"/>
      <c r="DMS34" s="84"/>
      <c r="DMT34" s="84"/>
      <c r="DMU34" s="84"/>
      <c r="DMV34" s="84"/>
      <c r="DMW34" s="84"/>
      <c r="DMX34" s="84"/>
      <c r="DMY34" s="84"/>
      <c r="DMZ34" s="84"/>
      <c r="DNA34" s="84"/>
      <c r="DNB34" s="84"/>
      <c r="DNC34" s="84"/>
      <c r="DND34" s="84"/>
      <c r="DNE34" s="84"/>
      <c r="DNF34" s="84"/>
      <c r="DNG34" s="84"/>
      <c r="DNH34" s="84"/>
      <c r="DNI34" s="84"/>
      <c r="DNJ34" s="84"/>
      <c r="DNK34" s="84"/>
      <c r="DNL34" s="84"/>
      <c r="DNM34" s="84"/>
      <c r="DNN34" s="84"/>
      <c r="DNO34" s="84"/>
      <c r="DNP34" s="84"/>
      <c r="DNQ34" s="84"/>
      <c r="DNR34" s="84"/>
      <c r="DNS34" s="84"/>
      <c r="DNT34" s="84"/>
      <c r="DNU34" s="84"/>
      <c r="DNV34" s="84"/>
      <c r="DNW34" s="84"/>
      <c r="DNX34" s="84"/>
      <c r="DNY34" s="84"/>
      <c r="DNZ34" s="84"/>
      <c r="DOA34" s="84"/>
      <c r="DOB34" s="84"/>
      <c r="DOC34" s="84"/>
      <c r="DOD34" s="84"/>
      <c r="DOE34" s="84"/>
      <c r="DOF34" s="84"/>
      <c r="DOG34" s="84"/>
      <c r="DOH34" s="84"/>
      <c r="DOI34" s="84"/>
      <c r="DOJ34" s="84"/>
      <c r="DOK34" s="84"/>
      <c r="DOL34" s="84"/>
      <c r="DOM34" s="84"/>
      <c r="DON34" s="84"/>
      <c r="DOO34" s="84"/>
      <c r="DOP34" s="84"/>
      <c r="DOQ34" s="84"/>
      <c r="DOR34" s="84"/>
      <c r="DOS34" s="84"/>
      <c r="DOT34" s="84"/>
      <c r="DOU34" s="84"/>
      <c r="DOV34" s="84"/>
      <c r="DOW34" s="84"/>
      <c r="DOX34" s="84"/>
      <c r="DOY34" s="84"/>
      <c r="DOZ34" s="84"/>
      <c r="DPA34" s="84"/>
      <c r="DPB34" s="84"/>
      <c r="DPC34" s="84"/>
      <c r="DPD34" s="84"/>
      <c r="DPE34" s="84"/>
      <c r="DPF34" s="84"/>
      <c r="DPG34" s="84"/>
      <c r="DPH34" s="84"/>
      <c r="DPI34" s="84"/>
      <c r="DPJ34" s="84"/>
      <c r="DPK34" s="84"/>
      <c r="DPL34" s="84"/>
      <c r="DPM34" s="84"/>
      <c r="DPN34" s="84"/>
      <c r="DPO34" s="84"/>
      <c r="DPP34" s="84"/>
      <c r="DPQ34" s="84"/>
      <c r="DPR34" s="84"/>
      <c r="DPS34" s="84"/>
      <c r="DPT34" s="84"/>
      <c r="DPU34" s="84"/>
      <c r="DPV34" s="84"/>
      <c r="DPW34" s="84"/>
      <c r="DPX34" s="84"/>
      <c r="DPY34" s="84"/>
      <c r="DPZ34" s="84"/>
      <c r="DQA34" s="84"/>
      <c r="DQB34" s="84"/>
      <c r="DQC34" s="84"/>
      <c r="DQD34" s="84"/>
      <c r="DQE34" s="84"/>
      <c r="DQF34" s="84"/>
      <c r="DQG34" s="84"/>
      <c r="DQH34" s="84"/>
      <c r="DQI34" s="84"/>
      <c r="DQJ34" s="84"/>
      <c r="DQK34" s="84"/>
      <c r="DQL34" s="84"/>
      <c r="DQM34" s="84"/>
      <c r="DQN34" s="84"/>
      <c r="DQO34" s="84"/>
      <c r="DQP34" s="84"/>
      <c r="DQQ34" s="84"/>
      <c r="DQR34" s="84"/>
      <c r="DQS34" s="84"/>
      <c r="DQT34" s="84"/>
      <c r="DQU34" s="84"/>
      <c r="DQV34" s="84"/>
      <c r="DQW34" s="84"/>
      <c r="DQX34" s="84"/>
      <c r="DQY34" s="84"/>
      <c r="DQZ34" s="84"/>
      <c r="DRA34" s="84"/>
      <c r="DRB34" s="84"/>
      <c r="DRC34" s="84"/>
      <c r="DRD34" s="84"/>
      <c r="DRE34" s="84"/>
      <c r="DRF34" s="84"/>
      <c r="DRG34" s="84"/>
      <c r="DRH34" s="84"/>
      <c r="DRI34" s="84"/>
      <c r="DRJ34" s="84"/>
      <c r="DRK34" s="84"/>
      <c r="DRL34" s="84"/>
      <c r="DRM34" s="84"/>
      <c r="DRN34" s="84"/>
      <c r="DRO34" s="84"/>
      <c r="DRP34" s="84"/>
      <c r="DRQ34" s="84"/>
      <c r="DRR34" s="84"/>
      <c r="DRS34" s="84"/>
      <c r="DRT34" s="84"/>
      <c r="DRU34" s="84"/>
      <c r="DRV34" s="84"/>
      <c r="DRW34" s="84"/>
      <c r="DRX34" s="84"/>
      <c r="DRY34" s="84"/>
      <c r="DRZ34" s="84"/>
      <c r="DSA34" s="84"/>
      <c r="DSB34" s="84"/>
      <c r="DSC34" s="84"/>
      <c r="DSD34" s="84"/>
      <c r="DSE34" s="84"/>
      <c r="DSF34" s="84"/>
      <c r="DSG34" s="84"/>
      <c r="DSH34" s="84"/>
      <c r="DSI34" s="84"/>
      <c r="DSJ34" s="84"/>
      <c r="DSK34" s="84"/>
      <c r="DSL34" s="84"/>
      <c r="DSM34" s="84"/>
      <c r="DSN34" s="84"/>
      <c r="DSO34" s="84"/>
      <c r="DSP34" s="84"/>
      <c r="DSQ34" s="84"/>
      <c r="DSR34" s="84"/>
      <c r="DSS34" s="84"/>
      <c r="DST34" s="84"/>
      <c r="DSU34" s="84"/>
      <c r="DSV34" s="84"/>
      <c r="DSW34" s="84"/>
      <c r="DSX34" s="84"/>
      <c r="DSY34" s="84"/>
      <c r="DSZ34" s="84"/>
      <c r="DTA34" s="84"/>
      <c r="DTB34" s="84"/>
      <c r="DTC34" s="84"/>
      <c r="DTD34" s="84"/>
      <c r="DTE34" s="84"/>
      <c r="DTF34" s="84"/>
      <c r="DTG34" s="84"/>
      <c r="DTH34" s="84"/>
      <c r="DTI34" s="84"/>
      <c r="DTJ34" s="84"/>
      <c r="DTK34" s="84"/>
      <c r="DTL34" s="84"/>
      <c r="DTM34" s="84"/>
      <c r="DTN34" s="84"/>
      <c r="DTO34" s="84"/>
      <c r="DTP34" s="84"/>
      <c r="DTQ34" s="84"/>
      <c r="DTR34" s="84"/>
      <c r="DTS34" s="84"/>
      <c r="DTT34" s="84"/>
      <c r="DTU34" s="84"/>
      <c r="DTV34" s="84"/>
      <c r="DTW34" s="84"/>
      <c r="DTX34" s="84"/>
      <c r="DTY34" s="84"/>
      <c r="DTZ34" s="84"/>
      <c r="DUA34" s="84"/>
      <c r="DUB34" s="84"/>
      <c r="DUC34" s="84"/>
      <c r="DUD34" s="84"/>
      <c r="DUE34" s="84"/>
      <c r="DUF34" s="84"/>
      <c r="DUG34" s="84"/>
      <c r="DUH34" s="84"/>
      <c r="DUI34" s="84"/>
      <c r="DUJ34" s="84"/>
      <c r="DUK34" s="84"/>
      <c r="DUL34" s="84"/>
      <c r="DUM34" s="84"/>
      <c r="DUN34" s="84"/>
      <c r="DUO34" s="84"/>
      <c r="DUP34" s="84"/>
      <c r="DUQ34" s="84"/>
      <c r="DUR34" s="84"/>
      <c r="DUS34" s="84"/>
      <c r="DUT34" s="84"/>
      <c r="DUU34" s="84"/>
      <c r="DUV34" s="84"/>
      <c r="DUW34" s="84"/>
      <c r="DUX34" s="84"/>
      <c r="DUY34" s="84"/>
      <c r="DUZ34" s="84"/>
      <c r="DVA34" s="84"/>
      <c r="DVB34" s="84"/>
      <c r="DVC34" s="84"/>
      <c r="DVD34" s="84"/>
      <c r="DVE34" s="84"/>
      <c r="DVF34" s="84"/>
      <c r="DVG34" s="84"/>
      <c r="DVH34" s="84"/>
      <c r="DVI34" s="84"/>
      <c r="DVJ34" s="84"/>
      <c r="DVK34" s="84"/>
      <c r="DVL34" s="84"/>
      <c r="DVM34" s="84"/>
      <c r="DVN34" s="84"/>
      <c r="DVO34" s="84"/>
      <c r="DVP34" s="84"/>
      <c r="DVQ34" s="84"/>
      <c r="DVR34" s="84"/>
      <c r="DVS34" s="84"/>
      <c r="DVT34" s="84"/>
      <c r="DVU34" s="84"/>
      <c r="DVV34" s="84"/>
      <c r="DVW34" s="84"/>
      <c r="DVX34" s="84"/>
      <c r="DVY34" s="84"/>
      <c r="DVZ34" s="84"/>
      <c r="DWA34" s="84"/>
      <c r="DWB34" s="84"/>
      <c r="DWC34" s="84"/>
      <c r="DWD34" s="84"/>
      <c r="DWE34" s="84"/>
      <c r="DWF34" s="84"/>
      <c r="DWG34" s="84"/>
      <c r="DWH34" s="84"/>
      <c r="DWI34" s="84"/>
      <c r="DWJ34" s="84"/>
      <c r="DWK34" s="84"/>
      <c r="DWL34" s="84"/>
      <c r="DWM34" s="84"/>
      <c r="DWN34" s="84"/>
      <c r="DWO34" s="84"/>
      <c r="DWP34" s="84"/>
      <c r="DWQ34" s="84"/>
      <c r="DWR34" s="84"/>
      <c r="DWS34" s="84"/>
      <c r="DWT34" s="84"/>
      <c r="DWU34" s="84"/>
      <c r="DWV34" s="84"/>
      <c r="DWW34" s="84"/>
      <c r="DWX34" s="84"/>
      <c r="DWY34" s="84"/>
      <c r="DWZ34" s="84"/>
      <c r="DXA34" s="84"/>
      <c r="DXB34" s="84"/>
      <c r="DXC34" s="84"/>
      <c r="DXD34" s="84"/>
      <c r="DXE34" s="84"/>
      <c r="DXF34" s="84"/>
      <c r="DXG34" s="84"/>
      <c r="DXH34" s="84"/>
      <c r="DXI34" s="84"/>
      <c r="DXJ34" s="84"/>
      <c r="DXK34" s="84"/>
      <c r="DXL34" s="84"/>
      <c r="DXM34" s="84"/>
      <c r="DXN34" s="84"/>
      <c r="DXO34" s="84"/>
      <c r="DXP34" s="84"/>
      <c r="DXQ34" s="84"/>
      <c r="DXR34" s="84"/>
      <c r="DXS34" s="84"/>
      <c r="DXT34" s="84"/>
      <c r="DXU34" s="84"/>
      <c r="DXV34" s="84"/>
      <c r="DXW34" s="84"/>
      <c r="DXX34" s="84"/>
      <c r="DXY34" s="84"/>
      <c r="DXZ34" s="84"/>
      <c r="DYA34" s="84"/>
      <c r="DYB34" s="84"/>
      <c r="DYC34" s="84"/>
      <c r="DYD34" s="84"/>
      <c r="DYE34" s="84"/>
      <c r="DYF34" s="84"/>
      <c r="DYG34" s="84"/>
      <c r="DYH34" s="84"/>
      <c r="DYI34" s="84"/>
      <c r="DYJ34" s="84"/>
      <c r="DYK34" s="84"/>
      <c r="DYL34" s="84"/>
      <c r="DYM34" s="84"/>
      <c r="DYN34" s="84"/>
      <c r="DYO34" s="84"/>
      <c r="DYP34" s="84"/>
      <c r="DYQ34" s="84"/>
      <c r="DYR34" s="84"/>
      <c r="DYS34" s="84"/>
      <c r="DYT34" s="84"/>
      <c r="DYU34" s="84"/>
      <c r="DYV34" s="84"/>
      <c r="DYW34" s="84"/>
      <c r="DYX34" s="84"/>
      <c r="DYY34" s="84"/>
      <c r="DYZ34" s="84"/>
      <c r="DZA34" s="84"/>
      <c r="DZB34" s="84"/>
      <c r="DZC34" s="84"/>
      <c r="DZD34" s="84"/>
      <c r="DZE34" s="84"/>
      <c r="DZF34" s="84"/>
      <c r="DZG34" s="84"/>
      <c r="DZH34" s="84"/>
      <c r="DZI34" s="84"/>
      <c r="DZJ34" s="84"/>
      <c r="DZK34" s="84"/>
      <c r="DZL34" s="84"/>
      <c r="DZM34" s="84"/>
      <c r="DZN34" s="84"/>
      <c r="DZO34" s="84"/>
      <c r="DZP34" s="84"/>
      <c r="DZQ34" s="84"/>
      <c r="DZR34" s="84"/>
      <c r="DZS34" s="84"/>
      <c r="DZT34" s="84"/>
      <c r="DZU34" s="84"/>
      <c r="DZV34" s="84"/>
      <c r="DZW34" s="84"/>
      <c r="DZX34" s="84"/>
      <c r="DZY34" s="84"/>
      <c r="DZZ34" s="84"/>
      <c r="EAA34" s="84"/>
      <c r="EAB34" s="84"/>
      <c r="EAC34" s="84"/>
      <c r="EAD34" s="84"/>
      <c r="EAE34" s="84"/>
      <c r="EAF34" s="84"/>
      <c r="EAG34" s="84"/>
      <c r="EAH34" s="84"/>
      <c r="EAI34" s="84"/>
      <c r="EAJ34" s="84"/>
      <c r="EAK34" s="84"/>
      <c r="EAL34" s="84"/>
      <c r="EAM34" s="84"/>
      <c r="EAN34" s="84"/>
      <c r="EAO34" s="84"/>
      <c r="EAP34" s="84"/>
      <c r="EAQ34" s="84"/>
      <c r="EAR34" s="84"/>
      <c r="EAS34" s="84"/>
      <c r="EAT34" s="84"/>
      <c r="EAU34" s="84"/>
      <c r="EAV34" s="84"/>
      <c r="EAW34" s="84"/>
      <c r="EAX34" s="84"/>
      <c r="EAY34" s="84"/>
      <c r="EAZ34" s="84"/>
      <c r="EBA34" s="84"/>
      <c r="EBB34" s="84"/>
      <c r="EBC34" s="84"/>
      <c r="EBD34" s="84"/>
      <c r="EBE34" s="84"/>
      <c r="EBF34" s="84"/>
      <c r="EBG34" s="84"/>
      <c r="EBH34" s="84"/>
      <c r="EBI34" s="84"/>
      <c r="EBJ34" s="84"/>
      <c r="EBK34" s="84"/>
      <c r="EBL34" s="84"/>
      <c r="EBM34" s="84"/>
      <c r="EBN34" s="84"/>
      <c r="EBO34" s="84"/>
      <c r="EBP34" s="84"/>
      <c r="EBQ34" s="84"/>
      <c r="EBR34" s="84"/>
      <c r="EBS34" s="84"/>
      <c r="EBT34" s="84"/>
      <c r="EBU34" s="84"/>
      <c r="EBV34" s="84"/>
      <c r="EBW34" s="84"/>
      <c r="EBX34" s="84"/>
      <c r="EBY34" s="84"/>
      <c r="EBZ34" s="84"/>
      <c r="ECA34" s="84"/>
      <c r="ECB34" s="84"/>
      <c r="ECC34" s="84"/>
      <c r="ECD34" s="84"/>
      <c r="ECE34" s="84"/>
      <c r="ECF34" s="84"/>
      <c r="ECG34" s="84"/>
      <c r="ECH34" s="84"/>
      <c r="ECI34" s="84"/>
      <c r="ECJ34" s="84"/>
      <c r="ECK34" s="84"/>
      <c r="ECL34" s="84"/>
      <c r="ECM34" s="84"/>
      <c r="ECN34" s="84"/>
      <c r="ECO34" s="84"/>
      <c r="ECP34" s="84"/>
      <c r="ECQ34" s="84"/>
      <c r="ECR34" s="84"/>
      <c r="ECS34" s="84"/>
      <c r="ECT34" s="84"/>
      <c r="ECU34" s="84"/>
      <c r="ECV34" s="84"/>
      <c r="ECW34" s="84"/>
      <c r="ECX34" s="84"/>
      <c r="ECY34" s="84"/>
      <c r="ECZ34" s="84"/>
      <c r="EDA34" s="84"/>
      <c r="EDB34" s="84"/>
      <c r="EDC34" s="84"/>
      <c r="EDD34" s="84"/>
      <c r="EDE34" s="84"/>
      <c r="EDF34" s="84"/>
      <c r="EDG34" s="84"/>
      <c r="EDH34" s="84"/>
      <c r="EDI34" s="84"/>
      <c r="EDJ34" s="84"/>
      <c r="EDK34" s="84"/>
      <c r="EDL34" s="84"/>
      <c r="EDM34" s="84"/>
      <c r="EDN34" s="84"/>
      <c r="EDO34" s="84"/>
      <c r="EDP34" s="84"/>
      <c r="EDQ34" s="84"/>
      <c r="EDR34" s="84"/>
      <c r="EDS34" s="84"/>
      <c r="EDT34" s="84"/>
      <c r="EDU34" s="84"/>
      <c r="EDV34" s="84"/>
      <c r="EDW34" s="84"/>
      <c r="EDX34" s="84"/>
      <c r="EDY34" s="84"/>
      <c r="EDZ34" s="84"/>
      <c r="EEA34" s="84"/>
      <c r="EEB34" s="84"/>
      <c r="EEC34" s="84"/>
      <c r="EED34" s="84"/>
      <c r="EEE34" s="84"/>
      <c r="EEF34" s="84"/>
      <c r="EEG34" s="84"/>
      <c r="EEH34" s="84"/>
      <c r="EEI34" s="84"/>
      <c r="EEJ34" s="84"/>
      <c r="EEK34" s="84"/>
      <c r="EEL34" s="84"/>
      <c r="EEM34" s="84"/>
      <c r="EEN34" s="84"/>
      <c r="EEO34" s="84"/>
      <c r="EEP34" s="84"/>
      <c r="EEQ34" s="84"/>
      <c r="EER34" s="84"/>
      <c r="EES34" s="84"/>
      <c r="EET34" s="84"/>
      <c r="EEU34" s="84"/>
      <c r="EEV34" s="84"/>
      <c r="EEW34" s="84"/>
      <c r="EEX34" s="84"/>
      <c r="EEY34" s="84"/>
      <c r="EEZ34" s="84"/>
      <c r="EFA34" s="84"/>
      <c r="EFB34" s="84"/>
      <c r="EFC34" s="84"/>
      <c r="EFD34" s="84"/>
      <c r="EFE34" s="84"/>
      <c r="EFF34" s="84"/>
      <c r="EFG34" s="84"/>
      <c r="EFH34" s="84"/>
      <c r="EFI34" s="84"/>
      <c r="EFJ34" s="84"/>
      <c r="EFK34" s="84"/>
      <c r="EFL34" s="84"/>
      <c r="EFM34" s="84"/>
      <c r="EFN34" s="84"/>
      <c r="EFO34" s="84"/>
      <c r="EFP34" s="84"/>
      <c r="EFQ34" s="84"/>
      <c r="EFR34" s="84"/>
      <c r="EFS34" s="84"/>
      <c r="EFT34" s="84"/>
      <c r="EFU34" s="84"/>
      <c r="EFV34" s="84"/>
      <c r="EFW34" s="84"/>
      <c r="EFX34" s="84"/>
      <c r="EFY34" s="84"/>
      <c r="EFZ34" s="84"/>
      <c r="EGA34" s="84"/>
      <c r="EGB34" s="84"/>
      <c r="EGC34" s="84"/>
      <c r="EGD34" s="84"/>
      <c r="EGE34" s="84"/>
      <c r="EGF34" s="84"/>
      <c r="EGG34" s="84"/>
      <c r="EGH34" s="84"/>
      <c r="EGI34" s="84"/>
      <c r="EGJ34" s="84"/>
      <c r="EGK34" s="84"/>
      <c r="EGL34" s="84"/>
      <c r="EGM34" s="84"/>
      <c r="EGN34" s="84"/>
      <c r="EGO34" s="84"/>
      <c r="EGP34" s="84"/>
      <c r="EGQ34" s="84"/>
      <c r="EGR34" s="84"/>
      <c r="EGS34" s="84"/>
      <c r="EGT34" s="84"/>
      <c r="EGU34" s="84"/>
      <c r="EGV34" s="84"/>
      <c r="EGW34" s="84"/>
      <c r="EGX34" s="84"/>
      <c r="EGY34" s="84"/>
      <c r="EGZ34" s="84"/>
      <c r="EHA34" s="84"/>
      <c r="EHB34" s="84"/>
      <c r="EHC34" s="84"/>
      <c r="EHD34" s="84"/>
      <c r="EHE34" s="84"/>
      <c r="EHF34" s="84"/>
      <c r="EHG34" s="84"/>
      <c r="EHH34" s="84"/>
      <c r="EHI34" s="84"/>
      <c r="EHJ34" s="84"/>
      <c r="EHK34" s="84"/>
      <c r="EHL34" s="84"/>
      <c r="EHM34" s="84"/>
      <c r="EHN34" s="84"/>
      <c r="EHO34" s="84"/>
      <c r="EHP34" s="84"/>
      <c r="EHQ34" s="84"/>
      <c r="EHR34" s="84"/>
      <c r="EHS34" s="84"/>
      <c r="EHT34" s="84"/>
      <c r="EHU34" s="84"/>
      <c r="EHV34" s="84"/>
      <c r="EHW34" s="84"/>
      <c r="EHX34" s="84"/>
      <c r="EHY34" s="84"/>
      <c r="EHZ34" s="84"/>
      <c r="EIA34" s="84"/>
      <c r="EIB34" s="84"/>
      <c r="EIC34" s="84"/>
      <c r="EID34" s="84"/>
      <c r="EIE34" s="84"/>
      <c r="EIF34" s="84"/>
      <c r="EIG34" s="84"/>
      <c r="EIH34" s="84"/>
      <c r="EII34" s="84"/>
      <c r="EIJ34" s="84"/>
      <c r="EIK34" s="84"/>
      <c r="EIL34" s="84"/>
      <c r="EIM34" s="84"/>
      <c r="EIN34" s="84"/>
      <c r="EIO34" s="84"/>
      <c r="EIP34" s="84"/>
      <c r="EIQ34" s="84"/>
      <c r="EIR34" s="84"/>
      <c r="EIS34" s="84"/>
      <c r="EIT34" s="84"/>
      <c r="EIU34" s="84"/>
      <c r="EIV34" s="84"/>
      <c r="EIW34" s="84"/>
      <c r="EIX34" s="84"/>
      <c r="EIY34" s="84"/>
      <c r="EIZ34" s="84"/>
      <c r="EJA34" s="84"/>
      <c r="EJB34" s="84"/>
      <c r="EJC34" s="84"/>
      <c r="EJD34" s="84"/>
      <c r="EJE34" s="84"/>
      <c r="EJF34" s="84"/>
      <c r="EJG34" s="84"/>
      <c r="EJH34" s="84"/>
      <c r="EJI34" s="84"/>
      <c r="EJJ34" s="84"/>
      <c r="EJK34" s="84"/>
      <c r="EJL34" s="84"/>
      <c r="EJM34" s="84"/>
      <c r="EJN34" s="84"/>
      <c r="EJO34" s="84"/>
      <c r="EJP34" s="84"/>
      <c r="EJQ34" s="84"/>
      <c r="EJR34" s="84"/>
      <c r="EJS34" s="84"/>
      <c r="EJT34" s="84"/>
      <c r="EJU34" s="84"/>
      <c r="EJV34" s="84"/>
      <c r="EJW34" s="84"/>
      <c r="EJX34" s="84"/>
      <c r="EJY34" s="84"/>
      <c r="EJZ34" s="84"/>
      <c r="EKA34" s="84"/>
      <c r="EKB34" s="84"/>
      <c r="EKC34" s="84"/>
      <c r="EKD34" s="84"/>
      <c r="EKE34" s="84"/>
      <c r="EKF34" s="84"/>
      <c r="EKG34" s="84"/>
      <c r="EKH34" s="84"/>
      <c r="EKI34" s="84"/>
      <c r="EKJ34" s="84"/>
      <c r="EKK34" s="84"/>
      <c r="EKL34" s="84"/>
      <c r="EKM34" s="84"/>
      <c r="EKN34" s="84"/>
      <c r="EKO34" s="84"/>
      <c r="EKP34" s="84"/>
      <c r="EKQ34" s="84"/>
      <c r="EKR34" s="84"/>
      <c r="EKS34" s="84"/>
      <c r="EKT34" s="84"/>
      <c r="EKU34" s="84"/>
      <c r="EKV34" s="84"/>
      <c r="EKW34" s="84"/>
      <c r="EKX34" s="84"/>
      <c r="EKY34" s="84"/>
      <c r="EKZ34" s="84"/>
      <c r="ELA34" s="84"/>
      <c r="ELB34" s="84"/>
      <c r="ELC34" s="84"/>
      <c r="ELD34" s="84"/>
      <c r="ELE34" s="84"/>
      <c r="ELF34" s="84"/>
      <c r="ELG34" s="84"/>
      <c r="ELH34" s="84"/>
      <c r="ELI34" s="84"/>
      <c r="ELJ34" s="84"/>
      <c r="ELK34" s="84"/>
      <c r="ELL34" s="84"/>
      <c r="ELM34" s="84"/>
      <c r="ELN34" s="84"/>
      <c r="ELO34" s="84"/>
      <c r="ELP34" s="84"/>
      <c r="ELQ34" s="84"/>
      <c r="ELR34" s="84"/>
      <c r="ELS34" s="84"/>
      <c r="ELT34" s="84"/>
      <c r="ELU34" s="84"/>
      <c r="ELV34" s="84"/>
      <c r="ELW34" s="84"/>
      <c r="ELX34" s="84"/>
      <c r="ELY34" s="84"/>
      <c r="ELZ34" s="84"/>
      <c r="EMA34" s="84"/>
      <c r="EMB34" s="84"/>
      <c r="EMC34" s="84"/>
      <c r="EMD34" s="84"/>
      <c r="EME34" s="84"/>
      <c r="EMF34" s="84"/>
      <c r="EMG34" s="84"/>
      <c r="EMH34" s="84"/>
      <c r="EMI34" s="84"/>
      <c r="EMJ34" s="84"/>
      <c r="EMK34" s="84"/>
      <c r="EML34" s="84"/>
      <c r="EMM34" s="84"/>
      <c r="EMN34" s="84"/>
      <c r="EMO34" s="84"/>
      <c r="EMP34" s="84"/>
      <c r="EMQ34" s="84"/>
      <c r="EMR34" s="84"/>
      <c r="EMS34" s="84"/>
      <c r="EMT34" s="84"/>
      <c r="EMU34" s="84"/>
      <c r="EMV34" s="84"/>
      <c r="EMW34" s="84"/>
      <c r="EMX34" s="84"/>
      <c r="EMY34" s="84"/>
      <c r="EMZ34" s="84"/>
      <c r="ENA34" s="84"/>
      <c r="ENB34" s="84"/>
      <c r="ENC34" s="84"/>
      <c r="END34" s="84"/>
      <c r="ENE34" s="84"/>
      <c r="ENF34" s="84"/>
      <c r="ENG34" s="84"/>
      <c r="ENH34" s="84"/>
      <c r="ENI34" s="84"/>
      <c r="ENJ34" s="84"/>
      <c r="ENK34" s="84"/>
      <c r="ENL34" s="84"/>
      <c r="ENM34" s="84"/>
      <c r="ENN34" s="84"/>
      <c r="ENO34" s="84"/>
      <c r="ENP34" s="84"/>
      <c r="ENQ34" s="84"/>
      <c r="ENR34" s="84"/>
      <c r="ENS34" s="84"/>
      <c r="ENT34" s="84"/>
      <c r="ENU34" s="84"/>
      <c r="ENV34" s="84"/>
      <c r="ENW34" s="84"/>
      <c r="ENX34" s="84"/>
      <c r="ENY34" s="84"/>
      <c r="ENZ34" s="84"/>
      <c r="EOA34" s="84"/>
      <c r="EOB34" s="84"/>
      <c r="EOC34" s="84"/>
      <c r="EOD34" s="84"/>
      <c r="EOE34" s="84"/>
      <c r="EOF34" s="84"/>
      <c r="EOG34" s="84"/>
      <c r="EOH34" s="84"/>
      <c r="EOI34" s="84"/>
      <c r="EOJ34" s="84"/>
      <c r="EOK34" s="84"/>
      <c r="EOL34" s="84"/>
      <c r="EOM34" s="84"/>
      <c r="EON34" s="84"/>
      <c r="EOO34" s="84"/>
      <c r="EOP34" s="84"/>
      <c r="EOQ34" s="84"/>
      <c r="EOR34" s="84"/>
      <c r="EOS34" s="84"/>
      <c r="EOT34" s="84"/>
      <c r="EOU34" s="84"/>
      <c r="EOV34" s="84"/>
      <c r="EOW34" s="84"/>
      <c r="EOX34" s="84"/>
      <c r="EOY34" s="84"/>
      <c r="EOZ34" s="84"/>
      <c r="EPA34" s="84"/>
      <c r="EPB34" s="84"/>
      <c r="EPC34" s="84"/>
      <c r="EPD34" s="84"/>
      <c r="EPE34" s="84"/>
      <c r="EPF34" s="84"/>
      <c r="EPG34" s="84"/>
      <c r="EPH34" s="84"/>
      <c r="EPI34" s="84"/>
      <c r="EPJ34" s="84"/>
      <c r="EPK34" s="84"/>
      <c r="EPL34" s="84"/>
      <c r="EPM34" s="84"/>
      <c r="EPN34" s="84"/>
      <c r="EPO34" s="84"/>
      <c r="EPP34" s="84"/>
      <c r="EPQ34" s="84"/>
      <c r="EPR34" s="84"/>
      <c r="EPS34" s="84"/>
      <c r="EPT34" s="84"/>
      <c r="EPU34" s="84"/>
      <c r="EPV34" s="84"/>
      <c r="EPW34" s="84"/>
      <c r="EPX34" s="84"/>
      <c r="EPY34" s="84"/>
      <c r="EPZ34" s="84"/>
      <c r="EQA34" s="84"/>
      <c r="EQB34" s="84"/>
      <c r="EQC34" s="84"/>
      <c r="EQD34" s="84"/>
      <c r="EQE34" s="84"/>
      <c r="EQF34" s="84"/>
      <c r="EQG34" s="84"/>
      <c r="EQH34" s="84"/>
      <c r="EQI34" s="84"/>
      <c r="EQJ34" s="84"/>
      <c r="EQK34" s="84"/>
      <c r="EQL34" s="84"/>
      <c r="EQM34" s="84"/>
      <c r="EQN34" s="84"/>
      <c r="EQO34" s="84"/>
      <c r="EQP34" s="84"/>
      <c r="EQQ34" s="84"/>
      <c r="EQR34" s="84"/>
      <c r="EQS34" s="84"/>
      <c r="EQT34" s="84"/>
      <c r="EQU34" s="84"/>
      <c r="EQV34" s="84"/>
      <c r="EQW34" s="84"/>
      <c r="EQX34" s="84"/>
      <c r="EQY34" s="84"/>
      <c r="EQZ34" s="84"/>
      <c r="ERA34" s="84"/>
      <c r="ERB34" s="84"/>
      <c r="ERC34" s="84"/>
      <c r="ERD34" s="84"/>
      <c r="ERE34" s="84"/>
      <c r="ERF34" s="84"/>
      <c r="ERG34" s="84"/>
      <c r="ERH34" s="84"/>
      <c r="ERI34" s="84"/>
      <c r="ERJ34" s="84"/>
      <c r="ERK34" s="84"/>
      <c r="ERL34" s="84"/>
      <c r="ERM34" s="84"/>
      <c r="ERN34" s="84"/>
      <c r="ERO34" s="84"/>
      <c r="ERP34" s="84"/>
      <c r="ERQ34" s="84"/>
      <c r="ERR34" s="84"/>
      <c r="ERS34" s="84"/>
      <c r="ERT34" s="84"/>
      <c r="ERU34" s="84"/>
      <c r="ERV34" s="84"/>
      <c r="ERW34" s="84"/>
      <c r="ERX34" s="84"/>
      <c r="ERY34" s="84"/>
      <c r="ERZ34" s="84"/>
      <c r="ESA34" s="84"/>
      <c r="ESB34" s="84"/>
      <c r="ESC34" s="84"/>
      <c r="ESD34" s="84"/>
      <c r="ESE34" s="84"/>
      <c r="ESF34" s="84"/>
      <c r="ESG34" s="84"/>
      <c r="ESH34" s="84"/>
      <c r="ESI34" s="84"/>
      <c r="ESJ34" s="84"/>
      <c r="ESK34" s="84"/>
      <c r="ESL34" s="84"/>
      <c r="ESM34" s="84"/>
      <c r="ESN34" s="84"/>
      <c r="ESO34" s="84"/>
      <c r="ESP34" s="84"/>
      <c r="ESQ34" s="84"/>
      <c r="ESR34" s="84"/>
      <c r="ESS34" s="84"/>
      <c r="EST34" s="84"/>
      <c r="ESU34" s="84"/>
      <c r="ESV34" s="84"/>
      <c r="ESW34" s="84"/>
      <c r="ESX34" s="84"/>
      <c r="ESY34" s="84"/>
      <c r="ESZ34" s="84"/>
      <c r="ETA34" s="84"/>
      <c r="ETB34" s="84"/>
      <c r="ETC34" s="84"/>
      <c r="ETD34" s="84"/>
      <c r="ETE34" s="84"/>
      <c r="ETF34" s="84"/>
      <c r="ETG34" s="84"/>
      <c r="ETH34" s="84"/>
      <c r="ETI34" s="84"/>
      <c r="ETJ34" s="84"/>
      <c r="ETK34" s="84"/>
      <c r="ETL34" s="84"/>
      <c r="ETM34" s="84"/>
      <c r="ETN34" s="84"/>
      <c r="ETO34" s="84"/>
      <c r="ETP34" s="84"/>
      <c r="ETQ34" s="84"/>
      <c r="ETR34" s="84"/>
      <c r="ETS34" s="84"/>
      <c r="ETT34" s="84"/>
      <c r="ETU34" s="84"/>
      <c r="ETV34" s="84"/>
      <c r="ETW34" s="84"/>
      <c r="ETX34" s="84"/>
      <c r="ETY34" s="84"/>
      <c r="ETZ34" s="84"/>
      <c r="EUA34" s="84"/>
      <c r="EUB34" s="84"/>
      <c r="EUC34" s="84"/>
      <c r="EUD34" s="84"/>
      <c r="EUE34" s="84"/>
      <c r="EUF34" s="84"/>
      <c r="EUG34" s="84"/>
      <c r="EUH34" s="84"/>
      <c r="EUI34" s="84"/>
      <c r="EUJ34" s="84"/>
      <c r="EUK34" s="84"/>
      <c r="EUL34" s="84"/>
      <c r="EUM34" s="84"/>
      <c r="EUN34" s="84"/>
      <c r="EUO34" s="84"/>
      <c r="EUP34" s="84"/>
      <c r="EUQ34" s="84"/>
      <c r="EUR34" s="84"/>
      <c r="EUS34" s="84"/>
      <c r="EUT34" s="84"/>
      <c r="EUU34" s="84"/>
      <c r="EUV34" s="84"/>
      <c r="EUW34" s="84"/>
      <c r="EUX34" s="84"/>
      <c r="EUY34" s="84"/>
      <c r="EUZ34" s="84"/>
      <c r="EVA34" s="84"/>
      <c r="EVB34" s="84"/>
      <c r="EVC34" s="84"/>
      <c r="EVD34" s="84"/>
      <c r="EVE34" s="84"/>
      <c r="EVF34" s="84"/>
      <c r="EVG34" s="84"/>
      <c r="EVH34" s="84"/>
      <c r="EVI34" s="84"/>
      <c r="EVJ34" s="84"/>
      <c r="EVK34" s="84"/>
      <c r="EVL34" s="84"/>
      <c r="EVM34" s="84"/>
      <c r="EVN34" s="84"/>
      <c r="EVO34" s="84"/>
      <c r="EVP34" s="84"/>
      <c r="EVQ34" s="84"/>
      <c r="EVR34" s="84"/>
      <c r="EVS34" s="84"/>
      <c r="EVT34" s="84"/>
      <c r="EVU34" s="84"/>
      <c r="EVV34" s="84"/>
      <c r="EVW34" s="84"/>
      <c r="EVX34" s="84"/>
      <c r="EVY34" s="84"/>
      <c r="EVZ34" s="84"/>
      <c r="EWA34" s="84"/>
      <c r="EWB34" s="84"/>
      <c r="EWC34" s="84"/>
      <c r="EWD34" s="84"/>
      <c r="EWE34" s="84"/>
      <c r="EWF34" s="84"/>
      <c r="EWG34" s="84"/>
      <c r="EWH34" s="84"/>
      <c r="EWI34" s="84"/>
      <c r="EWJ34" s="84"/>
      <c r="EWK34" s="84"/>
      <c r="EWL34" s="84"/>
      <c r="EWM34" s="84"/>
      <c r="EWN34" s="84"/>
      <c r="EWO34" s="84"/>
      <c r="EWP34" s="84"/>
      <c r="EWQ34" s="84"/>
      <c r="EWR34" s="84"/>
      <c r="EWS34" s="84"/>
      <c r="EWT34" s="84"/>
      <c r="EWU34" s="84"/>
      <c r="EWV34" s="84"/>
      <c r="EWW34" s="84"/>
      <c r="EWX34" s="84"/>
      <c r="EWY34" s="84"/>
      <c r="EWZ34" s="84"/>
      <c r="EXA34" s="84"/>
      <c r="EXB34" s="84"/>
      <c r="EXC34" s="84"/>
      <c r="EXD34" s="84"/>
      <c r="EXE34" s="84"/>
      <c r="EXF34" s="84"/>
      <c r="EXG34" s="84"/>
      <c r="EXH34" s="84"/>
      <c r="EXI34" s="84"/>
      <c r="EXJ34" s="84"/>
      <c r="EXK34" s="84"/>
      <c r="EXL34" s="84"/>
      <c r="EXM34" s="84"/>
      <c r="EXN34" s="84"/>
      <c r="EXO34" s="84"/>
      <c r="EXP34" s="84"/>
      <c r="EXQ34" s="84"/>
      <c r="EXR34" s="84"/>
      <c r="EXS34" s="84"/>
      <c r="EXT34" s="84"/>
      <c r="EXU34" s="84"/>
      <c r="EXV34" s="84"/>
      <c r="EXW34" s="84"/>
      <c r="EXX34" s="84"/>
      <c r="EXY34" s="84"/>
      <c r="EXZ34" s="84"/>
      <c r="EYA34" s="84"/>
      <c r="EYB34" s="84"/>
      <c r="EYC34" s="84"/>
      <c r="EYD34" s="84"/>
      <c r="EYE34" s="84"/>
      <c r="EYF34" s="84"/>
      <c r="EYG34" s="84"/>
      <c r="EYH34" s="84"/>
      <c r="EYI34" s="84"/>
      <c r="EYJ34" s="84"/>
      <c r="EYK34" s="84"/>
      <c r="EYL34" s="84"/>
      <c r="EYM34" s="84"/>
      <c r="EYN34" s="84"/>
      <c r="EYO34" s="84"/>
      <c r="EYP34" s="84"/>
      <c r="EYQ34" s="84"/>
      <c r="EYR34" s="84"/>
      <c r="EYS34" s="84"/>
      <c r="EYT34" s="84"/>
      <c r="EYU34" s="84"/>
      <c r="EYV34" s="84"/>
      <c r="EYW34" s="84"/>
      <c r="EYX34" s="84"/>
      <c r="EYY34" s="84"/>
      <c r="EYZ34" s="84"/>
      <c r="EZA34" s="84"/>
      <c r="EZB34" s="84"/>
      <c r="EZC34" s="84"/>
      <c r="EZD34" s="84"/>
      <c r="EZE34" s="84"/>
      <c r="EZF34" s="84"/>
      <c r="EZG34" s="84"/>
      <c r="EZH34" s="84"/>
      <c r="EZI34" s="84"/>
      <c r="EZJ34" s="84"/>
      <c r="EZK34" s="84"/>
      <c r="EZL34" s="84"/>
      <c r="EZM34" s="84"/>
      <c r="EZN34" s="84"/>
      <c r="EZO34" s="84"/>
      <c r="EZP34" s="84"/>
      <c r="EZQ34" s="84"/>
      <c r="EZR34" s="84"/>
      <c r="EZS34" s="84"/>
      <c r="EZT34" s="84"/>
      <c r="EZU34" s="84"/>
      <c r="EZV34" s="84"/>
      <c r="EZW34" s="84"/>
      <c r="EZX34" s="84"/>
      <c r="EZY34" s="84"/>
      <c r="EZZ34" s="84"/>
      <c r="FAA34" s="84"/>
      <c r="FAB34" s="84"/>
      <c r="FAC34" s="84"/>
      <c r="FAD34" s="84"/>
      <c r="FAE34" s="84"/>
      <c r="FAF34" s="84"/>
      <c r="FAG34" s="84"/>
      <c r="FAH34" s="84"/>
      <c r="FAI34" s="84"/>
      <c r="FAJ34" s="84"/>
      <c r="FAK34" s="84"/>
      <c r="FAL34" s="84"/>
      <c r="FAM34" s="84"/>
      <c r="FAN34" s="84"/>
      <c r="FAO34" s="84"/>
      <c r="FAP34" s="84"/>
      <c r="FAQ34" s="84"/>
      <c r="FAR34" s="84"/>
      <c r="FAS34" s="84"/>
      <c r="FAT34" s="84"/>
      <c r="FAU34" s="84"/>
      <c r="FAV34" s="84"/>
      <c r="FAW34" s="84"/>
      <c r="FAX34" s="84"/>
      <c r="FAY34" s="84"/>
      <c r="FAZ34" s="84"/>
      <c r="FBA34" s="84"/>
      <c r="FBB34" s="84"/>
      <c r="FBC34" s="84"/>
      <c r="FBD34" s="84"/>
      <c r="FBE34" s="84"/>
      <c r="FBF34" s="84"/>
      <c r="FBG34" s="84"/>
      <c r="FBH34" s="84"/>
      <c r="FBI34" s="84"/>
      <c r="FBJ34" s="84"/>
      <c r="FBK34" s="84"/>
      <c r="FBL34" s="84"/>
      <c r="FBM34" s="84"/>
      <c r="FBN34" s="84"/>
      <c r="FBO34" s="84"/>
      <c r="FBP34" s="84"/>
      <c r="FBQ34" s="84"/>
      <c r="FBR34" s="84"/>
      <c r="FBS34" s="84"/>
      <c r="FBT34" s="84"/>
      <c r="FBU34" s="84"/>
      <c r="FBV34" s="84"/>
      <c r="FBW34" s="84"/>
      <c r="FBX34" s="84"/>
      <c r="FBY34" s="84"/>
      <c r="FBZ34" s="84"/>
      <c r="FCA34" s="84"/>
      <c r="FCB34" s="84"/>
      <c r="FCC34" s="84"/>
      <c r="FCD34" s="84"/>
      <c r="FCE34" s="84"/>
      <c r="FCF34" s="84"/>
      <c r="FCG34" s="84"/>
      <c r="FCH34" s="84"/>
      <c r="FCI34" s="84"/>
      <c r="FCJ34" s="84"/>
      <c r="FCK34" s="84"/>
      <c r="FCL34" s="84"/>
      <c r="FCM34" s="84"/>
      <c r="FCN34" s="84"/>
      <c r="FCO34" s="84"/>
      <c r="FCP34" s="84"/>
      <c r="FCQ34" s="84"/>
      <c r="FCR34" s="84"/>
      <c r="FCS34" s="84"/>
      <c r="FCT34" s="84"/>
      <c r="FCU34" s="84"/>
      <c r="FCV34" s="84"/>
      <c r="FCW34" s="84"/>
      <c r="FCX34" s="84"/>
      <c r="FCY34" s="84"/>
      <c r="FCZ34" s="84"/>
      <c r="FDA34" s="84"/>
      <c r="FDB34" s="84"/>
      <c r="FDC34" s="84"/>
      <c r="FDD34" s="84"/>
      <c r="FDE34" s="84"/>
      <c r="FDF34" s="84"/>
      <c r="FDG34" s="84"/>
      <c r="FDH34" s="84"/>
      <c r="FDI34" s="84"/>
      <c r="FDJ34" s="84"/>
      <c r="FDK34" s="84"/>
      <c r="FDL34" s="84"/>
      <c r="FDM34" s="84"/>
      <c r="FDN34" s="84"/>
      <c r="FDO34" s="84"/>
      <c r="FDP34" s="84"/>
      <c r="FDQ34" s="84"/>
      <c r="FDR34" s="84"/>
      <c r="FDS34" s="84"/>
      <c r="FDT34" s="84"/>
      <c r="FDU34" s="84"/>
      <c r="FDV34" s="84"/>
      <c r="FDW34" s="84"/>
      <c r="FDX34" s="84"/>
      <c r="FDY34" s="84"/>
      <c r="FDZ34" s="84"/>
      <c r="FEA34" s="84"/>
      <c r="FEB34" s="84"/>
      <c r="FEC34" s="84"/>
      <c r="FED34" s="84"/>
      <c r="FEE34" s="84"/>
      <c r="FEF34" s="84"/>
      <c r="FEG34" s="84"/>
      <c r="FEH34" s="84"/>
      <c r="FEI34" s="84"/>
      <c r="FEJ34" s="84"/>
      <c r="FEK34" s="84"/>
      <c r="FEL34" s="84"/>
      <c r="FEM34" s="84"/>
      <c r="FEN34" s="84"/>
      <c r="FEO34" s="84"/>
      <c r="FEP34" s="84"/>
      <c r="FEQ34" s="84"/>
      <c r="FER34" s="84"/>
      <c r="FES34" s="84"/>
      <c r="FET34" s="84"/>
      <c r="FEU34" s="84"/>
      <c r="FEV34" s="84"/>
      <c r="FEW34" s="84"/>
      <c r="FEX34" s="84"/>
      <c r="FEY34" s="84"/>
      <c r="FEZ34" s="84"/>
      <c r="FFA34" s="84"/>
      <c r="FFB34" s="84"/>
      <c r="FFC34" s="84"/>
      <c r="FFD34" s="84"/>
      <c r="FFE34" s="84"/>
      <c r="FFF34" s="84"/>
      <c r="FFG34" s="84"/>
      <c r="FFH34" s="84"/>
      <c r="FFI34" s="84"/>
      <c r="FFJ34" s="84"/>
      <c r="FFK34" s="84"/>
      <c r="FFL34" s="84"/>
      <c r="FFM34" s="84"/>
      <c r="FFN34" s="84"/>
      <c r="FFO34" s="84"/>
      <c r="FFP34" s="84"/>
      <c r="FFQ34" s="84"/>
      <c r="FFR34" s="84"/>
      <c r="FFS34" s="84"/>
      <c r="FFT34" s="84"/>
      <c r="FFU34" s="84"/>
      <c r="FFV34" s="84"/>
      <c r="FFW34" s="84"/>
      <c r="FFX34" s="84"/>
      <c r="FFY34" s="84"/>
      <c r="FFZ34" s="84"/>
      <c r="FGA34" s="84"/>
      <c r="FGB34" s="84"/>
      <c r="FGC34" s="84"/>
      <c r="FGD34" s="84"/>
      <c r="FGE34" s="84"/>
      <c r="FGF34" s="84"/>
      <c r="FGG34" s="84"/>
      <c r="FGH34" s="84"/>
      <c r="FGI34" s="84"/>
      <c r="FGJ34" s="84"/>
      <c r="FGK34" s="84"/>
      <c r="FGL34" s="84"/>
      <c r="FGM34" s="84"/>
      <c r="FGN34" s="84"/>
      <c r="FGO34" s="84"/>
      <c r="FGP34" s="84"/>
      <c r="FGQ34" s="84"/>
      <c r="FGR34" s="84"/>
      <c r="FGS34" s="84"/>
      <c r="FGT34" s="84"/>
      <c r="FGU34" s="84"/>
      <c r="FGV34" s="84"/>
      <c r="FGW34" s="84"/>
      <c r="FGX34" s="84"/>
      <c r="FGY34" s="84"/>
      <c r="FGZ34" s="84"/>
      <c r="FHA34" s="84"/>
      <c r="FHB34" s="84"/>
      <c r="FHC34" s="84"/>
      <c r="FHD34" s="84"/>
      <c r="FHE34" s="84"/>
      <c r="FHF34" s="84"/>
      <c r="FHG34" s="84"/>
      <c r="FHH34" s="84"/>
      <c r="FHI34" s="84"/>
      <c r="FHJ34" s="84"/>
      <c r="FHK34" s="84"/>
      <c r="FHL34" s="84"/>
      <c r="FHM34" s="84"/>
      <c r="FHN34" s="84"/>
      <c r="FHO34" s="84"/>
      <c r="FHP34" s="84"/>
      <c r="FHQ34" s="84"/>
      <c r="FHR34" s="84"/>
      <c r="FHS34" s="84"/>
      <c r="FHT34" s="84"/>
      <c r="FHU34" s="84"/>
      <c r="FHV34" s="84"/>
      <c r="FHW34" s="84"/>
      <c r="FHX34" s="84"/>
      <c r="FHY34" s="84"/>
      <c r="FHZ34" s="84"/>
      <c r="FIA34" s="84"/>
      <c r="FIB34" s="84"/>
      <c r="FIC34" s="84"/>
      <c r="FID34" s="84"/>
      <c r="FIE34" s="84"/>
      <c r="FIF34" s="84"/>
      <c r="FIG34" s="84"/>
      <c r="FIH34" s="84"/>
      <c r="FII34" s="84"/>
      <c r="FIJ34" s="84"/>
      <c r="FIK34" s="84"/>
      <c r="FIL34" s="84"/>
      <c r="FIM34" s="84"/>
      <c r="FIN34" s="84"/>
      <c r="FIO34" s="84"/>
      <c r="FIP34" s="84"/>
      <c r="FIQ34" s="84"/>
      <c r="FIR34" s="84"/>
      <c r="FIS34" s="84"/>
      <c r="FIT34" s="84"/>
      <c r="FIU34" s="84"/>
      <c r="FIV34" s="84"/>
      <c r="FIW34" s="84"/>
      <c r="FIX34" s="84"/>
      <c r="FIY34" s="84"/>
      <c r="FIZ34" s="84"/>
      <c r="FJA34" s="84"/>
      <c r="FJB34" s="84"/>
      <c r="FJC34" s="84"/>
      <c r="FJD34" s="84"/>
      <c r="FJE34" s="84"/>
      <c r="FJF34" s="84"/>
      <c r="FJG34" s="84"/>
      <c r="FJH34" s="84"/>
      <c r="FJI34" s="84"/>
      <c r="FJJ34" s="84"/>
      <c r="FJK34" s="84"/>
      <c r="FJL34" s="84"/>
      <c r="FJM34" s="84"/>
      <c r="FJN34" s="84"/>
      <c r="FJO34" s="84"/>
      <c r="FJP34" s="84"/>
      <c r="FJQ34" s="84"/>
      <c r="FJR34" s="84"/>
      <c r="FJS34" s="84"/>
      <c r="FJT34" s="84"/>
      <c r="FJU34" s="84"/>
      <c r="FJV34" s="84"/>
      <c r="FJW34" s="84"/>
      <c r="FJX34" s="84"/>
      <c r="FJY34" s="84"/>
      <c r="FJZ34" s="84"/>
      <c r="FKA34" s="84"/>
      <c r="FKB34" s="84"/>
      <c r="FKC34" s="84"/>
      <c r="FKD34" s="84"/>
      <c r="FKE34" s="84"/>
      <c r="FKF34" s="84"/>
      <c r="FKG34" s="84"/>
      <c r="FKH34" s="84"/>
      <c r="FKI34" s="84"/>
      <c r="FKJ34" s="84"/>
      <c r="FKK34" s="84"/>
      <c r="FKL34" s="84"/>
      <c r="FKM34" s="84"/>
      <c r="FKN34" s="84"/>
      <c r="FKO34" s="84"/>
      <c r="FKP34" s="84"/>
      <c r="FKQ34" s="84"/>
      <c r="FKR34" s="84"/>
      <c r="FKS34" s="84"/>
      <c r="FKT34" s="84"/>
      <c r="FKU34" s="84"/>
      <c r="FKV34" s="84"/>
      <c r="FKW34" s="84"/>
      <c r="FKX34" s="84"/>
      <c r="FKY34" s="84"/>
      <c r="FKZ34" s="84"/>
      <c r="FLA34" s="84"/>
      <c r="FLB34" s="84"/>
      <c r="FLC34" s="84"/>
      <c r="FLD34" s="84"/>
      <c r="FLE34" s="84"/>
      <c r="FLF34" s="84"/>
      <c r="FLG34" s="84"/>
      <c r="FLH34" s="84"/>
      <c r="FLI34" s="84"/>
      <c r="FLJ34" s="84"/>
      <c r="FLK34" s="84"/>
      <c r="FLL34" s="84"/>
      <c r="FLM34" s="84"/>
      <c r="FLN34" s="84"/>
      <c r="FLO34" s="84"/>
      <c r="FLP34" s="84"/>
      <c r="FLQ34" s="84"/>
      <c r="FLR34" s="84"/>
      <c r="FLS34" s="84"/>
      <c r="FLT34" s="84"/>
      <c r="FLU34" s="84"/>
      <c r="FLV34" s="84"/>
      <c r="FLW34" s="84"/>
      <c r="FLX34" s="84"/>
      <c r="FLY34" s="84"/>
      <c r="FLZ34" s="84"/>
      <c r="FMA34" s="84"/>
      <c r="FMB34" s="84"/>
      <c r="FMC34" s="84"/>
      <c r="FMD34" s="84"/>
      <c r="FME34" s="84"/>
      <c r="FMF34" s="84"/>
      <c r="FMG34" s="84"/>
      <c r="FMH34" s="84"/>
      <c r="FMI34" s="84"/>
      <c r="FMJ34" s="84"/>
      <c r="FMK34" s="84"/>
      <c r="FML34" s="84"/>
      <c r="FMM34" s="84"/>
      <c r="FMN34" s="84"/>
      <c r="FMO34" s="84"/>
      <c r="FMP34" s="84"/>
      <c r="FMQ34" s="84"/>
      <c r="FMR34" s="84"/>
      <c r="FMS34" s="84"/>
      <c r="FMT34" s="84"/>
      <c r="FMU34" s="84"/>
      <c r="FMV34" s="84"/>
      <c r="FMW34" s="84"/>
      <c r="FMX34" s="84"/>
      <c r="FMY34" s="84"/>
      <c r="FMZ34" s="84"/>
      <c r="FNA34" s="84"/>
      <c r="FNB34" s="84"/>
      <c r="FNC34" s="84"/>
      <c r="FND34" s="84"/>
      <c r="FNE34" s="84"/>
      <c r="FNF34" s="84"/>
      <c r="FNG34" s="84"/>
      <c r="FNH34" s="84"/>
      <c r="FNI34" s="84"/>
      <c r="FNJ34" s="84"/>
      <c r="FNK34" s="84"/>
      <c r="FNL34" s="84"/>
      <c r="FNM34" s="84"/>
      <c r="FNN34" s="84"/>
      <c r="FNO34" s="84"/>
      <c r="FNP34" s="84"/>
      <c r="FNQ34" s="84"/>
      <c r="FNR34" s="84"/>
      <c r="FNS34" s="84"/>
      <c r="FNT34" s="84"/>
      <c r="FNU34" s="84"/>
      <c r="FNV34" s="84"/>
      <c r="FNW34" s="84"/>
      <c r="FNX34" s="84"/>
      <c r="FNY34" s="84"/>
      <c r="FNZ34" s="84"/>
      <c r="FOA34" s="84"/>
      <c r="FOB34" s="84"/>
      <c r="FOC34" s="84"/>
      <c r="FOD34" s="84"/>
      <c r="FOE34" s="84"/>
      <c r="FOF34" s="84"/>
      <c r="FOG34" s="84"/>
      <c r="FOH34" s="84"/>
      <c r="FOI34" s="84"/>
      <c r="FOJ34" s="84"/>
      <c r="FOK34" s="84"/>
      <c r="FOL34" s="84"/>
      <c r="FOM34" s="84"/>
      <c r="FON34" s="84"/>
      <c r="FOO34" s="84"/>
      <c r="FOP34" s="84"/>
      <c r="FOQ34" s="84"/>
      <c r="FOR34" s="84"/>
      <c r="FOS34" s="84"/>
      <c r="FOT34" s="84"/>
      <c r="FOU34" s="84"/>
      <c r="FOV34" s="84"/>
      <c r="FOW34" s="84"/>
      <c r="FOX34" s="84"/>
      <c r="FOY34" s="84"/>
      <c r="FOZ34" s="84"/>
      <c r="FPA34" s="84"/>
      <c r="FPB34" s="84"/>
      <c r="FPC34" s="84"/>
      <c r="FPD34" s="84"/>
      <c r="FPE34" s="84"/>
      <c r="FPF34" s="84"/>
      <c r="FPG34" s="84"/>
      <c r="FPH34" s="84"/>
      <c r="FPI34" s="84"/>
      <c r="FPJ34" s="84"/>
      <c r="FPK34" s="84"/>
      <c r="FPL34" s="84"/>
      <c r="FPM34" s="84"/>
      <c r="FPN34" s="84"/>
      <c r="FPO34" s="84"/>
      <c r="FPP34" s="84"/>
      <c r="FPQ34" s="84"/>
      <c r="FPR34" s="84"/>
      <c r="FPS34" s="84"/>
      <c r="FPT34" s="84"/>
      <c r="FPU34" s="84"/>
      <c r="FPV34" s="84"/>
      <c r="FPW34" s="84"/>
      <c r="FPX34" s="84"/>
      <c r="FPY34" s="84"/>
      <c r="FPZ34" s="84"/>
      <c r="FQA34" s="84"/>
      <c r="FQB34" s="84"/>
      <c r="FQC34" s="84"/>
      <c r="FQD34" s="84"/>
      <c r="FQE34" s="84"/>
      <c r="FQF34" s="84"/>
      <c r="FQG34" s="84"/>
      <c r="FQH34" s="84"/>
      <c r="FQI34" s="84"/>
      <c r="FQJ34" s="84"/>
      <c r="FQK34" s="84"/>
      <c r="FQL34" s="84"/>
      <c r="FQM34" s="84"/>
      <c r="FQN34" s="84"/>
      <c r="FQO34" s="84"/>
      <c r="FQP34" s="84"/>
      <c r="FQQ34" s="84"/>
      <c r="FQR34" s="84"/>
      <c r="FQS34" s="84"/>
      <c r="FQT34" s="84"/>
      <c r="FQU34" s="84"/>
      <c r="FQV34" s="84"/>
      <c r="FQW34" s="84"/>
      <c r="FQX34" s="84"/>
      <c r="FQY34" s="84"/>
      <c r="FQZ34" s="84"/>
      <c r="FRA34" s="84"/>
      <c r="FRB34" s="84"/>
      <c r="FRC34" s="84"/>
      <c r="FRD34" s="84"/>
      <c r="FRE34" s="84"/>
      <c r="FRF34" s="84"/>
      <c r="FRG34" s="84"/>
      <c r="FRH34" s="84"/>
      <c r="FRI34" s="84"/>
      <c r="FRJ34" s="84"/>
      <c r="FRK34" s="84"/>
      <c r="FRL34" s="84"/>
      <c r="FRM34" s="84"/>
      <c r="FRN34" s="84"/>
      <c r="FRO34" s="84"/>
      <c r="FRP34" s="84"/>
      <c r="FRQ34" s="84"/>
      <c r="FRR34" s="84"/>
      <c r="FRS34" s="84"/>
      <c r="FRT34" s="84"/>
      <c r="FRU34" s="84"/>
      <c r="FRV34" s="84"/>
      <c r="FRW34" s="84"/>
      <c r="FRX34" s="84"/>
      <c r="FRY34" s="84"/>
      <c r="FRZ34" s="84"/>
      <c r="FSA34" s="84"/>
      <c r="FSB34" s="84"/>
      <c r="FSC34" s="84"/>
      <c r="FSD34" s="84"/>
      <c r="FSE34" s="84"/>
      <c r="FSF34" s="84"/>
      <c r="FSG34" s="84"/>
      <c r="FSH34" s="84"/>
      <c r="FSI34" s="84"/>
      <c r="FSJ34" s="84"/>
      <c r="FSK34" s="84"/>
      <c r="FSL34" s="84"/>
      <c r="FSM34" s="84"/>
      <c r="FSN34" s="84"/>
      <c r="FSO34" s="84"/>
      <c r="FSP34" s="84"/>
      <c r="FSQ34" s="84"/>
      <c r="FSR34" s="84"/>
      <c r="FSS34" s="84"/>
      <c r="FST34" s="84"/>
      <c r="FSU34" s="84"/>
      <c r="FSV34" s="84"/>
      <c r="FSW34" s="84"/>
      <c r="FSX34" s="84"/>
      <c r="FSY34" s="84"/>
      <c r="FSZ34" s="84"/>
      <c r="FTA34" s="84"/>
      <c r="FTB34" s="84"/>
      <c r="FTC34" s="84"/>
      <c r="FTD34" s="84"/>
      <c r="FTE34" s="84"/>
      <c r="FTF34" s="84"/>
      <c r="FTG34" s="84"/>
      <c r="FTH34" s="84"/>
      <c r="FTI34" s="84"/>
      <c r="FTJ34" s="84"/>
      <c r="FTK34" s="84"/>
      <c r="FTL34" s="84"/>
      <c r="FTM34" s="84"/>
      <c r="FTN34" s="84"/>
      <c r="FTO34" s="84"/>
      <c r="FTP34" s="84"/>
      <c r="FTQ34" s="84"/>
      <c r="FTR34" s="84"/>
      <c r="FTS34" s="84"/>
      <c r="FTT34" s="84"/>
      <c r="FTU34" s="84"/>
      <c r="FTV34" s="84"/>
      <c r="FTW34" s="84"/>
      <c r="FTX34" s="84"/>
      <c r="FTY34" s="84"/>
      <c r="FTZ34" s="84"/>
      <c r="FUA34" s="84"/>
      <c r="FUB34" s="84"/>
      <c r="FUC34" s="84"/>
      <c r="FUD34" s="84"/>
      <c r="FUE34" s="84"/>
      <c r="FUF34" s="84"/>
      <c r="FUG34" s="84"/>
      <c r="FUH34" s="84"/>
      <c r="FUI34" s="84"/>
      <c r="FUJ34" s="84"/>
      <c r="FUK34" s="84"/>
      <c r="FUL34" s="84"/>
      <c r="FUM34" s="84"/>
      <c r="FUN34" s="84"/>
      <c r="FUO34" s="84"/>
      <c r="FUP34" s="84"/>
      <c r="FUQ34" s="84"/>
      <c r="FUR34" s="84"/>
      <c r="FUS34" s="84"/>
      <c r="FUT34" s="84"/>
      <c r="FUU34" s="84"/>
      <c r="FUV34" s="84"/>
      <c r="FUW34" s="84"/>
      <c r="FUX34" s="84"/>
      <c r="FUY34" s="84"/>
      <c r="FUZ34" s="84"/>
      <c r="FVA34" s="84"/>
      <c r="FVB34" s="84"/>
      <c r="FVC34" s="84"/>
      <c r="FVD34" s="84"/>
      <c r="FVE34" s="84"/>
      <c r="FVF34" s="84"/>
      <c r="FVG34" s="84"/>
      <c r="FVH34" s="84"/>
      <c r="FVI34" s="84"/>
      <c r="FVJ34" s="84"/>
      <c r="FVK34" s="84"/>
      <c r="FVL34" s="84"/>
      <c r="FVM34" s="84"/>
      <c r="FVN34" s="84"/>
      <c r="FVO34" s="84"/>
      <c r="FVP34" s="84"/>
      <c r="FVQ34" s="84"/>
      <c r="FVR34" s="84"/>
      <c r="FVS34" s="84"/>
      <c r="FVT34" s="84"/>
      <c r="FVU34" s="84"/>
      <c r="FVV34" s="84"/>
      <c r="FVW34" s="84"/>
      <c r="FVX34" s="84"/>
      <c r="FVY34" s="84"/>
      <c r="FVZ34" s="84"/>
      <c r="FWA34" s="84"/>
      <c r="FWB34" s="84"/>
      <c r="FWC34" s="84"/>
      <c r="FWD34" s="84"/>
      <c r="FWE34" s="84"/>
      <c r="FWF34" s="84"/>
      <c r="FWG34" s="84"/>
      <c r="FWH34" s="84"/>
      <c r="FWI34" s="84"/>
      <c r="FWJ34" s="84"/>
      <c r="FWK34" s="84"/>
      <c r="FWL34" s="84"/>
      <c r="FWM34" s="84"/>
      <c r="FWN34" s="84"/>
      <c r="FWO34" s="84"/>
      <c r="FWP34" s="84"/>
      <c r="FWQ34" s="84"/>
      <c r="FWR34" s="84"/>
      <c r="FWS34" s="84"/>
      <c r="FWT34" s="84"/>
      <c r="FWU34" s="84"/>
      <c r="FWV34" s="84"/>
      <c r="FWW34" s="84"/>
      <c r="FWX34" s="84"/>
      <c r="FWY34" s="84"/>
      <c r="FWZ34" s="84"/>
      <c r="FXA34" s="84"/>
      <c r="FXB34" s="84"/>
      <c r="FXC34" s="84"/>
      <c r="FXD34" s="84"/>
      <c r="FXE34" s="84"/>
      <c r="FXF34" s="84"/>
      <c r="FXG34" s="84"/>
      <c r="FXH34" s="84"/>
      <c r="FXI34" s="84"/>
      <c r="FXJ34" s="84"/>
      <c r="FXK34" s="84"/>
      <c r="FXL34" s="84"/>
      <c r="FXM34" s="84"/>
      <c r="FXN34" s="84"/>
      <c r="FXO34" s="84"/>
      <c r="FXP34" s="84"/>
      <c r="FXQ34" s="84"/>
      <c r="FXR34" s="84"/>
      <c r="FXS34" s="84"/>
      <c r="FXT34" s="84"/>
      <c r="FXU34" s="84"/>
      <c r="FXV34" s="84"/>
      <c r="FXW34" s="84"/>
      <c r="FXX34" s="84"/>
      <c r="FXY34" s="84"/>
      <c r="FXZ34" s="84"/>
      <c r="FYA34" s="84"/>
      <c r="FYB34" s="84"/>
      <c r="FYC34" s="84"/>
      <c r="FYD34" s="84"/>
      <c r="FYE34" s="84"/>
      <c r="FYF34" s="84"/>
      <c r="FYG34" s="84"/>
      <c r="FYH34" s="84"/>
      <c r="FYI34" s="84"/>
      <c r="FYJ34" s="84"/>
      <c r="FYK34" s="84"/>
      <c r="FYL34" s="84"/>
      <c r="FYM34" s="84"/>
      <c r="FYN34" s="84"/>
      <c r="FYO34" s="84"/>
      <c r="FYP34" s="84"/>
      <c r="FYQ34" s="84"/>
      <c r="FYR34" s="84"/>
      <c r="FYS34" s="84"/>
      <c r="FYT34" s="84"/>
      <c r="FYU34" s="84"/>
      <c r="FYV34" s="84"/>
      <c r="FYW34" s="84"/>
      <c r="FYX34" s="84"/>
      <c r="FYY34" s="84"/>
      <c r="FYZ34" s="84"/>
      <c r="FZA34" s="84"/>
      <c r="FZB34" s="84"/>
      <c r="FZC34" s="84"/>
      <c r="FZD34" s="84"/>
      <c r="FZE34" s="84"/>
      <c r="FZF34" s="84"/>
      <c r="FZG34" s="84"/>
      <c r="FZH34" s="84"/>
      <c r="FZI34" s="84"/>
      <c r="FZJ34" s="84"/>
      <c r="FZK34" s="84"/>
      <c r="FZL34" s="84"/>
      <c r="FZM34" s="84"/>
      <c r="FZN34" s="84"/>
      <c r="FZO34" s="84"/>
      <c r="FZP34" s="84"/>
      <c r="FZQ34" s="84"/>
      <c r="FZR34" s="84"/>
      <c r="FZS34" s="84"/>
      <c r="FZT34" s="84"/>
      <c r="FZU34" s="84"/>
      <c r="FZV34" s="84"/>
      <c r="FZW34" s="84"/>
      <c r="FZX34" s="84"/>
      <c r="FZY34" s="84"/>
      <c r="FZZ34" s="84"/>
      <c r="GAA34" s="84"/>
      <c r="GAB34" s="84"/>
      <c r="GAC34" s="84"/>
      <c r="GAD34" s="84"/>
      <c r="GAE34" s="84"/>
      <c r="GAF34" s="84"/>
      <c r="GAG34" s="84"/>
      <c r="GAH34" s="84"/>
      <c r="GAI34" s="84"/>
      <c r="GAJ34" s="84"/>
      <c r="GAK34" s="84"/>
      <c r="GAL34" s="84"/>
      <c r="GAM34" s="84"/>
      <c r="GAN34" s="84"/>
      <c r="GAO34" s="84"/>
      <c r="GAP34" s="84"/>
      <c r="GAQ34" s="84"/>
      <c r="GAR34" s="84"/>
      <c r="GAS34" s="84"/>
      <c r="GAT34" s="84"/>
      <c r="GAU34" s="84"/>
      <c r="GAV34" s="84"/>
      <c r="GAW34" s="84"/>
      <c r="GAX34" s="84"/>
      <c r="GAY34" s="84"/>
      <c r="GAZ34" s="84"/>
      <c r="GBA34" s="84"/>
      <c r="GBB34" s="84"/>
      <c r="GBC34" s="84"/>
      <c r="GBD34" s="84"/>
      <c r="GBE34" s="84"/>
      <c r="GBF34" s="84"/>
      <c r="GBG34" s="84"/>
      <c r="GBH34" s="84"/>
      <c r="GBI34" s="84"/>
      <c r="GBJ34" s="84"/>
      <c r="GBK34" s="84"/>
      <c r="GBL34" s="84"/>
      <c r="GBM34" s="84"/>
      <c r="GBN34" s="84"/>
      <c r="GBO34" s="84"/>
      <c r="GBP34" s="84"/>
      <c r="GBQ34" s="84"/>
      <c r="GBR34" s="84"/>
      <c r="GBS34" s="84"/>
      <c r="GBT34" s="84"/>
      <c r="GBU34" s="84"/>
      <c r="GBV34" s="84"/>
      <c r="GBW34" s="84"/>
      <c r="GBX34" s="84"/>
      <c r="GBY34" s="84"/>
      <c r="GBZ34" s="84"/>
      <c r="GCA34" s="84"/>
      <c r="GCB34" s="84"/>
      <c r="GCC34" s="84"/>
      <c r="GCD34" s="84"/>
      <c r="GCE34" s="84"/>
      <c r="GCF34" s="84"/>
      <c r="GCG34" s="84"/>
      <c r="GCH34" s="84"/>
      <c r="GCI34" s="84"/>
      <c r="GCJ34" s="84"/>
      <c r="GCK34" s="84"/>
      <c r="GCL34" s="84"/>
      <c r="GCM34" s="84"/>
      <c r="GCN34" s="84"/>
      <c r="GCO34" s="84"/>
      <c r="GCP34" s="84"/>
      <c r="GCQ34" s="84"/>
      <c r="GCR34" s="84"/>
      <c r="GCS34" s="84"/>
      <c r="GCT34" s="84"/>
      <c r="GCU34" s="84"/>
      <c r="GCV34" s="84"/>
      <c r="GCW34" s="84"/>
      <c r="GCX34" s="84"/>
      <c r="GCY34" s="84"/>
      <c r="GCZ34" s="84"/>
      <c r="GDA34" s="84"/>
      <c r="GDB34" s="84"/>
      <c r="GDC34" s="84"/>
      <c r="GDD34" s="84"/>
      <c r="GDE34" s="84"/>
      <c r="GDF34" s="84"/>
      <c r="GDG34" s="84"/>
      <c r="GDH34" s="84"/>
      <c r="GDI34" s="84"/>
      <c r="GDJ34" s="84"/>
      <c r="GDK34" s="84"/>
      <c r="GDL34" s="84"/>
      <c r="GDM34" s="84"/>
      <c r="GDN34" s="84"/>
      <c r="GDO34" s="84"/>
      <c r="GDP34" s="84"/>
      <c r="GDQ34" s="84"/>
      <c r="GDR34" s="84"/>
      <c r="GDS34" s="84"/>
      <c r="GDT34" s="84"/>
      <c r="GDU34" s="84"/>
      <c r="GDV34" s="84"/>
      <c r="GDW34" s="84"/>
      <c r="GDX34" s="84"/>
      <c r="GDY34" s="84"/>
      <c r="GDZ34" s="84"/>
      <c r="GEA34" s="84"/>
      <c r="GEB34" s="84"/>
      <c r="GEC34" s="84"/>
      <c r="GED34" s="84"/>
      <c r="GEE34" s="84"/>
      <c r="GEF34" s="84"/>
      <c r="GEG34" s="84"/>
      <c r="GEH34" s="84"/>
      <c r="GEI34" s="84"/>
      <c r="GEJ34" s="84"/>
      <c r="GEK34" s="84"/>
      <c r="GEL34" s="84"/>
      <c r="GEM34" s="84"/>
      <c r="GEN34" s="84"/>
      <c r="GEO34" s="84"/>
      <c r="GEP34" s="84"/>
      <c r="GEQ34" s="84"/>
      <c r="GER34" s="84"/>
      <c r="GES34" s="84"/>
      <c r="GET34" s="84"/>
      <c r="GEU34" s="84"/>
      <c r="GEV34" s="84"/>
      <c r="GEW34" s="84"/>
      <c r="GEX34" s="84"/>
      <c r="GEY34" s="84"/>
      <c r="GEZ34" s="84"/>
      <c r="GFA34" s="84"/>
      <c r="GFB34" s="84"/>
      <c r="GFC34" s="84"/>
      <c r="GFD34" s="84"/>
      <c r="GFE34" s="84"/>
      <c r="GFF34" s="84"/>
      <c r="GFG34" s="84"/>
      <c r="GFH34" s="84"/>
      <c r="GFI34" s="84"/>
      <c r="GFJ34" s="84"/>
      <c r="GFK34" s="84"/>
      <c r="GFL34" s="84"/>
      <c r="GFM34" s="84"/>
      <c r="GFN34" s="84"/>
      <c r="GFO34" s="84"/>
      <c r="GFP34" s="84"/>
      <c r="GFQ34" s="84"/>
      <c r="GFR34" s="84"/>
      <c r="GFS34" s="84"/>
      <c r="GFT34" s="84"/>
      <c r="GFU34" s="84"/>
      <c r="GFV34" s="84"/>
      <c r="GFW34" s="84"/>
      <c r="GFX34" s="84"/>
      <c r="GFY34" s="84"/>
      <c r="GFZ34" s="84"/>
      <c r="GGA34" s="84"/>
      <c r="GGB34" s="84"/>
      <c r="GGC34" s="84"/>
      <c r="GGD34" s="84"/>
      <c r="GGE34" s="84"/>
      <c r="GGF34" s="84"/>
      <c r="GGG34" s="84"/>
      <c r="GGH34" s="84"/>
      <c r="GGI34" s="84"/>
      <c r="GGJ34" s="84"/>
      <c r="GGK34" s="84"/>
      <c r="GGL34" s="84"/>
      <c r="GGM34" s="84"/>
      <c r="GGN34" s="84"/>
      <c r="GGO34" s="84"/>
      <c r="GGP34" s="84"/>
      <c r="GGQ34" s="84"/>
      <c r="GGR34" s="84"/>
      <c r="GGS34" s="84"/>
      <c r="GGT34" s="84"/>
      <c r="GGU34" s="84"/>
      <c r="GGV34" s="84"/>
      <c r="GGW34" s="84"/>
      <c r="GGX34" s="84"/>
      <c r="GGY34" s="84"/>
      <c r="GGZ34" s="84"/>
      <c r="GHA34" s="84"/>
      <c r="GHB34" s="84"/>
      <c r="GHC34" s="84"/>
      <c r="GHD34" s="84"/>
      <c r="GHE34" s="84"/>
      <c r="GHF34" s="84"/>
      <c r="GHG34" s="84"/>
      <c r="GHH34" s="84"/>
      <c r="GHI34" s="84"/>
      <c r="GHJ34" s="84"/>
      <c r="GHK34" s="84"/>
      <c r="GHL34" s="84"/>
      <c r="GHM34" s="84"/>
      <c r="GHN34" s="84"/>
      <c r="GHO34" s="84"/>
      <c r="GHP34" s="84"/>
      <c r="GHQ34" s="84"/>
      <c r="GHR34" s="84"/>
      <c r="GHS34" s="84"/>
      <c r="GHT34" s="84"/>
      <c r="GHU34" s="84"/>
      <c r="GHV34" s="84"/>
      <c r="GHW34" s="84"/>
      <c r="GHX34" s="84"/>
      <c r="GHY34" s="84"/>
      <c r="GHZ34" s="84"/>
      <c r="GIA34" s="84"/>
      <c r="GIB34" s="84"/>
      <c r="GIC34" s="84"/>
      <c r="GID34" s="84"/>
      <c r="GIE34" s="84"/>
      <c r="GIF34" s="84"/>
      <c r="GIG34" s="84"/>
      <c r="GIH34" s="84"/>
      <c r="GII34" s="84"/>
      <c r="GIJ34" s="84"/>
      <c r="GIK34" s="84"/>
      <c r="GIL34" s="84"/>
      <c r="GIM34" s="84"/>
      <c r="GIN34" s="84"/>
      <c r="GIO34" s="84"/>
      <c r="GIP34" s="84"/>
      <c r="GIQ34" s="84"/>
      <c r="GIR34" s="84"/>
      <c r="GIS34" s="84"/>
      <c r="GIT34" s="84"/>
      <c r="GIU34" s="84"/>
      <c r="GIV34" s="84"/>
      <c r="GIW34" s="84"/>
      <c r="GIX34" s="84"/>
      <c r="GIY34" s="84"/>
      <c r="GIZ34" s="84"/>
      <c r="GJA34" s="84"/>
      <c r="GJB34" s="84"/>
      <c r="GJC34" s="84"/>
      <c r="GJD34" s="84"/>
      <c r="GJE34" s="84"/>
      <c r="GJF34" s="84"/>
      <c r="GJG34" s="84"/>
      <c r="GJH34" s="84"/>
      <c r="GJI34" s="84"/>
      <c r="GJJ34" s="84"/>
      <c r="GJK34" s="84"/>
      <c r="GJL34" s="84"/>
      <c r="GJM34" s="84"/>
      <c r="GJN34" s="84"/>
      <c r="GJO34" s="84"/>
      <c r="GJP34" s="84"/>
      <c r="GJQ34" s="84"/>
      <c r="GJR34" s="84"/>
      <c r="GJS34" s="84"/>
      <c r="GJT34" s="84"/>
      <c r="GJU34" s="84"/>
      <c r="GJV34" s="84"/>
      <c r="GJW34" s="84"/>
      <c r="GJX34" s="84"/>
      <c r="GJY34" s="84"/>
      <c r="GJZ34" s="84"/>
      <c r="GKA34" s="84"/>
      <c r="GKB34" s="84"/>
      <c r="GKC34" s="84"/>
      <c r="GKD34" s="84"/>
      <c r="GKE34" s="84"/>
      <c r="GKF34" s="84"/>
      <c r="GKG34" s="84"/>
      <c r="GKH34" s="84"/>
      <c r="GKI34" s="84"/>
      <c r="GKJ34" s="84"/>
      <c r="GKK34" s="84"/>
      <c r="GKL34" s="84"/>
      <c r="GKM34" s="84"/>
      <c r="GKN34" s="84"/>
      <c r="GKO34" s="84"/>
      <c r="GKP34" s="84"/>
      <c r="GKQ34" s="84"/>
      <c r="GKR34" s="84"/>
      <c r="GKS34" s="84"/>
      <c r="GKT34" s="84"/>
      <c r="GKU34" s="84"/>
      <c r="GKV34" s="84"/>
      <c r="GKW34" s="84"/>
      <c r="GKX34" s="84"/>
      <c r="GKY34" s="84"/>
      <c r="GKZ34" s="84"/>
      <c r="GLA34" s="84"/>
      <c r="GLB34" s="84"/>
      <c r="GLC34" s="84"/>
      <c r="GLD34" s="84"/>
      <c r="GLE34" s="84"/>
      <c r="GLF34" s="84"/>
      <c r="GLG34" s="84"/>
      <c r="GLH34" s="84"/>
      <c r="GLI34" s="84"/>
      <c r="GLJ34" s="84"/>
      <c r="GLK34" s="84"/>
      <c r="GLL34" s="84"/>
      <c r="GLM34" s="84"/>
      <c r="GLN34" s="84"/>
      <c r="GLO34" s="84"/>
      <c r="GLP34" s="84"/>
      <c r="GLQ34" s="84"/>
      <c r="GLR34" s="84"/>
      <c r="GLS34" s="84"/>
      <c r="GLT34" s="84"/>
      <c r="GLU34" s="84"/>
      <c r="GLV34" s="84"/>
      <c r="GLW34" s="84"/>
      <c r="GLX34" s="84"/>
      <c r="GLY34" s="84"/>
      <c r="GLZ34" s="84"/>
      <c r="GMA34" s="84"/>
      <c r="GMB34" s="84"/>
      <c r="GMC34" s="84"/>
      <c r="GMD34" s="84"/>
      <c r="GME34" s="84"/>
      <c r="GMF34" s="84"/>
      <c r="GMG34" s="84"/>
      <c r="GMH34" s="84"/>
      <c r="GMI34" s="84"/>
      <c r="GMJ34" s="84"/>
      <c r="GMK34" s="84"/>
      <c r="GML34" s="84"/>
      <c r="GMM34" s="84"/>
      <c r="GMN34" s="84"/>
      <c r="GMO34" s="84"/>
      <c r="GMP34" s="84"/>
      <c r="GMQ34" s="84"/>
      <c r="GMR34" s="84"/>
      <c r="GMS34" s="84"/>
      <c r="GMT34" s="84"/>
      <c r="GMU34" s="84"/>
      <c r="GMV34" s="84"/>
      <c r="GMW34" s="84"/>
      <c r="GMX34" s="84"/>
      <c r="GMY34" s="84"/>
      <c r="GMZ34" s="84"/>
      <c r="GNA34" s="84"/>
      <c r="GNB34" s="84"/>
      <c r="GNC34" s="84"/>
      <c r="GND34" s="84"/>
      <c r="GNE34" s="84"/>
      <c r="GNF34" s="84"/>
      <c r="GNG34" s="84"/>
      <c r="GNH34" s="84"/>
      <c r="GNI34" s="84"/>
      <c r="GNJ34" s="84"/>
      <c r="GNK34" s="84"/>
      <c r="GNL34" s="84"/>
      <c r="GNM34" s="84"/>
      <c r="GNN34" s="84"/>
      <c r="GNO34" s="84"/>
      <c r="GNP34" s="84"/>
      <c r="GNQ34" s="84"/>
      <c r="GNR34" s="84"/>
      <c r="GNS34" s="84"/>
      <c r="GNT34" s="84"/>
      <c r="GNU34" s="84"/>
      <c r="GNV34" s="84"/>
      <c r="GNW34" s="84"/>
      <c r="GNX34" s="84"/>
      <c r="GNY34" s="84"/>
      <c r="GNZ34" s="84"/>
      <c r="GOA34" s="84"/>
      <c r="GOB34" s="84"/>
      <c r="GOC34" s="84"/>
      <c r="GOD34" s="84"/>
      <c r="GOE34" s="84"/>
      <c r="GOF34" s="84"/>
      <c r="GOG34" s="84"/>
      <c r="GOH34" s="84"/>
      <c r="GOI34" s="84"/>
      <c r="GOJ34" s="84"/>
      <c r="GOK34" s="84"/>
      <c r="GOL34" s="84"/>
      <c r="GOM34" s="84"/>
      <c r="GON34" s="84"/>
      <c r="GOO34" s="84"/>
      <c r="GOP34" s="84"/>
      <c r="GOQ34" s="84"/>
      <c r="GOR34" s="84"/>
      <c r="GOS34" s="84"/>
      <c r="GOT34" s="84"/>
      <c r="GOU34" s="84"/>
      <c r="GOV34" s="84"/>
      <c r="GOW34" s="84"/>
      <c r="GOX34" s="84"/>
      <c r="GOY34" s="84"/>
      <c r="GOZ34" s="84"/>
      <c r="GPA34" s="84"/>
      <c r="GPB34" s="84"/>
      <c r="GPC34" s="84"/>
      <c r="GPD34" s="84"/>
      <c r="GPE34" s="84"/>
      <c r="GPF34" s="84"/>
      <c r="GPG34" s="84"/>
      <c r="GPH34" s="84"/>
      <c r="GPI34" s="84"/>
      <c r="GPJ34" s="84"/>
      <c r="GPK34" s="84"/>
      <c r="GPL34" s="84"/>
      <c r="GPM34" s="84"/>
      <c r="GPN34" s="84"/>
      <c r="GPO34" s="84"/>
      <c r="GPP34" s="84"/>
      <c r="GPQ34" s="84"/>
      <c r="GPR34" s="84"/>
      <c r="GPS34" s="84"/>
      <c r="GPT34" s="84"/>
      <c r="GPU34" s="84"/>
      <c r="GPV34" s="84"/>
      <c r="GPW34" s="84"/>
      <c r="GPX34" s="84"/>
      <c r="GPY34" s="84"/>
      <c r="GPZ34" s="84"/>
      <c r="GQA34" s="84"/>
      <c r="GQB34" s="84"/>
      <c r="GQC34" s="84"/>
      <c r="GQD34" s="84"/>
      <c r="GQE34" s="84"/>
      <c r="GQF34" s="84"/>
      <c r="GQG34" s="84"/>
      <c r="GQH34" s="84"/>
      <c r="GQI34" s="84"/>
      <c r="GQJ34" s="84"/>
      <c r="GQK34" s="84"/>
      <c r="GQL34" s="84"/>
      <c r="GQM34" s="84"/>
      <c r="GQN34" s="84"/>
      <c r="GQO34" s="84"/>
      <c r="GQP34" s="84"/>
      <c r="GQQ34" s="84"/>
      <c r="GQR34" s="84"/>
      <c r="GQS34" s="84"/>
      <c r="GQT34" s="84"/>
      <c r="GQU34" s="84"/>
      <c r="GQV34" s="84"/>
      <c r="GQW34" s="84"/>
      <c r="GQX34" s="84"/>
      <c r="GQY34" s="84"/>
      <c r="GQZ34" s="84"/>
      <c r="GRA34" s="84"/>
      <c r="GRB34" s="84"/>
      <c r="GRC34" s="84"/>
      <c r="GRD34" s="84"/>
      <c r="GRE34" s="84"/>
      <c r="GRF34" s="84"/>
      <c r="GRG34" s="84"/>
      <c r="GRH34" s="84"/>
      <c r="GRI34" s="84"/>
      <c r="GRJ34" s="84"/>
      <c r="GRK34" s="84"/>
      <c r="GRL34" s="84"/>
      <c r="GRM34" s="84"/>
      <c r="GRN34" s="84"/>
      <c r="GRO34" s="84"/>
      <c r="GRP34" s="84"/>
      <c r="GRQ34" s="84"/>
      <c r="GRR34" s="84"/>
      <c r="GRS34" s="84"/>
      <c r="GRT34" s="84"/>
      <c r="GRU34" s="84"/>
      <c r="GRV34" s="84"/>
      <c r="GRW34" s="84"/>
      <c r="GRX34" s="84"/>
      <c r="GRY34" s="84"/>
      <c r="GRZ34" s="84"/>
      <c r="GSA34" s="84"/>
      <c r="GSB34" s="84"/>
      <c r="GSC34" s="84"/>
      <c r="GSD34" s="84"/>
      <c r="GSE34" s="84"/>
      <c r="GSF34" s="84"/>
      <c r="GSG34" s="84"/>
      <c r="GSH34" s="84"/>
      <c r="GSI34" s="84"/>
      <c r="GSJ34" s="84"/>
      <c r="GSK34" s="84"/>
      <c r="GSL34" s="84"/>
      <c r="GSM34" s="84"/>
      <c r="GSN34" s="84"/>
      <c r="GSO34" s="84"/>
      <c r="GSP34" s="84"/>
      <c r="GSQ34" s="84"/>
      <c r="GSR34" s="84"/>
      <c r="GSS34" s="84"/>
      <c r="GST34" s="84"/>
      <c r="GSU34" s="84"/>
      <c r="GSV34" s="84"/>
      <c r="GSW34" s="84"/>
      <c r="GSX34" s="84"/>
      <c r="GSY34" s="84"/>
      <c r="GSZ34" s="84"/>
      <c r="GTA34" s="84"/>
      <c r="GTB34" s="84"/>
      <c r="GTC34" s="84"/>
      <c r="GTD34" s="84"/>
      <c r="GTE34" s="84"/>
      <c r="GTF34" s="84"/>
      <c r="GTG34" s="84"/>
      <c r="GTH34" s="84"/>
      <c r="GTI34" s="84"/>
      <c r="GTJ34" s="84"/>
      <c r="GTK34" s="84"/>
      <c r="GTL34" s="84"/>
      <c r="GTM34" s="84"/>
      <c r="GTN34" s="84"/>
      <c r="GTO34" s="84"/>
      <c r="GTP34" s="84"/>
      <c r="GTQ34" s="84"/>
      <c r="GTR34" s="84"/>
      <c r="GTS34" s="84"/>
      <c r="GTT34" s="84"/>
      <c r="GTU34" s="84"/>
      <c r="GTV34" s="84"/>
      <c r="GTW34" s="84"/>
      <c r="GTX34" s="84"/>
      <c r="GTY34" s="84"/>
      <c r="GTZ34" s="84"/>
      <c r="GUA34" s="84"/>
      <c r="GUB34" s="84"/>
      <c r="GUC34" s="84"/>
      <c r="GUD34" s="84"/>
      <c r="GUE34" s="84"/>
      <c r="GUF34" s="84"/>
      <c r="GUG34" s="84"/>
      <c r="GUH34" s="84"/>
      <c r="GUI34" s="84"/>
      <c r="GUJ34" s="84"/>
      <c r="GUK34" s="84"/>
      <c r="GUL34" s="84"/>
      <c r="GUM34" s="84"/>
      <c r="GUN34" s="84"/>
      <c r="GUO34" s="84"/>
      <c r="GUP34" s="84"/>
      <c r="GUQ34" s="84"/>
      <c r="GUR34" s="84"/>
      <c r="GUS34" s="84"/>
      <c r="GUT34" s="84"/>
      <c r="GUU34" s="84"/>
      <c r="GUV34" s="84"/>
      <c r="GUW34" s="84"/>
      <c r="GUX34" s="84"/>
      <c r="GUY34" s="84"/>
      <c r="GUZ34" s="84"/>
      <c r="GVA34" s="84"/>
      <c r="GVB34" s="84"/>
      <c r="GVC34" s="84"/>
      <c r="GVD34" s="84"/>
      <c r="GVE34" s="84"/>
      <c r="GVF34" s="84"/>
      <c r="GVG34" s="84"/>
      <c r="GVH34" s="84"/>
      <c r="GVI34" s="84"/>
      <c r="GVJ34" s="84"/>
      <c r="GVK34" s="84"/>
      <c r="GVL34" s="84"/>
      <c r="GVM34" s="84"/>
      <c r="GVN34" s="84"/>
      <c r="GVO34" s="84"/>
      <c r="GVP34" s="84"/>
      <c r="GVQ34" s="84"/>
      <c r="GVR34" s="84"/>
      <c r="GVS34" s="84"/>
      <c r="GVT34" s="84"/>
      <c r="GVU34" s="84"/>
      <c r="GVV34" s="84"/>
      <c r="GVW34" s="84"/>
      <c r="GVX34" s="84"/>
      <c r="GVY34" s="84"/>
      <c r="GVZ34" s="84"/>
      <c r="GWA34" s="84"/>
      <c r="GWB34" s="84"/>
      <c r="GWC34" s="84"/>
      <c r="GWD34" s="84"/>
      <c r="GWE34" s="84"/>
      <c r="GWF34" s="84"/>
      <c r="GWG34" s="84"/>
      <c r="GWH34" s="84"/>
      <c r="GWI34" s="84"/>
      <c r="GWJ34" s="84"/>
      <c r="GWK34" s="84"/>
      <c r="GWL34" s="84"/>
      <c r="GWM34" s="84"/>
      <c r="GWN34" s="84"/>
      <c r="GWO34" s="84"/>
      <c r="GWP34" s="84"/>
      <c r="GWQ34" s="84"/>
      <c r="GWR34" s="84"/>
      <c r="GWS34" s="84"/>
      <c r="GWT34" s="84"/>
      <c r="GWU34" s="84"/>
      <c r="GWV34" s="84"/>
      <c r="GWW34" s="84"/>
      <c r="GWX34" s="84"/>
      <c r="GWY34" s="84"/>
      <c r="GWZ34" s="84"/>
      <c r="GXA34" s="84"/>
      <c r="GXB34" s="84"/>
      <c r="GXC34" s="84"/>
      <c r="GXD34" s="84"/>
      <c r="GXE34" s="84"/>
      <c r="GXF34" s="84"/>
      <c r="GXG34" s="84"/>
      <c r="GXH34" s="84"/>
      <c r="GXI34" s="84"/>
      <c r="GXJ34" s="84"/>
      <c r="GXK34" s="84"/>
      <c r="GXL34" s="84"/>
      <c r="GXM34" s="84"/>
      <c r="GXN34" s="84"/>
      <c r="GXO34" s="84"/>
      <c r="GXP34" s="84"/>
      <c r="GXQ34" s="84"/>
      <c r="GXR34" s="84"/>
      <c r="GXS34" s="84"/>
      <c r="GXT34" s="84"/>
      <c r="GXU34" s="84"/>
      <c r="GXV34" s="84"/>
      <c r="GXW34" s="84"/>
      <c r="GXX34" s="84"/>
      <c r="GXY34" s="84"/>
      <c r="GXZ34" s="84"/>
      <c r="GYA34" s="84"/>
      <c r="GYB34" s="84"/>
      <c r="GYC34" s="84"/>
      <c r="GYD34" s="84"/>
      <c r="GYE34" s="84"/>
      <c r="GYF34" s="84"/>
      <c r="GYG34" s="84"/>
      <c r="GYH34" s="84"/>
      <c r="GYI34" s="84"/>
      <c r="GYJ34" s="84"/>
      <c r="GYK34" s="84"/>
      <c r="GYL34" s="84"/>
      <c r="GYM34" s="84"/>
      <c r="GYN34" s="84"/>
      <c r="GYO34" s="84"/>
      <c r="GYP34" s="84"/>
      <c r="GYQ34" s="84"/>
      <c r="GYR34" s="84"/>
      <c r="GYS34" s="84"/>
      <c r="GYT34" s="84"/>
      <c r="GYU34" s="84"/>
      <c r="GYV34" s="84"/>
      <c r="GYW34" s="84"/>
      <c r="GYX34" s="84"/>
      <c r="GYY34" s="84"/>
      <c r="GYZ34" s="84"/>
      <c r="GZA34" s="84"/>
      <c r="GZB34" s="84"/>
      <c r="GZC34" s="84"/>
      <c r="GZD34" s="84"/>
      <c r="GZE34" s="84"/>
      <c r="GZF34" s="84"/>
      <c r="GZG34" s="84"/>
      <c r="GZH34" s="84"/>
      <c r="GZI34" s="84"/>
      <c r="GZJ34" s="84"/>
      <c r="GZK34" s="84"/>
      <c r="GZL34" s="84"/>
      <c r="GZM34" s="84"/>
      <c r="GZN34" s="84"/>
      <c r="GZO34" s="84"/>
      <c r="GZP34" s="84"/>
      <c r="GZQ34" s="84"/>
      <c r="GZR34" s="84"/>
      <c r="GZS34" s="84"/>
      <c r="GZT34" s="84"/>
      <c r="GZU34" s="84"/>
      <c r="GZV34" s="84"/>
      <c r="GZW34" s="84"/>
      <c r="GZX34" s="84"/>
      <c r="GZY34" s="84"/>
      <c r="GZZ34" s="84"/>
      <c r="HAA34" s="84"/>
      <c r="HAB34" s="84"/>
      <c r="HAC34" s="84"/>
      <c r="HAD34" s="84"/>
      <c r="HAE34" s="84"/>
      <c r="HAF34" s="84"/>
      <c r="HAG34" s="84"/>
      <c r="HAH34" s="84"/>
      <c r="HAI34" s="84"/>
      <c r="HAJ34" s="84"/>
      <c r="HAK34" s="84"/>
      <c r="HAL34" s="84"/>
      <c r="HAM34" s="84"/>
      <c r="HAN34" s="84"/>
      <c r="HAO34" s="84"/>
      <c r="HAP34" s="84"/>
      <c r="HAQ34" s="84"/>
      <c r="HAR34" s="84"/>
      <c r="HAS34" s="84"/>
      <c r="HAT34" s="84"/>
      <c r="HAU34" s="84"/>
      <c r="HAV34" s="84"/>
      <c r="HAW34" s="84"/>
      <c r="HAX34" s="84"/>
      <c r="HAY34" s="84"/>
      <c r="HAZ34" s="84"/>
      <c r="HBA34" s="84"/>
      <c r="HBB34" s="84"/>
      <c r="HBC34" s="84"/>
      <c r="HBD34" s="84"/>
      <c r="HBE34" s="84"/>
      <c r="HBF34" s="84"/>
      <c r="HBG34" s="84"/>
      <c r="HBH34" s="84"/>
      <c r="HBI34" s="84"/>
      <c r="HBJ34" s="84"/>
      <c r="HBK34" s="84"/>
      <c r="HBL34" s="84"/>
      <c r="HBM34" s="84"/>
      <c r="HBN34" s="84"/>
      <c r="HBO34" s="84"/>
      <c r="HBP34" s="84"/>
      <c r="HBQ34" s="84"/>
      <c r="HBR34" s="84"/>
      <c r="HBS34" s="84"/>
      <c r="HBT34" s="84"/>
      <c r="HBU34" s="84"/>
      <c r="HBV34" s="84"/>
      <c r="HBW34" s="84"/>
      <c r="HBX34" s="84"/>
      <c r="HBY34" s="84"/>
      <c r="HBZ34" s="84"/>
      <c r="HCA34" s="84"/>
      <c r="HCB34" s="84"/>
      <c r="HCC34" s="84"/>
      <c r="HCD34" s="84"/>
      <c r="HCE34" s="84"/>
      <c r="HCF34" s="84"/>
      <c r="HCG34" s="84"/>
      <c r="HCH34" s="84"/>
      <c r="HCI34" s="84"/>
      <c r="HCJ34" s="84"/>
      <c r="HCK34" s="84"/>
      <c r="HCL34" s="84"/>
      <c r="HCM34" s="84"/>
      <c r="HCN34" s="84"/>
      <c r="HCO34" s="84"/>
      <c r="HCP34" s="84"/>
      <c r="HCQ34" s="84"/>
      <c r="HCR34" s="84"/>
      <c r="HCS34" s="84"/>
      <c r="HCT34" s="84"/>
      <c r="HCU34" s="84"/>
      <c r="HCV34" s="84"/>
      <c r="HCW34" s="84"/>
      <c r="HCX34" s="84"/>
      <c r="HCY34" s="84"/>
      <c r="HCZ34" s="84"/>
      <c r="HDA34" s="84"/>
      <c r="HDB34" s="84"/>
      <c r="HDC34" s="84"/>
      <c r="HDD34" s="84"/>
      <c r="HDE34" s="84"/>
      <c r="HDF34" s="84"/>
      <c r="HDG34" s="84"/>
      <c r="HDH34" s="84"/>
      <c r="HDI34" s="84"/>
      <c r="HDJ34" s="84"/>
      <c r="HDK34" s="84"/>
      <c r="HDL34" s="84"/>
      <c r="HDM34" s="84"/>
      <c r="HDN34" s="84"/>
      <c r="HDO34" s="84"/>
      <c r="HDP34" s="84"/>
      <c r="HDQ34" s="84"/>
      <c r="HDR34" s="84"/>
      <c r="HDS34" s="84"/>
      <c r="HDT34" s="84"/>
      <c r="HDU34" s="84"/>
      <c r="HDV34" s="84"/>
      <c r="HDW34" s="84"/>
      <c r="HDX34" s="84"/>
      <c r="HDY34" s="84"/>
      <c r="HDZ34" s="84"/>
      <c r="HEA34" s="84"/>
      <c r="HEB34" s="84"/>
      <c r="HEC34" s="84"/>
      <c r="HED34" s="84"/>
      <c r="HEE34" s="84"/>
      <c r="HEF34" s="84"/>
      <c r="HEG34" s="84"/>
      <c r="HEH34" s="84"/>
      <c r="HEI34" s="84"/>
      <c r="HEJ34" s="84"/>
      <c r="HEK34" s="84"/>
      <c r="HEL34" s="84"/>
      <c r="HEM34" s="84"/>
      <c r="HEN34" s="84"/>
      <c r="HEO34" s="84"/>
      <c r="HEP34" s="84"/>
      <c r="HEQ34" s="84"/>
      <c r="HER34" s="84"/>
      <c r="HES34" s="84"/>
      <c r="HET34" s="84"/>
      <c r="HEU34" s="84"/>
      <c r="HEV34" s="84"/>
      <c r="HEW34" s="84"/>
      <c r="HEX34" s="84"/>
      <c r="HEY34" s="84"/>
      <c r="HEZ34" s="84"/>
      <c r="HFA34" s="84"/>
      <c r="HFB34" s="84"/>
      <c r="HFC34" s="84"/>
      <c r="HFD34" s="84"/>
      <c r="HFE34" s="84"/>
      <c r="HFF34" s="84"/>
      <c r="HFG34" s="84"/>
      <c r="HFH34" s="84"/>
      <c r="HFI34" s="84"/>
      <c r="HFJ34" s="84"/>
      <c r="HFK34" s="84"/>
      <c r="HFL34" s="84"/>
      <c r="HFM34" s="84"/>
      <c r="HFN34" s="84"/>
      <c r="HFO34" s="84"/>
      <c r="HFP34" s="84"/>
      <c r="HFQ34" s="84"/>
      <c r="HFR34" s="84"/>
      <c r="HFS34" s="84"/>
      <c r="HFT34" s="84"/>
      <c r="HFU34" s="84"/>
      <c r="HFV34" s="84"/>
      <c r="HFW34" s="84"/>
      <c r="HFX34" s="84"/>
      <c r="HFY34" s="84"/>
      <c r="HFZ34" s="84"/>
      <c r="HGA34" s="84"/>
      <c r="HGB34" s="84"/>
      <c r="HGC34" s="84"/>
      <c r="HGD34" s="84"/>
      <c r="HGE34" s="84"/>
      <c r="HGF34" s="84"/>
      <c r="HGG34" s="84"/>
      <c r="HGH34" s="84"/>
      <c r="HGI34" s="84"/>
      <c r="HGJ34" s="84"/>
      <c r="HGK34" s="84"/>
      <c r="HGL34" s="84"/>
      <c r="HGM34" s="84"/>
      <c r="HGN34" s="84"/>
      <c r="HGO34" s="84"/>
      <c r="HGP34" s="84"/>
      <c r="HGQ34" s="84"/>
      <c r="HGR34" s="84"/>
      <c r="HGS34" s="84"/>
      <c r="HGT34" s="84"/>
      <c r="HGU34" s="84"/>
      <c r="HGV34" s="84"/>
      <c r="HGW34" s="84"/>
      <c r="HGX34" s="84"/>
      <c r="HGY34" s="84"/>
      <c r="HGZ34" s="84"/>
      <c r="HHA34" s="84"/>
      <c r="HHB34" s="84"/>
      <c r="HHC34" s="84"/>
      <c r="HHD34" s="84"/>
      <c r="HHE34" s="84"/>
      <c r="HHF34" s="84"/>
      <c r="HHG34" s="84"/>
      <c r="HHH34" s="84"/>
      <c r="HHI34" s="84"/>
      <c r="HHJ34" s="84"/>
      <c r="HHK34" s="84"/>
      <c r="HHL34" s="84"/>
      <c r="HHM34" s="84"/>
      <c r="HHN34" s="84"/>
      <c r="HHO34" s="84"/>
      <c r="HHP34" s="84"/>
      <c r="HHQ34" s="84"/>
      <c r="HHR34" s="84"/>
      <c r="HHS34" s="84"/>
      <c r="HHT34" s="84"/>
      <c r="HHU34" s="84"/>
      <c r="HHV34" s="84"/>
      <c r="HHW34" s="84"/>
      <c r="HHX34" s="84"/>
      <c r="HHY34" s="84"/>
      <c r="HHZ34" s="84"/>
      <c r="HIA34" s="84"/>
      <c r="HIB34" s="84"/>
      <c r="HIC34" s="84"/>
      <c r="HID34" s="84"/>
      <c r="HIE34" s="84"/>
      <c r="HIF34" s="84"/>
      <c r="HIG34" s="84"/>
      <c r="HIH34" s="84"/>
      <c r="HII34" s="84"/>
      <c r="HIJ34" s="84"/>
      <c r="HIK34" s="84"/>
      <c r="HIL34" s="84"/>
      <c r="HIM34" s="84"/>
      <c r="HIN34" s="84"/>
      <c r="HIO34" s="84"/>
      <c r="HIP34" s="84"/>
      <c r="HIQ34" s="84"/>
      <c r="HIR34" s="84"/>
      <c r="HIS34" s="84"/>
      <c r="HIT34" s="84"/>
      <c r="HIU34" s="84"/>
      <c r="HIV34" s="84"/>
      <c r="HIW34" s="84"/>
      <c r="HIX34" s="84"/>
      <c r="HIY34" s="84"/>
      <c r="HIZ34" s="84"/>
      <c r="HJA34" s="84"/>
      <c r="HJB34" s="84"/>
      <c r="HJC34" s="84"/>
      <c r="HJD34" s="84"/>
      <c r="HJE34" s="84"/>
      <c r="HJF34" s="84"/>
      <c r="HJG34" s="84"/>
      <c r="HJH34" s="84"/>
      <c r="HJI34" s="84"/>
      <c r="HJJ34" s="84"/>
      <c r="HJK34" s="84"/>
      <c r="HJL34" s="84"/>
      <c r="HJM34" s="84"/>
      <c r="HJN34" s="84"/>
      <c r="HJO34" s="84"/>
      <c r="HJP34" s="84"/>
      <c r="HJQ34" s="84"/>
      <c r="HJR34" s="84"/>
      <c r="HJS34" s="84"/>
      <c r="HJT34" s="84"/>
      <c r="HJU34" s="84"/>
      <c r="HJV34" s="84"/>
      <c r="HJW34" s="84"/>
      <c r="HJX34" s="84"/>
      <c r="HJY34" s="84"/>
      <c r="HJZ34" s="84"/>
      <c r="HKA34" s="84"/>
      <c r="HKB34" s="84"/>
      <c r="HKC34" s="84"/>
      <c r="HKD34" s="84"/>
      <c r="HKE34" s="84"/>
      <c r="HKF34" s="84"/>
      <c r="HKG34" s="84"/>
      <c r="HKH34" s="84"/>
      <c r="HKI34" s="84"/>
      <c r="HKJ34" s="84"/>
      <c r="HKK34" s="84"/>
      <c r="HKL34" s="84"/>
      <c r="HKM34" s="84"/>
      <c r="HKN34" s="84"/>
      <c r="HKO34" s="84"/>
      <c r="HKP34" s="84"/>
      <c r="HKQ34" s="84"/>
      <c r="HKR34" s="84"/>
      <c r="HKS34" s="84"/>
      <c r="HKT34" s="84"/>
      <c r="HKU34" s="84"/>
      <c r="HKV34" s="84"/>
      <c r="HKW34" s="84"/>
      <c r="HKX34" s="84"/>
      <c r="HKY34" s="84"/>
      <c r="HKZ34" s="84"/>
      <c r="HLA34" s="84"/>
      <c r="HLB34" s="84"/>
      <c r="HLC34" s="84"/>
      <c r="HLD34" s="84"/>
      <c r="HLE34" s="84"/>
      <c r="HLF34" s="84"/>
      <c r="HLG34" s="84"/>
      <c r="HLH34" s="84"/>
      <c r="HLI34" s="84"/>
      <c r="HLJ34" s="84"/>
      <c r="HLK34" s="84"/>
      <c r="HLL34" s="84"/>
      <c r="HLM34" s="84"/>
      <c r="HLN34" s="84"/>
      <c r="HLO34" s="84"/>
      <c r="HLP34" s="84"/>
      <c r="HLQ34" s="84"/>
      <c r="HLR34" s="84"/>
      <c r="HLS34" s="84"/>
      <c r="HLT34" s="84"/>
      <c r="HLU34" s="84"/>
      <c r="HLV34" s="84"/>
      <c r="HLW34" s="84"/>
      <c r="HLX34" s="84"/>
      <c r="HLY34" s="84"/>
      <c r="HLZ34" s="84"/>
      <c r="HMA34" s="84"/>
      <c r="HMB34" s="84"/>
      <c r="HMC34" s="84"/>
      <c r="HMD34" s="84"/>
      <c r="HME34" s="84"/>
      <c r="HMF34" s="84"/>
      <c r="HMG34" s="84"/>
      <c r="HMH34" s="84"/>
      <c r="HMI34" s="84"/>
      <c r="HMJ34" s="84"/>
      <c r="HMK34" s="84"/>
      <c r="HML34" s="84"/>
      <c r="HMM34" s="84"/>
      <c r="HMN34" s="84"/>
      <c r="HMO34" s="84"/>
      <c r="HMP34" s="84"/>
      <c r="HMQ34" s="84"/>
      <c r="HMR34" s="84"/>
      <c r="HMS34" s="84"/>
      <c r="HMT34" s="84"/>
      <c r="HMU34" s="84"/>
      <c r="HMV34" s="84"/>
      <c r="HMW34" s="84"/>
      <c r="HMX34" s="84"/>
      <c r="HMY34" s="84"/>
      <c r="HMZ34" s="84"/>
      <c r="HNA34" s="84"/>
      <c r="HNB34" s="84"/>
      <c r="HNC34" s="84"/>
      <c r="HND34" s="84"/>
      <c r="HNE34" s="84"/>
      <c r="HNF34" s="84"/>
      <c r="HNG34" s="84"/>
      <c r="HNH34" s="84"/>
      <c r="HNI34" s="84"/>
      <c r="HNJ34" s="84"/>
      <c r="HNK34" s="84"/>
      <c r="HNL34" s="84"/>
      <c r="HNM34" s="84"/>
      <c r="HNN34" s="84"/>
      <c r="HNO34" s="84"/>
      <c r="HNP34" s="84"/>
      <c r="HNQ34" s="84"/>
      <c r="HNR34" s="84"/>
      <c r="HNS34" s="84"/>
      <c r="HNT34" s="84"/>
      <c r="HNU34" s="84"/>
      <c r="HNV34" s="84"/>
      <c r="HNW34" s="84"/>
      <c r="HNX34" s="84"/>
      <c r="HNY34" s="84"/>
      <c r="HNZ34" s="84"/>
      <c r="HOA34" s="84"/>
      <c r="HOB34" s="84"/>
      <c r="HOC34" s="84"/>
      <c r="HOD34" s="84"/>
      <c r="HOE34" s="84"/>
      <c r="HOF34" s="84"/>
      <c r="HOG34" s="84"/>
      <c r="HOH34" s="84"/>
      <c r="HOI34" s="84"/>
      <c r="HOJ34" s="84"/>
      <c r="HOK34" s="84"/>
      <c r="HOL34" s="84"/>
      <c r="HOM34" s="84"/>
      <c r="HON34" s="84"/>
      <c r="HOO34" s="84"/>
      <c r="HOP34" s="84"/>
      <c r="HOQ34" s="84"/>
      <c r="HOR34" s="84"/>
      <c r="HOS34" s="84"/>
      <c r="HOT34" s="84"/>
      <c r="HOU34" s="84"/>
      <c r="HOV34" s="84"/>
      <c r="HOW34" s="84"/>
      <c r="HOX34" s="84"/>
      <c r="HOY34" s="84"/>
      <c r="HOZ34" s="84"/>
      <c r="HPA34" s="84"/>
      <c r="HPB34" s="84"/>
      <c r="HPC34" s="84"/>
      <c r="HPD34" s="84"/>
      <c r="HPE34" s="84"/>
      <c r="HPF34" s="84"/>
      <c r="HPG34" s="84"/>
      <c r="HPH34" s="84"/>
      <c r="HPI34" s="84"/>
      <c r="HPJ34" s="84"/>
      <c r="HPK34" s="84"/>
      <c r="HPL34" s="84"/>
      <c r="HPM34" s="84"/>
      <c r="HPN34" s="84"/>
      <c r="HPO34" s="84"/>
      <c r="HPP34" s="84"/>
      <c r="HPQ34" s="84"/>
      <c r="HPR34" s="84"/>
      <c r="HPS34" s="84"/>
      <c r="HPT34" s="84"/>
      <c r="HPU34" s="84"/>
      <c r="HPV34" s="84"/>
      <c r="HPW34" s="84"/>
      <c r="HPX34" s="84"/>
      <c r="HPY34" s="84"/>
      <c r="HPZ34" s="84"/>
      <c r="HQA34" s="84"/>
      <c r="HQB34" s="84"/>
      <c r="HQC34" s="84"/>
      <c r="HQD34" s="84"/>
      <c r="HQE34" s="84"/>
      <c r="HQF34" s="84"/>
      <c r="HQG34" s="84"/>
      <c r="HQH34" s="84"/>
      <c r="HQI34" s="84"/>
      <c r="HQJ34" s="84"/>
      <c r="HQK34" s="84"/>
      <c r="HQL34" s="84"/>
      <c r="HQM34" s="84"/>
      <c r="HQN34" s="84"/>
      <c r="HQO34" s="84"/>
      <c r="HQP34" s="84"/>
      <c r="HQQ34" s="84"/>
      <c r="HQR34" s="84"/>
      <c r="HQS34" s="84"/>
      <c r="HQT34" s="84"/>
      <c r="HQU34" s="84"/>
      <c r="HQV34" s="84"/>
      <c r="HQW34" s="84"/>
      <c r="HQX34" s="84"/>
      <c r="HQY34" s="84"/>
      <c r="HQZ34" s="84"/>
      <c r="HRA34" s="84"/>
      <c r="HRB34" s="84"/>
      <c r="HRC34" s="84"/>
      <c r="HRD34" s="84"/>
      <c r="HRE34" s="84"/>
      <c r="HRF34" s="84"/>
      <c r="HRG34" s="84"/>
      <c r="HRH34" s="84"/>
      <c r="HRI34" s="84"/>
      <c r="HRJ34" s="84"/>
      <c r="HRK34" s="84"/>
      <c r="HRL34" s="84"/>
      <c r="HRM34" s="84"/>
      <c r="HRN34" s="84"/>
      <c r="HRO34" s="84"/>
      <c r="HRP34" s="84"/>
      <c r="HRQ34" s="84"/>
      <c r="HRR34" s="84"/>
      <c r="HRS34" s="84"/>
      <c r="HRT34" s="84"/>
      <c r="HRU34" s="84"/>
      <c r="HRV34" s="84"/>
      <c r="HRW34" s="84"/>
      <c r="HRX34" s="84"/>
      <c r="HRY34" s="84"/>
      <c r="HRZ34" s="84"/>
      <c r="HSA34" s="84"/>
      <c r="HSB34" s="84"/>
      <c r="HSC34" s="84"/>
      <c r="HSD34" s="84"/>
      <c r="HSE34" s="84"/>
      <c r="HSF34" s="84"/>
      <c r="HSG34" s="84"/>
      <c r="HSH34" s="84"/>
      <c r="HSI34" s="84"/>
      <c r="HSJ34" s="84"/>
      <c r="HSK34" s="84"/>
      <c r="HSL34" s="84"/>
      <c r="HSM34" s="84"/>
      <c r="HSN34" s="84"/>
      <c r="HSO34" s="84"/>
      <c r="HSP34" s="84"/>
      <c r="HSQ34" s="84"/>
      <c r="HSR34" s="84"/>
      <c r="HSS34" s="84"/>
      <c r="HST34" s="84"/>
      <c r="HSU34" s="84"/>
      <c r="HSV34" s="84"/>
      <c r="HSW34" s="84"/>
      <c r="HSX34" s="84"/>
      <c r="HSY34" s="84"/>
      <c r="HSZ34" s="84"/>
      <c r="HTA34" s="84"/>
      <c r="HTB34" s="84"/>
      <c r="HTC34" s="84"/>
      <c r="HTD34" s="84"/>
      <c r="HTE34" s="84"/>
      <c r="HTF34" s="84"/>
      <c r="HTG34" s="84"/>
      <c r="HTH34" s="84"/>
      <c r="HTI34" s="84"/>
      <c r="HTJ34" s="84"/>
      <c r="HTK34" s="84"/>
      <c r="HTL34" s="84"/>
      <c r="HTM34" s="84"/>
      <c r="HTN34" s="84"/>
      <c r="HTO34" s="84"/>
      <c r="HTP34" s="84"/>
      <c r="HTQ34" s="84"/>
      <c r="HTR34" s="84"/>
      <c r="HTS34" s="84"/>
      <c r="HTT34" s="84"/>
      <c r="HTU34" s="84"/>
      <c r="HTV34" s="84"/>
      <c r="HTW34" s="84"/>
      <c r="HTX34" s="84"/>
      <c r="HTY34" s="84"/>
      <c r="HTZ34" s="84"/>
      <c r="HUA34" s="84"/>
      <c r="HUB34" s="84"/>
      <c r="HUC34" s="84"/>
      <c r="HUD34" s="84"/>
      <c r="HUE34" s="84"/>
      <c r="HUF34" s="84"/>
      <c r="HUG34" s="84"/>
      <c r="HUH34" s="84"/>
      <c r="HUI34" s="84"/>
      <c r="HUJ34" s="84"/>
      <c r="HUK34" s="84"/>
      <c r="HUL34" s="84"/>
      <c r="HUM34" s="84"/>
      <c r="HUN34" s="84"/>
      <c r="HUO34" s="84"/>
      <c r="HUP34" s="84"/>
      <c r="HUQ34" s="84"/>
      <c r="HUR34" s="84"/>
      <c r="HUS34" s="84"/>
      <c r="HUT34" s="84"/>
      <c r="HUU34" s="84"/>
      <c r="HUV34" s="84"/>
      <c r="HUW34" s="84"/>
      <c r="HUX34" s="84"/>
      <c r="HUY34" s="84"/>
      <c r="HUZ34" s="84"/>
      <c r="HVA34" s="84"/>
      <c r="HVB34" s="84"/>
      <c r="HVC34" s="84"/>
      <c r="HVD34" s="84"/>
      <c r="HVE34" s="84"/>
      <c r="HVF34" s="84"/>
      <c r="HVG34" s="84"/>
      <c r="HVH34" s="84"/>
      <c r="HVI34" s="84"/>
      <c r="HVJ34" s="84"/>
      <c r="HVK34" s="84"/>
      <c r="HVL34" s="84"/>
      <c r="HVM34" s="84"/>
      <c r="HVN34" s="84"/>
      <c r="HVO34" s="84"/>
      <c r="HVP34" s="84"/>
      <c r="HVQ34" s="84"/>
      <c r="HVR34" s="84"/>
      <c r="HVS34" s="84"/>
      <c r="HVT34" s="84"/>
      <c r="HVU34" s="84"/>
      <c r="HVV34" s="84"/>
      <c r="HVW34" s="84"/>
      <c r="HVX34" s="84"/>
      <c r="HVY34" s="84"/>
      <c r="HVZ34" s="84"/>
      <c r="HWA34" s="84"/>
      <c r="HWB34" s="84"/>
      <c r="HWC34" s="84"/>
      <c r="HWD34" s="84"/>
      <c r="HWE34" s="84"/>
      <c r="HWF34" s="84"/>
      <c r="HWG34" s="84"/>
      <c r="HWH34" s="84"/>
      <c r="HWI34" s="84"/>
      <c r="HWJ34" s="84"/>
      <c r="HWK34" s="84"/>
      <c r="HWL34" s="84"/>
      <c r="HWM34" s="84"/>
      <c r="HWN34" s="84"/>
      <c r="HWO34" s="84"/>
      <c r="HWP34" s="84"/>
      <c r="HWQ34" s="84"/>
      <c r="HWR34" s="84"/>
      <c r="HWS34" s="84"/>
      <c r="HWT34" s="84"/>
      <c r="HWU34" s="84"/>
      <c r="HWV34" s="84"/>
      <c r="HWW34" s="84"/>
      <c r="HWX34" s="84"/>
      <c r="HWY34" s="84"/>
      <c r="HWZ34" s="84"/>
      <c r="HXA34" s="84"/>
      <c r="HXB34" s="84"/>
      <c r="HXC34" s="84"/>
      <c r="HXD34" s="84"/>
      <c r="HXE34" s="84"/>
      <c r="HXF34" s="84"/>
      <c r="HXG34" s="84"/>
      <c r="HXH34" s="84"/>
      <c r="HXI34" s="84"/>
      <c r="HXJ34" s="84"/>
      <c r="HXK34" s="84"/>
      <c r="HXL34" s="84"/>
      <c r="HXM34" s="84"/>
      <c r="HXN34" s="84"/>
      <c r="HXO34" s="84"/>
      <c r="HXP34" s="84"/>
      <c r="HXQ34" s="84"/>
      <c r="HXR34" s="84"/>
      <c r="HXS34" s="84"/>
      <c r="HXT34" s="84"/>
      <c r="HXU34" s="84"/>
      <c r="HXV34" s="84"/>
      <c r="HXW34" s="84"/>
      <c r="HXX34" s="84"/>
      <c r="HXY34" s="84"/>
      <c r="HXZ34" s="84"/>
      <c r="HYA34" s="84"/>
      <c r="HYB34" s="84"/>
      <c r="HYC34" s="84"/>
      <c r="HYD34" s="84"/>
      <c r="HYE34" s="84"/>
      <c r="HYF34" s="84"/>
      <c r="HYG34" s="84"/>
      <c r="HYH34" s="84"/>
      <c r="HYI34" s="84"/>
      <c r="HYJ34" s="84"/>
      <c r="HYK34" s="84"/>
      <c r="HYL34" s="84"/>
      <c r="HYM34" s="84"/>
      <c r="HYN34" s="84"/>
      <c r="HYO34" s="84"/>
      <c r="HYP34" s="84"/>
      <c r="HYQ34" s="84"/>
      <c r="HYR34" s="84"/>
      <c r="HYS34" s="84"/>
      <c r="HYT34" s="84"/>
      <c r="HYU34" s="84"/>
      <c r="HYV34" s="84"/>
      <c r="HYW34" s="84"/>
      <c r="HYX34" s="84"/>
      <c r="HYY34" s="84"/>
      <c r="HYZ34" s="84"/>
      <c r="HZA34" s="84"/>
      <c r="HZB34" s="84"/>
      <c r="HZC34" s="84"/>
      <c r="HZD34" s="84"/>
      <c r="HZE34" s="84"/>
      <c r="HZF34" s="84"/>
      <c r="HZG34" s="84"/>
      <c r="HZH34" s="84"/>
      <c r="HZI34" s="84"/>
      <c r="HZJ34" s="84"/>
      <c r="HZK34" s="84"/>
      <c r="HZL34" s="84"/>
      <c r="HZM34" s="84"/>
      <c r="HZN34" s="84"/>
      <c r="HZO34" s="84"/>
      <c r="HZP34" s="84"/>
      <c r="HZQ34" s="84"/>
      <c r="HZR34" s="84"/>
      <c r="HZS34" s="84"/>
      <c r="HZT34" s="84"/>
      <c r="HZU34" s="84"/>
      <c r="HZV34" s="84"/>
      <c r="HZW34" s="84"/>
      <c r="HZX34" s="84"/>
      <c r="HZY34" s="84"/>
      <c r="HZZ34" s="84"/>
      <c r="IAA34" s="84"/>
      <c r="IAB34" s="84"/>
      <c r="IAC34" s="84"/>
      <c r="IAD34" s="84"/>
      <c r="IAE34" s="84"/>
      <c r="IAF34" s="84"/>
      <c r="IAG34" s="84"/>
      <c r="IAH34" s="84"/>
      <c r="IAI34" s="84"/>
      <c r="IAJ34" s="84"/>
      <c r="IAK34" s="84"/>
      <c r="IAL34" s="84"/>
      <c r="IAM34" s="84"/>
      <c r="IAN34" s="84"/>
      <c r="IAO34" s="84"/>
      <c r="IAP34" s="84"/>
      <c r="IAQ34" s="84"/>
      <c r="IAR34" s="84"/>
      <c r="IAS34" s="84"/>
      <c r="IAT34" s="84"/>
      <c r="IAU34" s="84"/>
      <c r="IAV34" s="84"/>
      <c r="IAW34" s="84"/>
      <c r="IAX34" s="84"/>
      <c r="IAY34" s="84"/>
      <c r="IAZ34" s="84"/>
      <c r="IBA34" s="84"/>
      <c r="IBB34" s="84"/>
      <c r="IBC34" s="84"/>
      <c r="IBD34" s="84"/>
      <c r="IBE34" s="84"/>
      <c r="IBF34" s="84"/>
      <c r="IBG34" s="84"/>
      <c r="IBH34" s="84"/>
      <c r="IBI34" s="84"/>
      <c r="IBJ34" s="84"/>
      <c r="IBK34" s="84"/>
      <c r="IBL34" s="84"/>
      <c r="IBM34" s="84"/>
      <c r="IBN34" s="84"/>
      <c r="IBO34" s="84"/>
      <c r="IBP34" s="84"/>
      <c r="IBQ34" s="84"/>
      <c r="IBR34" s="84"/>
      <c r="IBS34" s="84"/>
      <c r="IBT34" s="84"/>
      <c r="IBU34" s="84"/>
      <c r="IBV34" s="84"/>
      <c r="IBW34" s="84"/>
      <c r="IBX34" s="84"/>
      <c r="IBY34" s="84"/>
      <c r="IBZ34" s="84"/>
      <c r="ICA34" s="84"/>
      <c r="ICB34" s="84"/>
      <c r="ICC34" s="84"/>
      <c r="ICD34" s="84"/>
      <c r="ICE34" s="84"/>
      <c r="ICF34" s="84"/>
      <c r="ICG34" s="84"/>
      <c r="ICH34" s="84"/>
      <c r="ICI34" s="84"/>
      <c r="ICJ34" s="84"/>
      <c r="ICK34" s="84"/>
      <c r="ICL34" s="84"/>
      <c r="ICM34" s="84"/>
      <c r="ICN34" s="84"/>
      <c r="ICO34" s="84"/>
      <c r="ICP34" s="84"/>
      <c r="ICQ34" s="84"/>
      <c r="ICR34" s="84"/>
      <c r="ICS34" s="84"/>
      <c r="ICT34" s="84"/>
      <c r="ICU34" s="84"/>
      <c r="ICV34" s="84"/>
      <c r="ICW34" s="84"/>
      <c r="ICX34" s="84"/>
      <c r="ICY34" s="84"/>
      <c r="ICZ34" s="84"/>
      <c r="IDA34" s="84"/>
      <c r="IDB34" s="84"/>
      <c r="IDC34" s="84"/>
      <c r="IDD34" s="84"/>
      <c r="IDE34" s="84"/>
      <c r="IDF34" s="84"/>
      <c r="IDG34" s="84"/>
      <c r="IDH34" s="84"/>
      <c r="IDI34" s="84"/>
      <c r="IDJ34" s="84"/>
      <c r="IDK34" s="84"/>
      <c r="IDL34" s="84"/>
      <c r="IDM34" s="84"/>
      <c r="IDN34" s="84"/>
      <c r="IDO34" s="84"/>
      <c r="IDP34" s="84"/>
      <c r="IDQ34" s="84"/>
      <c r="IDR34" s="84"/>
      <c r="IDS34" s="84"/>
      <c r="IDT34" s="84"/>
      <c r="IDU34" s="84"/>
      <c r="IDV34" s="84"/>
      <c r="IDW34" s="84"/>
      <c r="IDX34" s="84"/>
      <c r="IDY34" s="84"/>
      <c r="IDZ34" s="84"/>
      <c r="IEA34" s="84"/>
      <c r="IEB34" s="84"/>
      <c r="IEC34" s="84"/>
      <c r="IED34" s="84"/>
      <c r="IEE34" s="84"/>
      <c r="IEF34" s="84"/>
      <c r="IEG34" s="84"/>
      <c r="IEH34" s="84"/>
      <c r="IEI34" s="84"/>
      <c r="IEJ34" s="84"/>
      <c r="IEK34" s="84"/>
      <c r="IEL34" s="84"/>
      <c r="IEM34" s="84"/>
      <c r="IEN34" s="84"/>
      <c r="IEO34" s="84"/>
      <c r="IEP34" s="84"/>
      <c r="IEQ34" s="84"/>
      <c r="IER34" s="84"/>
      <c r="IES34" s="84"/>
      <c r="IET34" s="84"/>
      <c r="IEU34" s="84"/>
      <c r="IEV34" s="84"/>
      <c r="IEW34" s="84"/>
      <c r="IEX34" s="84"/>
      <c r="IEY34" s="84"/>
      <c r="IEZ34" s="84"/>
      <c r="IFA34" s="84"/>
      <c r="IFB34" s="84"/>
      <c r="IFC34" s="84"/>
      <c r="IFD34" s="84"/>
      <c r="IFE34" s="84"/>
      <c r="IFF34" s="84"/>
      <c r="IFG34" s="84"/>
      <c r="IFH34" s="84"/>
      <c r="IFI34" s="84"/>
      <c r="IFJ34" s="84"/>
      <c r="IFK34" s="84"/>
      <c r="IFL34" s="84"/>
      <c r="IFM34" s="84"/>
      <c r="IFN34" s="84"/>
      <c r="IFO34" s="84"/>
      <c r="IFP34" s="84"/>
      <c r="IFQ34" s="84"/>
      <c r="IFR34" s="84"/>
      <c r="IFS34" s="84"/>
      <c r="IFT34" s="84"/>
      <c r="IFU34" s="84"/>
      <c r="IFV34" s="84"/>
      <c r="IFW34" s="84"/>
      <c r="IFX34" s="84"/>
      <c r="IFY34" s="84"/>
      <c r="IFZ34" s="84"/>
      <c r="IGA34" s="84"/>
      <c r="IGB34" s="84"/>
      <c r="IGC34" s="84"/>
      <c r="IGD34" s="84"/>
      <c r="IGE34" s="84"/>
      <c r="IGF34" s="84"/>
      <c r="IGG34" s="84"/>
      <c r="IGH34" s="84"/>
      <c r="IGI34" s="84"/>
      <c r="IGJ34" s="84"/>
      <c r="IGK34" s="84"/>
      <c r="IGL34" s="84"/>
      <c r="IGM34" s="84"/>
      <c r="IGN34" s="84"/>
      <c r="IGO34" s="84"/>
      <c r="IGP34" s="84"/>
      <c r="IGQ34" s="84"/>
      <c r="IGR34" s="84"/>
      <c r="IGS34" s="84"/>
      <c r="IGT34" s="84"/>
      <c r="IGU34" s="84"/>
      <c r="IGV34" s="84"/>
      <c r="IGW34" s="84"/>
      <c r="IGX34" s="84"/>
      <c r="IGY34" s="84"/>
      <c r="IGZ34" s="84"/>
      <c r="IHA34" s="84"/>
      <c r="IHB34" s="84"/>
      <c r="IHC34" s="84"/>
      <c r="IHD34" s="84"/>
      <c r="IHE34" s="84"/>
      <c r="IHF34" s="84"/>
      <c r="IHG34" s="84"/>
      <c r="IHH34" s="84"/>
      <c r="IHI34" s="84"/>
      <c r="IHJ34" s="84"/>
      <c r="IHK34" s="84"/>
      <c r="IHL34" s="84"/>
      <c r="IHM34" s="84"/>
      <c r="IHN34" s="84"/>
      <c r="IHO34" s="84"/>
      <c r="IHP34" s="84"/>
      <c r="IHQ34" s="84"/>
      <c r="IHR34" s="84"/>
      <c r="IHS34" s="84"/>
      <c r="IHT34" s="84"/>
      <c r="IHU34" s="84"/>
      <c r="IHV34" s="84"/>
      <c r="IHW34" s="84"/>
      <c r="IHX34" s="84"/>
      <c r="IHY34" s="84"/>
      <c r="IHZ34" s="84"/>
      <c r="IIA34" s="84"/>
      <c r="IIB34" s="84"/>
      <c r="IIC34" s="84"/>
      <c r="IID34" s="84"/>
      <c r="IIE34" s="84"/>
      <c r="IIF34" s="84"/>
      <c r="IIG34" s="84"/>
      <c r="IIH34" s="84"/>
      <c r="III34" s="84"/>
      <c r="IIJ34" s="84"/>
      <c r="IIK34" s="84"/>
      <c r="IIL34" s="84"/>
      <c r="IIM34" s="84"/>
      <c r="IIN34" s="84"/>
      <c r="IIO34" s="84"/>
      <c r="IIP34" s="84"/>
      <c r="IIQ34" s="84"/>
      <c r="IIR34" s="84"/>
      <c r="IIS34" s="84"/>
      <c r="IIT34" s="84"/>
      <c r="IIU34" s="84"/>
      <c r="IIV34" s="84"/>
      <c r="IIW34" s="84"/>
      <c r="IIX34" s="84"/>
      <c r="IIY34" s="84"/>
      <c r="IIZ34" s="84"/>
      <c r="IJA34" s="84"/>
      <c r="IJB34" s="84"/>
      <c r="IJC34" s="84"/>
      <c r="IJD34" s="84"/>
      <c r="IJE34" s="84"/>
      <c r="IJF34" s="84"/>
      <c r="IJG34" s="84"/>
      <c r="IJH34" s="84"/>
      <c r="IJI34" s="84"/>
      <c r="IJJ34" s="84"/>
      <c r="IJK34" s="84"/>
      <c r="IJL34" s="84"/>
      <c r="IJM34" s="84"/>
      <c r="IJN34" s="84"/>
      <c r="IJO34" s="84"/>
      <c r="IJP34" s="84"/>
      <c r="IJQ34" s="84"/>
      <c r="IJR34" s="84"/>
      <c r="IJS34" s="84"/>
      <c r="IJT34" s="84"/>
      <c r="IJU34" s="84"/>
      <c r="IJV34" s="84"/>
      <c r="IJW34" s="84"/>
      <c r="IJX34" s="84"/>
      <c r="IJY34" s="84"/>
      <c r="IJZ34" s="84"/>
      <c r="IKA34" s="84"/>
      <c r="IKB34" s="84"/>
      <c r="IKC34" s="84"/>
      <c r="IKD34" s="84"/>
      <c r="IKE34" s="84"/>
      <c r="IKF34" s="84"/>
      <c r="IKG34" s="84"/>
      <c r="IKH34" s="84"/>
      <c r="IKI34" s="84"/>
      <c r="IKJ34" s="84"/>
      <c r="IKK34" s="84"/>
      <c r="IKL34" s="84"/>
      <c r="IKM34" s="84"/>
      <c r="IKN34" s="84"/>
      <c r="IKO34" s="84"/>
      <c r="IKP34" s="84"/>
      <c r="IKQ34" s="84"/>
      <c r="IKR34" s="84"/>
      <c r="IKS34" s="84"/>
      <c r="IKT34" s="84"/>
      <c r="IKU34" s="84"/>
      <c r="IKV34" s="84"/>
      <c r="IKW34" s="84"/>
      <c r="IKX34" s="84"/>
      <c r="IKY34" s="84"/>
      <c r="IKZ34" s="84"/>
      <c r="ILA34" s="84"/>
      <c r="ILB34" s="84"/>
      <c r="ILC34" s="84"/>
      <c r="ILD34" s="84"/>
      <c r="ILE34" s="84"/>
      <c r="ILF34" s="84"/>
      <c r="ILG34" s="84"/>
      <c r="ILH34" s="84"/>
      <c r="ILI34" s="84"/>
      <c r="ILJ34" s="84"/>
      <c r="ILK34" s="84"/>
      <c r="ILL34" s="84"/>
      <c r="ILM34" s="84"/>
      <c r="ILN34" s="84"/>
      <c r="ILO34" s="84"/>
      <c r="ILP34" s="84"/>
      <c r="ILQ34" s="84"/>
      <c r="ILR34" s="84"/>
      <c r="ILS34" s="84"/>
      <c r="ILT34" s="84"/>
      <c r="ILU34" s="84"/>
      <c r="ILV34" s="84"/>
      <c r="ILW34" s="84"/>
      <c r="ILX34" s="84"/>
      <c r="ILY34" s="84"/>
      <c r="ILZ34" s="84"/>
      <c r="IMA34" s="84"/>
      <c r="IMB34" s="84"/>
      <c r="IMC34" s="84"/>
      <c r="IMD34" s="84"/>
      <c r="IME34" s="84"/>
      <c r="IMF34" s="84"/>
      <c r="IMG34" s="84"/>
      <c r="IMH34" s="84"/>
      <c r="IMI34" s="84"/>
      <c r="IMJ34" s="84"/>
      <c r="IMK34" s="84"/>
      <c r="IML34" s="84"/>
      <c r="IMM34" s="84"/>
      <c r="IMN34" s="84"/>
      <c r="IMO34" s="84"/>
      <c r="IMP34" s="84"/>
      <c r="IMQ34" s="84"/>
      <c r="IMR34" s="84"/>
      <c r="IMS34" s="84"/>
      <c r="IMT34" s="84"/>
      <c r="IMU34" s="84"/>
      <c r="IMV34" s="84"/>
      <c r="IMW34" s="84"/>
      <c r="IMX34" s="84"/>
      <c r="IMY34" s="84"/>
      <c r="IMZ34" s="84"/>
      <c r="INA34" s="84"/>
      <c r="INB34" s="84"/>
      <c r="INC34" s="84"/>
      <c r="IND34" s="84"/>
      <c r="INE34" s="84"/>
      <c r="INF34" s="84"/>
      <c r="ING34" s="84"/>
      <c r="INH34" s="84"/>
      <c r="INI34" s="84"/>
      <c r="INJ34" s="84"/>
      <c r="INK34" s="84"/>
      <c r="INL34" s="84"/>
      <c r="INM34" s="84"/>
      <c r="INN34" s="84"/>
      <c r="INO34" s="84"/>
      <c r="INP34" s="84"/>
      <c r="INQ34" s="84"/>
      <c r="INR34" s="84"/>
      <c r="INS34" s="84"/>
      <c r="INT34" s="84"/>
      <c r="INU34" s="84"/>
      <c r="INV34" s="84"/>
      <c r="INW34" s="84"/>
      <c r="INX34" s="84"/>
      <c r="INY34" s="84"/>
      <c r="INZ34" s="84"/>
      <c r="IOA34" s="84"/>
      <c r="IOB34" s="84"/>
      <c r="IOC34" s="84"/>
      <c r="IOD34" s="84"/>
      <c r="IOE34" s="84"/>
      <c r="IOF34" s="84"/>
      <c r="IOG34" s="84"/>
      <c r="IOH34" s="84"/>
      <c r="IOI34" s="84"/>
      <c r="IOJ34" s="84"/>
      <c r="IOK34" s="84"/>
      <c r="IOL34" s="84"/>
      <c r="IOM34" s="84"/>
      <c r="ION34" s="84"/>
      <c r="IOO34" s="84"/>
      <c r="IOP34" s="84"/>
      <c r="IOQ34" s="84"/>
      <c r="IOR34" s="84"/>
      <c r="IOS34" s="84"/>
      <c r="IOT34" s="84"/>
      <c r="IOU34" s="84"/>
      <c r="IOV34" s="84"/>
      <c r="IOW34" s="84"/>
      <c r="IOX34" s="84"/>
      <c r="IOY34" s="84"/>
      <c r="IOZ34" s="84"/>
      <c r="IPA34" s="84"/>
      <c r="IPB34" s="84"/>
      <c r="IPC34" s="84"/>
      <c r="IPD34" s="84"/>
      <c r="IPE34" s="84"/>
      <c r="IPF34" s="84"/>
      <c r="IPG34" s="84"/>
      <c r="IPH34" s="84"/>
      <c r="IPI34" s="84"/>
      <c r="IPJ34" s="84"/>
      <c r="IPK34" s="84"/>
      <c r="IPL34" s="84"/>
      <c r="IPM34" s="84"/>
      <c r="IPN34" s="84"/>
      <c r="IPO34" s="84"/>
      <c r="IPP34" s="84"/>
      <c r="IPQ34" s="84"/>
      <c r="IPR34" s="84"/>
      <c r="IPS34" s="84"/>
      <c r="IPT34" s="84"/>
      <c r="IPU34" s="84"/>
      <c r="IPV34" s="84"/>
      <c r="IPW34" s="84"/>
      <c r="IPX34" s="84"/>
      <c r="IPY34" s="84"/>
      <c r="IPZ34" s="84"/>
      <c r="IQA34" s="84"/>
      <c r="IQB34" s="84"/>
      <c r="IQC34" s="84"/>
      <c r="IQD34" s="84"/>
      <c r="IQE34" s="84"/>
      <c r="IQF34" s="84"/>
      <c r="IQG34" s="84"/>
      <c r="IQH34" s="84"/>
      <c r="IQI34" s="84"/>
      <c r="IQJ34" s="84"/>
      <c r="IQK34" s="84"/>
      <c r="IQL34" s="84"/>
      <c r="IQM34" s="84"/>
      <c r="IQN34" s="84"/>
      <c r="IQO34" s="84"/>
      <c r="IQP34" s="84"/>
      <c r="IQQ34" s="84"/>
      <c r="IQR34" s="84"/>
      <c r="IQS34" s="84"/>
      <c r="IQT34" s="84"/>
      <c r="IQU34" s="84"/>
      <c r="IQV34" s="84"/>
      <c r="IQW34" s="84"/>
      <c r="IQX34" s="84"/>
      <c r="IQY34" s="84"/>
      <c r="IQZ34" s="84"/>
      <c r="IRA34" s="84"/>
      <c r="IRB34" s="84"/>
      <c r="IRC34" s="84"/>
      <c r="IRD34" s="84"/>
      <c r="IRE34" s="84"/>
      <c r="IRF34" s="84"/>
      <c r="IRG34" s="84"/>
      <c r="IRH34" s="84"/>
      <c r="IRI34" s="84"/>
      <c r="IRJ34" s="84"/>
      <c r="IRK34" s="84"/>
      <c r="IRL34" s="84"/>
      <c r="IRM34" s="84"/>
      <c r="IRN34" s="84"/>
      <c r="IRO34" s="84"/>
      <c r="IRP34" s="84"/>
      <c r="IRQ34" s="84"/>
      <c r="IRR34" s="84"/>
      <c r="IRS34" s="84"/>
      <c r="IRT34" s="84"/>
      <c r="IRU34" s="84"/>
      <c r="IRV34" s="84"/>
      <c r="IRW34" s="84"/>
      <c r="IRX34" s="84"/>
      <c r="IRY34" s="84"/>
      <c r="IRZ34" s="84"/>
      <c r="ISA34" s="84"/>
      <c r="ISB34" s="84"/>
      <c r="ISC34" s="84"/>
      <c r="ISD34" s="84"/>
      <c r="ISE34" s="84"/>
      <c r="ISF34" s="84"/>
      <c r="ISG34" s="84"/>
      <c r="ISH34" s="84"/>
      <c r="ISI34" s="84"/>
      <c r="ISJ34" s="84"/>
      <c r="ISK34" s="84"/>
      <c r="ISL34" s="84"/>
      <c r="ISM34" s="84"/>
      <c r="ISN34" s="84"/>
      <c r="ISO34" s="84"/>
      <c r="ISP34" s="84"/>
      <c r="ISQ34" s="84"/>
      <c r="ISR34" s="84"/>
      <c r="ISS34" s="84"/>
      <c r="IST34" s="84"/>
      <c r="ISU34" s="84"/>
      <c r="ISV34" s="84"/>
      <c r="ISW34" s="84"/>
      <c r="ISX34" s="84"/>
      <c r="ISY34" s="84"/>
      <c r="ISZ34" s="84"/>
      <c r="ITA34" s="84"/>
      <c r="ITB34" s="84"/>
      <c r="ITC34" s="84"/>
      <c r="ITD34" s="84"/>
      <c r="ITE34" s="84"/>
      <c r="ITF34" s="84"/>
      <c r="ITG34" s="84"/>
      <c r="ITH34" s="84"/>
      <c r="ITI34" s="84"/>
      <c r="ITJ34" s="84"/>
      <c r="ITK34" s="84"/>
      <c r="ITL34" s="84"/>
      <c r="ITM34" s="84"/>
      <c r="ITN34" s="84"/>
      <c r="ITO34" s="84"/>
      <c r="ITP34" s="84"/>
      <c r="ITQ34" s="84"/>
      <c r="ITR34" s="84"/>
      <c r="ITS34" s="84"/>
      <c r="ITT34" s="84"/>
      <c r="ITU34" s="84"/>
      <c r="ITV34" s="84"/>
      <c r="ITW34" s="84"/>
      <c r="ITX34" s="84"/>
      <c r="ITY34" s="84"/>
      <c r="ITZ34" s="84"/>
      <c r="IUA34" s="84"/>
      <c r="IUB34" s="84"/>
      <c r="IUC34" s="84"/>
      <c r="IUD34" s="84"/>
      <c r="IUE34" s="84"/>
      <c r="IUF34" s="84"/>
      <c r="IUG34" s="84"/>
      <c r="IUH34" s="84"/>
      <c r="IUI34" s="84"/>
      <c r="IUJ34" s="84"/>
      <c r="IUK34" s="84"/>
      <c r="IUL34" s="84"/>
      <c r="IUM34" s="84"/>
      <c r="IUN34" s="84"/>
      <c r="IUO34" s="84"/>
      <c r="IUP34" s="84"/>
      <c r="IUQ34" s="84"/>
      <c r="IUR34" s="84"/>
      <c r="IUS34" s="84"/>
      <c r="IUT34" s="84"/>
      <c r="IUU34" s="84"/>
      <c r="IUV34" s="84"/>
      <c r="IUW34" s="84"/>
      <c r="IUX34" s="84"/>
      <c r="IUY34" s="84"/>
      <c r="IUZ34" s="84"/>
      <c r="IVA34" s="84"/>
      <c r="IVB34" s="84"/>
      <c r="IVC34" s="84"/>
      <c r="IVD34" s="84"/>
      <c r="IVE34" s="84"/>
      <c r="IVF34" s="84"/>
      <c r="IVG34" s="84"/>
      <c r="IVH34" s="84"/>
      <c r="IVI34" s="84"/>
      <c r="IVJ34" s="84"/>
      <c r="IVK34" s="84"/>
      <c r="IVL34" s="84"/>
      <c r="IVM34" s="84"/>
      <c r="IVN34" s="84"/>
      <c r="IVO34" s="84"/>
      <c r="IVP34" s="84"/>
      <c r="IVQ34" s="84"/>
      <c r="IVR34" s="84"/>
      <c r="IVS34" s="84"/>
      <c r="IVT34" s="84"/>
      <c r="IVU34" s="84"/>
      <c r="IVV34" s="84"/>
      <c r="IVW34" s="84"/>
      <c r="IVX34" s="84"/>
      <c r="IVY34" s="84"/>
      <c r="IVZ34" s="84"/>
      <c r="IWA34" s="84"/>
      <c r="IWB34" s="84"/>
      <c r="IWC34" s="84"/>
      <c r="IWD34" s="84"/>
      <c r="IWE34" s="84"/>
      <c r="IWF34" s="84"/>
      <c r="IWG34" s="84"/>
      <c r="IWH34" s="84"/>
      <c r="IWI34" s="84"/>
      <c r="IWJ34" s="84"/>
      <c r="IWK34" s="84"/>
      <c r="IWL34" s="84"/>
      <c r="IWM34" s="84"/>
      <c r="IWN34" s="84"/>
      <c r="IWO34" s="84"/>
      <c r="IWP34" s="84"/>
      <c r="IWQ34" s="84"/>
      <c r="IWR34" s="84"/>
      <c r="IWS34" s="84"/>
      <c r="IWT34" s="84"/>
      <c r="IWU34" s="84"/>
      <c r="IWV34" s="84"/>
      <c r="IWW34" s="84"/>
      <c r="IWX34" s="84"/>
      <c r="IWY34" s="84"/>
      <c r="IWZ34" s="84"/>
      <c r="IXA34" s="84"/>
      <c r="IXB34" s="84"/>
      <c r="IXC34" s="84"/>
      <c r="IXD34" s="84"/>
      <c r="IXE34" s="84"/>
      <c r="IXF34" s="84"/>
      <c r="IXG34" s="84"/>
      <c r="IXH34" s="84"/>
      <c r="IXI34" s="84"/>
      <c r="IXJ34" s="84"/>
      <c r="IXK34" s="84"/>
      <c r="IXL34" s="84"/>
      <c r="IXM34" s="84"/>
      <c r="IXN34" s="84"/>
      <c r="IXO34" s="84"/>
      <c r="IXP34" s="84"/>
      <c r="IXQ34" s="84"/>
      <c r="IXR34" s="84"/>
      <c r="IXS34" s="84"/>
      <c r="IXT34" s="84"/>
      <c r="IXU34" s="84"/>
      <c r="IXV34" s="84"/>
      <c r="IXW34" s="84"/>
      <c r="IXX34" s="84"/>
      <c r="IXY34" s="84"/>
      <c r="IXZ34" s="84"/>
      <c r="IYA34" s="84"/>
      <c r="IYB34" s="84"/>
      <c r="IYC34" s="84"/>
      <c r="IYD34" s="84"/>
      <c r="IYE34" s="84"/>
      <c r="IYF34" s="84"/>
      <c r="IYG34" s="84"/>
      <c r="IYH34" s="84"/>
      <c r="IYI34" s="84"/>
      <c r="IYJ34" s="84"/>
      <c r="IYK34" s="84"/>
      <c r="IYL34" s="84"/>
      <c r="IYM34" s="84"/>
      <c r="IYN34" s="84"/>
      <c r="IYO34" s="84"/>
      <c r="IYP34" s="84"/>
      <c r="IYQ34" s="84"/>
      <c r="IYR34" s="84"/>
      <c r="IYS34" s="84"/>
      <c r="IYT34" s="84"/>
      <c r="IYU34" s="84"/>
      <c r="IYV34" s="84"/>
      <c r="IYW34" s="84"/>
      <c r="IYX34" s="84"/>
      <c r="IYY34" s="84"/>
      <c r="IYZ34" s="84"/>
      <c r="IZA34" s="84"/>
      <c r="IZB34" s="84"/>
      <c r="IZC34" s="84"/>
      <c r="IZD34" s="84"/>
      <c r="IZE34" s="84"/>
      <c r="IZF34" s="84"/>
      <c r="IZG34" s="84"/>
      <c r="IZH34" s="84"/>
      <c r="IZI34" s="84"/>
      <c r="IZJ34" s="84"/>
      <c r="IZK34" s="84"/>
      <c r="IZL34" s="84"/>
      <c r="IZM34" s="84"/>
      <c r="IZN34" s="84"/>
      <c r="IZO34" s="84"/>
      <c r="IZP34" s="84"/>
      <c r="IZQ34" s="84"/>
      <c r="IZR34" s="84"/>
      <c r="IZS34" s="84"/>
      <c r="IZT34" s="84"/>
      <c r="IZU34" s="84"/>
      <c r="IZV34" s="84"/>
      <c r="IZW34" s="84"/>
      <c r="IZX34" s="84"/>
      <c r="IZY34" s="84"/>
      <c r="IZZ34" s="84"/>
      <c r="JAA34" s="84"/>
      <c r="JAB34" s="84"/>
      <c r="JAC34" s="84"/>
      <c r="JAD34" s="84"/>
      <c r="JAE34" s="84"/>
      <c r="JAF34" s="84"/>
      <c r="JAG34" s="84"/>
      <c r="JAH34" s="84"/>
      <c r="JAI34" s="84"/>
      <c r="JAJ34" s="84"/>
      <c r="JAK34" s="84"/>
      <c r="JAL34" s="84"/>
      <c r="JAM34" s="84"/>
      <c r="JAN34" s="84"/>
      <c r="JAO34" s="84"/>
      <c r="JAP34" s="84"/>
      <c r="JAQ34" s="84"/>
      <c r="JAR34" s="84"/>
      <c r="JAS34" s="84"/>
      <c r="JAT34" s="84"/>
      <c r="JAU34" s="84"/>
      <c r="JAV34" s="84"/>
      <c r="JAW34" s="84"/>
      <c r="JAX34" s="84"/>
      <c r="JAY34" s="84"/>
      <c r="JAZ34" s="84"/>
      <c r="JBA34" s="84"/>
      <c r="JBB34" s="84"/>
      <c r="JBC34" s="84"/>
      <c r="JBD34" s="84"/>
      <c r="JBE34" s="84"/>
      <c r="JBF34" s="84"/>
      <c r="JBG34" s="84"/>
      <c r="JBH34" s="84"/>
      <c r="JBI34" s="84"/>
      <c r="JBJ34" s="84"/>
      <c r="JBK34" s="84"/>
      <c r="JBL34" s="84"/>
      <c r="JBM34" s="84"/>
      <c r="JBN34" s="84"/>
      <c r="JBO34" s="84"/>
      <c r="JBP34" s="84"/>
      <c r="JBQ34" s="84"/>
      <c r="JBR34" s="84"/>
      <c r="JBS34" s="84"/>
      <c r="JBT34" s="84"/>
      <c r="JBU34" s="84"/>
      <c r="JBV34" s="84"/>
      <c r="JBW34" s="84"/>
      <c r="JBX34" s="84"/>
      <c r="JBY34" s="84"/>
      <c r="JBZ34" s="84"/>
      <c r="JCA34" s="84"/>
      <c r="JCB34" s="84"/>
      <c r="JCC34" s="84"/>
      <c r="JCD34" s="84"/>
      <c r="JCE34" s="84"/>
      <c r="JCF34" s="84"/>
      <c r="JCG34" s="84"/>
      <c r="JCH34" s="84"/>
      <c r="JCI34" s="84"/>
      <c r="JCJ34" s="84"/>
      <c r="JCK34" s="84"/>
      <c r="JCL34" s="84"/>
      <c r="JCM34" s="84"/>
      <c r="JCN34" s="84"/>
      <c r="JCO34" s="84"/>
      <c r="JCP34" s="84"/>
      <c r="JCQ34" s="84"/>
      <c r="JCR34" s="84"/>
      <c r="JCS34" s="84"/>
      <c r="JCT34" s="84"/>
      <c r="JCU34" s="84"/>
      <c r="JCV34" s="84"/>
      <c r="JCW34" s="84"/>
      <c r="JCX34" s="84"/>
      <c r="JCY34" s="84"/>
      <c r="JCZ34" s="84"/>
      <c r="JDA34" s="84"/>
      <c r="JDB34" s="84"/>
      <c r="JDC34" s="84"/>
      <c r="JDD34" s="84"/>
      <c r="JDE34" s="84"/>
      <c r="JDF34" s="84"/>
      <c r="JDG34" s="84"/>
      <c r="JDH34" s="84"/>
      <c r="JDI34" s="84"/>
      <c r="JDJ34" s="84"/>
      <c r="JDK34" s="84"/>
      <c r="JDL34" s="84"/>
      <c r="JDM34" s="84"/>
      <c r="JDN34" s="84"/>
      <c r="JDO34" s="84"/>
      <c r="JDP34" s="84"/>
      <c r="JDQ34" s="84"/>
      <c r="JDR34" s="84"/>
      <c r="JDS34" s="84"/>
      <c r="JDT34" s="84"/>
      <c r="JDU34" s="84"/>
      <c r="JDV34" s="84"/>
      <c r="JDW34" s="84"/>
      <c r="JDX34" s="84"/>
      <c r="JDY34" s="84"/>
      <c r="JDZ34" s="84"/>
      <c r="JEA34" s="84"/>
      <c r="JEB34" s="84"/>
      <c r="JEC34" s="84"/>
      <c r="JED34" s="84"/>
      <c r="JEE34" s="84"/>
      <c r="JEF34" s="84"/>
      <c r="JEG34" s="84"/>
      <c r="JEH34" s="84"/>
      <c r="JEI34" s="84"/>
      <c r="JEJ34" s="84"/>
      <c r="JEK34" s="84"/>
      <c r="JEL34" s="84"/>
      <c r="JEM34" s="84"/>
      <c r="JEN34" s="84"/>
      <c r="JEO34" s="84"/>
      <c r="JEP34" s="84"/>
      <c r="JEQ34" s="84"/>
      <c r="JER34" s="84"/>
      <c r="JES34" s="84"/>
      <c r="JET34" s="84"/>
      <c r="JEU34" s="84"/>
      <c r="JEV34" s="84"/>
      <c r="JEW34" s="84"/>
      <c r="JEX34" s="84"/>
      <c r="JEY34" s="84"/>
      <c r="JEZ34" s="84"/>
      <c r="JFA34" s="84"/>
      <c r="JFB34" s="84"/>
      <c r="JFC34" s="84"/>
      <c r="JFD34" s="84"/>
      <c r="JFE34" s="84"/>
      <c r="JFF34" s="84"/>
      <c r="JFG34" s="84"/>
      <c r="JFH34" s="84"/>
      <c r="JFI34" s="84"/>
      <c r="JFJ34" s="84"/>
      <c r="JFK34" s="84"/>
      <c r="JFL34" s="84"/>
      <c r="JFM34" s="84"/>
      <c r="JFN34" s="84"/>
      <c r="JFO34" s="84"/>
      <c r="JFP34" s="84"/>
      <c r="JFQ34" s="84"/>
      <c r="JFR34" s="84"/>
      <c r="JFS34" s="84"/>
      <c r="JFT34" s="84"/>
      <c r="JFU34" s="84"/>
      <c r="JFV34" s="84"/>
      <c r="JFW34" s="84"/>
      <c r="JFX34" s="84"/>
      <c r="JFY34" s="84"/>
      <c r="JFZ34" s="84"/>
      <c r="JGA34" s="84"/>
      <c r="JGB34" s="84"/>
      <c r="JGC34" s="84"/>
      <c r="JGD34" s="84"/>
      <c r="JGE34" s="84"/>
      <c r="JGF34" s="84"/>
      <c r="JGG34" s="84"/>
      <c r="JGH34" s="84"/>
      <c r="JGI34" s="84"/>
      <c r="JGJ34" s="84"/>
      <c r="JGK34" s="84"/>
      <c r="JGL34" s="84"/>
      <c r="JGM34" s="84"/>
      <c r="JGN34" s="84"/>
      <c r="JGO34" s="84"/>
      <c r="JGP34" s="84"/>
      <c r="JGQ34" s="84"/>
      <c r="JGR34" s="84"/>
      <c r="JGS34" s="84"/>
      <c r="JGT34" s="84"/>
      <c r="JGU34" s="84"/>
      <c r="JGV34" s="84"/>
      <c r="JGW34" s="84"/>
      <c r="JGX34" s="84"/>
      <c r="JGY34" s="84"/>
      <c r="JGZ34" s="84"/>
      <c r="JHA34" s="84"/>
      <c r="JHB34" s="84"/>
      <c r="JHC34" s="84"/>
      <c r="JHD34" s="84"/>
      <c r="JHE34" s="84"/>
      <c r="JHF34" s="84"/>
      <c r="JHG34" s="84"/>
      <c r="JHH34" s="84"/>
      <c r="JHI34" s="84"/>
      <c r="JHJ34" s="84"/>
      <c r="JHK34" s="84"/>
      <c r="JHL34" s="84"/>
      <c r="JHM34" s="84"/>
      <c r="JHN34" s="84"/>
      <c r="JHO34" s="84"/>
      <c r="JHP34" s="84"/>
      <c r="JHQ34" s="84"/>
      <c r="JHR34" s="84"/>
      <c r="JHS34" s="84"/>
      <c r="JHT34" s="84"/>
      <c r="JHU34" s="84"/>
      <c r="JHV34" s="84"/>
      <c r="JHW34" s="84"/>
      <c r="JHX34" s="84"/>
      <c r="JHY34" s="84"/>
      <c r="JHZ34" s="84"/>
      <c r="JIA34" s="84"/>
      <c r="JIB34" s="84"/>
      <c r="JIC34" s="84"/>
      <c r="JID34" s="84"/>
      <c r="JIE34" s="84"/>
      <c r="JIF34" s="84"/>
      <c r="JIG34" s="84"/>
      <c r="JIH34" s="84"/>
      <c r="JII34" s="84"/>
      <c r="JIJ34" s="84"/>
      <c r="JIK34" s="84"/>
      <c r="JIL34" s="84"/>
      <c r="JIM34" s="84"/>
      <c r="JIN34" s="84"/>
      <c r="JIO34" s="84"/>
      <c r="JIP34" s="84"/>
      <c r="JIQ34" s="84"/>
      <c r="JIR34" s="84"/>
      <c r="JIS34" s="84"/>
      <c r="JIT34" s="84"/>
      <c r="JIU34" s="84"/>
      <c r="JIV34" s="84"/>
      <c r="JIW34" s="84"/>
      <c r="JIX34" s="84"/>
      <c r="JIY34" s="84"/>
      <c r="JIZ34" s="84"/>
      <c r="JJA34" s="84"/>
      <c r="JJB34" s="84"/>
      <c r="JJC34" s="84"/>
      <c r="JJD34" s="84"/>
      <c r="JJE34" s="84"/>
      <c r="JJF34" s="84"/>
      <c r="JJG34" s="84"/>
      <c r="JJH34" s="84"/>
      <c r="JJI34" s="84"/>
      <c r="JJJ34" s="84"/>
      <c r="JJK34" s="84"/>
      <c r="JJL34" s="84"/>
      <c r="JJM34" s="84"/>
      <c r="JJN34" s="84"/>
      <c r="JJO34" s="84"/>
      <c r="JJP34" s="84"/>
      <c r="JJQ34" s="84"/>
      <c r="JJR34" s="84"/>
      <c r="JJS34" s="84"/>
      <c r="JJT34" s="84"/>
      <c r="JJU34" s="84"/>
      <c r="JJV34" s="84"/>
      <c r="JJW34" s="84"/>
      <c r="JJX34" s="84"/>
      <c r="JJY34" s="84"/>
      <c r="JJZ34" s="84"/>
      <c r="JKA34" s="84"/>
      <c r="JKB34" s="84"/>
      <c r="JKC34" s="84"/>
      <c r="JKD34" s="84"/>
      <c r="JKE34" s="84"/>
      <c r="JKF34" s="84"/>
      <c r="JKG34" s="84"/>
      <c r="JKH34" s="84"/>
      <c r="JKI34" s="84"/>
      <c r="JKJ34" s="84"/>
      <c r="JKK34" s="84"/>
      <c r="JKL34" s="84"/>
      <c r="JKM34" s="84"/>
      <c r="JKN34" s="84"/>
      <c r="JKO34" s="84"/>
      <c r="JKP34" s="84"/>
      <c r="JKQ34" s="84"/>
      <c r="JKR34" s="84"/>
      <c r="JKS34" s="84"/>
      <c r="JKT34" s="84"/>
      <c r="JKU34" s="84"/>
      <c r="JKV34" s="84"/>
      <c r="JKW34" s="84"/>
      <c r="JKX34" s="84"/>
      <c r="JKY34" s="84"/>
      <c r="JKZ34" s="84"/>
      <c r="JLA34" s="84"/>
      <c r="JLB34" s="84"/>
      <c r="JLC34" s="84"/>
      <c r="JLD34" s="84"/>
      <c r="JLE34" s="84"/>
      <c r="JLF34" s="84"/>
      <c r="JLG34" s="84"/>
      <c r="JLH34" s="84"/>
      <c r="JLI34" s="84"/>
      <c r="JLJ34" s="84"/>
      <c r="JLK34" s="84"/>
      <c r="JLL34" s="84"/>
      <c r="JLM34" s="84"/>
      <c r="JLN34" s="84"/>
      <c r="JLO34" s="84"/>
      <c r="JLP34" s="84"/>
      <c r="JLQ34" s="84"/>
      <c r="JLR34" s="84"/>
      <c r="JLS34" s="84"/>
      <c r="JLT34" s="84"/>
      <c r="JLU34" s="84"/>
      <c r="JLV34" s="84"/>
      <c r="JLW34" s="84"/>
      <c r="JLX34" s="84"/>
      <c r="JLY34" s="84"/>
      <c r="JLZ34" s="84"/>
      <c r="JMA34" s="84"/>
      <c r="JMB34" s="84"/>
      <c r="JMC34" s="84"/>
      <c r="JMD34" s="84"/>
      <c r="JME34" s="84"/>
      <c r="JMF34" s="84"/>
      <c r="JMG34" s="84"/>
      <c r="JMH34" s="84"/>
      <c r="JMI34" s="84"/>
      <c r="JMJ34" s="84"/>
      <c r="JMK34" s="84"/>
      <c r="JML34" s="84"/>
      <c r="JMM34" s="84"/>
      <c r="JMN34" s="84"/>
      <c r="JMO34" s="84"/>
      <c r="JMP34" s="84"/>
      <c r="JMQ34" s="84"/>
      <c r="JMR34" s="84"/>
      <c r="JMS34" s="84"/>
      <c r="JMT34" s="84"/>
      <c r="JMU34" s="84"/>
      <c r="JMV34" s="84"/>
      <c r="JMW34" s="84"/>
      <c r="JMX34" s="84"/>
      <c r="JMY34" s="84"/>
      <c r="JMZ34" s="84"/>
      <c r="JNA34" s="84"/>
      <c r="JNB34" s="84"/>
      <c r="JNC34" s="84"/>
      <c r="JND34" s="84"/>
      <c r="JNE34" s="84"/>
      <c r="JNF34" s="84"/>
      <c r="JNG34" s="84"/>
      <c r="JNH34" s="84"/>
      <c r="JNI34" s="84"/>
      <c r="JNJ34" s="84"/>
      <c r="JNK34" s="84"/>
      <c r="JNL34" s="84"/>
      <c r="JNM34" s="84"/>
      <c r="JNN34" s="84"/>
      <c r="JNO34" s="84"/>
      <c r="JNP34" s="84"/>
      <c r="JNQ34" s="84"/>
      <c r="JNR34" s="84"/>
      <c r="JNS34" s="84"/>
      <c r="JNT34" s="84"/>
      <c r="JNU34" s="84"/>
      <c r="JNV34" s="84"/>
      <c r="JNW34" s="84"/>
      <c r="JNX34" s="84"/>
      <c r="JNY34" s="84"/>
      <c r="JNZ34" s="84"/>
      <c r="JOA34" s="84"/>
      <c r="JOB34" s="84"/>
      <c r="JOC34" s="84"/>
      <c r="JOD34" s="84"/>
      <c r="JOE34" s="84"/>
      <c r="JOF34" s="84"/>
      <c r="JOG34" s="84"/>
      <c r="JOH34" s="84"/>
      <c r="JOI34" s="84"/>
      <c r="JOJ34" s="84"/>
      <c r="JOK34" s="84"/>
      <c r="JOL34" s="84"/>
      <c r="JOM34" s="84"/>
      <c r="JON34" s="84"/>
      <c r="JOO34" s="84"/>
      <c r="JOP34" s="84"/>
      <c r="JOQ34" s="84"/>
      <c r="JOR34" s="84"/>
      <c r="JOS34" s="84"/>
      <c r="JOT34" s="84"/>
      <c r="JOU34" s="84"/>
      <c r="JOV34" s="84"/>
      <c r="JOW34" s="84"/>
      <c r="JOX34" s="84"/>
      <c r="JOY34" s="84"/>
      <c r="JOZ34" s="84"/>
      <c r="JPA34" s="84"/>
      <c r="JPB34" s="84"/>
      <c r="JPC34" s="84"/>
      <c r="JPD34" s="84"/>
      <c r="JPE34" s="84"/>
      <c r="JPF34" s="84"/>
      <c r="JPG34" s="84"/>
      <c r="JPH34" s="84"/>
      <c r="JPI34" s="84"/>
      <c r="JPJ34" s="84"/>
      <c r="JPK34" s="84"/>
      <c r="JPL34" s="84"/>
      <c r="JPM34" s="84"/>
      <c r="JPN34" s="84"/>
      <c r="JPO34" s="84"/>
      <c r="JPP34" s="84"/>
      <c r="JPQ34" s="84"/>
      <c r="JPR34" s="84"/>
      <c r="JPS34" s="84"/>
      <c r="JPT34" s="84"/>
      <c r="JPU34" s="84"/>
      <c r="JPV34" s="84"/>
      <c r="JPW34" s="84"/>
      <c r="JPX34" s="84"/>
      <c r="JPY34" s="84"/>
      <c r="JPZ34" s="84"/>
      <c r="JQA34" s="84"/>
      <c r="JQB34" s="84"/>
      <c r="JQC34" s="84"/>
      <c r="JQD34" s="84"/>
      <c r="JQE34" s="84"/>
      <c r="JQF34" s="84"/>
      <c r="JQG34" s="84"/>
      <c r="JQH34" s="84"/>
      <c r="JQI34" s="84"/>
      <c r="JQJ34" s="84"/>
      <c r="JQK34" s="84"/>
      <c r="JQL34" s="84"/>
      <c r="JQM34" s="84"/>
      <c r="JQN34" s="84"/>
      <c r="JQO34" s="84"/>
      <c r="JQP34" s="84"/>
      <c r="JQQ34" s="84"/>
      <c r="JQR34" s="84"/>
      <c r="JQS34" s="84"/>
      <c r="JQT34" s="84"/>
      <c r="JQU34" s="84"/>
      <c r="JQV34" s="84"/>
      <c r="JQW34" s="84"/>
      <c r="JQX34" s="84"/>
      <c r="JQY34" s="84"/>
      <c r="JQZ34" s="84"/>
      <c r="JRA34" s="84"/>
      <c r="JRB34" s="84"/>
      <c r="JRC34" s="84"/>
      <c r="JRD34" s="84"/>
      <c r="JRE34" s="84"/>
      <c r="JRF34" s="84"/>
      <c r="JRG34" s="84"/>
      <c r="JRH34" s="84"/>
      <c r="JRI34" s="84"/>
      <c r="JRJ34" s="84"/>
      <c r="JRK34" s="84"/>
      <c r="JRL34" s="84"/>
      <c r="JRM34" s="84"/>
      <c r="JRN34" s="84"/>
      <c r="JRO34" s="84"/>
      <c r="JRP34" s="84"/>
      <c r="JRQ34" s="84"/>
      <c r="JRR34" s="84"/>
      <c r="JRS34" s="84"/>
      <c r="JRT34" s="84"/>
      <c r="JRU34" s="84"/>
      <c r="JRV34" s="84"/>
      <c r="JRW34" s="84"/>
      <c r="JRX34" s="84"/>
      <c r="JRY34" s="84"/>
      <c r="JRZ34" s="84"/>
      <c r="JSA34" s="84"/>
      <c r="JSB34" s="84"/>
      <c r="JSC34" s="84"/>
      <c r="JSD34" s="84"/>
      <c r="JSE34" s="84"/>
      <c r="JSF34" s="84"/>
      <c r="JSG34" s="84"/>
      <c r="JSH34" s="84"/>
      <c r="JSI34" s="84"/>
      <c r="JSJ34" s="84"/>
      <c r="JSK34" s="84"/>
      <c r="JSL34" s="84"/>
      <c r="JSM34" s="84"/>
      <c r="JSN34" s="84"/>
      <c r="JSO34" s="84"/>
      <c r="JSP34" s="84"/>
      <c r="JSQ34" s="84"/>
      <c r="JSR34" s="84"/>
      <c r="JSS34" s="84"/>
      <c r="JST34" s="84"/>
      <c r="JSU34" s="84"/>
      <c r="JSV34" s="84"/>
      <c r="JSW34" s="84"/>
      <c r="JSX34" s="84"/>
      <c r="JSY34" s="84"/>
      <c r="JSZ34" s="84"/>
      <c r="JTA34" s="84"/>
      <c r="JTB34" s="84"/>
      <c r="JTC34" s="84"/>
      <c r="JTD34" s="84"/>
      <c r="JTE34" s="84"/>
      <c r="JTF34" s="84"/>
      <c r="JTG34" s="84"/>
      <c r="JTH34" s="84"/>
      <c r="JTI34" s="84"/>
      <c r="JTJ34" s="84"/>
      <c r="JTK34" s="84"/>
      <c r="JTL34" s="84"/>
      <c r="JTM34" s="84"/>
      <c r="JTN34" s="84"/>
      <c r="JTO34" s="84"/>
      <c r="JTP34" s="84"/>
      <c r="JTQ34" s="84"/>
      <c r="JTR34" s="84"/>
      <c r="JTS34" s="84"/>
      <c r="JTT34" s="84"/>
      <c r="JTU34" s="84"/>
      <c r="JTV34" s="84"/>
      <c r="JTW34" s="84"/>
      <c r="JTX34" s="84"/>
      <c r="JTY34" s="84"/>
      <c r="JTZ34" s="84"/>
      <c r="JUA34" s="84"/>
      <c r="JUB34" s="84"/>
      <c r="JUC34" s="84"/>
      <c r="JUD34" s="84"/>
      <c r="JUE34" s="84"/>
      <c r="JUF34" s="84"/>
      <c r="JUG34" s="84"/>
      <c r="JUH34" s="84"/>
      <c r="JUI34" s="84"/>
      <c r="JUJ34" s="84"/>
      <c r="JUK34" s="84"/>
      <c r="JUL34" s="84"/>
      <c r="JUM34" s="84"/>
      <c r="JUN34" s="84"/>
      <c r="JUO34" s="84"/>
      <c r="JUP34" s="84"/>
      <c r="JUQ34" s="84"/>
      <c r="JUR34" s="84"/>
      <c r="JUS34" s="84"/>
      <c r="JUT34" s="84"/>
      <c r="JUU34" s="84"/>
      <c r="JUV34" s="84"/>
      <c r="JUW34" s="84"/>
      <c r="JUX34" s="84"/>
      <c r="JUY34" s="84"/>
      <c r="JUZ34" s="84"/>
      <c r="JVA34" s="84"/>
      <c r="JVB34" s="84"/>
      <c r="JVC34" s="84"/>
      <c r="JVD34" s="84"/>
      <c r="JVE34" s="84"/>
      <c r="JVF34" s="84"/>
      <c r="JVG34" s="84"/>
      <c r="JVH34" s="84"/>
      <c r="JVI34" s="84"/>
      <c r="JVJ34" s="84"/>
      <c r="JVK34" s="84"/>
      <c r="JVL34" s="84"/>
      <c r="JVM34" s="84"/>
      <c r="JVN34" s="84"/>
      <c r="JVO34" s="84"/>
      <c r="JVP34" s="84"/>
      <c r="JVQ34" s="84"/>
      <c r="JVR34" s="84"/>
      <c r="JVS34" s="84"/>
      <c r="JVT34" s="84"/>
      <c r="JVU34" s="84"/>
      <c r="JVV34" s="84"/>
      <c r="JVW34" s="84"/>
      <c r="JVX34" s="84"/>
      <c r="JVY34" s="84"/>
      <c r="JVZ34" s="84"/>
      <c r="JWA34" s="84"/>
      <c r="JWB34" s="84"/>
      <c r="JWC34" s="84"/>
      <c r="JWD34" s="84"/>
      <c r="JWE34" s="84"/>
      <c r="JWF34" s="84"/>
      <c r="JWG34" s="84"/>
      <c r="JWH34" s="84"/>
      <c r="JWI34" s="84"/>
      <c r="JWJ34" s="84"/>
      <c r="JWK34" s="84"/>
      <c r="JWL34" s="84"/>
      <c r="JWM34" s="84"/>
      <c r="JWN34" s="84"/>
      <c r="JWO34" s="84"/>
      <c r="JWP34" s="84"/>
      <c r="JWQ34" s="84"/>
      <c r="JWR34" s="84"/>
      <c r="JWS34" s="84"/>
      <c r="JWT34" s="84"/>
      <c r="JWU34" s="84"/>
      <c r="JWV34" s="84"/>
      <c r="JWW34" s="84"/>
      <c r="JWX34" s="84"/>
      <c r="JWY34" s="84"/>
      <c r="JWZ34" s="84"/>
      <c r="JXA34" s="84"/>
      <c r="JXB34" s="84"/>
      <c r="JXC34" s="84"/>
      <c r="JXD34" s="84"/>
      <c r="JXE34" s="84"/>
      <c r="JXF34" s="84"/>
      <c r="JXG34" s="84"/>
      <c r="JXH34" s="84"/>
      <c r="JXI34" s="84"/>
      <c r="JXJ34" s="84"/>
      <c r="JXK34" s="84"/>
      <c r="JXL34" s="84"/>
      <c r="JXM34" s="84"/>
      <c r="JXN34" s="84"/>
      <c r="JXO34" s="84"/>
      <c r="JXP34" s="84"/>
      <c r="JXQ34" s="84"/>
      <c r="JXR34" s="84"/>
      <c r="JXS34" s="84"/>
      <c r="JXT34" s="84"/>
      <c r="JXU34" s="84"/>
      <c r="JXV34" s="84"/>
      <c r="JXW34" s="84"/>
      <c r="JXX34" s="84"/>
      <c r="JXY34" s="84"/>
      <c r="JXZ34" s="84"/>
      <c r="JYA34" s="84"/>
      <c r="JYB34" s="84"/>
      <c r="JYC34" s="84"/>
      <c r="JYD34" s="84"/>
      <c r="JYE34" s="84"/>
      <c r="JYF34" s="84"/>
      <c r="JYG34" s="84"/>
      <c r="JYH34" s="84"/>
      <c r="JYI34" s="84"/>
      <c r="JYJ34" s="84"/>
      <c r="JYK34" s="84"/>
      <c r="JYL34" s="84"/>
      <c r="JYM34" s="84"/>
      <c r="JYN34" s="84"/>
      <c r="JYO34" s="84"/>
      <c r="JYP34" s="84"/>
      <c r="JYQ34" s="84"/>
      <c r="JYR34" s="84"/>
      <c r="JYS34" s="84"/>
      <c r="JYT34" s="84"/>
      <c r="JYU34" s="84"/>
      <c r="JYV34" s="84"/>
      <c r="JYW34" s="84"/>
      <c r="JYX34" s="84"/>
      <c r="JYY34" s="84"/>
      <c r="JYZ34" s="84"/>
      <c r="JZA34" s="84"/>
      <c r="JZB34" s="84"/>
      <c r="JZC34" s="84"/>
      <c r="JZD34" s="84"/>
      <c r="JZE34" s="84"/>
      <c r="JZF34" s="84"/>
      <c r="JZG34" s="84"/>
      <c r="JZH34" s="84"/>
      <c r="JZI34" s="84"/>
      <c r="JZJ34" s="84"/>
      <c r="JZK34" s="84"/>
      <c r="JZL34" s="84"/>
      <c r="JZM34" s="84"/>
      <c r="JZN34" s="84"/>
      <c r="JZO34" s="84"/>
      <c r="JZP34" s="84"/>
      <c r="JZQ34" s="84"/>
      <c r="JZR34" s="84"/>
      <c r="JZS34" s="84"/>
      <c r="JZT34" s="84"/>
      <c r="JZU34" s="84"/>
      <c r="JZV34" s="84"/>
      <c r="JZW34" s="84"/>
      <c r="JZX34" s="84"/>
      <c r="JZY34" s="84"/>
      <c r="JZZ34" s="84"/>
      <c r="KAA34" s="84"/>
      <c r="KAB34" s="84"/>
      <c r="KAC34" s="84"/>
      <c r="KAD34" s="84"/>
      <c r="KAE34" s="84"/>
      <c r="KAF34" s="84"/>
      <c r="KAG34" s="84"/>
      <c r="KAH34" s="84"/>
      <c r="KAI34" s="84"/>
      <c r="KAJ34" s="84"/>
      <c r="KAK34" s="84"/>
      <c r="KAL34" s="84"/>
      <c r="KAM34" s="84"/>
      <c r="KAN34" s="84"/>
      <c r="KAO34" s="84"/>
      <c r="KAP34" s="84"/>
      <c r="KAQ34" s="84"/>
      <c r="KAR34" s="84"/>
      <c r="KAS34" s="84"/>
      <c r="KAT34" s="84"/>
      <c r="KAU34" s="84"/>
      <c r="KAV34" s="84"/>
      <c r="KAW34" s="84"/>
      <c r="KAX34" s="84"/>
      <c r="KAY34" s="84"/>
      <c r="KAZ34" s="84"/>
      <c r="KBA34" s="84"/>
      <c r="KBB34" s="84"/>
      <c r="KBC34" s="84"/>
      <c r="KBD34" s="84"/>
      <c r="KBE34" s="84"/>
      <c r="KBF34" s="84"/>
      <c r="KBG34" s="84"/>
      <c r="KBH34" s="84"/>
      <c r="KBI34" s="84"/>
      <c r="KBJ34" s="84"/>
      <c r="KBK34" s="84"/>
      <c r="KBL34" s="84"/>
      <c r="KBM34" s="84"/>
      <c r="KBN34" s="84"/>
      <c r="KBO34" s="84"/>
      <c r="KBP34" s="84"/>
      <c r="KBQ34" s="84"/>
      <c r="KBR34" s="84"/>
      <c r="KBS34" s="84"/>
      <c r="KBT34" s="84"/>
      <c r="KBU34" s="84"/>
      <c r="KBV34" s="84"/>
      <c r="KBW34" s="84"/>
      <c r="KBX34" s="84"/>
      <c r="KBY34" s="84"/>
      <c r="KBZ34" s="84"/>
      <c r="KCA34" s="84"/>
      <c r="KCB34" s="84"/>
      <c r="KCC34" s="84"/>
      <c r="KCD34" s="84"/>
      <c r="KCE34" s="84"/>
      <c r="KCF34" s="84"/>
      <c r="KCG34" s="84"/>
      <c r="KCH34" s="84"/>
      <c r="KCI34" s="84"/>
      <c r="KCJ34" s="84"/>
      <c r="KCK34" s="84"/>
      <c r="KCL34" s="84"/>
      <c r="KCM34" s="84"/>
      <c r="KCN34" s="84"/>
      <c r="KCO34" s="84"/>
      <c r="KCP34" s="84"/>
      <c r="KCQ34" s="84"/>
      <c r="KCR34" s="84"/>
      <c r="KCS34" s="84"/>
      <c r="KCT34" s="84"/>
      <c r="KCU34" s="84"/>
      <c r="KCV34" s="84"/>
      <c r="KCW34" s="84"/>
      <c r="KCX34" s="84"/>
      <c r="KCY34" s="84"/>
      <c r="KCZ34" s="84"/>
      <c r="KDA34" s="84"/>
      <c r="KDB34" s="84"/>
      <c r="KDC34" s="84"/>
      <c r="KDD34" s="84"/>
      <c r="KDE34" s="84"/>
      <c r="KDF34" s="84"/>
      <c r="KDG34" s="84"/>
      <c r="KDH34" s="84"/>
      <c r="KDI34" s="84"/>
      <c r="KDJ34" s="84"/>
      <c r="KDK34" s="84"/>
      <c r="KDL34" s="84"/>
      <c r="KDM34" s="84"/>
      <c r="KDN34" s="84"/>
      <c r="KDO34" s="84"/>
      <c r="KDP34" s="84"/>
      <c r="KDQ34" s="84"/>
      <c r="KDR34" s="84"/>
      <c r="KDS34" s="84"/>
      <c r="KDT34" s="84"/>
      <c r="KDU34" s="84"/>
      <c r="KDV34" s="84"/>
      <c r="KDW34" s="84"/>
      <c r="KDX34" s="84"/>
      <c r="KDY34" s="84"/>
      <c r="KDZ34" s="84"/>
      <c r="KEA34" s="84"/>
      <c r="KEB34" s="84"/>
      <c r="KEC34" s="84"/>
      <c r="KED34" s="84"/>
      <c r="KEE34" s="84"/>
      <c r="KEF34" s="84"/>
      <c r="KEG34" s="84"/>
      <c r="KEH34" s="84"/>
      <c r="KEI34" s="84"/>
      <c r="KEJ34" s="84"/>
      <c r="KEK34" s="84"/>
      <c r="KEL34" s="84"/>
      <c r="KEM34" s="84"/>
      <c r="KEN34" s="84"/>
      <c r="KEO34" s="84"/>
      <c r="KEP34" s="84"/>
      <c r="KEQ34" s="84"/>
      <c r="KER34" s="84"/>
      <c r="KES34" s="84"/>
      <c r="KET34" s="84"/>
      <c r="KEU34" s="84"/>
      <c r="KEV34" s="84"/>
      <c r="KEW34" s="84"/>
      <c r="KEX34" s="84"/>
      <c r="KEY34" s="84"/>
      <c r="KEZ34" s="84"/>
      <c r="KFA34" s="84"/>
      <c r="KFB34" s="84"/>
      <c r="KFC34" s="84"/>
      <c r="KFD34" s="84"/>
      <c r="KFE34" s="84"/>
      <c r="KFF34" s="84"/>
      <c r="KFG34" s="84"/>
      <c r="KFH34" s="84"/>
      <c r="KFI34" s="84"/>
      <c r="KFJ34" s="84"/>
      <c r="KFK34" s="84"/>
      <c r="KFL34" s="84"/>
      <c r="KFM34" s="84"/>
      <c r="KFN34" s="84"/>
      <c r="KFO34" s="84"/>
      <c r="KFP34" s="84"/>
      <c r="KFQ34" s="84"/>
      <c r="KFR34" s="84"/>
      <c r="KFS34" s="84"/>
      <c r="KFT34" s="84"/>
      <c r="KFU34" s="84"/>
      <c r="KFV34" s="84"/>
      <c r="KFW34" s="84"/>
      <c r="KFX34" s="84"/>
      <c r="KFY34" s="84"/>
      <c r="KFZ34" s="84"/>
      <c r="KGA34" s="84"/>
      <c r="KGB34" s="84"/>
      <c r="KGC34" s="84"/>
      <c r="KGD34" s="84"/>
      <c r="KGE34" s="84"/>
      <c r="KGF34" s="84"/>
      <c r="KGG34" s="84"/>
      <c r="KGH34" s="84"/>
      <c r="KGI34" s="84"/>
      <c r="KGJ34" s="84"/>
      <c r="KGK34" s="84"/>
      <c r="KGL34" s="84"/>
      <c r="KGM34" s="84"/>
      <c r="KGN34" s="84"/>
      <c r="KGO34" s="84"/>
      <c r="KGP34" s="84"/>
      <c r="KGQ34" s="84"/>
      <c r="KGR34" s="84"/>
      <c r="KGS34" s="84"/>
      <c r="KGT34" s="84"/>
      <c r="KGU34" s="84"/>
      <c r="KGV34" s="84"/>
      <c r="KGW34" s="84"/>
      <c r="KGX34" s="84"/>
      <c r="KGY34" s="84"/>
      <c r="KGZ34" s="84"/>
      <c r="KHA34" s="84"/>
      <c r="KHB34" s="84"/>
      <c r="KHC34" s="84"/>
      <c r="KHD34" s="84"/>
      <c r="KHE34" s="84"/>
      <c r="KHF34" s="84"/>
      <c r="KHG34" s="84"/>
      <c r="KHH34" s="84"/>
      <c r="KHI34" s="84"/>
      <c r="KHJ34" s="84"/>
      <c r="KHK34" s="84"/>
      <c r="KHL34" s="84"/>
      <c r="KHM34" s="84"/>
      <c r="KHN34" s="84"/>
      <c r="KHO34" s="84"/>
      <c r="KHP34" s="84"/>
      <c r="KHQ34" s="84"/>
      <c r="KHR34" s="84"/>
      <c r="KHS34" s="84"/>
      <c r="KHT34" s="84"/>
      <c r="KHU34" s="84"/>
      <c r="KHV34" s="84"/>
      <c r="KHW34" s="84"/>
      <c r="KHX34" s="84"/>
      <c r="KHY34" s="84"/>
      <c r="KHZ34" s="84"/>
      <c r="KIA34" s="84"/>
      <c r="KIB34" s="84"/>
      <c r="KIC34" s="84"/>
      <c r="KID34" s="84"/>
      <c r="KIE34" s="84"/>
      <c r="KIF34" s="84"/>
      <c r="KIG34" s="84"/>
      <c r="KIH34" s="84"/>
      <c r="KII34" s="84"/>
      <c r="KIJ34" s="84"/>
      <c r="KIK34" s="84"/>
      <c r="KIL34" s="84"/>
      <c r="KIM34" s="84"/>
      <c r="KIN34" s="84"/>
      <c r="KIO34" s="84"/>
      <c r="KIP34" s="84"/>
      <c r="KIQ34" s="84"/>
      <c r="KIR34" s="84"/>
      <c r="KIS34" s="84"/>
      <c r="KIT34" s="84"/>
      <c r="KIU34" s="84"/>
      <c r="KIV34" s="84"/>
      <c r="KIW34" s="84"/>
      <c r="KIX34" s="84"/>
      <c r="KIY34" s="84"/>
      <c r="KIZ34" s="84"/>
      <c r="KJA34" s="84"/>
      <c r="KJB34" s="84"/>
      <c r="KJC34" s="84"/>
      <c r="KJD34" s="84"/>
      <c r="KJE34" s="84"/>
      <c r="KJF34" s="84"/>
      <c r="KJG34" s="84"/>
      <c r="KJH34" s="84"/>
      <c r="KJI34" s="84"/>
      <c r="KJJ34" s="84"/>
      <c r="KJK34" s="84"/>
      <c r="KJL34" s="84"/>
      <c r="KJM34" s="84"/>
      <c r="KJN34" s="84"/>
      <c r="KJO34" s="84"/>
      <c r="KJP34" s="84"/>
      <c r="KJQ34" s="84"/>
      <c r="KJR34" s="84"/>
      <c r="KJS34" s="84"/>
      <c r="KJT34" s="84"/>
      <c r="KJU34" s="84"/>
      <c r="KJV34" s="84"/>
      <c r="KJW34" s="84"/>
      <c r="KJX34" s="84"/>
      <c r="KJY34" s="84"/>
      <c r="KJZ34" s="84"/>
      <c r="KKA34" s="84"/>
      <c r="KKB34" s="84"/>
      <c r="KKC34" s="84"/>
      <c r="KKD34" s="84"/>
      <c r="KKE34" s="84"/>
      <c r="KKF34" s="84"/>
      <c r="KKG34" s="84"/>
      <c r="KKH34" s="84"/>
      <c r="KKI34" s="84"/>
      <c r="KKJ34" s="84"/>
      <c r="KKK34" s="84"/>
      <c r="KKL34" s="84"/>
      <c r="KKM34" s="84"/>
      <c r="KKN34" s="84"/>
      <c r="KKO34" s="84"/>
      <c r="KKP34" s="84"/>
      <c r="KKQ34" s="84"/>
      <c r="KKR34" s="84"/>
      <c r="KKS34" s="84"/>
      <c r="KKT34" s="84"/>
      <c r="KKU34" s="84"/>
      <c r="KKV34" s="84"/>
      <c r="KKW34" s="84"/>
      <c r="KKX34" s="84"/>
      <c r="KKY34" s="84"/>
      <c r="KKZ34" s="84"/>
      <c r="KLA34" s="84"/>
      <c r="KLB34" s="84"/>
      <c r="KLC34" s="84"/>
      <c r="KLD34" s="84"/>
      <c r="KLE34" s="84"/>
      <c r="KLF34" s="84"/>
      <c r="KLG34" s="84"/>
      <c r="KLH34" s="84"/>
      <c r="KLI34" s="84"/>
      <c r="KLJ34" s="84"/>
      <c r="KLK34" s="84"/>
      <c r="KLL34" s="84"/>
      <c r="KLM34" s="84"/>
      <c r="KLN34" s="84"/>
      <c r="KLO34" s="84"/>
      <c r="KLP34" s="84"/>
      <c r="KLQ34" s="84"/>
      <c r="KLR34" s="84"/>
      <c r="KLS34" s="84"/>
      <c r="KLT34" s="84"/>
      <c r="KLU34" s="84"/>
      <c r="KLV34" s="84"/>
      <c r="KLW34" s="84"/>
      <c r="KLX34" s="84"/>
      <c r="KLY34" s="84"/>
      <c r="KLZ34" s="84"/>
      <c r="KMA34" s="84"/>
      <c r="KMB34" s="84"/>
      <c r="KMC34" s="84"/>
      <c r="KMD34" s="84"/>
      <c r="KME34" s="84"/>
      <c r="KMF34" s="84"/>
      <c r="KMG34" s="84"/>
      <c r="KMH34" s="84"/>
      <c r="KMI34" s="84"/>
      <c r="KMJ34" s="84"/>
      <c r="KMK34" s="84"/>
      <c r="KML34" s="84"/>
      <c r="KMM34" s="84"/>
      <c r="KMN34" s="84"/>
      <c r="KMO34" s="84"/>
      <c r="KMP34" s="84"/>
      <c r="KMQ34" s="84"/>
      <c r="KMR34" s="84"/>
      <c r="KMS34" s="84"/>
      <c r="KMT34" s="84"/>
      <c r="KMU34" s="84"/>
      <c r="KMV34" s="84"/>
      <c r="KMW34" s="84"/>
      <c r="KMX34" s="84"/>
      <c r="KMY34" s="84"/>
      <c r="KMZ34" s="84"/>
      <c r="KNA34" s="84"/>
      <c r="KNB34" s="84"/>
      <c r="KNC34" s="84"/>
      <c r="KND34" s="84"/>
      <c r="KNE34" s="84"/>
      <c r="KNF34" s="84"/>
      <c r="KNG34" s="84"/>
      <c r="KNH34" s="84"/>
      <c r="KNI34" s="84"/>
      <c r="KNJ34" s="84"/>
      <c r="KNK34" s="84"/>
      <c r="KNL34" s="84"/>
      <c r="KNM34" s="84"/>
      <c r="KNN34" s="84"/>
      <c r="KNO34" s="84"/>
      <c r="KNP34" s="84"/>
      <c r="KNQ34" s="84"/>
      <c r="KNR34" s="84"/>
      <c r="KNS34" s="84"/>
      <c r="KNT34" s="84"/>
      <c r="KNU34" s="84"/>
      <c r="KNV34" s="84"/>
      <c r="KNW34" s="84"/>
      <c r="KNX34" s="84"/>
      <c r="KNY34" s="84"/>
      <c r="KNZ34" s="84"/>
      <c r="KOA34" s="84"/>
      <c r="KOB34" s="84"/>
      <c r="KOC34" s="84"/>
      <c r="KOD34" s="84"/>
      <c r="KOE34" s="84"/>
      <c r="KOF34" s="84"/>
      <c r="KOG34" s="84"/>
      <c r="KOH34" s="84"/>
      <c r="KOI34" s="84"/>
      <c r="KOJ34" s="84"/>
      <c r="KOK34" s="84"/>
      <c r="KOL34" s="84"/>
      <c r="KOM34" s="84"/>
      <c r="KON34" s="84"/>
      <c r="KOO34" s="84"/>
      <c r="KOP34" s="84"/>
      <c r="KOQ34" s="84"/>
      <c r="KOR34" s="84"/>
      <c r="KOS34" s="84"/>
      <c r="KOT34" s="84"/>
      <c r="KOU34" s="84"/>
      <c r="KOV34" s="84"/>
      <c r="KOW34" s="84"/>
      <c r="KOX34" s="84"/>
      <c r="KOY34" s="84"/>
      <c r="KOZ34" s="84"/>
      <c r="KPA34" s="84"/>
      <c r="KPB34" s="84"/>
      <c r="KPC34" s="84"/>
      <c r="KPD34" s="84"/>
      <c r="KPE34" s="84"/>
      <c r="KPF34" s="84"/>
      <c r="KPG34" s="84"/>
      <c r="KPH34" s="84"/>
      <c r="KPI34" s="84"/>
      <c r="KPJ34" s="84"/>
      <c r="KPK34" s="84"/>
      <c r="KPL34" s="84"/>
      <c r="KPM34" s="84"/>
      <c r="KPN34" s="84"/>
      <c r="KPO34" s="84"/>
      <c r="KPP34" s="84"/>
      <c r="KPQ34" s="84"/>
      <c r="KPR34" s="84"/>
      <c r="KPS34" s="84"/>
      <c r="KPT34" s="84"/>
      <c r="KPU34" s="84"/>
      <c r="KPV34" s="84"/>
      <c r="KPW34" s="84"/>
      <c r="KPX34" s="84"/>
      <c r="KPY34" s="84"/>
      <c r="KPZ34" s="84"/>
      <c r="KQA34" s="84"/>
      <c r="KQB34" s="84"/>
      <c r="KQC34" s="84"/>
      <c r="KQD34" s="84"/>
      <c r="KQE34" s="84"/>
      <c r="KQF34" s="84"/>
      <c r="KQG34" s="84"/>
      <c r="KQH34" s="84"/>
      <c r="KQI34" s="84"/>
      <c r="KQJ34" s="84"/>
      <c r="KQK34" s="84"/>
      <c r="KQL34" s="84"/>
      <c r="KQM34" s="84"/>
      <c r="KQN34" s="84"/>
      <c r="KQO34" s="84"/>
      <c r="KQP34" s="84"/>
      <c r="KQQ34" s="84"/>
      <c r="KQR34" s="84"/>
      <c r="KQS34" s="84"/>
      <c r="KQT34" s="84"/>
      <c r="KQU34" s="84"/>
      <c r="KQV34" s="84"/>
      <c r="KQW34" s="84"/>
      <c r="KQX34" s="84"/>
      <c r="KQY34" s="84"/>
      <c r="KQZ34" s="84"/>
      <c r="KRA34" s="84"/>
      <c r="KRB34" s="84"/>
      <c r="KRC34" s="84"/>
      <c r="KRD34" s="84"/>
      <c r="KRE34" s="84"/>
      <c r="KRF34" s="84"/>
      <c r="KRG34" s="84"/>
      <c r="KRH34" s="84"/>
      <c r="KRI34" s="84"/>
      <c r="KRJ34" s="84"/>
      <c r="KRK34" s="84"/>
      <c r="KRL34" s="84"/>
      <c r="KRM34" s="84"/>
      <c r="KRN34" s="84"/>
      <c r="KRO34" s="84"/>
      <c r="KRP34" s="84"/>
      <c r="KRQ34" s="84"/>
      <c r="KRR34" s="84"/>
      <c r="KRS34" s="84"/>
      <c r="KRT34" s="84"/>
      <c r="KRU34" s="84"/>
      <c r="KRV34" s="84"/>
      <c r="KRW34" s="84"/>
      <c r="KRX34" s="84"/>
      <c r="KRY34" s="84"/>
      <c r="KRZ34" s="84"/>
      <c r="KSA34" s="84"/>
      <c r="KSB34" s="84"/>
      <c r="KSC34" s="84"/>
      <c r="KSD34" s="84"/>
      <c r="KSE34" s="84"/>
      <c r="KSF34" s="84"/>
      <c r="KSG34" s="84"/>
      <c r="KSH34" s="84"/>
      <c r="KSI34" s="84"/>
      <c r="KSJ34" s="84"/>
      <c r="KSK34" s="84"/>
      <c r="KSL34" s="84"/>
      <c r="KSM34" s="84"/>
      <c r="KSN34" s="84"/>
      <c r="KSO34" s="84"/>
      <c r="KSP34" s="84"/>
      <c r="KSQ34" s="84"/>
      <c r="KSR34" s="84"/>
      <c r="KSS34" s="84"/>
      <c r="KST34" s="84"/>
      <c r="KSU34" s="84"/>
      <c r="KSV34" s="84"/>
      <c r="KSW34" s="84"/>
      <c r="KSX34" s="84"/>
      <c r="KSY34" s="84"/>
      <c r="KSZ34" s="84"/>
      <c r="KTA34" s="84"/>
      <c r="KTB34" s="84"/>
      <c r="KTC34" s="84"/>
      <c r="KTD34" s="84"/>
      <c r="KTE34" s="84"/>
      <c r="KTF34" s="84"/>
      <c r="KTG34" s="84"/>
      <c r="KTH34" s="84"/>
      <c r="KTI34" s="84"/>
      <c r="KTJ34" s="84"/>
      <c r="KTK34" s="84"/>
      <c r="KTL34" s="84"/>
      <c r="KTM34" s="84"/>
      <c r="KTN34" s="84"/>
      <c r="KTO34" s="84"/>
      <c r="KTP34" s="84"/>
      <c r="KTQ34" s="84"/>
      <c r="KTR34" s="84"/>
      <c r="KTS34" s="84"/>
      <c r="KTT34" s="84"/>
      <c r="KTU34" s="84"/>
      <c r="KTV34" s="84"/>
      <c r="KTW34" s="84"/>
      <c r="KTX34" s="84"/>
      <c r="KTY34" s="84"/>
      <c r="KTZ34" s="84"/>
      <c r="KUA34" s="84"/>
      <c r="KUB34" s="84"/>
      <c r="KUC34" s="84"/>
      <c r="KUD34" s="84"/>
      <c r="KUE34" s="84"/>
      <c r="KUF34" s="84"/>
      <c r="KUG34" s="84"/>
      <c r="KUH34" s="84"/>
      <c r="KUI34" s="84"/>
      <c r="KUJ34" s="84"/>
      <c r="KUK34" s="84"/>
      <c r="KUL34" s="84"/>
      <c r="KUM34" s="84"/>
      <c r="KUN34" s="84"/>
      <c r="KUO34" s="84"/>
      <c r="KUP34" s="84"/>
      <c r="KUQ34" s="84"/>
      <c r="KUR34" s="84"/>
      <c r="KUS34" s="84"/>
      <c r="KUT34" s="84"/>
      <c r="KUU34" s="84"/>
      <c r="KUV34" s="84"/>
      <c r="KUW34" s="84"/>
      <c r="KUX34" s="84"/>
      <c r="KUY34" s="84"/>
      <c r="KUZ34" s="84"/>
      <c r="KVA34" s="84"/>
      <c r="KVB34" s="84"/>
      <c r="KVC34" s="84"/>
      <c r="KVD34" s="84"/>
      <c r="KVE34" s="84"/>
      <c r="KVF34" s="84"/>
      <c r="KVG34" s="84"/>
      <c r="KVH34" s="84"/>
      <c r="KVI34" s="84"/>
      <c r="KVJ34" s="84"/>
      <c r="KVK34" s="84"/>
      <c r="KVL34" s="84"/>
      <c r="KVM34" s="84"/>
      <c r="KVN34" s="84"/>
      <c r="KVO34" s="84"/>
      <c r="KVP34" s="84"/>
      <c r="KVQ34" s="84"/>
      <c r="KVR34" s="84"/>
      <c r="KVS34" s="84"/>
      <c r="KVT34" s="84"/>
      <c r="KVU34" s="84"/>
      <c r="KVV34" s="84"/>
      <c r="KVW34" s="84"/>
      <c r="KVX34" s="84"/>
      <c r="KVY34" s="84"/>
      <c r="KVZ34" s="84"/>
      <c r="KWA34" s="84"/>
      <c r="KWB34" s="84"/>
      <c r="KWC34" s="84"/>
      <c r="KWD34" s="84"/>
      <c r="KWE34" s="84"/>
      <c r="KWF34" s="84"/>
      <c r="KWG34" s="84"/>
      <c r="KWH34" s="84"/>
      <c r="KWI34" s="84"/>
      <c r="KWJ34" s="84"/>
      <c r="KWK34" s="84"/>
      <c r="KWL34" s="84"/>
      <c r="KWM34" s="84"/>
      <c r="KWN34" s="84"/>
      <c r="KWO34" s="84"/>
      <c r="KWP34" s="84"/>
      <c r="KWQ34" s="84"/>
      <c r="KWR34" s="84"/>
      <c r="KWS34" s="84"/>
      <c r="KWT34" s="84"/>
      <c r="KWU34" s="84"/>
      <c r="KWV34" s="84"/>
      <c r="KWW34" s="84"/>
      <c r="KWX34" s="84"/>
      <c r="KWY34" s="84"/>
      <c r="KWZ34" s="84"/>
      <c r="KXA34" s="84"/>
      <c r="KXB34" s="84"/>
      <c r="KXC34" s="84"/>
      <c r="KXD34" s="84"/>
      <c r="KXE34" s="84"/>
      <c r="KXF34" s="84"/>
      <c r="KXG34" s="84"/>
      <c r="KXH34" s="84"/>
      <c r="KXI34" s="84"/>
      <c r="KXJ34" s="84"/>
      <c r="KXK34" s="84"/>
      <c r="KXL34" s="84"/>
      <c r="KXM34" s="84"/>
      <c r="KXN34" s="84"/>
      <c r="KXO34" s="84"/>
      <c r="KXP34" s="84"/>
      <c r="KXQ34" s="84"/>
      <c r="KXR34" s="84"/>
      <c r="KXS34" s="84"/>
      <c r="KXT34" s="84"/>
      <c r="KXU34" s="84"/>
      <c r="KXV34" s="84"/>
      <c r="KXW34" s="84"/>
      <c r="KXX34" s="84"/>
      <c r="KXY34" s="84"/>
      <c r="KXZ34" s="84"/>
      <c r="KYA34" s="84"/>
      <c r="KYB34" s="84"/>
      <c r="KYC34" s="84"/>
      <c r="KYD34" s="84"/>
      <c r="KYE34" s="84"/>
      <c r="KYF34" s="84"/>
      <c r="KYG34" s="84"/>
      <c r="KYH34" s="84"/>
      <c r="KYI34" s="84"/>
      <c r="KYJ34" s="84"/>
      <c r="KYK34" s="84"/>
      <c r="KYL34" s="84"/>
      <c r="KYM34" s="84"/>
      <c r="KYN34" s="84"/>
      <c r="KYO34" s="84"/>
      <c r="KYP34" s="84"/>
      <c r="KYQ34" s="84"/>
      <c r="KYR34" s="84"/>
      <c r="KYS34" s="84"/>
      <c r="KYT34" s="84"/>
      <c r="KYU34" s="84"/>
      <c r="KYV34" s="84"/>
      <c r="KYW34" s="84"/>
      <c r="KYX34" s="84"/>
      <c r="KYY34" s="84"/>
      <c r="KYZ34" s="84"/>
      <c r="KZA34" s="84"/>
      <c r="KZB34" s="84"/>
      <c r="KZC34" s="84"/>
      <c r="KZD34" s="84"/>
      <c r="KZE34" s="84"/>
      <c r="KZF34" s="84"/>
      <c r="KZG34" s="84"/>
      <c r="KZH34" s="84"/>
      <c r="KZI34" s="84"/>
      <c r="KZJ34" s="84"/>
      <c r="KZK34" s="84"/>
      <c r="KZL34" s="84"/>
      <c r="KZM34" s="84"/>
      <c r="KZN34" s="84"/>
      <c r="KZO34" s="84"/>
      <c r="KZP34" s="84"/>
      <c r="KZQ34" s="84"/>
      <c r="KZR34" s="84"/>
      <c r="KZS34" s="84"/>
      <c r="KZT34" s="84"/>
      <c r="KZU34" s="84"/>
      <c r="KZV34" s="84"/>
      <c r="KZW34" s="84"/>
      <c r="KZX34" s="84"/>
      <c r="KZY34" s="84"/>
      <c r="KZZ34" s="84"/>
      <c r="LAA34" s="84"/>
      <c r="LAB34" s="84"/>
      <c r="LAC34" s="84"/>
      <c r="LAD34" s="84"/>
      <c r="LAE34" s="84"/>
      <c r="LAF34" s="84"/>
      <c r="LAG34" s="84"/>
      <c r="LAH34" s="84"/>
      <c r="LAI34" s="84"/>
      <c r="LAJ34" s="84"/>
      <c r="LAK34" s="84"/>
      <c r="LAL34" s="84"/>
      <c r="LAM34" s="84"/>
      <c r="LAN34" s="84"/>
      <c r="LAO34" s="84"/>
      <c r="LAP34" s="84"/>
      <c r="LAQ34" s="84"/>
      <c r="LAR34" s="84"/>
      <c r="LAS34" s="84"/>
      <c r="LAT34" s="84"/>
      <c r="LAU34" s="84"/>
      <c r="LAV34" s="84"/>
      <c r="LAW34" s="84"/>
      <c r="LAX34" s="84"/>
      <c r="LAY34" s="84"/>
      <c r="LAZ34" s="84"/>
      <c r="LBA34" s="84"/>
      <c r="LBB34" s="84"/>
      <c r="LBC34" s="84"/>
      <c r="LBD34" s="84"/>
      <c r="LBE34" s="84"/>
      <c r="LBF34" s="84"/>
      <c r="LBG34" s="84"/>
      <c r="LBH34" s="84"/>
      <c r="LBI34" s="84"/>
      <c r="LBJ34" s="84"/>
      <c r="LBK34" s="84"/>
      <c r="LBL34" s="84"/>
      <c r="LBM34" s="84"/>
      <c r="LBN34" s="84"/>
      <c r="LBO34" s="84"/>
      <c r="LBP34" s="84"/>
      <c r="LBQ34" s="84"/>
      <c r="LBR34" s="84"/>
      <c r="LBS34" s="84"/>
      <c r="LBT34" s="84"/>
      <c r="LBU34" s="84"/>
      <c r="LBV34" s="84"/>
      <c r="LBW34" s="84"/>
      <c r="LBX34" s="84"/>
      <c r="LBY34" s="84"/>
      <c r="LBZ34" s="84"/>
      <c r="LCA34" s="84"/>
      <c r="LCB34" s="84"/>
      <c r="LCC34" s="84"/>
      <c r="LCD34" s="84"/>
      <c r="LCE34" s="84"/>
      <c r="LCF34" s="84"/>
      <c r="LCG34" s="84"/>
      <c r="LCH34" s="84"/>
      <c r="LCI34" s="84"/>
      <c r="LCJ34" s="84"/>
      <c r="LCK34" s="84"/>
      <c r="LCL34" s="84"/>
      <c r="LCM34" s="84"/>
      <c r="LCN34" s="84"/>
      <c r="LCO34" s="84"/>
      <c r="LCP34" s="84"/>
      <c r="LCQ34" s="84"/>
      <c r="LCR34" s="84"/>
      <c r="LCS34" s="84"/>
      <c r="LCT34" s="84"/>
      <c r="LCU34" s="84"/>
      <c r="LCV34" s="84"/>
      <c r="LCW34" s="84"/>
      <c r="LCX34" s="84"/>
      <c r="LCY34" s="84"/>
      <c r="LCZ34" s="84"/>
      <c r="LDA34" s="84"/>
      <c r="LDB34" s="84"/>
      <c r="LDC34" s="84"/>
      <c r="LDD34" s="84"/>
      <c r="LDE34" s="84"/>
      <c r="LDF34" s="84"/>
      <c r="LDG34" s="84"/>
      <c r="LDH34" s="84"/>
      <c r="LDI34" s="84"/>
      <c r="LDJ34" s="84"/>
      <c r="LDK34" s="84"/>
      <c r="LDL34" s="84"/>
      <c r="LDM34" s="84"/>
      <c r="LDN34" s="84"/>
      <c r="LDO34" s="84"/>
      <c r="LDP34" s="84"/>
      <c r="LDQ34" s="84"/>
      <c r="LDR34" s="84"/>
      <c r="LDS34" s="84"/>
      <c r="LDT34" s="84"/>
      <c r="LDU34" s="84"/>
      <c r="LDV34" s="84"/>
      <c r="LDW34" s="84"/>
      <c r="LDX34" s="84"/>
      <c r="LDY34" s="84"/>
      <c r="LDZ34" s="84"/>
      <c r="LEA34" s="84"/>
      <c r="LEB34" s="84"/>
      <c r="LEC34" s="84"/>
      <c r="LED34" s="84"/>
      <c r="LEE34" s="84"/>
      <c r="LEF34" s="84"/>
      <c r="LEG34" s="84"/>
      <c r="LEH34" s="84"/>
      <c r="LEI34" s="84"/>
      <c r="LEJ34" s="84"/>
      <c r="LEK34" s="84"/>
      <c r="LEL34" s="84"/>
      <c r="LEM34" s="84"/>
      <c r="LEN34" s="84"/>
      <c r="LEO34" s="84"/>
      <c r="LEP34" s="84"/>
      <c r="LEQ34" s="84"/>
      <c r="LER34" s="84"/>
      <c r="LES34" s="84"/>
      <c r="LET34" s="84"/>
      <c r="LEU34" s="84"/>
      <c r="LEV34" s="84"/>
      <c r="LEW34" s="84"/>
      <c r="LEX34" s="84"/>
      <c r="LEY34" s="84"/>
      <c r="LEZ34" s="84"/>
      <c r="LFA34" s="84"/>
      <c r="LFB34" s="84"/>
      <c r="LFC34" s="84"/>
      <c r="LFD34" s="84"/>
      <c r="LFE34" s="84"/>
      <c r="LFF34" s="84"/>
      <c r="LFG34" s="84"/>
      <c r="LFH34" s="84"/>
      <c r="LFI34" s="84"/>
      <c r="LFJ34" s="84"/>
      <c r="LFK34" s="84"/>
      <c r="LFL34" s="84"/>
      <c r="LFM34" s="84"/>
      <c r="LFN34" s="84"/>
      <c r="LFO34" s="84"/>
      <c r="LFP34" s="84"/>
      <c r="LFQ34" s="84"/>
      <c r="LFR34" s="84"/>
      <c r="LFS34" s="84"/>
      <c r="LFT34" s="84"/>
      <c r="LFU34" s="84"/>
      <c r="LFV34" s="84"/>
      <c r="LFW34" s="84"/>
      <c r="LFX34" s="84"/>
      <c r="LFY34" s="84"/>
      <c r="LFZ34" s="84"/>
      <c r="LGA34" s="84"/>
      <c r="LGB34" s="84"/>
      <c r="LGC34" s="84"/>
      <c r="LGD34" s="84"/>
      <c r="LGE34" s="84"/>
      <c r="LGF34" s="84"/>
      <c r="LGG34" s="84"/>
      <c r="LGH34" s="84"/>
      <c r="LGI34" s="84"/>
      <c r="LGJ34" s="84"/>
      <c r="LGK34" s="84"/>
      <c r="LGL34" s="84"/>
      <c r="LGM34" s="84"/>
      <c r="LGN34" s="84"/>
      <c r="LGO34" s="84"/>
      <c r="LGP34" s="84"/>
      <c r="LGQ34" s="84"/>
      <c r="LGR34" s="84"/>
      <c r="LGS34" s="84"/>
      <c r="LGT34" s="84"/>
      <c r="LGU34" s="84"/>
      <c r="LGV34" s="84"/>
      <c r="LGW34" s="84"/>
      <c r="LGX34" s="84"/>
      <c r="LGY34" s="84"/>
      <c r="LGZ34" s="84"/>
      <c r="LHA34" s="84"/>
      <c r="LHB34" s="84"/>
      <c r="LHC34" s="84"/>
      <c r="LHD34" s="84"/>
      <c r="LHE34" s="84"/>
      <c r="LHF34" s="84"/>
      <c r="LHG34" s="84"/>
      <c r="LHH34" s="84"/>
      <c r="LHI34" s="84"/>
      <c r="LHJ34" s="84"/>
      <c r="LHK34" s="84"/>
      <c r="LHL34" s="84"/>
      <c r="LHM34" s="84"/>
      <c r="LHN34" s="84"/>
      <c r="LHO34" s="84"/>
      <c r="LHP34" s="84"/>
      <c r="LHQ34" s="84"/>
      <c r="LHR34" s="84"/>
      <c r="LHS34" s="84"/>
      <c r="LHT34" s="84"/>
      <c r="LHU34" s="84"/>
      <c r="LHV34" s="84"/>
      <c r="LHW34" s="84"/>
      <c r="LHX34" s="84"/>
      <c r="LHY34" s="84"/>
      <c r="LHZ34" s="84"/>
      <c r="LIA34" s="84"/>
      <c r="LIB34" s="84"/>
      <c r="LIC34" s="84"/>
      <c r="LID34" s="84"/>
      <c r="LIE34" s="84"/>
      <c r="LIF34" s="84"/>
      <c r="LIG34" s="84"/>
      <c r="LIH34" s="84"/>
      <c r="LII34" s="84"/>
      <c r="LIJ34" s="84"/>
      <c r="LIK34" s="84"/>
      <c r="LIL34" s="84"/>
      <c r="LIM34" s="84"/>
      <c r="LIN34" s="84"/>
      <c r="LIO34" s="84"/>
      <c r="LIP34" s="84"/>
      <c r="LIQ34" s="84"/>
      <c r="LIR34" s="84"/>
      <c r="LIS34" s="84"/>
      <c r="LIT34" s="84"/>
      <c r="LIU34" s="84"/>
      <c r="LIV34" s="84"/>
      <c r="LIW34" s="84"/>
      <c r="LIX34" s="84"/>
      <c r="LIY34" s="84"/>
      <c r="LIZ34" s="84"/>
      <c r="LJA34" s="84"/>
      <c r="LJB34" s="84"/>
      <c r="LJC34" s="84"/>
      <c r="LJD34" s="84"/>
      <c r="LJE34" s="84"/>
      <c r="LJF34" s="84"/>
      <c r="LJG34" s="84"/>
      <c r="LJH34" s="84"/>
      <c r="LJI34" s="84"/>
      <c r="LJJ34" s="84"/>
      <c r="LJK34" s="84"/>
      <c r="LJL34" s="84"/>
      <c r="LJM34" s="84"/>
      <c r="LJN34" s="84"/>
      <c r="LJO34" s="84"/>
      <c r="LJP34" s="84"/>
      <c r="LJQ34" s="84"/>
      <c r="LJR34" s="84"/>
      <c r="LJS34" s="84"/>
      <c r="LJT34" s="84"/>
      <c r="LJU34" s="84"/>
      <c r="LJV34" s="84"/>
      <c r="LJW34" s="84"/>
      <c r="LJX34" s="84"/>
      <c r="LJY34" s="84"/>
      <c r="LJZ34" s="84"/>
      <c r="LKA34" s="84"/>
      <c r="LKB34" s="84"/>
      <c r="LKC34" s="84"/>
      <c r="LKD34" s="84"/>
      <c r="LKE34" s="84"/>
      <c r="LKF34" s="84"/>
      <c r="LKG34" s="84"/>
      <c r="LKH34" s="84"/>
      <c r="LKI34" s="84"/>
      <c r="LKJ34" s="84"/>
      <c r="LKK34" s="84"/>
      <c r="LKL34" s="84"/>
      <c r="LKM34" s="84"/>
      <c r="LKN34" s="84"/>
      <c r="LKO34" s="84"/>
      <c r="LKP34" s="84"/>
      <c r="LKQ34" s="84"/>
      <c r="LKR34" s="84"/>
      <c r="LKS34" s="84"/>
      <c r="LKT34" s="84"/>
      <c r="LKU34" s="84"/>
      <c r="LKV34" s="84"/>
      <c r="LKW34" s="84"/>
      <c r="LKX34" s="84"/>
      <c r="LKY34" s="84"/>
      <c r="LKZ34" s="84"/>
      <c r="LLA34" s="84"/>
      <c r="LLB34" s="84"/>
      <c r="LLC34" s="84"/>
      <c r="LLD34" s="84"/>
      <c r="LLE34" s="84"/>
      <c r="LLF34" s="84"/>
      <c r="LLG34" s="84"/>
      <c r="LLH34" s="84"/>
      <c r="LLI34" s="84"/>
      <c r="LLJ34" s="84"/>
      <c r="LLK34" s="84"/>
      <c r="LLL34" s="84"/>
      <c r="LLM34" s="84"/>
      <c r="LLN34" s="84"/>
      <c r="LLO34" s="84"/>
      <c r="LLP34" s="84"/>
      <c r="LLQ34" s="84"/>
      <c r="LLR34" s="84"/>
      <c r="LLS34" s="84"/>
      <c r="LLT34" s="84"/>
      <c r="LLU34" s="84"/>
      <c r="LLV34" s="84"/>
      <c r="LLW34" s="84"/>
      <c r="LLX34" s="84"/>
      <c r="LLY34" s="84"/>
      <c r="LLZ34" s="84"/>
      <c r="LMA34" s="84"/>
      <c r="LMB34" s="84"/>
      <c r="LMC34" s="84"/>
      <c r="LMD34" s="84"/>
      <c r="LME34" s="84"/>
      <c r="LMF34" s="84"/>
      <c r="LMG34" s="84"/>
      <c r="LMH34" s="84"/>
      <c r="LMI34" s="84"/>
      <c r="LMJ34" s="84"/>
      <c r="LMK34" s="84"/>
      <c r="LML34" s="84"/>
      <c r="LMM34" s="84"/>
      <c r="LMN34" s="84"/>
      <c r="LMO34" s="84"/>
      <c r="LMP34" s="84"/>
      <c r="LMQ34" s="84"/>
      <c r="LMR34" s="84"/>
      <c r="LMS34" s="84"/>
      <c r="LMT34" s="84"/>
      <c r="LMU34" s="84"/>
      <c r="LMV34" s="84"/>
      <c r="LMW34" s="84"/>
      <c r="LMX34" s="84"/>
      <c r="LMY34" s="84"/>
      <c r="LMZ34" s="84"/>
      <c r="LNA34" s="84"/>
      <c r="LNB34" s="84"/>
      <c r="LNC34" s="84"/>
      <c r="LND34" s="84"/>
      <c r="LNE34" s="84"/>
      <c r="LNF34" s="84"/>
      <c r="LNG34" s="84"/>
      <c r="LNH34" s="84"/>
      <c r="LNI34" s="84"/>
      <c r="LNJ34" s="84"/>
      <c r="LNK34" s="84"/>
      <c r="LNL34" s="84"/>
      <c r="LNM34" s="84"/>
      <c r="LNN34" s="84"/>
      <c r="LNO34" s="84"/>
      <c r="LNP34" s="84"/>
      <c r="LNQ34" s="84"/>
      <c r="LNR34" s="84"/>
      <c r="LNS34" s="84"/>
      <c r="LNT34" s="84"/>
      <c r="LNU34" s="84"/>
      <c r="LNV34" s="84"/>
      <c r="LNW34" s="84"/>
      <c r="LNX34" s="84"/>
      <c r="LNY34" s="84"/>
      <c r="LNZ34" s="84"/>
      <c r="LOA34" s="84"/>
      <c r="LOB34" s="84"/>
      <c r="LOC34" s="84"/>
      <c r="LOD34" s="84"/>
      <c r="LOE34" s="84"/>
      <c r="LOF34" s="84"/>
      <c r="LOG34" s="84"/>
      <c r="LOH34" s="84"/>
      <c r="LOI34" s="84"/>
      <c r="LOJ34" s="84"/>
      <c r="LOK34" s="84"/>
      <c r="LOL34" s="84"/>
      <c r="LOM34" s="84"/>
      <c r="LON34" s="84"/>
      <c r="LOO34" s="84"/>
      <c r="LOP34" s="84"/>
      <c r="LOQ34" s="84"/>
      <c r="LOR34" s="84"/>
      <c r="LOS34" s="84"/>
      <c r="LOT34" s="84"/>
      <c r="LOU34" s="84"/>
      <c r="LOV34" s="84"/>
      <c r="LOW34" s="84"/>
      <c r="LOX34" s="84"/>
      <c r="LOY34" s="84"/>
      <c r="LOZ34" s="84"/>
      <c r="LPA34" s="84"/>
      <c r="LPB34" s="84"/>
      <c r="LPC34" s="84"/>
      <c r="LPD34" s="84"/>
      <c r="LPE34" s="84"/>
      <c r="LPF34" s="84"/>
      <c r="LPG34" s="84"/>
      <c r="LPH34" s="84"/>
      <c r="LPI34" s="84"/>
      <c r="LPJ34" s="84"/>
      <c r="LPK34" s="84"/>
      <c r="LPL34" s="84"/>
      <c r="LPM34" s="84"/>
      <c r="LPN34" s="84"/>
      <c r="LPO34" s="84"/>
      <c r="LPP34" s="84"/>
      <c r="LPQ34" s="84"/>
      <c r="LPR34" s="84"/>
      <c r="LPS34" s="84"/>
      <c r="LPT34" s="84"/>
      <c r="LPU34" s="84"/>
      <c r="LPV34" s="84"/>
      <c r="LPW34" s="84"/>
      <c r="LPX34" s="84"/>
      <c r="LPY34" s="84"/>
      <c r="LPZ34" s="84"/>
      <c r="LQA34" s="84"/>
      <c r="LQB34" s="84"/>
      <c r="LQC34" s="84"/>
      <c r="LQD34" s="84"/>
      <c r="LQE34" s="84"/>
      <c r="LQF34" s="84"/>
      <c r="LQG34" s="84"/>
      <c r="LQH34" s="84"/>
      <c r="LQI34" s="84"/>
      <c r="LQJ34" s="84"/>
      <c r="LQK34" s="84"/>
      <c r="LQL34" s="84"/>
      <c r="LQM34" s="84"/>
      <c r="LQN34" s="84"/>
      <c r="LQO34" s="84"/>
      <c r="LQP34" s="84"/>
      <c r="LQQ34" s="84"/>
      <c r="LQR34" s="84"/>
      <c r="LQS34" s="84"/>
      <c r="LQT34" s="84"/>
      <c r="LQU34" s="84"/>
      <c r="LQV34" s="84"/>
      <c r="LQW34" s="84"/>
      <c r="LQX34" s="84"/>
      <c r="LQY34" s="84"/>
      <c r="LQZ34" s="84"/>
      <c r="LRA34" s="84"/>
      <c r="LRB34" s="84"/>
      <c r="LRC34" s="84"/>
      <c r="LRD34" s="84"/>
      <c r="LRE34" s="84"/>
      <c r="LRF34" s="84"/>
      <c r="LRG34" s="84"/>
      <c r="LRH34" s="84"/>
      <c r="LRI34" s="84"/>
      <c r="LRJ34" s="84"/>
      <c r="LRK34" s="84"/>
      <c r="LRL34" s="84"/>
      <c r="LRM34" s="84"/>
      <c r="LRN34" s="84"/>
      <c r="LRO34" s="84"/>
      <c r="LRP34" s="84"/>
      <c r="LRQ34" s="84"/>
      <c r="LRR34" s="84"/>
      <c r="LRS34" s="84"/>
      <c r="LRT34" s="84"/>
      <c r="LRU34" s="84"/>
      <c r="LRV34" s="84"/>
      <c r="LRW34" s="84"/>
      <c r="LRX34" s="84"/>
      <c r="LRY34" s="84"/>
      <c r="LRZ34" s="84"/>
      <c r="LSA34" s="84"/>
      <c r="LSB34" s="84"/>
      <c r="LSC34" s="84"/>
      <c r="LSD34" s="84"/>
      <c r="LSE34" s="84"/>
      <c r="LSF34" s="84"/>
      <c r="LSG34" s="84"/>
      <c r="LSH34" s="84"/>
      <c r="LSI34" s="84"/>
      <c r="LSJ34" s="84"/>
      <c r="LSK34" s="84"/>
      <c r="LSL34" s="84"/>
      <c r="LSM34" s="84"/>
      <c r="LSN34" s="84"/>
      <c r="LSO34" s="84"/>
      <c r="LSP34" s="84"/>
      <c r="LSQ34" s="84"/>
      <c r="LSR34" s="84"/>
      <c r="LSS34" s="84"/>
      <c r="LST34" s="84"/>
      <c r="LSU34" s="84"/>
      <c r="LSV34" s="84"/>
      <c r="LSW34" s="84"/>
      <c r="LSX34" s="84"/>
      <c r="LSY34" s="84"/>
      <c r="LSZ34" s="84"/>
      <c r="LTA34" s="84"/>
      <c r="LTB34" s="84"/>
      <c r="LTC34" s="84"/>
      <c r="LTD34" s="84"/>
      <c r="LTE34" s="84"/>
      <c r="LTF34" s="84"/>
      <c r="LTG34" s="84"/>
      <c r="LTH34" s="84"/>
      <c r="LTI34" s="84"/>
      <c r="LTJ34" s="84"/>
      <c r="LTK34" s="84"/>
      <c r="LTL34" s="84"/>
      <c r="LTM34" s="84"/>
      <c r="LTN34" s="84"/>
      <c r="LTO34" s="84"/>
      <c r="LTP34" s="84"/>
      <c r="LTQ34" s="84"/>
      <c r="LTR34" s="84"/>
      <c r="LTS34" s="84"/>
      <c r="LTT34" s="84"/>
      <c r="LTU34" s="84"/>
      <c r="LTV34" s="84"/>
      <c r="LTW34" s="84"/>
      <c r="LTX34" s="84"/>
      <c r="LTY34" s="84"/>
      <c r="LTZ34" s="84"/>
      <c r="LUA34" s="84"/>
      <c r="LUB34" s="84"/>
      <c r="LUC34" s="84"/>
      <c r="LUD34" s="84"/>
      <c r="LUE34" s="84"/>
      <c r="LUF34" s="84"/>
      <c r="LUG34" s="84"/>
      <c r="LUH34" s="84"/>
      <c r="LUI34" s="84"/>
      <c r="LUJ34" s="84"/>
      <c r="LUK34" s="84"/>
      <c r="LUL34" s="84"/>
      <c r="LUM34" s="84"/>
      <c r="LUN34" s="84"/>
      <c r="LUO34" s="84"/>
      <c r="LUP34" s="84"/>
      <c r="LUQ34" s="84"/>
      <c r="LUR34" s="84"/>
      <c r="LUS34" s="84"/>
      <c r="LUT34" s="84"/>
      <c r="LUU34" s="84"/>
      <c r="LUV34" s="84"/>
      <c r="LUW34" s="84"/>
      <c r="LUX34" s="84"/>
      <c r="LUY34" s="84"/>
      <c r="LUZ34" s="84"/>
      <c r="LVA34" s="84"/>
      <c r="LVB34" s="84"/>
      <c r="LVC34" s="84"/>
      <c r="LVD34" s="84"/>
      <c r="LVE34" s="84"/>
      <c r="LVF34" s="84"/>
      <c r="LVG34" s="84"/>
      <c r="LVH34" s="84"/>
      <c r="LVI34" s="84"/>
      <c r="LVJ34" s="84"/>
      <c r="LVK34" s="84"/>
      <c r="LVL34" s="84"/>
      <c r="LVM34" s="84"/>
      <c r="LVN34" s="84"/>
      <c r="LVO34" s="84"/>
      <c r="LVP34" s="84"/>
      <c r="LVQ34" s="84"/>
      <c r="LVR34" s="84"/>
      <c r="LVS34" s="84"/>
      <c r="LVT34" s="84"/>
      <c r="LVU34" s="84"/>
      <c r="LVV34" s="84"/>
      <c r="LVW34" s="84"/>
      <c r="LVX34" s="84"/>
      <c r="LVY34" s="84"/>
      <c r="LVZ34" s="84"/>
      <c r="LWA34" s="84"/>
      <c r="LWB34" s="84"/>
      <c r="LWC34" s="84"/>
      <c r="LWD34" s="84"/>
      <c r="LWE34" s="84"/>
      <c r="LWF34" s="84"/>
      <c r="LWG34" s="84"/>
      <c r="LWH34" s="84"/>
      <c r="LWI34" s="84"/>
      <c r="LWJ34" s="84"/>
      <c r="LWK34" s="84"/>
      <c r="LWL34" s="84"/>
      <c r="LWM34" s="84"/>
      <c r="LWN34" s="84"/>
      <c r="LWO34" s="84"/>
      <c r="LWP34" s="84"/>
      <c r="LWQ34" s="84"/>
      <c r="LWR34" s="84"/>
      <c r="LWS34" s="84"/>
      <c r="LWT34" s="84"/>
      <c r="LWU34" s="84"/>
      <c r="LWV34" s="84"/>
      <c r="LWW34" s="84"/>
      <c r="LWX34" s="84"/>
      <c r="LWY34" s="84"/>
      <c r="LWZ34" s="84"/>
      <c r="LXA34" s="84"/>
      <c r="LXB34" s="84"/>
      <c r="LXC34" s="84"/>
      <c r="LXD34" s="84"/>
      <c r="LXE34" s="84"/>
      <c r="LXF34" s="84"/>
      <c r="LXG34" s="84"/>
      <c r="LXH34" s="84"/>
      <c r="LXI34" s="84"/>
      <c r="LXJ34" s="84"/>
      <c r="LXK34" s="84"/>
      <c r="LXL34" s="84"/>
      <c r="LXM34" s="84"/>
      <c r="LXN34" s="84"/>
      <c r="LXO34" s="84"/>
      <c r="LXP34" s="84"/>
      <c r="LXQ34" s="84"/>
      <c r="LXR34" s="84"/>
      <c r="LXS34" s="84"/>
      <c r="LXT34" s="84"/>
      <c r="LXU34" s="84"/>
      <c r="LXV34" s="84"/>
      <c r="LXW34" s="84"/>
      <c r="LXX34" s="84"/>
      <c r="LXY34" s="84"/>
      <c r="LXZ34" s="84"/>
      <c r="LYA34" s="84"/>
      <c r="LYB34" s="84"/>
      <c r="LYC34" s="84"/>
      <c r="LYD34" s="84"/>
      <c r="LYE34" s="84"/>
      <c r="LYF34" s="84"/>
      <c r="LYG34" s="84"/>
      <c r="LYH34" s="84"/>
      <c r="LYI34" s="84"/>
      <c r="LYJ34" s="84"/>
      <c r="LYK34" s="84"/>
      <c r="LYL34" s="84"/>
      <c r="LYM34" s="84"/>
      <c r="LYN34" s="84"/>
      <c r="LYO34" s="84"/>
      <c r="LYP34" s="84"/>
      <c r="LYQ34" s="84"/>
      <c r="LYR34" s="84"/>
      <c r="LYS34" s="84"/>
      <c r="LYT34" s="84"/>
      <c r="LYU34" s="84"/>
      <c r="LYV34" s="84"/>
      <c r="LYW34" s="84"/>
      <c r="LYX34" s="84"/>
      <c r="LYY34" s="84"/>
      <c r="LYZ34" s="84"/>
      <c r="LZA34" s="84"/>
      <c r="LZB34" s="84"/>
      <c r="LZC34" s="84"/>
      <c r="LZD34" s="84"/>
      <c r="LZE34" s="84"/>
      <c r="LZF34" s="84"/>
      <c r="LZG34" s="84"/>
      <c r="LZH34" s="84"/>
      <c r="LZI34" s="84"/>
      <c r="LZJ34" s="84"/>
      <c r="LZK34" s="84"/>
      <c r="LZL34" s="84"/>
      <c r="LZM34" s="84"/>
      <c r="LZN34" s="84"/>
      <c r="LZO34" s="84"/>
      <c r="LZP34" s="84"/>
      <c r="LZQ34" s="84"/>
      <c r="LZR34" s="84"/>
      <c r="LZS34" s="84"/>
      <c r="LZT34" s="84"/>
      <c r="LZU34" s="84"/>
      <c r="LZV34" s="84"/>
      <c r="LZW34" s="84"/>
      <c r="LZX34" s="84"/>
      <c r="LZY34" s="84"/>
      <c r="LZZ34" s="84"/>
      <c r="MAA34" s="84"/>
      <c r="MAB34" s="84"/>
      <c r="MAC34" s="84"/>
      <c r="MAD34" s="84"/>
      <c r="MAE34" s="84"/>
      <c r="MAF34" s="84"/>
      <c r="MAG34" s="84"/>
      <c r="MAH34" s="84"/>
      <c r="MAI34" s="84"/>
      <c r="MAJ34" s="84"/>
      <c r="MAK34" s="84"/>
      <c r="MAL34" s="84"/>
      <c r="MAM34" s="84"/>
      <c r="MAN34" s="84"/>
      <c r="MAO34" s="84"/>
      <c r="MAP34" s="84"/>
      <c r="MAQ34" s="84"/>
      <c r="MAR34" s="84"/>
      <c r="MAS34" s="84"/>
      <c r="MAT34" s="84"/>
      <c r="MAU34" s="84"/>
      <c r="MAV34" s="84"/>
      <c r="MAW34" s="84"/>
      <c r="MAX34" s="84"/>
      <c r="MAY34" s="84"/>
      <c r="MAZ34" s="84"/>
      <c r="MBA34" s="84"/>
      <c r="MBB34" s="84"/>
      <c r="MBC34" s="84"/>
      <c r="MBD34" s="84"/>
      <c r="MBE34" s="84"/>
      <c r="MBF34" s="84"/>
      <c r="MBG34" s="84"/>
      <c r="MBH34" s="84"/>
      <c r="MBI34" s="84"/>
      <c r="MBJ34" s="84"/>
      <c r="MBK34" s="84"/>
      <c r="MBL34" s="84"/>
      <c r="MBM34" s="84"/>
      <c r="MBN34" s="84"/>
      <c r="MBO34" s="84"/>
      <c r="MBP34" s="84"/>
      <c r="MBQ34" s="84"/>
      <c r="MBR34" s="84"/>
      <c r="MBS34" s="84"/>
      <c r="MBT34" s="84"/>
      <c r="MBU34" s="84"/>
      <c r="MBV34" s="84"/>
      <c r="MBW34" s="84"/>
      <c r="MBX34" s="84"/>
      <c r="MBY34" s="84"/>
      <c r="MBZ34" s="84"/>
      <c r="MCA34" s="84"/>
      <c r="MCB34" s="84"/>
      <c r="MCC34" s="84"/>
      <c r="MCD34" s="84"/>
      <c r="MCE34" s="84"/>
      <c r="MCF34" s="84"/>
      <c r="MCG34" s="84"/>
      <c r="MCH34" s="84"/>
      <c r="MCI34" s="84"/>
      <c r="MCJ34" s="84"/>
      <c r="MCK34" s="84"/>
      <c r="MCL34" s="84"/>
      <c r="MCM34" s="84"/>
      <c r="MCN34" s="84"/>
      <c r="MCO34" s="84"/>
      <c r="MCP34" s="84"/>
      <c r="MCQ34" s="84"/>
      <c r="MCR34" s="84"/>
      <c r="MCS34" s="84"/>
      <c r="MCT34" s="84"/>
      <c r="MCU34" s="84"/>
      <c r="MCV34" s="84"/>
      <c r="MCW34" s="84"/>
      <c r="MCX34" s="84"/>
      <c r="MCY34" s="84"/>
      <c r="MCZ34" s="84"/>
      <c r="MDA34" s="84"/>
      <c r="MDB34" s="84"/>
      <c r="MDC34" s="84"/>
      <c r="MDD34" s="84"/>
      <c r="MDE34" s="84"/>
      <c r="MDF34" s="84"/>
      <c r="MDG34" s="84"/>
      <c r="MDH34" s="84"/>
      <c r="MDI34" s="84"/>
      <c r="MDJ34" s="84"/>
      <c r="MDK34" s="84"/>
      <c r="MDL34" s="84"/>
      <c r="MDM34" s="84"/>
      <c r="MDN34" s="84"/>
      <c r="MDO34" s="84"/>
      <c r="MDP34" s="84"/>
      <c r="MDQ34" s="84"/>
      <c r="MDR34" s="84"/>
      <c r="MDS34" s="84"/>
      <c r="MDT34" s="84"/>
      <c r="MDU34" s="84"/>
      <c r="MDV34" s="84"/>
      <c r="MDW34" s="84"/>
      <c r="MDX34" s="84"/>
      <c r="MDY34" s="84"/>
      <c r="MDZ34" s="84"/>
      <c r="MEA34" s="84"/>
      <c r="MEB34" s="84"/>
      <c r="MEC34" s="84"/>
      <c r="MED34" s="84"/>
      <c r="MEE34" s="84"/>
      <c r="MEF34" s="84"/>
      <c r="MEG34" s="84"/>
      <c r="MEH34" s="84"/>
      <c r="MEI34" s="84"/>
      <c r="MEJ34" s="84"/>
      <c r="MEK34" s="84"/>
      <c r="MEL34" s="84"/>
      <c r="MEM34" s="84"/>
      <c r="MEN34" s="84"/>
      <c r="MEO34" s="84"/>
      <c r="MEP34" s="84"/>
      <c r="MEQ34" s="84"/>
      <c r="MER34" s="84"/>
      <c r="MES34" s="84"/>
      <c r="MET34" s="84"/>
      <c r="MEU34" s="84"/>
      <c r="MEV34" s="84"/>
      <c r="MEW34" s="84"/>
      <c r="MEX34" s="84"/>
      <c r="MEY34" s="84"/>
      <c r="MEZ34" s="84"/>
      <c r="MFA34" s="84"/>
      <c r="MFB34" s="84"/>
      <c r="MFC34" s="84"/>
      <c r="MFD34" s="84"/>
      <c r="MFE34" s="84"/>
      <c r="MFF34" s="84"/>
      <c r="MFG34" s="84"/>
      <c r="MFH34" s="84"/>
      <c r="MFI34" s="84"/>
      <c r="MFJ34" s="84"/>
      <c r="MFK34" s="84"/>
      <c r="MFL34" s="84"/>
      <c r="MFM34" s="84"/>
      <c r="MFN34" s="84"/>
      <c r="MFO34" s="84"/>
      <c r="MFP34" s="84"/>
      <c r="MFQ34" s="84"/>
      <c r="MFR34" s="84"/>
      <c r="MFS34" s="84"/>
      <c r="MFT34" s="84"/>
      <c r="MFU34" s="84"/>
      <c r="MFV34" s="84"/>
      <c r="MFW34" s="84"/>
      <c r="MFX34" s="84"/>
      <c r="MFY34" s="84"/>
      <c r="MFZ34" s="84"/>
      <c r="MGA34" s="84"/>
      <c r="MGB34" s="84"/>
      <c r="MGC34" s="84"/>
      <c r="MGD34" s="84"/>
      <c r="MGE34" s="84"/>
      <c r="MGF34" s="84"/>
      <c r="MGG34" s="84"/>
      <c r="MGH34" s="84"/>
      <c r="MGI34" s="84"/>
      <c r="MGJ34" s="84"/>
      <c r="MGK34" s="84"/>
      <c r="MGL34" s="84"/>
      <c r="MGM34" s="84"/>
      <c r="MGN34" s="84"/>
      <c r="MGO34" s="84"/>
      <c r="MGP34" s="84"/>
      <c r="MGQ34" s="84"/>
      <c r="MGR34" s="84"/>
      <c r="MGS34" s="84"/>
      <c r="MGT34" s="84"/>
      <c r="MGU34" s="84"/>
      <c r="MGV34" s="84"/>
      <c r="MGW34" s="84"/>
      <c r="MGX34" s="84"/>
      <c r="MGY34" s="84"/>
      <c r="MGZ34" s="84"/>
      <c r="MHA34" s="84"/>
      <c r="MHB34" s="84"/>
      <c r="MHC34" s="84"/>
      <c r="MHD34" s="84"/>
      <c r="MHE34" s="84"/>
      <c r="MHF34" s="84"/>
      <c r="MHG34" s="84"/>
      <c r="MHH34" s="84"/>
      <c r="MHI34" s="84"/>
      <c r="MHJ34" s="84"/>
      <c r="MHK34" s="84"/>
      <c r="MHL34" s="84"/>
      <c r="MHM34" s="84"/>
      <c r="MHN34" s="84"/>
      <c r="MHO34" s="84"/>
      <c r="MHP34" s="84"/>
      <c r="MHQ34" s="84"/>
      <c r="MHR34" s="84"/>
      <c r="MHS34" s="84"/>
      <c r="MHT34" s="84"/>
      <c r="MHU34" s="84"/>
      <c r="MHV34" s="84"/>
      <c r="MHW34" s="84"/>
      <c r="MHX34" s="84"/>
      <c r="MHY34" s="84"/>
      <c r="MHZ34" s="84"/>
      <c r="MIA34" s="84"/>
      <c r="MIB34" s="84"/>
      <c r="MIC34" s="84"/>
      <c r="MID34" s="84"/>
      <c r="MIE34" s="84"/>
      <c r="MIF34" s="84"/>
      <c r="MIG34" s="84"/>
      <c r="MIH34" s="84"/>
      <c r="MII34" s="84"/>
      <c r="MIJ34" s="84"/>
      <c r="MIK34" s="84"/>
      <c r="MIL34" s="84"/>
      <c r="MIM34" s="84"/>
      <c r="MIN34" s="84"/>
      <c r="MIO34" s="84"/>
      <c r="MIP34" s="84"/>
      <c r="MIQ34" s="84"/>
      <c r="MIR34" s="84"/>
      <c r="MIS34" s="84"/>
      <c r="MIT34" s="84"/>
      <c r="MIU34" s="84"/>
      <c r="MIV34" s="84"/>
      <c r="MIW34" s="84"/>
      <c r="MIX34" s="84"/>
      <c r="MIY34" s="84"/>
      <c r="MIZ34" s="84"/>
      <c r="MJA34" s="84"/>
      <c r="MJB34" s="84"/>
      <c r="MJC34" s="84"/>
      <c r="MJD34" s="84"/>
      <c r="MJE34" s="84"/>
      <c r="MJF34" s="84"/>
      <c r="MJG34" s="84"/>
      <c r="MJH34" s="84"/>
      <c r="MJI34" s="84"/>
      <c r="MJJ34" s="84"/>
      <c r="MJK34" s="84"/>
      <c r="MJL34" s="84"/>
      <c r="MJM34" s="84"/>
      <c r="MJN34" s="84"/>
      <c r="MJO34" s="84"/>
      <c r="MJP34" s="84"/>
      <c r="MJQ34" s="84"/>
      <c r="MJR34" s="84"/>
      <c r="MJS34" s="84"/>
      <c r="MJT34" s="84"/>
      <c r="MJU34" s="84"/>
      <c r="MJV34" s="84"/>
      <c r="MJW34" s="84"/>
      <c r="MJX34" s="84"/>
      <c r="MJY34" s="84"/>
      <c r="MJZ34" s="84"/>
      <c r="MKA34" s="84"/>
      <c r="MKB34" s="84"/>
      <c r="MKC34" s="84"/>
      <c r="MKD34" s="84"/>
      <c r="MKE34" s="84"/>
      <c r="MKF34" s="84"/>
      <c r="MKG34" s="84"/>
      <c r="MKH34" s="84"/>
      <c r="MKI34" s="84"/>
      <c r="MKJ34" s="84"/>
      <c r="MKK34" s="84"/>
      <c r="MKL34" s="84"/>
      <c r="MKM34" s="84"/>
      <c r="MKN34" s="84"/>
      <c r="MKO34" s="84"/>
      <c r="MKP34" s="84"/>
      <c r="MKQ34" s="84"/>
      <c r="MKR34" s="84"/>
      <c r="MKS34" s="84"/>
      <c r="MKT34" s="84"/>
      <c r="MKU34" s="84"/>
      <c r="MKV34" s="84"/>
      <c r="MKW34" s="84"/>
      <c r="MKX34" s="84"/>
      <c r="MKY34" s="84"/>
      <c r="MKZ34" s="84"/>
      <c r="MLA34" s="84"/>
      <c r="MLB34" s="84"/>
      <c r="MLC34" s="84"/>
      <c r="MLD34" s="84"/>
      <c r="MLE34" s="84"/>
      <c r="MLF34" s="84"/>
      <c r="MLG34" s="84"/>
      <c r="MLH34" s="84"/>
      <c r="MLI34" s="84"/>
      <c r="MLJ34" s="84"/>
      <c r="MLK34" s="84"/>
      <c r="MLL34" s="84"/>
      <c r="MLM34" s="84"/>
      <c r="MLN34" s="84"/>
      <c r="MLO34" s="84"/>
      <c r="MLP34" s="84"/>
      <c r="MLQ34" s="84"/>
      <c r="MLR34" s="84"/>
      <c r="MLS34" s="84"/>
      <c r="MLT34" s="84"/>
      <c r="MLU34" s="84"/>
      <c r="MLV34" s="84"/>
      <c r="MLW34" s="84"/>
      <c r="MLX34" s="84"/>
      <c r="MLY34" s="84"/>
      <c r="MLZ34" s="84"/>
      <c r="MMA34" s="84"/>
      <c r="MMB34" s="84"/>
      <c r="MMC34" s="84"/>
      <c r="MMD34" s="84"/>
      <c r="MME34" s="84"/>
      <c r="MMF34" s="84"/>
      <c r="MMG34" s="84"/>
      <c r="MMH34" s="84"/>
      <c r="MMI34" s="84"/>
      <c r="MMJ34" s="84"/>
      <c r="MMK34" s="84"/>
      <c r="MML34" s="84"/>
      <c r="MMM34" s="84"/>
      <c r="MMN34" s="84"/>
      <c r="MMO34" s="84"/>
      <c r="MMP34" s="84"/>
      <c r="MMQ34" s="84"/>
      <c r="MMR34" s="84"/>
      <c r="MMS34" s="84"/>
      <c r="MMT34" s="84"/>
      <c r="MMU34" s="84"/>
      <c r="MMV34" s="84"/>
      <c r="MMW34" s="84"/>
      <c r="MMX34" s="84"/>
      <c r="MMY34" s="84"/>
      <c r="MMZ34" s="84"/>
      <c r="MNA34" s="84"/>
      <c r="MNB34" s="84"/>
      <c r="MNC34" s="84"/>
      <c r="MND34" s="84"/>
      <c r="MNE34" s="84"/>
      <c r="MNF34" s="84"/>
      <c r="MNG34" s="84"/>
      <c r="MNH34" s="84"/>
      <c r="MNI34" s="84"/>
      <c r="MNJ34" s="84"/>
      <c r="MNK34" s="84"/>
      <c r="MNL34" s="84"/>
      <c r="MNM34" s="84"/>
      <c r="MNN34" s="84"/>
      <c r="MNO34" s="84"/>
      <c r="MNP34" s="84"/>
      <c r="MNQ34" s="84"/>
      <c r="MNR34" s="84"/>
      <c r="MNS34" s="84"/>
      <c r="MNT34" s="84"/>
      <c r="MNU34" s="84"/>
      <c r="MNV34" s="84"/>
      <c r="MNW34" s="84"/>
      <c r="MNX34" s="84"/>
      <c r="MNY34" s="84"/>
      <c r="MNZ34" s="84"/>
      <c r="MOA34" s="84"/>
      <c r="MOB34" s="84"/>
      <c r="MOC34" s="84"/>
      <c r="MOD34" s="84"/>
      <c r="MOE34" s="84"/>
      <c r="MOF34" s="84"/>
      <c r="MOG34" s="84"/>
      <c r="MOH34" s="84"/>
      <c r="MOI34" s="84"/>
      <c r="MOJ34" s="84"/>
      <c r="MOK34" s="84"/>
      <c r="MOL34" s="84"/>
      <c r="MOM34" s="84"/>
      <c r="MON34" s="84"/>
      <c r="MOO34" s="84"/>
      <c r="MOP34" s="84"/>
      <c r="MOQ34" s="84"/>
      <c r="MOR34" s="84"/>
      <c r="MOS34" s="84"/>
      <c r="MOT34" s="84"/>
      <c r="MOU34" s="84"/>
      <c r="MOV34" s="84"/>
      <c r="MOW34" s="84"/>
      <c r="MOX34" s="84"/>
      <c r="MOY34" s="84"/>
      <c r="MOZ34" s="84"/>
      <c r="MPA34" s="84"/>
      <c r="MPB34" s="84"/>
      <c r="MPC34" s="84"/>
      <c r="MPD34" s="84"/>
      <c r="MPE34" s="84"/>
      <c r="MPF34" s="84"/>
      <c r="MPG34" s="84"/>
      <c r="MPH34" s="84"/>
      <c r="MPI34" s="84"/>
      <c r="MPJ34" s="84"/>
      <c r="MPK34" s="84"/>
      <c r="MPL34" s="84"/>
      <c r="MPM34" s="84"/>
      <c r="MPN34" s="84"/>
      <c r="MPO34" s="84"/>
      <c r="MPP34" s="84"/>
      <c r="MPQ34" s="84"/>
      <c r="MPR34" s="84"/>
      <c r="MPS34" s="84"/>
      <c r="MPT34" s="84"/>
      <c r="MPU34" s="84"/>
      <c r="MPV34" s="84"/>
      <c r="MPW34" s="84"/>
      <c r="MPX34" s="84"/>
      <c r="MPY34" s="84"/>
      <c r="MPZ34" s="84"/>
      <c r="MQA34" s="84"/>
      <c r="MQB34" s="84"/>
      <c r="MQC34" s="84"/>
      <c r="MQD34" s="84"/>
      <c r="MQE34" s="84"/>
      <c r="MQF34" s="84"/>
      <c r="MQG34" s="84"/>
      <c r="MQH34" s="84"/>
      <c r="MQI34" s="84"/>
      <c r="MQJ34" s="84"/>
      <c r="MQK34" s="84"/>
      <c r="MQL34" s="84"/>
      <c r="MQM34" s="84"/>
      <c r="MQN34" s="84"/>
      <c r="MQO34" s="84"/>
      <c r="MQP34" s="84"/>
      <c r="MQQ34" s="84"/>
      <c r="MQR34" s="84"/>
      <c r="MQS34" s="84"/>
      <c r="MQT34" s="84"/>
      <c r="MQU34" s="84"/>
      <c r="MQV34" s="84"/>
      <c r="MQW34" s="84"/>
      <c r="MQX34" s="84"/>
      <c r="MQY34" s="84"/>
      <c r="MQZ34" s="84"/>
      <c r="MRA34" s="84"/>
      <c r="MRB34" s="84"/>
      <c r="MRC34" s="84"/>
      <c r="MRD34" s="84"/>
      <c r="MRE34" s="84"/>
      <c r="MRF34" s="84"/>
      <c r="MRG34" s="84"/>
      <c r="MRH34" s="84"/>
      <c r="MRI34" s="84"/>
      <c r="MRJ34" s="84"/>
      <c r="MRK34" s="84"/>
      <c r="MRL34" s="84"/>
      <c r="MRM34" s="84"/>
      <c r="MRN34" s="84"/>
      <c r="MRO34" s="84"/>
      <c r="MRP34" s="84"/>
      <c r="MRQ34" s="84"/>
      <c r="MRR34" s="84"/>
      <c r="MRS34" s="84"/>
      <c r="MRT34" s="84"/>
      <c r="MRU34" s="84"/>
      <c r="MRV34" s="84"/>
      <c r="MRW34" s="84"/>
      <c r="MRX34" s="84"/>
      <c r="MRY34" s="84"/>
      <c r="MRZ34" s="84"/>
      <c r="MSA34" s="84"/>
      <c r="MSB34" s="84"/>
      <c r="MSC34" s="84"/>
      <c r="MSD34" s="84"/>
      <c r="MSE34" s="84"/>
      <c r="MSF34" s="84"/>
      <c r="MSG34" s="84"/>
      <c r="MSH34" s="84"/>
      <c r="MSI34" s="84"/>
      <c r="MSJ34" s="84"/>
      <c r="MSK34" s="84"/>
      <c r="MSL34" s="84"/>
      <c r="MSM34" s="84"/>
      <c r="MSN34" s="84"/>
      <c r="MSO34" s="84"/>
      <c r="MSP34" s="84"/>
      <c r="MSQ34" s="84"/>
      <c r="MSR34" s="84"/>
      <c r="MSS34" s="84"/>
      <c r="MST34" s="84"/>
      <c r="MSU34" s="84"/>
      <c r="MSV34" s="84"/>
      <c r="MSW34" s="84"/>
      <c r="MSX34" s="84"/>
      <c r="MSY34" s="84"/>
      <c r="MSZ34" s="84"/>
      <c r="MTA34" s="84"/>
      <c r="MTB34" s="84"/>
      <c r="MTC34" s="84"/>
      <c r="MTD34" s="84"/>
      <c r="MTE34" s="84"/>
      <c r="MTF34" s="84"/>
      <c r="MTG34" s="84"/>
      <c r="MTH34" s="84"/>
      <c r="MTI34" s="84"/>
      <c r="MTJ34" s="84"/>
      <c r="MTK34" s="84"/>
      <c r="MTL34" s="84"/>
      <c r="MTM34" s="84"/>
      <c r="MTN34" s="84"/>
      <c r="MTO34" s="84"/>
      <c r="MTP34" s="84"/>
      <c r="MTQ34" s="84"/>
      <c r="MTR34" s="84"/>
      <c r="MTS34" s="84"/>
      <c r="MTT34" s="84"/>
      <c r="MTU34" s="84"/>
      <c r="MTV34" s="84"/>
      <c r="MTW34" s="84"/>
      <c r="MTX34" s="84"/>
      <c r="MTY34" s="84"/>
      <c r="MTZ34" s="84"/>
      <c r="MUA34" s="84"/>
      <c r="MUB34" s="84"/>
      <c r="MUC34" s="84"/>
      <c r="MUD34" s="84"/>
      <c r="MUE34" s="84"/>
      <c r="MUF34" s="84"/>
      <c r="MUG34" s="84"/>
      <c r="MUH34" s="84"/>
      <c r="MUI34" s="84"/>
      <c r="MUJ34" s="84"/>
      <c r="MUK34" s="84"/>
      <c r="MUL34" s="84"/>
      <c r="MUM34" s="84"/>
      <c r="MUN34" s="84"/>
      <c r="MUO34" s="84"/>
      <c r="MUP34" s="84"/>
      <c r="MUQ34" s="84"/>
      <c r="MUR34" s="84"/>
      <c r="MUS34" s="84"/>
      <c r="MUT34" s="84"/>
      <c r="MUU34" s="84"/>
      <c r="MUV34" s="84"/>
      <c r="MUW34" s="84"/>
      <c r="MUX34" s="84"/>
      <c r="MUY34" s="84"/>
      <c r="MUZ34" s="84"/>
      <c r="MVA34" s="84"/>
      <c r="MVB34" s="84"/>
      <c r="MVC34" s="84"/>
      <c r="MVD34" s="84"/>
      <c r="MVE34" s="84"/>
      <c r="MVF34" s="84"/>
      <c r="MVG34" s="84"/>
      <c r="MVH34" s="84"/>
      <c r="MVI34" s="84"/>
      <c r="MVJ34" s="84"/>
      <c r="MVK34" s="84"/>
      <c r="MVL34" s="84"/>
      <c r="MVM34" s="84"/>
      <c r="MVN34" s="84"/>
      <c r="MVO34" s="84"/>
      <c r="MVP34" s="84"/>
      <c r="MVQ34" s="84"/>
      <c r="MVR34" s="84"/>
      <c r="MVS34" s="84"/>
      <c r="MVT34" s="84"/>
      <c r="MVU34" s="84"/>
      <c r="MVV34" s="84"/>
      <c r="MVW34" s="84"/>
      <c r="MVX34" s="84"/>
      <c r="MVY34" s="84"/>
      <c r="MVZ34" s="84"/>
      <c r="MWA34" s="84"/>
      <c r="MWB34" s="84"/>
      <c r="MWC34" s="84"/>
      <c r="MWD34" s="84"/>
      <c r="MWE34" s="84"/>
      <c r="MWF34" s="84"/>
      <c r="MWG34" s="84"/>
      <c r="MWH34" s="84"/>
      <c r="MWI34" s="84"/>
      <c r="MWJ34" s="84"/>
      <c r="MWK34" s="84"/>
      <c r="MWL34" s="84"/>
      <c r="MWM34" s="84"/>
      <c r="MWN34" s="84"/>
      <c r="MWO34" s="84"/>
      <c r="MWP34" s="84"/>
      <c r="MWQ34" s="84"/>
      <c r="MWR34" s="84"/>
      <c r="MWS34" s="84"/>
      <c r="MWT34" s="84"/>
      <c r="MWU34" s="84"/>
      <c r="MWV34" s="84"/>
      <c r="MWW34" s="84"/>
      <c r="MWX34" s="84"/>
      <c r="MWY34" s="84"/>
      <c r="MWZ34" s="84"/>
      <c r="MXA34" s="84"/>
      <c r="MXB34" s="84"/>
      <c r="MXC34" s="84"/>
      <c r="MXD34" s="84"/>
      <c r="MXE34" s="84"/>
      <c r="MXF34" s="84"/>
      <c r="MXG34" s="84"/>
      <c r="MXH34" s="84"/>
      <c r="MXI34" s="84"/>
      <c r="MXJ34" s="84"/>
      <c r="MXK34" s="84"/>
      <c r="MXL34" s="84"/>
      <c r="MXM34" s="84"/>
      <c r="MXN34" s="84"/>
      <c r="MXO34" s="84"/>
      <c r="MXP34" s="84"/>
      <c r="MXQ34" s="84"/>
      <c r="MXR34" s="84"/>
      <c r="MXS34" s="84"/>
      <c r="MXT34" s="84"/>
      <c r="MXU34" s="84"/>
      <c r="MXV34" s="84"/>
      <c r="MXW34" s="84"/>
      <c r="MXX34" s="84"/>
      <c r="MXY34" s="84"/>
      <c r="MXZ34" s="84"/>
      <c r="MYA34" s="84"/>
      <c r="MYB34" s="84"/>
      <c r="MYC34" s="84"/>
      <c r="MYD34" s="84"/>
      <c r="MYE34" s="84"/>
      <c r="MYF34" s="84"/>
      <c r="MYG34" s="84"/>
      <c r="MYH34" s="84"/>
      <c r="MYI34" s="84"/>
      <c r="MYJ34" s="84"/>
      <c r="MYK34" s="84"/>
      <c r="MYL34" s="84"/>
      <c r="MYM34" s="84"/>
      <c r="MYN34" s="84"/>
      <c r="MYO34" s="84"/>
      <c r="MYP34" s="84"/>
      <c r="MYQ34" s="84"/>
      <c r="MYR34" s="84"/>
      <c r="MYS34" s="84"/>
      <c r="MYT34" s="84"/>
      <c r="MYU34" s="84"/>
      <c r="MYV34" s="84"/>
      <c r="MYW34" s="84"/>
      <c r="MYX34" s="84"/>
      <c r="MYY34" s="84"/>
      <c r="MYZ34" s="84"/>
      <c r="MZA34" s="84"/>
      <c r="MZB34" s="84"/>
      <c r="MZC34" s="84"/>
      <c r="MZD34" s="84"/>
      <c r="MZE34" s="84"/>
      <c r="MZF34" s="84"/>
      <c r="MZG34" s="84"/>
      <c r="MZH34" s="84"/>
      <c r="MZI34" s="84"/>
      <c r="MZJ34" s="84"/>
      <c r="MZK34" s="84"/>
      <c r="MZL34" s="84"/>
      <c r="MZM34" s="84"/>
      <c r="MZN34" s="84"/>
      <c r="MZO34" s="84"/>
      <c r="MZP34" s="84"/>
      <c r="MZQ34" s="84"/>
      <c r="MZR34" s="84"/>
      <c r="MZS34" s="84"/>
      <c r="MZT34" s="84"/>
      <c r="MZU34" s="84"/>
      <c r="MZV34" s="84"/>
      <c r="MZW34" s="84"/>
      <c r="MZX34" s="84"/>
      <c r="MZY34" s="84"/>
      <c r="MZZ34" s="84"/>
      <c r="NAA34" s="84"/>
      <c r="NAB34" s="84"/>
      <c r="NAC34" s="84"/>
      <c r="NAD34" s="84"/>
      <c r="NAE34" s="84"/>
      <c r="NAF34" s="84"/>
      <c r="NAG34" s="84"/>
      <c r="NAH34" s="84"/>
      <c r="NAI34" s="84"/>
      <c r="NAJ34" s="84"/>
      <c r="NAK34" s="84"/>
      <c r="NAL34" s="84"/>
      <c r="NAM34" s="84"/>
      <c r="NAN34" s="84"/>
      <c r="NAO34" s="84"/>
      <c r="NAP34" s="84"/>
      <c r="NAQ34" s="84"/>
      <c r="NAR34" s="84"/>
      <c r="NAS34" s="84"/>
      <c r="NAT34" s="84"/>
      <c r="NAU34" s="84"/>
      <c r="NAV34" s="84"/>
      <c r="NAW34" s="84"/>
      <c r="NAX34" s="84"/>
      <c r="NAY34" s="84"/>
      <c r="NAZ34" s="84"/>
      <c r="NBA34" s="84"/>
      <c r="NBB34" s="84"/>
      <c r="NBC34" s="84"/>
      <c r="NBD34" s="84"/>
      <c r="NBE34" s="84"/>
      <c r="NBF34" s="84"/>
      <c r="NBG34" s="84"/>
      <c r="NBH34" s="84"/>
      <c r="NBI34" s="84"/>
      <c r="NBJ34" s="84"/>
      <c r="NBK34" s="84"/>
      <c r="NBL34" s="84"/>
      <c r="NBM34" s="84"/>
      <c r="NBN34" s="84"/>
      <c r="NBO34" s="84"/>
      <c r="NBP34" s="84"/>
      <c r="NBQ34" s="84"/>
      <c r="NBR34" s="84"/>
      <c r="NBS34" s="84"/>
      <c r="NBT34" s="84"/>
      <c r="NBU34" s="84"/>
      <c r="NBV34" s="84"/>
      <c r="NBW34" s="84"/>
      <c r="NBX34" s="84"/>
      <c r="NBY34" s="84"/>
      <c r="NBZ34" s="84"/>
      <c r="NCA34" s="84"/>
      <c r="NCB34" s="84"/>
      <c r="NCC34" s="84"/>
      <c r="NCD34" s="84"/>
      <c r="NCE34" s="84"/>
      <c r="NCF34" s="84"/>
      <c r="NCG34" s="84"/>
      <c r="NCH34" s="84"/>
      <c r="NCI34" s="84"/>
      <c r="NCJ34" s="84"/>
      <c r="NCK34" s="84"/>
      <c r="NCL34" s="84"/>
      <c r="NCM34" s="84"/>
      <c r="NCN34" s="84"/>
      <c r="NCO34" s="84"/>
      <c r="NCP34" s="84"/>
      <c r="NCQ34" s="84"/>
      <c r="NCR34" s="84"/>
      <c r="NCS34" s="84"/>
      <c r="NCT34" s="84"/>
      <c r="NCU34" s="84"/>
      <c r="NCV34" s="84"/>
      <c r="NCW34" s="84"/>
      <c r="NCX34" s="84"/>
      <c r="NCY34" s="84"/>
      <c r="NCZ34" s="84"/>
      <c r="NDA34" s="84"/>
      <c r="NDB34" s="84"/>
      <c r="NDC34" s="84"/>
      <c r="NDD34" s="84"/>
      <c r="NDE34" s="84"/>
      <c r="NDF34" s="84"/>
      <c r="NDG34" s="84"/>
      <c r="NDH34" s="84"/>
      <c r="NDI34" s="84"/>
      <c r="NDJ34" s="84"/>
      <c r="NDK34" s="84"/>
      <c r="NDL34" s="84"/>
      <c r="NDM34" s="84"/>
      <c r="NDN34" s="84"/>
      <c r="NDO34" s="84"/>
      <c r="NDP34" s="84"/>
      <c r="NDQ34" s="84"/>
      <c r="NDR34" s="84"/>
      <c r="NDS34" s="84"/>
      <c r="NDT34" s="84"/>
      <c r="NDU34" s="84"/>
      <c r="NDV34" s="84"/>
      <c r="NDW34" s="84"/>
      <c r="NDX34" s="84"/>
      <c r="NDY34" s="84"/>
      <c r="NDZ34" s="84"/>
      <c r="NEA34" s="84"/>
      <c r="NEB34" s="84"/>
      <c r="NEC34" s="84"/>
      <c r="NED34" s="84"/>
      <c r="NEE34" s="84"/>
      <c r="NEF34" s="84"/>
      <c r="NEG34" s="84"/>
      <c r="NEH34" s="84"/>
      <c r="NEI34" s="84"/>
      <c r="NEJ34" s="84"/>
      <c r="NEK34" s="84"/>
      <c r="NEL34" s="84"/>
      <c r="NEM34" s="84"/>
      <c r="NEN34" s="84"/>
      <c r="NEO34" s="84"/>
      <c r="NEP34" s="84"/>
      <c r="NEQ34" s="84"/>
      <c r="NER34" s="84"/>
      <c r="NES34" s="84"/>
      <c r="NET34" s="84"/>
      <c r="NEU34" s="84"/>
      <c r="NEV34" s="84"/>
      <c r="NEW34" s="84"/>
      <c r="NEX34" s="84"/>
      <c r="NEY34" s="84"/>
      <c r="NEZ34" s="84"/>
      <c r="NFA34" s="84"/>
      <c r="NFB34" s="84"/>
      <c r="NFC34" s="84"/>
      <c r="NFD34" s="84"/>
      <c r="NFE34" s="84"/>
      <c r="NFF34" s="84"/>
      <c r="NFG34" s="84"/>
      <c r="NFH34" s="84"/>
      <c r="NFI34" s="84"/>
      <c r="NFJ34" s="84"/>
      <c r="NFK34" s="84"/>
      <c r="NFL34" s="84"/>
      <c r="NFM34" s="84"/>
      <c r="NFN34" s="84"/>
      <c r="NFO34" s="84"/>
      <c r="NFP34" s="84"/>
      <c r="NFQ34" s="84"/>
      <c r="NFR34" s="84"/>
      <c r="NFS34" s="84"/>
      <c r="NFT34" s="84"/>
      <c r="NFU34" s="84"/>
      <c r="NFV34" s="84"/>
      <c r="NFW34" s="84"/>
      <c r="NFX34" s="84"/>
      <c r="NFY34" s="84"/>
      <c r="NFZ34" s="84"/>
      <c r="NGA34" s="84"/>
      <c r="NGB34" s="84"/>
      <c r="NGC34" s="84"/>
      <c r="NGD34" s="84"/>
      <c r="NGE34" s="84"/>
      <c r="NGF34" s="84"/>
      <c r="NGG34" s="84"/>
      <c r="NGH34" s="84"/>
      <c r="NGI34" s="84"/>
      <c r="NGJ34" s="84"/>
      <c r="NGK34" s="84"/>
      <c r="NGL34" s="84"/>
      <c r="NGM34" s="84"/>
      <c r="NGN34" s="84"/>
      <c r="NGO34" s="84"/>
      <c r="NGP34" s="84"/>
      <c r="NGQ34" s="84"/>
      <c r="NGR34" s="84"/>
      <c r="NGS34" s="84"/>
      <c r="NGT34" s="84"/>
      <c r="NGU34" s="84"/>
      <c r="NGV34" s="84"/>
      <c r="NGW34" s="84"/>
      <c r="NGX34" s="84"/>
      <c r="NGY34" s="84"/>
      <c r="NGZ34" s="84"/>
      <c r="NHA34" s="84"/>
      <c r="NHB34" s="84"/>
      <c r="NHC34" s="84"/>
      <c r="NHD34" s="84"/>
      <c r="NHE34" s="84"/>
      <c r="NHF34" s="84"/>
      <c r="NHG34" s="84"/>
      <c r="NHH34" s="84"/>
      <c r="NHI34" s="84"/>
      <c r="NHJ34" s="84"/>
      <c r="NHK34" s="84"/>
      <c r="NHL34" s="84"/>
      <c r="NHM34" s="84"/>
      <c r="NHN34" s="84"/>
      <c r="NHO34" s="84"/>
      <c r="NHP34" s="84"/>
      <c r="NHQ34" s="84"/>
      <c r="NHR34" s="84"/>
      <c r="NHS34" s="84"/>
      <c r="NHT34" s="84"/>
      <c r="NHU34" s="84"/>
      <c r="NHV34" s="84"/>
      <c r="NHW34" s="84"/>
      <c r="NHX34" s="84"/>
      <c r="NHY34" s="84"/>
      <c r="NHZ34" s="84"/>
      <c r="NIA34" s="84"/>
      <c r="NIB34" s="84"/>
      <c r="NIC34" s="84"/>
      <c r="NID34" s="84"/>
      <c r="NIE34" s="84"/>
      <c r="NIF34" s="84"/>
      <c r="NIG34" s="84"/>
      <c r="NIH34" s="84"/>
      <c r="NII34" s="84"/>
      <c r="NIJ34" s="84"/>
      <c r="NIK34" s="84"/>
      <c r="NIL34" s="84"/>
      <c r="NIM34" s="84"/>
      <c r="NIN34" s="84"/>
      <c r="NIO34" s="84"/>
      <c r="NIP34" s="84"/>
      <c r="NIQ34" s="84"/>
      <c r="NIR34" s="84"/>
      <c r="NIS34" s="84"/>
      <c r="NIT34" s="84"/>
      <c r="NIU34" s="84"/>
      <c r="NIV34" s="84"/>
      <c r="NIW34" s="84"/>
      <c r="NIX34" s="84"/>
      <c r="NIY34" s="84"/>
      <c r="NIZ34" s="84"/>
      <c r="NJA34" s="84"/>
      <c r="NJB34" s="84"/>
      <c r="NJC34" s="84"/>
      <c r="NJD34" s="84"/>
      <c r="NJE34" s="84"/>
      <c r="NJF34" s="84"/>
      <c r="NJG34" s="84"/>
      <c r="NJH34" s="84"/>
      <c r="NJI34" s="84"/>
      <c r="NJJ34" s="84"/>
      <c r="NJK34" s="84"/>
      <c r="NJL34" s="84"/>
      <c r="NJM34" s="84"/>
      <c r="NJN34" s="84"/>
      <c r="NJO34" s="84"/>
      <c r="NJP34" s="84"/>
      <c r="NJQ34" s="84"/>
      <c r="NJR34" s="84"/>
      <c r="NJS34" s="84"/>
      <c r="NJT34" s="84"/>
      <c r="NJU34" s="84"/>
      <c r="NJV34" s="84"/>
      <c r="NJW34" s="84"/>
      <c r="NJX34" s="84"/>
      <c r="NJY34" s="84"/>
      <c r="NJZ34" s="84"/>
      <c r="NKA34" s="84"/>
      <c r="NKB34" s="84"/>
      <c r="NKC34" s="84"/>
      <c r="NKD34" s="84"/>
      <c r="NKE34" s="84"/>
      <c r="NKF34" s="84"/>
      <c r="NKG34" s="84"/>
      <c r="NKH34" s="84"/>
      <c r="NKI34" s="84"/>
      <c r="NKJ34" s="84"/>
      <c r="NKK34" s="84"/>
      <c r="NKL34" s="84"/>
      <c r="NKM34" s="84"/>
      <c r="NKN34" s="84"/>
      <c r="NKO34" s="84"/>
      <c r="NKP34" s="84"/>
      <c r="NKQ34" s="84"/>
      <c r="NKR34" s="84"/>
      <c r="NKS34" s="84"/>
      <c r="NKT34" s="84"/>
      <c r="NKU34" s="84"/>
      <c r="NKV34" s="84"/>
      <c r="NKW34" s="84"/>
      <c r="NKX34" s="84"/>
      <c r="NKY34" s="84"/>
      <c r="NKZ34" s="84"/>
      <c r="NLA34" s="84"/>
      <c r="NLB34" s="84"/>
      <c r="NLC34" s="84"/>
      <c r="NLD34" s="84"/>
      <c r="NLE34" s="84"/>
      <c r="NLF34" s="84"/>
      <c r="NLG34" s="84"/>
      <c r="NLH34" s="84"/>
      <c r="NLI34" s="84"/>
      <c r="NLJ34" s="84"/>
      <c r="NLK34" s="84"/>
      <c r="NLL34" s="84"/>
      <c r="NLM34" s="84"/>
      <c r="NLN34" s="84"/>
      <c r="NLO34" s="84"/>
      <c r="NLP34" s="84"/>
      <c r="NLQ34" s="84"/>
      <c r="NLR34" s="84"/>
      <c r="NLS34" s="84"/>
      <c r="NLT34" s="84"/>
      <c r="NLU34" s="84"/>
      <c r="NLV34" s="84"/>
      <c r="NLW34" s="84"/>
      <c r="NLX34" s="84"/>
      <c r="NLY34" s="84"/>
      <c r="NLZ34" s="84"/>
      <c r="NMA34" s="84"/>
      <c r="NMB34" s="84"/>
      <c r="NMC34" s="84"/>
      <c r="NMD34" s="84"/>
      <c r="NME34" s="84"/>
      <c r="NMF34" s="84"/>
      <c r="NMG34" s="84"/>
      <c r="NMH34" s="84"/>
      <c r="NMI34" s="84"/>
      <c r="NMJ34" s="84"/>
      <c r="NMK34" s="84"/>
      <c r="NML34" s="84"/>
      <c r="NMM34" s="84"/>
      <c r="NMN34" s="84"/>
      <c r="NMO34" s="84"/>
      <c r="NMP34" s="84"/>
      <c r="NMQ34" s="84"/>
      <c r="NMR34" s="84"/>
      <c r="NMS34" s="84"/>
      <c r="NMT34" s="84"/>
      <c r="NMU34" s="84"/>
      <c r="NMV34" s="84"/>
      <c r="NMW34" s="84"/>
      <c r="NMX34" s="84"/>
      <c r="NMY34" s="84"/>
      <c r="NMZ34" s="84"/>
      <c r="NNA34" s="84"/>
      <c r="NNB34" s="84"/>
      <c r="NNC34" s="84"/>
      <c r="NND34" s="84"/>
      <c r="NNE34" s="84"/>
      <c r="NNF34" s="84"/>
      <c r="NNG34" s="84"/>
      <c r="NNH34" s="84"/>
      <c r="NNI34" s="84"/>
      <c r="NNJ34" s="84"/>
      <c r="NNK34" s="84"/>
      <c r="NNL34" s="84"/>
      <c r="NNM34" s="84"/>
      <c r="NNN34" s="84"/>
      <c r="NNO34" s="84"/>
      <c r="NNP34" s="84"/>
      <c r="NNQ34" s="84"/>
      <c r="NNR34" s="84"/>
      <c r="NNS34" s="84"/>
      <c r="NNT34" s="84"/>
      <c r="NNU34" s="84"/>
      <c r="NNV34" s="84"/>
      <c r="NNW34" s="84"/>
      <c r="NNX34" s="84"/>
      <c r="NNY34" s="84"/>
      <c r="NNZ34" s="84"/>
      <c r="NOA34" s="84"/>
      <c r="NOB34" s="84"/>
      <c r="NOC34" s="84"/>
      <c r="NOD34" s="84"/>
      <c r="NOE34" s="84"/>
      <c r="NOF34" s="84"/>
      <c r="NOG34" s="84"/>
      <c r="NOH34" s="84"/>
      <c r="NOI34" s="84"/>
      <c r="NOJ34" s="84"/>
      <c r="NOK34" s="84"/>
      <c r="NOL34" s="84"/>
      <c r="NOM34" s="84"/>
      <c r="NON34" s="84"/>
      <c r="NOO34" s="84"/>
      <c r="NOP34" s="84"/>
      <c r="NOQ34" s="84"/>
      <c r="NOR34" s="84"/>
      <c r="NOS34" s="84"/>
      <c r="NOT34" s="84"/>
      <c r="NOU34" s="84"/>
      <c r="NOV34" s="84"/>
      <c r="NOW34" s="84"/>
      <c r="NOX34" s="84"/>
      <c r="NOY34" s="84"/>
      <c r="NOZ34" s="84"/>
      <c r="NPA34" s="84"/>
      <c r="NPB34" s="84"/>
      <c r="NPC34" s="84"/>
      <c r="NPD34" s="84"/>
      <c r="NPE34" s="84"/>
      <c r="NPF34" s="84"/>
      <c r="NPG34" s="84"/>
      <c r="NPH34" s="84"/>
      <c r="NPI34" s="84"/>
      <c r="NPJ34" s="84"/>
      <c r="NPK34" s="84"/>
      <c r="NPL34" s="84"/>
      <c r="NPM34" s="84"/>
      <c r="NPN34" s="84"/>
      <c r="NPO34" s="84"/>
      <c r="NPP34" s="84"/>
      <c r="NPQ34" s="84"/>
      <c r="NPR34" s="84"/>
      <c r="NPS34" s="84"/>
      <c r="NPT34" s="84"/>
      <c r="NPU34" s="84"/>
      <c r="NPV34" s="84"/>
      <c r="NPW34" s="84"/>
      <c r="NPX34" s="84"/>
      <c r="NPY34" s="84"/>
      <c r="NPZ34" s="84"/>
      <c r="NQA34" s="84"/>
      <c r="NQB34" s="84"/>
      <c r="NQC34" s="84"/>
      <c r="NQD34" s="84"/>
      <c r="NQE34" s="84"/>
      <c r="NQF34" s="84"/>
      <c r="NQG34" s="84"/>
      <c r="NQH34" s="84"/>
      <c r="NQI34" s="84"/>
      <c r="NQJ34" s="84"/>
      <c r="NQK34" s="84"/>
      <c r="NQL34" s="84"/>
      <c r="NQM34" s="84"/>
      <c r="NQN34" s="84"/>
      <c r="NQO34" s="84"/>
      <c r="NQP34" s="84"/>
      <c r="NQQ34" s="84"/>
      <c r="NQR34" s="84"/>
      <c r="NQS34" s="84"/>
      <c r="NQT34" s="84"/>
      <c r="NQU34" s="84"/>
      <c r="NQV34" s="84"/>
      <c r="NQW34" s="84"/>
      <c r="NQX34" s="84"/>
      <c r="NQY34" s="84"/>
      <c r="NQZ34" s="84"/>
      <c r="NRA34" s="84"/>
      <c r="NRB34" s="84"/>
      <c r="NRC34" s="84"/>
      <c r="NRD34" s="84"/>
      <c r="NRE34" s="84"/>
      <c r="NRF34" s="84"/>
      <c r="NRG34" s="84"/>
      <c r="NRH34" s="84"/>
      <c r="NRI34" s="84"/>
      <c r="NRJ34" s="84"/>
      <c r="NRK34" s="84"/>
      <c r="NRL34" s="84"/>
      <c r="NRM34" s="84"/>
      <c r="NRN34" s="84"/>
      <c r="NRO34" s="84"/>
      <c r="NRP34" s="84"/>
      <c r="NRQ34" s="84"/>
      <c r="NRR34" s="84"/>
      <c r="NRS34" s="84"/>
      <c r="NRT34" s="84"/>
      <c r="NRU34" s="84"/>
      <c r="NRV34" s="84"/>
      <c r="NRW34" s="84"/>
      <c r="NRX34" s="84"/>
      <c r="NRY34" s="84"/>
      <c r="NRZ34" s="84"/>
      <c r="NSA34" s="84"/>
      <c r="NSB34" s="84"/>
      <c r="NSC34" s="84"/>
      <c r="NSD34" s="84"/>
      <c r="NSE34" s="84"/>
      <c r="NSF34" s="84"/>
      <c r="NSG34" s="84"/>
      <c r="NSH34" s="84"/>
      <c r="NSI34" s="84"/>
      <c r="NSJ34" s="84"/>
      <c r="NSK34" s="84"/>
      <c r="NSL34" s="84"/>
      <c r="NSM34" s="84"/>
      <c r="NSN34" s="84"/>
      <c r="NSO34" s="84"/>
      <c r="NSP34" s="84"/>
      <c r="NSQ34" s="84"/>
      <c r="NSR34" s="84"/>
      <c r="NSS34" s="84"/>
      <c r="NST34" s="84"/>
      <c r="NSU34" s="84"/>
      <c r="NSV34" s="84"/>
      <c r="NSW34" s="84"/>
      <c r="NSX34" s="84"/>
      <c r="NSY34" s="84"/>
      <c r="NSZ34" s="84"/>
      <c r="NTA34" s="84"/>
      <c r="NTB34" s="84"/>
      <c r="NTC34" s="84"/>
      <c r="NTD34" s="84"/>
      <c r="NTE34" s="84"/>
      <c r="NTF34" s="84"/>
      <c r="NTG34" s="84"/>
      <c r="NTH34" s="84"/>
      <c r="NTI34" s="84"/>
      <c r="NTJ34" s="84"/>
      <c r="NTK34" s="84"/>
      <c r="NTL34" s="84"/>
      <c r="NTM34" s="84"/>
      <c r="NTN34" s="84"/>
      <c r="NTO34" s="84"/>
      <c r="NTP34" s="84"/>
      <c r="NTQ34" s="84"/>
      <c r="NTR34" s="84"/>
      <c r="NTS34" s="84"/>
      <c r="NTT34" s="84"/>
      <c r="NTU34" s="84"/>
      <c r="NTV34" s="84"/>
      <c r="NTW34" s="84"/>
      <c r="NTX34" s="84"/>
      <c r="NTY34" s="84"/>
      <c r="NTZ34" s="84"/>
      <c r="NUA34" s="84"/>
      <c r="NUB34" s="84"/>
      <c r="NUC34" s="84"/>
      <c r="NUD34" s="84"/>
      <c r="NUE34" s="84"/>
      <c r="NUF34" s="84"/>
      <c r="NUG34" s="84"/>
      <c r="NUH34" s="84"/>
      <c r="NUI34" s="84"/>
      <c r="NUJ34" s="84"/>
      <c r="NUK34" s="84"/>
      <c r="NUL34" s="84"/>
      <c r="NUM34" s="84"/>
      <c r="NUN34" s="84"/>
      <c r="NUO34" s="84"/>
      <c r="NUP34" s="84"/>
      <c r="NUQ34" s="84"/>
      <c r="NUR34" s="84"/>
      <c r="NUS34" s="84"/>
      <c r="NUT34" s="84"/>
      <c r="NUU34" s="84"/>
      <c r="NUV34" s="84"/>
      <c r="NUW34" s="84"/>
      <c r="NUX34" s="84"/>
      <c r="NUY34" s="84"/>
      <c r="NUZ34" s="84"/>
      <c r="NVA34" s="84"/>
      <c r="NVB34" s="84"/>
      <c r="NVC34" s="84"/>
      <c r="NVD34" s="84"/>
      <c r="NVE34" s="84"/>
      <c r="NVF34" s="84"/>
      <c r="NVG34" s="84"/>
      <c r="NVH34" s="84"/>
      <c r="NVI34" s="84"/>
      <c r="NVJ34" s="84"/>
      <c r="NVK34" s="84"/>
      <c r="NVL34" s="84"/>
      <c r="NVM34" s="84"/>
      <c r="NVN34" s="84"/>
      <c r="NVO34" s="84"/>
      <c r="NVP34" s="84"/>
      <c r="NVQ34" s="84"/>
      <c r="NVR34" s="84"/>
      <c r="NVS34" s="84"/>
      <c r="NVT34" s="84"/>
      <c r="NVU34" s="84"/>
      <c r="NVV34" s="84"/>
      <c r="NVW34" s="84"/>
      <c r="NVX34" s="84"/>
      <c r="NVY34" s="84"/>
      <c r="NVZ34" s="84"/>
      <c r="NWA34" s="84"/>
      <c r="NWB34" s="84"/>
      <c r="NWC34" s="84"/>
      <c r="NWD34" s="84"/>
      <c r="NWE34" s="84"/>
      <c r="NWF34" s="84"/>
      <c r="NWG34" s="84"/>
      <c r="NWH34" s="84"/>
      <c r="NWI34" s="84"/>
      <c r="NWJ34" s="84"/>
      <c r="NWK34" s="84"/>
      <c r="NWL34" s="84"/>
      <c r="NWM34" s="84"/>
      <c r="NWN34" s="84"/>
      <c r="NWO34" s="84"/>
      <c r="NWP34" s="84"/>
      <c r="NWQ34" s="84"/>
      <c r="NWR34" s="84"/>
      <c r="NWS34" s="84"/>
      <c r="NWT34" s="84"/>
      <c r="NWU34" s="84"/>
      <c r="NWV34" s="84"/>
      <c r="NWW34" s="84"/>
      <c r="NWX34" s="84"/>
      <c r="NWY34" s="84"/>
      <c r="NWZ34" s="84"/>
      <c r="NXA34" s="84"/>
      <c r="NXB34" s="84"/>
      <c r="NXC34" s="84"/>
      <c r="NXD34" s="84"/>
      <c r="NXE34" s="84"/>
      <c r="NXF34" s="84"/>
      <c r="NXG34" s="84"/>
      <c r="NXH34" s="84"/>
      <c r="NXI34" s="84"/>
      <c r="NXJ34" s="84"/>
      <c r="NXK34" s="84"/>
      <c r="NXL34" s="84"/>
      <c r="NXM34" s="84"/>
      <c r="NXN34" s="84"/>
      <c r="NXO34" s="84"/>
      <c r="NXP34" s="84"/>
      <c r="NXQ34" s="84"/>
      <c r="NXR34" s="84"/>
      <c r="NXS34" s="84"/>
      <c r="NXT34" s="84"/>
      <c r="NXU34" s="84"/>
      <c r="NXV34" s="84"/>
      <c r="NXW34" s="84"/>
      <c r="NXX34" s="84"/>
      <c r="NXY34" s="84"/>
      <c r="NXZ34" s="84"/>
      <c r="NYA34" s="84"/>
      <c r="NYB34" s="84"/>
      <c r="NYC34" s="84"/>
      <c r="NYD34" s="84"/>
      <c r="NYE34" s="84"/>
      <c r="NYF34" s="84"/>
      <c r="NYG34" s="84"/>
      <c r="NYH34" s="84"/>
      <c r="NYI34" s="84"/>
      <c r="NYJ34" s="84"/>
      <c r="NYK34" s="84"/>
      <c r="NYL34" s="84"/>
      <c r="NYM34" s="84"/>
      <c r="NYN34" s="84"/>
      <c r="NYO34" s="84"/>
      <c r="NYP34" s="84"/>
      <c r="NYQ34" s="84"/>
      <c r="NYR34" s="84"/>
      <c r="NYS34" s="84"/>
      <c r="NYT34" s="84"/>
      <c r="NYU34" s="84"/>
      <c r="NYV34" s="84"/>
      <c r="NYW34" s="84"/>
      <c r="NYX34" s="84"/>
      <c r="NYY34" s="84"/>
      <c r="NYZ34" s="84"/>
      <c r="NZA34" s="84"/>
      <c r="NZB34" s="84"/>
      <c r="NZC34" s="84"/>
      <c r="NZD34" s="84"/>
      <c r="NZE34" s="84"/>
      <c r="NZF34" s="84"/>
      <c r="NZG34" s="84"/>
      <c r="NZH34" s="84"/>
      <c r="NZI34" s="84"/>
      <c r="NZJ34" s="84"/>
      <c r="NZK34" s="84"/>
      <c r="NZL34" s="84"/>
      <c r="NZM34" s="84"/>
      <c r="NZN34" s="84"/>
      <c r="NZO34" s="84"/>
      <c r="NZP34" s="84"/>
      <c r="NZQ34" s="84"/>
      <c r="NZR34" s="84"/>
      <c r="NZS34" s="84"/>
      <c r="NZT34" s="84"/>
      <c r="NZU34" s="84"/>
      <c r="NZV34" s="84"/>
      <c r="NZW34" s="84"/>
      <c r="NZX34" s="84"/>
      <c r="NZY34" s="84"/>
      <c r="NZZ34" s="84"/>
      <c r="OAA34" s="84"/>
      <c r="OAB34" s="84"/>
      <c r="OAC34" s="84"/>
      <c r="OAD34" s="84"/>
      <c r="OAE34" s="84"/>
      <c r="OAF34" s="84"/>
      <c r="OAG34" s="84"/>
      <c r="OAH34" s="84"/>
      <c r="OAI34" s="84"/>
      <c r="OAJ34" s="84"/>
      <c r="OAK34" s="84"/>
      <c r="OAL34" s="84"/>
      <c r="OAM34" s="84"/>
      <c r="OAN34" s="84"/>
      <c r="OAO34" s="84"/>
      <c r="OAP34" s="84"/>
      <c r="OAQ34" s="84"/>
      <c r="OAR34" s="84"/>
      <c r="OAS34" s="84"/>
      <c r="OAT34" s="84"/>
      <c r="OAU34" s="84"/>
      <c r="OAV34" s="84"/>
      <c r="OAW34" s="84"/>
      <c r="OAX34" s="84"/>
      <c r="OAY34" s="84"/>
      <c r="OAZ34" s="84"/>
      <c r="OBA34" s="84"/>
      <c r="OBB34" s="84"/>
      <c r="OBC34" s="84"/>
      <c r="OBD34" s="84"/>
      <c r="OBE34" s="84"/>
      <c r="OBF34" s="84"/>
      <c r="OBG34" s="84"/>
      <c r="OBH34" s="84"/>
      <c r="OBI34" s="84"/>
      <c r="OBJ34" s="84"/>
      <c r="OBK34" s="84"/>
      <c r="OBL34" s="84"/>
      <c r="OBM34" s="84"/>
      <c r="OBN34" s="84"/>
      <c r="OBO34" s="84"/>
      <c r="OBP34" s="84"/>
      <c r="OBQ34" s="84"/>
      <c r="OBR34" s="84"/>
      <c r="OBS34" s="84"/>
      <c r="OBT34" s="84"/>
      <c r="OBU34" s="84"/>
      <c r="OBV34" s="84"/>
      <c r="OBW34" s="84"/>
      <c r="OBX34" s="84"/>
      <c r="OBY34" s="84"/>
      <c r="OBZ34" s="84"/>
      <c r="OCA34" s="84"/>
      <c r="OCB34" s="84"/>
      <c r="OCC34" s="84"/>
      <c r="OCD34" s="84"/>
      <c r="OCE34" s="84"/>
      <c r="OCF34" s="84"/>
      <c r="OCG34" s="84"/>
      <c r="OCH34" s="84"/>
      <c r="OCI34" s="84"/>
      <c r="OCJ34" s="84"/>
      <c r="OCK34" s="84"/>
      <c r="OCL34" s="84"/>
      <c r="OCM34" s="84"/>
      <c r="OCN34" s="84"/>
      <c r="OCO34" s="84"/>
      <c r="OCP34" s="84"/>
      <c r="OCQ34" s="84"/>
      <c r="OCR34" s="84"/>
      <c r="OCS34" s="84"/>
      <c r="OCT34" s="84"/>
      <c r="OCU34" s="84"/>
      <c r="OCV34" s="84"/>
      <c r="OCW34" s="84"/>
      <c r="OCX34" s="84"/>
      <c r="OCY34" s="84"/>
      <c r="OCZ34" s="84"/>
      <c r="ODA34" s="84"/>
      <c r="ODB34" s="84"/>
      <c r="ODC34" s="84"/>
      <c r="ODD34" s="84"/>
      <c r="ODE34" s="84"/>
      <c r="ODF34" s="84"/>
      <c r="ODG34" s="84"/>
      <c r="ODH34" s="84"/>
      <c r="ODI34" s="84"/>
      <c r="ODJ34" s="84"/>
      <c r="ODK34" s="84"/>
      <c r="ODL34" s="84"/>
      <c r="ODM34" s="84"/>
      <c r="ODN34" s="84"/>
      <c r="ODO34" s="84"/>
      <c r="ODP34" s="84"/>
      <c r="ODQ34" s="84"/>
      <c r="ODR34" s="84"/>
      <c r="ODS34" s="84"/>
      <c r="ODT34" s="84"/>
      <c r="ODU34" s="84"/>
      <c r="ODV34" s="84"/>
      <c r="ODW34" s="84"/>
      <c r="ODX34" s="84"/>
      <c r="ODY34" s="84"/>
      <c r="ODZ34" s="84"/>
      <c r="OEA34" s="84"/>
      <c r="OEB34" s="84"/>
      <c r="OEC34" s="84"/>
      <c r="OED34" s="84"/>
      <c r="OEE34" s="84"/>
      <c r="OEF34" s="84"/>
      <c r="OEG34" s="84"/>
      <c r="OEH34" s="84"/>
      <c r="OEI34" s="84"/>
      <c r="OEJ34" s="84"/>
      <c r="OEK34" s="84"/>
      <c r="OEL34" s="84"/>
      <c r="OEM34" s="84"/>
      <c r="OEN34" s="84"/>
      <c r="OEO34" s="84"/>
      <c r="OEP34" s="84"/>
      <c r="OEQ34" s="84"/>
      <c r="OER34" s="84"/>
      <c r="OES34" s="84"/>
      <c r="OET34" s="84"/>
      <c r="OEU34" s="84"/>
      <c r="OEV34" s="84"/>
      <c r="OEW34" s="84"/>
      <c r="OEX34" s="84"/>
      <c r="OEY34" s="84"/>
      <c r="OEZ34" s="84"/>
      <c r="OFA34" s="84"/>
      <c r="OFB34" s="84"/>
      <c r="OFC34" s="84"/>
      <c r="OFD34" s="84"/>
      <c r="OFE34" s="84"/>
      <c r="OFF34" s="84"/>
      <c r="OFG34" s="84"/>
      <c r="OFH34" s="84"/>
      <c r="OFI34" s="84"/>
      <c r="OFJ34" s="84"/>
      <c r="OFK34" s="84"/>
      <c r="OFL34" s="84"/>
      <c r="OFM34" s="84"/>
      <c r="OFN34" s="84"/>
      <c r="OFO34" s="84"/>
      <c r="OFP34" s="84"/>
      <c r="OFQ34" s="84"/>
      <c r="OFR34" s="84"/>
      <c r="OFS34" s="84"/>
      <c r="OFT34" s="84"/>
      <c r="OFU34" s="84"/>
      <c r="OFV34" s="84"/>
      <c r="OFW34" s="84"/>
      <c r="OFX34" s="84"/>
      <c r="OFY34" s="84"/>
      <c r="OFZ34" s="84"/>
      <c r="OGA34" s="84"/>
      <c r="OGB34" s="84"/>
      <c r="OGC34" s="84"/>
      <c r="OGD34" s="84"/>
      <c r="OGE34" s="84"/>
      <c r="OGF34" s="84"/>
      <c r="OGG34" s="84"/>
      <c r="OGH34" s="84"/>
      <c r="OGI34" s="84"/>
      <c r="OGJ34" s="84"/>
      <c r="OGK34" s="84"/>
      <c r="OGL34" s="84"/>
      <c r="OGM34" s="84"/>
      <c r="OGN34" s="84"/>
      <c r="OGO34" s="84"/>
      <c r="OGP34" s="84"/>
      <c r="OGQ34" s="84"/>
      <c r="OGR34" s="84"/>
      <c r="OGS34" s="84"/>
      <c r="OGT34" s="84"/>
      <c r="OGU34" s="84"/>
      <c r="OGV34" s="84"/>
      <c r="OGW34" s="84"/>
      <c r="OGX34" s="84"/>
      <c r="OGY34" s="84"/>
      <c r="OGZ34" s="84"/>
      <c r="OHA34" s="84"/>
      <c r="OHB34" s="84"/>
      <c r="OHC34" s="84"/>
      <c r="OHD34" s="84"/>
      <c r="OHE34" s="84"/>
      <c r="OHF34" s="84"/>
      <c r="OHG34" s="84"/>
      <c r="OHH34" s="84"/>
      <c r="OHI34" s="84"/>
      <c r="OHJ34" s="84"/>
      <c r="OHK34" s="84"/>
      <c r="OHL34" s="84"/>
      <c r="OHM34" s="84"/>
      <c r="OHN34" s="84"/>
      <c r="OHO34" s="84"/>
      <c r="OHP34" s="84"/>
      <c r="OHQ34" s="84"/>
      <c r="OHR34" s="84"/>
      <c r="OHS34" s="84"/>
      <c r="OHT34" s="84"/>
      <c r="OHU34" s="84"/>
      <c r="OHV34" s="84"/>
      <c r="OHW34" s="84"/>
      <c r="OHX34" s="84"/>
      <c r="OHY34" s="84"/>
      <c r="OHZ34" s="84"/>
      <c r="OIA34" s="84"/>
      <c r="OIB34" s="84"/>
      <c r="OIC34" s="84"/>
      <c r="OID34" s="84"/>
      <c r="OIE34" s="84"/>
      <c r="OIF34" s="84"/>
      <c r="OIG34" s="84"/>
      <c r="OIH34" s="84"/>
      <c r="OII34" s="84"/>
      <c r="OIJ34" s="84"/>
      <c r="OIK34" s="84"/>
      <c r="OIL34" s="84"/>
      <c r="OIM34" s="84"/>
      <c r="OIN34" s="84"/>
      <c r="OIO34" s="84"/>
      <c r="OIP34" s="84"/>
      <c r="OIQ34" s="84"/>
      <c r="OIR34" s="84"/>
      <c r="OIS34" s="84"/>
      <c r="OIT34" s="84"/>
      <c r="OIU34" s="84"/>
      <c r="OIV34" s="84"/>
      <c r="OIW34" s="84"/>
      <c r="OIX34" s="84"/>
      <c r="OIY34" s="84"/>
      <c r="OIZ34" s="84"/>
      <c r="OJA34" s="84"/>
      <c r="OJB34" s="84"/>
      <c r="OJC34" s="84"/>
      <c r="OJD34" s="84"/>
      <c r="OJE34" s="84"/>
      <c r="OJF34" s="84"/>
      <c r="OJG34" s="84"/>
      <c r="OJH34" s="84"/>
      <c r="OJI34" s="84"/>
      <c r="OJJ34" s="84"/>
      <c r="OJK34" s="84"/>
      <c r="OJL34" s="84"/>
      <c r="OJM34" s="84"/>
      <c r="OJN34" s="84"/>
      <c r="OJO34" s="84"/>
      <c r="OJP34" s="84"/>
      <c r="OJQ34" s="84"/>
      <c r="OJR34" s="84"/>
      <c r="OJS34" s="84"/>
      <c r="OJT34" s="84"/>
      <c r="OJU34" s="84"/>
      <c r="OJV34" s="84"/>
      <c r="OJW34" s="84"/>
      <c r="OJX34" s="84"/>
      <c r="OJY34" s="84"/>
      <c r="OJZ34" s="84"/>
      <c r="OKA34" s="84"/>
      <c r="OKB34" s="84"/>
      <c r="OKC34" s="84"/>
      <c r="OKD34" s="84"/>
      <c r="OKE34" s="84"/>
      <c r="OKF34" s="84"/>
      <c r="OKG34" s="84"/>
      <c r="OKH34" s="84"/>
      <c r="OKI34" s="84"/>
      <c r="OKJ34" s="84"/>
      <c r="OKK34" s="84"/>
      <c r="OKL34" s="84"/>
      <c r="OKM34" s="84"/>
      <c r="OKN34" s="84"/>
      <c r="OKO34" s="84"/>
      <c r="OKP34" s="84"/>
      <c r="OKQ34" s="84"/>
      <c r="OKR34" s="84"/>
      <c r="OKS34" s="84"/>
      <c r="OKT34" s="84"/>
      <c r="OKU34" s="84"/>
      <c r="OKV34" s="84"/>
      <c r="OKW34" s="84"/>
      <c r="OKX34" s="84"/>
      <c r="OKY34" s="84"/>
      <c r="OKZ34" s="84"/>
      <c r="OLA34" s="84"/>
      <c r="OLB34" s="84"/>
      <c r="OLC34" s="84"/>
      <c r="OLD34" s="84"/>
      <c r="OLE34" s="84"/>
      <c r="OLF34" s="84"/>
      <c r="OLG34" s="84"/>
      <c r="OLH34" s="84"/>
      <c r="OLI34" s="84"/>
      <c r="OLJ34" s="84"/>
      <c r="OLK34" s="84"/>
      <c r="OLL34" s="84"/>
      <c r="OLM34" s="84"/>
      <c r="OLN34" s="84"/>
      <c r="OLO34" s="84"/>
      <c r="OLP34" s="84"/>
      <c r="OLQ34" s="84"/>
      <c r="OLR34" s="84"/>
      <c r="OLS34" s="84"/>
      <c r="OLT34" s="84"/>
      <c r="OLU34" s="84"/>
      <c r="OLV34" s="84"/>
      <c r="OLW34" s="84"/>
      <c r="OLX34" s="84"/>
      <c r="OLY34" s="84"/>
      <c r="OLZ34" s="84"/>
      <c r="OMA34" s="84"/>
      <c r="OMB34" s="84"/>
      <c r="OMC34" s="84"/>
      <c r="OMD34" s="84"/>
      <c r="OME34" s="84"/>
      <c r="OMF34" s="84"/>
      <c r="OMG34" s="84"/>
      <c r="OMH34" s="84"/>
      <c r="OMI34" s="84"/>
      <c r="OMJ34" s="84"/>
      <c r="OMK34" s="84"/>
      <c r="OML34" s="84"/>
      <c r="OMM34" s="84"/>
      <c r="OMN34" s="84"/>
      <c r="OMO34" s="84"/>
      <c r="OMP34" s="84"/>
      <c r="OMQ34" s="84"/>
      <c r="OMR34" s="84"/>
      <c r="OMS34" s="84"/>
      <c r="OMT34" s="84"/>
      <c r="OMU34" s="84"/>
      <c r="OMV34" s="84"/>
      <c r="OMW34" s="84"/>
      <c r="OMX34" s="84"/>
      <c r="OMY34" s="84"/>
      <c r="OMZ34" s="84"/>
      <c r="ONA34" s="84"/>
      <c r="ONB34" s="84"/>
      <c r="ONC34" s="84"/>
      <c r="OND34" s="84"/>
      <c r="ONE34" s="84"/>
      <c r="ONF34" s="84"/>
      <c r="ONG34" s="84"/>
      <c r="ONH34" s="84"/>
      <c r="ONI34" s="84"/>
      <c r="ONJ34" s="84"/>
      <c r="ONK34" s="84"/>
      <c r="ONL34" s="84"/>
      <c r="ONM34" s="84"/>
      <c r="ONN34" s="84"/>
      <c r="ONO34" s="84"/>
      <c r="ONP34" s="84"/>
      <c r="ONQ34" s="84"/>
      <c r="ONR34" s="84"/>
      <c r="ONS34" s="84"/>
      <c r="ONT34" s="84"/>
      <c r="ONU34" s="84"/>
      <c r="ONV34" s="84"/>
      <c r="ONW34" s="84"/>
      <c r="ONX34" s="84"/>
      <c r="ONY34" s="84"/>
      <c r="ONZ34" s="84"/>
      <c r="OOA34" s="84"/>
      <c r="OOB34" s="84"/>
      <c r="OOC34" s="84"/>
      <c r="OOD34" s="84"/>
      <c r="OOE34" s="84"/>
      <c r="OOF34" s="84"/>
      <c r="OOG34" s="84"/>
      <c r="OOH34" s="84"/>
      <c r="OOI34" s="84"/>
      <c r="OOJ34" s="84"/>
      <c r="OOK34" s="84"/>
      <c r="OOL34" s="84"/>
      <c r="OOM34" s="84"/>
      <c r="OON34" s="84"/>
      <c r="OOO34" s="84"/>
      <c r="OOP34" s="84"/>
      <c r="OOQ34" s="84"/>
      <c r="OOR34" s="84"/>
      <c r="OOS34" s="84"/>
      <c r="OOT34" s="84"/>
      <c r="OOU34" s="84"/>
      <c r="OOV34" s="84"/>
      <c r="OOW34" s="84"/>
      <c r="OOX34" s="84"/>
      <c r="OOY34" s="84"/>
      <c r="OOZ34" s="84"/>
      <c r="OPA34" s="84"/>
      <c r="OPB34" s="84"/>
      <c r="OPC34" s="84"/>
      <c r="OPD34" s="84"/>
      <c r="OPE34" s="84"/>
      <c r="OPF34" s="84"/>
      <c r="OPG34" s="84"/>
      <c r="OPH34" s="84"/>
      <c r="OPI34" s="84"/>
      <c r="OPJ34" s="84"/>
      <c r="OPK34" s="84"/>
      <c r="OPL34" s="84"/>
      <c r="OPM34" s="84"/>
      <c r="OPN34" s="84"/>
      <c r="OPO34" s="84"/>
      <c r="OPP34" s="84"/>
      <c r="OPQ34" s="84"/>
      <c r="OPR34" s="84"/>
      <c r="OPS34" s="84"/>
      <c r="OPT34" s="84"/>
      <c r="OPU34" s="84"/>
      <c r="OPV34" s="84"/>
      <c r="OPW34" s="84"/>
      <c r="OPX34" s="84"/>
      <c r="OPY34" s="84"/>
      <c r="OPZ34" s="84"/>
      <c r="OQA34" s="84"/>
      <c r="OQB34" s="84"/>
      <c r="OQC34" s="84"/>
      <c r="OQD34" s="84"/>
      <c r="OQE34" s="84"/>
      <c r="OQF34" s="84"/>
      <c r="OQG34" s="84"/>
      <c r="OQH34" s="84"/>
      <c r="OQI34" s="84"/>
      <c r="OQJ34" s="84"/>
      <c r="OQK34" s="84"/>
      <c r="OQL34" s="84"/>
      <c r="OQM34" s="84"/>
      <c r="OQN34" s="84"/>
      <c r="OQO34" s="84"/>
      <c r="OQP34" s="84"/>
      <c r="OQQ34" s="84"/>
      <c r="OQR34" s="84"/>
      <c r="OQS34" s="84"/>
      <c r="OQT34" s="84"/>
      <c r="OQU34" s="84"/>
      <c r="OQV34" s="84"/>
      <c r="OQW34" s="84"/>
      <c r="OQX34" s="84"/>
      <c r="OQY34" s="84"/>
      <c r="OQZ34" s="84"/>
      <c r="ORA34" s="84"/>
      <c r="ORB34" s="84"/>
      <c r="ORC34" s="84"/>
      <c r="ORD34" s="84"/>
      <c r="ORE34" s="84"/>
      <c r="ORF34" s="84"/>
      <c r="ORG34" s="84"/>
      <c r="ORH34" s="84"/>
      <c r="ORI34" s="84"/>
      <c r="ORJ34" s="84"/>
      <c r="ORK34" s="84"/>
      <c r="ORL34" s="84"/>
      <c r="ORM34" s="84"/>
      <c r="ORN34" s="84"/>
      <c r="ORO34" s="84"/>
      <c r="ORP34" s="84"/>
      <c r="ORQ34" s="84"/>
      <c r="ORR34" s="84"/>
      <c r="ORS34" s="84"/>
      <c r="ORT34" s="84"/>
      <c r="ORU34" s="84"/>
      <c r="ORV34" s="84"/>
      <c r="ORW34" s="84"/>
      <c r="ORX34" s="84"/>
      <c r="ORY34" s="84"/>
      <c r="ORZ34" s="84"/>
      <c r="OSA34" s="84"/>
      <c r="OSB34" s="84"/>
      <c r="OSC34" s="84"/>
      <c r="OSD34" s="84"/>
      <c r="OSE34" s="84"/>
      <c r="OSF34" s="84"/>
      <c r="OSG34" s="84"/>
      <c r="OSH34" s="84"/>
      <c r="OSI34" s="84"/>
      <c r="OSJ34" s="84"/>
      <c r="OSK34" s="84"/>
      <c r="OSL34" s="84"/>
      <c r="OSM34" s="84"/>
      <c r="OSN34" s="84"/>
      <c r="OSO34" s="84"/>
      <c r="OSP34" s="84"/>
      <c r="OSQ34" s="84"/>
      <c r="OSR34" s="84"/>
      <c r="OSS34" s="84"/>
      <c r="OST34" s="84"/>
      <c r="OSU34" s="84"/>
      <c r="OSV34" s="84"/>
      <c r="OSW34" s="84"/>
      <c r="OSX34" s="84"/>
      <c r="OSY34" s="84"/>
      <c r="OSZ34" s="84"/>
      <c r="OTA34" s="84"/>
      <c r="OTB34" s="84"/>
      <c r="OTC34" s="84"/>
      <c r="OTD34" s="84"/>
      <c r="OTE34" s="84"/>
      <c r="OTF34" s="84"/>
      <c r="OTG34" s="84"/>
      <c r="OTH34" s="84"/>
      <c r="OTI34" s="84"/>
      <c r="OTJ34" s="84"/>
      <c r="OTK34" s="84"/>
      <c r="OTL34" s="84"/>
      <c r="OTM34" s="84"/>
      <c r="OTN34" s="84"/>
      <c r="OTO34" s="84"/>
      <c r="OTP34" s="84"/>
      <c r="OTQ34" s="84"/>
      <c r="OTR34" s="84"/>
      <c r="OTS34" s="84"/>
      <c r="OTT34" s="84"/>
      <c r="OTU34" s="84"/>
      <c r="OTV34" s="84"/>
      <c r="OTW34" s="84"/>
      <c r="OTX34" s="84"/>
      <c r="OTY34" s="84"/>
      <c r="OTZ34" s="84"/>
      <c r="OUA34" s="84"/>
      <c r="OUB34" s="84"/>
      <c r="OUC34" s="84"/>
      <c r="OUD34" s="84"/>
      <c r="OUE34" s="84"/>
      <c r="OUF34" s="84"/>
      <c r="OUG34" s="84"/>
      <c r="OUH34" s="84"/>
      <c r="OUI34" s="84"/>
      <c r="OUJ34" s="84"/>
      <c r="OUK34" s="84"/>
      <c r="OUL34" s="84"/>
      <c r="OUM34" s="84"/>
      <c r="OUN34" s="84"/>
      <c r="OUO34" s="84"/>
      <c r="OUP34" s="84"/>
      <c r="OUQ34" s="84"/>
      <c r="OUR34" s="84"/>
      <c r="OUS34" s="84"/>
      <c r="OUT34" s="84"/>
      <c r="OUU34" s="84"/>
      <c r="OUV34" s="84"/>
      <c r="OUW34" s="84"/>
      <c r="OUX34" s="84"/>
      <c r="OUY34" s="84"/>
      <c r="OUZ34" s="84"/>
      <c r="OVA34" s="84"/>
      <c r="OVB34" s="84"/>
      <c r="OVC34" s="84"/>
      <c r="OVD34" s="84"/>
      <c r="OVE34" s="84"/>
      <c r="OVF34" s="84"/>
      <c r="OVG34" s="84"/>
      <c r="OVH34" s="84"/>
      <c r="OVI34" s="84"/>
      <c r="OVJ34" s="84"/>
      <c r="OVK34" s="84"/>
      <c r="OVL34" s="84"/>
      <c r="OVM34" s="84"/>
      <c r="OVN34" s="84"/>
      <c r="OVO34" s="84"/>
      <c r="OVP34" s="84"/>
      <c r="OVQ34" s="84"/>
      <c r="OVR34" s="84"/>
      <c r="OVS34" s="84"/>
      <c r="OVT34" s="84"/>
      <c r="OVU34" s="84"/>
      <c r="OVV34" s="84"/>
      <c r="OVW34" s="84"/>
      <c r="OVX34" s="84"/>
      <c r="OVY34" s="84"/>
      <c r="OVZ34" s="84"/>
      <c r="OWA34" s="84"/>
      <c r="OWB34" s="84"/>
      <c r="OWC34" s="84"/>
      <c r="OWD34" s="84"/>
      <c r="OWE34" s="84"/>
      <c r="OWF34" s="84"/>
      <c r="OWG34" s="84"/>
      <c r="OWH34" s="84"/>
      <c r="OWI34" s="84"/>
      <c r="OWJ34" s="84"/>
      <c r="OWK34" s="84"/>
      <c r="OWL34" s="84"/>
      <c r="OWM34" s="84"/>
      <c r="OWN34" s="84"/>
      <c r="OWO34" s="84"/>
      <c r="OWP34" s="84"/>
      <c r="OWQ34" s="84"/>
      <c r="OWR34" s="84"/>
      <c r="OWS34" s="84"/>
      <c r="OWT34" s="84"/>
      <c r="OWU34" s="84"/>
      <c r="OWV34" s="84"/>
      <c r="OWW34" s="84"/>
      <c r="OWX34" s="84"/>
      <c r="OWY34" s="84"/>
      <c r="OWZ34" s="84"/>
      <c r="OXA34" s="84"/>
      <c r="OXB34" s="84"/>
      <c r="OXC34" s="84"/>
      <c r="OXD34" s="84"/>
      <c r="OXE34" s="84"/>
      <c r="OXF34" s="84"/>
      <c r="OXG34" s="84"/>
      <c r="OXH34" s="84"/>
      <c r="OXI34" s="84"/>
      <c r="OXJ34" s="84"/>
      <c r="OXK34" s="84"/>
      <c r="OXL34" s="84"/>
      <c r="OXM34" s="84"/>
      <c r="OXN34" s="84"/>
      <c r="OXO34" s="84"/>
      <c r="OXP34" s="84"/>
      <c r="OXQ34" s="84"/>
      <c r="OXR34" s="84"/>
      <c r="OXS34" s="84"/>
      <c r="OXT34" s="84"/>
      <c r="OXU34" s="84"/>
      <c r="OXV34" s="84"/>
      <c r="OXW34" s="84"/>
      <c r="OXX34" s="84"/>
      <c r="OXY34" s="84"/>
      <c r="OXZ34" s="84"/>
      <c r="OYA34" s="84"/>
      <c r="OYB34" s="84"/>
      <c r="OYC34" s="84"/>
      <c r="OYD34" s="84"/>
      <c r="OYE34" s="84"/>
      <c r="OYF34" s="84"/>
      <c r="OYG34" s="84"/>
      <c r="OYH34" s="84"/>
      <c r="OYI34" s="84"/>
      <c r="OYJ34" s="84"/>
      <c r="OYK34" s="84"/>
      <c r="OYL34" s="84"/>
      <c r="OYM34" s="84"/>
      <c r="OYN34" s="84"/>
      <c r="OYO34" s="84"/>
      <c r="OYP34" s="84"/>
      <c r="OYQ34" s="84"/>
      <c r="OYR34" s="84"/>
      <c r="OYS34" s="84"/>
      <c r="OYT34" s="84"/>
      <c r="OYU34" s="84"/>
      <c r="OYV34" s="84"/>
      <c r="OYW34" s="84"/>
      <c r="OYX34" s="84"/>
      <c r="OYY34" s="84"/>
      <c r="OYZ34" s="84"/>
      <c r="OZA34" s="84"/>
      <c r="OZB34" s="84"/>
      <c r="OZC34" s="84"/>
      <c r="OZD34" s="84"/>
      <c r="OZE34" s="84"/>
      <c r="OZF34" s="84"/>
      <c r="OZG34" s="84"/>
      <c r="OZH34" s="84"/>
      <c r="OZI34" s="84"/>
      <c r="OZJ34" s="84"/>
      <c r="OZK34" s="84"/>
      <c r="OZL34" s="84"/>
      <c r="OZM34" s="84"/>
      <c r="OZN34" s="84"/>
      <c r="OZO34" s="84"/>
      <c r="OZP34" s="84"/>
      <c r="OZQ34" s="84"/>
      <c r="OZR34" s="84"/>
      <c r="OZS34" s="84"/>
      <c r="OZT34" s="84"/>
      <c r="OZU34" s="84"/>
      <c r="OZV34" s="84"/>
      <c r="OZW34" s="84"/>
      <c r="OZX34" s="84"/>
      <c r="OZY34" s="84"/>
      <c r="OZZ34" s="84"/>
      <c r="PAA34" s="84"/>
      <c r="PAB34" s="84"/>
      <c r="PAC34" s="84"/>
      <c r="PAD34" s="84"/>
      <c r="PAE34" s="84"/>
      <c r="PAF34" s="84"/>
      <c r="PAG34" s="84"/>
      <c r="PAH34" s="84"/>
      <c r="PAI34" s="84"/>
      <c r="PAJ34" s="84"/>
      <c r="PAK34" s="84"/>
      <c r="PAL34" s="84"/>
      <c r="PAM34" s="84"/>
      <c r="PAN34" s="84"/>
      <c r="PAO34" s="84"/>
      <c r="PAP34" s="84"/>
      <c r="PAQ34" s="84"/>
      <c r="PAR34" s="84"/>
      <c r="PAS34" s="84"/>
      <c r="PAT34" s="84"/>
      <c r="PAU34" s="84"/>
      <c r="PAV34" s="84"/>
      <c r="PAW34" s="84"/>
      <c r="PAX34" s="84"/>
      <c r="PAY34" s="84"/>
      <c r="PAZ34" s="84"/>
      <c r="PBA34" s="84"/>
      <c r="PBB34" s="84"/>
      <c r="PBC34" s="84"/>
      <c r="PBD34" s="84"/>
      <c r="PBE34" s="84"/>
      <c r="PBF34" s="84"/>
      <c r="PBG34" s="84"/>
      <c r="PBH34" s="84"/>
      <c r="PBI34" s="84"/>
      <c r="PBJ34" s="84"/>
      <c r="PBK34" s="84"/>
      <c r="PBL34" s="84"/>
      <c r="PBM34" s="84"/>
      <c r="PBN34" s="84"/>
      <c r="PBO34" s="84"/>
      <c r="PBP34" s="84"/>
      <c r="PBQ34" s="84"/>
      <c r="PBR34" s="84"/>
      <c r="PBS34" s="84"/>
      <c r="PBT34" s="84"/>
      <c r="PBU34" s="84"/>
      <c r="PBV34" s="84"/>
      <c r="PBW34" s="84"/>
      <c r="PBX34" s="84"/>
      <c r="PBY34" s="84"/>
      <c r="PBZ34" s="84"/>
      <c r="PCA34" s="84"/>
      <c r="PCB34" s="84"/>
      <c r="PCC34" s="84"/>
      <c r="PCD34" s="84"/>
      <c r="PCE34" s="84"/>
      <c r="PCF34" s="84"/>
      <c r="PCG34" s="84"/>
      <c r="PCH34" s="84"/>
      <c r="PCI34" s="84"/>
      <c r="PCJ34" s="84"/>
      <c r="PCK34" s="84"/>
      <c r="PCL34" s="84"/>
      <c r="PCM34" s="84"/>
      <c r="PCN34" s="84"/>
      <c r="PCO34" s="84"/>
      <c r="PCP34" s="84"/>
      <c r="PCQ34" s="84"/>
      <c r="PCR34" s="84"/>
      <c r="PCS34" s="84"/>
      <c r="PCT34" s="84"/>
      <c r="PCU34" s="84"/>
      <c r="PCV34" s="84"/>
      <c r="PCW34" s="84"/>
      <c r="PCX34" s="84"/>
      <c r="PCY34" s="84"/>
      <c r="PCZ34" s="84"/>
      <c r="PDA34" s="84"/>
      <c r="PDB34" s="84"/>
      <c r="PDC34" s="84"/>
      <c r="PDD34" s="84"/>
      <c r="PDE34" s="84"/>
      <c r="PDF34" s="84"/>
      <c r="PDG34" s="84"/>
      <c r="PDH34" s="84"/>
      <c r="PDI34" s="84"/>
      <c r="PDJ34" s="84"/>
      <c r="PDK34" s="84"/>
      <c r="PDL34" s="84"/>
      <c r="PDM34" s="84"/>
      <c r="PDN34" s="84"/>
      <c r="PDO34" s="84"/>
      <c r="PDP34" s="84"/>
      <c r="PDQ34" s="84"/>
      <c r="PDR34" s="84"/>
      <c r="PDS34" s="84"/>
      <c r="PDT34" s="84"/>
      <c r="PDU34" s="84"/>
      <c r="PDV34" s="84"/>
      <c r="PDW34" s="84"/>
      <c r="PDX34" s="84"/>
      <c r="PDY34" s="84"/>
      <c r="PDZ34" s="84"/>
      <c r="PEA34" s="84"/>
      <c r="PEB34" s="84"/>
      <c r="PEC34" s="84"/>
      <c r="PED34" s="84"/>
      <c r="PEE34" s="84"/>
      <c r="PEF34" s="84"/>
      <c r="PEG34" s="84"/>
      <c r="PEH34" s="84"/>
      <c r="PEI34" s="84"/>
      <c r="PEJ34" s="84"/>
      <c r="PEK34" s="84"/>
      <c r="PEL34" s="84"/>
      <c r="PEM34" s="84"/>
      <c r="PEN34" s="84"/>
      <c r="PEO34" s="84"/>
      <c r="PEP34" s="84"/>
      <c r="PEQ34" s="84"/>
      <c r="PER34" s="84"/>
      <c r="PES34" s="84"/>
      <c r="PET34" s="84"/>
      <c r="PEU34" s="84"/>
      <c r="PEV34" s="84"/>
      <c r="PEW34" s="84"/>
      <c r="PEX34" s="84"/>
      <c r="PEY34" s="84"/>
      <c r="PEZ34" s="84"/>
      <c r="PFA34" s="84"/>
      <c r="PFB34" s="84"/>
      <c r="PFC34" s="84"/>
      <c r="PFD34" s="84"/>
      <c r="PFE34" s="84"/>
      <c r="PFF34" s="84"/>
      <c r="PFG34" s="84"/>
      <c r="PFH34" s="84"/>
      <c r="PFI34" s="84"/>
      <c r="PFJ34" s="84"/>
      <c r="PFK34" s="84"/>
      <c r="PFL34" s="84"/>
      <c r="PFM34" s="84"/>
      <c r="PFN34" s="84"/>
      <c r="PFO34" s="84"/>
      <c r="PFP34" s="84"/>
      <c r="PFQ34" s="84"/>
      <c r="PFR34" s="84"/>
      <c r="PFS34" s="84"/>
      <c r="PFT34" s="84"/>
      <c r="PFU34" s="84"/>
      <c r="PFV34" s="84"/>
      <c r="PFW34" s="84"/>
      <c r="PFX34" s="84"/>
      <c r="PFY34" s="84"/>
      <c r="PFZ34" s="84"/>
      <c r="PGA34" s="84"/>
      <c r="PGB34" s="84"/>
      <c r="PGC34" s="84"/>
      <c r="PGD34" s="84"/>
      <c r="PGE34" s="84"/>
      <c r="PGF34" s="84"/>
      <c r="PGG34" s="84"/>
      <c r="PGH34" s="84"/>
      <c r="PGI34" s="84"/>
      <c r="PGJ34" s="84"/>
      <c r="PGK34" s="84"/>
      <c r="PGL34" s="84"/>
      <c r="PGM34" s="84"/>
      <c r="PGN34" s="84"/>
      <c r="PGO34" s="84"/>
      <c r="PGP34" s="84"/>
      <c r="PGQ34" s="84"/>
      <c r="PGR34" s="84"/>
      <c r="PGS34" s="84"/>
      <c r="PGT34" s="84"/>
      <c r="PGU34" s="84"/>
      <c r="PGV34" s="84"/>
      <c r="PGW34" s="84"/>
      <c r="PGX34" s="84"/>
      <c r="PGY34" s="84"/>
      <c r="PGZ34" s="84"/>
      <c r="PHA34" s="84"/>
      <c r="PHB34" s="84"/>
      <c r="PHC34" s="84"/>
      <c r="PHD34" s="84"/>
      <c r="PHE34" s="84"/>
      <c r="PHF34" s="84"/>
      <c r="PHG34" s="84"/>
      <c r="PHH34" s="84"/>
      <c r="PHI34" s="84"/>
      <c r="PHJ34" s="84"/>
      <c r="PHK34" s="84"/>
      <c r="PHL34" s="84"/>
      <c r="PHM34" s="84"/>
      <c r="PHN34" s="84"/>
      <c r="PHO34" s="84"/>
      <c r="PHP34" s="84"/>
      <c r="PHQ34" s="84"/>
      <c r="PHR34" s="84"/>
      <c r="PHS34" s="84"/>
      <c r="PHT34" s="84"/>
      <c r="PHU34" s="84"/>
      <c r="PHV34" s="84"/>
      <c r="PHW34" s="84"/>
      <c r="PHX34" s="84"/>
      <c r="PHY34" s="84"/>
      <c r="PHZ34" s="84"/>
      <c r="PIA34" s="84"/>
      <c r="PIB34" s="84"/>
      <c r="PIC34" s="84"/>
      <c r="PID34" s="84"/>
      <c r="PIE34" s="84"/>
      <c r="PIF34" s="84"/>
      <c r="PIG34" s="84"/>
      <c r="PIH34" s="84"/>
      <c r="PII34" s="84"/>
      <c r="PIJ34" s="84"/>
      <c r="PIK34" s="84"/>
      <c r="PIL34" s="84"/>
      <c r="PIM34" s="84"/>
      <c r="PIN34" s="84"/>
      <c r="PIO34" s="84"/>
      <c r="PIP34" s="84"/>
      <c r="PIQ34" s="84"/>
      <c r="PIR34" s="84"/>
      <c r="PIS34" s="84"/>
      <c r="PIT34" s="84"/>
      <c r="PIU34" s="84"/>
      <c r="PIV34" s="84"/>
      <c r="PIW34" s="84"/>
      <c r="PIX34" s="84"/>
      <c r="PIY34" s="84"/>
      <c r="PIZ34" s="84"/>
      <c r="PJA34" s="84"/>
      <c r="PJB34" s="84"/>
      <c r="PJC34" s="84"/>
      <c r="PJD34" s="84"/>
      <c r="PJE34" s="84"/>
      <c r="PJF34" s="84"/>
      <c r="PJG34" s="84"/>
      <c r="PJH34" s="84"/>
      <c r="PJI34" s="84"/>
      <c r="PJJ34" s="84"/>
      <c r="PJK34" s="84"/>
      <c r="PJL34" s="84"/>
      <c r="PJM34" s="84"/>
      <c r="PJN34" s="84"/>
      <c r="PJO34" s="84"/>
      <c r="PJP34" s="84"/>
      <c r="PJQ34" s="84"/>
      <c r="PJR34" s="84"/>
      <c r="PJS34" s="84"/>
      <c r="PJT34" s="84"/>
      <c r="PJU34" s="84"/>
      <c r="PJV34" s="84"/>
      <c r="PJW34" s="84"/>
      <c r="PJX34" s="84"/>
      <c r="PJY34" s="84"/>
      <c r="PJZ34" s="84"/>
      <c r="PKA34" s="84"/>
      <c r="PKB34" s="84"/>
      <c r="PKC34" s="84"/>
      <c r="PKD34" s="84"/>
      <c r="PKE34" s="84"/>
      <c r="PKF34" s="84"/>
      <c r="PKG34" s="84"/>
      <c r="PKH34" s="84"/>
      <c r="PKI34" s="84"/>
      <c r="PKJ34" s="84"/>
      <c r="PKK34" s="84"/>
      <c r="PKL34" s="84"/>
      <c r="PKM34" s="84"/>
      <c r="PKN34" s="84"/>
      <c r="PKO34" s="84"/>
      <c r="PKP34" s="84"/>
      <c r="PKQ34" s="84"/>
      <c r="PKR34" s="84"/>
      <c r="PKS34" s="84"/>
      <c r="PKT34" s="84"/>
      <c r="PKU34" s="84"/>
      <c r="PKV34" s="84"/>
      <c r="PKW34" s="84"/>
      <c r="PKX34" s="84"/>
      <c r="PKY34" s="84"/>
      <c r="PKZ34" s="84"/>
      <c r="PLA34" s="84"/>
      <c r="PLB34" s="84"/>
      <c r="PLC34" s="84"/>
      <c r="PLD34" s="84"/>
      <c r="PLE34" s="84"/>
      <c r="PLF34" s="84"/>
      <c r="PLG34" s="84"/>
      <c r="PLH34" s="84"/>
      <c r="PLI34" s="84"/>
      <c r="PLJ34" s="84"/>
      <c r="PLK34" s="84"/>
      <c r="PLL34" s="84"/>
      <c r="PLM34" s="84"/>
      <c r="PLN34" s="84"/>
      <c r="PLO34" s="84"/>
      <c r="PLP34" s="84"/>
      <c r="PLQ34" s="84"/>
      <c r="PLR34" s="84"/>
      <c r="PLS34" s="84"/>
      <c r="PLT34" s="84"/>
      <c r="PLU34" s="84"/>
      <c r="PLV34" s="84"/>
      <c r="PLW34" s="84"/>
      <c r="PLX34" s="84"/>
      <c r="PLY34" s="84"/>
      <c r="PLZ34" s="84"/>
      <c r="PMA34" s="84"/>
      <c r="PMB34" s="84"/>
      <c r="PMC34" s="84"/>
      <c r="PMD34" s="84"/>
      <c r="PME34" s="84"/>
      <c r="PMF34" s="84"/>
      <c r="PMG34" s="84"/>
      <c r="PMH34" s="84"/>
      <c r="PMI34" s="84"/>
      <c r="PMJ34" s="84"/>
      <c r="PMK34" s="84"/>
      <c r="PML34" s="84"/>
      <c r="PMM34" s="84"/>
      <c r="PMN34" s="84"/>
      <c r="PMO34" s="84"/>
      <c r="PMP34" s="84"/>
      <c r="PMQ34" s="84"/>
      <c r="PMR34" s="84"/>
      <c r="PMS34" s="84"/>
      <c r="PMT34" s="84"/>
      <c r="PMU34" s="84"/>
      <c r="PMV34" s="84"/>
      <c r="PMW34" s="84"/>
      <c r="PMX34" s="84"/>
      <c r="PMY34" s="84"/>
      <c r="PMZ34" s="84"/>
      <c r="PNA34" s="84"/>
      <c r="PNB34" s="84"/>
      <c r="PNC34" s="84"/>
      <c r="PND34" s="84"/>
      <c r="PNE34" s="84"/>
      <c r="PNF34" s="84"/>
      <c r="PNG34" s="84"/>
      <c r="PNH34" s="84"/>
      <c r="PNI34" s="84"/>
      <c r="PNJ34" s="84"/>
      <c r="PNK34" s="84"/>
      <c r="PNL34" s="84"/>
      <c r="PNM34" s="84"/>
      <c r="PNN34" s="84"/>
      <c r="PNO34" s="84"/>
      <c r="PNP34" s="84"/>
      <c r="PNQ34" s="84"/>
      <c r="PNR34" s="84"/>
      <c r="PNS34" s="84"/>
      <c r="PNT34" s="84"/>
      <c r="PNU34" s="84"/>
      <c r="PNV34" s="84"/>
      <c r="PNW34" s="84"/>
      <c r="PNX34" s="84"/>
      <c r="PNY34" s="84"/>
      <c r="PNZ34" s="84"/>
      <c r="POA34" s="84"/>
      <c r="POB34" s="84"/>
      <c r="POC34" s="84"/>
      <c r="POD34" s="84"/>
      <c r="POE34" s="84"/>
      <c r="POF34" s="84"/>
      <c r="POG34" s="84"/>
      <c r="POH34" s="84"/>
      <c r="POI34" s="84"/>
      <c r="POJ34" s="84"/>
      <c r="POK34" s="84"/>
      <c r="POL34" s="84"/>
      <c r="POM34" s="84"/>
      <c r="PON34" s="84"/>
      <c r="POO34" s="84"/>
      <c r="POP34" s="84"/>
      <c r="POQ34" s="84"/>
      <c r="POR34" s="84"/>
      <c r="POS34" s="84"/>
      <c r="POT34" s="84"/>
      <c r="POU34" s="84"/>
      <c r="POV34" s="84"/>
      <c r="POW34" s="84"/>
      <c r="POX34" s="84"/>
      <c r="POY34" s="84"/>
      <c r="POZ34" s="84"/>
      <c r="PPA34" s="84"/>
      <c r="PPB34" s="84"/>
      <c r="PPC34" s="84"/>
      <c r="PPD34" s="84"/>
      <c r="PPE34" s="84"/>
      <c r="PPF34" s="84"/>
      <c r="PPG34" s="84"/>
      <c r="PPH34" s="84"/>
      <c r="PPI34" s="84"/>
      <c r="PPJ34" s="84"/>
      <c r="PPK34" s="84"/>
      <c r="PPL34" s="84"/>
      <c r="PPM34" s="84"/>
      <c r="PPN34" s="84"/>
      <c r="PPO34" s="84"/>
      <c r="PPP34" s="84"/>
      <c r="PPQ34" s="84"/>
      <c r="PPR34" s="84"/>
      <c r="PPS34" s="84"/>
      <c r="PPT34" s="84"/>
      <c r="PPU34" s="84"/>
      <c r="PPV34" s="84"/>
      <c r="PPW34" s="84"/>
      <c r="PPX34" s="84"/>
      <c r="PPY34" s="84"/>
      <c r="PPZ34" s="84"/>
      <c r="PQA34" s="84"/>
      <c r="PQB34" s="84"/>
      <c r="PQC34" s="84"/>
      <c r="PQD34" s="84"/>
      <c r="PQE34" s="84"/>
      <c r="PQF34" s="84"/>
      <c r="PQG34" s="84"/>
      <c r="PQH34" s="84"/>
      <c r="PQI34" s="84"/>
      <c r="PQJ34" s="84"/>
      <c r="PQK34" s="84"/>
      <c r="PQL34" s="84"/>
      <c r="PQM34" s="84"/>
      <c r="PQN34" s="84"/>
      <c r="PQO34" s="84"/>
      <c r="PQP34" s="84"/>
      <c r="PQQ34" s="84"/>
      <c r="PQR34" s="84"/>
      <c r="PQS34" s="84"/>
      <c r="PQT34" s="84"/>
      <c r="PQU34" s="84"/>
      <c r="PQV34" s="84"/>
      <c r="PQW34" s="84"/>
      <c r="PQX34" s="84"/>
      <c r="PQY34" s="84"/>
      <c r="PQZ34" s="84"/>
      <c r="PRA34" s="84"/>
      <c r="PRB34" s="84"/>
      <c r="PRC34" s="84"/>
      <c r="PRD34" s="84"/>
      <c r="PRE34" s="84"/>
      <c r="PRF34" s="84"/>
      <c r="PRG34" s="84"/>
      <c r="PRH34" s="84"/>
      <c r="PRI34" s="84"/>
      <c r="PRJ34" s="84"/>
      <c r="PRK34" s="84"/>
      <c r="PRL34" s="84"/>
      <c r="PRM34" s="84"/>
      <c r="PRN34" s="84"/>
      <c r="PRO34" s="84"/>
      <c r="PRP34" s="84"/>
      <c r="PRQ34" s="84"/>
      <c r="PRR34" s="84"/>
      <c r="PRS34" s="84"/>
      <c r="PRT34" s="84"/>
      <c r="PRU34" s="84"/>
      <c r="PRV34" s="84"/>
      <c r="PRW34" s="84"/>
      <c r="PRX34" s="84"/>
      <c r="PRY34" s="84"/>
      <c r="PRZ34" s="84"/>
      <c r="PSA34" s="84"/>
      <c r="PSB34" s="84"/>
      <c r="PSC34" s="84"/>
      <c r="PSD34" s="84"/>
      <c r="PSE34" s="84"/>
      <c r="PSF34" s="84"/>
      <c r="PSG34" s="84"/>
      <c r="PSH34" s="84"/>
      <c r="PSI34" s="84"/>
      <c r="PSJ34" s="84"/>
      <c r="PSK34" s="84"/>
      <c r="PSL34" s="84"/>
      <c r="PSM34" s="84"/>
      <c r="PSN34" s="84"/>
      <c r="PSO34" s="84"/>
      <c r="PSP34" s="84"/>
      <c r="PSQ34" s="84"/>
      <c r="PSR34" s="84"/>
      <c r="PSS34" s="84"/>
      <c r="PST34" s="84"/>
      <c r="PSU34" s="84"/>
      <c r="PSV34" s="84"/>
      <c r="PSW34" s="84"/>
      <c r="PSX34" s="84"/>
      <c r="PSY34" s="84"/>
      <c r="PSZ34" s="84"/>
      <c r="PTA34" s="84"/>
      <c r="PTB34" s="84"/>
      <c r="PTC34" s="84"/>
      <c r="PTD34" s="84"/>
      <c r="PTE34" s="84"/>
      <c r="PTF34" s="84"/>
      <c r="PTG34" s="84"/>
      <c r="PTH34" s="84"/>
      <c r="PTI34" s="84"/>
      <c r="PTJ34" s="84"/>
      <c r="PTK34" s="84"/>
      <c r="PTL34" s="84"/>
      <c r="PTM34" s="84"/>
      <c r="PTN34" s="84"/>
      <c r="PTO34" s="84"/>
      <c r="PTP34" s="84"/>
      <c r="PTQ34" s="84"/>
      <c r="PTR34" s="84"/>
      <c r="PTS34" s="84"/>
      <c r="PTT34" s="84"/>
      <c r="PTU34" s="84"/>
      <c r="PTV34" s="84"/>
      <c r="PTW34" s="84"/>
      <c r="PTX34" s="84"/>
      <c r="PTY34" s="84"/>
      <c r="PTZ34" s="84"/>
      <c r="PUA34" s="84"/>
      <c r="PUB34" s="84"/>
      <c r="PUC34" s="84"/>
      <c r="PUD34" s="84"/>
      <c r="PUE34" s="84"/>
      <c r="PUF34" s="84"/>
      <c r="PUG34" s="84"/>
      <c r="PUH34" s="84"/>
      <c r="PUI34" s="84"/>
      <c r="PUJ34" s="84"/>
      <c r="PUK34" s="84"/>
      <c r="PUL34" s="84"/>
      <c r="PUM34" s="84"/>
      <c r="PUN34" s="84"/>
      <c r="PUO34" s="84"/>
      <c r="PUP34" s="84"/>
      <c r="PUQ34" s="84"/>
      <c r="PUR34" s="84"/>
      <c r="PUS34" s="84"/>
      <c r="PUT34" s="84"/>
      <c r="PUU34" s="84"/>
      <c r="PUV34" s="84"/>
      <c r="PUW34" s="84"/>
      <c r="PUX34" s="84"/>
      <c r="PUY34" s="84"/>
      <c r="PUZ34" s="84"/>
      <c r="PVA34" s="84"/>
      <c r="PVB34" s="84"/>
      <c r="PVC34" s="84"/>
      <c r="PVD34" s="84"/>
      <c r="PVE34" s="84"/>
      <c r="PVF34" s="84"/>
      <c r="PVG34" s="84"/>
      <c r="PVH34" s="84"/>
      <c r="PVI34" s="84"/>
      <c r="PVJ34" s="84"/>
      <c r="PVK34" s="84"/>
      <c r="PVL34" s="84"/>
      <c r="PVM34" s="84"/>
      <c r="PVN34" s="84"/>
      <c r="PVO34" s="84"/>
      <c r="PVP34" s="84"/>
      <c r="PVQ34" s="84"/>
      <c r="PVR34" s="84"/>
      <c r="PVS34" s="84"/>
      <c r="PVT34" s="84"/>
      <c r="PVU34" s="84"/>
      <c r="PVV34" s="84"/>
      <c r="PVW34" s="84"/>
      <c r="PVX34" s="84"/>
      <c r="PVY34" s="84"/>
      <c r="PVZ34" s="84"/>
      <c r="PWA34" s="84"/>
      <c r="PWB34" s="84"/>
      <c r="PWC34" s="84"/>
      <c r="PWD34" s="84"/>
      <c r="PWE34" s="84"/>
      <c r="PWF34" s="84"/>
      <c r="PWG34" s="84"/>
      <c r="PWH34" s="84"/>
      <c r="PWI34" s="84"/>
      <c r="PWJ34" s="84"/>
      <c r="PWK34" s="84"/>
      <c r="PWL34" s="84"/>
      <c r="PWM34" s="84"/>
      <c r="PWN34" s="84"/>
      <c r="PWO34" s="84"/>
      <c r="PWP34" s="84"/>
      <c r="PWQ34" s="84"/>
      <c r="PWR34" s="84"/>
      <c r="PWS34" s="84"/>
      <c r="PWT34" s="84"/>
      <c r="PWU34" s="84"/>
      <c r="PWV34" s="84"/>
      <c r="PWW34" s="84"/>
      <c r="PWX34" s="84"/>
      <c r="PWY34" s="84"/>
      <c r="PWZ34" s="84"/>
      <c r="PXA34" s="84"/>
      <c r="PXB34" s="84"/>
      <c r="PXC34" s="84"/>
      <c r="PXD34" s="84"/>
      <c r="PXE34" s="84"/>
      <c r="PXF34" s="84"/>
      <c r="PXG34" s="84"/>
      <c r="PXH34" s="84"/>
      <c r="PXI34" s="84"/>
      <c r="PXJ34" s="84"/>
      <c r="PXK34" s="84"/>
      <c r="PXL34" s="84"/>
      <c r="PXM34" s="84"/>
      <c r="PXN34" s="84"/>
      <c r="PXO34" s="84"/>
      <c r="PXP34" s="84"/>
      <c r="PXQ34" s="84"/>
      <c r="PXR34" s="84"/>
      <c r="PXS34" s="84"/>
      <c r="PXT34" s="84"/>
      <c r="PXU34" s="84"/>
      <c r="PXV34" s="84"/>
      <c r="PXW34" s="84"/>
      <c r="PXX34" s="84"/>
      <c r="PXY34" s="84"/>
      <c r="PXZ34" s="84"/>
      <c r="PYA34" s="84"/>
      <c r="PYB34" s="84"/>
      <c r="PYC34" s="84"/>
      <c r="PYD34" s="84"/>
      <c r="PYE34" s="84"/>
      <c r="PYF34" s="84"/>
      <c r="PYG34" s="84"/>
      <c r="PYH34" s="84"/>
      <c r="PYI34" s="84"/>
      <c r="PYJ34" s="84"/>
      <c r="PYK34" s="84"/>
      <c r="PYL34" s="84"/>
      <c r="PYM34" s="84"/>
      <c r="PYN34" s="84"/>
      <c r="PYO34" s="84"/>
      <c r="PYP34" s="84"/>
      <c r="PYQ34" s="84"/>
      <c r="PYR34" s="84"/>
      <c r="PYS34" s="84"/>
      <c r="PYT34" s="84"/>
      <c r="PYU34" s="84"/>
      <c r="PYV34" s="84"/>
      <c r="PYW34" s="84"/>
      <c r="PYX34" s="84"/>
      <c r="PYY34" s="84"/>
      <c r="PYZ34" s="84"/>
      <c r="PZA34" s="84"/>
      <c r="PZB34" s="84"/>
      <c r="PZC34" s="84"/>
      <c r="PZD34" s="84"/>
      <c r="PZE34" s="84"/>
      <c r="PZF34" s="84"/>
      <c r="PZG34" s="84"/>
      <c r="PZH34" s="84"/>
      <c r="PZI34" s="84"/>
      <c r="PZJ34" s="84"/>
      <c r="PZK34" s="84"/>
      <c r="PZL34" s="84"/>
      <c r="PZM34" s="84"/>
      <c r="PZN34" s="84"/>
      <c r="PZO34" s="84"/>
      <c r="PZP34" s="84"/>
      <c r="PZQ34" s="84"/>
      <c r="PZR34" s="84"/>
      <c r="PZS34" s="84"/>
      <c r="PZT34" s="84"/>
      <c r="PZU34" s="84"/>
      <c r="PZV34" s="84"/>
      <c r="PZW34" s="84"/>
      <c r="PZX34" s="84"/>
      <c r="PZY34" s="84"/>
      <c r="PZZ34" s="84"/>
      <c r="QAA34" s="84"/>
      <c r="QAB34" s="84"/>
      <c r="QAC34" s="84"/>
      <c r="QAD34" s="84"/>
      <c r="QAE34" s="84"/>
      <c r="QAF34" s="84"/>
      <c r="QAG34" s="84"/>
      <c r="QAH34" s="84"/>
      <c r="QAI34" s="84"/>
      <c r="QAJ34" s="84"/>
      <c r="QAK34" s="84"/>
      <c r="QAL34" s="84"/>
      <c r="QAM34" s="84"/>
      <c r="QAN34" s="84"/>
      <c r="QAO34" s="84"/>
      <c r="QAP34" s="84"/>
      <c r="QAQ34" s="84"/>
      <c r="QAR34" s="84"/>
      <c r="QAS34" s="84"/>
      <c r="QAT34" s="84"/>
      <c r="QAU34" s="84"/>
      <c r="QAV34" s="84"/>
      <c r="QAW34" s="84"/>
      <c r="QAX34" s="84"/>
      <c r="QAY34" s="84"/>
      <c r="QAZ34" s="84"/>
      <c r="QBA34" s="84"/>
      <c r="QBB34" s="84"/>
      <c r="QBC34" s="84"/>
      <c r="QBD34" s="84"/>
      <c r="QBE34" s="84"/>
      <c r="QBF34" s="84"/>
      <c r="QBG34" s="84"/>
      <c r="QBH34" s="84"/>
      <c r="QBI34" s="84"/>
      <c r="QBJ34" s="84"/>
      <c r="QBK34" s="84"/>
      <c r="QBL34" s="84"/>
      <c r="QBM34" s="84"/>
      <c r="QBN34" s="84"/>
      <c r="QBO34" s="84"/>
      <c r="QBP34" s="84"/>
      <c r="QBQ34" s="84"/>
      <c r="QBR34" s="84"/>
      <c r="QBS34" s="84"/>
      <c r="QBT34" s="84"/>
      <c r="QBU34" s="84"/>
      <c r="QBV34" s="84"/>
      <c r="QBW34" s="84"/>
      <c r="QBX34" s="84"/>
      <c r="QBY34" s="84"/>
      <c r="QBZ34" s="84"/>
      <c r="QCA34" s="84"/>
      <c r="QCB34" s="84"/>
      <c r="QCC34" s="84"/>
      <c r="QCD34" s="84"/>
      <c r="QCE34" s="84"/>
      <c r="QCF34" s="84"/>
      <c r="QCG34" s="84"/>
      <c r="QCH34" s="84"/>
      <c r="QCI34" s="84"/>
      <c r="QCJ34" s="84"/>
      <c r="QCK34" s="84"/>
      <c r="QCL34" s="84"/>
      <c r="QCM34" s="84"/>
      <c r="QCN34" s="84"/>
      <c r="QCO34" s="84"/>
      <c r="QCP34" s="84"/>
      <c r="QCQ34" s="84"/>
      <c r="QCR34" s="84"/>
      <c r="QCS34" s="84"/>
      <c r="QCT34" s="84"/>
      <c r="QCU34" s="84"/>
      <c r="QCV34" s="84"/>
      <c r="QCW34" s="84"/>
      <c r="QCX34" s="84"/>
      <c r="QCY34" s="84"/>
      <c r="QCZ34" s="84"/>
      <c r="QDA34" s="84"/>
      <c r="QDB34" s="84"/>
      <c r="QDC34" s="84"/>
      <c r="QDD34" s="84"/>
      <c r="QDE34" s="84"/>
      <c r="QDF34" s="84"/>
      <c r="QDG34" s="84"/>
      <c r="QDH34" s="84"/>
      <c r="QDI34" s="84"/>
      <c r="QDJ34" s="84"/>
      <c r="QDK34" s="84"/>
      <c r="QDL34" s="84"/>
      <c r="QDM34" s="84"/>
      <c r="QDN34" s="84"/>
      <c r="QDO34" s="84"/>
      <c r="QDP34" s="84"/>
      <c r="QDQ34" s="84"/>
      <c r="QDR34" s="84"/>
      <c r="QDS34" s="84"/>
      <c r="QDT34" s="84"/>
      <c r="QDU34" s="84"/>
      <c r="QDV34" s="84"/>
      <c r="QDW34" s="84"/>
      <c r="QDX34" s="84"/>
      <c r="QDY34" s="84"/>
      <c r="QDZ34" s="84"/>
      <c r="QEA34" s="84"/>
      <c r="QEB34" s="84"/>
      <c r="QEC34" s="84"/>
      <c r="QED34" s="84"/>
      <c r="QEE34" s="84"/>
      <c r="QEF34" s="84"/>
      <c r="QEG34" s="84"/>
      <c r="QEH34" s="84"/>
      <c r="QEI34" s="84"/>
      <c r="QEJ34" s="84"/>
      <c r="QEK34" s="84"/>
      <c r="QEL34" s="84"/>
      <c r="QEM34" s="84"/>
      <c r="QEN34" s="84"/>
      <c r="QEO34" s="84"/>
      <c r="QEP34" s="84"/>
      <c r="QEQ34" s="84"/>
      <c r="QER34" s="84"/>
      <c r="QES34" s="84"/>
      <c r="QET34" s="84"/>
      <c r="QEU34" s="84"/>
      <c r="QEV34" s="84"/>
      <c r="QEW34" s="84"/>
      <c r="QEX34" s="84"/>
      <c r="QEY34" s="84"/>
      <c r="QEZ34" s="84"/>
      <c r="QFA34" s="84"/>
      <c r="QFB34" s="84"/>
      <c r="QFC34" s="84"/>
      <c r="QFD34" s="84"/>
      <c r="QFE34" s="84"/>
      <c r="QFF34" s="84"/>
      <c r="QFG34" s="84"/>
      <c r="QFH34" s="84"/>
      <c r="QFI34" s="84"/>
      <c r="QFJ34" s="84"/>
      <c r="QFK34" s="84"/>
      <c r="QFL34" s="84"/>
      <c r="QFM34" s="84"/>
      <c r="QFN34" s="84"/>
      <c r="QFO34" s="84"/>
      <c r="QFP34" s="84"/>
      <c r="QFQ34" s="84"/>
      <c r="QFR34" s="84"/>
      <c r="QFS34" s="84"/>
      <c r="QFT34" s="84"/>
      <c r="QFU34" s="84"/>
      <c r="QFV34" s="84"/>
      <c r="QFW34" s="84"/>
      <c r="QFX34" s="84"/>
      <c r="QFY34" s="84"/>
      <c r="QFZ34" s="84"/>
      <c r="QGA34" s="84"/>
      <c r="QGB34" s="84"/>
      <c r="QGC34" s="84"/>
      <c r="QGD34" s="84"/>
      <c r="QGE34" s="84"/>
      <c r="QGF34" s="84"/>
      <c r="QGG34" s="84"/>
      <c r="QGH34" s="84"/>
      <c r="QGI34" s="84"/>
      <c r="QGJ34" s="84"/>
      <c r="QGK34" s="84"/>
      <c r="QGL34" s="84"/>
      <c r="QGM34" s="84"/>
      <c r="QGN34" s="84"/>
      <c r="QGO34" s="84"/>
      <c r="QGP34" s="84"/>
      <c r="QGQ34" s="84"/>
      <c r="QGR34" s="84"/>
      <c r="QGS34" s="84"/>
      <c r="QGT34" s="84"/>
      <c r="QGU34" s="84"/>
      <c r="QGV34" s="84"/>
      <c r="QGW34" s="84"/>
      <c r="QGX34" s="84"/>
      <c r="QGY34" s="84"/>
      <c r="QGZ34" s="84"/>
      <c r="QHA34" s="84"/>
      <c r="QHB34" s="84"/>
      <c r="QHC34" s="84"/>
      <c r="QHD34" s="84"/>
      <c r="QHE34" s="84"/>
      <c r="QHF34" s="84"/>
      <c r="QHG34" s="84"/>
      <c r="QHH34" s="84"/>
      <c r="QHI34" s="84"/>
      <c r="QHJ34" s="84"/>
      <c r="QHK34" s="84"/>
      <c r="QHL34" s="84"/>
      <c r="QHM34" s="84"/>
      <c r="QHN34" s="84"/>
      <c r="QHO34" s="84"/>
      <c r="QHP34" s="84"/>
      <c r="QHQ34" s="84"/>
      <c r="QHR34" s="84"/>
      <c r="QHS34" s="84"/>
      <c r="QHT34" s="84"/>
      <c r="QHU34" s="84"/>
      <c r="QHV34" s="84"/>
      <c r="QHW34" s="84"/>
      <c r="QHX34" s="84"/>
      <c r="QHY34" s="84"/>
      <c r="QHZ34" s="84"/>
      <c r="QIA34" s="84"/>
      <c r="QIB34" s="84"/>
      <c r="QIC34" s="84"/>
      <c r="QID34" s="84"/>
      <c r="QIE34" s="84"/>
      <c r="QIF34" s="84"/>
      <c r="QIG34" s="84"/>
      <c r="QIH34" s="84"/>
      <c r="QII34" s="84"/>
      <c r="QIJ34" s="84"/>
      <c r="QIK34" s="84"/>
      <c r="QIL34" s="84"/>
      <c r="QIM34" s="84"/>
      <c r="QIN34" s="84"/>
      <c r="QIO34" s="84"/>
      <c r="QIP34" s="84"/>
      <c r="QIQ34" s="84"/>
      <c r="QIR34" s="84"/>
      <c r="QIS34" s="84"/>
      <c r="QIT34" s="84"/>
      <c r="QIU34" s="84"/>
      <c r="QIV34" s="84"/>
      <c r="QIW34" s="84"/>
      <c r="QIX34" s="84"/>
      <c r="QIY34" s="84"/>
      <c r="QIZ34" s="84"/>
      <c r="QJA34" s="84"/>
      <c r="QJB34" s="84"/>
      <c r="QJC34" s="84"/>
      <c r="QJD34" s="84"/>
      <c r="QJE34" s="84"/>
      <c r="QJF34" s="84"/>
      <c r="QJG34" s="84"/>
      <c r="QJH34" s="84"/>
      <c r="QJI34" s="84"/>
      <c r="QJJ34" s="84"/>
      <c r="QJK34" s="84"/>
      <c r="QJL34" s="84"/>
      <c r="QJM34" s="84"/>
      <c r="QJN34" s="84"/>
      <c r="QJO34" s="84"/>
      <c r="QJP34" s="84"/>
      <c r="QJQ34" s="84"/>
      <c r="QJR34" s="84"/>
      <c r="QJS34" s="84"/>
      <c r="QJT34" s="84"/>
      <c r="QJU34" s="84"/>
      <c r="QJV34" s="84"/>
      <c r="QJW34" s="84"/>
      <c r="QJX34" s="84"/>
      <c r="QJY34" s="84"/>
      <c r="QJZ34" s="84"/>
      <c r="QKA34" s="84"/>
      <c r="QKB34" s="84"/>
      <c r="QKC34" s="84"/>
      <c r="QKD34" s="84"/>
      <c r="QKE34" s="84"/>
      <c r="QKF34" s="84"/>
      <c r="QKG34" s="84"/>
      <c r="QKH34" s="84"/>
      <c r="QKI34" s="84"/>
      <c r="QKJ34" s="84"/>
      <c r="QKK34" s="84"/>
      <c r="QKL34" s="84"/>
      <c r="QKM34" s="84"/>
      <c r="QKN34" s="84"/>
      <c r="QKO34" s="84"/>
      <c r="QKP34" s="84"/>
      <c r="QKQ34" s="84"/>
      <c r="QKR34" s="84"/>
      <c r="QKS34" s="84"/>
      <c r="QKT34" s="84"/>
      <c r="QKU34" s="84"/>
      <c r="QKV34" s="84"/>
      <c r="QKW34" s="84"/>
      <c r="QKX34" s="84"/>
      <c r="QKY34" s="84"/>
      <c r="QKZ34" s="84"/>
      <c r="QLA34" s="84"/>
      <c r="QLB34" s="84"/>
      <c r="QLC34" s="84"/>
      <c r="QLD34" s="84"/>
      <c r="QLE34" s="84"/>
      <c r="QLF34" s="84"/>
      <c r="QLG34" s="84"/>
      <c r="QLH34" s="84"/>
      <c r="QLI34" s="84"/>
      <c r="QLJ34" s="84"/>
      <c r="QLK34" s="84"/>
      <c r="QLL34" s="84"/>
      <c r="QLM34" s="84"/>
      <c r="QLN34" s="84"/>
      <c r="QLO34" s="84"/>
      <c r="QLP34" s="84"/>
      <c r="QLQ34" s="84"/>
      <c r="QLR34" s="84"/>
      <c r="QLS34" s="84"/>
      <c r="QLT34" s="84"/>
      <c r="QLU34" s="84"/>
      <c r="QLV34" s="84"/>
      <c r="QLW34" s="84"/>
      <c r="QLX34" s="84"/>
      <c r="QLY34" s="84"/>
      <c r="QLZ34" s="84"/>
      <c r="QMA34" s="84"/>
      <c r="QMB34" s="84"/>
      <c r="QMC34" s="84"/>
      <c r="QMD34" s="84"/>
      <c r="QME34" s="84"/>
      <c r="QMF34" s="84"/>
      <c r="QMG34" s="84"/>
      <c r="QMH34" s="84"/>
      <c r="QMI34" s="84"/>
      <c r="QMJ34" s="84"/>
      <c r="QMK34" s="84"/>
      <c r="QML34" s="84"/>
      <c r="QMM34" s="84"/>
      <c r="QMN34" s="84"/>
      <c r="QMO34" s="84"/>
      <c r="QMP34" s="84"/>
      <c r="QMQ34" s="84"/>
      <c r="QMR34" s="84"/>
      <c r="QMS34" s="84"/>
      <c r="QMT34" s="84"/>
      <c r="QMU34" s="84"/>
      <c r="QMV34" s="84"/>
      <c r="QMW34" s="84"/>
      <c r="QMX34" s="84"/>
      <c r="QMY34" s="84"/>
      <c r="QMZ34" s="84"/>
      <c r="QNA34" s="84"/>
      <c r="QNB34" s="84"/>
      <c r="QNC34" s="84"/>
      <c r="QND34" s="84"/>
      <c r="QNE34" s="84"/>
      <c r="QNF34" s="84"/>
      <c r="QNG34" s="84"/>
      <c r="QNH34" s="84"/>
      <c r="QNI34" s="84"/>
      <c r="QNJ34" s="84"/>
      <c r="QNK34" s="84"/>
      <c r="QNL34" s="84"/>
      <c r="QNM34" s="84"/>
      <c r="QNN34" s="84"/>
      <c r="QNO34" s="84"/>
      <c r="QNP34" s="84"/>
      <c r="QNQ34" s="84"/>
      <c r="QNR34" s="84"/>
      <c r="QNS34" s="84"/>
      <c r="QNT34" s="84"/>
      <c r="QNU34" s="84"/>
      <c r="QNV34" s="84"/>
      <c r="QNW34" s="84"/>
      <c r="QNX34" s="84"/>
      <c r="QNY34" s="84"/>
      <c r="QNZ34" s="84"/>
      <c r="QOA34" s="84"/>
      <c r="QOB34" s="84"/>
      <c r="QOC34" s="84"/>
      <c r="QOD34" s="84"/>
      <c r="QOE34" s="84"/>
      <c r="QOF34" s="84"/>
      <c r="QOG34" s="84"/>
      <c r="QOH34" s="84"/>
      <c r="QOI34" s="84"/>
      <c r="QOJ34" s="84"/>
      <c r="QOK34" s="84"/>
      <c r="QOL34" s="84"/>
      <c r="QOM34" s="84"/>
      <c r="QON34" s="84"/>
      <c r="QOO34" s="84"/>
      <c r="QOP34" s="84"/>
      <c r="QOQ34" s="84"/>
      <c r="QOR34" s="84"/>
      <c r="QOS34" s="84"/>
      <c r="QOT34" s="84"/>
      <c r="QOU34" s="84"/>
      <c r="QOV34" s="84"/>
      <c r="QOW34" s="84"/>
      <c r="QOX34" s="84"/>
      <c r="QOY34" s="84"/>
      <c r="QOZ34" s="84"/>
      <c r="QPA34" s="84"/>
      <c r="QPB34" s="84"/>
      <c r="QPC34" s="84"/>
      <c r="QPD34" s="84"/>
      <c r="QPE34" s="84"/>
      <c r="QPF34" s="84"/>
      <c r="QPG34" s="84"/>
      <c r="QPH34" s="84"/>
      <c r="QPI34" s="84"/>
      <c r="QPJ34" s="84"/>
      <c r="QPK34" s="84"/>
      <c r="QPL34" s="84"/>
      <c r="QPM34" s="84"/>
      <c r="QPN34" s="84"/>
      <c r="QPO34" s="84"/>
      <c r="QPP34" s="84"/>
      <c r="QPQ34" s="84"/>
      <c r="QPR34" s="84"/>
      <c r="QPS34" s="84"/>
      <c r="QPT34" s="84"/>
      <c r="QPU34" s="84"/>
      <c r="QPV34" s="84"/>
      <c r="QPW34" s="84"/>
      <c r="QPX34" s="84"/>
      <c r="QPY34" s="84"/>
      <c r="QPZ34" s="84"/>
      <c r="QQA34" s="84"/>
      <c r="QQB34" s="84"/>
      <c r="QQC34" s="84"/>
      <c r="QQD34" s="84"/>
      <c r="QQE34" s="84"/>
      <c r="QQF34" s="84"/>
      <c r="QQG34" s="84"/>
      <c r="QQH34" s="84"/>
      <c r="QQI34" s="84"/>
      <c r="QQJ34" s="84"/>
      <c r="QQK34" s="84"/>
      <c r="QQL34" s="84"/>
      <c r="QQM34" s="84"/>
      <c r="QQN34" s="84"/>
      <c r="QQO34" s="84"/>
      <c r="QQP34" s="84"/>
      <c r="QQQ34" s="84"/>
      <c r="QQR34" s="84"/>
      <c r="QQS34" s="84"/>
      <c r="QQT34" s="84"/>
      <c r="QQU34" s="84"/>
      <c r="QQV34" s="84"/>
      <c r="QQW34" s="84"/>
      <c r="QQX34" s="84"/>
      <c r="QQY34" s="84"/>
      <c r="QQZ34" s="84"/>
      <c r="QRA34" s="84"/>
      <c r="QRB34" s="84"/>
      <c r="QRC34" s="84"/>
      <c r="QRD34" s="84"/>
      <c r="QRE34" s="84"/>
      <c r="QRF34" s="84"/>
      <c r="QRG34" s="84"/>
      <c r="QRH34" s="84"/>
      <c r="QRI34" s="84"/>
      <c r="QRJ34" s="84"/>
      <c r="QRK34" s="84"/>
      <c r="QRL34" s="84"/>
      <c r="QRM34" s="84"/>
      <c r="QRN34" s="84"/>
      <c r="QRO34" s="84"/>
      <c r="QRP34" s="84"/>
      <c r="QRQ34" s="84"/>
      <c r="QRR34" s="84"/>
      <c r="QRS34" s="84"/>
      <c r="QRT34" s="84"/>
      <c r="QRU34" s="84"/>
      <c r="QRV34" s="84"/>
      <c r="QRW34" s="84"/>
      <c r="QRX34" s="84"/>
      <c r="QRY34" s="84"/>
      <c r="QRZ34" s="84"/>
      <c r="QSA34" s="84"/>
      <c r="QSB34" s="84"/>
      <c r="QSC34" s="84"/>
      <c r="QSD34" s="84"/>
      <c r="QSE34" s="84"/>
      <c r="QSF34" s="84"/>
      <c r="QSG34" s="84"/>
      <c r="QSH34" s="84"/>
      <c r="QSI34" s="84"/>
      <c r="QSJ34" s="84"/>
      <c r="QSK34" s="84"/>
      <c r="QSL34" s="84"/>
      <c r="QSM34" s="84"/>
      <c r="QSN34" s="84"/>
      <c r="QSO34" s="84"/>
      <c r="QSP34" s="84"/>
      <c r="QSQ34" s="84"/>
      <c r="QSR34" s="84"/>
      <c r="QSS34" s="84"/>
      <c r="QST34" s="84"/>
      <c r="QSU34" s="84"/>
      <c r="QSV34" s="84"/>
      <c r="QSW34" s="84"/>
      <c r="QSX34" s="84"/>
      <c r="QSY34" s="84"/>
      <c r="QSZ34" s="84"/>
      <c r="QTA34" s="84"/>
      <c r="QTB34" s="84"/>
      <c r="QTC34" s="84"/>
      <c r="QTD34" s="84"/>
      <c r="QTE34" s="84"/>
      <c r="QTF34" s="84"/>
      <c r="QTG34" s="84"/>
      <c r="QTH34" s="84"/>
      <c r="QTI34" s="84"/>
      <c r="QTJ34" s="84"/>
      <c r="QTK34" s="84"/>
      <c r="QTL34" s="84"/>
      <c r="QTM34" s="84"/>
      <c r="QTN34" s="84"/>
      <c r="QTO34" s="84"/>
      <c r="QTP34" s="84"/>
      <c r="QTQ34" s="84"/>
      <c r="QTR34" s="84"/>
      <c r="QTS34" s="84"/>
      <c r="QTT34" s="84"/>
      <c r="QTU34" s="84"/>
      <c r="QTV34" s="84"/>
      <c r="QTW34" s="84"/>
      <c r="QTX34" s="84"/>
      <c r="QTY34" s="84"/>
      <c r="QTZ34" s="84"/>
      <c r="QUA34" s="84"/>
      <c r="QUB34" s="84"/>
      <c r="QUC34" s="84"/>
      <c r="QUD34" s="84"/>
      <c r="QUE34" s="84"/>
      <c r="QUF34" s="84"/>
      <c r="QUG34" s="84"/>
      <c r="QUH34" s="84"/>
      <c r="QUI34" s="84"/>
      <c r="QUJ34" s="84"/>
      <c r="QUK34" s="84"/>
      <c r="QUL34" s="84"/>
      <c r="QUM34" s="84"/>
      <c r="QUN34" s="84"/>
      <c r="QUO34" s="84"/>
      <c r="QUP34" s="84"/>
      <c r="QUQ34" s="84"/>
      <c r="QUR34" s="84"/>
      <c r="QUS34" s="84"/>
      <c r="QUT34" s="84"/>
      <c r="QUU34" s="84"/>
      <c r="QUV34" s="84"/>
      <c r="QUW34" s="84"/>
      <c r="QUX34" s="84"/>
      <c r="QUY34" s="84"/>
      <c r="QUZ34" s="84"/>
      <c r="QVA34" s="84"/>
      <c r="QVB34" s="84"/>
      <c r="QVC34" s="84"/>
      <c r="QVD34" s="84"/>
      <c r="QVE34" s="84"/>
      <c r="QVF34" s="84"/>
      <c r="QVG34" s="84"/>
      <c r="QVH34" s="84"/>
      <c r="QVI34" s="84"/>
      <c r="QVJ34" s="84"/>
      <c r="QVK34" s="84"/>
      <c r="QVL34" s="84"/>
      <c r="QVM34" s="84"/>
      <c r="QVN34" s="84"/>
      <c r="QVO34" s="84"/>
      <c r="QVP34" s="84"/>
      <c r="QVQ34" s="84"/>
      <c r="QVR34" s="84"/>
      <c r="QVS34" s="84"/>
      <c r="QVT34" s="84"/>
      <c r="QVU34" s="84"/>
      <c r="QVV34" s="84"/>
      <c r="QVW34" s="84"/>
      <c r="QVX34" s="84"/>
      <c r="QVY34" s="84"/>
      <c r="QVZ34" s="84"/>
      <c r="QWA34" s="84"/>
      <c r="QWB34" s="84"/>
      <c r="QWC34" s="84"/>
      <c r="QWD34" s="84"/>
      <c r="QWE34" s="84"/>
      <c r="QWF34" s="84"/>
      <c r="QWG34" s="84"/>
      <c r="QWH34" s="84"/>
      <c r="QWI34" s="84"/>
      <c r="QWJ34" s="84"/>
      <c r="QWK34" s="84"/>
      <c r="QWL34" s="84"/>
      <c r="QWM34" s="84"/>
      <c r="QWN34" s="84"/>
      <c r="QWO34" s="84"/>
      <c r="QWP34" s="84"/>
      <c r="QWQ34" s="84"/>
      <c r="QWR34" s="84"/>
      <c r="QWS34" s="84"/>
      <c r="QWT34" s="84"/>
      <c r="QWU34" s="84"/>
      <c r="QWV34" s="84"/>
      <c r="QWW34" s="84"/>
      <c r="QWX34" s="84"/>
      <c r="QWY34" s="84"/>
      <c r="QWZ34" s="84"/>
      <c r="QXA34" s="84"/>
      <c r="QXB34" s="84"/>
      <c r="QXC34" s="84"/>
      <c r="QXD34" s="84"/>
      <c r="QXE34" s="84"/>
      <c r="QXF34" s="84"/>
      <c r="QXG34" s="84"/>
      <c r="QXH34" s="84"/>
      <c r="QXI34" s="84"/>
      <c r="QXJ34" s="84"/>
      <c r="QXK34" s="84"/>
      <c r="QXL34" s="84"/>
      <c r="QXM34" s="84"/>
      <c r="QXN34" s="84"/>
      <c r="QXO34" s="84"/>
      <c r="QXP34" s="84"/>
      <c r="QXQ34" s="84"/>
      <c r="QXR34" s="84"/>
      <c r="QXS34" s="84"/>
      <c r="QXT34" s="84"/>
      <c r="QXU34" s="84"/>
      <c r="QXV34" s="84"/>
      <c r="QXW34" s="84"/>
      <c r="QXX34" s="84"/>
      <c r="QXY34" s="84"/>
      <c r="QXZ34" s="84"/>
      <c r="QYA34" s="84"/>
      <c r="QYB34" s="84"/>
      <c r="QYC34" s="84"/>
      <c r="QYD34" s="84"/>
      <c r="QYE34" s="84"/>
      <c r="QYF34" s="84"/>
      <c r="QYG34" s="84"/>
      <c r="QYH34" s="84"/>
      <c r="QYI34" s="84"/>
      <c r="QYJ34" s="84"/>
      <c r="QYK34" s="84"/>
      <c r="QYL34" s="84"/>
      <c r="QYM34" s="84"/>
      <c r="QYN34" s="84"/>
      <c r="QYO34" s="84"/>
      <c r="QYP34" s="84"/>
      <c r="QYQ34" s="84"/>
      <c r="QYR34" s="84"/>
      <c r="QYS34" s="84"/>
      <c r="QYT34" s="84"/>
      <c r="QYU34" s="84"/>
      <c r="QYV34" s="84"/>
      <c r="QYW34" s="84"/>
      <c r="QYX34" s="84"/>
      <c r="QYY34" s="84"/>
      <c r="QYZ34" s="84"/>
      <c r="QZA34" s="84"/>
      <c r="QZB34" s="84"/>
      <c r="QZC34" s="84"/>
      <c r="QZD34" s="84"/>
      <c r="QZE34" s="84"/>
      <c r="QZF34" s="84"/>
      <c r="QZG34" s="84"/>
      <c r="QZH34" s="84"/>
      <c r="QZI34" s="84"/>
      <c r="QZJ34" s="84"/>
      <c r="QZK34" s="84"/>
      <c r="QZL34" s="84"/>
      <c r="QZM34" s="84"/>
      <c r="QZN34" s="84"/>
      <c r="QZO34" s="84"/>
      <c r="QZP34" s="84"/>
      <c r="QZQ34" s="84"/>
      <c r="QZR34" s="84"/>
      <c r="QZS34" s="84"/>
      <c r="QZT34" s="84"/>
      <c r="QZU34" s="84"/>
      <c r="QZV34" s="84"/>
      <c r="QZW34" s="84"/>
      <c r="QZX34" s="84"/>
      <c r="QZY34" s="84"/>
      <c r="QZZ34" s="84"/>
      <c r="RAA34" s="84"/>
      <c r="RAB34" s="84"/>
      <c r="RAC34" s="84"/>
      <c r="RAD34" s="84"/>
      <c r="RAE34" s="84"/>
      <c r="RAF34" s="84"/>
      <c r="RAG34" s="84"/>
      <c r="RAH34" s="84"/>
      <c r="RAI34" s="84"/>
      <c r="RAJ34" s="84"/>
      <c r="RAK34" s="84"/>
      <c r="RAL34" s="84"/>
      <c r="RAM34" s="84"/>
      <c r="RAN34" s="84"/>
      <c r="RAO34" s="84"/>
      <c r="RAP34" s="84"/>
      <c r="RAQ34" s="84"/>
      <c r="RAR34" s="84"/>
      <c r="RAS34" s="84"/>
      <c r="RAT34" s="84"/>
      <c r="RAU34" s="84"/>
      <c r="RAV34" s="84"/>
      <c r="RAW34" s="84"/>
      <c r="RAX34" s="84"/>
      <c r="RAY34" s="84"/>
      <c r="RAZ34" s="84"/>
      <c r="RBA34" s="84"/>
      <c r="RBB34" s="84"/>
      <c r="RBC34" s="84"/>
      <c r="RBD34" s="84"/>
      <c r="RBE34" s="84"/>
      <c r="RBF34" s="84"/>
      <c r="RBG34" s="84"/>
      <c r="RBH34" s="84"/>
      <c r="RBI34" s="84"/>
      <c r="RBJ34" s="84"/>
      <c r="RBK34" s="84"/>
      <c r="RBL34" s="84"/>
      <c r="RBM34" s="84"/>
      <c r="RBN34" s="84"/>
      <c r="RBO34" s="84"/>
      <c r="RBP34" s="84"/>
      <c r="RBQ34" s="84"/>
      <c r="RBR34" s="84"/>
      <c r="RBS34" s="84"/>
      <c r="RBT34" s="84"/>
      <c r="RBU34" s="84"/>
      <c r="RBV34" s="84"/>
      <c r="RBW34" s="84"/>
      <c r="RBX34" s="84"/>
      <c r="RBY34" s="84"/>
      <c r="RBZ34" s="84"/>
      <c r="RCA34" s="84"/>
      <c r="RCB34" s="84"/>
      <c r="RCC34" s="84"/>
      <c r="RCD34" s="84"/>
      <c r="RCE34" s="84"/>
      <c r="RCF34" s="84"/>
      <c r="RCG34" s="84"/>
      <c r="RCH34" s="84"/>
      <c r="RCI34" s="84"/>
      <c r="RCJ34" s="84"/>
      <c r="RCK34" s="84"/>
      <c r="RCL34" s="84"/>
      <c r="RCM34" s="84"/>
      <c r="RCN34" s="84"/>
      <c r="RCO34" s="84"/>
      <c r="RCP34" s="84"/>
      <c r="RCQ34" s="84"/>
      <c r="RCR34" s="84"/>
      <c r="RCS34" s="84"/>
      <c r="RCT34" s="84"/>
      <c r="RCU34" s="84"/>
      <c r="RCV34" s="84"/>
      <c r="RCW34" s="84"/>
      <c r="RCX34" s="84"/>
      <c r="RCY34" s="84"/>
      <c r="RCZ34" s="84"/>
      <c r="RDA34" s="84"/>
      <c r="RDB34" s="84"/>
      <c r="RDC34" s="84"/>
      <c r="RDD34" s="84"/>
      <c r="RDE34" s="84"/>
      <c r="RDF34" s="84"/>
      <c r="RDG34" s="84"/>
      <c r="RDH34" s="84"/>
      <c r="RDI34" s="84"/>
      <c r="RDJ34" s="84"/>
      <c r="RDK34" s="84"/>
      <c r="RDL34" s="84"/>
      <c r="RDM34" s="84"/>
      <c r="RDN34" s="84"/>
      <c r="RDO34" s="84"/>
      <c r="RDP34" s="84"/>
      <c r="RDQ34" s="84"/>
      <c r="RDR34" s="84"/>
      <c r="RDS34" s="84"/>
      <c r="RDT34" s="84"/>
      <c r="RDU34" s="84"/>
      <c r="RDV34" s="84"/>
      <c r="RDW34" s="84"/>
      <c r="RDX34" s="84"/>
      <c r="RDY34" s="84"/>
      <c r="RDZ34" s="84"/>
      <c r="REA34" s="84"/>
      <c r="REB34" s="84"/>
      <c r="REC34" s="84"/>
      <c r="RED34" s="84"/>
      <c r="REE34" s="84"/>
      <c r="REF34" s="84"/>
      <c r="REG34" s="84"/>
      <c r="REH34" s="84"/>
      <c r="REI34" s="84"/>
      <c r="REJ34" s="84"/>
      <c r="REK34" s="84"/>
      <c r="REL34" s="84"/>
      <c r="REM34" s="84"/>
      <c r="REN34" s="84"/>
      <c r="REO34" s="84"/>
      <c r="REP34" s="84"/>
      <c r="REQ34" s="84"/>
      <c r="RER34" s="84"/>
      <c r="RES34" s="84"/>
      <c r="RET34" s="84"/>
      <c r="REU34" s="84"/>
      <c r="REV34" s="84"/>
      <c r="REW34" s="84"/>
      <c r="REX34" s="84"/>
      <c r="REY34" s="84"/>
      <c r="REZ34" s="84"/>
      <c r="RFA34" s="84"/>
      <c r="RFB34" s="84"/>
      <c r="RFC34" s="84"/>
      <c r="RFD34" s="84"/>
      <c r="RFE34" s="84"/>
      <c r="RFF34" s="84"/>
      <c r="RFG34" s="84"/>
      <c r="RFH34" s="84"/>
      <c r="RFI34" s="84"/>
      <c r="RFJ34" s="84"/>
      <c r="RFK34" s="84"/>
      <c r="RFL34" s="84"/>
      <c r="RFM34" s="84"/>
      <c r="RFN34" s="84"/>
      <c r="RFO34" s="84"/>
      <c r="RFP34" s="84"/>
      <c r="RFQ34" s="84"/>
      <c r="RFR34" s="84"/>
      <c r="RFS34" s="84"/>
      <c r="RFT34" s="84"/>
      <c r="RFU34" s="84"/>
      <c r="RFV34" s="84"/>
      <c r="RFW34" s="84"/>
      <c r="RFX34" s="84"/>
      <c r="RFY34" s="84"/>
      <c r="RFZ34" s="84"/>
      <c r="RGA34" s="84"/>
      <c r="RGB34" s="84"/>
      <c r="RGC34" s="84"/>
      <c r="RGD34" s="84"/>
      <c r="RGE34" s="84"/>
      <c r="RGF34" s="84"/>
      <c r="RGG34" s="84"/>
      <c r="RGH34" s="84"/>
      <c r="RGI34" s="84"/>
      <c r="RGJ34" s="84"/>
      <c r="RGK34" s="84"/>
      <c r="RGL34" s="84"/>
      <c r="RGM34" s="84"/>
      <c r="RGN34" s="84"/>
      <c r="RGO34" s="84"/>
      <c r="RGP34" s="84"/>
      <c r="RGQ34" s="84"/>
      <c r="RGR34" s="84"/>
      <c r="RGS34" s="84"/>
      <c r="RGT34" s="84"/>
      <c r="RGU34" s="84"/>
      <c r="RGV34" s="84"/>
      <c r="RGW34" s="84"/>
      <c r="RGX34" s="84"/>
      <c r="RGY34" s="84"/>
      <c r="RGZ34" s="84"/>
      <c r="RHA34" s="84"/>
      <c r="RHB34" s="84"/>
      <c r="RHC34" s="84"/>
      <c r="RHD34" s="84"/>
      <c r="RHE34" s="84"/>
      <c r="RHF34" s="84"/>
      <c r="RHG34" s="84"/>
      <c r="RHH34" s="84"/>
      <c r="RHI34" s="84"/>
      <c r="RHJ34" s="84"/>
      <c r="RHK34" s="84"/>
      <c r="RHL34" s="84"/>
      <c r="RHM34" s="84"/>
      <c r="RHN34" s="84"/>
      <c r="RHO34" s="84"/>
      <c r="RHP34" s="84"/>
      <c r="RHQ34" s="84"/>
      <c r="RHR34" s="84"/>
      <c r="RHS34" s="84"/>
      <c r="RHT34" s="84"/>
      <c r="RHU34" s="84"/>
      <c r="RHV34" s="84"/>
      <c r="RHW34" s="84"/>
      <c r="RHX34" s="84"/>
      <c r="RHY34" s="84"/>
      <c r="RHZ34" s="84"/>
      <c r="RIA34" s="84"/>
      <c r="RIB34" s="84"/>
      <c r="RIC34" s="84"/>
      <c r="RID34" s="84"/>
      <c r="RIE34" s="84"/>
      <c r="RIF34" s="84"/>
      <c r="RIG34" s="84"/>
      <c r="RIH34" s="84"/>
      <c r="RII34" s="84"/>
      <c r="RIJ34" s="84"/>
      <c r="RIK34" s="84"/>
      <c r="RIL34" s="84"/>
      <c r="RIM34" s="84"/>
      <c r="RIN34" s="84"/>
      <c r="RIO34" s="84"/>
      <c r="RIP34" s="84"/>
      <c r="RIQ34" s="84"/>
      <c r="RIR34" s="84"/>
      <c r="RIS34" s="84"/>
      <c r="RIT34" s="84"/>
      <c r="RIU34" s="84"/>
      <c r="RIV34" s="84"/>
      <c r="RIW34" s="84"/>
      <c r="RIX34" s="84"/>
      <c r="RIY34" s="84"/>
      <c r="RIZ34" s="84"/>
      <c r="RJA34" s="84"/>
      <c r="RJB34" s="84"/>
      <c r="RJC34" s="84"/>
      <c r="RJD34" s="84"/>
      <c r="RJE34" s="84"/>
      <c r="RJF34" s="84"/>
      <c r="RJG34" s="84"/>
      <c r="RJH34" s="84"/>
      <c r="RJI34" s="84"/>
      <c r="RJJ34" s="84"/>
      <c r="RJK34" s="84"/>
      <c r="RJL34" s="84"/>
      <c r="RJM34" s="84"/>
      <c r="RJN34" s="84"/>
      <c r="RJO34" s="84"/>
      <c r="RJP34" s="84"/>
      <c r="RJQ34" s="84"/>
      <c r="RJR34" s="84"/>
      <c r="RJS34" s="84"/>
      <c r="RJT34" s="84"/>
      <c r="RJU34" s="84"/>
      <c r="RJV34" s="84"/>
      <c r="RJW34" s="84"/>
      <c r="RJX34" s="84"/>
      <c r="RJY34" s="84"/>
      <c r="RJZ34" s="84"/>
      <c r="RKA34" s="84"/>
      <c r="RKB34" s="84"/>
      <c r="RKC34" s="84"/>
      <c r="RKD34" s="84"/>
      <c r="RKE34" s="84"/>
      <c r="RKF34" s="84"/>
      <c r="RKG34" s="84"/>
      <c r="RKH34" s="84"/>
      <c r="RKI34" s="84"/>
      <c r="RKJ34" s="84"/>
      <c r="RKK34" s="84"/>
      <c r="RKL34" s="84"/>
      <c r="RKM34" s="84"/>
      <c r="RKN34" s="84"/>
      <c r="RKO34" s="84"/>
      <c r="RKP34" s="84"/>
      <c r="RKQ34" s="84"/>
      <c r="RKR34" s="84"/>
      <c r="RKS34" s="84"/>
      <c r="RKT34" s="84"/>
      <c r="RKU34" s="84"/>
      <c r="RKV34" s="84"/>
      <c r="RKW34" s="84"/>
      <c r="RKX34" s="84"/>
      <c r="RKY34" s="84"/>
      <c r="RKZ34" s="84"/>
      <c r="RLA34" s="84"/>
      <c r="RLB34" s="84"/>
      <c r="RLC34" s="84"/>
      <c r="RLD34" s="84"/>
      <c r="RLE34" s="84"/>
      <c r="RLF34" s="84"/>
      <c r="RLG34" s="84"/>
      <c r="RLH34" s="84"/>
      <c r="RLI34" s="84"/>
      <c r="RLJ34" s="84"/>
      <c r="RLK34" s="84"/>
      <c r="RLL34" s="84"/>
      <c r="RLM34" s="84"/>
      <c r="RLN34" s="84"/>
      <c r="RLO34" s="84"/>
      <c r="RLP34" s="84"/>
      <c r="RLQ34" s="84"/>
      <c r="RLR34" s="84"/>
      <c r="RLS34" s="84"/>
      <c r="RLT34" s="84"/>
      <c r="RLU34" s="84"/>
      <c r="RLV34" s="84"/>
      <c r="RLW34" s="84"/>
      <c r="RLX34" s="84"/>
      <c r="RLY34" s="84"/>
      <c r="RLZ34" s="84"/>
      <c r="RMA34" s="84"/>
      <c r="RMB34" s="84"/>
      <c r="RMC34" s="84"/>
      <c r="RMD34" s="84"/>
      <c r="RME34" s="84"/>
      <c r="RMF34" s="84"/>
      <c r="RMG34" s="84"/>
      <c r="RMH34" s="84"/>
      <c r="RMI34" s="84"/>
      <c r="RMJ34" s="84"/>
      <c r="RMK34" s="84"/>
      <c r="RML34" s="84"/>
      <c r="RMM34" s="84"/>
      <c r="RMN34" s="84"/>
      <c r="RMO34" s="84"/>
      <c r="RMP34" s="84"/>
      <c r="RMQ34" s="84"/>
      <c r="RMR34" s="84"/>
      <c r="RMS34" s="84"/>
      <c r="RMT34" s="84"/>
      <c r="RMU34" s="84"/>
      <c r="RMV34" s="84"/>
      <c r="RMW34" s="84"/>
      <c r="RMX34" s="84"/>
      <c r="RMY34" s="84"/>
      <c r="RMZ34" s="84"/>
      <c r="RNA34" s="84"/>
      <c r="RNB34" s="84"/>
      <c r="RNC34" s="84"/>
      <c r="RND34" s="84"/>
      <c r="RNE34" s="84"/>
      <c r="RNF34" s="84"/>
      <c r="RNG34" s="84"/>
      <c r="RNH34" s="84"/>
      <c r="RNI34" s="84"/>
      <c r="RNJ34" s="84"/>
      <c r="RNK34" s="84"/>
      <c r="RNL34" s="84"/>
      <c r="RNM34" s="84"/>
      <c r="RNN34" s="84"/>
      <c r="RNO34" s="84"/>
      <c r="RNP34" s="84"/>
      <c r="RNQ34" s="84"/>
      <c r="RNR34" s="84"/>
      <c r="RNS34" s="84"/>
      <c r="RNT34" s="84"/>
      <c r="RNU34" s="84"/>
      <c r="RNV34" s="84"/>
      <c r="RNW34" s="84"/>
      <c r="RNX34" s="84"/>
      <c r="RNY34" s="84"/>
      <c r="RNZ34" s="84"/>
      <c r="ROA34" s="84"/>
      <c r="ROB34" s="84"/>
      <c r="ROC34" s="84"/>
      <c r="ROD34" s="84"/>
      <c r="ROE34" s="84"/>
      <c r="ROF34" s="84"/>
      <c r="ROG34" s="84"/>
      <c r="ROH34" s="84"/>
      <c r="ROI34" s="84"/>
      <c r="ROJ34" s="84"/>
      <c r="ROK34" s="84"/>
      <c r="ROL34" s="84"/>
      <c r="ROM34" s="84"/>
      <c r="RON34" s="84"/>
      <c r="ROO34" s="84"/>
      <c r="ROP34" s="84"/>
      <c r="ROQ34" s="84"/>
      <c r="ROR34" s="84"/>
      <c r="ROS34" s="84"/>
      <c r="ROT34" s="84"/>
      <c r="ROU34" s="84"/>
      <c r="ROV34" s="84"/>
      <c r="ROW34" s="84"/>
      <c r="ROX34" s="84"/>
      <c r="ROY34" s="84"/>
      <c r="ROZ34" s="84"/>
      <c r="RPA34" s="84"/>
      <c r="RPB34" s="84"/>
      <c r="RPC34" s="84"/>
      <c r="RPD34" s="84"/>
      <c r="RPE34" s="84"/>
      <c r="RPF34" s="84"/>
      <c r="RPG34" s="84"/>
      <c r="RPH34" s="84"/>
      <c r="RPI34" s="84"/>
      <c r="RPJ34" s="84"/>
      <c r="RPK34" s="84"/>
      <c r="RPL34" s="84"/>
      <c r="RPM34" s="84"/>
      <c r="RPN34" s="84"/>
      <c r="RPO34" s="84"/>
      <c r="RPP34" s="84"/>
      <c r="RPQ34" s="84"/>
      <c r="RPR34" s="84"/>
      <c r="RPS34" s="84"/>
      <c r="RPT34" s="84"/>
      <c r="RPU34" s="84"/>
      <c r="RPV34" s="84"/>
      <c r="RPW34" s="84"/>
      <c r="RPX34" s="84"/>
      <c r="RPY34" s="84"/>
      <c r="RPZ34" s="84"/>
      <c r="RQA34" s="84"/>
      <c r="RQB34" s="84"/>
      <c r="RQC34" s="84"/>
      <c r="RQD34" s="84"/>
      <c r="RQE34" s="84"/>
      <c r="RQF34" s="84"/>
      <c r="RQG34" s="84"/>
      <c r="RQH34" s="84"/>
      <c r="RQI34" s="84"/>
      <c r="RQJ34" s="84"/>
      <c r="RQK34" s="84"/>
      <c r="RQL34" s="84"/>
      <c r="RQM34" s="84"/>
      <c r="RQN34" s="84"/>
      <c r="RQO34" s="84"/>
      <c r="RQP34" s="84"/>
      <c r="RQQ34" s="84"/>
      <c r="RQR34" s="84"/>
      <c r="RQS34" s="84"/>
      <c r="RQT34" s="84"/>
      <c r="RQU34" s="84"/>
      <c r="RQV34" s="84"/>
      <c r="RQW34" s="84"/>
      <c r="RQX34" s="84"/>
      <c r="RQY34" s="84"/>
      <c r="RQZ34" s="84"/>
      <c r="RRA34" s="84"/>
      <c r="RRB34" s="84"/>
      <c r="RRC34" s="84"/>
      <c r="RRD34" s="84"/>
      <c r="RRE34" s="84"/>
      <c r="RRF34" s="84"/>
      <c r="RRG34" s="84"/>
      <c r="RRH34" s="84"/>
      <c r="RRI34" s="84"/>
      <c r="RRJ34" s="84"/>
      <c r="RRK34" s="84"/>
      <c r="RRL34" s="84"/>
      <c r="RRM34" s="84"/>
      <c r="RRN34" s="84"/>
      <c r="RRO34" s="84"/>
      <c r="RRP34" s="84"/>
      <c r="RRQ34" s="84"/>
      <c r="RRR34" s="84"/>
      <c r="RRS34" s="84"/>
      <c r="RRT34" s="84"/>
      <c r="RRU34" s="84"/>
      <c r="RRV34" s="84"/>
      <c r="RRW34" s="84"/>
      <c r="RRX34" s="84"/>
      <c r="RRY34" s="84"/>
      <c r="RRZ34" s="84"/>
      <c r="RSA34" s="84"/>
      <c r="RSB34" s="84"/>
      <c r="RSC34" s="84"/>
      <c r="RSD34" s="84"/>
      <c r="RSE34" s="84"/>
      <c r="RSF34" s="84"/>
      <c r="RSG34" s="84"/>
      <c r="RSH34" s="84"/>
      <c r="RSI34" s="84"/>
      <c r="RSJ34" s="84"/>
      <c r="RSK34" s="84"/>
      <c r="RSL34" s="84"/>
      <c r="RSM34" s="84"/>
      <c r="RSN34" s="84"/>
      <c r="RSO34" s="84"/>
      <c r="RSP34" s="84"/>
      <c r="RSQ34" s="84"/>
      <c r="RSR34" s="84"/>
      <c r="RSS34" s="84"/>
      <c r="RST34" s="84"/>
      <c r="RSU34" s="84"/>
      <c r="RSV34" s="84"/>
      <c r="RSW34" s="84"/>
      <c r="RSX34" s="84"/>
      <c r="RSY34" s="84"/>
      <c r="RSZ34" s="84"/>
      <c r="RTA34" s="84"/>
      <c r="RTB34" s="84"/>
      <c r="RTC34" s="84"/>
      <c r="RTD34" s="84"/>
      <c r="RTE34" s="84"/>
      <c r="RTF34" s="84"/>
      <c r="RTG34" s="84"/>
      <c r="RTH34" s="84"/>
      <c r="RTI34" s="84"/>
      <c r="RTJ34" s="84"/>
      <c r="RTK34" s="84"/>
      <c r="RTL34" s="84"/>
      <c r="RTM34" s="84"/>
      <c r="RTN34" s="84"/>
      <c r="RTO34" s="84"/>
      <c r="RTP34" s="84"/>
      <c r="RTQ34" s="84"/>
      <c r="RTR34" s="84"/>
      <c r="RTS34" s="84"/>
      <c r="RTT34" s="84"/>
      <c r="RTU34" s="84"/>
      <c r="RTV34" s="84"/>
      <c r="RTW34" s="84"/>
      <c r="RTX34" s="84"/>
      <c r="RTY34" s="84"/>
      <c r="RTZ34" s="84"/>
      <c r="RUA34" s="84"/>
      <c r="RUB34" s="84"/>
      <c r="RUC34" s="84"/>
      <c r="RUD34" s="84"/>
      <c r="RUE34" s="84"/>
      <c r="RUF34" s="84"/>
      <c r="RUG34" s="84"/>
      <c r="RUH34" s="84"/>
      <c r="RUI34" s="84"/>
      <c r="RUJ34" s="84"/>
      <c r="RUK34" s="84"/>
      <c r="RUL34" s="84"/>
      <c r="RUM34" s="84"/>
      <c r="RUN34" s="84"/>
      <c r="RUO34" s="84"/>
      <c r="RUP34" s="84"/>
      <c r="RUQ34" s="84"/>
      <c r="RUR34" s="84"/>
      <c r="RUS34" s="84"/>
      <c r="RUT34" s="84"/>
      <c r="RUU34" s="84"/>
      <c r="RUV34" s="84"/>
      <c r="RUW34" s="84"/>
      <c r="RUX34" s="84"/>
      <c r="RUY34" s="84"/>
      <c r="RUZ34" s="84"/>
      <c r="RVA34" s="84"/>
      <c r="RVB34" s="84"/>
      <c r="RVC34" s="84"/>
      <c r="RVD34" s="84"/>
      <c r="RVE34" s="84"/>
      <c r="RVF34" s="84"/>
      <c r="RVG34" s="84"/>
      <c r="RVH34" s="84"/>
      <c r="RVI34" s="84"/>
      <c r="RVJ34" s="84"/>
      <c r="RVK34" s="84"/>
      <c r="RVL34" s="84"/>
      <c r="RVM34" s="84"/>
      <c r="RVN34" s="84"/>
      <c r="RVO34" s="84"/>
      <c r="RVP34" s="84"/>
      <c r="RVQ34" s="84"/>
      <c r="RVR34" s="84"/>
      <c r="RVS34" s="84"/>
      <c r="RVT34" s="84"/>
      <c r="RVU34" s="84"/>
      <c r="RVV34" s="84"/>
      <c r="RVW34" s="84"/>
      <c r="RVX34" s="84"/>
      <c r="RVY34" s="84"/>
      <c r="RVZ34" s="84"/>
      <c r="RWA34" s="84"/>
      <c r="RWB34" s="84"/>
      <c r="RWC34" s="84"/>
      <c r="RWD34" s="84"/>
      <c r="RWE34" s="84"/>
      <c r="RWF34" s="84"/>
      <c r="RWG34" s="84"/>
      <c r="RWH34" s="84"/>
      <c r="RWI34" s="84"/>
      <c r="RWJ34" s="84"/>
      <c r="RWK34" s="84"/>
      <c r="RWL34" s="84"/>
      <c r="RWM34" s="84"/>
      <c r="RWN34" s="84"/>
      <c r="RWO34" s="84"/>
      <c r="RWP34" s="84"/>
      <c r="RWQ34" s="84"/>
      <c r="RWR34" s="84"/>
      <c r="RWS34" s="84"/>
      <c r="RWT34" s="84"/>
      <c r="RWU34" s="84"/>
      <c r="RWV34" s="84"/>
      <c r="RWW34" s="84"/>
      <c r="RWX34" s="84"/>
      <c r="RWY34" s="84"/>
      <c r="RWZ34" s="84"/>
      <c r="RXA34" s="84"/>
      <c r="RXB34" s="84"/>
      <c r="RXC34" s="84"/>
      <c r="RXD34" s="84"/>
      <c r="RXE34" s="84"/>
      <c r="RXF34" s="84"/>
      <c r="RXG34" s="84"/>
      <c r="RXH34" s="84"/>
      <c r="RXI34" s="84"/>
      <c r="RXJ34" s="84"/>
      <c r="RXK34" s="84"/>
      <c r="RXL34" s="84"/>
      <c r="RXM34" s="84"/>
      <c r="RXN34" s="84"/>
      <c r="RXO34" s="84"/>
      <c r="RXP34" s="84"/>
      <c r="RXQ34" s="84"/>
      <c r="RXR34" s="84"/>
      <c r="RXS34" s="84"/>
      <c r="RXT34" s="84"/>
      <c r="RXU34" s="84"/>
      <c r="RXV34" s="84"/>
      <c r="RXW34" s="84"/>
      <c r="RXX34" s="84"/>
      <c r="RXY34" s="84"/>
      <c r="RXZ34" s="84"/>
      <c r="RYA34" s="84"/>
      <c r="RYB34" s="84"/>
      <c r="RYC34" s="84"/>
      <c r="RYD34" s="84"/>
      <c r="RYE34" s="84"/>
      <c r="RYF34" s="84"/>
      <c r="RYG34" s="84"/>
      <c r="RYH34" s="84"/>
      <c r="RYI34" s="84"/>
      <c r="RYJ34" s="84"/>
      <c r="RYK34" s="84"/>
      <c r="RYL34" s="84"/>
      <c r="RYM34" s="84"/>
      <c r="RYN34" s="84"/>
      <c r="RYO34" s="84"/>
      <c r="RYP34" s="84"/>
      <c r="RYQ34" s="84"/>
      <c r="RYR34" s="84"/>
      <c r="RYS34" s="84"/>
      <c r="RYT34" s="84"/>
      <c r="RYU34" s="84"/>
      <c r="RYV34" s="84"/>
      <c r="RYW34" s="84"/>
      <c r="RYX34" s="84"/>
      <c r="RYY34" s="84"/>
      <c r="RYZ34" s="84"/>
      <c r="RZA34" s="84"/>
      <c r="RZB34" s="84"/>
      <c r="RZC34" s="84"/>
      <c r="RZD34" s="84"/>
      <c r="RZE34" s="84"/>
      <c r="RZF34" s="84"/>
      <c r="RZG34" s="84"/>
      <c r="RZH34" s="84"/>
      <c r="RZI34" s="84"/>
      <c r="RZJ34" s="84"/>
      <c r="RZK34" s="84"/>
      <c r="RZL34" s="84"/>
      <c r="RZM34" s="84"/>
      <c r="RZN34" s="84"/>
      <c r="RZO34" s="84"/>
      <c r="RZP34" s="84"/>
      <c r="RZQ34" s="84"/>
      <c r="RZR34" s="84"/>
      <c r="RZS34" s="84"/>
      <c r="RZT34" s="84"/>
      <c r="RZU34" s="84"/>
      <c r="RZV34" s="84"/>
      <c r="RZW34" s="84"/>
      <c r="RZX34" s="84"/>
      <c r="RZY34" s="84"/>
      <c r="RZZ34" s="84"/>
      <c r="SAA34" s="84"/>
      <c r="SAB34" s="84"/>
      <c r="SAC34" s="84"/>
      <c r="SAD34" s="84"/>
      <c r="SAE34" s="84"/>
      <c r="SAF34" s="84"/>
      <c r="SAG34" s="84"/>
      <c r="SAH34" s="84"/>
      <c r="SAI34" s="84"/>
      <c r="SAJ34" s="84"/>
      <c r="SAK34" s="84"/>
      <c r="SAL34" s="84"/>
      <c r="SAM34" s="84"/>
      <c r="SAN34" s="84"/>
      <c r="SAO34" s="84"/>
      <c r="SAP34" s="84"/>
      <c r="SAQ34" s="84"/>
      <c r="SAR34" s="84"/>
      <c r="SAS34" s="84"/>
      <c r="SAT34" s="84"/>
      <c r="SAU34" s="84"/>
      <c r="SAV34" s="84"/>
      <c r="SAW34" s="84"/>
      <c r="SAX34" s="84"/>
      <c r="SAY34" s="84"/>
      <c r="SAZ34" s="84"/>
      <c r="SBA34" s="84"/>
      <c r="SBB34" s="84"/>
      <c r="SBC34" s="84"/>
      <c r="SBD34" s="84"/>
      <c r="SBE34" s="84"/>
      <c r="SBF34" s="84"/>
      <c r="SBG34" s="84"/>
      <c r="SBH34" s="84"/>
      <c r="SBI34" s="84"/>
      <c r="SBJ34" s="84"/>
      <c r="SBK34" s="84"/>
      <c r="SBL34" s="84"/>
      <c r="SBM34" s="84"/>
      <c r="SBN34" s="84"/>
      <c r="SBO34" s="84"/>
      <c r="SBP34" s="84"/>
      <c r="SBQ34" s="84"/>
      <c r="SBR34" s="84"/>
      <c r="SBS34" s="84"/>
      <c r="SBT34" s="84"/>
      <c r="SBU34" s="84"/>
      <c r="SBV34" s="84"/>
      <c r="SBW34" s="84"/>
      <c r="SBX34" s="84"/>
      <c r="SBY34" s="84"/>
      <c r="SBZ34" s="84"/>
      <c r="SCA34" s="84"/>
      <c r="SCB34" s="84"/>
      <c r="SCC34" s="84"/>
      <c r="SCD34" s="84"/>
      <c r="SCE34" s="84"/>
      <c r="SCF34" s="84"/>
      <c r="SCG34" s="84"/>
      <c r="SCH34" s="84"/>
      <c r="SCI34" s="84"/>
      <c r="SCJ34" s="84"/>
      <c r="SCK34" s="84"/>
      <c r="SCL34" s="84"/>
      <c r="SCM34" s="84"/>
      <c r="SCN34" s="84"/>
      <c r="SCO34" s="84"/>
      <c r="SCP34" s="84"/>
      <c r="SCQ34" s="84"/>
      <c r="SCR34" s="84"/>
      <c r="SCS34" s="84"/>
      <c r="SCT34" s="84"/>
      <c r="SCU34" s="84"/>
      <c r="SCV34" s="84"/>
      <c r="SCW34" s="84"/>
      <c r="SCX34" s="84"/>
      <c r="SCY34" s="84"/>
      <c r="SCZ34" s="84"/>
      <c r="SDA34" s="84"/>
      <c r="SDB34" s="84"/>
      <c r="SDC34" s="84"/>
      <c r="SDD34" s="84"/>
      <c r="SDE34" s="84"/>
      <c r="SDF34" s="84"/>
      <c r="SDG34" s="84"/>
      <c r="SDH34" s="84"/>
      <c r="SDI34" s="84"/>
      <c r="SDJ34" s="84"/>
      <c r="SDK34" s="84"/>
      <c r="SDL34" s="84"/>
      <c r="SDM34" s="84"/>
      <c r="SDN34" s="84"/>
      <c r="SDO34" s="84"/>
      <c r="SDP34" s="84"/>
      <c r="SDQ34" s="84"/>
      <c r="SDR34" s="84"/>
      <c r="SDS34" s="84"/>
      <c r="SDT34" s="84"/>
      <c r="SDU34" s="84"/>
      <c r="SDV34" s="84"/>
      <c r="SDW34" s="84"/>
      <c r="SDX34" s="84"/>
      <c r="SDY34" s="84"/>
      <c r="SDZ34" s="84"/>
      <c r="SEA34" s="84"/>
      <c r="SEB34" s="84"/>
      <c r="SEC34" s="84"/>
      <c r="SED34" s="84"/>
      <c r="SEE34" s="84"/>
      <c r="SEF34" s="84"/>
      <c r="SEG34" s="84"/>
      <c r="SEH34" s="84"/>
      <c r="SEI34" s="84"/>
      <c r="SEJ34" s="84"/>
      <c r="SEK34" s="84"/>
      <c r="SEL34" s="84"/>
      <c r="SEM34" s="84"/>
      <c r="SEN34" s="84"/>
      <c r="SEO34" s="84"/>
      <c r="SEP34" s="84"/>
      <c r="SEQ34" s="84"/>
      <c r="SER34" s="84"/>
      <c r="SES34" s="84"/>
      <c r="SET34" s="84"/>
      <c r="SEU34" s="84"/>
      <c r="SEV34" s="84"/>
      <c r="SEW34" s="84"/>
      <c r="SEX34" s="84"/>
      <c r="SEY34" s="84"/>
      <c r="SEZ34" s="84"/>
      <c r="SFA34" s="84"/>
      <c r="SFB34" s="84"/>
      <c r="SFC34" s="84"/>
      <c r="SFD34" s="84"/>
      <c r="SFE34" s="84"/>
      <c r="SFF34" s="84"/>
      <c r="SFG34" s="84"/>
      <c r="SFH34" s="84"/>
      <c r="SFI34" s="84"/>
      <c r="SFJ34" s="84"/>
      <c r="SFK34" s="84"/>
      <c r="SFL34" s="84"/>
      <c r="SFM34" s="84"/>
      <c r="SFN34" s="84"/>
      <c r="SFO34" s="84"/>
      <c r="SFP34" s="84"/>
      <c r="SFQ34" s="84"/>
      <c r="SFR34" s="84"/>
      <c r="SFS34" s="84"/>
      <c r="SFT34" s="84"/>
      <c r="SFU34" s="84"/>
      <c r="SFV34" s="84"/>
      <c r="SFW34" s="84"/>
      <c r="SFX34" s="84"/>
      <c r="SFY34" s="84"/>
      <c r="SFZ34" s="84"/>
      <c r="SGA34" s="84"/>
      <c r="SGB34" s="84"/>
      <c r="SGC34" s="84"/>
      <c r="SGD34" s="84"/>
      <c r="SGE34" s="84"/>
      <c r="SGF34" s="84"/>
      <c r="SGG34" s="84"/>
      <c r="SGH34" s="84"/>
      <c r="SGI34" s="84"/>
      <c r="SGJ34" s="84"/>
      <c r="SGK34" s="84"/>
      <c r="SGL34" s="84"/>
      <c r="SGM34" s="84"/>
      <c r="SGN34" s="84"/>
      <c r="SGO34" s="84"/>
      <c r="SGP34" s="84"/>
      <c r="SGQ34" s="84"/>
      <c r="SGR34" s="84"/>
      <c r="SGS34" s="84"/>
      <c r="SGT34" s="84"/>
      <c r="SGU34" s="84"/>
      <c r="SGV34" s="84"/>
      <c r="SGW34" s="84"/>
      <c r="SGX34" s="84"/>
      <c r="SGY34" s="84"/>
      <c r="SGZ34" s="84"/>
      <c r="SHA34" s="84"/>
      <c r="SHB34" s="84"/>
      <c r="SHC34" s="84"/>
      <c r="SHD34" s="84"/>
      <c r="SHE34" s="84"/>
      <c r="SHF34" s="84"/>
      <c r="SHG34" s="84"/>
      <c r="SHH34" s="84"/>
      <c r="SHI34" s="84"/>
      <c r="SHJ34" s="84"/>
      <c r="SHK34" s="84"/>
      <c r="SHL34" s="84"/>
      <c r="SHM34" s="84"/>
      <c r="SHN34" s="84"/>
      <c r="SHO34" s="84"/>
      <c r="SHP34" s="84"/>
      <c r="SHQ34" s="84"/>
      <c r="SHR34" s="84"/>
      <c r="SHS34" s="84"/>
      <c r="SHT34" s="84"/>
      <c r="SHU34" s="84"/>
      <c r="SHV34" s="84"/>
      <c r="SHW34" s="84"/>
      <c r="SHX34" s="84"/>
      <c r="SHY34" s="84"/>
      <c r="SHZ34" s="84"/>
      <c r="SIA34" s="84"/>
      <c r="SIB34" s="84"/>
      <c r="SIC34" s="84"/>
      <c r="SID34" s="84"/>
      <c r="SIE34" s="84"/>
      <c r="SIF34" s="84"/>
      <c r="SIG34" s="84"/>
      <c r="SIH34" s="84"/>
      <c r="SII34" s="84"/>
      <c r="SIJ34" s="84"/>
      <c r="SIK34" s="84"/>
      <c r="SIL34" s="84"/>
      <c r="SIM34" s="84"/>
      <c r="SIN34" s="84"/>
      <c r="SIO34" s="84"/>
      <c r="SIP34" s="84"/>
      <c r="SIQ34" s="84"/>
      <c r="SIR34" s="84"/>
      <c r="SIS34" s="84"/>
      <c r="SIT34" s="84"/>
      <c r="SIU34" s="84"/>
      <c r="SIV34" s="84"/>
      <c r="SIW34" s="84"/>
      <c r="SIX34" s="84"/>
      <c r="SIY34" s="84"/>
      <c r="SIZ34" s="84"/>
      <c r="SJA34" s="84"/>
      <c r="SJB34" s="84"/>
      <c r="SJC34" s="84"/>
      <c r="SJD34" s="84"/>
      <c r="SJE34" s="84"/>
      <c r="SJF34" s="84"/>
      <c r="SJG34" s="84"/>
      <c r="SJH34" s="84"/>
      <c r="SJI34" s="84"/>
      <c r="SJJ34" s="84"/>
      <c r="SJK34" s="84"/>
      <c r="SJL34" s="84"/>
      <c r="SJM34" s="84"/>
      <c r="SJN34" s="84"/>
      <c r="SJO34" s="84"/>
      <c r="SJP34" s="84"/>
      <c r="SJQ34" s="84"/>
      <c r="SJR34" s="84"/>
      <c r="SJS34" s="84"/>
      <c r="SJT34" s="84"/>
      <c r="SJU34" s="84"/>
      <c r="SJV34" s="84"/>
      <c r="SJW34" s="84"/>
      <c r="SJX34" s="84"/>
      <c r="SJY34" s="84"/>
      <c r="SJZ34" s="84"/>
      <c r="SKA34" s="84"/>
      <c r="SKB34" s="84"/>
      <c r="SKC34" s="84"/>
      <c r="SKD34" s="84"/>
      <c r="SKE34" s="84"/>
      <c r="SKF34" s="84"/>
      <c r="SKG34" s="84"/>
      <c r="SKH34" s="84"/>
      <c r="SKI34" s="84"/>
      <c r="SKJ34" s="84"/>
      <c r="SKK34" s="84"/>
      <c r="SKL34" s="84"/>
      <c r="SKM34" s="84"/>
      <c r="SKN34" s="84"/>
      <c r="SKO34" s="84"/>
      <c r="SKP34" s="84"/>
      <c r="SKQ34" s="84"/>
      <c r="SKR34" s="84"/>
      <c r="SKS34" s="84"/>
      <c r="SKT34" s="84"/>
      <c r="SKU34" s="84"/>
      <c r="SKV34" s="84"/>
      <c r="SKW34" s="84"/>
      <c r="SKX34" s="84"/>
      <c r="SKY34" s="84"/>
      <c r="SKZ34" s="84"/>
      <c r="SLA34" s="84"/>
      <c r="SLB34" s="84"/>
      <c r="SLC34" s="84"/>
      <c r="SLD34" s="84"/>
      <c r="SLE34" s="84"/>
      <c r="SLF34" s="84"/>
      <c r="SLG34" s="84"/>
      <c r="SLH34" s="84"/>
      <c r="SLI34" s="84"/>
      <c r="SLJ34" s="84"/>
      <c r="SLK34" s="84"/>
      <c r="SLL34" s="84"/>
      <c r="SLM34" s="84"/>
      <c r="SLN34" s="84"/>
      <c r="SLO34" s="84"/>
      <c r="SLP34" s="84"/>
      <c r="SLQ34" s="84"/>
      <c r="SLR34" s="84"/>
      <c r="SLS34" s="84"/>
      <c r="SLT34" s="84"/>
      <c r="SLU34" s="84"/>
      <c r="SLV34" s="84"/>
      <c r="SLW34" s="84"/>
      <c r="SLX34" s="84"/>
      <c r="SLY34" s="84"/>
      <c r="SLZ34" s="84"/>
      <c r="SMA34" s="84"/>
      <c r="SMB34" s="84"/>
      <c r="SMC34" s="84"/>
      <c r="SMD34" s="84"/>
      <c r="SME34" s="84"/>
      <c r="SMF34" s="84"/>
      <c r="SMG34" s="84"/>
      <c r="SMH34" s="84"/>
      <c r="SMI34" s="84"/>
      <c r="SMJ34" s="84"/>
      <c r="SMK34" s="84"/>
      <c r="SML34" s="84"/>
      <c r="SMM34" s="84"/>
      <c r="SMN34" s="84"/>
      <c r="SMO34" s="84"/>
      <c r="SMP34" s="84"/>
      <c r="SMQ34" s="84"/>
      <c r="SMR34" s="84"/>
      <c r="SMS34" s="84"/>
      <c r="SMT34" s="84"/>
      <c r="SMU34" s="84"/>
      <c r="SMV34" s="84"/>
      <c r="SMW34" s="84"/>
      <c r="SMX34" s="84"/>
      <c r="SMY34" s="84"/>
      <c r="SMZ34" s="84"/>
      <c r="SNA34" s="84"/>
      <c r="SNB34" s="84"/>
      <c r="SNC34" s="84"/>
      <c r="SND34" s="84"/>
      <c r="SNE34" s="84"/>
      <c r="SNF34" s="84"/>
      <c r="SNG34" s="84"/>
      <c r="SNH34" s="84"/>
      <c r="SNI34" s="84"/>
      <c r="SNJ34" s="84"/>
      <c r="SNK34" s="84"/>
      <c r="SNL34" s="84"/>
      <c r="SNM34" s="84"/>
      <c r="SNN34" s="84"/>
      <c r="SNO34" s="84"/>
      <c r="SNP34" s="84"/>
      <c r="SNQ34" s="84"/>
      <c r="SNR34" s="84"/>
      <c r="SNS34" s="84"/>
      <c r="SNT34" s="84"/>
      <c r="SNU34" s="84"/>
      <c r="SNV34" s="84"/>
      <c r="SNW34" s="84"/>
      <c r="SNX34" s="84"/>
      <c r="SNY34" s="84"/>
      <c r="SNZ34" s="84"/>
      <c r="SOA34" s="84"/>
      <c r="SOB34" s="84"/>
      <c r="SOC34" s="84"/>
      <c r="SOD34" s="84"/>
      <c r="SOE34" s="84"/>
      <c r="SOF34" s="84"/>
      <c r="SOG34" s="84"/>
      <c r="SOH34" s="84"/>
      <c r="SOI34" s="84"/>
      <c r="SOJ34" s="84"/>
      <c r="SOK34" s="84"/>
      <c r="SOL34" s="84"/>
      <c r="SOM34" s="84"/>
      <c r="SON34" s="84"/>
      <c r="SOO34" s="84"/>
      <c r="SOP34" s="84"/>
      <c r="SOQ34" s="84"/>
      <c r="SOR34" s="84"/>
      <c r="SOS34" s="84"/>
      <c r="SOT34" s="84"/>
      <c r="SOU34" s="84"/>
      <c r="SOV34" s="84"/>
      <c r="SOW34" s="84"/>
      <c r="SOX34" s="84"/>
      <c r="SOY34" s="84"/>
      <c r="SOZ34" s="84"/>
      <c r="SPA34" s="84"/>
      <c r="SPB34" s="84"/>
      <c r="SPC34" s="84"/>
      <c r="SPD34" s="84"/>
      <c r="SPE34" s="84"/>
      <c r="SPF34" s="84"/>
      <c r="SPG34" s="84"/>
      <c r="SPH34" s="84"/>
      <c r="SPI34" s="84"/>
      <c r="SPJ34" s="84"/>
      <c r="SPK34" s="84"/>
      <c r="SPL34" s="84"/>
      <c r="SPM34" s="84"/>
      <c r="SPN34" s="84"/>
      <c r="SPO34" s="84"/>
      <c r="SPP34" s="84"/>
      <c r="SPQ34" s="84"/>
      <c r="SPR34" s="84"/>
      <c r="SPS34" s="84"/>
      <c r="SPT34" s="84"/>
      <c r="SPU34" s="84"/>
      <c r="SPV34" s="84"/>
      <c r="SPW34" s="84"/>
      <c r="SPX34" s="84"/>
      <c r="SPY34" s="84"/>
      <c r="SPZ34" s="84"/>
      <c r="SQA34" s="84"/>
      <c r="SQB34" s="84"/>
      <c r="SQC34" s="84"/>
      <c r="SQD34" s="84"/>
      <c r="SQE34" s="84"/>
      <c r="SQF34" s="84"/>
      <c r="SQG34" s="84"/>
      <c r="SQH34" s="84"/>
      <c r="SQI34" s="84"/>
      <c r="SQJ34" s="84"/>
      <c r="SQK34" s="84"/>
      <c r="SQL34" s="84"/>
      <c r="SQM34" s="84"/>
      <c r="SQN34" s="84"/>
      <c r="SQO34" s="84"/>
      <c r="SQP34" s="84"/>
      <c r="SQQ34" s="84"/>
      <c r="SQR34" s="84"/>
      <c r="SQS34" s="84"/>
      <c r="SQT34" s="84"/>
      <c r="SQU34" s="84"/>
      <c r="SQV34" s="84"/>
      <c r="SQW34" s="84"/>
      <c r="SQX34" s="84"/>
      <c r="SQY34" s="84"/>
      <c r="SQZ34" s="84"/>
      <c r="SRA34" s="84"/>
      <c r="SRB34" s="84"/>
      <c r="SRC34" s="84"/>
      <c r="SRD34" s="84"/>
      <c r="SRE34" s="84"/>
      <c r="SRF34" s="84"/>
      <c r="SRG34" s="84"/>
      <c r="SRH34" s="84"/>
      <c r="SRI34" s="84"/>
      <c r="SRJ34" s="84"/>
      <c r="SRK34" s="84"/>
      <c r="SRL34" s="84"/>
      <c r="SRM34" s="84"/>
      <c r="SRN34" s="84"/>
      <c r="SRO34" s="84"/>
      <c r="SRP34" s="84"/>
      <c r="SRQ34" s="84"/>
      <c r="SRR34" s="84"/>
      <c r="SRS34" s="84"/>
      <c r="SRT34" s="84"/>
      <c r="SRU34" s="84"/>
      <c r="SRV34" s="84"/>
      <c r="SRW34" s="84"/>
      <c r="SRX34" s="84"/>
      <c r="SRY34" s="84"/>
      <c r="SRZ34" s="84"/>
      <c r="SSA34" s="84"/>
      <c r="SSB34" s="84"/>
      <c r="SSC34" s="84"/>
      <c r="SSD34" s="84"/>
      <c r="SSE34" s="84"/>
      <c r="SSF34" s="84"/>
      <c r="SSG34" s="84"/>
      <c r="SSH34" s="84"/>
      <c r="SSI34" s="84"/>
      <c r="SSJ34" s="84"/>
      <c r="SSK34" s="84"/>
      <c r="SSL34" s="84"/>
      <c r="SSM34" s="84"/>
      <c r="SSN34" s="84"/>
      <c r="SSO34" s="84"/>
      <c r="SSP34" s="84"/>
      <c r="SSQ34" s="84"/>
      <c r="SSR34" s="84"/>
      <c r="SSS34" s="84"/>
      <c r="SST34" s="84"/>
      <c r="SSU34" s="84"/>
      <c r="SSV34" s="84"/>
      <c r="SSW34" s="84"/>
      <c r="SSX34" s="84"/>
      <c r="SSY34" s="84"/>
      <c r="SSZ34" s="84"/>
      <c r="STA34" s="84"/>
      <c r="STB34" s="84"/>
      <c r="STC34" s="84"/>
      <c r="STD34" s="84"/>
      <c r="STE34" s="84"/>
      <c r="STF34" s="84"/>
      <c r="STG34" s="84"/>
      <c r="STH34" s="84"/>
      <c r="STI34" s="84"/>
      <c r="STJ34" s="84"/>
      <c r="STK34" s="84"/>
      <c r="STL34" s="84"/>
      <c r="STM34" s="84"/>
      <c r="STN34" s="84"/>
      <c r="STO34" s="84"/>
      <c r="STP34" s="84"/>
      <c r="STQ34" s="84"/>
      <c r="STR34" s="84"/>
      <c r="STS34" s="84"/>
      <c r="STT34" s="84"/>
      <c r="STU34" s="84"/>
      <c r="STV34" s="84"/>
      <c r="STW34" s="84"/>
      <c r="STX34" s="84"/>
      <c r="STY34" s="84"/>
      <c r="STZ34" s="84"/>
      <c r="SUA34" s="84"/>
      <c r="SUB34" s="84"/>
      <c r="SUC34" s="84"/>
      <c r="SUD34" s="84"/>
      <c r="SUE34" s="84"/>
      <c r="SUF34" s="84"/>
      <c r="SUG34" s="84"/>
      <c r="SUH34" s="84"/>
      <c r="SUI34" s="84"/>
      <c r="SUJ34" s="84"/>
      <c r="SUK34" s="84"/>
      <c r="SUL34" s="84"/>
      <c r="SUM34" s="84"/>
      <c r="SUN34" s="84"/>
      <c r="SUO34" s="84"/>
      <c r="SUP34" s="84"/>
      <c r="SUQ34" s="84"/>
      <c r="SUR34" s="84"/>
      <c r="SUS34" s="84"/>
      <c r="SUT34" s="84"/>
      <c r="SUU34" s="84"/>
      <c r="SUV34" s="84"/>
      <c r="SUW34" s="84"/>
      <c r="SUX34" s="84"/>
      <c r="SUY34" s="84"/>
      <c r="SUZ34" s="84"/>
      <c r="SVA34" s="84"/>
      <c r="SVB34" s="84"/>
      <c r="SVC34" s="84"/>
      <c r="SVD34" s="84"/>
      <c r="SVE34" s="84"/>
      <c r="SVF34" s="84"/>
      <c r="SVG34" s="84"/>
      <c r="SVH34" s="84"/>
      <c r="SVI34" s="84"/>
      <c r="SVJ34" s="84"/>
      <c r="SVK34" s="84"/>
      <c r="SVL34" s="84"/>
      <c r="SVM34" s="84"/>
      <c r="SVN34" s="84"/>
      <c r="SVO34" s="84"/>
      <c r="SVP34" s="84"/>
      <c r="SVQ34" s="84"/>
      <c r="SVR34" s="84"/>
      <c r="SVS34" s="84"/>
      <c r="SVT34" s="84"/>
      <c r="SVU34" s="84"/>
      <c r="SVV34" s="84"/>
      <c r="SVW34" s="84"/>
      <c r="SVX34" s="84"/>
      <c r="SVY34" s="84"/>
      <c r="SVZ34" s="84"/>
      <c r="SWA34" s="84"/>
      <c r="SWB34" s="84"/>
      <c r="SWC34" s="84"/>
      <c r="SWD34" s="84"/>
      <c r="SWE34" s="84"/>
      <c r="SWF34" s="84"/>
      <c r="SWG34" s="84"/>
      <c r="SWH34" s="84"/>
      <c r="SWI34" s="84"/>
      <c r="SWJ34" s="84"/>
      <c r="SWK34" s="84"/>
      <c r="SWL34" s="84"/>
      <c r="SWM34" s="84"/>
      <c r="SWN34" s="84"/>
      <c r="SWO34" s="84"/>
      <c r="SWP34" s="84"/>
      <c r="SWQ34" s="84"/>
      <c r="SWR34" s="84"/>
      <c r="SWS34" s="84"/>
      <c r="SWT34" s="84"/>
      <c r="SWU34" s="84"/>
      <c r="SWV34" s="84"/>
      <c r="SWW34" s="84"/>
      <c r="SWX34" s="84"/>
      <c r="SWY34" s="84"/>
      <c r="SWZ34" s="84"/>
      <c r="SXA34" s="84"/>
      <c r="SXB34" s="84"/>
      <c r="SXC34" s="84"/>
      <c r="SXD34" s="84"/>
      <c r="SXE34" s="84"/>
      <c r="SXF34" s="84"/>
      <c r="SXG34" s="84"/>
      <c r="SXH34" s="84"/>
      <c r="SXI34" s="84"/>
      <c r="SXJ34" s="84"/>
      <c r="SXK34" s="84"/>
      <c r="SXL34" s="84"/>
      <c r="SXM34" s="84"/>
      <c r="SXN34" s="84"/>
      <c r="SXO34" s="84"/>
      <c r="SXP34" s="84"/>
      <c r="SXQ34" s="84"/>
      <c r="SXR34" s="84"/>
      <c r="SXS34" s="84"/>
      <c r="SXT34" s="84"/>
      <c r="SXU34" s="84"/>
      <c r="SXV34" s="84"/>
      <c r="SXW34" s="84"/>
      <c r="SXX34" s="84"/>
      <c r="SXY34" s="84"/>
      <c r="SXZ34" s="84"/>
      <c r="SYA34" s="84"/>
      <c r="SYB34" s="84"/>
      <c r="SYC34" s="84"/>
      <c r="SYD34" s="84"/>
      <c r="SYE34" s="84"/>
      <c r="SYF34" s="84"/>
      <c r="SYG34" s="84"/>
      <c r="SYH34" s="84"/>
      <c r="SYI34" s="84"/>
      <c r="SYJ34" s="84"/>
      <c r="SYK34" s="84"/>
      <c r="SYL34" s="84"/>
      <c r="SYM34" s="84"/>
      <c r="SYN34" s="84"/>
      <c r="SYO34" s="84"/>
      <c r="SYP34" s="84"/>
      <c r="SYQ34" s="84"/>
      <c r="SYR34" s="84"/>
      <c r="SYS34" s="84"/>
      <c r="SYT34" s="84"/>
      <c r="SYU34" s="84"/>
      <c r="SYV34" s="84"/>
      <c r="SYW34" s="84"/>
      <c r="SYX34" s="84"/>
      <c r="SYY34" s="84"/>
      <c r="SYZ34" s="84"/>
      <c r="SZA34" s="84"/>
      <c r="SZB34" s="84"/>
      <c r="SZC34" s="84"/>
      <c r="SZD34" s="84"/>
      <c r="SZE34" s="84"/>
      <c r="SZF34" s="84"/>
      <c r="SZG34" s="84"/>
      <c r="SZH34" s="84"/>
      <c r="SZI34" s="84"/>
      <c r="SZJ34" s="84"/>
      <c r="SZK34" s="84"/>
      <c r="SZL34" s="84"/>
      <c r="SZM34" s="84"/>
      <c r="SZN34" s="84"/>
      <c r="SZO34" s="84"/>
      <c r="SZP34" s="84"/>
      <c r="SZQ34" s="84"/>
      <c r="SZR34" s="84"/>
      <c r="SZS34" s="84"/>
      <c r="SZT34" s="84"/>
      <c r="SZU34" s="84"/>
      <c r="SZV34" s="84"/>
      <c r="SZW34" s="84"/>
      <c r="SZX34" s="84"/>
      <c r="SZY34" s="84"/>
      <c r="SZZ34" s="84"/>
      <c r="TAA34" s="84"/>
      <c r="TAB34" s="84"/>
      <c r="TAC34" s="84"/>
      <c r="TAD34" s="84"/>
      <c r="TAE34" s="84"/>
      <c r="TAF34" s="84"/>
      <c r="TAG34" s="84"/>
      <c r="TAH34" s="84"/>
      <c r="TAI34" s="84"/>
      <c r="TAJ34" s="84"/>
      <c r="TAK34" s="84"/>
      <c r="TAL34" s="84"/>
      <c r="TAM34" s="84"/>
      <c r="TAN34" s="84"/>
      <c r="TAO34" s="84"/>
      <c r="TAP34" s="84"/>
      <c r="TAQ34" s="84"/>
      <c r="TAR34" s="84"/>
      <c r="TAS34" s="84"/>
      <c r="TAT34" s="84"/>
      <c r="TAU34" s="84"/>
      <c r="TAV34" s="84"/>
      <c r="TAW34" s="84"/>
      <c r="TAX34" s="84"/>
      <c r="TAY34" s="84"/>
      <c r="TAZ34" s="84"/>
      <c r="TBA34" s="84"/>
      <c r="TBB34" s="84"/>
      <c r="TBC34" s="84"/>
      <c r="TBD34" s="84"/>
      <c r="TBE34" s="84"/>
      <c r="TBF34" s="84"/>
      <c r="TBG34" s="84"/>
      <c r="TBH34" s="84"/>
      <c r="TBI34" s="84"/>
      <c r="TBJ34" s="84"/>
      <c r="TBK34" s="84"/>
      <c r="TBL34" s="84"/>
      <c r="TBM34" s="84"/>
      <c r="TBN34" s="84"/>
      <c r="TBO34" s="84"/>
      <c r="TBP34" s="84"/>
      <c r="TBQ34" s="84"/>
      <c r="TBR34" s="84"/>
      <c r="TBS34" s="84"/>
      <c r="TBT34" s="84"/>
      <c r="TBU34" s="84"/>
      <c r="TBV34" s="84"/>
      <c r="TBW34" s="84"/>
      <c r="TBX34" s="84"/>
      <c r="TBY34" s="84"/>
      <c r="TBZ34" s="84"/>
      <c r="TCA34" s="84"/>
      <c r="TCB34" s="84"/>
      <c r="TCC34" s="84"/>
      <c r="TCD34" s="84"/>
      <c r="TCE34" s="84"/>
      <c r="TCF34" s="84"/>
      <c r="TCG34" s="84"/>
      <c r="TCH34" s="84"/>
      <c r="TCI34" s="84"/>
      <c r="TCJ34" s="84"/>
      <c r="TCK34" s="84"/>
      <c r="TCL34" s="84"/>
      <c r="TCM34" s="84"/>
      <c r="TCN34" s="84"/>
      <c r="TCO34" s="84"/>
      <c r="TCP34" s="84"/>
      <c r="TCQ34" s="84"/>
      <c r="TCR34" s="84"/>
      <c r="TCS34" s="84"/>
      <c r="TCT34" s="84"/>
      <c r="TCU34" s="84"/>
      <c r="TCV34" s="84"/>
      <c r="TCW34" s="84"/>
      <c r="TCX34" s="84"/>
      <c r="TCY34" s="84"/>
      <c r="TCZ34" s="84"/>
      <c r="TDA34" s="84"/>
      <c r="TDB34" s="84"/>
      <c r="TDC34" s="84"/>
      <c r="TDD34" s="84"/>
      <c r="TDE34" s="84"/>
      <c r="TDF34" s="84"/>
      <c r="TDG34" s="84"/>
      <c r="TDH34" s="84"/>
      <c r="TDI34" s="84"/>
      <c r="TDJ34" s="84"/>
      <c r="TDK34" s="84"/>
      <c r="TDL34" s="84"/>
      <c r="TDM34" s="84"/>
      <c r="TDN34" s="84"/>
      <c r="TDO34" s="84"/>
      <c r="TDP34" s="84"/>
      <c r="TDQ34" s="84"/>
      <c r="TDR34" s="84"/>
      <c r="TDS34" s="84"/>
      <c r="TDT34" s="84"/>
      <c r="TDU34" s="84"/>
      <c r="TDV34" s="84"/>
      <c r="TDW34" s="84"/>
      <c r="TDX34" s="84"/>
      <c r="TDY34" s="84"/>
      <c r="TDZ34" s="84"/>
      <c r="TEA34" s="84"/>
      <c r="TEB34" s="84"/>
      <c r="TEC34" s="84"/>
      <c r="TED34" s="84"/>
      <c r="TEE34" s="84"/>
      <c r="TEF34" s="84"/>
      <c r="TEG34" s="84"/>
      <c r="TEH34" s="84"/>
      <c r="TEI34" s="84"/>
      <c r="TEJ34" s="84"/>
      <c r="TEK34" s="84"/>
      <c r="TEL34" s="84"/>
      <c r="TEM34" s="84"/>
      <c r="TEN34" s="84"/>
      <c r="TEO34" s="84"/>
      <c r="TEP34" s="84"/>
      <c r="TEQ34" s="84"/>
      <c r="TER34" s="84"/>
      <c r="TES34" s="84"/>
      <c r="TET34" s="84"/>
      <c r="TEU34" s="84"/>
      <c r="TEV34" s="84"/>
      <c r="TEW34" s="84"/>
      <c r="TEX34" s="84"/>
      <c r="TEY34" s="84"/>
      <c r="TEZ34" s="84"/>
      <c r="TFA34" s="84"/>
      <c r="TFB34" s="84"/>
      <c r="TFC34" s="84"/>
      <c r="TFD34" s="84"/>
      <c r="TFE34" s="84"/>
      <c r="TFF34" s="84"/>
      <c r="TFG34" s="84"/>
      <c r="TFH34" s="84"/>
      <c r="TFI34" s="84"/>
      <c r="TFJ34" s="84"/>
      <c r="TFK34" s="84"/>
      <c r="TFL34" s="84"/>
      <c r="TFM34" s="84"/>
      <c r="TFN34" s="84"/>
      <c r="TFO34" s="84"/>
      <c r="TFP34" s="84"/>
      <c r="TFQ34" s="84"/>
      <c r="TFR34" s="84"/>
      <c r="TFS34" s="84"/>
      <c r="TFT34" s="84"/>
      <c r="TFU34" s="84"/>
      <c r="TFV34" s="84"/>
      <c r="TFW34" s="84"/>
      <c r="TFX34" s="84"/>
      <c r="TFY34" s="84"/>
      <c r="TFZ34" s="84"/>
      <c r="TGA34" s="84"/>
      <c r="TGB34" s="84"/>
      <c r="TGC34" s="84"/>
      <c r="TGD34" s="84"/>
      <c r="TGE34" s="84"/>
      <c r="TGF34" s="84"/>
      <c r="TGG34" s="84"/>
      <c r="TGH34" s="84"/>
      <c r="TGI34" s="84"/>
      <c r="TGJ34" s="84"/>
      <c r="TGK34" s="84"/>
      <c r="TGL34" s="84"/>
      <c r="TGM34" s="84"/>
      <c r="TGN34" s="84"/>
      <c r="TGO34" s="84"/>
      <c r="TGP34" s="84"/>
      <c r="TGQ34" s="84"/>
      <c r="TGR34" s="84"/>
      <c r="TGS34" s="84"/>
      <c r="TGT34" s="84"/>
      <c r="TGU34" s="84"/>
      <c r="TGV34" s="84"/>
      <c r="TGW34" s="84"/>
      <c r="TGX34" s="84"/>
      <c r="TGY34" s="84"/>
      <c r="TGZ34" s="84"/>
      <c r="THA34" s="84"/>
      <c r="THB34" s="84"/>
      <c r="THC34" s="84"/>
      <c r="THD34" s="84"/>
      <c r="THE34" s="84"/>
      <c r="THF34" s="84"/>
      <c r="THG34" s="84"/>
      <c r="THH34" s="84"/>
      <c r="THI34" s="84"/>
      <c r="THJ34" s="84"/>
      <c r="THK34" s="84"/>
      <c r="THL34" s="84"/>
      <c r="THM34" s="84"/>
      <c r="THN34" s="84"/>
      <c r="THO34" s="84"/>
      <c r="THP34" s="84"/>
      <c r="THQ34" s="84"/>
      <c r="THR34" s="84"/>
      <c r="THS34" s="84"/>
      <c r="THT34" s="84"/>
      <c r="THU34" s="84"/>
      <c r="THV34" s="84"/>
      <c r="THW34" s="84"/>
      <c r="THX34" s="84"/>
      <c r="THY34" s="84"/>
      <c r="THZ34" s="84"/>
      <c r="TIA34" s="84"/>
      <c r="TIB34" s="84"/>
      <c r="TIC34" s="84"/>
      <c r="TID34" s="84"/>
      <c r="TIE34" s="84"/>
      <c r="TIF34" s="84"/>
      <c r="TIG34" s="84"/>
      <c r="TIH34" s="84"/>
      <c r="TII34" s="84"/>
      <c r="TIJ34" s="84"/>
      <c r="TIK34" s="84"/>
      <c r="TIL34" s="84"/>
      <c r="TIM34" s="84"/>
      <c r="TIN34" s="84"/>
      <c r="TIO34" s="84"/>
      <c r="TIP34" s="84"/>
      <c r="TIQ34" s="84"/>
      <c r="TIR34" s="84"/>
      <c r="TIS34" s="84"/>
      <c r="TIT34" s="84"/>
      <c r="TIU34" s="84"/>
      <c r="TIV34" s="84"/>
      <c r="TIW34" s="84"/>
      <c r="TIX34" s="84"/>
      <c r="TIY34" s="84"/>
      <c r="TIZ34" s="84"/>
      <c r="TJA34" s="84"/>
      <c r="TJB34" s="84"/>
      <c r="TJC34" s="84"/>
      <c r="TJD34" s="84"/>
      <c r="TJE34" s="84"/>
      <c r="TJF34" s="84"/>
      <c r="TJG34" s="84"/>
      <c r="TJH34" s="84"/>
      <c r="TJI34" s="84"/>
      <c r="TJJ34" s="84"/>
      <c r="TJK34" s="84"/>
      <c r="TJL34" s="84"/>
      <c r="TJM34" s="84"/>
      <c r="TJN34" s="84"/>
      <c r="TJO34" s="84"/>
      <c r="TJP34" s="84"/>
      <c r="TJQ34" s="84"/>
      <c r="TJR34" s="84"/>
      <c r="TJS34" s="84"/>
      <c r="TJT34" s="84"/>
      <c r="TJU34" s="84"/>
      <c r="TJV34" s="84"/>
      <c r="TJW34" s="84"/>
      <c r="TJX34" s="84"/>
      <c r="TJY34" s="84"/>
      <c r="TJZ34" s="84"/>
      <c r="TKA34" s="84"/>
      <c r="TKB34" s="84"/>
      <c r="TKC34" s="84"/>
      <c r="TKD34" s="84"/>
      <c r="TKE34" s="84"/>
      <c r="TKF34" s="84"/>
      <c r="TKG34" s="84"/>
      <c r="TKH34" s="84"/>
      <c r="TKI34" s="84"/>
      <c r="TKJ34" s="84"/>
      <c r="TKK34" s="84"/>
      <c r="TKL34" s="84"/>
      <c r="TKM34" s="84"/>
      <c r="TKN34" s="84"/>
      <c r="TKO34" s="84"/>
      <c r="TKP34" s="84"/>
      <c r="TKQ34" s="84"/>
      <c r="TKR34" s="84"/>
      <c r="TKS34" s="84"/>
      <c r="TKT34" s="84"/>
      <c r="TKU34" s="84"/>
      <c r="TKV34" s="84"/>
      <c r="TKW34" s="84"/>
      <c r="TKX34" s="84"/>
      <c r="TKY34" s="84"/>
      <c r="TKZ34" s="84"/>
      <c r="TLA34" s="84"/>
      <c r="TLB34" s="84"/>
      <c r="TLC34" s="84"/>
      <c r="TLD34" s="84"/>
      <c r="TLE34" s="84"/>
      <c r="TLF34" s="84"/>
      <c r="TLG34" s="84"/>
      <c r="TLH34" s="84"/>
      <c r="TLI34" s="84"/>
      <c r="TLJ34" s="84"/>
      <c r="TLK34" s="84"/>
      <c r="TLL34" s="84"/>
      <c r="TLM34" s="84"/>
      <c r="TLN34" s="84"/>
      <c r="TLO34" s="84"/>
      <c r="TLP34" s="84"/>
      <c r="TLQ34" s="84"/>
      <c r="TLR34" s="84"/>
      <c r="TLS34" s="84"/>
      <c r="TLT34" s="84"/>
      <c r="TLU34" s="84"/>
      <c r="TLV34" s="84"/>
      <c r="TLW34" s="84"/>
      <c r="TLX34" s="84"/>
      <c r="TLY34" s="84"/>
      <c r="TLZ34" s="84"/>
      <c r="TMA34" s="84"/>
      <c r="TMB34" s="84"/>
      <c r="TMC34" s="84"/>
      <c r="TMD34" s="84"/>
      <c r="TME34" s="84"/>
      <c r="TMF34" s="84"/>
      <c r="TMG34" s="84"/>
      <c r="TMH34" s="84"/>
      <c r="TMI34" s="84"/>
      <c r="TMJ34" s="84"/>
      <c r="TMK34" s="84"/>
      <c r="TML34" s="84"/>
      <c r="TMM34" s="84"/>
      <c r="TMN34" s="84"/>
      <c r="TMO34" s="84"/>
      <c r="TMP34" s="84"/>
      <c r="TMQ34" s="84"/>
      <c r="TMR34" s="84"/>
      <c r="TMS34" s="84"/>
      <c r="TMT34" s="84"/>
      <c r="TMU34" s="84"/>
      <c r="TMV34" s="84"/>
      <c r="TMW34" s="84"/>
      <c r="TMX34" s="84"/>
      <c r="TMY34" s="84"/>
      <c r="TMZ34" s="84"/>
      <c r="TNA34" s="84"/>
      <c r="TNB34" s="84"/>
      <c r="TNC34" s="84"/>
      <c r="TND34" s="84"/>
      <c r="TNE34" s="84"/>
      <c r="TNF34" s="84"/>
      <c r="TNG34" s="84"/>
      <c r="TNH34" s="84"/>
      <c r="TNI34" s="84"/>
      <c r="TNJ34" s="84"/>
      <c r="TNK34" s="84"/>
      <c r="TNL34" s="84"/>
      <c r="TNM34" s="84"/>
      <c r="TNN34" s="84"/>
      <c r="TNO34" s="84"/>
      <c r="TNP34" s="84"/>
      <c r="TNQ34" s="84"/>
      <c r="TNR34" s="84"/>
      <c r="TNS34" s="84"/>
      <c r="TNT34" s="84"/>
      <c r="TNU34" s="84"/>
      <c r="TNV34" s="84"/>
      <c r="TNW34" s="84"/>
      <c r="TNX34" s="84"/>
      <c r="TNY34" s="84"/>
      <c r="TNZ34" s="84"/>
      <c r="TOA34" s="84"/>
      <c r="TOB34" s="84"/>
      <c r="TOC34" s="84"/>
      <c r="TOD34" s="84"/>
      <c r="TOE34" s="84"/>
      <c r="TOF34" s="84"/>
      <c r="TOG34" s="84"/>
      <c r="TOH34" s="84"/>
      <c r="TOI34" s="84"/>
      <c r="TOJ34" s="84"/>
      <c r="TOK34" s="84"/>
      <c r="TOL34" s="84"/>
      <c r="TOM34" s="84"/>
      <c r="TON34" s="84"/>
      <c r="TOO34" s="84"/>
      <c r="TOP34" s="84"/>
      <c r="TOQ34" s="84"/>
      <c r="TOR34" s="84"/>
      <c r="TOS34" s="84"/>
      <c r="TOT34" s="84"/>
      <c r="TOU34" s="84"/>
      <c r="TOV34" s="84"/>
      <c r="TOW34" s="84"/>
      <c r="TOX34" s="84"/>
      <c r="TOY34" s="84"/>
      <c r="TOZ34" s="84"/>
      <c r="TPA34" s="84"/>
      <c r="TPB34" s="84"/>
      <c r="TPC34" s="84"/>
      <c r="TPD34" s="84"/>
      <c r="TPE34" s="84"/>
      <c r="TPF34" s="84"/>
      <c r="TPG34" s="84"/>
      <c r="TPH34" s="84"/>
      <c r="TPI34" s="84"/>
      <c r="TPJ34" s="84"/>
      <c r="TPK34" s="84"/>
      <c r="TPL34" s="84"/>
      <c r="TPM34" s="84"/>
      <c r="TPN34" s="84"/>
      <c r="TPO34" s="84"/>
      <c r="TPP34" s="84"/>
      <c r="TPQ34" s="84"/>
      <c r="TPR34" s="84"/>
      <c r="TPS34" s="84"/>
      <c r="TPT34" s="84"/>
      <c r="TPU34" s="84"/>
      <c r="TPV34" s="84"/>
      <c r="TPW34" s="84"/>
      <c r="TPX34" s="84"/>
      <c r="TPY34" s="84"/>
      <c r="TPZ34" s="84"/>
      <c r="TQA34" s="84"/>
      <c r="TQB34" s="84"/>
      <c r="TQC34" s="84"/>
      <c r="TQD34" s="84"/>
      <c r="TQE34" s="84"/>
      <c r="TQF34" s="84"/>
      <c r="TQG34" s="84"/>
      <c r="TQH34" s="84"/>
      <c r="TQI34" s="84"/>
      <c r="TQJ34" s="84"/>
      <c r="TQK34" s="84"/>
      <c r="TQL34" s="84"/>
      <c r="TQM34" s="84"/>
      <c r="TQN34" s="84"/>
      <c r="TQO34" s="84"/>
      <c r="TQP34" s="84"/>
      <c r="TQQ34" s="84"/>
      <c r="TQR34" s="84"/>
      <c r="TQS34" s="84"/>
      <c r="TQT34" s="84"/>
      <c r="TQU34" s="84"/>
      <c r="TQV34" s="84"/>
      <c r="TQW34" s="84"/>
      <c r="TQX34" s="84"/>
      <c r="TQY34" s="84"/>
      <c r="TQZ34" s="84"/>
      <c r="TRA34" s="84"/>
      <c r="TRB34" s="84"/>
      <c r="TRC34" s="84"/>
      <c r="TRD34" s="84"/>
      <c r="TRE34" s="84"/>
      <c r="TRF34" s="84"/>
      <c r="TRG34" s="84"/>
      <c r="TRH34" s="84"/>
      <c r="TRI34" s="84"/>
      <c r="TRJ34" s="84"/>
      <c r="TRK34" s="84"/>
      <c r="TRL34" s="84"/>
      <c r="TRM34" s="84"/>
      <c r="TRN34" s="84"/>
      <c r="TRO34" s="84"/>
      <c r="TRP34" s="84"/>
      <c r="TRQ34" s="84"/>
      <c r="TRR34" s="84"/>
      <c r="TRS34" s="84"/>
      <c r="TRT34" s="84"/>
      <c r="TRU34" s="84"/>
      <c r="TRV34" s="84"/>
      <c r="TRW34" s="84"/>
      <c r="TRX34" s="84"/>
      <c r="TRY34" s="84"/>
      <c r="TRZ34" s="84"/>
      <c r="TSA34" s="84"/>
      <c r="TSB34" s="84"/>
      <c r="TSC34" s="84"/>
      <c r="TSD34" s="84"/>
      <c r="TSE34" s="84"/>
      <c r="TSF34" s="84"/>
      <c r="TSG34" s="84"/>
      <c r="TSH34" s="84"/>
      <c r="TSI34" s="84"/>
      <c r="TSJ34" s="84"/>
      <c r="TSK34" s="84"/>
      <c r="TSL34" s="84"/>
      <c r="TSM34" s="84"/>
      <c r="TSN34" s="84"/>
      <c r="TSO34" s="84"/>
      <c r="TSP34" s="84"/>
      <c r="TSQ34" s="84"/>
      <c r="TSR34" s="84"/>
      <c r="TSS34" s="84"/>
      <c r="TST34" s="84"/>
      <c r="TSU34" s="84"/>
      <c r="TSV34" s="84"/>
      <c r="TSW34" s="84"/>
      <c r="TSX34" s="84"/>
      <c r="TSY34" s="84"/>
      <c r="TSZ34" s="84"/>
      <c r="TTA34" s="84"/>
      <c r="TTB34" s="84"/>
      <c r="TTC34" s="84"/>
      <c r="TTD34" s="84"/>
      <c r="TTE34" s="84"/>
      <c r="TTF34" s="84"/>
      <c r="TTG34" s="84"/>
      <c r="TTH34" s="84"/>
      <c r="TTI34" s="84"/>
      <c r="TTJ34" s="84"/>
      <c r="TTK34" s="84"/>
      <c r="TTL34" s="84"/>
      <c r="TTM34" s="84"/>
      <c r="TTN34" s="84"/>
      <c r="TTO34" s="84"/>
      <c r="TTP34" s="84"/>
      <c r="TTQ34" s="84"/>
      <c r="TTR34" s="84"/>
      <c r="TTS34" s="84"/>
      <c r="TTT34" s="84"/>
      <c r="TTU34" s="84"/>
      <c r="TTV34" s="84"/>
      <c r="TTW34" s="84"/>
      <c r="TTX34" s="84"/>
      <c r="TTY34" s="84"/>
      <c r="TTZ34" s="84"/>
      <c r="TUA34" s="84"/>
      <c r="TUB34" s="84"/>
      <c r="TUC34" s="84"/>
      <c r="TUD34" s="84"/>
      <c r="TUE34" s="84"/>
      <c r="TUF34" s="84"/>
      <c r="TUG34" s="84"/>
      <c r="TUH34" s="84"/>
      <c r="TUI34" s="84"/>
      <c r="TUJ34" s="84"/>
      <c r="TUK34" s="84"/>
      <c r="TUL34" s="84"/>
      <c r="TUM34" s="84"/>
      <c r="TUN34" s="84"/>
      <c r="TUO34" s="84"/>
      <c r="TUP34" s="84"/>
      <c r="TUQ34" s="84"/>
      <c r="TUR34" s="84"/>
      <c r="TUS34" s="84"/>
      <c r="TUT34" s="84"/>
      <c r="TUU34" s="84"/>
      <c r="TUV34" s="84"/>
      <c r="TUW34" s="84"/>
      <c r="TUX34" s="84"/>
      <c r="TUY34" s="84"/>
      <c r="TUZ34" s="84"/>
      <c r="TVA34" s="84"/>
      <c r="TVB34" s="84"/>
      <c r="TVC34" s="84"/>
      <c r="TVD34" s="84"/>
      <c r="TVE34" s="84"/>
      <c r="TVF34" s="84"/>
      <c r="TVG34" s="84"/>
      <c r="TVH34" s="84"/>
      <c r="TVI34" s="84"/>
      <c r="TVJ34" s="84"/>
      <c r="TVK34" s="84"/>
      <c r="TVL34" s="84"/>
      <c r="TVM34" s="84"/>
      <c r="TVN34" s="84"/>
      <c r="TVO34" s="84"/>
      <c r="TVP34" s="84"/>
      <c r="TVQ34" s="84"/>
      <c r="TVR34" s="84"/>
      <c r="TVS34" s="84"/>
      <c r="TVT34" s="84"/>
      <c r="TVU34" s="84"/>
      <c r="TVV34" s="84"/>
      <c r="TVW34" s="84"/>
      <c r="TVX34" s="84"/>
      <c r="TVY34" s="84"/>
      <c r="TVZ34" s="84"/>
      <c r="TWA34" s="84"/>
      <c r="TWB34" s="84"/>
      <c r="TWC34" s="84"/>
      <c r="TWD34" s="84"/>
      <c r="TWE34" s="84"/>
      <c r="TWF34" s="84"/>
      <c r="TWG34" s="84"/>
      <c r="TWH34" s="84"/>
      <c r="TWI34" s="84"/>
      <c r="TWJ34" s="84"/>
      <c r="TWK34" s="84"/>
      <c r="TWL34" s="84"/>
      <c r="TWM34" s="84"/>
      <c r="TWN34" s="84"/>
      <c r="TWO34" s="84"/>
      <c r="TWP34" s="84"/>
      <c r="TWQ34" s="84"/>
      <c r="TWR34" s="84"/>
      <c r="TWS34" s="84"/>
      <c r="TWT34" s="84"/>
      <c r="TWU34" s="84"/>
      <c r="TWV34" s="84"/>
      <c r="TWW34" s="84"/>
      <c r="TWX34" s="84"/>
      <c r="TWY34" s="84"/>
      <c r="TWZ34" s="84"/>
      <c r="TXA34" s="84"/>
      <c r="TXB34" s="84"/>
      <c r="TXC34" s="84"/>
      <c r="TXD34" s="84"/>
      <c r="TXE34" s="84"/>
      <c r="TXF34" s="84"/>
      <c r="TXG34" s="84"/>
      <c r="TXH34" s="84"/>
      <c r="TXI34" s="84"/>
      <c r="TXJ34" s="84"/>
      <c r="TXK34" s="84"/>
      <c r="TXL34" s="84"/>
      <c r="TXM34" s="84"/>
      <c r="TXN34" s="84"/>
      <c r="TXO34" s="84"/>
      <c r="TXP34" s="84"/>
      <c r="TXQ34" s="84"/>
      <c r="TXR34" s="84"/>
      <c r="TXS34" s="84"/>
      <c r="TXT34" s="84"/>
      <c r="TXU34" s="84"/>
      <c r="TXV34" s="84"/>
      <c r="TXW34" s="84"/>
      <c r="TXX34" s="84"/>
      <c r="TXY34" s="84"/>
      <c r="TXZ34" s="84"/>
      <c r="TYA34" s="84"/>
      <c r="TYB34" s="84"/>
      <c r="TYC34" s="84"/>
      <c r="TYD34" s="84"/>
      <c r="TYE34" s="84"/>
      <c r="TYF34" s="84"/>
      <c r="TYG34" s="84"/>
      <c r="TYH34" s="84"/>
      <c r="TYI34" s="84"/>
      <c r="TYJ34" s="84"/>
      <c r="TYK34" s="84"/>
      <c r="TYL34" s="84"/>
      <c r="TYM34" s="84"/>
      <c r="TYN34" s="84"/>
      <c r="TYO34" s="84"/>
      <c r="TYP34" s="84"/>
      <c r="TYQ34" s="84"/>
      <c r="TYR34" s="84"/>
      <c r="TYS34" s="84"/>
      <c r="TYT34" s="84"/>
      <c r="TYU34" s="84"/>
      <c r="TYV34" s="84"/>
      <c r="TYW34" s="84"/>
      <c r="TYX34" s="84"/>
      <c r="TYY34" s="84"/>
      <c r="TYZ34" s="84"/>
      <c r="TZA34" s="84"/>
      <c r="TZB34" s="84"/>
      <c r="TZC34" s="84"/>
      <c r="TZD34" s="84"/>
      <c r="TZE34" s="84"/>
      <c r="TZF34" s="84"/>
      <c r="TZG34" s="84"/>
      <c r="TZH34" s="84"/>
      <c r="TZI34" s="84"/>
      <c r="TZJ34" s="84"/>
      <c r="TZK34" s="84"/>
      <c r="TZL34" s="84"/>
      <c r="TZM34" s="84"/>
      <c r="TZN34" s="84"/>
      <c r="TZO34" s="84"/>
      <c r="TZP34" s="84"/>
      <c r="TZQ34" s="84"/>
      <c r="TZR34" s="84"/>
      <c r="TZS34" s="84"/>
      <c r="TZT34" s="84"/>
      <c r="TZU34" s="84"/>
      <c r="TZV34" s="84"/>
      <c r="TZW34" s="84"/>
      <c r="TZX34" s="84"/>
      <c r="TZY34" s="84"/>
      <c r="TZZ34" s="84"/>
      <c r="UAA34" s="84"/>
      <c r="UAB34" s="84"/>
      <c r="UAC34" s="84"/>
      <c r="UAD34" s="84"/>
      <c r="UAE34" s="84"/>
      <c r="UAF34" s="84"/>
      <c r="UAG34" s="84"/>
      <c r="UAH34" s="84"/>
      <c r="UAI34" s="84"/>
      <c r="UAJ34" s="84"/>
      <c r="UAK34" s="84"/>
      <c r="UAL34" s="84"/>
      <c r="UAM34" s="84"/>
      <c r="UAN34" s="84"/>
      <c r="UAO34" s="84"/>
      <c r="UAP34" s="84"/>
      <c r="UAQ34" s="84"/>
      <c r="UAR34" s="84"/>
      <c r="UAS34" s="84"/>
      <c r="UAT34" s="84"/>
      <c r="UAU34" s="84"/>
      <c r="UAV34" s="84"/>
      <c r="UAW34" s="84"/>
      <c r="UAX34" s="84"/>
      <c r="UAY34" s="84"/>
      <c r="UAZ34" s="84"/>
      <c r="UBA34" s="84"/>
      <c r="UBB34" s="84"/>
      <c r="UBC34" s="84"/>
      <c r="UBD34" s="84"/>
      <c r="UBE34" s="84"/>
      <c r="UBF34" s="84"/>
      <c r="UBG34" s="84"/>
      <c r="UBH34" s="84"/>
      <c r="UBI34" s="84"/>
      <c r="UBJ34" s="84"/>
      <c r="UBK34" s="84"/>
      <c r="UBL34" s="84"/>
      <c r="UBM34" s="84"/>
      <c r="UBN34" s="84"/>
      <c r="UBO34" s="84"/>
      <c r="UBP34" s="84"/>
      <c r="UBQ34" s="84"/>
      <c r="UBR34" s="84"/>
      <c r="UBS34" s="84"/>
      <c r="UBT34" s="84"/>
      <c r="UBU34" s="84"/>
      <c r="UBV34" s="84"/>
      <c r="UBW34" s="84"/>
      <c r="UBX34" s="84"/>
      <c r="UBY34" s="84"/>
      <c r="UBZ34" s="84"/>
      <c r="UCA34" s="84"/>
      <c r="UCB34" s="84"/>
      <c r="UCC34" s="84"/>
      <c r="UCD34" s="84"/>
      <c r="UCE34" s="84"/>
      <c r="UCF34" s="84"/>
      <c r="UCG34" s="84"/>
      <c r="UCH34" s="84"/>
      <c r="UCI34" s="84"/>
      <c r="UCJ34" s="84"/>
      <c r="UCK34" s="84"/>
      <c r="UCL34" s="84"/>
      <c r="UCM34" s="84"/>
      <c r="UCN34" s="84"/>
      <c r="UCO34" s="84"/>
      <c r="UCP34" s="84"/>
      <c r="UCQ34" s="84"/>
      <c r="UCR34" s="84"/>
      <c r="UCS34" s="84"/>
      <c r="UCT34" s="84"/>
      <c r="UCU34" s="84"/>
      <c r="UCV34" s="84"/>
      <c r="UCW34" s="84"/>
      <c r="UCX34" s="84"/>
      <c r="UCY34" s="84"/>
      <c r="UCZ34" s="84"/>
      <c r="UDA34" s="84"/>
      <c r="UDB34" s="84"/>
      <c r="UDC34" s="84"/>
      <c r="UDD34" s="84"/>
      <c r="UDE34" s="84"/>
      <c r="UDF34" s="84"/>
      <c r="UDG34" s="84"/>
      <c r="UDH34" s="84"/>
      <c r="UDI34" s="84"/>
      <c r="UDJ34" s="84"/>
      <c r="UDK34" s="84"/>
      <c r="UDL34" s="84"/>
      <c r="UDM34" s="84"/>
      <c r="UDN34" s="84"/>
      <c r="UDO34" s="84"/>
      <c r="UDP34" s="84"/>
      <c r="UDQ34" s="84"/>
      <c r="UDR34" s="84"/>
      <c r="UDS34" s="84"/>
      <c r="UDT34" s="84"/>
      <c r="UDU34" s="84"/>
      <c r="UDV34" s="84"/>
      <c r="UDW34" s="84"/>
      <c r="UDX34" s="84"/>
      <c r="UDY34" s="84"/>
      <c r="UDZ34" s="84"/>
      <c r="UEA34" s="84"/>
      <c r="UEB34" s="84"/>
      <c r="UEC34" s="84"/>
      <c r="UED34" s="84"/>
      <c r="UEE34" s="84"/>
      <c r="UEF34" s="84"/>
      <c r="UEG34" s="84"/>
      <c r="UEH34" s="84"/>
      <c r="UEI34" s="84"/>
      <c r="UEJ34" s="84"/>
      <c r="UEK34" s="84"/>
      <c r="UEL34" s="84"/>
      <c r="UEM34" s="84"/>
      <c r="UEN34" s="84"/>
      <c r="UEO34" s="84"/>
      <c r="UEP34" s="84"/>
      <c r="UEQ34" s="84"/>
      <c r="UER34" s="84"/>
      <c r="UES34" s="84"/>
      <c r="UET34" s="84"/>
      <c r="UEU34" s="84"/>
      <c r="UEV34" s="84"/>
      <c r="UEW34" s="84"/>
      <c r="UEX34" s="84"/>
      <c r="UEY34" s="84"/>
      <c r="UEZ34" s="84"/>
      <c r="UFA34" s="84"/>
      <c r="UFB34" s="84"/>
      <c r="UFC34" s="84"/>
      <c r="UFD34" s="84"/>
      <c r="UFE34" s="84"/>
      <c r="UFF34" s="84"/>
      <c r="UFG34" s="84"/>
      <c r="UFH34" s="84"/>
      <c r="UFI34" s="84"/>
      <c r="UFJ34" s="84"/>
      <c r="UFK34" s="84"/>
      <c r="UFL34" s="84"/>
      <c r="UFM34" s="84"/>
      <c r="UFN34" s="84"/>
      <c r="UFO34" s="84"/>
      <c r="UFP34" s="84"/>
      <c r="UFQ34" s="84"/>
      <c r="UFR34" s="84"/>
      <c r="UFS34" s="84"/>
      <c r="UFT34" s="84"/>
      <c r="UFU34" s="84"/>
      <c r="UFV34" s="84"/>
      <c r="UFW34" s="84"/>
      <c r="UFX34" s="84"/>
      <c r="UFY34" s="84"/>
      <c r="UFZ34" s="84"/>
      <c r="UGA34" s="84"/>
      <c r="UGB34" s="84"/>
      <c r="UGC34" s="84"/>
      <c r="UGD34" s="84"/>
      <c r="UGE34" s="84"/>
      <c r="UGF34" s="84"/>
      <c r="UGG34" s="84"/>
      <c r="UGH34" s="84"/>
      <c r="UGI34" s="84"/>
      <c r="UGJ34" s="84"/>
      <c r="UGK34" s="84"/>
      <c r="UGL34" s="84"/>
      <c r="UGM34" s="84"/>
      <c r="UGN34" s="84"/>
      <c r="UGO34" s="84"/>
      <c r="UGP34" s="84"/>
      <c r="UGQ34" s="84"/>
      <c r="UGR34" s="84"/>
      <c r="UGS34" s="84"/>
      <c r="UGT34" s="84"/>
      <c r="UGU34" s="84"/>
      <c r="UGV34" s="84"/>
      <c r="UGW34" s="84"/>
      <c r="UGX34" s="84"/>
      <c r="UGY34" s="84"/>
      <c r="UGZ34" s="84"/>
      <c r="UHA34" s="84"/>
      <c r="UHB34" s="84"/>
      <c r="UHC34" s="84"/>
      <c r="UHD34" s="84"/>
      <c r="UHE34" s="84"/>
      <c r="UHF34" s="84"/>
      <c r="UHG34" s="84"/>
      <c r="UHH34" s="84"/>
      <c r="UHI34" s="84"/>
      <c r="UHJ34" s="84"/>
      <c r="UHK34" s="84"/>
      <c r="UHL34" s="84"/>
      <c r="UHM34" s="84"/>
      <c r="UHN34" s="84"/>
      <c r="UHO34" s="84"/>
      <c r="UHP34" s="84"/>
      <c r="UHQ34" s="84"/>
      <c r="UHR34" s="84"/>
      <c r="UHS34" s="84"/>
      <c r="UHT34" s="84"/>
      <c r="UHU34" s="84"/>
      <c r="UHV34" s="84"/>
      <c r="UHW34" s="84"/>
      <c r="UHX34" s="84"/>
      <c r="UHY34" s="84"/>
      <c r="UHZ34" s="84"/>
      <c r="UIA34" s="84"/>
      <c r="UIB34" s="84"/>
      <c r="UIC34" s="84"/>
      <c r="UID34" s="84"/>
      <c r="UIE34" s="84"/>
      <c r="UIF34" s="84"/>
      <c r="UIG34" s="84"/>
      <c r="UIH34" s="84"/>
      <c r="UII34" s="84"/>
      <c r="UIJ34" s="84"/>
      <c r="UIK34" s="84"/>
      <c r="UIL34" s="84"/>
      <c r="UIM34" s="84"/>
      <c r="UIN34" s="84"/>
      <c r="UIO34" s="84"/>
      <c r="UIP34" s="84"/>
      <c r="UIQ34" s="84"/>
      <c r="UIR34" s="84"/>
      <c r="UIS34" s="84"/>
      <c r="UIT34" s="84"/>
      <c r="UIU34" s="84"/>
      <c r="UIV34" s="84"/>
      <c r="UIW34" s="84"/>
      <c r="UIX34" s="84"/>
      <c r="UIY34" s="84"/>
      <c r="UIZ34" s="84"/>
      <c r="UJA34" s="84"/>
      <c r="UJB34" s="84"/>
      <c r="UJC34" s="84"/>
      <c r="UJD34" s="84"/>
      <c r="UJE34" s="84"/>
      <c r="UJF34" s="84"/>
      <c r="UJG34" s="84"/>
      <c r="UJH34" s="84"/>
      <c r="UJI34" s="84"/>
      <c r="UJJ34" s="84"/>
      <c r="UJK34" s="84"/>
      <c r="UJL34" s="84"/>
      <c r="UJM34" s="84"/>
      <c r="UJN34" s="84"/>
      <c r="UJO34" s="84"/>
      <c r="UJP34" s="84"/>
      <c r="UJQ34" s="84"/>
      <c r="UJR34" s="84"/>
      <c r="UJS34" s="84"/>
      <c r="UJT34" s="84"/>
      <c r="UJU34" s="84"/>
      <c r="UJV34" s="84"/>
      <c r="UJW34" s="84"/>
      <c r="UJX34" s="84"/>
      <c r="UJY34" s="84"/>
      <c r="UJZ34" s="84"/>
      <c r="UKA34" s="84"/>
      <c r="UKB34" s="84"/>
      <c r="UKC34" s="84"/>
      <c r="UKD34" s="84"/>
      <c r="UKE34" s="84"/>
      <c r="UKF34" s="84"/>
      <c r="UKG34" s="84"/>
      <c r="UKH34" s="84"/>
      <c r="UKI34" s="84"/>
      <c r="UKJ34" s="84"/>
      <c r="UKK34" s="84"/>
      <c r="UKL34" s="84"/>
      <c r="UKM34" s="84"/>
      <c r="UKN34" s="84"/>
      <c r="UKO34" s="84"/>
      <c r="UKP34" s="84"/>
      <c r="UKQ34" s="84"/>
      <c r="UKR34" s="84"/>
      <c r="UKS34" s="84"/>
      <c r="UKT34" s="84"/>
      <c r="UKU34" s="84"/>
      <c r="UKV34" s="84"/>
      <c r="UKW34" s="84"/>
      <c r="UKX34" s="84"/>
      <c r="UKY34" s="84"/>
      <c r="UKZ34" s="84"/>
      <c r="ULA34" s="84"/>
      <c r="ULB34" s="84"/>
      <c r="ULC34" s="84"/>
      <c r="ULD34" s="84"/>
      <c r="ULE34" s="84"/>
      <c r="ULF34" s="84"/>
      <c r="ULG34" s="84"/>
      <c r="ULH34" s="84"/>
      <c r="ULI34" s="84"/>
      <c r="ULJ34" s="84"/>
      <c r="ULK34" s="84"/>
      <c r="ULL34" s="84"/>
      <c r="ULM34" s="84"/>
      <c r="ULN34" s="84"/>
      <c r="ULO34" s="84"/>
      <c r="ULP34" s="84"/>
      <c r="ULQ34" s="84"/>
      <c r="ULR34" s="84"/>
      <c r="ULS34" s="84"/>
      <c r="ULT34" s="84"/>
      <c r="ULU34" s="84"/>
      <c r="ULV34" s="84"/>
      <c r="ULW34" s="84"/>
      <c r="ULX34" s="84"/>
      <c r="ULY34" s="84"/>
      <c r="ULZ34" s="84"/>
      <c r="UMA34" s="84"/>
      <c r="UMB34" s="84"/>
      <c r="UMC34" s="84"/>
      <c r="UMD34" s="84"/>
      <c r="UME34" s="84"/>
      <c r="UMF34" s="84"/>
      <c r="UMG34" s="84"/>
      <c r="UMH34" s="84"/>
      <c r="UMI34" s="84"/>
      <c r="UMJ34" s="84"/>
      <c r="UMK34" s="84"/>
      <c r="UML34" s="84"/>
      <c r="UMM34" s="84"/>
      <c r="UMN34" s="84"/>
      <c r="UMO34" s="84"/>
      <c r="UMP34" s="84"/>
      <c r="UMQ34" s="84"/>
      <c r="UMR34" s="84"/>
      <c r="UMS34" s="84"/>
      <c r="UMT34" s="84"/>
      <c r="UMU34" s="84"/>
      <c r="UMV34" s="84"/>
      <c r="UMW34" s="84"/>
      <c r="UMX34" s="84"/>
      <c r="UMY34" s="84"/>
      <c r="UMZ34" s="84"/>
      <c r="UNA34" s="84"/>
      <c r="UNB34" s="84"/>
      <c r="UNC34" s="84"/>
      <c r="UND34" s="84"/>
      <c r="UNE34" s="84"/>
      <c r="UNF34" s="84"/>
      <c r="UNG34" s="84"/>
      <c r="UNH34" s="84"/>
      <c r="UNI34" s="84"/>
      <c r="UNJ34" s="84"/>
      <c r="UNK34" s="84"/>
      <c r="UNL34" s="84"/>
      <c r="UNM34" s="84"/>
      <c r="UNN34" s="84"/>
      <c r="UNO34" s="84"/>
      <c r="UNP34" s="84"/>
      <c r="UNQ34" s="84"/>
      <c r="UNR34" s="84"/>
      <c r="UNS34" s="84"/>
      <c r="UNT34" s="84"/>
      <c r="UNU34" s="84"/>
      <c r="UNV34" s="84"/>
      <c r="UNW34" s="84"/>
      <c r="UNX34" s="84"/>
      <c r="UNY34" s="84"/>
      <c r="UNZ34" s="84"/>
      <c r="UOA34" s="84"/>
      <c r="UOB34" s="84"/>
      <c r="UOC34" s="84"/>
      <c r="UOD34" s="84"/>
      <c r="UOE34" s="84"/>
      <c r="UOF34" s="84"/>
      <c r="UOG34" s="84"/>
      <c r="UOH34" s="84"/>
      <c r="UOI34" s="84"/>
      <c r="UOJ34" s="84"/>
      <c r="UOK34" s="84"/>
      <c r="UOL34" s="84"/>
      <c r="UOM34" s="84"/>
      <c r="UON34" s="84"/>
      <c r="UOO34" s="84"/>
      <c r="UOP34" s="84"/>
      <c r="UOQ34" s="84"/>
      <c r="UOR34" s="84"/>
      <c r="UOS34" s="84"/>
      <c r="UOT34" s="84"/>
      <c r="UOU34" s="84"/>
      <c r="UOV34" s="84"/>
      <c r="UOW34" s="84"/>
      <c r="UOX34" s="84"/>
      <c r="UOY34" s="84"/>
      <c r="UOZ34" s="84"/>
      <c r="UPA34" s="84"/>
      <c r="UPB34" s="84"/>
      <c r="UPC34" s="84"/>
      <c r="UPD34" s="84"/>
      <c r="UPE34" s="84"/>
      <c r="UPF34" s="84"/>
      <c r="UPG34" s="84"/>
      <c r="UPH34" s="84"/>
      <c r="UPI34" s="84"/>
      <c r="UPJ34" s="84"/>
      <c r="UPK34" s="84"/>
      <c r="UPL34" s="84"/>
      <c r="UPM34" s="84"/>
      <c r="UPN34" s="84"/>
      <c r="UPO34" s="84"/>
      <c r="UPP34" s="84"/>
      <c r="UPQ34" s="84"/>
      <c r="UPR34" s="84"/>
      <c r="UPS34" s="84"/>
      <c r="UPT34" s="84"/>
      <c r="UPU34" s="84"/>
      <c r="UPV34" s="84"/>
      <c r="UPW34" s="84"/>
      <c r="UPX34" s="84"/>
      <c r="UPY34" s="84"/>
      <c r="UPZ34" s="84"/>
      <c r="UQA34" s="84"/>
      <c r="UQB34" s="84"/>
      <c r="UQC34" s="84"/>
      <c r="UQD34" s="84"/>
      <c r="UQE34" s="84"/>
      <c r="UQF34" s="84"/>
      <c r="UQG34" s="84"/>
      <c r="UQH34" s="84"/>
      <c r="UQI34" s="84"/>
      <c r="UQJ34" s="84"/>
      <c r="UQK34" s="84"/>
      <c r="UQL34" s="84"/>
      <c r="UQM34" s="84"/>
      <c r="UQN34" s="84"/>
      <c r="UQO34" s="84"/>
      <c r="UQP34" s="84"/>
      <c r="UQQ34" s="84"/>
      <c r="UQR34" s="84"/>
      <c r="UQS34" s="84"/>
      <c r="UQT34" s="84"/>
      <c r="UQU34" s="84"/>
      <c r="UQV34" s="84"/>
      <c r="UQW34" s="84"/>
      <c r="UQX34" s="84"/>
      <c r="UQY34" s="84"/>
      <c r="UQZ34" s="84"/>
      <c r="URA34" s="84"/>
      <c r="URB34" s="84"/>
      <c r="URC34" s="84"/>
      <c r="URD34" s="84"/>
      <c r="URE34" s="84"/>
      <c r="URF34" s="84"/>
      <c r="URG34" s="84"/>
      <c r="URH34" s="84"/>
      <c r="URI34" s="84"/>
      <c r="URJ34" s="84"/>
      <c r="URK34" s="84"/>
      <c r="URL34" s="84"/>
      <c r="URM34" s="84"/>
      <c r="URN34" s="84"/>
      <c r="URO34" s="84"/>
      <c r="URP34" s="84"/>
      <c r="URQ34" s="84"/>
      <c r="URR34" s="84"/>
      <c r="URS34" s="84"/>
      <c r="URT34" s="84"/>
      <c r="URU34" s="84"/>
      <c r="URV34" s="84"/>
      <c r="URW34" s="84"/>
      <c r="URX34" s="84"/>
      <c r="URY34" s="84"/>
      <c r="URZ34" s="84"/>
      <c r="USA34" s="84"/>
      <c r="USB34" s="84"/>
      <c r="USC34" s="84"/>
      <c r="USD34" s="84"/>
      <c r="USE34" s="84"/>
      <c r="USF34" s="84"/>
      <c r="USG34" s="84"/>
      <c r="USH34" s="84"/>
      <c r="USI34" s="84"/>
      <c r="USJ34" s="84"/>
      <c r="USK34" s="84"/>
      <c r="USL34" s="84"/>
      <c r="USM34" s="84"/>
      <c r="USN34" s="84"/>
      <c r="USO34" s="84"/>
      <c r="USP34" s="84"/>
      <c r="USQ34" s="84"/>
      <c r="USR34" s="84"/>
      <c r="USS34" s="84"/>
      <c r="UST34" s="84"/>
      <c r="USU34" s="84"/>
      <c r="USV34" s="84"/>
      <c r="USW34" s="84"/>
      <c r="USX34" s="84"/>
      <c r="USY34" s="84"/>
      <c r="USZ34" s="84"/>
      <c r="UTA34" s="84"/>
      <c r="UTB34" s="84"/>
      <c r="UTC34" s="84"/>
      <c r="UTD34" s="84"/>
      <c r="UTE34" s="84"/>
      <c r="UTF34" s="84"/>
      <c r="UTG34" s="84"/>
      <c r="UTH34" s="84"/>
      <c r="UTI34" s="84"/>
      <c r="UTJ34" s="84"/>
      <c r="UTK34" s="84"/>
      <c r="UTL34" s="84"/>
      <c r="UTM34" s="84"/>
      <c r="UTN34" s="84"/>
      <c r="UTO34" s="84"/>
      <c r="UTP34" s="84"/>
      <c r="UTQ34" s="84"/>
      <c r="UTR34" s="84"/>
      <c r="UTS34" s="84"/>
      <c r="UTT34" s="84"/>
      <c r="UTU34" s="84"/>
      <c r="UTV34" s="84"/>
      <c r="UTW34" s="84"/>
      <c r="UTX34" s="84"/>
      <c r="UTY34" s="84"/>
      <c r="UTZ34" s="84"/>
      <c r="UUA34" s="84"/>
      <c r="UUB34" s="84"/>
      <c r="UUC34" s="84"/>
      <c r="UUD34" s="84"/>
      <c r="UUE34" s="84"/>
      <c r="UUF34" s="84"/>
      <c r="UUG34" s="84"/>
      <c r="UUH34" s="84"/>
      <c r="UUI34" s="84"/>
      <c r="UUJ34" s="84"/>
      <c r="UUK34" s="84"/>
      <c r="UUL34" s="84"/>
      <c r="UUM34" s="84"/>
      <c r="UUN34" s="84"/>
      <c r="UUO34" s="84"/>
      <c r="UUP34" s="84"/>
      <c r="UUQ34" s="84"/>
      <c r="UUR34" s="84"/>
      <c r="UUS34" s="84"/>
      <c r="UUT34" s="84"/>
      <c r="UUU34" s="84"/>
      <c r="UUV34" s="84"/>
      <c r="UUW34" s="84"/>
      <c r="UUX34" s="84"/>
      <c r="UUY34" s="84"/>
      <c r="UUZ34" s="84"/>
      <c r="UVA34" s="84"/>
      <c r="UVB34" s="84"/>
      <c r="UVC34" s="84"/>
      <c r="UVD34" s="84"/>
      <c r="UVE34" s="84"/>
      <c r="UVF34" s="84"/>
      <c r="UVG34" s="84"/>
      <c r="UVH34" s="84"/>
      <c r="UVI34" s="84"/>
      <c r="UVJ34" s="84"/>
      <c r="UVK34" s="84"/>
      <c r="UVL34" s="84"/>
      <c r="UVM34" s="84"/>
      <c r="UVN34" s="84"/>
      <c r="UVO34" s="84"/>
      <c r="UVP34" s="84"/>
      <c r="UVQ34" s="84"/>
      <c r="UVR34" s="84"/>
      <c r="UVS34" s="84"/>
      <c r="UVT34" s="84"/>
      <c r="UVU34" s="84"/>
      <c r="UVV34" s="84"/>
      <c r="UVW34" s="84"/>
      <c r="UVX34" s="84"/>
      <c r="UVY34" s="84"/>
      <c r="UVZ34" s="84"/>
      <c r="UWA34" s="84"/>
      <c r="UWB34" s="84"/>
      <c r="UWC34" s="84"/>
      <c r="UWD34" s="84"/>
      <c r="UWE34" s="84"/>
      <c r="UWF34" s="84"/>
      <c r="UWG34" s="84"/>
      <c r="UWH34" s="84"/>
      <c r="UWI34" s="84"/>
      <c r="UWJ34" s="84"/>
      <c r="UWK34" s="84"/>
      <c r="UWL34" s="84"/>
      <c r="UWM34" s="84"/>
      <c r="UWN34" s="84"/>
      <c r="UWO34" s="84"/>
      <c r="UWP34" s="84"/>
      <c r="UWQ34" s="84"/>
      <c r="UWR34" s="84"/>
      <c r="UWS34" s="84"/>
      <c r="UWT34" s="84"/>
      <c r="UWU34" s="84"/>
      <c r="UWV34" s="84"/>
      <c r="UWW34" s="84"/>
      <c r="UWX34" s="84"/>
      <c r="UWY34" s="84"/>
      <c r="UWZ34" s="84"/>
      <c r="UXA34" s="84"/>
      <c r="UXB34" s="84"/>
      <c r="UXC34" s="84"/>
      <c r="UXD34" s="84"/>
      <c r="UXE34" s="84"/>
      <c r="UXF34" s="84"/>
      <c r="UXG34" s="84"/>
      <c r="UXH34" s="84"/>
      <c r="UXI34" s="84"/>
      <c r="UXJ34" s="84"/>
      <c r="UXK34" s="84"/>
      <c r="UXL34" s="84"/>
      <c r="UXM34" s="84"/>
      <c r="UXN34" s="84"/>
      <c r="UXO34" s="84"/>
      <c r="UXP34" s="84"/>
      <c r="UXQ34" s="84"/>
      <c r="UXR34" s="84"/>
      <c r="UXS34" s="84"/>
      <c r="UXT34" s="84"/>
      <c r="UXU34" s="84"/>
      <c r="UXV34" s="84"/>
      <c r="UXW34" s="84"/>
      <c r="UXX34" s="84"/>
      <c r="UXY34" s="84"/>
      <c r="UXZ34" s="84"/>
      <c r="UYA34" s="84"/>
      <c r="UYB34" s="84"/>
      <c r="UYC34" s="84"/>
      <c r="UYD34" s="84"/>
      <c r="UYE34" s="84"/>
      <c r="UYF34" s="84"/>
      <c r="UYG34" s="84"/>
      <c r="UYH34" s="84"/>
      <c r="UYI34" s="84"/>
      <c r="UYJ34" s="84"/>
      <c r="UYK34" s="84"/>
      <c r="UYL34" s="84"/>
      <c r="UYM34" s="84"/>
      <c r="UYN34" s="84"/>
      <c r="UYO34" s="84"/>
      <c r="UYP34" s="84"/>
      <c r="UYQ34" s="84"/>
      <c r="UYR34" s="84"/>
      <c r="UYS34" s="84"/>
      <c r="UYT34" s="84"/>
      <c r="UYU34" s="84"/>
      <c r="UYV34" s="84"/>
      <c r="UYW34" s="84"/>
      <c r="UYX34" s="84"/>
      <c r="UYY34" s="84"/>
      <c r="UYZ34" s="84"/>
      <c r="UZA34" s="84"/>
      <c r="UZB34" s="84"/>
      <c r="UZC34" s="84"/>
      <c r="UZD34" s="84"/>
      <c r="UZE34" s="84"/>
      <c r="UZF34" s="84"/>
      <c r="UZG34" s="84"/>
      <c r="UZH34" s="84"/>
      <c r="UZI34" s="84"/>
      <c r="UZJ34" s="84"/>
      <c r="UZK34" s="84"/>
      <c r="UZL34" s="84"/>
      <c r="UZM34" s="84"/>
      <c r="UZN34" s="84"/>
      <c r="UZO34" s="84"/>
      <c r="UZP34" s="84"/>
      <c r="UZQ34" s="84"/>
      <c r="UZR34" s="84"/>
      <c r="UZS34" s="84"/>
      <c r="UZT34" s="84"/>
      <c r="UZU34" s="84"/>
      <c r="UZV34" s="84"/>
      <c r="UZW34" s="84"/>
      <c r="UZX34" s="84"/>
      <c r="UZY34" s="84"/>
      <c r="UZZ34" s="84"/>
      <c r="VAA34" s="84"/>
      <c r="VAB34" s="84"/>
      <c r="VAC34" s="84"/>
      <c r="VAD34" s="84"/>
      <c r="VAE34" s="84"/>
      <c r="VAF34" s="84"/>
      <c r="VAG34" s="84"/>
      <c r="VAH34" s="84"/>
      <c r="VAI34" s="84"/>
      <c r="VAJ34" s="84"/>
      <c r="VAK34" s="84"/>
      <c r="VAL34" s="84"/>
      <c r="VAM34" s="84"/>
      <c r="VAN34" s="84"/>
      <c r="VAO34" s="84"/>
      <c r="VAP34" s="84"/>
      <c r="VAQ34" s="84"/>
      <c r="VAR34" s="84"/>
      <c r="VAS34" s="84"/>
      <c r="VAT34" s="84"/>
      <c r="VAU34" s="84"/>
      <c r="VAV34" s="84"/>
      <c r="VAW34" s="84"/>
      <c r="VAX34" s="84"/>
      <c r="VAY34" s="84"/>
      <c r="VAZ34" s="84"/>
      <c r="VBA34" s="84"/>
      <c r="VBB34" s="84"/>
      <c r="VBC34" s="84"/>
      <c r="VBD34" s="84"/>
      <c r="VBE34" s="84"/>
      <c r="VBF34" s="84"/>
      <c r="VBG34" s="84"/>
      <c r="VBH34" s="84"/>
      <c r="VBI34" s="84"/>
      <c r="VBJ34" s="84"/>
      <c r="VBK34" s="84"/>
      <c r="VBL34" s="84"/>
      <c r="VBM34" s="84"/>
      <c r="VBN34" s="84"/>
      <c r="VBO34" s="84"/>
      <c r="VBP34" s="84"/>
      <c r="VBQ34" s="84"/>
      <c r="VBR34" s="84"/>
      <c r="VBS34" s="84"/>
      <c r="VBT34" s="84"/>
      <c r="VBU34" s="84"/>
      <c r="VBV34" s="84"/>
      <c r="VBW34" s="84"/>
      <c r="VBX34" s="84"/>
      <c r="VBY34" s="84"/>
      <c r="VBZ34" s="84"/>
      <c r="VCA34" s="84"/>
      <c r="VCB34" s="84"/>
      <c r="VCC34" s="84"/>
      <c r="VCD34" s="84"/>
      <c r="VCE34" s="84"/>
      <c r="VCF34" s="84"/>
      <c r="VCG34" s="84"/>
      <c r="VCH34" s="84"/>
      <c r="VCI34" s="84"/>
      <c r="VCJ34" s="84"/>
      <c r="VCK34" s="84"/>
      <c r="VCL34" s="84"/>
      <c r="VCM34" s="84"/>
      <c r="VCN34" s="84"/>
      <c r="VCO34" s="84"/>
      <c r="VCP34" s="84"/>
      <c r="VCQ34" s="84"/>
      <c r="VCR34" s="84"/>
      <c r="VCS34" s="84"/>
      <c r="VCT34" s="84"/>
      <c r="VCU34" s="84"/>
      <c r="VCV34" s="84"/>
      <c r="VCW34" s="84"/>
      <c r="VCX34" s="84"/>
      <c r="VCY34" s="84"/>
      <c r="VCZ34" s="84"/>
      <c r="VDA34" s="84"/>
      <c r="VDB34" s="84"/>
      <c r="VDC34" s="84"/>
      <c r="VDD34" s="84"/>
      <c r="VDE34" s="84"/>
      <c r="VDF34" s="84"/>
      <c r="VDG34" s="84"/>
      <c r="VDH34" s="84"/>
      <c r="VDI34" s="84"/>
      <c r="VDJ34" s="84"/>
      <c r="VDK34" s="84"/>
      <c r="VDL34" s="84"/>
      <c r="VDM34" s="84"/>
      <c r="VDN34" s="84"/>
      <c r="VDO34" s="84"/>
      <c r="VDP34" s="84"/>
      <c r="VDQ34" s="84"/>
      <c r="VDR34" s="84"/>
      <c r="VDS34" s="84"/>
      <c r="VDT34" s="84"/>
      <c r="VDU34" s="84"/>
      <c r="VDV34" s="84"/>
      <c r="VDW34" s="84"/>
      <c r="VDX34" s="84"/>
      <c r="VDY34" s="84"/>
      <c r="VDZ34" s="84"/>
      <c r="VEA34" s="84"/>
      <c r="VEB34" s="84"/>
      <c r="VEC34" s="84"/>
      <c r="VED34" s="84"/>
      <c r="VEE34" s="84"/>
      <c r="VEF34" s="84"/>
      <c r="VEG34" s="84"/>
      <c r="VEH34" s="84"/>
      <c r="VEI34" s="84"/>
      <c r="VEJ34" s="84"/>
      <c r="VEK34" s="84"/>
      <c r="VEL34" s="84"/>
      <c r="VEM34" s="84"/>
      <c r="VEN34" s="84"/>
      <c r="VEO34" s="84"/>
      <c r="VEP34" s="84"/>
      <c r="VEQ34" s="84"/>
      <c r="VER34" s="84"/>
      <c r="VES34" s="84"/>
      <c r="VET34" s="84"/>
      <c r="VEU34" s="84"/>
      <c r="VEV34" s="84"/>
      <c r="VEW34" s="84"/>
      <c r="VEX34" s="84"/>
      <c r="VEY34" s="84"/>
      <c r="VEZ34" s="84"/>
      <c r="VFA34" s="84"/>
      <c r="VFB34" s="84"/>
      <c r="VFC34" s="84"/>
      <c r="VFD34" s="84"/>
      <c r="VFE34" s="84"/>
      <c r="VFF34" s="84"/>
      <c r="VFG34" s="84"/>
      <c r="VFH34" s="84"/>
      <c r="VFI34" s="84"/>
      <c r="VFJ34" s="84"/>
      <c r="VFK34" s="84"/>
      <c r="VFL34" s="84"/>
      <c r="VFM34" s="84"/>
      <c r="VFN34" s="84"/>
      <c r="VFO34" s="84"/>
      <c r="VFP34" s="84"/>
      <c r="VFQ34" s="84"/>
      <c r="VFR34" s="84"/>
      <c r="VFS34" s="84"/>
      <c r="VFT34" s="84"/>
      <c r="VFU34" s="84"/>
      <c r="VFV34" s="84"/>
      <c r="VFW34" s="84"/>
      <c r="VFX34" s="84"/>
      <c r="VFY34" s="84"/>
      <c r="VFZ34" s="84"/>
      <c r="VGA34" s="84"/>
      <c r="VGB34" s="84"/>
      <c r="VGC34" s="84"/>
      <c r="VGD34" s="84"/>
      <c r="VGE34" s="84"/>
      <c r="VGF34" s="84"/>
      <c r="VGG34" s="84"/>
      <c r="VGH34" s="84"/>
      <c r="VGI34" s="84"/>
      <c r="VGJ34" s="84"/>
      <c r="VGK34" s="84"/>
      <c r="VGL34" s="84"/>
      <c r="VGM34" s="84"/>
      <c r="VGN34" s="84"/>
      <c r="VGO34" s="84"/>
      <c r="VGP34" s="84"/>
      <c r="VGQ34" s="84"/>
      <c r="VGR34" s="84"/>
      <c r="VGS34" s="84"/>
      <c r="VGT34" s="84"/>
      <c r="VGU34" s="84"/>
      <c r="VGV34" s="84"/>
      <c r="VGW34" s="84"/>
      <c r="VGX34" s="84"/>
      <c r="VGY34" s="84"/>
      <c r="VGZ34" s="84"/>
      <c r="VHA34" s="84"/>
      <c r="VHB34" s="84"/>
      <c r="VHC34" s="84"/>
      <c r="VHD34" s="84"/>
      <c r="VHE34" s="84"/>
      <c r="VHF34" s="84"/>
      <c r="VHG34" s="84"/>
      <c r="VHH34" s="84"/>
      <c r="VHI34" s="84"/>
      <c r="VHJ34" s="84"/>
      <c r="VHK34" s="84"/>
      <c r="VHL34" s="84"/>
      <c r="VHM34" s="84"/>
      <c r="VHN34" s="84"/>
      <c r="VHO34" s="84"/>
      <c r="VHP34" s="84"/>
      <c r="VHQ34" s="84"/>
      <c r="VHR34" s="84"/>
      <c r="VHS34" s="84"/>
      <c r="VHT34" s="84"/>
      <c r="VHU34" s="84"/>
      <c r="VHV34" s="84"/>
      <c r="VHW34" s="84"/>
      <c r="VHX34" s="84"/>
      <c r="VHY34" s="84"/>
      <c r="VHZ34" s="84"/>
      <c r="VIA34" s="84"/>
      <c r="VIB34" s="84"/>
      <c r="VIC34" s="84"/>
      <c r="VID34" s="84"/>
      <c r="VIE34" s="84"/>
      <c r="VIF34" s="84"/>
      <c r="VIG34" s="84"/>
      <c r="VIH34" s="84"/>
      <c r="VII34" s="84"/>
      <c r="VIJ34" s="84"/>
      <c r="VIK34" s="84"/>
      <c r="VIL34" s="84"/>
      <c r="VIM34" s="84"/>
      <c r="VIN34" s="84"/>
      <c r="VIO34" s="84"/>
      <c r="VIP34" s="84"/>
      <c r="VIQ34" s="84"/>
      <c r="VIR34" s="84"/>
      <c r="VIS34" s="84"/>
      <c r="VIT34" s="84"/>
      <c r="VIU34" s="84"/>
      <c r="VIV34" s="84"/>
      <c r="VIW34" s="84"/>
      <c r="VIX34" s="84"/>
      <c r="VIY34" s="84"/>
      <c r="VIZ34" s="84"/>
      <c r="VJA34" s="84"/>
      <c r="VJB34" s="84"/>
      <c r="VJC34" s="84"/>
      <c r="VJD34" s="84"/>
      <c r="VJE34" s="84"/>
      <c r="VJF34" s="84"/>
      <c r="VJG34" s="84"/>
      <c r="VJH34" s="84"/>
      <c r="VJI34" s="84"/>
      <c r="VJJ34" s="84"/>
      <c r="VJK34" s="84"/>
      <c r="VJL34" s="84"/>
      <c r="VJM34" s="84"/>
      <c r="VJN34" s="84"/>
      <c r="VJO34" s="84"/>
      <c r="VJP34" s="84"/>
      <c r="VJQ34" s="84"/>
      <c r="VJR34" s="84"/>
      <c r="VJS34" s="84"/>
      <c r="VJT34" s="84"/>
      <c r="VJU34" s="84"/>
      <c r="VJV34" s="84"/>
      <c r="VJW34" s="84"/>
      <c r="VJX34" s="84"/>
      <c r="VJY34" s="84"/>
      <c r="VJZ34" s="84"/>
      <c r="VKA34" s="84"/>
      <c r="VKB34" s="84"/>
      <c r="VKC34" s="84"/>
      <c r="VKD34" s="84"/>
      <c r="VKE34" s="84"/>
      <c r="VKF34" s="84"/>
      <c r="VKG34" s="84"/>
      <c r="VKH34" s="84"/>
      <c r="VKI34" s="84"/>
      <c r="VKJ34" s="84"/>
      <c r="VKK34" s="84"/>
      <c r="VKL34" s="84"/>
      <c r="VKM34" s="84"/>
      <c r="VKN34" s="84"/>
      <c r="VKO34" s="84"/>
      <c r="VKP34" s="84"/>
      <c r="VKQ34" s="84"/>
      <c r="VKR34" s="84"/>
      <c r="VKS34" s="84"/>
      <c r="VKT34" s="84"/>
      <c r="VKU34" s="84"/>
      <c r="VKV34" s="84"/>
      <c r="VKW34" s="84"/>
      <c r="VKX34" s="84"/>
      <c r="VKY34" s="84"/>
      <c r="VKZ34" s="84"/>
      <c r="VLA34" s="84"/>
      <c r="VLB34" s="84"/>
      <c r="VLC34" s="84"/>
      <c r="VLD34" s="84"/>
      <c r="VLE34" s="84"/>
      <c r="VLF34" s="84"/>
      <c r="VLG34" s="84"/>
      <c r="VLH34" s="84"/>
      <c r="VLI34" s="84"/>
      <c r="VLJ34" s="84"/>
      <c r="VLK34" s="84"/>
      <c r="VLL34" s="84"/>
      <c r="VLM34" s="84"/>
      <c r="VLN34" s="84"/>
      <c r="VLO34" s="84"/>
      <c r="VLP34" s="84"/>
      <c r="VLQ34" s="84"/>
      <c r="VLR34" s="84"/>
      <c r="VLS34" s="84"/>
      <c r="VLT34" s="84"/>
      <c r="VLU34" s="84"/>
      <c r="VLV34" s="84"/>
      <c r="VLW34" s="84"/>
      <c r="VLX34" s="84"/>
      <c r="VLY34" s="84"/>
      <c r="VLZ34" s="84"/>
      <c r="VMA34" s="84"/>
      <c r="VMB34" s="84"/>
      <c r="VMC34" s="84"/>
      <c r="VMD34" s="84"/>
      <c r="VME34" s="84"/>
      <c r="VMF34" s="84"/>
      <c r="VMG34" s="84"/>
      <c r="VMH34" s="84"/>
      <c r="VMI34" s="84"/>
      <c r="VMJ34" s="84"/>
      <c r="VMK34" s="84"/>
      <c r="VML34" s="84"/>
      <c r="VMM34" s="84"/>
      <c r="VMN34" s="84"/>
      <c r="VMO34" s="84"/>
      <c r="VMP34" s="84"/>
      <c r="VMQ34" s="84"/>
      <c r="VMR34" s="84"/>
      <c r="VMS34" s="84"/>
      <c r="VMT34" s="84"/>
      <c r="VMU34" s="84"/>
      <c r="VMV34" s="84"/>
      <c r="VMW34" s="84"/>
      <c r="VMX34" s="84"/>
      <c r="VMY34" s="84"/>
      <c r="VMZ34" s="84"/>
      <c r="VNA34" s="84"/>
      <c r="VNB34" s="84"/>
      <c r="VNC34" s="84"/>
      <c r="VND34" s="84"/>
      <c r="VNE34" s="84"/>
      <c r="VNF34" s="84"/>
      <c r="VNG34" s="84"/>
      <c r="VNH34" s="84"/>
      <c r="VNI34" s="84"/>
      <c r="VNJ34" s="84"/>
      <c r="VNK34" s="84"/>
      <c r="VNL34" s="84"/>
      <c r="VNM34" s="84"/>
      <c r="VNN34" s="84"/>
      <c r="VNO34" s="84"/>
      <c r="VNP34" s="84"/>
      <c r="VNQ34" s="84"/>
      <c r="VNR34" s="84"/>
      <c r="VNS34" s="84"/>
      <c r="VNT34" s="84"/>
      <c r="VNU34" s="84"/>
      <c r="VNV34" s="84"/>
      <c r="VNW34" s="84"/>
      <c r="VNX34" s="84"/>
      <c r="VNY34" s="84"/>
      <c r="VNZ34" s="84"/>
      <c r="VOA34" s="84"/>
      <c r="VOB34" s="84"/>
      <c r="VOC34" s="84"/>
      <c r="VOD34" s="84"/>
      <c r="VOE34" s="84"/>
      <c r="VOF34" s="84"/>
      <c r="VOG34" s="84"/>
      <c r="VOH34" s="84"/>
      <c r="VOI34" s="84"/>
      <c r="VOJ34" s="84"/>
      <c r="VOK34" s="84"/>
      <c r="VOL34" s="84"/>
      <c r="VOM34" s="84"/>
      <c r="VON34" s="84"/>
      <c r="VOO34" s="84"/>
      <c r="VOP34" s="84"/>
      <c r="VOQ34" s="84"/>
      <c r="VOR34" s="84"/>
      <c r="VOS34" s="84"/>
      <c r="VOT34" s="84"/>
      <c r="VOU34" s="84"/>
      <c r="VOV34" s="84"/>
      <c r="VOW34" s="84"/>
      <c r="VOX34" s="84"/>
      <c r="VOY34" s="84"/>
      <c r="VOZ34" s="84"/>
      <c r="VPA34" s="84"/>
      <c r="VPB34" s="84"/>
      <c r="VPC34" s="84"/>
      <c r="VPD34" s="84"/>
      <c r="VPE34" s="84"/>
      <c r="VPF34" s="84"/>
      <c r="VPG34" s="84"/>
      <c r="VPH34" s="84"/>
      <c r="VPI34" s="84"/>
      <c r="VPJ34" s="84"/>
      <c r="VPK34" s="84"/>
      <c r="VPL34" s="84"/>
      <c r="VPM34" s="84"/>
      <c r="VPN34" s="84"/>
      <c r="VPO34" s="84"/>
      <c r="VPP34" s="84"/>
      <c r="VPQ34" s="84"/>
      <c r="VPR34" s="84"/>
      <c r="VPS34" s="84"/>
      <c r="VPT34" s="84"/>
      <c r="VPU34" s="84"/>
      <c r="VPV34" s="84"/>
      <c r="VPW34" s="84"/>
      <c r="VPX34" s="84"/>
      <c r="VPY34" s="84"/>
      <c r="VPZ34" s="84"/>
      <c r="VQA34" s="84"/>
      <c r="VQB34" s="84"/>
      <c r="VQC34" s="84"/>
      <c r="VQD34" s="84"/>
      <c r="VQE34" s="84"/>
      <c r="VQF34" s="84"/>
      <c r="VQG34" s="84"/>
      <c r="VQH34" s="84"/>
      <c r="VQI34" s="84"/>
      <c r="VQJ34" s="84"/>
      <c r="VQK34" s="84"/>
      <c r="VQL34" s="84"/>
      <c r="VQM34" s="84"/>
      <c r="VQN34" s="84"/>
      <c r="VQO34" s="84"/>
      <c r="VQP34" s="84"/>
      <c r="VQQ34" s="84"/>
      <c r="VQR34" s="84"/>
      <c r="VQS34" s="84"/>
      <c r="VQT34" s="84"/>
      <c r="VQU34" s="84"/>
      <c r="VQV34" s="84"/>
      <c r="VQW34" s="84"/>
      <c r="VQX34" s="84"/>
      <c r="VQY34" s="84"/>
      <c r="VQZ34" s="84"/>
      <c r="VRA34" s="84"/>
      <c r="VRB34" s="84"/>
      <c r="VRC34" s="84"/>
      <c r="VRD34" s="84"/>
      <c r="VRE34" s="84"/>
      <c r="VRF34" s="84"/>
      <c r="VRG34" s="84"/>
      <c r="VRH34" s="84"/>
      <c r="VRI34" s="84"/>
      <c r="VRJ34" s="84"/>
      <c r="VRK34" s="84"/>
      <c r="VRL34" s="84"/>
      <c r="VRM34" s="84"/>
      <c r="VRN34" s="84"/>
      <c r="VRO34" s="84"/>
      <c r="VRP34" s="84"/>
      <c r="VRQ34" s="84"/>
      <c r="VRR34" s="84"/>
      <c r="VRS34" s="84"/>
      <c r="VRT34" s="84"/>
      <c r="VRU34" s="84"/>
      <c r="VRV34" s="84"/>
      <c r="VRW34" s="84"/>
      <c r="VRX34" s="84"/>
      <c r="VRY34" s="84"/>
      <c r="VRZ34" s="84"/>
      <c r="VSA34" s="84"/>
      <c r="VSB34" s="84"/>
      <c r="VSC34" s="84"/>
      <c r="VSD34" s="84"/>
      <c r="VSE34" s="84"/>
      <c r="VSF34" s="84"/>
      <c r="VSG34" s="84"/>
      <c r="VSH34" s="84"/>
      <c r="VSI34" s="84"/>
      <c r="VSJ34" s="84"/>
      <c r="VSK34" s="84"/>
      <c r="VSL34" s="84"/>
      <c r="VSM34" s="84"/>
      <c r="VSN34" s="84"/>
      <c r="VSO34" s="84"/>
      <c r="VSP34" s="84"/>
      <c r="VSQ34" s="84"/>
      <c r="VSR34" s="84"/>
      <c r="VSS34" s="84"/>
      <c r="VST34" s="84"/>
      <c r="VSU34" s="84"/>
      <c r="VSV34" s="84"/>
      <c r="VSW34" s="84"/>
      <c r="VSX34" s="84"/>
      <c r="VSY34" s="84"/>
      <c r="VSZ34" s="84"/>
      <c r="VTA34" s="84"/>
      <c r="VTB34" s="84"/>
      <c r="VTC34" s="84"/>
      <c r="VTD34" s="84"/>
      <c r="VTE34" s="84"/>
      <c r="VTF34" s="84"/>
      <c r="VTG34" s="84"/>
      <c r="VTH34" s="84"/>
      <c r="VTI34" s="84"/>
      <c r="VTJ34" s="84"/>
      <c r="VTK34" s="84"/>
      <c r="VTL34" s="84"/>
      <c r="VTM34" s="84"/>
      <c r="VTN34" s="84"/>
      <c r="VTO34" s="84"/>
      <c r="VTP34" s="84"/>
      <c r="VTQ34" s="84"/>
      <c r="VTR34" s="84"/>
      <c r="VTS34" s="84"/>
      <c r="VTT34" s="84"/>
      <c r="VTU34" s="84"/>
      <c r="VTV34" s="84"/>
      <c r="VTW34" s="84"/>
      <c r="VTX34" s="84"/>
      <c r="VTY34" s="84"/>
      <c r="VTZ34" s="84"/>
      <c r="VUA34" s="84"/>
      <c r="VUB34" s="84"/>
      <c r="VUC34" s="84"/>
      <c r="VUD34" s="84"/>
      <c r="VUE34" s="84"/>
      <c r="VUF34" s="84"/>
      <c r="VUG34" s="84"/>
      <c r="VUH34" s="84"/>
      <c r="VUI34" s="84"/>
      <c r="VUJ34" s="84"/>
      <c r="VUK34" s="84"/>
      <c r="VUL34" s="84"/>
      <c r="VUM34" s="84"/>
      <c r="VUN34" s="84"/>
      <c r="VUO34" s="84"/>
      <c r="VUP34" s="84"/>
      <c r="VUQ34" s="84"/>
      <c r="VUR34" s="84"/>
      <c r="VUS34" s="84"/>
      <c r="VUT34" s="84"/>
      <c r="VUU34" s="84"/>
      <c r="VUV34" s="84"/>
      <c r="VUW34" s="84"/>
      <c r="VUX34" s="84"/>
      <c r="VUY34" s="84"/>
      <c r="VUZ34" s="84"/>
      <c r="VVA34" s="84"/>
      <c r="VVB34" s="84"/>
      <c r="VVC34" s="84"/>
      <c r="VVD34" s="84"/>
      <c r="VVE34" s="84"/>
      <c r="VVF34" s="84"/>
      <c r="VVG34" s="84"/>
      <c r="VVH34" s="84"/>
      <c r="VVI34" s="84"/>
      <c r="VVJ34" s="84"/>
      <c r="VVK34" s="84"/>
      <c r="VVL34" s="84"/>
      <c r="VVM34" s="84"/>
      <c r="VVN34" s="84"/>
      <c r="VVO34" s="84"/>
      <c r="VVP34" s="84"/>
      <c r="VVQ34" s="84"/>
      <c r="VVR34" s="84"/>
      <c r="VVS34" s="84"/>
      <c r="VVT34" s="84"/>
      <c r="VVU34" s="84"/>
      <c r="VVV34" s="84"/>
      <c r="VVW34" s="84"/>
      <c r="VVX34" s="84"/>
      <c r="VVY34" s="84"/>
      <c r="VVZ34" s="84"/>
      <c r="VWA34" s="84"/>
      <c r="VWB34" s="84"/>
      <c r="VWC34" s="84"/>
      <c r="VWD34" s="84"/>
      <c r="VWE34" s="84"/>
      <c r="VWF34" s="84"/>
      <c r="VWG34" s="84"/>
      <c r="VWH34" s="84"/>
      <c r="VWI34" s="84"/>
      <c r="VWJ34" s="84"/>
      <c r="VWK34" s="84"/>
      <c r="VWL34" s="84"/>
      <c r="VWM34" s="84"/>
      <c r="VWN34" s="84"/>
      <c r="VWO34" s="84"/>
      <c r="VWP34" s="84"/>
      <c r="VWQ34" s="84"/>
      <c r="VWR34" s="84"/>
      <c r="VWS34" s="84"/>
      <c r="VWT34" s="84"/>
      <c r="VWU34" s="84"/>
      <c r="VWV34" s="84"/>
      <c r="VWW34" s="84"/>
      <c r="VWX34" s="84"/>
      <c r="VWY34" s="84"/>
      <c r="VWZ34" s="84"/>
      <c r="VXA34" s="84"/>
      <c r="VXB34" s="84"/>
      <c r="VXC34" s="84"/>
      <c r="VXD34" s="84"/>
      <c r="VXE34" s="84"/>
      <c r="VXF34" s="84"/>
      <c r="VXG34" s="84"/>
      <c r="VXH34" s="84"/>
      <c r="VXI34" s="84"/>
      <c r="VXJ34" s="84"/>
      <c r="VXK34" s="84"/>
      <c r="VXL34" s="84"/>
      <c r="VXM34" s="84"/>
      <c r="VXN34" s="84"/>
      <c r="VXO34" s="84"/>
      <c r="VXP34" s="84"/>
      <c r="VXQ34" s="84"/>
      <c r="VXR34" s="84"/>
      <c r="VXS34" s="84"/>
      <c r="VXT34" s="84"/>
      <c r="VXU34" s="84"/>
      <c r="VXV34" s="84"/>
      <c r="VXW34" s="84"/>
      <c r="VXX34" s="84"/>
      <c r="VXY34" s="84"/>
      <c r="VXZ34" s="84"/>
      <c r="VYA34" s="84"/>
      <c r="VYB34" s="84"/>
      <c r="VYC34" s="84"/>
      <c r="VYD34" s="84"/>
      <c r="VYE34" s="84"/>
      <c r="VYF34" s="84"/>
      <c r="VYG34" s="84"/>
      <c r="VYH34" s="84"/>
      <c r="VYI34" s="84"/>
      <c r="VYJ34" s="84"/>
      <c r="VYK34" s="84"/>
      <c r="VYL34" s="84"/>
      <c r="VYM34" s="84"/>
      <c r="VYN34" s="84"/>
      <c r="VYO34" s="84"/>
      <c r="VYP34" s="84"/>
      <c r="VYQ34" s="84"/>
      <c r="VYR34" s="84"/>
      <c r="VYS34" s="84"/>
      <c r="VYT34" s="84"/>
      <c r="VYU34" s="84"/>
      <c r="VYV34" s="84"/>
      <c r="VYW34" s="84"/>
      <c r="VYX34" s="84"/>
      <c r="VYY34" s="84"/>
      <c r="VYZ34" s="84"/>
      <c r="VZA34" s="84"/>
      <c r="VZB34" s="84"/>
      <c r="VZC34" s="84"/>
      <c r="VZD34" s="84"/>
      <c r="VZE34" s="84"/>
      <c r="VZF34" s="84"/>
      <c r="VZG34" s="84"/>
      <c r="VZH34" s="84"/>
      <c r="VZI34" s="84"/>
      <c r="VZJ34" s="84"/>
      <c r="VZK34" s="84"/>
      <c r="VZL34" s="84"/>
      <c r="VZM34" s="84"/>
      <c r="VZN34" s="84"/>
      <c r="VZO34" s="84"/>
      <c r="VZP34" s="84"/>
      <c r="VZQ34" s="84"/>
      <c r="VZR34" s="84"/>
      <c r="VZS34" s="84"/>
      <c r="VZT34" s="84"/>
      <c r="VZU34" s="84"/>
      <c r="VZV34" s="84"/>
      <c r="VZW34" s="84"/>
      <c r="VZX34" s="84"/>
      <c r="VZY34" s="84"/>
      <c r="VZZ34" s="84"/>
      <c r="WAA34" s="84"/>
      <c r="WAB34" s="84"/>
      <c r="WAC34" s="84"/>
      <c r="WAD34" s="84"/>
      <c r="WAE34" s="84"/>
      <c r="WAF34" s="84"/>
      <c r="WAG34" s="84"/>
      <c r="WAH34" s="84"/>
      <c r="WAI34" s="84"/>
      <c r="WAJ34" s="84"/>
      <c r="WAK34" s="84"/>
      <c r="WAL34" s="84"/>
      <c r="WAM34" s="84"/>
      <c r="WAN34" s="84"/>
      <c r="WAO34" s="84"/>
      <c r="WAP34" s="84"/>
      <c r="WAQ34" s="84"/>
      <c r="WAR34" s="84"/>
      <c r="WAS34" s="84"/>
      <c r="WAT34" s="84"/>
      <c r="WAU34" s="84"/>
      <c r="WAV34" s="84"/>
      <c r="WAW34" s="84"/>
      <c r="WAX34" s="84"/>
      <c r="WAY34" s="84"/>
      <c r="WAZ34" s="84"/>
      <c r="WBA34" s="84"/>
      <c r="WBB34" s="84"/>
      <c r="WBC34" s="84"/>
      <c r="WBD34" s="84"/>
      <c r="WBE34" s="84"/>
      <c r="WBF34" s="84"/>
      <c r="WBG34" s="84"/>
      <c r="WBH34" s="84"/>
      <c r="WBI34" s="84"/>
      <c r="WBJ34" s="84"/>
      <c r="WBK34" s="84"/>
      <c r="WBL34" s="84"/>
      <c r="WBM34" s="84"/>
      <c r="WBN34" s="84"/>
      <c r="WBO34" s="84"/>
      <c r="WBP34" s="84"/>
      <c r="WBQ34" s="84"/>
      <c r="WBR34" s="84"/>
      <c r="WBS34" s="84"/>
      <c r="WBT34" s="84"/>
      <c r="WBU34" s="84"/>
      <c r="WBV34" s="84"/>
      <c r="WBW34" s="84"/>
      <c r="WBX34" s="84"/>
      <c r="WBY34" s="84"/>
      <c r="WBZ34" s="84"/>
      <c r="WCA34" s="84"/>
      <c r="WCB34" s="84"/>
      <c r="WCC34" s="84"/>
      <c r="WCD34" s="84"/>
      <c r="WCE34" s="84"/>
      <c r="WCF34" s="84"/>
      <c r="WCG34" s="84"/>
      <c r="WCH34" s="84"/>
      <c r="WCI34" s="84"/>
      <c r="WCJ34" s="84"/>
      <c r="WCK34" s="84"/>
      <c r="WCL34" s="84"/>
      <c r="WCM34" s="84"/>
      <c r="WCN34" s="84"/>
      <c r="WCO34" s="84"/>
      <c r="WCP34" s="84"/>
      <c r="WCQ34" s="84"/>
      <c r="WCR34" s="84"/>
      <c r="WCS34" s="84"/>
      <c r="WCT34" s="84"/>
      <c r="WCU34" s="84"/>
      <c r="WCV34" s="84"/>
      <c r="WCW34" s="84"/>
      <c r="WCX34" s="84"/>
      <c r="WCY34" s="84"/>
      <c r="WCZ34" s="84"/>
      <c r="WDA34" s="84"/>
      <c r="WDB34" s="84"/>
      <c r="WDC34" s="84"/>
      <c r="WDD34" s="84"/>
      <c r="WDE34" s="84"/>
      <c r="WDF34" s="84"/>
      <c r="WDG34" s="84"/>
      <c r="WDH34" s="84"/>
      <c r="WDI34" s="84"/>
      <c r="WDJ34" s="84"/>
      <c r="WDK34" s="84"/>
      <c r="WDL34" s="84"/>
      <c r="WDM34" s="84"/>
      <c r="WDN34" s="84"/>
      <c r="WDO34" s="84"/>
      <c r="WDP34" s="84"/>
      <c r="WDQ34" s="84"/>
      <c r="WDR34" s="84"/>
      <c r="WDS34" s="84"/>
      <c r="WDT34" s="84"/>
      <c r="WDU34" s="84"/>
      <c r="WDV34" s="84"/>
      <c r="WDW34" s="84"/>
      <c r="WDX34" s="84"/>
      <c r="WDY34" s="84"/>
      <c r="WDZ34" s="84"/>
      <c r="WEA34" s="84"/>
      <c r="WEB34" s="84"/>
      <c r="WEC34" s="84"/>
      <c r="WED34" s="84"/>
      <c r="WEE34" s="84"/>
      <c r="WEF34" s="84"/>
      <c r="WEG34" s="84"/>
      <c r="WEH34" s="84"/>
      <c r="WEI34" s="84"/>
      <c r="WEJ34" s="84"/>
      <c r="WEK34" s="84"/>
      <c r="WEL34" s="84"/>
      <c r="WEM34" s="84"/>
      <c r="WEN34" s="84"/>
      <c r="WEO34" s="84"/>
      <c r="WEP34" s="84"/>
      <c r="WEQ34" s="84"/>
      <c r="WER34" s="84"/>
      <c r="WES34" s="84"/>
      <c r="WET34" s="84"/>
      <c r="WEU34" s="84"/>
      <c r="WEV34" s="84"/>
      <c r="WEW34" s="84"/>
      <c r="WEX34" s="84"/>
      <c r="WEY34" s="84"/>
      <c r="WEZ34" s="84"/>
      <c r="WFA34" s="84"/>
      <c r="WFB34" s="84"/>
      <c r="WFC34" s="84"/>
      <c r="WFD34" s="84"/>
      <c r="WFE34" s="84"/>
      <c r="WFF34" s="84"/>
      <c r="WFG34" s="84"/>
      <c r="WFH34" s="84"/>
      <c r="WFI34" s="84"/>
      <c r="WFJ34" s="84"/>
      <c r="WFK34" s="84"/>
      <c r="WFL34" s="84"/>
      <c r="WFM34" s="84"/>
      <c r="WFN34" s="84"/>
      <c r="WFO34" s="84"/>
      <c r="WFP34" s="84"/>
      <c r="WFQ34" s="84"/>
      <c r="WFR34" s="84"/>
      <c r="WFS34" s="84"/>
      <c r="WFT34" s="84"/>
      <c r="WFU34" s="84"/>
      <c r="WFV34" s="84"/>
      <c r="WFW34" s="84"/>
      <c r="WFX34" s="84"/>
      <c r="WFY34" s="84"/>
      <c r="WFZ34" s="84"/>
      <c r="WGA34" s="84"/>
      <c r="WGB34" s="84"/>
      <c r="WGC34" s="84"/>
      <c r="WGD34" s="84"/>
      <c r="WGE34" s="84"/>
      <c r="WGF34" s="84"/>
      <c r="WGG34" s="84"/>
      <c r="WGH34" s="84"/>
      <c r="WGI34" s="84"/>
      <c r="WGJ34" s="84"/>
      <c r="WGK34" s="84"/>
      <c r="WGL34" s="84"/>
      <c r="WGM34" s="84"/>
      <c r="WGN34" s="84"/>
      <c r="WGO34" s="84"/>
      <c r="WGP34" s="84"/>
      <c r="WGQ34" s="84"/>
      <c r="WGR34" s="84"/>
      <c r="WGS34" s="84"/>
      <c r="WGT34" s="84"/>
      <c r="WGU34" s="84"/>
      <c r="WGV34" s="84"/>
      <c r="WGW34" s="84"/>
      <c r="WGX34" s="84"/>
      <c r="WGY34" s="84"/>
      <c r="WGZ34" s="84"/>
      <c r="WHA34" s="84"/>
      <c r="WHB34" s="84"/>
      <c r="WHC34" s="84"/>
      <c r="WHD34" s="84"/>
      <c r="WHE34" s="84"/>
      <c r="WHF34" s="84"/>
      <c r="WHG34" s="84"/>
      <c r="WHH34" s="84"/>
      <c r="WHI34" s="84"/>
      <c r="WHJ34" s="84"/>
      <c r="WHK34" s="84"/>
      <c r="WHL34" s="84"/>
      <c r="WHM34" s="84"/>
      <c r="WHN34" s="84"/>
      <c r="WHO34" s="84"/>
      <c r="WHP34" s="84"/>
      <c r="WHQ34" s="84"/>
      <c r="WHR34" s="84"/>
      <c r="WHS34" s="84"/>
      <c r="WHT34" s="84"/>
      <c r="WHU34" s="84"/>
      <c r="WHV34" s="84"/>
      <c r="WHW34" s="84"/>
      <c r="WHX34" s="84"/>
      <c r="WHY34" s="84"/>
      <c r="WHZ34" s="84"/>
      <c r="WIA34" s="84"/>
      <c r="WIB34" s="84"/>
      <c r="WIC34" s="84"/>
      <c r="WID34" s="84"/>
      <c r="WIE34" s="84"/>
      <c r="WIF34" s="84"/>
      <c r="WIG34" s="84"/>
      <c r="WIH34" s="84"/>
      <c r="WII34" s="84"/>
      <c r="WIJ34" s="84"/>
      <c r="WIK34" s="84"/>
      <c r="WIL34" s="84"/>
      <c r="WIM34" s="84"/>
      <c r="WIN34" s="84"/>
      <c r="WIO34" s="84"/>
      <c r="WIP34" s="84"/>
      <c r="WIQ34" s="84"/>
      <c r="WIR34" s="84"/>
      <c r="WIS34" s="84"/>
      <c r="WIT34" s="84"/>
      <c r="WIU34" s="84"/>
      <c r="WIV34" s="84"/>
      <c r="WIW34" s="84"/>
      <c r="WIX34" s="84"/>
      <c r="WIY34" s="84"/>
      <c r="WIZ34" s="84"/>
      <c r="WJA34" s="84"/>
      <c r="WJB34" s="84"/>
      <c r="WJC34" s="84"/>
      <c r="WJD34" s="84"/>
      <c r="WJE34" s="84"/>
      <c r="WJF34" s="84"/>
      <c r="WJG34" s="84"/>
      <c r="WJH34" s="84"/>
      <c r="WJI34" s="84"/>
      <c r="WJJ34" s="84"/>
      <c r="WJK34" s="84"/>
      <c r="WJL34" s="84"/>
      <c r="WJM34" s="84"/>
      <c r="WJN34" s="84"/>
      <c r="WJO34" s="84"/>
      <c r="WJP34" s="84"/>
      <c r="WJQ34" s="84"/>
      <c r="WJR34" s="84"/>
      <c r="WJS34" s="84"/>
      <c r="WJT34" s="84"/>
      <c r="WJU34" s="84"/>
      <c r="WJV34" s="84"/>
      <c r="WJW34" s="84"/>
      <c r="WJX34" s="84"/>
      <c r="WJY34" s="84"/>
      <c r="WJZ34" s="84"/>
      <c r="WKA34" s="84"/>
      <c r="WKB34" s="84"/>
      <c r="WKC34" s="84"/>
      <c r="WKD34" s="84"/>
      <c r="WKE34" s="84"/>
      <c r="WKF34" s="84"/>
      <c r="WKG34" s="84"/>
      <c r="WKH34" s="84"/>
      <c r="WKI34" s="84"/>
      <c r="WKJ34" s="84"/>
      <c r="WKK34" s="84"/>
      <c r="WKL34" s="84"/>
      <c r="WKM34" s="84"/>
      <c r="WKN34" s="84"/>
      <c r="WKO34" s="84"/>
      <c r="WKP34" s="84"/>
      <c r="WKQ34" s="84"/>
      <c r="WKR34" s="84"/>
      <c r="WKS34" s="84"/>
      <c r="WKT34" s="84"/>
      <c r="WKU34" s="84"/>
      <c r="WKV34" s="84"/>
      <c r="WKW34" s="84"/>
      <c r="WKX34" s="84"/>
      <c r="WKY34" s="84"/>
      <c r="WKZ34" s="84"/>
      <c r="WLA34" s="84"/>
      <c r="WLB34" s="84"/>
      <c r="WLC34" s="84"/>
      <c r="WLD34" s="84"/>
      <c r="WLE34" s="84"/>
      <c r="WLF34" s="84"/>
      <c r="WLG34" s="84"/>
      <c r="WLH34" s="84"/>
      <c r="WLI34" s="84"/>
      <c r="WLJ34" s="84"/>
      <c r="WLK34" s="84"/>
      <c r="WLL34" s="84"/>
      <c r="WLM34" s="84"/>
      <c r="WLN34" s="84"/>
      <c r="WLO34" s="84"/>
      <c r="WLP34" s="84"/>
      <c r="WLQ34" s="84"/>
      <c r="WLR34" s="84"/>
      <c r="WLS34" s="84"/>
      <c r="WLT34" s="84"/>
      <c r="WLU34" s="84"/>
      <c r="WLV34" s="84"/>
      <c r="WLW34" s="84"/>
      <c r="WLX34" s="84"/>
      <c r="WLY34" s="84"/>
      <c r="WLZ34" s="84"/>
      <c r="WMA34" s="84"/>
      <c r="WMB34" s="84"/>
      <c r="WMC34" s="84"/>
      <c r="WMD34" s="84"/>
      <c r="WME34" s="84"/>
      <c r="WMF34" s="84"/>
      <c r="WMG34" s="84"/>
      <c r="WMH34" s="84"/>
      <c r="WMI34" s="84"/>
      <c r="WMJ34" s="84"/>
      <c r="WMK34" s="84"/>
      <c r="WML34" s="84"/>
      <c r="WMM34" s="84"/>
      <c r="WMN34" s="84"/>
      <c r="WMO34" s="84"/>
      <c r="WMP34" s="84"/>
      <c r="WMQ34" s="84"/>
      <c r="WMR34" s="84"/>
      <c r="WMS34" s="84"/>
      <c r="WMT34" s="84"/>
      <c r="WMU34" s="84"/>
      <c r="WMV34" s="84"/>
      <c r="WMW34" s="84"/>
      <c r="WMX34" s="84"/>
      <c r="WMY34" s="84"/>
      <c r="WMZ34" s="84"/>
      <c r="WNA34" s="84"/>
      <c r="WNB34" s="84"/>
      <c r="WNC34" s="84"/>
      <c r="WND34" s="84"/>
      <c r="WNE34" s="84"/>
      <c r="WNF34" s="84"/>
      <c r="WNG34" s="84"/>
      <c r="WNH34" s="84"/>
      <c r="WNI34" s="84"/>
      <c r="WNJ34" s="84"/>
      <c r="WNK34" s="84"/>
      <c r="WNL34" s="84"/>
      <c r="WNM34" s="84"/>
      <c r="WNN34" s="84"/>
      <c r="WNO34" s="84"/>
      <c r="WNP34" s="84"/>
      <c r="WNQ34" s="84"/>
      <c r="WNR34" s="84"/>
      <c r="WNS34" s="84"/>
      <c r="WNT34" s="84"/>
      <c r="WNU34" s="84"/>
      <c r="WNV34" s="84"/>
      <c r="WNW34" s="84"/>
      <c r="WNX34" s="84"/>
      <c r="WNY34" s="84"/>
      <c r="WNZ34" s="84"/>
      <c r="WOA34" s="84"/>
      <c r="WOB34" s="84"/>
      <c r="WOC34" s="84"/>
      <c r="WOD34" s="84"/>
      <c r="WOE34" s="84"/>
      <c r="WOF34" s="84"/>
      <c r="WOG34" s="84"/>
      <c r="WOH34" s="84"/>
      <c r="WOI34" s="84"/>
      <c r="WOJ34" s="84"/>
      <c r="WOK34" s="84"/>
      <c r="WOL34" s="84"/>
      <c r="WOM34" s="84"/>
      <c r="WON34" s="84"/>
      <c r="WOO34" s="84"/>
      <c r="WOP34" s="84"/>
      <c r="WOQ34" s="84"/>
      <c r="WOR34" s="84"/>
      <c r="WOS34" s="84"/>
      <c r="WOT34" s="84"/>
      <c r="WOU34" s="84"/>
      <c r="WOV34" s="84"/>
      <c r="WOW34" s="84"/>
      <c r="WOX34" s="84"/>
      <c r="WOY34" s="84"/>
      <c r="WOZ34" s="84"/>
      <c r="WPA34" s="84"/>
      <c r="WPB34" s="84"/>
      <c r="WPC34" s="84"/>
      <c r="WPD34" s="84"/>
      <c r="WPE34" s="84"/>
      <c r="WPF34" s="84"/>
      <c r="WPG34" s="84"/>
      <c r="WPH34" s="84"/>
      <c r="WPI34" s="84"/>
      <c r="WPJ34" s="84"/>
      <c r="WPK34" s="84"/>
      <c r="WPL34" s="84"/>
      <c r="WPM34" s="84"/>
      <c r="WPN34" s="84"/>
      <c r="WPO34" s="84"/>
      <c r="WPP34" s="84"/>
      <c r="WPQ34" s="84"/>
      <c r="WPR34" s="84"/>
      <c r="WPS34" s="84"/>
      <c r="WPT34" s="84"/>
      <c r="WPU34" s="84"/>
      <c r="WPV34" s="84"/>
      <c r="WPW34" s="84"/>
      <c r="WPX34" s="84"/>
      <c r="WPY34" s="84"/>
      <c r="WPZ34" s="84"/>
      <c r="WQA34" s="84"/>
      <c r="WQB34" s="84"/>
      <c r="WQC34" s="84"/>
      <c r="WQD34" s="84"/>
      <c r="WQE34" s="84"/>
      <c r="WQF34" s="84"/>
      <c r="WQG34" s="84"/>
      <c r="WQH34" s="84"/>
      <c r="WQI34" s="84"/>
      <c r="WQJ34" s="84"/>
      <c r="WQK34" s="84"/>
      <c r="WQL34" s="84"/>
      <c r="WQM34" s="84"/>
      <c r="WQN34" s="84"/>
      <c r="WQO34" s="84"/>
      <c r="WQP34" s="84"/>
      <c r="WQQ34" s="84"/>
      <c r="WQR34" s="84"/>
      <c r="WQS34" s="84"/>
      <c r="WQT34" s="84"/>
      <c r="WQU34" s="84"/>
      <c r="WQV34" s="84"/>
      <c r="WQW34" s="84"/>
      <c r="WQX34" s="84"/>
      <c r="WQY34" s="84"/>
      <c r="WQZ34" s="84"/>
      <c r="WRA34" s="84"/>
      <c r="WRB34" s="84"/>
      <c r="WRC34" s="84"/>
      <c r="WRD34" s="84"/>
      <c r="WRE34" s="84"/>
      <c r="WRF34" s="84"/>
      <c r="WRG34" s="84"/>
      <c r="WRH34" s="84"/>
      <c r="WRI34" s="84"/>
      <c r="WRJ34" s="84"/>
      <c r="WRK34" s="84"/>
      <c r="WRL34" s="84"/>
      <c r="WRM34" s="84"/>
      <c r="WRN34" s="84"/>
      <c r="WRO34" s="84"/>
      <c r="WRP34" s="84"/>
      <c r="WRQ34" s="84"/>
      <c r="WRR34" s="84"/>
      <c r="WRS34" s="84"/>
      <c r="WRT34" s="84"/>
      <c r="WRU34" s="84"/>
      <c r="WRV34" s="84"/>
      <c r="WRW34" s="84"/>
      <c r="WRX34" s="84"/>
      <c r="WRY34" s="84"/>
      <c r="WRZ34" s="84"/>
      <c r="WSA34" s="84"/>
      <c r="WSB34" s="84"/>
      <c r="WSC34" s="84"/>
      <c r="WSD34" s="84"/>
      <c r="WSE34" s="84"/>
      <c r="WSF34" s="84"/>
      <c r="WSG34" s="84"/>
      <c r="WSH34" s="84"/>
      <c r="WSI34" s="84"/>
      <c r="WSJ34" s="84"/>
      <c r="WSK34" s="84"/>
      <c r="WSL34" s="84"/>
      <c r="WSM34" s="84"/>
      <c r="WSN34" s="84"/>
      <c r="WSO34" s="84"/>
      <c r="WSP34" s="84"/>
      <c r="WSQ34" s="84"/>
      <c r="WSR34" s="84"/>
      <c r="WSS34" s="84"/>
      <c r="WST34" s="84"/>
      <c r="WSU34" s="84"/>
      <c r="WSV34" s="84"/>
      <c r="WSW34" s="84"/>
      <c r="WSX34" s="84"/>
      <c r="WSY34" s="84"/>
      <c r="WSZ34" s="84"/>
      <c r="WTA34" s="84"/>
      <c r="WTB34" s="84"/>
      <c r="WTC34" s="84"/>
      <c r="WTD34" s="84"/>
      <c r="WTE34" s="84"/>
      <c r="WTF34" s="84"/>
      <c r="WTG34" s="84"/>
      <c r="WTH34" s="84"/>
      <c r="WTI34" s="84"/>
      <c r="WTJ34" s="84"/>
      <c r="WTK34" s="84"/>
      <c r="WTL34" s="84"/>
      <c r="WTM34" s="84"/>
      <c r="WTN34" s="84"/>
      <c r="WTO34" s="84"/>
      <c r="WTP34" s="84"/>
      <c r="WTQ34" s="84"/>
      <c r="WTR34" s="84"/>
      <c r="WTS34" s="84"/>
      <c r="WTT34" s="84"/>
      <c r="WTU34" s="84"/>
      <c r="WTV34" s="84"/>
      <c r="WTW34" s="84"/>
      <c r="WTX34" s="84"/>
      <c r="WTY34" s="84"/>
      <c r="WTZ34" s="84"/>
      <c r="WUA34" s="84"/>
      <c r="WUB34" s="84"/>
      <c r="WUC34" s="84"/>
      <c r="WUD34" s="84"/>
      <c r="WUE34" s="84"/>
      <c r="WUF34" s="84"/>
      <c r="WUG34" s="84"/>
      <c r="WUH34" s="84"/>
      <c r="WUI34" s="84"/>
      <c r="WUJ34" s="84"/>
      <c r="WUK34" s="84"/>
      <c r="WUL34" s="84"/>
      <c r="WUM34" s="84"/>
      <c r="WUN34" s="84"/>
      <c r="WUO34" s="84"/>
      <c r="WUP34" s="84"/>
      <c r="WUQ34" s="84"/>
      <c r="WUR34" s="84"/>
      <c r="WUS34" s="84"/>
      <c r="WUT34" s="84"/>
      <c r="WUU34" s="84"/>
      <c r="WUV34" s="84"/>
      <c r="WUW34" s="84"/>
      <c r="WUX34" s="84"/>
      <c r="WUY34" s="84"/>
      <c r="WUZ34" s="84"/>
      <c r="WVA34" s="84"/>
      <c r="WVB34" s="84"/>
      <c r="WVC34" s="84"/>
      <c r="WVD34" s="84"/>
      <c r="WVE34" s="84"/>
      <c r="WVF34" s="84"/>
      <c r="WVG34" s="84"/>
      <c r="WVH34" s="84"/>
      <c r="WVI34" s="84"/>
      <c r="WVJ34" s="84"/>
      <c r="WVK34" s="84"/>
      <c r="WVL34" s="84"/>
      <c r="WVM34" s="84"/>
      <c r="WVN34" s="84"/>
      <c r="WVO34" s="84"/>
      <c r="WVP34" s="84"/>
      <c r="WVQ34" s="84"/>
      <c r="WVR34" s="84"/>
      <c r="WVS34" s="84"/>
      <c r="WVT34" s="84"/>
      <c r="WVU34" s="84"/>
      <c r="WVV34" s="84"/>
      <c r="WVW34" s="84"/>
      <c r="WVX34" s="84"/>
      <c r="WVY34" s="84"/>
      <c r="WVZ34" s="84"/>
      <c r="WWA34" s="84"/>
      <c r="WWB34" s="84"/>
      <c r="WWC34" s="84"/>
      <c r="WWD34" s="84"/>
      <c r="WWE34" s="84"/>
      <c r="WWF34" s="84"/>
      <c r="WWG34" s="84"/>
      <c r="WWH34" s="84"/>
      <c r="WWI34" s="84"/>
      <c r="WWJ34" s="84"/>
      <c r="WWK34" s="84"/>
      <c r="WWL34" s="84"/>
      <c r="WWM34" s="84"/>
      <c r="WWN34" s="84"/>
      <c r="WWO34" s="84"/>
      <c r="WWP34" s="84"/>
      <c r="WWQ34" s="84"/>
      <c r="WWR34" s="84"/>
      <c r="WWS34" s="84"/>
      <c r="WWT34" s="84"/>
      <c r="WWU34" s="84"/>
      <c r="WWV34" s="84"/>
      <c r="WWW34" s="84"/>
      <c r="WWX34" s="84"/>
      <c r="WWY34" s="84"/>
      <c r="WWZ34" s="84"/>
      <c r="WXA34" s="84"/>
      <c r="WXB34" s="84"/>
      <c r="WXC34" s="84"/>
      <c r="WXD34" s="84"/>
      <c r="WXE34" s="84"/>
      <c r="WXF34" s="84"/>
      <c r="WXG34" s="84"/>
      <c r="WXH34" s="84"/>
      <c r="WXI34" s="84"/>
      <c r="WXJ34" s="84"/>
      <c r="WXK34" s="84"/>
      <c r="WXL34" s="84"/>
      <c r="WXM34" s="84"/>
      <c r="WXN34" s="84"/>
      <c r="WXO34" s="84"/>
      <c r="WXP34" s="84"/>
      <c r="WXQ34" s="84"/>
      <c r="WXR34" s="84"/>
      <c r="WXS34" s="84"/>
      <c r="WXT34" s="84"/>
      <c r="WXU34" s="84"/>
      <c r="WXV34" s="84"/>
      <c r="WXW34" s="84"/>
      <c r="WXX34" s="84"/>
      <c r="WXY34" s="84"/>
      <c r="WXZ34" s="84"/>
      <c r="WYA34" s="84"/>
      <c r="WYB34" s="84"/>
      <c r="WYC34" s="84"/>
      <c r="WYD34" s="84"/>
      <c r="WYE34" s="84"/>
      <c r="WYF34" s="84"/>
      <c r="WYG34" s="84"/>
      <c r="WYH34" s="84"/>
      <c r="WYI34" s="84"/>
      <c r="WYJ34" s="84"/>
      <c r="WYK34" s="84"/>
      <c r="WYL34" s="84"/>
      <c r="WYM34" s="84"/>
      <c r="WYN34" s="84"/>
      <c r="WYO34" s="84"/>
      <c r="WYP34" s="84"/>
      <c r="WYQ34" s="84"/>
      <c r="WYR34" s="84"/>
      <c r="WYS34" s="84"/>
      <c r="WYT34" s="84"/>
      <c r="WYU34" s="84"/>
      <c r="WYV34" s="84"/>
      <c r="WYW34" s="84"/>
      <c r="WYX34" s="84"/>
      <c r="WYY34" s="84"/>
      <c r="WYZ34" s="84"/>
      <c r="WZA34" s="84"/>
      <c r="WZB34" s="84"/>
      <c r="WZC34" s="84"/>
      <c r="WZD34" s="84"/>
      <c r="WZE34" s="84"/>
      <c r="WZF34" s="84"/>
      <c r="WZG34" s="84"/>
      <c r="WZH34" s="84"/>
      <c r="WZI34" s="84"/>
      <c r="WZJ34" s="84"/>
      <c r="WZK34" s="84"/>
      <c r="WZL34" s="84"/>
      <c r="WZM34" s="84"/>
      <c r="WZN34" s="84"/>
      <c r="WZO34" s="84"/>
      <c r="WZP34" s="84"/>
      <c r="WZQ34" s="84"/>
      <c r="WZR34" s="84"/>
      <c r="WZS34" s="84"/>
      <c r="WZT34" s="84"/>
      <c r="WZU34" s="84"/>
      <c r="WZV34" s="84"/>
      <c r="WZW34" s="84"/>
      <c r="WZX34" s="84"/>
      <c r="WZY34" s="84"/>
      <c r="WZZ34" s="84"/>
      <c r="XAA34" s="84"/>
      <c r="XAB34" s="84"/>
      <c r="XAC34" s="84"/>
      <c r="XAD34" s="84"/>
      <c r="XAE34" s="84"/>
      <c r="XAF34" s="84"/>
      <c r="XAG34" s="84"/>
      <c r="XAH34" s="84"/>
      <c r="XAI34" s="84"/>
      <c r="XAJ34" s="84"/>
      <c r="XAK34" s="84"/>
      <c r="XAL34" s="84"/>
      <c r="XAM34" s="84"/>
      <c r="XAN34" s="84"/>
      <c r="XAO34" s="84"/>
      <c r="XAP34" s="84"/>
      <c r="XAQ34" s="84"/>
      <c r="XAR34" s="84"/>
      <c r="XAS34" s="84"/>
      <c r="XAT34" s="84"/>
      <c r="XAU34" s="84"/>
      <c r="XAV34" s="84"/>
      <c r="XAW34" s="84"/>
      <c r="XAX34" s="84"/>
      <c r="XAY34" s="84"/>
      <c r="XAZ34" s="84"/>
      <c r="XBA34" s="84"/>
      <c r="XBB34" s="84"/>
      <c r="XBC34" s="84"/>
      <c r="XBD34" s="84"/>
      <c r="XBE34" s="84"/>
      <c r="XBF34" s="84"/>
      <c r="XBG34" s="84"/>
      <c r="XBH34" s="84"/>
      <c r="XBI34" s="84"/>
      <c r="XBJ34" s="84"/>
      <c r="XBK34" s="84"/>
      <c r="XBL34" s="84"/>
      <c r="XBM34" s="84"/>
      <c r="XBN34" s="84"/>
      <c r="XBO34" s="84"/>
      <c r="XBP34" s="84"/>
      <c r="XBQ34" s="84"/>
      <c r="XBR34" s="84"/>
      <c r="XBS34" s="84"/>
      <c r="XBT34" s="84"/>
      <c r="XBU34" s="84"/>
      <c r="XBV34" s="84"/>
      <c r="XBW34" s="84"/>
      <c r="XBX34" s="84"/>
      <c r="XBY34" s="84"/>
      <c r="XBZ34" s="84"/>
      <c r="XCA34" s="84"/>
      <c r="XCB34" s="84"/>
      <c r="XCC34" s="84"/>
      <c r="XCD34" s="84"/>
      <c r="XCE34" s="84"/>
      <c r="XCF34" s="84"/>
      <c r="XCG34" s="84"/>
      <c r="XCH34" s="84"/>
      <c r="XCI34" s="84"/>
      <c r="XCJ34" s="84"/>
      <c r="XCK34" s="84"/>
      <c r="XCL34" s="84"/>
      <c r="XCM34" s="84"/>
      <c r="XCN34" s="84"/>
      <c r="XCO34" s="84"/>
      <c r="XCP34" s="84"/>
      <c r="XCQ34" s="84"/>
      <c r="XCR34" s="84"/>
      <c r="XCS34" s="84"/>
      <c r="XCT34" s="84"/>
      <c r="XCU34" s="84"/>
      <c r="XCV34" s="84"/>
      <c r="XCW34" s="84"/>
      <c r="XCX34" s="84"/>
      <c r="XCY34" s="84"/>
      <c r="XCZ34" s="84"/>
      <c r="XDA34" s="84"/>
      <c r="XDB34" s="84"/>
      <c r="XDC34" s="84"/>
      <c r="XDD34" s="84"/>
      <c r="XDE34" s="84"/>
      <c r="XDF34" s="84"/>
      <c r="XDG34" s="84"/>
      <c r="XDH34" s="84"/>
      <c r="XDI34" s="84"/>
      <c r="XDJ34" s="84"/>
      <c r="XDK34" s="84"/>
      <c r="XDL34" s="84"/>
      <c r="XDM34" s="84"/>
      <c r="XDN34" s="84"/>
      <c r="XDO34" s="84"/>
      <c r="XDP34" s="84"/>
      <c r="XDQ34" s="84"/>
      <c r="XDR34" s="84"/>
      <c r="XDS34" s="84"/>
      <c r="XDT34" s="84"/>
      <c r="XDU34" s="84"/>
      <c r="XDV34" s="84"/>
      <c r="XDW34" s="84"/>
      <c r="XDX34" s="84"/>
      <c r="XDY34" s="84"/>
      <c r="XDZ34" s="84"/>
      <c r="XEA34" s="84"/>
      <c r="XEB34" s="84"/>
      <c r="XEC34" s="84"/>
      <c r="XED34" s="84"/>
      <c r="XEE34" s="84"/>
      <c r="XEF34" s="84"/>
      <c r="XEG34" s="84"/>
      <c r="XEH34" s="84"/>
      <c r="XEI34" s="84"/>
      <c r="XEJ34" s="84"/>
      <c r="XEK34" s="84"/>
      <c r="XEL34" s="84"/>
      <c r="XEM34" s="84"/>
      <c r="XEN34" s="84"/>
      <c r="XEO34" s="84"/>
      <c r="XEP34" s="84"/>
      <c r="XEQ34" s="84"/>
      <c r="XER34" s="84"/>
      <c r="XES34" s="84"/>
      <c r="XET34" s="84"/>
      <c r="XEU34" s="84"/>
      <c r="XEV34" s="84"/>
      <c r="XEW34" s="84"/>
      <c r="XEX34" s="84"/>
      <c r="XEY34" s="84"/>
      <c r="XEZ34" s="84"/>
      <c r="XFA34" s="84"/>
      <c r="XFB34" s="84"/>
      <c r="XFC34" s="84"/>
      <c r="XFD34" s="84"/>
    </row>
    <row r="35" spans="2:16384" s="19" customFormat="1" ht="15.75" customHeight="1" x14ac:dyDescent="0.25">
      <c r="B35" s="171">
        <f t="shared" ref="B35:B98" si="0">IF(C35="","",MONTH(C35))</f>
        <v>1</v>
      </c>
      <c r="C35" s="68">
        <f>C34+1</f>
        <v>45659</v>
      </c>
      <c r="D35" s="70"/>
      <c r="E35" s="173" t="str">
        <f>IF(C35&lt;&gt;"",IF(Helper_2!$C$8="Gallons/Day (gpd)","gpd",IF(Helper_2!$C$8="Million Gallons/Day (mgd)","mgd","")),"")</f>
        <v>mgd</v>
      </c>
      <c r="I35" s="163"/>
      <c r="J35" s="315" t="s">
        <v>1056</v>
      </c>
      <c r="K35" s="315"/>
      <c r="L35" s="166">
        <f>IF(COUNTIFS($B$34:$B$399,$P35)&gt;0,SUMIFS($D$34:$D$399,$B$34:$B$399,P35),"--")</f>
        <v>0</v>
      </c>
      <c r="M35" s="166" t="str">
        <f>IFERROR(ROUND(AVERAGEIFS($D$34:$D$399,$B$34:$B$399,$P35),Helper_2!D9),"")</f>
        <v/>
      </c>
      <c r="N35" s="166">
        <f>_xlfn.MINIFS($D$34:$D$399,$B$34:$B$399,$P35)</f>
        <v>0</v>
      </c>
      <c r="O35" s="166">
        <f>_xlfn.MAXIFS($D$34:$D$399,$B$34:$B$399,$P35)</f>
        <v>0</v>
      </c>
      <c r="P35" s="168">
        <v>1</v>
      </c>
      <c r="Q35" s="163"/>
      <c r="R35" s="163"/>
      <c r="S35" s="84"/>
      <c r="T35" s="84"/>
      <c r="U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84"/>
      <c r="DX35" s="84"/>
      <c r="DY35" s="84"/>
      <c r="DZ35" s="84"/>
      <c r="EA35" s="84"/>
      <c r="EB35" s="84"/>
      <c r="EC35" s="84"/>
      <c r="ED35" s="84"/>
      <c r="EE35" s="84"/>
      <c r="EF35" s="84"/>
      <c r="EG35" s="84"/>
      <c r="EH35" s="84"/>
      <c r="EI35" s="84"/>
      <c r="EJ35" s="84"/>
      <c r="EK35" s="84"/>
      <c r="EL35" s="84"/>
      <c r="EM35" s="84"/>
      <c r="EN35" s="84"/>
      <c r="EO35" s="84"/>
      <c r="EP35" s="84"/>
      <c r="EQ35" s="84"/>
      <c r="ER35" s="84"/>
      <c r="ES35" s="84"/>
      <c r="ET35" s="84"/>
      <c r="EU35" s="84"/>
      <c r="EV35" s="84"/>
      <c r="EW35" s="84"/>
      <c r="EX35" s="84"/>
      <c r="EY35" s="84"/>
      <c r="EZ35" s="84"/>
      <c r="FA35" s="84"/>
      <c r="FB35" s="84"/>
      <c r="FC35" s="84"/>
      <c r="FD35" s="84"/>
      <c r="FE35" s="84"/>
      <c r="FF35" s="84"/>
      <c r="FG35" s="84"/>
      <c r="FH35" s="84"/>
      <c r="FI35" s="84"/>
      <c r="FJ35" s="84"/>
      <c r="FK35" s="84"/>
      <c r="FL35" s="84"/>
      <c r="FM35" s="84"/>
      <c r="FN35" s="84"/>
      <c r="FO35" s="84"/>
      <c r="FP35" s="84"/>
      <c r="FQ35" s="84"/>
      <c r="FR35" s="84"/>
      <c r="FS35" s="84"/>
      <c r="FT35" s="84"/>
      <c r="FU35" s="84"/>
      <c r="FV35" s="84"/>
      <c r="FW35" s="84"/>
      <c r="FX35" s="84"/>
      <c r="FY35" s="84"/>
      <c r="FZ35" s="84"/>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c r="HB35" s="84"/>
      <c r="HC35" s="84"/>
      <c r="HD35" s="84"/>
      <c r="HE35" s="84"/>
      <c r="HF35" s="84"/>
      <c r="HG35" s="84"/>
      <c r="HH35" s="84"/>
      <c r="HI35" s="84"/>
      <c r="HJ35" s="84"/>
      <c r="HK35" s="84"/>
      <c r="HL35" s="84"/>
      <c r="HM35" s="84"/>
      <c r="HN35" s="84"/>
      <c r="HO35" s="84"/>
      <c r="HP35" s="84"/>
      <c r="HQ35" s="84"/>
      <c r="HR35" s="84"/>
      <c r="HS35" s="84"/>
      <c r="HT35" s="84"/>
      <c r="HU35" s="84"/>
      <c r="HV35" s="84"/>
      <c r="HW35" s="84"/>
      <c r="HX35" s="84"/>
      <c r="HY35" s="84"/>
      <c r="HZ35" s="84"/>
      <c r="IA35" s="84"/>
      <c r="IB35" s="84"/>
      <c r="IC35" s="84"/>
      <c r="ID35" s="84"/>
      <c r="IE35" s="84"/>
      <c r="IF35" s="84"/>
      <c r="IG35" s="84"/>
      <c r="IH35" s="84"/>
      <c r="II35" s="84"/>
      <c r="IJ35" s="84"/>
      <c r="IK35" s="84"/>
      <c r="IL35" s="84"/>
      <c r="IM35" s="84"/>
      <c r="IN35" s="84"/>
      <c r="IO35" s="84"/>
      <c r="IP35" s="84"/>
      <c r="IQ35" s="84"/>
      <c r="IR35" s="84"/>
      <c r="IS35" s="84"/>
      <c r="IT35" s="84"/>
      <c r="IU35" s="84"/>
      <c r="IV35" s="84"/>
      <c r="IW35" s="84"/>
      <c r="IX35" s="84"/>
      <c r="IY35" s="84"/>
      <c r="IZ35" s="84"/>
      <c r="JA35" s="84"/>
      <c r="JB35" s="84"/>
      <c r="JC35" s="84"/>
      <c r="JD35" s="84"/>
      <c r="JE35" s="84"/>
      <c r="JF35" s="84"/>
      <c r="JG35" s="84"/>
      <c r="JH35" s="84"/>
      <c r="JI35" s="84"/>
      <c r="JJ35" s="84"/>
      <c r="JK35" s="84"/>
      <c r="JL35" s="84"/>
      <c r="JM35" s="84"/>
      <c r="JN35" s="84"/>
      <c r="JO35" s="84"/>
      <c r="JP35" s="84"/>
      <c r="JQ35" s="84"/>
      <c r="JR35" s="84"/>
      <c r="JS35" s="84"/>
      <c r="JT35" s="84"/>
      <c r="JU35" s="84"/>
      <c r="JV35" s="84"/>
      <c r="JW35" s="84"/>
      <c r="JX35" s="84"/>
      <c r="JY35" s="84"/>
      <c r="JZ35" s="84"/>
      <c r="KA35" s="84"/>
      <c r="KB35" s="84"/>
      <c r="KC35" s="84"/>
      <c r="KD35" s="84"/>
      <c r="KE35" s="84"/>
      <c r="KF35" s="84"/>
      <c r="KG35" s="84"/>
      <c r="KH35" s="84"/>
      <c r="KI35" s="84"/>
      <c r="KJ35" s="84"/>
      <c r="KK35" s="84"/>
      <c r="KL35" s="84"/>
      <c r="KM35" s="84"/>
      <c r="KN35" s="84"/>
      <c r="KO35" s="84"/>
      <c r="KP35" s="84"/>
      <c r="KQ35" s="84"/>
      <c r="KR35" s="84"/>
      <c r="KS35" s="84"/>
      <c r="KT35" s="84"/>
      <c r="KU35" s="84"/>
      <c r="KV35" s="84"/>
      <c r="KW35" s="84"/>
      <c r="KX35" s="84"/>
      <c r="KY35" s="84"/>
      <c r="KZ35" s="84"/>
      <c r="LA35" s="84"/>
      <c r="LB35" s="84"/>
      <c r="LC35" s="84"/>
      <c r="LD35" s="84"/>
      <c r="LE35" s="84"/>
      <c r="LF35" s="84"/>
      <c r="LG35" s="84"/>
      <c r="LH35" s="84"/>
      <c r="LI35" s="84"/>
      <c r="LJ35" s="84"/>
      <c r="LK35" s="84"/>
      <c r="LL35" s="84"/>
      <c r="LM35" s="84"/>
      <c r="LN35" s="84"/>
      <c r="LO35" s="84"/>
      <c r="LP35" s="84"/>
      <c r="LQ35" s="84"/>
      <c r="LR35" s="84"/>
      <c r="LS35" s="84"/>
      <c r="LT35" s="84"/>
      <c r="LU35" s="84"/>
      <c r="LV35" s="84"/>
      <c r="LW35" s="84"/>
      <c r="LX35" s="84"/>
      <c r="LY35" s="84"/>
      <c r="LZ35" s="84"/>
      <c r="MA35" s="84"/>
      <c r="MB35" s="84"/>
      <c r="MC35" s="84"/>
      <c r="MD35" s="84"/>
      <c r="ME35" s="84"/>
      <c r="MF35" s="84"/>
      <c r="MG35" s="84"/>
      <c r="MH35" s="84"/>
      <c r="MI35" s="84"/>
      <c r="MJ35" s="84"/>
      <c r="MK35" s="84"/>
      <c r="ML35" s="84"/>
      <c r="MM35" s="84"/>
      <c r="MN35" s="84"/>
      <c r="MO35" s="84"/>
      <c r="MP35" s="84"/>
      <c r="MQ35" s="84"/>
      <c r="MR35" s="84"/>
      <c r="MS35" s="84"/>
      <c r="MT35" s="84"/>
      <c r="MU35" s="84"/>
      <c r="MV35" s="84"/>
      <c r="MW35" s="84"/>
      <c r="MX35" s="84"/>
      <c r="MY35" s="84"/>
      <c r="MZ35" s="84"/>
      <c r="NA35" s="84"/>
      <c r="NB35" s="84"/>
      <c r="NC35" s="84"/>
      <c r="ND35" s="84"/>
      <c r="NE35" s="84"/>
      <c r="NF35" s="84"/>
      <c r="NG35" s="84"/>
      <c r="NH35" s="84"/>
      <c r="NI35" s="84"/>
      <c r="NJ35" s="84"/>
      <c r="NK35" s="84"/>
      <c r="NL35" s="84"/>
      <c r="NM35" s="84"/>
      <c r="NN35" s="84"/>
      <c r="NO35" s="84"/>
      <c r="NP35" s="84"/>
      <c r="NQ35" s="84"/>
      <c r="NR35" s="84"/>
      <c r="NS35" s="84"/>
      <c r="NT35" s="84"/>
      <c r="NU35" s="84"/>
      <c r="NV35" s="84"/>
      <c r="NW35" s="84"/>
      <c r="NX35" s="84"/>
      <c r="NY35" s="84"/>
      <c r="NZ35" s="84"/>
      <c r="OA35" s="84"/>
      <c r="OB35" s="84"/>
      <c r="OC35" s="84"/>
      <c r="OD35" s="84"/>
      <c r="OE35" s="84"/>
      <c r="OF35" s="84"/>
      <c r="OG35" s="84"/>
      <c r="OH35" s="84"/>
      <c r="OI35" s="84"/>
      <c r="OJ35" s="84"/>
      <c r="OK35" s="84"/>
      <c r="OL35" s="84"/>
      <c r="OM35" s="84"/>
      <c r="ON35" s="84"/>
      <c r="OO35" s="84"/>
      <c r="OP35" s="84"/>
      <c r="OQ35" s="84"/>
      <c r="OR35" s="84"/>
      <c r="OS35" s="84"/>
      <c r="OT35" s="84"/>
      <c r="OU35" s="84"/>
      <c r="OV35" s="84"/>
      <c r="OW35" s="84"/>
      <c r="OX35" s="84"/>
      <c r="OY35" s="84"/>
      <c r="OZ35" s="84"/>
      <c r="PA35" s="84"/>
      <c r="PB35" s="84"/>
      <c r="PC35" s="84"/>
      <c r="PD35" s="84"/>
      <c r="PE35" s="84"/>
      <c r="PF35" s="84"/>
      <c r="PG35" s="84"/>
      <c r="PH35" s="84"/>
      <c r="PI35" s="84"/>
      <c r="PJ35" s="84"/>
      <c r="PK35" s="84"/>
      <c r="PL35" s="84"/>
      <c r="PM35" s="84"/>
      <c r="PN35" s="84"/>
      <c r="PO35" s="84"/>
      <c r="PP35" s="84"/>
      <c r="PQ35" s="84"/>
      <c r="PR35" s="84"/>
      <c r="PS35" s="84"/>
      <c r="PT35" s="84"/>
      <c r="PU35" s="84"/>
      <c r="PV35" s="84"/>
      <c r="PW35" s="84"/>
      <c r="PX35" s="84"/>
      <c r="PY35" s="84"/>
      <c r="PZ35" s="84"/>
      <c r="QA35" s="84"/>
      <c r="QB35" s="84"/>
      <c r="QC35" s="84"/>
      <c r="QD35" s="84"/>
      <c r="QE35" s="84"/>
      <c r="QF35" s="84"/>
      <c r="QG35" s="84"/>
      <c r="QH35" s="84"/>
      <c r="QI35" s="84"/>
      <c r="QJ35" s="84"/>
      <c r="QK35" s="84"/>
      <c r="QL35" s="84"/>
      <c r="QM35" s="84"/>
      <c r="QN35" s="84"/>
      <c r="QO35" s="84"/>
      <c r="QP35" s="84"/>
      <c r="QQ35" s="84"/>
      <c r="QR35" s="84"/>
      <c r="QS35" s="84"/>
      <c r="QT35" s="84"/>
      <c r="QU35" s="84"/>
      <c r="QV35" s="84"/>
      <c r="QW35" s="84"/>
      <c r="QX35" s="84"/>
      <c r="QY35" s="84"/>
      <c r="QZ35" s="84"/>
      <c r="RA35" s="84"/>
      <c r="RB35" s="84"/>
      <c r="RC35" s="84"/>
      <c r="RD35" s="84"/>
      <c r="RE35" s="84"/>
      <c r="RF35" s="84"/>
      <c r="RG35" s="84"/>
      <c r="RH35" s="84"/>
      <c r="RI35" s="84"/>
      <c r="RJ35" s="84"/>
      <c r="RK35" s="84"/>
      <c r="RL35" s="84"/>
      <c r="RM35" s="84"/>
      <c r="RN35" s="84"/>
      <c r="RO35" s="84"/>
      <c r="RP35" s="84"/>
      <c r="RQ35" s="84"/>
      <c r="RR35" s="84"/>
      <c r="RS35" s="84"/>
      <c r="RT35" s="84"/>
      <c r="RU35" s="84"/>
      <c r="RV35" s="84"/>
      <c r="RW35" s="84"/>
      <c r="RX35" s="84"/>
      <c r="RY35" s="84"/>
      <c r="RZ35" s="84"/>
      <c r="SA35" s="84"/>
      <c r="SB35" s="84"/>
      <c r="SC35" s="84"/>
      <c r="SD35" s="84"/>
      <c r="SE35" s="84"/>
      <c r="SF35" s="84"/>
      <c r="SG35" s="84"/>
      <c r="SH35" s="84"/>
      <c r="SI35" s="84"/>
      <c r="SJ35" s="84"/>
      <c r="SK35" s="84"/>
      <c r="SL35" s="84"/>
      <c r="SM35" s="84"/>
      <c r="SN35" s="84"/>
      <c r="SO35" s="84"/>
      <c r="SP35" s="84"/>
      <c r="SQ35" s="84"/>
      <c r="SR35" s="84"/>
      <c r="SS35" s="84"/>
      <c r="ST35" s="84"/>
      <c r="SU35" s="84"/>
      <c r="SV35" s="84"/>
      <c r="SW35" s="84"/>
      <c r="SX35" s="84"/>
      <c r="SY35" s="84"/>
      <c r="SZ35" s="84"/>
      <c r="TA35" s="84"/>
      <c r="TB35" s="84"/>
      <c r="TC35" s="84"/>
      <c r="TD35" s="84"/>
      <c r="TE35" s="84"/>
      <c r="TF35" s="84"/>
      <c r="TG35" s="84"/>
      <c r="TH35" s="84"/>
      <c r="TI35" s="84"/>
      <c r="TJ35" s="84"/>
      <c r="TK35" s="84"/>
      <c r="TL35" s="84"/>
      <c r="TM35" s="84"/>
      <c r="TN35" s="84"/>
      <c r="TO35" s="84"/>
      <c r="TP35" s="84"/>
      <c r="TQ35" s="84"/>
      <c r="TR35" s="84"/>
      <c r="TS35" s="84"/>
      <c r="TT35" s="84"/>
      <c r="TU35" s="84"/>
      <c r="TV35" s="84"/>
      <c r="TW35" s="84"/>
      <c r="TX35" s="84"/>
      <c r="TY35" s="84"/>
      <c r="TZ35" s="84"/>
      <c r="UA35" s="84"/>
      <c r="UB35" s="84"/>
      <c r="UC35" s="84"/>
      <c r="UD35" s="84"/>
      <c r="UE35" s="84"/>
      <c r="UF35" s="84"/>
      <c r="UG35" s="84"/>
      <c r="UH35" s="84"/>
      <c r="UI35" s="84"/>
      <c r="UJ35" s="84"/>
      <c r="UK35" s="84"/>
      <c r="UL35" s="84"/>
      <c r="UM35" s="84"/>
      <c r="UN35" s="84"/>
      <c r="UO35" s="84"/>
      <c r="UP35" s="84"/>
      <c r="UQ35" s="84"/>
      <c r="UR35" s="84"/>
      <c r="US35" s="84"/>
      <c r="UT35" s="84"/>
      <c r="UU35" s="84"/>
      <c r="UV35" s="84"/>
      <c r="UW35" s="84"/>
      <c r="UX35" s="84"/>
      <c r="UY35" s="84"/>
      <c r="UZ35" s="84"/>
      <c r="VA35" s="84"/>
      <c r="VB35" s="84"/>
      <c r="VC35" s="84"/>
      <c r="VD35" s="84"/>
      <c r="VE35" s="84"/>
      <c r="VF35" s="84"/>
      <c r="VG35" s="84"/>
      <c r="VH35" s="84"/>
      <c r="VI35" s="84"/>
      <c r="VJ35" s="84"/>
      <c r="VK35" s="84"/>
      <c r="VL35" s="84"/>
      <c r="VM35" s="84"/>
      <c r="VN35" s="84"/>
      <c r="VO35" s="84"/>
      <c r="VP35" s="84"/>
      <c r="VQ35" s="84"/>
      <c r="VR35" s="84"/>
      <c r="VS35" s="84"/>
      <c r="VT35" s="84"/>
      <c r="VU35" s="84"/>
      <c r="VV35" s="84"/>
      <c r="VW35" s="84"/>
      <c r="VX35" s="84"/>
      <c r="VY35" s="84"/>
      <c r="VZ35" s="84"/>
      <c r="WA35" s="84"/>
      <c r="WB35" s="84"/>
      <c r="WC35" s="84"/>
      <c r="WD35" s="84"/>
      <c r="WE35" s="84"/>
      <c r="WF35" s="84"/>
      <c r="WG35" s="84"/>
      <c r="WH35" s="84"/>
      <c r="WI35" s="84"/>
      <c r="WJ35" s="84"/>
      <c r="WK35" s="84"/>
      <c r="WL35" s="84"/>
      <c r="WM35" s="84"/>
      <c r="WN35" s="84"/>
      <c r="WO35" s="84"/>
      <c r="WP35" s="84"/>
      <c r="WQ35" s="84"/>
      <c r="WR35" s="84"/>
      <c r="WS35" s="84"/>
      <c r="WT35" s="84"/>
      <c r="WU35" s="84"/>
      <c r="WV35" s="84"/>
      <c r="WW35" s="84"/>
      <c r="WX35" s="84"/>
      <c r="WY35" s="84"/>
      <c r="WZ35" s="84"/>
      <c r="XA35" s="84"/>
      <c r="XB35" s="84"/>
      <c r="XC35" s="84"/>
      <c r="XD35" s="84"/>
      <c r="XE35" s="84"/>
      <c r="XF35" s="84"/>
      <c r="XG35" s="84"/>
      <c r="XH35" s="84"/>
      <c r="XI35" s="84"/>
      <c r="XJ35" s="84"/>
      <c r="XK35" s="84"/>
      <c r="XL35" s="84"/>
      <c r="XM35" s="84"/>
      <c r="XN35" s="84"/>
      <c r="XO35" s="84"/>
      <c r="XP35" s="84"/>
      <c r="XQ35" s="84"/>
      <c r="XR35" s="84"/>
      <c r="XS35" s="84"/>
      <c r="XT35" s="84"/>
      <c r="XU35" s="84"/>
      <c r="XV35" s="84"/>
      <c r="XW35" s="84"/>
      <c r="XX35" s="84"/>
      <c r="XY35" s="84"/>
      <c r="XZ35" s="84"/>
      <c r="YA35" s="84"/>
      <c r="YB35" s="84"/>
      <c r="YC35" s="84"/>
      <c r="YD35" s="84"/>
      <c r="YE35" s="84"/>
      <c r="YF35" s="84"/>
      <c r="YG35" s="84"/>
      <c r="YH35" s="84"/>
      <c r="YI35" s="84"/>
      <c r="YJ35" s="84"/>
      <c r="YK35" s="84"/>
      <c r="YL35" s="84"/>
      <c r="YM35" s="84"/>
      <c r="YN35" s="84"/>
      <c r="YO35" s="84"/>
      <c r="YP35" s="84"/>
      <c r="YQ35" s="84"/>
      <c r="YR35" s="84"/>
      <c r="YS35" s="84"/>
      <c r="YT35" s="84"/>
      <c r="YU35" s="84"/>
      <c r="YV35" s="84"/>
      <c r="YW35" s="84"/>
      <c r="YX35" s="84"/>
      <c r="YY35" s="84"/>
      <c r="YZ35" s="84"/>
      <c r="ZA35" s="84"/>
      <c r="ZB35" s="84"/>
      <c r="ZC35" s="84"/>
      <c r="ZD35" s="84"/>
      <c r="ZE35" s="84"/>
      <c r="ZF35" s="84"/>
      <c r="ZG35" s="84"/>
      <c r="ZH35" s="84"/>
      <c r="ZI35" s="84"/>
      <c r="ZJ35" s="84"/>
      <c r="ZK35" s="84"/>
      <c r="ZL35" s="84"/>
      <c r="ZM35" s="84"/>
      <c r="ZN35" s="84"/>
      <c r="ZO35" s="84"/>
      <c r="ZP35" s="84"/>
      <c r="ZQ35" s="84"/>
      <c r="ZR35" s="84"/>
      <c r="ZS35" s="84"/>
      <c r="ZT35" s="84"/>
      <c r="ZU35" s="84"/>
      <c r="ZV35" s="84"/>
      <c r="ZW35" s="84"/>
      <c r="ZX35" s="84"/>
      <c r="ZY35" s="84"/>
      <c r="ZZ35" s="84"/>
      <c r="AAA35" s="84"/>
      <c r="AAB35" s="84"/>
      <c r="AAC35" s="84"/>
      <c r="AAD35" s="84"/>
      <c r="AAE35" s="84"/>
      <c r="AAF35" s="84"/>
      <c r="AAG35" s="84"/>
      <c r="AAH35" s="84"/>
      <c r="AAI35" s="84"/>
      <c r="AAJ35" s="84"/>
      <c r="AAK35" s="84"/>
      <c r="AAL35" s="84"/>
      <c r="AAM35" s="84"/>
      <c r="AAN35" s="84"/>
      <c r="AAO35" s="84"/>
      <c r="AAP35" s="84"/>
      <c r="AAQ35" s="84"/>
      <c r="AAR35" s="84"/>
      <c r="AAS35" s="84"/>
      <c r="AAT35" s="84"/>
      <c r="AAU35" s="84"/>
      <c r="AAV35" s="84"/>
      <c r="AAW35" s="84"/>
      <c r="AAX35" s="84"/>
      <c r="AAY35" s="84"/>
      <c r="AAZ35" s="84"/>
      <c r="ABA35" s="84"/>
      <c r="ABB35" s="84"/>
      <c r="ABC35" s="84"/>
      <c r="ABD35" s="84"/>
      <c r="ABE35" s="84"/>
      <c r="ABF35" s="84"/>
      <c r="ABG35" s="84"/>
      <c r="ABH35" s="84"/>
      <c r="ABI35" s="84"/>
      <c r="ABJ35" s="84"/>
      <c r="ABK35" s="84"/>
      <c r="ABL35" s="84"/>
      <c r="ABM35" s="84"/>
      <c r="ABN35" s="84"/>
      <c r="ABO35" s="84"/>
      <c r="ABP35" s="84"/>
      <c r="ABQ35" s="84"/>
      <c r="ABR35" s="84"/>
      <c r="ABS35" s="84"/>
      <c r="ABT35" s="84"/>
      <c r="ABU35" s="84"/>
      <c r="ABV35" s="84"/>
      <c r="ABW35" s="84"/>
      <c r="ABX35" s="84"/>
      <c r="ABY35" s="84"/>
      <c r="ABZ35" s="84"/>
      <c r="ACA35" s="84"/>
      <c r="ACB35" s="84"/>
      <c r="ACC35" s="84"/>
      <c r="ACD35" s="84"/>
      <c r="ACE35" s="84"/>
      <c r="ACF35" s="84"/>
      <c r="ACG35" s="84"/>
      <c r="ACH35" s="84"/>
      <c r="ACI35" s="84"/>
      <c r="ACJ35" s="84"/>
      <c r="ACK35" s="84"/>
      <c r="ACL35" s="84"/>
      <c r="ACM35" s="84"/>
      <c r="ACN35" s="84"/>
      <c r="ACO35" s="84"/>
      <c r="ACP35" s="84"/>
      <c r="ACQ35" s="84"/>
      <c r="ACR35" s="84"/>
      <c r="ACS35" s="84"/>
      <c r="ACT35" s="84"/>
      <c r="ACU35" s="84"/>
      <c r="ACV35" s="84"/>
      <c r="ACW35" s="84"/>
      <c r="ACX35" s="84"/>
      <c r="ACY35" s="84"/>
      <c r="ACZ35" s="84"/>
      <c r="ADA35" s="84"/>
      <c r="ADB35" s="84"/>
      <c r="ADC35" s="84"/>
      <c r="ADD35" s="84"/>
      <c r="ADE35" s="84"/>
      <c r="ADF35" s="84"/>
      <c r="ADG35" s="84"/>
      <c r="ADH35" s="84"/>
      <c r="ADI35" s="84"/>
      <c r="ADJ35" s="84"/>
      <c r="ADK35" s="84"/>
      <c r="ADL35" s="84"/>
      <c r="ADM35" s="84"/>
      <c r="ADN35" s="84"/>
      <c r="ADO35" s="84"/>
      <c r="ADP35" s="84"/>
      <c r="ADQ35" s="84"/>
      <c r="ADR35" s="84"/>
      <c r="ADS35" s="84"/>
      <c r="ADT35" s="84"/>
      <c r="ADU35" s="84"/>
      <c r="ADV35" s="84"/>
      <c r="ADW35" s="84"/>
      <c r="ADX35" s="84"/>
      <c r="ADY35" s="84"/>
      <c r="ADZ35" s="84"/>
      <c r="AEA35" s="84"/>
      <c r="AEB35" s="84"/>
      <c r="AEC35" s="84"/>
      <c r="AED35" s="84"/>
      <c r="AEE35" s="84"/>
      <c r="AEF35" s="84"/>
      <c r="AEG35" s="84"/>
      <c r="AEH35" s="84"/>
      <c r="AEI35" s="84"/>
      <c r="AEJ35" s="84"/>
      <c r="AEK35" s="84"/>
      <c r="AEL35" s="84"/>
      <c r="AEM35" s="84"/>
      <c r="AEN35" s="84"/>
      <c r="AEO35" s="84"/>
      <c r="AEP35" s="84"/>
      <c r="AEQ35" s="84"/>
      <c r="AER35" s="84"/>
      <c r="AES35" s="84"/>
      <c r="AET35" s="84"/>
      <c r="AEU35" s="84"/>
      <c r="AEV35" s="84"/>
      <c r="AEW35" s="84"/>
      <c r="AEX35" s="84"/>
      <c r="AEY35" s="84"/>
      <c r="AEZ35" s="84"/>
      <c r="AFA35" s="84"/>
      <c r="AFB35" s="84"/>
      <c r="AFC35" s="84"/>
      <c r="AFD35" s="84"/>
      <c r="AFE35" s="84"/>
      <c r="AFF35" s="84"/>
      <c r="AFG35" s="84"/>
      <c r="AFH35" s="84"/>
      <c r="AFI35" s="84"/>
      <c r="AFJ35" s="84"/>
      <c r="AFK35" s="84"/>
      <c r="AFL35" s="84"/>
      <c r="AFM35" s="84"/>
      <c r="AFN35" s="84"/>
      <c r="AFO35" s="84"/>
      <c r="AFP35" s="84"/>
      <c r="AFQ35" s="84"/>
      <c r="AFR35" s="84"/>
      <c r="AFS35" s="84"/>
      <c r="AFT35" s="84"/>
      <c r="AFU35" s="84"/>
      <c r="AFV35" s="84"/>
      <c r="AFW35" s="84"/>
      <c r="AFX35" s="84"/>
      <c r="AFY35" s="84"/>
      <c r="AFZ35" s="84"/>
      <c r="AGA35" s="84"/>
      <c r="AGB35" s="84"/>
      <c r="AGC35" s="84"/>
      <c r="AGD35" s="84"/>
      <c r="AGE35" s="84"/>
      <c r="AGF35" s="84"/>
      <c r="AGG35" s="84"/>
      <c r="AGH35" s="84"/>
      <c r="AGI35" s="84"/>
      <c r="AGJ35" s="84"/>
      <c r="AGK35" s="84"/>
      <c r="AGL35" s="84"/>
      <c r="AGM35" s="84"/>
      <c r="AGN35" s="84"/>
      <c r="AGO35" s="84"/>
      <c r="AGP35" s="84"/>
      <c r="AGQ35" s="84"/>
      <c r="AGR35" s="84"/>
      <c r="AGS35" s="84"/>
      <c r="AGT35" s="84"/>
      <c r="AGU35" s="84"/>
      <c r="AGV35" s="84"/>
      <c r="AGW35" s="84"/>
      <c r="AGX35" s="84"/>
      <c r="AGY35" s="84"/>
      <c r="AGZ35" s="84"/>
      <c r="AHA35" s="84"/>
      <c r="AHB35" s="84"/>
      <c r="AHC35" s="84"/>
      <c r="AHD35" s="84"/>
      <c r="AHE35" s="84"/>
      <c r="AHF35" s="84"/>
      <c r="AHG35" s="84"/>
      <c r="AHH35" s="84"/>
      <c r="AHI35" s="84"/>
      <c r="AHJ35" s="84"/>
      <c r="AHK35" s="84"/>
      <c r="AHL35" s="84"/>
      <c r="AHM35" s="84"/>
      <c r="AHN35" s="84"/>
      <c r="AHO35" s="84"/>
      <c r="AHP35" s="84"/>
      <c r="AHQ35" s="84"/>
      <c r="AHR35" s="84"/>
      <c r="AHS35" s="84"/>
      <c r="AHT35" s="84"/>
      <c r="AHU35" s="84"/>
      <c r="AHV35" s="84"/>
      <c r="AHW35" s="84"/>
      <c r="AHX35" s="84"/>
      <c r="AHY35" s="84"/>
      <c r="AHZ35" s="84"/>
      <c r="AIA35" s="84"/>
      <c r="AIB35" s="84"/>
      <c r="AIC35" s="84"/>
      <c r="AID35" s="84"/>
      <c r="AIE35" s="84"/>
      <c r="AIF35" s="84"/>
      <c r="AIG35" s="84"/>
      <c r="AIH35" s="84"/>
      <c r="AII35" s="84"/>
      <c r="AIJ35" s="84"/>
      <c r="AIK35" s="84"/>
      <c r="AIL35" s="84"/>
      <c r="AIM35" s="84"/>
      <c r="AIN35" s="84"/>
      <c r="AIO35" s="84"/>
      <c r="AIP35" s="84"/>
      <c r="AIQ35" s="84"/>
      <c r="AIR35" s="84"/>
      <c r="AIS35" s="84"/>
      <c r="AIT35" s="84"/>
      <c r="AIU35" s="84"/>
      <c r="AIV35" s="84"/>
      <c r="AIW35" s="84"/>
      <c r="AIX35" s="84"/>
      <c r="AIY35" s="84"/>
      <c r="AIZ35" s="84"/>
      <c r="AJA35" s="84"/>
      <c r="AJB35" s="84"/>
      <c r="AJC35" s="84"/>
      <c r="AJD35" s="84"/>
      <c r="AJE35" s="84"/>
      <c r="AJF35" s="84"/>
      <c r="AJG35" s="84"/>
      <c r="AJH35" s="84"/>
      <c r="AJI35" s="84"/>
      <c r="AJJ35" s="84"/>
      <c r="AJK35" s="84"/>
      <c r="AJL35" s="84"/>
      <c r="AJM35" s="84"/>
      <c r="AJN35" s="84"/>
      <c r="AJO35" s="84"/>
      <c r="AJP35" s="84"/>
      <c r="AJQ35" s="84"/>
      <c r="AJR35" s="84"/>
      <c r="AJS35" s="84"/>
      <c r="AJT35" s="84"/>
      <c r="AJU35" s="84"/>
      <c r="AJV35" s="84"/>
      <c r="AJW35" s="84"/>
      <c r="AJX35" s="84"/>
      <c r="AJY35" s="84"/>
      <c r="AJZ35" s="84"/>
      <c r="AKA35" s="84"/>
      <c r="AKB35" s="84"/>
      <c r="AKC35" s="84"/>
      <c r="AKD35" s="84"/>
      <c r="AKE35" s="84"/>
      <c r="AKF35" s="84"/>
      <c r="AKG35" s="84"/>
      <c r="AKH35" s="84"/>
      <c r="AKI35" s="84"/>
      <c r="AKJ35" s="84"/>
      <c r="AKK35" s="84"/>
      <c r="AKL35" s="84"/>
      <c r="AKM35" s="84"/>
      <c r="AKN35" s="84"/>
      <c r="AKO35" s="84"/>
      <c r="AKP35" s="84"/>
      <c r="AKQ35" s="84"/>
      <c r="AKR35" s="84"/>
      <c r="AKS35" s="84"/>
      <c r="AKT35" s="84"/>
      <c r="AKU35" s="84"/>
      <c r="AKV35" s="84"/>
      <c r="AKW35" s="84"/>
      <c r="AKX35" s="84"/>
      <c r="AKY35" s="84"/>
      <c r="AKZ35" s="84"/>
      <c r="ALA35" s="84"/>
      <c r="ALB35" s="84"/>
      <c r="ALC35" s="84"/>
      <c r="ALD35" s="84"/>
      <c r="ALE35" s="84"/>
      <c r="ALF35" s="84"/>
      <c r="ALG35" s="84"/>
      <c r="ALH35" s="84"/>
      <c r="ALI35" s="84"/>
      <c r="ALJ35" s="84"/>
      <c r="ALK35" s="84"/>
      <c r="ALL35" s="84"/>
      <c r="ALM35" s="84"/>
      <c r="ALN35" s="84"/>
      <c r="ALO35" s="84"/>
      <c r="ALP35" s="84"/>
      <c r="ALQ35" s="84"/>
      <c r="ALR35" s="84"/>
      <c r="ALS35" s="84"/>
      <c r="ALT35" s="84"/>
      <c r="ALU35" s="84"/>
      <c r="ALV35" s="84"/>
      <c r="ALW35" s="84"/>
      <c r="ALX35" s="84"/>
      <c r="ALY35" s="84"/>
      <c r="ALZ35" s="84"/>
      <c r="AMA35" s="84"/>
      <c r="AMB35" s="84"/>
      <c r="AMC35" s="84"/>
      <c r="AMD35" s="84"/>
      <c r="AME35" s="84"/>
      <c r="AMF35" s="84"/>
      <c r="AMG35" s="84"/>
      <c r="AMH35" s="84"/>
      <c r="AMI35" s="84"/>
      <c r="AMJ35" s="84"/>
      <c r="AMK35" s="84"/>
      <c r="AML35" s="84"/>
      <c r="AMM35" s="84"/>
      <c r="AMN35" s="84"/>
      <c r="AMO35" s="84"/>
      <c r="AMP35" s="84"/>
      <c r="AMQ35" s="84"/>
      <c r="AMR35" s="84"/>
      <c r="AMS35" s="84"/>
      <c r="AMT35" s="84"/>
      <c r="AMU35" s="84"/>
      <c r="AMV35" s="84"/>
      <c r="AMW35" s="84"/>
      <c r="AMX35" s="84"/>
      <c r="AMY35" s="84"/>
      <c r="AMZ35" s="84"/>
      <c r="ANA35" s="84"/>
      <c r="ANB35" s="84"/>
      <c r="ANC35" s="84"/>
      <c r="AND35" s="84"/>
      <c r="ANE35" s="84"/>
      <c r="ANF35" s="84"/>
      <c r="ANG35" s="84"/>
      <c r="ANH35" s="84"/>
      <c r="ANI35" s="84"/>
      <c r="ANJ35" s="84"/>
      <c r="ANK35" s="84"/>
      <c r="ANL35" s="84"/>
      <c r="ANM35" s="84"/>
      <c r="ANN35" s="84"/>
      <c r="ANO35" s="84"/>
      <c r="ANP35" s="84"/>
      <c r="ANQ35" s="84"/>
      <c r="ANR35" s="84"/>
      <c r="ANS35" s="84"/>
      <c r="ANT35" s="84"/>
      <c r="ANU35" s="84"/>
      <c r="ANV35" s="84"/>
      <c r="ANW35" s="84"/>
      <c r="ANX35" s="84"/>
      <c r="ANY35" s="84"/>
      <c r="ANZ35" s="84"/>
      <c r="AOA35" s="84"/>
      <c r="AOB35" s="84"/>
      <c r="AOC35" s="84"/>
      <c r="AOD35" s="84"/>
      <c r="AOE35" s="84"/>
      <c r="AOF35" s="84"/>
      <c r="AOG35" s="84"/>
      <c r="AOH35" s="84"/>
      <c r="AOI35" s="84"/>
      <c r="AOJ35" s="84"/>
      <c r="AOK35" s="84"/>
      <c r="AOL35" s="84"/>
      <c r="AOM35" s="84"/>
      <c r="AON35" s="84"/>
      <c r="AOO35" s="84"/>
      <c r="AOP35" s="84"/>
      <c r="AOQ35" s="84"/>
      <c r="AOR35" s="84"/>
      <c r="AOS35" s="84"/>
      <c r="AOT35" s="84"/>
      <c r="AOU35" s="84"/>
      <c r="AOV35" s="84"/>
      <c r="AOW35" s="84"/>
      <c r="AOX35" s="84"/>
      <c r="AOY35" s="84"/>
      <c r="AOZ35" s="84"/>
      <c r="APA35" s="84"/>
      <c r="APB35" s="84"/>
      <c r="APC35" s="84"/>
      <c r="APD35" s="84"/>
      <c r="APE35" s="84"/>
      <c r="APF35" s="84"/>
      <c r="APG35" s="84"/>
      <c r="APH35" s="84"/>
      <c r="API35" s="84"/>
      <c r="APJ35" s="84"/>
      <c r="APK35" s="84"/>
      <c r="APL35" s="84"/>
      <c r="APM35" s="84"/>
      <c r="APN35" s="84"/>
      <c r="APO35" s="84"/>
      <c r="APP35" s="84"/>
      <c r="APQ35" s="84"/>
      <c r="APR35" s="84"/>
      <c r="APS35" s="84"/>
      <c r="APT35" s="84"/>
      <c r="APU35" s="84"/>
      <c r="APV35" s="84"/>
      <c r="APW35" s="84"/>
      <c r="APX35" s="84"/>
      <c r="APY35" s="84"/>
      <c r="APZ35" s="84"/>
      <c r="AQA35" s="84"/>
      <c r="AQB35" s="84"/>
      <c r="AQC35" s="84"/>
      <c r="AQD35" s="84"/>
      <c r="AQE35" s="84"/>
      <c r="AQF35" s="84"/>
      <c r="AQG35" s="84"/>
      <c r="AQH35" s="84"/>
      <c r="AQI35" s="84"/>
      <c r="AQJ35" s="84"/>
      <c r="AQK35" s="84"/>
      <c r="AQL35" s="84"/>
      <c r="AQM35" s="84"/>
      <c r="AQN35" s="84"/>
      <c r="AQO35" s="84"/>
      <c r="AQP35" s="84"/>
      <c r="AQQ35" s="84"/>
      <c r="AQR35" s="84"/>
      <c r="AQS35" s="84"/>
      <c r="AQT35" s="84"/>
      <c r="AQU35" s="84"/>
      <c r="AQV35" s="84"/>
      <c r="AQW35" s="84"/>
      <c r="AQX35" s="84"/>
      <c r="AQY35" s="84"/>
      <c r="AQZ35" s="84"/>
      <c r="ARA35" s="84"/>
      <c r="ARB35" s="84"/>
      <c r="ARC35" s="84"/>
      <c r="ARD35" s="84"/>
      <c r="ARE35" s="84"/>
      <c r="ARF35" s="84"/>
      <c r="ARG35" s="84"/>
      <c r="ARH35" s="84"/>
      <c r="ARI35" s="84"/>
      <c r="ARJ35" s="84"/>
      <c r="ARK35" s="84"/>
      <c r="ARL35" s="84"/>
      <c r="ARM35" s="84"/>
      <c r="ARN35" s="84"/>
      <c r="ARO35" s="84"/>
      <c r="ARP35" s="84"/>
      <c r="ARQ35" s="84"/>
      <c r="ARR35" s="84"/>
      <c r="ARS35" s="84"/>
      <c r="ART35" s="84"/>
      <c r="ARU35" s="84"/>
      <c r="ARV35" s="84"/>
      <c r="ARW35" s="84"/>
      <c r="ARX35" s="84"/>
      <c r="ARY35" s="84"/>
      <c r="ARZ35" s="84"/>
      <c r="ASA35" s="84"/>
      <c r="ASB35" s="84"/>
      <c r="ASC35" s="84"/>
      <c r="ASD35" s="84"/>
      <c r="ASE35" s="84"/>
      <c r="ASF35" s="84"/>
      <c r="ASG35" s="84"/>
      <c r="ASH35" s="84"/>
      <c r="ASI35" s="84"/>
      <c r="ASJ35" s="84"/>
      <c r="ASK35" s="84"/>
      <c r="ASL35" s="84"/>
      <c r="ASM35" s="84"/>
      <c r="ASN35" s="84"/>
      <c r="ASO35" s="84"/>
      <c r="ASP35" s="84"/>
      <c r="ASQ35" s="84"/>
      <c r="ASR35" s="84"/>
      <c r="ASS35" s="84"/>
      <c r="AST35" s="84"/>
      <c r="ASU35" s="84"/>
      <c r="ASV35" s="84"/>
      <c r="ASW35" s="84"/>
      <c r="ASX35" s="84"/>
      <c r="ASY35" s="84"/>
      <c r="ASZ35" s="84"/>
      <c r="ATA35" s="84"/>
      <c r="ATB35" s="84"/>
      <c r="ATC35" s="84"/>
      <c r="ATD35" s="84"/>
      <c r="ATE35" s="84"/>
      <c r="ATF35" s="84"/>
      <c r="ATG35" s="84"/>
      <c r="ATH35" s="84"/>
      <c r="ATI35" s="84"/>
      <c r="ATJ35" s="84"/>
      <c r="ATK35" s="84"/>
      <c r="ATL35" s="84"/>
      <c r="ATM35" s="84"/>
      <c r="ATN35" s="84"/>
      <c r="ATO35" s="84"/>
      <c r="ATP35" s="84"/>
      <c r="ATQ35" s="84"/>
      <c r="ATR35" s="84"/>
      <c r="ATS35" s="84"/>
      <c r="ATT35" s="84"/>
      <c r="ATU35" s="84"/>
      <c r="ATV35" s="84"/>
      <c r="ATW35" s="84"/>
      <c r="ATX35" s="84"/>
      <c r="ATY35" s="84"/>
      <c r="ATZ35" s="84"/>
      <c r="AUA35" s="84"/>
      <c r="AUB35" s="84"/>
      <c r="AUC35" s="84"/>
      <c r="AUD35" s="84"/>
      <c r="AUE35" s="84"/>
      <c r="AUF35" s="84"/>
      <c r="AUG35" s="84"/>
      <c r="AUH35" s="84"/>
      <c r="AUI35" s="84"/>
      <c r="AUJ35" s="84"/>
      <c r="AUK35" s="84"/>
      <c r="AUL35" s="84"/>
      <c r="AUM35" s="84"/>
      <c r="AUN35" s="84"/>
      <c r="AUO35" s="84"/>
      <c r="AUP35" s="84"/>
      <c r="AUQ35" s="84"/>
      <c r="AUR35" s="84"/>
      <c r="AUS35" s="84"/>
      <c r="AUT35" s="84"/>
      <c r="AUU35" s="84"/>
      <c r="AUV35" s="84"/>
      <c r="AUW35" s="84"/>
      <c r="AUX35" s="84"/>
      <c r="AUY35" s="84"/>
      <c r="AUZ35" s="84"/>
      <c r="AVA35" s="84"/>
      <c r="AVB35" s="84"/>
      <c r="AVC35" s="84"/>
      <c r="AVD35" s="84"/>
      <c r="AVE35" s="84"/>
      <c r="AVF35" s="84"/>
      <c r="AVG35" s="84"/>
      <c r="AVH35" s="84"/>
      <c r="AVI35" s="84"/>
      <c r="AVJ35" s="84"/>
      <c r="AVK35" s="84"/>
      <c r="AVL35" s="84"/>
      <c r="AVM35" s="84"/>
      <c r="AVN35" s="84"/>
      <c r="AVO35" s="84"/>
      <c r="AVP35" s="84"/>
      <c r="AVQ35" s="84"/>
      <c r="AVR35" s="84"/>
      <c r="AVS35" s="84"/>
      <c r="AVT35" s="84"/>
      <c r="AVU35" s="84"/>
      <c r="AVV35" s="84"/>
      <c r="AVW35" s="84"/>
      <c r="AVX35" s="84"/>
      <c r="AVY35" s="84"/>
      <c r="AVZ35" s="84"/>
      <c r="AWA35" s="84"/>
      <c r="AWB35" s="84"/>
      <c r="AWC35" s="84"/>
      <c r="AWD35" s="84"/>
      <c r="AWE35" s="84"/>
      <c r="AWF35" s="84"/>
      <c r="AWG35" s="84"/>
      <c r="AWH35" s="84"/>
      <c r="AWI35" s="84"/>
      <c r="AWJ35" s="84"/>
      <c r="AWK35" s="84"/>
      <c r="AWL35" s="84"/>
      <c r="AWM35" s="84"/>
      <c r="AWN35" s="84"/>
      <c r="AWO35" s="84"/>
      <c r="AWP35" s="84"/>
      <c r="AWQ35" s="84"/>
      <c r="AWR35" s="84"/>
      <c r="AWS35" s="84"/>
      <c r="AWT35" s="84"/>
      <c r="AWU35" s="84"/>
      <c r="AWV35" s="84"/>
      <c r="AWW35" s="84"/>
      <c r="AWX35" s="84"/>
      <c r="AWY35" s="84"/>
      <c r="AWZ35" s="84"/>
      <c r="AXA35" s="84"/>
      <c r="AXB35" s="84"/>
      <c r="AXC35" s="84"/>
      <c r="AXD35" s="84"/>
      <c r="AXE35" s="84"/>
      <c r="AXF35" s="84"/>
      <c r="AXG35" s="84"/>
      <c r="AXH35" s="84"/>
      <c r="AXI35" s="84"/>
      <c r="AXJ35" s="84"/>
      <c r="AXK35" s="84"/>
      <c r="AXL35" s="84"/>
      <c r="AXM35" s="84"/>
      <c r="AXN35" s="84"/>
      <c r="AXO35" s="84"/>
      <c r="AXP35" s="84"/>
      <c r="AXQ35" s="84"/>
      <c r="AXR35" s="84"/>
      <c r="AXS35" s="84"/>
      <c r="AXT35" s="84"/>
      <c r="AXU35" s="84"/>
      <c r="AXV35" s="84"/>
      <c r="AXW35" s="84"/>
      <c r="AXX35" s="84"/>
      <c r="AXY35" s="84"/>
      <c r="AXZ35" s="84"/>
      <c r="AYA35" s="84"/>
      <c r="AYB35" s="84"/>
      <c r="AYC35" s="84"/>
      <c r="AYD35" s="84"/>
      <c r="AYE35" s="84"/>
      <c r="AYF35" s="84"/>
      <c r="AYG35" s="84"/>
      <c r="AYH35" s="84"/>
      <c r="AYI35" s="84"/>
      <c r="AYJ35" s="84"/>
      <c r="AYK35" s="84"/>
      <c r="AYL35" s="84"/>
      <c r="AYM35" s="84"/>
      <c r="AYN35" s="84"/>
      <c r="AYO35" s="84"/>
      <c r="AYP35" s="84"/>
      <c r="AYQ35" s="84"/>
      <c r="AYR35" s="84"/>
      <c r="AYS35" s="84"/>
      <c r="AYT35" s="84"/>
      <c r="AYU35" s="84"/>
      <c r="AYV35" s="84"/>
      <c r="AYW35" s="84"/>
      <c r="AYX35" s="84"/>
      <c r="AYY35" s="84"/>
      <c r="AYZ35" s="84"/>
      <c r="AZA35" s="84"/>
      <c r="AZB35" s="84"/>
      <c r="AZC35" s="84"/>
      <c r="AZD35" s="84"/>
      <c r="AZE35" s="84"/>
      <c r="AZF35" s="84"/>
      <c r="AZG35" s="84"/>
      <c r="AZH35" s="84"/>
      <c r="AZI35" s="84"/>
      <c r="AZJ35" s="84"/>
      <c r="AZK35" s="84"/>
      <c r="AZL35" s="84"/>
      <c r="AZM35" s="84"/>
      <c r="AZN35" s="84"/>
      <c r="AZO35" s="84"/>
      <c r="AZP35" s="84"/>
      <c r="AZQ35" s="84"/>
      <c r="AZR35" s="84"/>
      <c r="AZS35" s="84"/>
      <c r="AZT35" s="84"/>
      <c r="AZU35" s="84"/>
      <c r="AZV35" s="84"/>
      <c r="AZW35" s="84"/>
      <c r="AZX35" s="84"/>
      <c r="AZY35" s="84"/>
      <c r="AZZ35" s="84"/>
      <c r="BAA35" s="84"/>
      <c r="BAB35" s="84"/>
      <c r="BAC35" s="84"/>
      <c r="BAD35" s="84"/>
      <c r="BAE35" s="84"/>
      <c r="BAF35" s="84"/>
      <c r="BAG35" s="84"/>
      <c r="BAH35" s="84"/>
      <c r="BAI35" s="84"/>
      <c r="BAJ35" s="84"/>
      <c r="BAK35" s="84"/>
      <c r="BAL35" s="84"/>
      <c r="BAM35" s="84"/>
      <c r="BAN35" s="84"/>
      <c r="BAO35" s="84"/>
      <c r="BAP35" s="84"/>
      <c r="BAQ35" s="84"/>
      <c r="BAR35" s="84"/>
      <c r="BAS35" s="84"/>
      <c r="BAT35" s="84"/>
      <c r="BAU35" s="84"/>
      <c r="BAV35" s="84"/>
      <c r="BAW35" s="84"/>
      <c r="BAX35" s="84"/>
      <c r="BAY35" s="84"/>
      <c r="BAZ35" s="84"/>
      <c r="BBA35" s="84"/>
      <c r="BBB35" s="84"/>
      <c r="BBC35" s="84"/>
      <c r="BBD35" s="84"/>
      <c r="BBE35" s="84"/>
      <c r="BBF35" s="84"/>
      <c r="BBG35" s="84"/>
      <c r="BBH35" s="84"/>
      <c r="BBI35" s="84"/>
      <c r="BBJ35" s="84"/>
      <c r="BBK35" s="84"/>
      <c r="BBL35" s="84"/>
      <c r="BBM35" s="84"/>
      <c r="BBN35" s="84"/>
      <c r="BBO35" s="84"/>
      <c r="BBP35" s="84"/>
      <c r="BBQ35" s="84"/>
      <c r="BBR35" s="84"/>
      <c r="BBS35" s="84"/>
      <c r="BBT35" s="84"/>
      <c r="BBU35" s="84"/>
      <c r="BBV35" s="84"/>
      <c r="BBW35" s="84"/>
      <c r="BBX35" s="84"/>
      <c r="BBY35" s="84"/>
      <c r="BBZ35" s="84"/>
      <c r="BCA35" s="84"/>
      <c r="BCB35" s="84"/>
      <c r="BCC35" s="84"/>
      <c r="BCD35" s="84"/>
      <c r="BCE35" s="84"/>
      <c r="BCF35" s="84"/>
      <c r="BCG35" s="84"/>
      <c r="BCH35" s="84"/>
      <c r="BCI35" s="84"/>
      <c r="BCJ35" s="84"/>
      <c r="BCK35" s="84"/>
      <c r="BCL35" s="84"/>
      <c r="BCM35" s="84"/>
      <c r="BCN35" s="84"/>
      <c r="BCO35" s="84"/>
      <c r="BCP35" s="84"/>
      <c r="BCQ35" s="84"/>
      <c r="BCR35" s="84"/>
      <c r="BCS35" s="84"/>
      <c r="BCT35" s="84"/>
      <c r="BCU35" s="84"/>
      <c r="BCV35" s="84"/>
      <c r="BCW35" s="84"/>
      <c r="BCX35" s="84"/>
      <c r="BCY35" s="84"/>
      <c r="BCZ35" s="84"/>
      <c r="BDA35" s="84"/>
      <c r="BDB35" s="84"/>
      <c r="BDC35" s="84"/>
      <c r="BDD35" s="84"/>
      <c r="BDE35" s="84"/>
      <c r="BDF35" s="84"/>
      <c r="BDG35" s="84"/>
      <c r="BDH35" s="84"/>
      <c r="BDI35" s="84"/>
      <c r="BDJ35" s="84"/>
      <c r="BDK35" s="84"/>
      <c r="BDL35" s="84"/>
      <c r="BDM35" s="84"/>
      <c r="BDN35" s="84"/>
      <c r="BDO35" s="84"/>
      <c r="BDP35" s="84"/>
      <c r="BDQ35" s="84"/>
      <c r="BDR35" s="84"/>
      <c r="BDS35" s="84"/>
      <c r="BDT35" s="84"/>
      <c r="BDU35" s="84"/>
      <c r="BDV35" s="84"/>
      <c r="BDW35" s="84"/>
      <c r="BDX35" s="84"/>
      <c r="BDY35" s="84"/>
      <c r="BDZ35" s="84"/>
      <c r="BEA35" s="84"/>
      <c r="BEB35" s="84"/>
      <c r="BEC35" s="84"/>
      <c r="BED35" s="84"/>
      <c r="BEE35" s="84"/>
      <c r="BEF35" s="84"/>
      <c r="BEG35" s="84"/>
      <c r="BEH35" s="84"/>
      <c r="BEI35" s="84"/>
      <c r="BEJ35" s="84"/>
      <c r="BEK35" s="84"/>
      <c r="BEL35" s="84"/>
      <c r="BEM35" s="84"/>
      <c r="BEN35" s="84"/>
      <c r="BEO35" s="84"/>
      <c r="BEP35" s="84"/>
      <c r="BEQ35" s="84"/>
      <c r="BER35" s="84"/>
      <c r="BES35" s="84"/>
      <c r="BET35" s="84"/>
      <c r="BEU35" s="84"/>
      <c r="BEV35" s="84"/>
      <c r="BEW35" s="84"/>
      <c r="BEX35" s="84"/>
      <c r="BEY35" s="84"/>
      <c r="BEZ35" s="84"/>
      <c r="BFA35" s="84"/>
      <c r="BFB35" s="84"/>
      <c r="BFC35" s="84"/>
      <c r="BFD35" s="84"/>
      <c r="BFE35" s="84"/>
      <c r="BFF35" s="84"/>
      <c r="BFG35" s="84"/>
      <c r="BFH35" s="84"/>
      <c r="BFI35" s="84"/>
      <c r="BFJ35" s="84"/>
      <c r="BFK35" s="84"/>
      <c r="BFL35" s="84"/>
      <c r="BFM35" s="84"/>
      <c r="BFN35" s="84"/>
      <c r="BFO35" s="84"/>
      <c r="BFP35" s="84"/>
      <c r="BFQ35" s="84"/>
      <c r="BFR35" s="84"/>
      <c r="BFS35" s="84"/>
      <c r="BFT35" s="84"/>
      <c r="BFU35" s="84"/>
      <c r="BFV35" s="84"/>
      <c r="BFW35" s="84"/>
      <c r="BFX35" s="84"/>
      <c r="BFY35" s="84"/>
      <c r="BFZ35" s="84"/>
      <c r="BGA35" s="84"/>
      <c r="BGB35" s="84"/>
      <c r="BGC35" s="84"/>
      <c r="BGD35" s="84"/>
      <c r="BGE35" s="84"/>
      <c r="BGF35" s="84"/>
      <c r="BGG35" s="84"/>
      <c r="BGH35" s="84"/>
      <c r="BGI35" s="84"/>
      <c r="BGJ35" s="84"/>
      <c r="BGK35" s="84"/>
      <c r="BGL35" s="84"/>
      <c r="BGM35" s="84"/>
      <c r="BGN35" s="84"/>
      <c r="BGO35" s="84"/>
      <c r="BGP35" s="84"/>
      <c r="BGQ35" s="84"/>
      <c r="BGR35" s="84"/>
      <c r="BGS35" s="84"/>
      <c r="BGT35" s="84"/>
      <c r="BGU35" s="84"/>
      <c r="BGV35" s="84"/>
      <c r="BGW35" s="84"/>
      <c r="BGX35" s="84"/>
      <c r="BGY35" s="84"/>
      <c r="BGZ35" s="84"/>
      <c r="BHA35" s="84"/>
      <c r="BHB35" s="84"/>
      <c r="BHC35" s="84"/>
      <c r="BHD35" s="84"/>
      <c r="BHE35" s="84"/>
      <c r="BHF35" s="84"/>
      <c r="BHG35" s="84"/>
      <c r="BHH35" s="84"/>
      <c r="BHI35" s="84"/>
      <c r="BHJ35" s="84"/>
      <c r="BHK35" s="84"/>
      <c r="BHL35" s="84"/>
      <c r="BHM35" s="84"/>
      <c r="BHN35" s="84"/>
      <c r="BHO35" s="84"/>
      <c r="BHP35" s="84"/>
      <c r="BHQ35" s="84"/>
      <c r="BHR35" s="84"/>
      <c r="BHS35" s="84"/>
      <c r="BHT35" s="84"/>
      <c r="BHU35" s="84"/>
      <c r="BHV35" s="84"/>
      <c r="BHW35" s="84"/>
      <c r="BHX35" s="84"/>
      <c r="BHY35" s="84"/>
      <c r="BHZ35" s="84"/>
      <c r="BIA35" s="84"/>
      <c r="BIB35" s="84"/>
      <c r="BIC35" s="84"/>
      <c r="BID35" s="84"/>
      <c r="BIE35" s="84"/>
      <c r="BIF35" s="84"/>
      <c r="BIG35" s="84"/>
      <c r="BIH35" s="84"/>
      <c r="BII35" s="84"/>
      <c r="BIJ35" s="84"/>
      <c r="BIK35" s="84"/>
      <c r="BIL35" s="84"/>
      <c r="BIM35" s="84"/>
      <c r="BIN35" s="84"/>
      <c r="BIO35" s="84"/>
      <c r="BIP35" s="84"/>
      <c r="BIQ35" s="84"/>
      <c r="BIR35" s="84"/>
      <c r="BIS35" s="84"/>
      <c r="BIT35" s="84"/>
      <c r="BIU35" s="84"/>
      <c r="BIV35" s="84"/>
      <c r="BIW35" s="84"/>
      <c r="BIX35" s="84"/>
      <c r="BIY35" s="84"/>
      <c r="BIZ35" s="84"/>
      <c r="BJA35" s="84"/>
      <c r="BJB35" s="84"/>
      <c r="BJC35" s="84"/>
      <c r="BJD35" s="84"/>
      <c r="BJE35" s="84"/>
      <c r="BJF35" s="84"/>
      <c r="BJG35" s="84"/>
      <c r="BJH35" s="84"/>
      <c r="BJI35" s="84"/>
      <c r="BJJ35" s="84"/>
      <c r="BJK35" s="84"/>
      <c r="BJL35" s="84"/>
      <c r="BJM35" s="84"/>
      <c r="BJN35" s="84"/>
      <c r="BJO35" s="84"/>
      <c r="BJP35" s="84"/>
      <c r="BJQ35" s="84"/>
      <c r="BJR35" s="84"/>
      <c r="BJS35" s="84"/>
      <c r="BJT35" s="84"/>
      <c r="BJU35" s="84"/>
      <c r="BJV35" s="84"/>
      <c r="BJW35" s="84"/>
      <c r="BJX35" s="84"/>
      <c r="BJY35" s="84"/>
      <c r="BJZ35" s="84"/>
      <c r="BKA35" s="84"/>
      <c r="BKB35" s="84"/>
      <c r="BKC35" s="84"/>
      <c r="BKD35" s="84"/>
      <c r="BKE35" s="84"/>
      <c r="BKF35" s="84"/>
      <c r="BKG35" s="84"/>
      <c r="BKH35" s="84"/>
      <c r="BKI35" s="84"/>
      <c r="BKJ35" s="84"/>
      <c r="BKK35" s="84"/>
      <c r="BKL35" s="84"/>
      <c r="BKM35" s="84"/>
      <c r="BKN35" s="84"/>
      <c r="BKO35" s="84"/>
      <c r="BKP35" s="84"/>
      <c r="BKQ35" s="84"/>
      <c r="BKR35" s="84"/>
      <c r="BKS35" s="84"/>
      <c r="BKT35" s="84"/>
      <c r="BKU35" s="84"/>
      <c r="BKV35" s="84"/>
      <c r="BKW35" s="84"/>
      <c r="BKX35" s="84"/>
      <c r="BKY35" s="84"/>
      <c r="BKZ35" s="84"/>
      <c r="BLA35" s="84"/>
      <c r="BLB35" s="84"/>
      <c r="BLC35" s="84"/>
      <c r="BLD35" s="84"/>
      <c r="BLE35" s="84"/>
      <c r="BLF35" s="84"/>
      <c r="BLG35" s="84"/>
      <c r="BLH35" s="84"/>
      <c r="BLI35" s="84"/>
      <c r="BLJ35" s="84"/>
      <c r="BLK35" s="84"/>
      <c r="BLL35" s="84"/>
      <c r="BLM35" s="84"/>
      <c r="BLN35" s="84"/>
      <c r="BLO35" s="84"/>
      <c r="BLP35" s="84"/>
      <c r="BLQ35" s="84"/>
      <c r="BLR35" s="84"/>
      <c r="BLS35" s="84"/>
      <c r="BLT35" s="84"/>
      <c r="BLU35" s="84"/>
      <c r="BLV35" s="84"/>
      <c r="BLW35" s="84"/>
      <c r="BLX35" s="84"/>
      <c r="BLY35" s="84"/>
      <c r="BLZ35" s="84"/>
      <c r="BMA35" s="84"/>
      <c r="BMB35" s="84"/>
      <c r="BMC35" s="84"/>
      <c r="BMD35" s="84"/>
      <c r="BME35" s="84"/>
      <c r="BMF35" s="84"/>
      <c r="BMG35" s="84"/>
      <c r="BMH35" s="84"/>
      <c r="BMI35" s="84"/>
      <c r="BMJ35" s="84"/>
      <c r="BMK35" s="84"/>
      <c r="BML35" s="84"/>
      <c r="BMM35" s="84"/>
      <c r="BMN35" s="84"/>
      <c r="BMO35" s="84"/>
      <c r="BMP35" s="84"/>
      <c r="BMQ35" s="84"/>
      <c r="BMR35" s="84"/>
      <c r="BMS35" s="84"/>
      <c r="BMT35" s="84"/>
      <c r="BMU35" s="84"/>
      <c r="BMV35" s="84"/>
      <c r="BMW35" s="84"/>
      <c r="BMX35" s="84"/>
      <c r="BMY35" s="84"/>
      <c r="BMZ35" s="84"/>
      <c r="BNA35" s="84"/>
      <c r="BNB35" s="84"/>
      <c r="BNC35" s="84"/>
      <c r="BND35" s="84"/>
      <c r="BNE35" s="84"/>
      <c r="BNF35" s="84"/>
      <c r="BNG35" s="84"/>
      <c r="BNH35" s="84"/>
      <c r="BNI35" s="84"/>
      <c r="BNJ35" s="84"/>
      <c r="BNK35" s="84"/>
      <c r="BNL35" s="84"/>
      <c r="BNM35" s="84"/>
      <c r="BNN35" s="84"/>
      <c r="BNO35" s="84"/>
      <c r="BNP35" s="84"/>
      <c r="BNQ35" s="84"/>
      <c r="BNR35" s="84"/>
      <c r="BNS35" s="84"/>
      <c r="BNT35" s="84"/>
      <c r="BNU35" s="84"/>
      <c r="BNV35" s="84"/>
      <c r="BNW35" s="84"/>
      <c r="BNX35" s="84"/>
      <c r="BNY35" s="84"/>
      <c r="BNZ35" s="84"/>
      <c r="BOA35" s="84"/>
      <c r="BOB35" s="84"/>
      <c r="BOC35" s="84"/>
      <c r="BOD35" s="84"/>
      <c r="BOE35" s="84"/>
      <c r="BOF35" s="84"/>
      <c r="BOG35" s="84"/>
      <c r="BOH35" s="84"/>
      <c r="BOI35" s="84"/>
      <c r="BOJ35" s="84"/>
      <c r="BOK35" s="84"/>
      <c r="BOL35" s="84"/>
      <c r="BOM35" s="84"/>
      <c r="BON35" s="84"/>
      <c r="BOO35" s="84"/>
      <c r="BOP35" s="84"/>
      <c r="BOQ35" s="84"/>
      <c r="BOR35" s="84"/>
      <c r="BOS35" s="84"/>
      <c r="BOT35" s="84"/>
      <c r="BOU35" s="84"/>
      <c r="BOV35" s="84"/>
      <c r="BOW35" s="84"/>
      <c r="BOX35" s="84"/>
      <c r="BOY35" s="84"/>
      <c r="BOZ35" s="84"/>
      <c r="BPA35" s="84"/>
      <c r="BPB35" s="84"/>
      <c r="BPC35" s="84"/>
      <c r="BPD35" s="84"/>
      <c r="BPE35" s="84"/>
      <c r="BPF35" s="84"/>
      <c r="BPG35" s="84"/>
      <c r="BPH35" s="84"/>
      <c r="BPI35" s="84"/>
      <c r="BPJ35" s="84"/>
      <c r="BPK35" s="84"/>
      <c r="BPL35" s="84"/>
      <c r="BPM35" s="84"/>
      <c r="BPN35" s="84"/>
      <c r="BPO35" s="84"/>
      <c r="BPP35" s="84"/>
      <c r="BPQ35" s="84"/>
      <c r="BPR35" s="84"/>
      <c r="BPS35" s="84"/>
      <c r="BPT35" s="84"/>
      <c r="BPU35" s="84"/>
      <c r="BPV35" s="84"/>
      <c r="BPW35" s="84"/>
      <c r="BPX35" s="84"/>
      <c r="BPY35" s="84"/>
      <c r="BPZ35" s="84"/>
      <c r="BQA35" s="84"/>
      <c r="BQB35" s="84"/>
      <c r="BQC35" s="84"/>
      <c r="BQD35" s="84"/>
      <c r="BQE35" s="84"/>
      <c r="BQF35" s="84"/>
      <c r="BQG35" s="84"/>
      <c r="BQH35" s="84"/>
      <c r="BQI35" s="84"/>
      <c r="BQJ35" s="84"/>
      <c r="BQK35" s="84"/>
      <c r="BQL35" s="84"/>
      <c r="BQM35" s="84"/>
      <c r="BQN35" s="84"/>
      <c r="BQO35" s="84"/>
      <c r="BQP35" s="84"/>
      <c r="BQQ35" s="84"/>
      <c r="BQR35" s="84"/>
      <c r="BQS35" s="84"/>
      <c r="BQT35" s="84"/>
      <c r="BQU35" s="84"/>
      <c r="BQV35" s="84"/>
      <c r="BQW35" s="84"/>
      <c r="BQX35" s="84"/>
      <c r="BQY35" s="84"/>
      <c r="BQZ35" s="84"/>
      <c r="BRA35" s="84"/>
      <c r="BRB35" s="84"/>
      <c r="BRC35" s="84"/>
      <c r="BRD35" s="84"/>
      <c r="BRE35" s="84"/>
      <c r="BRF35" s="84"/>
      <c r="BRG35" s="84"/>
      <c r="BRH35" s="84"/>
      <c r="BRI35" s="84"/>
      <c r="BRJ35" s="84"/>
      <c r="BRK35" s="84"/>
      <c r="BRL35" s="84"/>
      <c r="BRM35" s="84"/>
      <c r="BRN35" s="84"/>
      <c r="BRO35" s="84"/>
      <c r="BRP35" s="84"/>
      <c r="BRQ35" s="84"/>
      <c r="BRR35" s="84"/>
      <c r="BRS35" s="84"/>
      <c r="BRT35" s="84"/>
      <c r="BRU35" s="84"/>
      <c r="BRV35" s="84"/>
      <c r="BRW35" s="84"/>
      <c r="BRX35" s="84"/>
      <c r="BRY35" s="84"/>
      <c r="BRZ35" s="84"/>
      <c r="BSA35" s="84"/>
      <c r="BSB35" s="84"/>
      <c r="BSC35" s="84"/>
      <c r="BSD35" s="84"/>
      <c r="BSE35" s="84"/>
      <c r="BSF35" s="84"/>
      <c r="BSG35" s="84"/>
      <c r="BSH35" s="84"/>
      <c r="BSI35" s="84"/>
      <c r="BSJ35" s="84"/>
      <c r="BSK35" s="84"/>
      <c r="BSL35" s="84"/>
      <c r="BSM35" s="84"/>
      <c r="BSN35" s="84"/>
      <c r="BSO35" s="84"/>
      <c r="BSP35" s="84"/>
      <c r="BSQ35" s="84"/>
      <c r="BSR35" s="84"/>
      <c r="BSS35" s="84"/>
      <c r="BST35" s="84"/>
      <c r="BSU35" s="84"/>
      <c r="BSV35" s="84"/>
      <c r="BSW35" s="84"/>
      <c r="BSX35" s="84"/>
      <c r="BSY35" s="84"/>
      <c r="BSZ35" s="84"/>
      <c r="BTA35" s="84"/>
      <c r="BTB35" s="84"/>
      <c r="BTC35" s="84"/>
      <c r="BTD35" s="84"/>
      <c r="BTE35" s="84"/>
      <c r="BTF35" s="84"/>
      <c r="BTG35" s="84"/>
      <c r="BTH35" s="84"/>
      <c r="BTI35" s="84"/>
      <c r="BTJ35" s="84"/>
      <c r="BTK35" s="84"/>
      <c r="BTL35" s="84"/>
      <c r="BTM35" s="84"/>
      <c r="BTN35" s="84"/>
      <c r="BTO35" s="84"/>
      <c r="BTP35" s="84"/>
      <c r="BTQ35" s="84"/>
      <c r="BTR35" s="84"/>
      <c r="BTS35" s="84"/>
      <c r="BTT35" s="84"/>
      <c r="BTU35" s="84"/>
      <c r="BTV35" s="84"/>
      <c r="BTW35" s="84"/>
      <c r="BTX35" s="84"/>
      <c r="BTY35" s="84"/>
      <c r="BTZ35" s="84"/>
      <c r="BUA35" s="84"/>
      <c r="BUB35" s="84"/>
      <c r="BUC35" s="84"/>
      <c r="BUD35" s="84"/>
      <c r="BUE35" s="84"/>
      <c r="BUF35" s="84"/>
      <c r="BUG35" s="84"/>
      <c r="BUH35" s="84"/>
      <c r="BUI35" s="84"/>
      <c r="BUJ35" s="84"/>
      <c r="BUK35" s="84"/>
      <c r="BUL35" s="84"/>
      <c r="BUM35" s="84"/>
      <c r="BUN35" s="84"/>
      <c r="BUO35" s="84"/>
      <c r="BUP35" s="84"/>
      <c r="BUQ35" s="84"/>
      <c r="BUR35" s="84"/>
      <c r="BUS35" s="84"/>
      <c r="BUT35" s="84"/>
      <c r="BUU35" s="84"/>
      <c r="BUV35" s="84"/>
      <c r="BUW35" s="84"/>
      <c r="BUX35" s="84"/>
      <c r="BUY35" s="84"/>
      <c r="BUZ35" s="84"/>
      <c r="BVA35" s="84"/>
      <c r="BVB35" s="84"/>
      <c r="BVC35" s="84"/>
      <c r="BVD35" s="84"/>
      <c r="BVE35" s="84"/>
      <c r="BVF35" s="84"/>
      <c r="BVG35" s="84"/>
      <c r="BVH35" s="84"/>
      <c r="BVI35" s="84"/>
      <c r="BVJ35" s="84"/>
      <c r="BVK35" s="84"/>
      <c r="BVL35" s="84"/>
      <c r="BVM35" s="84"/>
      <c r="BVN35" s="84"/>
      <c r="BVO35" s="84"/>
      <c r="BVP35" s="84"/>
      <c r="BVQ35" s="84"/>
      <c r="BVR35" s="84"/>
      <c r="BVS35" s="84"/>
      <c r="BVT35" s="84"/>
      <c r="BVU35" s="84"/>
      <c r="BVV35" s="84"/>
      <c r="BVW35" s="84"/>
      <c r="BVX35" s="84"/>
      <c r="BVY35" s="84"/>
      <c r="BVZ35" s="84"/>
      <c r="BWA35" s="84"/>
      <c r="BWB35" s="84"/>
      <c r="BWC35" s="84"/>
      <c r="BWD35" s="84"/>
      <c r="BWE35" s="84"/>
      <c r="BWF35" s="84"/>
      <c r="BWG35" s="84"/>
      <c r="BWH35" s="84"/>
      <c r="BWI35" s="84"/>
      <c r="BWJ35" s="84"/>
      <c r="BWK35" s="84"/>
      <c r="BWL35" s="84"/>
      <c r="BWM35" s="84"/>
      <c r="BWN35" s="84"/>
      <c r="BWO35" s="84"/>
      <c r="BWP35" s="84"/>
      <c r="BWQ35" s="84"/>
      <c r="BWR35" s="84"/>
      <c r="BWS35" s="84"/>
      <c r="BWT35" s="84"/>
      <c r="BWU35" s="84"/>
      <c r="BWV35" s="84"/>
      <c r="BWW35" s="84"/>
      <c r="BWX35" s="84"/>
      <c r="BWY35" s="84"/>
      <c r="BWZ35" s="84"/>
      <c r="BXA35" s="84"/>
      <c r="BXB35" s="84"/>
      <c r="BXC35" s="84"/>
      <c r="BXD35" s="84"/>
      <c r="BXE35" s="84"/>
      <c r="BXF35" s="84"/>
      <c r="BXG35" s="84"/>
      <c r="BXH35" s="84"/>
      <c r="BXI35" s="84"/>
      <c r="BXJ35" s="84"/>
      <c r="BXK35" s="84"/>
      <c r="BXL35" s="84"/>
      <c r="BXM35" s="84"/>
      <c r="BXN35" s="84"/>
      <c r="BXO35" s="84"/>
      <c r="BXP35" s="84"/>
      <c r="BXQ35" s="84"/>
      <c r="BXR35" s="84"/>
      <c r="BXS35" s="84"/>
      <c r="BXT35" s="84"/>
      <c r="BXU35" s="84"/>
      <c r="BXV35" s="84"/>
      <c r="BXW35" s="84"/>
      <c r="BXX35" s="84"/>
      <c r="BXY35" s="84"/>
      <c r="BXZ35" s="84"/>
      <c r="BYA35" s="84"/>
      <c r="BYB35" s="84"/>
      <c r="BYC35" s="84"/>
      <c r="BYD35" s="84"/>
      <c r="BYE35" s="84"/>
      <c r="BYF35" s="84"/>
      <c r="BYG35" s="84"/>
      <c r="BYH35" s="84"/>
      <c r="BYI35" s="84"/>
      <c r="BYJ35" s="84"/>
      <c r="BYK35" s="84"/>
      <c r="BYL35" s="84"/>
      <c r="BYM35" s="84"/>
      <c r="BYN35" s="84"/>
      <c r="BYO35" s="84"/>
      <c r="BYP35" s="84"/>
      <c r="BYQ35" s="84"/>
      <c r="BYR35" s="84"/>
      <c r="BYS35" s="84"/>
      <c r="BYT35" s="84"/>
      <c r="BYU35" s="84"/>
      <c r="BYV35" s="84"/>
      <c r="BYW35" s="84"/>
      <c r="BYX35" s="84"/>
      <c r="BYY35" s="84"/>
      <c r="BYZ35" s="84"/>
      <c r="BZA35" s="84"/>
      <c r="BZB35" s="84"/>
      <c r="BZC35" s="84"/>
      <c r="BZD35" s="84"/>
      <c r="BZE35" s="84"/>
      <c r="BZF35" s="84"/>
      <c r="BZG35" s="84"/>
      <c r="BZH35" s="84"/>
      <c r="BZI35" s="84"/>
      <c r="BZJ35" s="84"/>
      <c r="BZK35" s="84"/>
      <c r="BZL35" s="84"/>
      <c r="BZM35" s="84"/>
      <c r="BZN35" s="84"/>
      <c r="BZO35" s="84"/>
      <c r="BZP35" s="84"/>
      <c r="BZQ35" s="84"/>
      <c r="BZR35" s="84"/>
      <c r="BZS35" s="84"/>
      <c r="BZT35" s="84"/>
      <c r="BZU35" s="84"/>
      <c r="BZV35" s="84"/>
      <c r="BZW35" s="84"/>
      <c r="BZX35" s="84"/>
      <c r="BZY35" s="84"/>
      <c r="BZZ35" s="84"/>
      <c r="CAA35" s="84"/>
      <c r="CAB35" s="84"/>
      <c r="CAC35" s="84"/>
      <c r="CAD35" s="84"/>
      <c r="CAE35" s="84"/>
      <c r="CAF35" s="84"/>
      <c r="CAG35" s="84"/>
      <c r="CAH35" s="84"/>
      <c r="CAI35" s="84"/>
      <c r="CAJ35" s="84"/>
      <c r="CAK35" s="84"/>
      <c r="CAL35" s="84"/>
      <c r="CAM35" s="84"/>
      <c r="CAN35" s="84"/>
      <c r="CAO35" s="84"/>
      <c r="CAP35" s="84"/>
      <c r="CAQ35" s="84"/>
      <c r="CAR35" s="84"/>
      <c r="CAS35" s="84"/>
      <c r="CAT35" s="84"/>
      <c r="CAU35" s="84"/>
      <c r="CAV35" s="84"/>
      <c r="CAW35" s="84"/>
      <c r="CAX35" s="84"/>
      <c r="CAY35" s="84"/>
      <c r="CAZ35" s="84"/>
      <c r="CBA35" s="84"/>
      <c r="CBB35" s="84"/>
      <c r="CBC35" s="84"/>
      <c r="CBD35" s="84"/>
      <c r="CBE35" s="84"/>
      <c r="CBF35" s="84"/>
      <c r="CBG35" s="84"/>
      <c r="CBH35" s="84"/>
      <c r="CBI35" s="84"/>
      <c r="CBJ35" s="84"/>
      <c r="CBK35" s="84"/>
      <c r="CBL35" s="84"/>
      <c r="CBM35" s="84"/>
      <c r="CBN35" s="84"/>
      <c r="CBO35" s="84"/>
      <c r="CBP35" s="84"/>
      <c r="CBQ35" s="84"/>
      <c r="CBR35" s="84"/>
      <c r="CBS35" s="84"/>
      <c r="CBT35" s="84"/>
      <c r="CBU35" s="84"/>
      <c r="CBV35" s="84"/>
      <c r="CBW35" s="84"/>
      <c r="CBX35" s="84"/>
      <c r="CBY35" s="84"/>
      <c r="CBZ35" s="84"/>
      <c r="CCA35" s="84"/>
      <c r="CCB35" s="84"/>
      <c r="CCC35" s="84"/>
      <c r="CCD35" s="84"/>
      <c r="CCE35" s="84"/>
      <c r="CCF35" s="84"/>
      <c r="CCG35" s="84"/>
      <c r="CCH35" s="84"/>
      <c r="CCI35" s="84"/>
      <c r="CCJ35" s="84"/>
      <c r="CCK35" s="84"/>
      <c r="CCL35" s="84"/>
      <c r="CCM35" s="84"/>
      <c r="CCN35" s="84"/>
      <c r="CCO35" s="84"/>
      <c r="CCP35" s="84"/>
      <c r="CCQ35" s="84"/>
      <c r="CCR35" s="84"/>
      <c r="CCS35" s="84"/>
      <c r="CCT35" s="84"/>
      <c r="CCU35" s="84"/>
      <c r="CCV35" s="84"/>
      <c r="CCW35" s="84"/>
      <c r="CCX35" s="84"/>
      <c r="CCY35" s="84"/>
      <c r="CCZ35" s="84"/>
      <c r="CDA35" s="84"/>
      <c r="CDB35" s="84"/>
      <c r="CDC35" s="84"/>
      <c r="CDD35" s="84"/>
      <c r="CDE35" s="84"/>
      <c r="CDF35" s="84"/>
      <c r="CDG35" s="84"/>
      <c r="CDH35" s="84"/>
      <c r="CDI35" s="84"/>
      <c r="CDJ35" s="84"/>
      <c r="CDK35" s="84"/>
      <c r="CDL35" s="84"/>
      <c r="CDM35" s="84"/>
      <c r="CDN35" s="84"/>
      <c r="CDO35" s="84"/>
      <c r="CDP35" s="84"/>
      <c r="CDQ35" s="84"/>
      <c r="CDR35" s="84"/>
      <c r="CDS35" s="84"/>
      <c r="CDT35" s="84"/>
      <c r="CDU35" s="84"/>
      <c r="CDV35" s="84"/>
      <c r="CDW35" s="84"/>
      <c r="CDX35" s="84"/>
      <c r="CDY35" s="84"/>
      <c r="CDZ35" s="84"/>
      <c r="CEA35" s="84"/>
      <c r="CEB35" s="84"/>
      <c r="CEC35" s="84"/>
      <c r="CED35" s="84"/>
      <c r="CEE35" s="84"/>
      <c r="CEF35" s="84"/>
      <c r="CEG35" s="84"/>
      <c r="CEH35" s="84"/>
      <c r="CEI35" s="84"/>
      <c r="CEJ35" s="84"/>
      <c r="CEK35" s="84"/>
      <c r="CEL35" s="84"/>
      <c r="CEM35" s="84"/>
      <c r="CEN35" s="84"/>
      <c r="CEO35" s="84"/>
      <c r="CEP35" s="84"/>
      <c r="CEQ35" s="84"/>
      <c r="CER35" s="84"/>
      <c r="CES35" s="84"/>
      <c r="CET35" s="84"/>
      <c r="CEU35" s="84"/>
      <c r="CEV35" s="84"/>
      <c r="CEW35" s="84"/>
      <c r="CEX35" s="84"/>
      <c r="CEY35" s="84"/>
      <c r="CEZ35" s="84"/>
      <c r="CFA35" s="84"/>
      <c r="CFB35" s="84"/>
      <c r="CFC35" s="84"/>
      <c r="CFD35" s="84"/>
      <c r="CFE35" s="84"/>
      <c r="CFF35" s="84"/>
      <c r="CFG35" s="84"/>
      <c r="CFH35" s="84"/>
      <c r="CFI35" s="84"/>
      <c r="CFJ35" s="84"/>
      <c r="CFK35" s="84"/>
      <c r="CFL35" s="84"/>
      <c r="CFM35" s="84"/>
      <c r="CFN35" s="84"/>
      <c r="CFO35" s="84"/>
      <c r="CFP35" s="84"/>
      <c r="CFQ35" s="84"/>
      <c r="CFR35" s="84"/>
      <c r="CFS35" s="84"/>
      <c r="CFT35" s="84"/>
      <c r="CFU35" s="84"/>
      <c r="CFV35" s="84"/>
      <c r="CFW35" s="84"/>
      <c r="CFX35" s="84"/>
      <c r="CFY35" s="84"/>
      <c r="CFZ35" s="84"/>
      <c r="CGA35" s="84"/>
      <c r="CGB35" s="84"/>
      <c r="CGC35" s="84"/>
      <c r="CGD35" s="84"/>
      <c r="CGE35" s="84"/>
      <c r="CGF35" s="84"/>
      <c r="CGG35" s="84"/>
      <c r="CGH35" s="84"/>
      <c r="CGI35" s="84"/>
      <c r="CGJ35" s="84"/>
      <c r="CGK35" s="84"/>
      <c r="CGL35" s="84"/>
      <c r="CGM35" s="84"/>
      <c r="CGN35" s="84"/>
      <c r="CGO35" s="84"/>
      <c r="CGP35" s="84"/>
      <c r="CGQ35" s="84"/>
      <c r="CGR35" s="84"/>
      <c r="CGS35" s="84"/>
      <c r="CGT35" s="84"/>
      <c r="CGU35" s="84"/>
      <c r="CGV35" s="84"/>
      <c r="CGW35" s="84"/>
      <c r="CGX35" s="84"/>
      <c r="CGY35" s="84"/>
      <c r="CGZ35" s="84"/>
      <c r="CHA35" s="84"/>
      <c r="CHB35" s="84"/>
      <c r="CHC35" s="84"/>
      <c r="CHD35" s="84"/>
      <c r="CHE35" s="84"/>
      <c r="CHF35" s="84"/>
      <c r="CHG35" s="84"/>
      <c r="CHH35" s="84"/>
      <c r="CHI35" s="84"/>
      <c r="CHJ35" s="84"/>
      <c r="CHK35" s="84"/>
      <c r="CHL35" s="84"/>
      <c r="CHM35" s="84"/>
      <c r="CHN35" s="84"/>
      <c r="CHO35" s="84"/>
      <c r="CHP35" s="84"/>
      <c r="CHQ35" s="84"/>
      <c r="CHR35" s="84"/>
      <c r="CHS35" s="84"/>
      <c r="CHT35" s="84"/>
      <c r="CHU35" s="84"/>
      <c r="CHV35" s="84"/>
      <c r="CHW35" s="84"/>
      <c r="CHX35" s="84"/>
      <c r="CHY35" s="84"/>
      <c r="CHZ35" s="84"/>
      <c r="CIA35" s="84"/>
      <c r="CIB35" s="84"/>
      <c r="CIC35" s="84"/>
      <c r="CID35" s="84"/>
      <c r="CIE35" s="84"/>
      <c r="CIF35" s="84"/>
      <c r="CIG35" s="84"/>
      <c r="CIH35" s="84"/>
      <c r="CII35" s="84"/>
      <c r="CIJ35" s="84"/>
      <c r="CIK35" s="84"/>
      <c r="CIL35" s="84"/>
      <c r="CIM35" s="84"/>
      <c r="CIN35" s="84"/>
      <c r="CIO35" s="84"/>
      <c r="CIP35" s="84"/>
      <c r="CIQ35" s="84"/>
      <c r="CIR35" s="84"/>
      <c r="CIS35" s="84"/>
      <c r="CIT35" s="84"/>
      <c r="CIU35" s="84"/>
      <c r="CIV35" s="84"/>
      <c r="CIW35" s="84"/>
      <c r="CIX35" s="84"/>
      <c r="CIY35" s="84"/>
      <c r="CIZ35" s="84"/>
      <c r="CJA35" s="84"/>
      <c r="CJB35" s="84"/>
      <c r="CJC35" s="84"/>
      <c r="CJD35" s="84"/>
      <c r="CJE35" s="84"/>
      <c r="CJF35" s="84"/>
      <c r="CJG35" s="84"/>
      <c r="CJH35" s="84"/>
      <c r="CJI35" s="84"/>
      <c r="CJJ35" s="84"/>
      <c r="CJK35" s="84"/>
      <c r="CJL35" s="84"/>
      <c r="CJM35" s="84"/>
      <c r="CJN35" s="84"/>
      <c r="CJO35" s="84"/>
      <c r="CJP35" s="84"/>
      <c r="CJQ35" s="84"/>
      <c r="CJR35" s="84"/>
      <c r="CJS35" s="84"/>
      <c r="CJT35" s="84"/>
      <c r="CJU35" s="84"/>
      <c r="CJV35" s="84"/>
      <c r="CJW35" s="84"/>
      <c r="CJX35" s="84"/>
      <c r="CJY35" s="84"/>
      <c r="CJZ35" s="84"/>
      <c r="CKA35" s="84"/>
      <c r="CKB35" s="84"/>
      <c r="CKC35" s="84"/>
      <c r="CKD35" s="84"/>
      <c r="CKE35" s="84"/>
      <c r="CKF35" s="84"/>
      <c r="CKG35" s="84"/>
      <c r="CKH35" s="84"/>
      <c r="CKI35" s="84"/>
      <c r="CKJ35" s="84"/>
      <c r="CKK35" s="84"/>
      <c r="CKL35" s="84"/>
      <c r="CKM35" s="84"/>
      <c r="CKN35" s="84"/>
      <c r="CKO35" s="84"/>
      <c r="CKP35" s="84"/>
      <c r="CKQ35" s="84"/>
      <c r="CKR35" s="84"/>
      <c r="CKS35" s="84"/>
      <c r="CKT35" s="84"/>
      <c r="CKU35" s="84"/>
      <c r="CKV35" s="84"/>
      <c r="CKW35" s="84"/>
      <c r="CKX35" s="84"/>
      <c r="CKY35" s="84"/>
      <c r="CKZ35" s="84"/>
      <c r="CLA35" s="84"/>
      <c r="CLB35" s="84"/>
      <c r="CLC35" s="84"/>
      <c r="CLD35" s="84"/>
      <c r="CLE35" s="84"/>
      <c r="CLF35" s="84"/>
      <c r="CLG35" s="84"/>
      <c r="CLH35" s="84"/>
      <c r="CLI35" s="84"/>
      <c r="CLJ35" s="84"/>
      <c r="CLK35" s="84"/>
      <c r="CLL35" s="84"/>
      <c r="CLM35" s="84"/>
      <c r="CLN35" s="84"/>
      <c r="CLO35" s="84"/>
      <c r="CLP35" s="84"/>
      <c r="CLQ35" s="84"/>
      <c r="CLR35" s="84"/>
      <c r="CLS35" s="84"/>
      <c r="CLT35" s="84"/>
      <c r="CLU35" s="84"/>
      <c r="CLV35" s="84"/>
      <c r="CLW35" s="84"/>
      <c r="CLX35" s="84"/>
      <c r="CLY35" s="84"/>
      <c r="CLZ35" s="84"/>
      <c r="CMA35" s="84"/>
      <c r="CMB35" s="84"/>
      <c r="CMC35" s="84"/>
      <c r="CMD35" s="84"/>
      <c r="CME35" s="84"/>
      <c r="CMF35" s="84"/>
      <c r="CMG35" s="84"/>
      <c r="CMH35" s="84"/>
      <c r="CMI35" s="84"/>
      <c r="CMJ35" s="84"/>
      <c r="CMK35" s="84"/>
      <c r="CML35" s="84"/>
      <c r="CMM35" s="84"/>
      <c r="CMN35" s="84"/>
      <c r="CMO35" s="84"/>
      <c r="CMP35" s="84"/>
      <c r="CMQ35" s="84"/>
      <c r="CMR35" s="84"/>
      <c r="CMS35" s="84"/>
      <c r="CMT35" s="84"/>
      <c r="CMU35" s="84"/>
      <c r="CMV35" s="84"/>
      <c r="CMW35" s="84"/>
      <c r="CMX35" s="84"/>
      <c r="CMY35" s="84"/>
      <c r="CMZ35" s="84"/>
      <c r="CNA35" s="84"/>
      <c r="CNB35" s="84"/>
      <c r="CNC35" s="84"/>
      <c r="CND35" s="84"/>
      <c r="CNE35" s="84"/>
      <c r="CNF35" s="84"/>
      <c r="CNG35" s="84"/>
      <c r="CNH35" s="84"/>
      <c r="CNI35" s="84"/>
      <c r="CNJ35" s="84"/>
      <c r="CNK35" s="84"/>
      <c r="CNL35" s="84"/>
      <c r="CNM35" s="84"/>
      <c r="CNN35" s="84"/>
      <c r="CNO35" s="84"/>
      <c r="CNP35" s="84"/>
      <c r="CNQ35" s="84"/>
      <c r="CNR35" s="84"/>
      <c r="CNS35" s="84"/>
      <c r="CNT35" s="84"/>
      <c r="CNU35" s="84"/>
      <c r="CNV35" s="84"/>
      <c r="CNW35" s="84"/>
      <c r="CNX35" s="84"/>
      <c r="CNY35" s="84"/>
      <c r="CNZ35" s="84"/>
      <c r="COA35" s="84"/>
      <c r="COB35" s="84"/>
      <c r="COC35" s="84"/>
      <c r="COD35" s="84"/>
      <c r="COE35" s="84"/>
      <c r="COF35" s="84"/>
      <c r="COG35" s="84"/>
      <c r="COH35" s="84"/>
      <c r="COI35" s="84"/>
      <c r="COJ35" s="84"/>
      <c r="COK35" s="84"/>
      <c r="COL35" s="84"/>
      <c r="COM35" s="84"/>
      <c r="CON35" s="84"/>
      <c r="COO35" s="84"/>
      <c r="COP35" s="84"/>
      <c r="COQ35" s="84"/>
      <c r="COR35" s="84"/>
      <c r="COS35" s="84"/>
      <c r="COT35" s="84"/>
      <c r="COU35" s="84"/>
      <c r="COV35" s="84"/>
      <c r="COW35" s="84"/>
      <c r="COX35" s="84"/>
      <c r="COY35" s="84"/>
      <c r="COZ35" s="84"/>
      <c r="CPA35" s="84"/>
      <c r="CPB35" s="84"/>
      <c r="CPC35" s="84"/>
      <c r="CPD35" s="84"/>
      <c r="CPE35" s="84"/>
      <c r="CPF35" s="84"/>
      <c r="CPG35" s="84"/>
      <c r="CPH35" s="84"/>
      <c r="CPI35" s="84"/>
      <c r="CPJ35" s="84"/>
      <c r="CPK35" s="84"/>
      <c r="CPL35" s="84"/>
      <c r="CPM35" s="84"/>
      <c r="CPN35" s="84"/>
      <c r="CPO35" s="84"/>
      <c r="CPP35" s="84"/>
      <c r="CPQ35" s="84"/>
      <c r="CPR35" s="84"/>
      <c r="CPS35" s="84"/>
      <c r="CPT35" s="84"/>
      <c r="CPU35" s="84"/>
      <c r="CPV35" s="84"/>
      <c r="CPW35" s="84"/>
      <c r="CPX35" s="84"/>
      <c r="CPY35" s="84"/>
      <c r="CPZ35" s="84"/>
      <c r="CQA35" s="84"/>
      <c r="CQB35" s="84"/>
      <c r="CQC35" s="84"/>
      <c r="CQD35" s="84"/>
      <c r="CQE35" s="84"/>
      <c r="CQF35" s="84"/>
      <c r="CQG35" s="84"/>
      <c r="CQH35" s="84"/>
      <c r="CQI35" s="84"/>
      <c r="CQJ35" s="84"/>
      <c r="CQK35" s="84"/>
      <c r="CQL35" s="84"/>
      <c r="CQM35" s="84"/>
      <c r="CQN35" s="84"/>
      <c r="CQO35" s="84"/>
      <c r="CQP35" s="84"/>
      <c r="CQQ35" s="84"/>
      <c r="CQR35" s="84"/>
      <c r="CQS35" s="84"/>
      <c r="CQT35" s="84"/>
      <c r="CQU35" s="84"/>
      <c r="CQV35" s="84"/>
      <c r="CQW35" s="84"/>
      <c r="CQX35" s="84"/>
      <c r="CQY35" s="84"/>
      <c r="CQZ35" s="84"/>
      <c r="CRA35" s="84"/>
      <c r="CRB35" s="84"/>
      <c r="CRC35" s="84"/>
      <c r="CRD35" s="84"/>
      <c r="CRE35" s="84"/>
      <c r="CRF35" s="84"/>
      <c r="CRG35" s="84"/>
      <c r="CRH35" s="84"/>
      <c r="CRI35" s="84"/>
      <c r="CRJ35" s="84"/>
      <c r="CRK35" s="84"/>
      <c r="CRL35" s="84"/>
      <c r="CRM35" s="84"/>
      <c r="CRN35" s="84"/>
      <c r="CRO35" s="84"/>
      <c r="CRP35" s="84"/>
      <c r="CRQ35" s="84"/>
      <c r="CRR35" s="84"/>
      <c r="CRS35" s="84"/>
      <c r="CRT35" s="84"/>
      <c r="CRU35" s="84"/>
      <c r="CRV35" s="84"/>
      <c r="CRW35" s="84"/>
      <c r="CRX35" s="84"/>
      <c r="CRY35" s="84"/>
      <c r="CRZ35" s="84"/>
      <c r="CSA35" s="84"/>
      <c r="CSB35" s="84"/>
      <c r="CSC35" s="84"/>
      <c r="CSD35" s="84"/>
      <c r="CSE35" s="84"/>
      <c r="CSF35" s="84"/>
      <c r="CSG35" s="84"/>
      <c r="CSH35" s="84"/>
      <c r="CSI35" s="84"/>
      <c r="CSJ35" s="84"/>
      <c r="CSK35" s="84"/>
      <c r="CSL35" s="84"/>
      <c r="CSM35" s="84"/>
      <c r="CSN35" s="84"/>
      <c r="CSO35" s="84"/>
      <c r="CSP35" s="84"/>
      <c r="CSQ35" s="84"/>
      <c r="CSR35" s="84"/>
      <c r="CSS35" s="84"/>
      <c r="CST35" s="84"/>
      <c r="CSU35" s="84"/>
      <c r="CSV35" s="84"/>
      <c r="CSW35" s="84"/>
      <c r="CSX35" s="84"/>
      <c r="CSY35" s="84"/>
      <c r="CSZ35" s="84"/>
      <c r="CTA35" s="84"/>
      <c r="CTB35" s="84"/>
      <c r="CTC35" s="84"/>
      <c r="CTD35" s="84"/>
      <c r="CTE35" s="84"/>
      <c r="CTF35" s="84"/>
      <c r="CTG35" s="84"/>
      <c r="CTH35" s="84"/>
      <c r="CTI35" s="84"/>
      <c r="CTJ35" s="84"/>
      <c r="CTK35" s="84"/>
      <c r="CTL35" s="84"/>
      <c r="CTM35" s="84"/>
      <c r="CTN35" s="84"/>
      <c r="CTO35" s="84"/>
      <c r="CTP35" s="84"/>
      <c r="CTQ35" s="84"/>
      <c r="CTR35" s="84"/>
      <c r="CTS35" s="84"/>
      <c r="CTT35" s="84"/>
      <c r="CTU35" s="84"/>
      <c r="CTV35" s="84"/>
      <c r="CTW35" s="84"/>
      <c r="CTX35" s="84"/>
      <c r="CTY35" s="84"/>
      <c r="CTZ35" s="84"/>
      <c r="CUA35" s="84"/>
      <c r="CUB35" s="84"/>
      <c r="CUC35" s="84"/>
      <c r="CUD35" s="84"/>
      <c r="CUE35" s="84"/>
      <c r="CUF35" s="84"/>
      <c r="CUG35" s="84"/>
      <c r="CUH35" s="84"/>
      <c r="CUI35" s="84"/>
      <c r="CUJ35" s="84"/>
      <c r="CUK35" s="84"/>
      <c r="CUL35" s="84"/>
      <c r="CUM35" s="84"/>
      <c r="CUN35" s="84"/>
      <c r="CUO35" s="84"/>
      <c r="CUP35" s="84"/>
      <c r="CUQ35" s="84"/>
      <c r="CUR35" s="84"/>
      <c r="CUS35" s="84"/>
      <c r="CUT35" s="84"/>
      <c r="CUU35" s="84"/>
      <c r="CUV35" s="84"/>
      <c r="CUW35" s="84"/>
      <c r="CUX35" s="84"/>
      <c r="CUY35" s="84"/>
      <c r="CUZ35" s="84"/>
      <c r="CVA35" s="84"/>
      <c r="CVB35" s="84"/>
      <c r="CVC35" s="84"/>
      <c r="CVD35" s="84"/>
      <c r="CVE35" s="84"/>
      <c r="CVF35" s="84"/>
      <c r="CVG35" s="84"/>
      <c r="CVH35" s="84"/>
      <c r="CVI35" s="84"/>
      <c r="CVJ35" s="84"/>
      <c r="CVK35" s="84"/>
      <c r="CVL35" s="84"/>
      <c r="CVM35" s="84"/>
      <c r="CVN35" s="84"/>
      <c r="CVO35" s="84"/>
      <c r="CVP35" s="84"/>
      <c r="CVQ35" s="84"/>
      <c r="CVR35" s="84"/>
      <c r="CVS35" s="84"/>
      <c r="CVT35" s="84"/>
      <c r="CVU35" s="84"/>
      <c r="CVV35" s="84"/>
      <c r="CVW35" s="84"/>
      <c r="CVX35" s="84"/>
      <c r="CVY35" s="84"/>
      <c r="CVZ35" s="84"/>
      <c r="CWA35" s="84"/>
      <c r="CWB35" s="84"/>
      <c r="CWC35" s="84"/>
      <c r="CWD35" s="84"/>
      <c r="CWE35" s="84"/>
      <c r="CWF35" s="84"/>
      <c r="CWG35" s="84"/>
      <c r="CWH35" s="84"/>
      <c r="CWI35" s="84"/>
      <c r="CWJ35" s="84"/>
      <c r="CWK35" s="84"/>
      <c r="CWL35" s="84"/>
      <c r="CWM35" s="84"/>
      <c r="CWN35" s="84"/>
      <c r="CWO35" s="84"/>
      <c r="CWP35" s="84"/>
      <c r="CWQ35" s="84"/>
      <c r="CWR35" s="84"/>
      <c r="CWS35" s="84"/>
      <c r="CWT35" s="84"/>
      <c r="CWU35" s="84"/>
      <c r="CWV35" s="84"/>
      <c r="CWW35" s="84"/>
      <c r="CWX35" s="84"/>
      <c r="CWY35" s="84"/>
      <c r="CWZ35" s="84"/>
      <c r="CXA35" s="84"/>
      <c r="CXB35" s="84"/>
      <c r="CXC35" s="84"/>
      <c r="CXD35" s="84"/>
      <c r="CXE35" s="84"/>
      <c r="CXF35" s="84"/>
      <c r="CXG35" s="84"/>
      <c r="CXH35" s="84"/>
      <c r="CXI35" s="84"/>
      <c r="CXJ35" s="84"/>
      <c r="CXK35" s="84"/>
      <c r="CXL35" s="84"/>
      <c r="CXM35" s="84"/>
      <c r="CXN35" s="84"/>
      <c r="CXO35" s="84"/>
      <c r="CXP35" s="84"/>
      <c r="CXQ35" s="84"/>
      <c r="CXR35" s="84"/>
      <c r="CXS35" s="84"/>
      <c r="CXT35" s="84"/>
      <c r="CXU35" s="84"/>
      <c r="CXV35" s="84"/>
      <c r="CXW35" s="84"/>
      <c r="CXX35" s="84"/>
      <c r="CXY35" s="84"/>
      <c r="CXZ35" s="84"/>
      <c r="CYA35" s="84"/>
      <c r="CYB35" s="84"/>
      <c r="CYC35" s="84"/>
      <c r="CYD35" s="84"/>
      <c r="CYE35" s="84"/>
      <c r="CYF35" s="84"/>
      <c r="CYG35" s="84"/>
      <c r="CYH35" s="84"/>
      <c r="CYI35" s="84"/>
      <c r="CYJ35" s="84"/>
      <c r="CYK35" s="84"/>
      <c r="CYL35" s="84"/>
      <c r="CYM35" s="84"/>
      <c r="CYN35" s="84"/>
      <c r="CYO35" s="84"/>
      <c r="CYP35" s="84"/>
      <c r="CYQ35" s="84"/>
      <c r="CYR35" s="84"/>
      <c r="CYS35" s="84"/>
      <c r="CYT35" s="84"/>
      <c r="CYU35" s="84"/>
      <c r="CYV35" s="84"/>
      <c r="CYW35" s="84"/>
      <c r="CYX35" s="84"/>
      <c r="CYY35" s="84"/>
      <c r="CYZ35" s="84"/>
      <c r="CZA35" s="84"/>
      <c r="CZB35" s="84"/>
      <c r="CZC35" s="84"/>
      <c r="CZD35" s="84"/>
      <c r="CZE35" s="84"/>
      <c r="CZF35" s="84"/>
      <c r="CZG35" s="84"/>
      <c r="CZH35" s="84"/>
      <c r="CZI35" s="84"/>
      <c r="CZJ35" s="84"/>
      <c r="CZK35" s="84"/>
      <c r="CZL35" s="84"/>
      <c r="CZM35" s="84"/>
      <c r="CZN35" s="84"/>
      <c r="CZO35" s="84"/>
      <c r="CZP35" s="84"/>
      <c r="CZQ35" s="84"/>
      <c r="CZR35" s="84"/>
      <c r="CZS35" s="84"/>
      <c r="CZT35" s="84"/>
      <c r="CZU35" s="84"/>
      <c r="CZV35" s="84"/>
      <c r="CZW35" s="84"/>
      <c r="CZX35" s="84"/>
      <c r="CZY35" s="84"/>
      <c r="CZZ35" s="84"/>
      <c r="DAA35" s="84"/>
      <c r="DAB35" s="84"/>
      <c r="DAC35" s="84"/>
      <c r="DAD35" s="84"/>
      <c r="DAE35" s="84"/>
      <c r="DAF35" s="84"/>
      <c r="DAG35" s="84"/>
      <c r="DAH35" s="84"/>
      <c r="DAI35" s="84"/>
      <c r="DAJ35" s="84"/>
      <c r="DAK35" s="84"/>
      <c r="DAL35" s="84"/>
      <c r="DAM35" s="84"/>
      <c r="DAN35" s="84"/>
      <c r="DAO35" s="84"/>
      <c r="DAP35" s="84"/>
      <c r="DAQ35" s="84"/>
      <c r="DAR35" s="84"/>
      <c r="DAS35" s="84"/>
      <c r="DAT35" s="84"/>
      <c r="DAU35" s="84"/>
      <c r="DAV35" s="84"/>
      <c r="DAW35" s="84"/>
      <c r="DAX35" s="84"/>
      <c r="DAY35" s="84"/>
      <c r="DAZ35" s="84"/>
      <c r="DBA35" s="84"/>
      <c r="DBB35" s="84"/>
      <c r="DBC35" s="84"/>
      <c r="DBD35" s="84"/>
      <c r="DBE35" s="84"/>
      <c r="DBF35" s="84"/>
      <c r="DBG35" s="84"/>
      <c r="DBH35" s="84"/>
      <c r="DBI35" s="84"/>
      <c r="DBJ35" s="84"/>
      <c r="DBK35" s="84"/>
      <c r="DBL35" s="84"/>
      <c r="DBM35" s="84"/>
      <c r="DBN35" s="84"/>
      <c r="DBO35" s="84"/>
      <c r="DBP35" s="84"/>
      <c r="DBQ35" s="84"/>
      <c r="DBR35" s="84"/>
      <c r="DBS35" s="84"/>
      <c r="DBT35" s="84"/>
      <c r="DBU35" s="84"/>
      <c r="DBV35" s="84"/>
      <c r="DBW35" s="84"/>
      <c r="DBX35" s="84"/>
      <c r="DBY35" s="84"/>
      <c r="DBZ35" s="84"/>
      <c r="DCA35" s="84"/>
      <c r="DCB35" s="84"/>
      <c r="DCC35" s="84"/>
      <c r="DCD35" s="84"/>
      <c r="DCE35" s="84"/>
      <c r="DCF35" s="84"/>
      <c r="DCG35" s="84"/>
      <c r="DCH35" s="84"/>
      <c r="DCI35" s="84"/>
      <c r="DCJ35" s="84"/>
      <c r="DCK35" s="84"/>
      <c r="DCL35" s="84"/>
      <c r="DCM35" s="84"/>
      <c r="DCN35" s="84"/>
      <c r="DCO35" s="84"/>
      <c r="DCP35" s="84"/>
      <c r="DCQ35" s="84"/>
      <c r="DCR35" s="84"/>
      <c r="DCS35" s="84"/>
      <c r="DCT35" s="84"/>
      <c r="DCU35" s="84"/>
      <c r="DCV35" s="84"/>
      <c r="DCW35" s="84"/>
      <c r="DCX35" s="84"/>
      <c r="DCY35" s="84"/>
      <c r="DCZ35" s="84"/>
      <c r="DDA35" s="84"/>
      <c r="DDB35" s="84"/>
      <c r="DDC35" s="84"/>
      <c r="DDD35" s="84"/>
      <c r="DDE35" s="84"/>
      <c r="DDF35" s="84"/>
      <c r="DDG35" s="84"/>
      <c r="DDH35" s="84"/>
      <c r="DDI35" s="84"/>
      <c r="DDJ35" s="84"/>
      <c r="DDK35" s="84"/>
      <c r="DDL35" s="84"/>
      <c r="DDM35" s="84"/>
      <c r="DDN35" s="84"/>
      <c r="DDO35" s="84"/>
      <c r="DDP35" s="84"/>
      <c r="DDQ35" s="84"/>
      <c r="DDR35" s="84"/>
      <c r="DDS35" s="84"/>
      <c r="DDT35" s="84"/>
      <c r="DDU35" s="84"/>
      <c r="DDV35" s="84"/>
      <c r="DDW35" s="84"/>
      <c r="DDX35" s="84"/>
      <c r="DDY35" s="84"/>
      <c r="DDZ35" s="84"/>
      <c r="DEA35" s="84"/>
      <c r="DEB35" s="84"/>
      <c r="DEC35" s="84"/>
      <c r="DED35" s="84"/>
      <c r="DEE35" s="84"/>
      <c r="DEF35" s="84"/>
      <c r="DEG35" s="84"/>
      <c r="DEH35" s="84"/>
      <c r="DEI35" s="84"/>
      <c r="DEJ35" s="84"/>
      <c r="DEK35" s="84"/>
      <c r="DEL35" s="84"/>
      <c r="DEM35" s="84"/>
      <c r="DEN35" s="84"/>
      <c r="DEO35" s="84"/>
      <c r="DEP35" s="84"/>
      <c r="DEQ35" s="84"/>
      <c r="DER35" s="84"/>
      <c r="DES35" s="84"/>
      <c r="DET35" s="84"/>
      <c r="DEU35" s="84"/>
      <c r="DEV35" s="84"/>
      <c r="DEW35" s="84"/>
      <c r="DEX35" s="84"/>
      <c r="DEY35" s="84"/>
      <c r="DEZ35" s="84"/>
      <c r="DFA35" s="84"/>
      <c r="DFB35" s="84"/>
      <c r="DFC35" s="84"/>
      <c r="DFD35" s="84"/>
      <c r="DFE35" s="84"/>
      <c r="DFF35" s="84"/>
      <c r="DFG35" s="84"/>
      <c r="DFH35" s="84"/>
      <c r="DFI35" s="84"/>
      <c r="DFJ35" s="84"/>
      <c r="DFK35" s="84"/>
      <c r="DFL35" s="84"/>
      <c r="DFM35" s="84"/>
      <c r="DFN35" s="84"/>
      <c r="DFO35" s="84"/>
      <c r="DFP35" s="84"/>
      <c r="DFQ35" s="84"/>
      <c r="DFR35" s="84"/>
      <c r="DFS35" s="84"/>
      <c r="DFT35" s="84"/>
      <c r="DFU35" s="84"/>
      <c r="DFV35" s="84"/>
      <c r="DFW35" s="84"/>
      <c r="DFX35" s="84"/>
      <c r="DFY35" s="84"/>
      <c r="DFZ35" s="84"/>
      <c r="DGA35" s="84"/>
      <c r="DGB35" s="84"/>
      <c r="DGC35" s="84"/>
      <c r="DGD35" s="84"/>
      <c r="DGE35" s="84"/>
      <c r="DGF35" s="84"/>
      <c r="DGG35" s="84"/>
      <c r="DGH35" s="84"/>
      <c r="DGI35" s="84"/>
      <c r="DGJ35" s="84"/>
      <c r="DGK35" s="84"/>
      <c r="DGL35" s="84"/>
      <c r="DGM35" s="84"/>
      <c r="DGN35" s="84"/>
      <c r="DGO35" s="84"/>
      <c r="DGP35" s="84"/>
      <c r="DGQ35" s="84"/>
      <c r="DGR35" s="84"/>
      <c r="DGS35" s="84"/>
      <c r="DGT35" s="84"/>
      <c r="DGU35" s="84"/>
      <c r="DGV35" s="84"/>
      <c r="DGW35" s="84"/>
      <c r="DGX35" s="84"/>
      <c r="DGY35" s="84"/>
      <c r="DGZ35" s="84"/>
      <c r="DHA35" s="84"/>
      <c r="DHB35" s="84"/>
      <c r="DHC35" s="84"/>
      <c r="DHD35" s="84"/>
      <c r="DHE35" s="84"/>
      <c r="DHF35" s="84"/>
      <c r="DHG35" s="84"/>
      <c r="DHH35" s="84"/>
      <c r="DHI35" s="84"/>
      <c r="DHJ35" s="84"/>
      <c r="DHK35" s="84"/>
      <c r="DHL35" s="84"/>
      <c r="DHM35" s="84"/>
      <c r="DHN35" s="84"/>
      <c r="DHO35" s="84"/>
      <c r="DHP35" s="84"/>
      <c r="DHQ35" s="84"/>
      <c r="DHR35" s="84"/>
      <c r="DHS35" s="84"/>
      <c r="DHT35" s="84"/>
      <c r="DHU35" s="84"/>
      <c r="DHV35" s="84"/>
      <c r="DHW35" s="84"/>
      <c r="DHX35" s="84"/>
      <c r="DHY35" s="84"/>
      <c r="DHZ35" s="84"/>
      <c r="DIA35" s="84"/>
      <c r="DIB35" s="84"/>
      <c r="DIC35" s="84"/>
      <c r="DID35" s="84"/>
      <c r="DIE35" s="84"/>
      <c r="DIF35" s="84"/>
      <c r="DIG35" s="84"/>
      <c r="DIH35" s="84"/>
      <c r="DII35" s="84"/>
      <c r="DIJ35" s="84"/>
      <c r="DIK35" s="84"/>
      <c r="DIL35" s="84"/>
      <c r="DIM35" s="84"/>
      <c r="DIN35" s="84"/>
      <c r="DIO35" s="84"/>
      <c r="DIP35" s="84"/>
      <c r="DIQ35" s="84"/>
      <c r="DIR35" s="84"/>
      <c r="DIS35" s="84"/>
      <c r="DIT35" s="84"/>
      <c r="DIU35" s="84"/>
      <c r="DIV35" s="84"/>
      <c r="DIW35" s="84"/>
      <c r="DIX35" s="84"/>
      <c r="DIY35" s="84"/>
      <c r="DIZ35" s="84"/>
      <c r="DJA35" s="84"/>
      <c r="DJB35" s="84"/>
      <c r="DJC35" s="84"/>
      <c r="DJD35" s="84"/>
      <c r="DJE35" s="84"/>
      <c r="DJF35" s="84"/>
      <c r="DJG35" s="84"/>
      <c r="DJH35" s="84"/>
      <c r="DJI35" s="84"/>
      <c r="DJJ35" s="84"/>
      <c r="DJK35" s="84"/>
      <c r="DJL35" s="84"/>
      <c r="DJM35" s="84"/>
      <c r="DJN35" s="84"/>
      <c r="DJO35" s="84"/>
      <c r="DJP35" s="84"/>
      <c r="DJQ35" s="84"/>
      <c r="DJR35" s="84"/>
      <c r="DJS35" s="84"/>
      <c r="DJT35" s="84"/>
      <c r="DJU35" s="84"/>
      <c r="DJV35" s="84"/>
      <c r="DJW35" s="84"/>
      <c r="DJX35" s="84"/>
      <c r="DJY35" s="84"/>
      <c r="DJZ35" s="84"/>
      <c r="DKA35" s="84"/>
      <c r="DKB35" s="84"/>
      <c r="DKC35" s="84"/>
      <c r="DKD35" s="84"/>
      <c r="DKE35" s="84"/>
      <c r="DKF35" s="84"/>
      <c r="DKG35" s="84"/>
      <c r="DKH35" s="84"/>
      <c r="DKI35" s="84"/>
      <c r="DKJ35" s="84"/>
      <c r="DKK35" s="84"/>
      <c r="DKL35" s="84"/>
      <c r="DKM35" s="84"/>
      <c r="DKN35" s="84"/>
      <c r="DKO35" s="84"/>
      <c r="DKP35" s="84"/>
      <c r="DKQ35" s="84"/>
      <c r="DKR35" s="84"/>
      <c r="DKS35" s="84"/>
      <c r="DKT35" s="84"/>
      <c r="DKU35" s="84"/>
      <c r="DKV35" s="84"/>
      <c r="DKW35" s="84"/>
      <c r="DKX35" s="84"/>
      <c r="DKY35" s="84"/>
      <c r="DKZ35" s="84"/>
      <c r="DLA35" s="84"/>
      <c r="DLB35" s="84"/>
      <c r="DLC35" s="84"/>
      <c r="DLD35" s="84"/>
      <c r="DLE35" s="84"/>
      <c r="DLF35" s="84"/>
      <c r="DLG35" s="84"/>
      <c r="DLH35" s="84"/>
      <c r="DLI35" s="84"/>
      <c r="DLJ35" s="84"/>
      <c r="DLK35" s="84"/>
      <c r="DLL35" s="84"/>
      <c r="DLM35" s="84"/>
      <c r="DLN35" s="84"/>
      <c r="DLO35" s="84"/>
      <c r="DLP35" s="84"/>
      <c r="DLQ35" s="84"/>
      <c r="DLR35" s="84"/>
      <c r="DLS35" s="84"/>
      <c r="DLT35" s="84"/>
      <c r="DLU35" s="84"/>
      <c r="DLV35" s="84"/>
      <c r="DLW35" s="84"/>
      <c r="DLX35" s="84"/>
      <c r="DLY35" s="84"/>
      <c r="DLZ35" s="84"/>
      <c r="DMA35" s="84"/>
      <c r="DMB35" s="84"/>
      <c r="DMC35" s="84"/>
      <c r="DMD35" s="84"/>
      <c r="DME35" s="84"/>
      <c r="DMF35" s="84"/>
      <c r="DMG35" s="84"/>
      <c r="DMH35" s="84"/>
      <c r="DMI35" s="84"/>
      <c r="DMJ35" s="84"/>
      <c r="DMK35" s="84"/>
      <c r="DML35" s="84"/>
      <c r="DMM35" s="84"/>
      <c r="DMN35" s="84"/>
      <c r="DMO35" s="84"/>
      <c r="DMP35" s="84"/>
      <c r="DMQ35" s="84"/>
      <c r="DMR35" s="84"/>
      <c r="DMS35" s="84"/>
      <c r="DMT35" s="84"/>
      <c r="DMU35" s="84"/>
      <c r="DMV35" s="84"/>
      <c r="DMW35" s="84"/>
      <c r="DMX35" s="84"/>
      <c r="DMY35" s="84"/>
      <c r="DMZ35" s="84"/>
      <c r="DNA35" s="84"/>
      <c r="DNB35" s="84"/>
      <c r="DNC35" s="84"/>
      <c r="DND35" s="84"/>
      <c r="DNE35" s="84"/>
      <c r="DNF35" s="84"/>
      <c r="DNG35" s="84"/>
      <c r="DNH35" s="84"/>
      <c r="DNI35" s="84"/>
      <c r="DNJ35" s="84"/>
      <c r="DNK35" s="84"/>
      <c r="DNL35" s="84"/>
      <c r="DNM35" s="84"/>
      <c r="DNN35" s="84"/>
      <c r="DNO35" s="84"/>
      <c r="DNP35" s="84"/>
      <c r="DNQ35" s="84"/>
      <c r="DNR35" s="84"/>
      <c r="DNS35" s="84"/>
      <c r="DNT35" s="84"/>
      <c r="DNU35" s="84"/>
      <c r="DNV35" s="84"/>
      <c r="DNW35" s="84"/>
      <c r="DNX35" s="84"/>
      <c r="DNY35" s="84"/>
      <c r="DNZ35" s="84"/>
      <c r="DOA35" s="84"/>
      <c r="DOB35" s="84"/>
      <c r="DOC35" s="84"/>
      <c r="DOD35" s="84"/>
      <c r="DOE35" s="84"/>
      <c r="DOF35" s="84"/>
      <c r="DOG35" s="84"/>
      <c r="DOH35" s="84"/>
      <c r="DOI35" s="84"/>
      <c r="DOJ35" s="84"/>
      <c r="DOK35" s="84"/>
      <c r="DOL35" s="84"/>
      <c r="DOM35" s="84"/>
      <c r="DON35" s="84"/>
      <c r="DOO35" s="84"/>
      <c r="DOP35" s="84"/>
      <c r="DOQ35" s="84"/>
      <c r="DOR35" s="84"/>
      <c r="DOS35" s="84"/>
      <c r="DOT35" s="84"/>
      <c r="DOU35" s="84"/>
      <c r="DOV35" s="84"/>
      <c r="DOW35" s="84"/>
      <c r="DOX35" s="84"/>
      <c r="DOY35" s="84"/>
      <c r="DOZ35" s="84"/>
      <c r="DPA35" s="84"/>
      <c r="DPB35" s="84"/>
      <c r="DPC35" s="84"/>
      <c r="DPD35" s="84"/>
      <c r="DPE35" s="84"/>
      <c r="DPF35" s="84"/>
      <c r="DPG35" s="84"/>
      <c r="DPH35" s="84"/>
      <c r="DPI35" s="84"/>
      <c r="DPJ35" s="84"/>
      <c r="DPK35" s="84"/>
      <c r="DPL35" s="84"/>
      <c r="DPM35" s="84"/>
      <c r="DPN35" s="84"/>
      <c r="DPO35" s="84"/>
      <c r="DPP35" s="84"/>
      <c r="DPQ35" s="84"/>
      <c r="DPR35" s="84"/>
      <c r="DPS35" s="84"/>
      <c r="DPT35" s="84"/>
      <c r="DPU35" s="84"/>
      <c r="DPV35" s="84"/>
      <c r="DPW35" s="84"/>
      <c r="DPX35" s="84"/>
      <c r="DPY35" s="84"/>
      <c r="DPZ35" s="84"/>
      <c r="DQA35" s="84"/>
      <c r="DQB35" s="84"/>
      <c r="DQC35" s="84"/>
      <c r="DQD35" s="84"/>
      <c r="DQE35" s="84"/>
      <c r="DQF35" s="84"/>
      <c r="DQG35" s="84"/>
      <c r="DQH35" s="84"/>
      <c r="DQI35" s="84"/>
      <c r="DQJ35" s="84"/>
      <c r="DQK35" s="84"/>
      <c r="DQL35" s="84"/>
      <c r="DQM35" s="84"/>
      <c r="DQN35" s="84"/>
      <c r="DQO35" s="84"/>
      <c r="DQP35" s="84"/>
      <c r="DQQ35" s="84"/>
      <c r="DQR35" s="84"/>
      <c r="DQS35" s="84"/>
      <c r="DQT35" s="84"/>
      <c r="DQU35" s="84"/>
      <c r="DQV35" s="84"/>
      <c r="DQW35" s="84"/>
      <c r="DQX35" s="84"/>
      <c r="DQY35" s="84"/>
      <c r="DQZ35" s="84"/>
      <c r="DRA35" s="84"/>
      <c r="DRB35" s="84"/>
      <c r="DRC35" s="84"/>
      <c r="DRD35" s="84"/>
      <c r="DRE35" s="84"/>
      <c r="DRF35" s="84"/>
      <c r="DRG35" s="84"/>
      <c r="DRH35" s="84"/>
      <c r="DRI35" s="84"/>
      <c r="DRJ35" s="84"/>
      <c r="DRK35" s="84"/>
      <c r="DRL35" s="84"/>
      <c r="DRM35" s="84"/>
      <c r="DRN35" s="84"/>
      <c r="DRO35" s="84"/>
      <c r="DRP35" s="84"/>
      <c r="DRQ35" s="84"/>
      <c r="DRR35" s="84"/>
      <c r="DRS35" s="84"/>
      <c r="DRT35" s="84"/>
      <c r="DRU35" s="84"/>
      <c r="DRV35" s="84"/>
      <c r="DRW35" s="84"/>
      <c r="DRX35" s="84"/>
      <c r="DRY35" s="84"/>
      <c r="DRZ35" s="84"/>
      <c r="DSA35" s="84"/>
      <c r="DSB35" s="84"/>
      <c r="DSC35" s="84"/>
      <c r="DSD35" s="84"/>
      <c r="DSE35" s="84"/>
      <c r="DSF35" s="84"/>
      <c r="DSG35" s="84"/>
      <c r="DSH35" s="84"/>
      <c r="DSI35" s="84"/>
      <c r="DSJ35" s="84"/>
      <c r="DSK35" s="84"/>
      <c r="DSL35" s="84"/>
      <c r="DSM35" s="84"/>
      <c r="DSN35" s="84"/>
      <c r="DSO35" s="84"/>
      <c r="DSP35" s="84"/>
      <c r="DSQ35" s="84"/>
      <c r="DSR35" s="84"/>
      <c r="DSS35" s="84"/>
      <c r="DST35" s="84"/>
      <c r="DSU35" s="84"/>
      <c r="DSV35" s="84"/>
      <c r="DSW35" s="84"/>
      <c r="DSX35" s="84"/>
      <c r="DSY35" s="84"/>
      <c r="DSZ35" s="84"/>
      <c r="DTA35" s="84"/>
      <c r="DTB35" s="84"/>
      <c r="DTC35" s="84"/>
      <c r="DTD35" s="84"/>
      <c r="DTE35" s="84"/>
      <c r="DTF35" s="84"/>
      <c r="DTG35" s="84"/>
      <c r="DTH35" s="84"/>
      <c r="DTI35" s="84"/>
      <c r="DTJ35" s="84"/>
      <c r="DTK35" s="84"/>
      <c r="DTL35" s="84"/>
      <c r="DTM35" s="84"/>
      <c r="DTN35" s="84"/>
      <c r="DTO35" s="84"/>
      <c r="DTP35" s="84"/>
      <c r="DTQ35" s="84"/>
      <c r="DTR35" s="84"/>
      <c r="DTS35" s="84"/>
      <c r="DTT35" s="84"/>
      <c r="DTU35" s="84"/>
      <c r="DTV35" s="84"/>
      <c r="DTW35" s="84"/>
      <c r="DTX35" s="84"/>
      <c r="DTY35" s="84"/>
      <c r="DTZ35" s="84"/>
      <c r="DUA35" s="84"/>
      <c r="DUB35" s="84"/>
      <c r="DUC35" s="84"/>
      <c r="DUD35" s="84"/>
      <c r="DUE35" s="84"/>
      <c r="DUF35" s="84"/>
      <c r="DUG35" s="84"/>
      <c r="DUH35" s="84"/>
      <c r="DUI35" s="84"/>
      <c r="DUJ35" s="84"/>
      <c r="DUK35" s="84"/>
      <c r="DUL35" s="84"/>
      <c r="DUM35" s="84"/>
      <c r="DUN35" s="84"/>
      <c r="DUO35" s="84"/>
      <c r="DUP35" s="84"/>
      <c r="DUQ35" s="84"/>
      <c r="DUR35" s="84"/>
      <c r="DUS35" s="84"/>
      <c r="DUT35" s="84"/>
      <c r="DUU35" s="84"/>
      <c r="DUV35" s="84"/>
      <c r="DUW35" s="84"/>
      <c r="DUX35" s="84"/>
      <c r="DUY35" s="84"/>
      <c r="DUZ35" s="84"/>
      <c r="DVA35" s="84"/>
      <c r="DVB35" s="84"/>
      <c r="DVC35" s="84"/>
      <c r="DVD35" s="84"/>
      <c r="DVE35" s="84"/>
      <c r="DVF35" s="84"/>
      <c r="DVG35" s="84"/>
      <c r="DVH35" s="84"/>
      <c r="DVI35" s="84"/>
      <c r="DVJ35" s="84"/>
      <c r="DVK35" s="84"/>
      <c r="DVL35" s="84"/>
      <c r="DVM35" s="84"/>
      <c r="DVN35" s="84"/>
      <c r="DVO35" s="84"/>
      <c r="DVP35" s="84"/>
      <c r="DVQ35" s="84"/>
      <c r="DVR35" s="84"/>
      <c r="DVS35" s="84"/>
      <c r="DVT35" s="84"/>
      <c r="DVU35" s="84"/>
      <c r="DVV35" s="84"/>
      <c r="DVW35" s="84"/>
      <c r="DVX35" s="84"/>
      <c r="DVY35" s="84"/>
      <c r="DVZ35" s="84"/>
      <c r="DWA35" s="84"/>
      <c r="DWB35" s="84"/>
      <c r="DWC35" s="84"/>
      <c r="DWD35" s="84"/>
      <c r="DWE35" s="84"/>
      <c r="DWF35" s="84"/>
      <c r="DWG35" s="84"/>
      <c r="DWH35" s="84"/>
      <c r="DWI35" s="84"/>
      <c r="DWJ35" s="84"/>
      <c r="DWK35" s="84"/>
      <c r="DWL35" s="84"/>
      <c r="DWM35" s="84"/>
      <c r="DWN35" s="84"/>
      <c r="DWO35" s="84"/>
      <c r="DWP35" s="84"/>
      <c r="DWQ35" s="84"/>
      <c r="DWR35" s="84"/>
      <c r="DWS35" s="84"/>
      <c r="DWT35" s="84"/>
      <c r="DWU35" s="84"/>
      <c r="DWV35" s="84"/>
      <c r="DWW35" s="84"/>
      <c r="DWX35" s="84"/>
      <c r="DWY35" s="84"/>
      <c r="DWZ35" s="84"/>
      <c r="DXA35" s="84"/>
      <c r="DXB35" s="84"/>
      <c r="DXC35" s="84"/>
      <c r="DXD35" s="84"/>
      <c r="DXE35" s="84"/>
      <c r="DXF35" s="84"/>
      <c r="DXG35" s="84"/>
      <c r="DXH35" s="84"/>
      <c r="DXI35" s="84"/>
      <c r="DXJ35" s="84"/>
      <c r="DXK35" s="84"/>
      <c r="DXL35" s="84"/>
      <c r="DXM35" s="84"/>
      <c r="DXN35" s="84"/>
      <c r="DXO35" s="84"/>
      <c r="DXP35" s="84"/>
      <c r="DXQ35" s="84"/>
      <c r="DXR35" s="84"/>
      <c r="DXS35" s="84"/>
      <c r="DXT35" s="84"/>
      <c r="DXU35" s="84"/>
      <c r="DXV35" s="84"/>
      <c r="DXW35" s="84"/>
      <c r="DXX35" s="84"/>
      <c r="DXY35" s="84"/>
      <c r="DXZ35" s="84"/>
      <c r="DYA35" s="84"/>
      <c r="DYB35" s="84"/>
      <c r="DYC35" s="84"/>
      <c r="DYD35" s="84"/>
      <c r="DYE35" s="84"/>
      <c r="DYF35" s="84"/>
      <c r="DYG35" s="84"/>
      <c r="DYH35" s="84"/>
      <c r="DYI35" s="84"/>
      <c r="DYJ35" s="84"/>
      <c r="DYK35" s="84"/>
      <c r="DYL35" s="84"/>
      <c r="DYM35" s="84"/>
      <c r="DYN35" s="84"/>
      <c r="DYO35" s="84"/>
      <c r="DYP35" s="84"/>
      <c r="DYQ35" s="84"/>
      <c r="DYR35" s="84"/>
      <c r="DYS35" s="84"/>
      <c r="DYT35" s="84"/>
      <c r="DYU35" s="84"/>
      <c r="DYV35" s="84"/>
      <c r="DYW35" s="84"/>
      <c r="DYX35" s="84"/>
      <c r="DYY35" s="84"/>
      <c r="DYZ35" s="84"/>
      <c r="DZA35" s="84"/>
      <c r="DZB35" s="84"/>
      <c r="DZC35" s="84"/>
      <c r="DZD35" s="84"/>
      <c r="DZE35" s="84"/>
      <c r="DZF35" s="84"/>
      <c r="DZG35" s="84"/>
      <c r="DZH35" s="84"/>
      <c r="DZI35" s="84"/>
      <c r="DZJ35" s="84"/>
      <c r="DZK35" s="84"/>
      <c r="DZL35" s="84"/>
      <c r="DZM35" s="84"/>
      <c r="DZN35" s="84"/>
      <c r="DZO35" s="84"/>
      <c r="DZP35" s="84"/>
      <c r="DZQ35" s="84"/>
      <c r="DZR35" s="84"/>
      <c r="DZS35" s="84"/>
      <c r="DZT35" s="84"/>
      <c r="DZU35" s="84"/>
      <c r="DZV35" s="84"/>
      <c r="DZW35" s="84"/>
      <c r="DZX35" s="84"/>
      <c r="DZY35" s="84"/>
      <c r="DZZ35" s="84"/>
      <c r="EAA35" s="84"/>
      <c r="EAB35" s="84"/>
      <c r="EAC35" s="84"/>
      <c r="EAD35" s="84"/>
      <c r="EAE35" s="84"/>
      <c r="EAF35" s="84"/>
      <c r="EAG35" s="84"/>
      <c r="EAH35" s="84"/>
      <c r="EAI35" s="84"/>
      <c r="EAJ35" s="84"/>
      <c r="EAK35" s="84"/>
      <c r="EAL35" s="84"/>
      <c r="EAM35" s="84"/>
      <c r="EAN35" s="84"/>
      <c r="EAO35" s="84"/>
      <c r="EAP35" s="84"/>
      <c r="EAQ35" s="84"/>
      <c r="EAR35" s="84"/>
      <c r="EAS35" s="84"/>
      <c r="EAT35" s="84"/>
      <c r="EAU35" s="84"/>
      <c r="EAV35" s="84"/>
      <c r="EAW35" s="84"/>
      <c r="EAX35" s="84"/>
      <c r="EAY35" s="84"/>
      <c r="EAZ35" s="84"/>
      <c r="EBA35" s="84"/>
      <c r="EBB35" s="84"/>
      <c r="EBC35" s="84"/>
      <c r="EBD35" s="84"/>
      <c r="EBE35" s="84"/>
      <c r="EBF35" s="84"/>
      <c r="EBG35" s="84"/>
      <c r="EBH35" s="84"/>
      <c r="EBI35" s="84"/>
      <c r="EBJ35" s="84"/>
      <c r="EBK35" s="84"/>
      <c r="EBL35" s="84"/>
      <c r="EBM35" s="84"/>
      <c r="EBN35" s="84"/>
      <c r="EBO35" s="84"/>
      <c r="EBP35" s="84"/>
      <c r="EBQ35" s="84"/>
      <c r="EBR35" s="84"/>
      <c r="EBS35" s="84"/>
      <c r="EBT35" s="84"/>
      <c r="EBU35" s="84"/>
      <c r="EBV35" s="84"/>
      <c r="EBW35" s="84"/>
      <c r="EBX35" s="84"/>
      <c r="EBY35" s="84"/>
      <c r="EBZ35" s="84"/>
      <c r="ECA35" s="84"/>
      <c r="ECB35" s="84"/>
      <c r="ECC35" s="84"/>
      <c r="ECD35" s="84"/>
      <c r="ECE35" s="84"/>
      <c r="ECF35" s="84"/>
      <c r="ECG35" s="84"/>
      <c r="ECH35" s="84"/>
      <c r="ECI35" s="84"/>
      <c r="ECJ35" s="84"/>
      <c r="ECK35" s="84"/>
      <c r="ECL35" s="84"/>
      <c r="ECM35" s="84"/>
      <c r="ECN35" s="84"/>
      <c r="ECO35" s="84"/>
      <c r="ECP35" s="84"/>
      <c r="ECQ35" s="84"/>
      <c r="ECR35" s="84"/>
      <c r="ECS35" s="84"/>
      <c r="ECT35" s="84"/>
      <c r="ECU35" s="84"/>
      <c r="ECV35" s="84"/>
      <c r="ECW35" s="84"/>
      <c r="ECX35" s="84"/>
      <c r="ECY35" s="84"/>
      <c r="ECZ35" s="84"/>
      <c r="EDA35" s="84"/>
      <c r="EDB35" s="84"/>
      <c r="EDC35" s="84"/>
      <c r="EDD35" s="84"/>
      <c r="EDE35" s="84"/>
      <c r="EDF35" s="84"/>
      <c r="EDG35" s="84"/>
      <c r="EDH35" s="84"/>
      <c r="EDI35" s="84"/>
      <c r="EDJ35" s="84"/>
      <c r="EDK35" s="84"/>
      <c r="EDL35" s="84"/>
      <c r="EDM35" s="84"/>
      <c r="EDN35" s="84"/>
      <c r="EDO35" s="84"/>
      <c r="EDP35" s="84"/>
      <c r="EDQ35" s="84"/>
      <c r="EDR35" s="84"/>
      <c r="EDS35" s="84"/>
      <c r="EDT35" s="84"/>
      <c r="EDU35" s="84"/>
      <c r="EDV35" s="84"/>
      <c r="EDW35" s="84"/>
      <c r="EDX35" s="84"/>
      <c r="EDY35" s="84"/>
      <c r="EDZ35" s="84"/>
      <c r="EEA35" s="84"/>
      <c r="EEB35" s="84"/>
      <c r="EEC35" s="84"/>
      <c r="EED35" s="84"/>
      <c r="EEE35" s="84"/>
      <c r="EEF35" s="84"/>
      <c r="EEG35" s="84"/>
      <c r="EEH35" s="84"/>
      <c r="EEI35" s="84"/>
      <c r="EEJ35" s="84"/>
      <c r="EEK35" s="84"/>
      <c r="EEL35" s="84"/>
      <c r="EEM35" s="84"/>
      <c r="EEN35" s="84"/>
      <c r="EEO35" s="84"/>
      <c r="EEP35" s="84"/>
      <c r="EEQ35" s="84"/>
      <c r="EER35" s="84"/>
      <c r="EES35" s="84"/>
      <c r="EET35" s="84"/>
      <c r="EEU35" s="84"/>
      <c r="EEV35" s="84"/>
      <c r="EEW35" s="84"/>
      <c r="EEX35" s="84"/>
      <c r="EEY35" s="84"/>
      <c r="EEZ35" s="84"/>
      <c r="EFA35" s="84"/>
      <c r="EFB35" s="84"/>
      <c r="EFC35" s="84"/>
      <c r="EFD35" s="84"/>
      <c r="EFE35" s="84"/>
      <c r="EFF35" s="84"/>
      <c r="EFG35" s="84"/>
      <c r="EFH35" s="84"/>
      <c r="EFI35" s="84"/>
      <c r="EFJ35" s="84"/>
      <c r="EFK35" s="84"/>
      <c r="EFL35" s="84"/>
      <c r="EFM35" s="84"/>
      <c r="EFN35" s="84"/>
      <c r="EFO35" s="84"/>
      <c r="EFP35" s="84"/>
      <c r="EFQ35" s="84"/>
      <c r="EFR35" s="84"/>
      <c r="EFS35" s="84"/>
      <c r="EFT35" s="84"/>
      <c r="EFU35" s="84"/>
      <c r="EFV35" s="84"/>
      <c r="EFW35" s="84"/>
      <c r="EFX35" s="84"/>
      <c r="EFY35" s="84"/>
      <c r="EFZ35" s="84"/>
      <c r="EGA35" s="84"/>
      <c r="EGB35" s="84"/>
      <c r="EGC35" s="84"/>
      <c r="EGD35" s="84"/>
      <c r="EGE35" s="84"/>
      <c r="EGF35" s="84"/>
      <c r="EGG35" s="84"/>
      <c r="EGH35" s="84"/>
      <c r="EGI35" s="84"/>
      <c r="EGJ35" s="84"/>
      <c r="EGK35" s="84"/>
      <c r="EGL35" s="84"/>
      <c r="EGM35" s="84"/>
      <c r="EGN35" s="84"/>
      <c r="EGO35" s="84"/>
      <c r="EGP35" s="84"/>
      <c r="EGQ35" s="84"/>
      <c r="EGR35" s="84"/>
      <c r="EGS35" s="84"/>
      <c r="EGT35" s="84"/>
      <c r="EGU35" s="84"/>
      <c r="EGV35" s="84"/>
      <c r="EGW35" s="84"/>
      <c r="EGX35" s="84"/>
      <c r="EGY35" s="84"/>
      <c r="EGZ35" s="84"/>
      <c r="EHA35" s="84"/>
      <c r="EHB35" s="84"/>
      <c r="EHC35" s="84"/>
      <c r="EHD35" s="84"/>
      <c r="EHE35" s="84"/>
      <c r="EHF35" s="84"/>
      <c r="EHG35" s="84"/>
      <c r="EHH35" s="84"/>
      <c r="EHI35" s="84"/>
      <c r="EHJ35" s="84"/>
      <c r="EHK35" s="84"/>
      <c r="EHL35" s="84"/>
      <c r="EHM35" s="84"/>
      <c r="EHN35" s="84"/>
      <c r="EHO35" s="84"/>
      <c r="EHP35" s="84"/>
      <c r="EHQ35" s="84"/>
      <c r="EHR35" s="84"/>
      <c r="EHS35" s="84"/>
      <c r="EHT35" s="84"/>
      <c r="EHU35" s="84"/>
      <c r="EHV35" s="84"/>
      <c r="EHW35" s="84"/>
      <c r="EHX35" s="84"/>
      <c r="EHY35" s="84"/>
      <c r="EHZ35" s="84"/>
      <c r="EIA35" s="84"/>
      <c r="EIB35" s="84"/>
      <c r="EIC35" s="84"/>
      <c r="EID35" s="84"/>
      <c r="EIE35" s="84"/>
      <c r="EIF35" s="84"/>
      <c r="EIG35" s="84"/>
      <c r="EIH35" s="84"/>
      <c r="EII35" s="84"/>
      <c r="EIJ35" s="84"/>
      <c r="EIK35" s="84"/>
      <c r="EIL35" s="84"/>
      <c r="EIM35" s="84"/>
      <c r="EIN35" s="84"/>
      <c r="EIO35" s="84"/>
      <c r="EIP35" s="84"/>
      <c r="EIQ35" s="84"/>
      <c r="EIR35" s="84"/>
      <c r="EIS35" s="84"/>
      <c r="EIT35" s="84"/>
      <c r="EIU35" s="84"/>
      <c r="EIV35" s="84"/>
      <c r="EIW35" s="84"/>
      <c r="EIX35" s="84"/>
      <c r="EIY35" s="84"/>
      <c r="EIZ35" s="84"/>
      <c r="EJA35" s="84"/>
      <c r="EJB35" s="84"/>
      <c r="EJC35" s="84"/>
      <c r="EJD35" s="84"/>
      <c r="EJE35" s="84"/>
      <c r="EJF35" s="84"/>
      <c r="EJG35" s="84"/>
      <c r="EJH35" s="84"/>
      <c r="EJI35" s="84"/>
      <c r="EJJ35" s="84"/>
      <c r="EJK35" s="84"/>
      <c r="EJL35" s="84"/>
      <c r="EJM35" s="84"/>
      <c r="EJN35" s="84"/>
      <c r="EJO35" s="84"/>
      <c r="EJP35" s="84"/>
      <c r="EJQ35" s="84"/>
      <c r="EJR35" s="84"/>
      <c r="EJS35" s="84"/>
      <c r="EJT35" s="84"/>
      <c r="EJU35" s="84"/>
      <c r="EJV35" s="84"/>
      <c r="EJW35" s="84"/>
      <c r="EJX35" s="84"/>
      <c r="EJY35" s="84"/>
      <c r="EJZ35" s="84"/>
      <c r="EKA35" s="84"/>
      <c r="EKB35" s="84"/>
      <c r="EKC35" s="84"/>
      <c r="EKD35" s="84"/>
      <c r="EKE35" s="84"/>
      <c r="EKF35" s="84"/>
      <c r="EKG35" s="84"/>
      <c r="EKH35" s="84"/>
      <c r="EKI35" s="84"/>
      <c r="EKJ35" s="84"/>
      <c r="EKK35" s="84"/>
      <c r="EKL35" s="84"/>
      <c r="EKM35" s="84"/>
      <c r="EKN35" s="84"/>
      <c r="EKO35" s="84"/>
      <c r="EKP35" s="84"/>
      <c r="EKQ35" s="84"/>
      <c r="EKR35" s="84"/>
      <c r="EKS35" s="84"/>
      <c r="EKT35" s="84"/>
      <c r="EKU35" s="84"/>
      <c r="EKV35" s="84"/>
      <c r="EKW35" s="84"/>
      <c r="EKX35" s="84"/>
      <c r="EKY35" s="84"/>
      <c r="EKZ35" s="84"/>
      <c r="ELA35" s="84"/>
      <c r="ELB35" s="84"/>
      <c r="ELC35" s="84"/>
      <c r="ELD35" s="84"/>
      <c r="ELE35" s="84"/>
      <c r="ELF35" s="84"/>
      <c r="ELG35" s="84"/>
      <c r="ELH35" s="84"/>
      <c r="ELI35" s="84"/>
      <c r="ELJ35" s="84"/>
      <c r="ELK35" s="84"/>
      <c r="ELL35" s="84"/>
      <c r="ELM35" s="84"/>
      <c r="ELN35" s="84"/>
      <c r="ELO35" s="84"/>
      <c r="ELP35" s="84"/>
      <c r="ELQ35" s="84"/>
      <c r="ELR35" s="84"/>
      <c r="ELS35" s="84"/>
      <c r="ELT35" s="84"/>
      <c r="ELU35" s="84"/>
      <c r="ELV35" s="84"/>
      <c r="ELW35" s="84"/>
      <c r="ELX35" s="84"/>
      <c r="ELY35" s="84"/>
      <c r="ELZ35" s="84"/>
      <c r="EMA35" s="84"/>
      <c r="EMB35" s="84"/>
      <c r="EMC35" s="84"/>
      <c r="EMD35" s="84"/>
      <c r="EME35" s="84"/>
      <c r="EMF35" s="84"/>
      <c r="EMG35" s="84"/>
      <c r="EMH35" s="84"/>
      <c r="EMI35" s="84"/>
      <c r="EMJ35" s="84"/>
      <c r="EMK35" s="84"/>
      <c r="EML35" s="84"/>
      <c r="EMM35" s="84"/>
      <c r="EMN35" s="84"/>
      <c r="EMO35" s="84"/>
      <c r="EMP35" s="84"/>
      <c r="EMQ35" s="84"/>
      <c r="EMR35" s="84"/>
      <c r="EMS35" s="84"/>
      <c r="EMT35" s="84"/>
      <c r="EMU35" s="84"/>
      <c r="EMV35" s="84"/>
      <c r="EMW35" s="84"/>
      <c r="EMX35" s="84"/>
      <c r="EMY35" s="84"/>
      <c r="EMZ35" s="84"/>
      <c r="ENA35" s="84"/>
      <c r="ENB35" s="84"/>
      <c r="ENC35" s="84"/>
      <c r="END35" s="84"/>
      <c r="ENE35" s="84"/>
      <c r="ENF35" s="84"/>
      <c r="ENG35" s="84"/>
      <c r="ENH35" s="84"/>
      <c r="ENI35" s="84"/>
      <c r="ENJ35" s="84"/>
      <c r="ENK35" s="84"/>
      <c r="ENL35" s="84"/>
      <c r="ENM35" s="84"/>
      <c r="ENN35" s="84"/>
      <c r="ENO35" s="84"/>
      <c r="ENP35" s="84"/>
      <c r="ENQ35" s="84"/>
      <c r="ENR35" s="84"/>
      <c r="ENS35" s="84"/>
      <c r="ENT35" s="84"/>
      <c r="ENU35" s="84"/>
      <c r="ENV35" s="84"/>
      <c r="ENW35" s="84"/>
      <c r="ENX35" s="84"/>
      <c r="ENY35" s="84"/>
      <c r="ENZ35" s="84"/>
      <c r="EOA35" s="84"/>
      <c r="EOB35" s="84"/>
      <c r="EOC35" s="84"/>
      <c r="EOD35" s="84"/>
      <c r="EOE35" s="84"/>
      <c r="EOF35" s="84"/>
      <c r="EOG35" s="84"/>
      <c r="EOH35" s="84"/>
      <c r="EOI35" s="84"/>
      <c r="EOJ35" s="84"/>
      <c r="EOK35" s="84"/>
      <c r="EOL35" s="84"/>
      <c r="EOM35" s="84"/>
      <c r="EON35" s="84"/>
      <c r="EOO35" s="84"/>
      <c r="EOP35" s="84"/>
      <c r="EOQ35" s="84"/>
      <c r="EOR35" s="84"/>
      <c r="EOS35" s="84"/>
      <c r="EOT35" s="84"/>
      <c r="EOU35" s="84"/>
      <c r="EOV35" s="84"/>
      <c r="EOW35" s="84"/>
      <c r="EOX35" s="84"/>
      <c r="EOY35" s="84"/>
      <c r="EOZ35" s="84"/>
      <c r="EPA35" s="84"/>
      <c r="EPB35" s="84"/>
      <c r="EPC35" s="84"/>
      <c r="EPD35" s="84"/>
      <c r="EPE35" s="84"/>
      <c r="EPF35" s="84"/>
      <c r="EPG35" s="84"/>
      <c r="EPH35" s="84"/>
      <c r="EPI35" s="84"/>
      <c r="EPJ35" s="84"/>
      <c r="EPK35" s="84"/>
      <c r="EPL35" s="84"/>
      <c r="EPM35" s="84"/>
      <c r="EPN35" s="84"/>
      <c r="EPO35" s="84"/>
      <c r="EPP35" s="84"/>
      <c r="EPQ35" s="84"/>
      <c r="EPR35" s="84"/>
      <c r="EPS35" s="84"/>
      <c r="EPT35" s="84"/>
      <c r="EPU35" s="84"/>
      <c r="EPV35" s="84"/>
      <c r="EPW35" s="84"/>
      <c r="EPX35" s="84"/>
      <c r="EPY35" s="84"/>
      <c r="EPZ35" s="84"/>
      <c r="EQA35" s="84"/>
      <c r="EQB35" s="84"/>
      <c r="EQC35" s="84"/>
      <c r="EQD35" s="84"/>
      <c r="EQE35" s="84"/>
      <c r="EQF35" s="84"/>
      <c r="EQG35" s="84"/>
      <c r="EQH35" s="84"/>
      <c r="EQI35" s="84"/>
      <c r="EQJ35" s="84"/>
      <c r="EQK35" s="84"/>
      <c r="EQL35" s="84"/>
      <c r="EQM35" s="84"/>
      <c r="EQN35" s="84"/>
      <c r="EQO35" s="84"/>
      <c r="EQP35" s="84"/>
      <c r="EQQ35" s="84"/>
      <c r="EQR35" s="84"/>
      <c r="EQS35" s="84"/>
      <c r="EQT35" s="84"/>
      <c r="EQU35" s="84"/>
      <c r="EQV35" s="84"/>
      <c r="EQW35" s="84"/>
      <c r="EQX35" s="84"/>
      <c r="EQY35" s="84"/>
      <c r="EQZ35" s="84"/>
      <c r="ERA35" s="84"/>
      <c r="ERB35" s="84"/>
      <c r="ERC35" s="84"/>
      <c r="ERD35" s="84"/>
      <c r="ERE35" s="84"/>
      <c r="ERF35" s="84"/>
      <c r="ERG35" s="84"/>
      <c r="ERH35" s="84"/>
      <c r="ERI35" s="84"/>
      <c r="ERJ35" s="84"/>
      <c r="ERK35" s="84"/>
      <c r="ERL35" s="84"/>
      <c r="ERM35" s="84"/>
      <c r="ERN35" s="84"/>
      <c r="ERO35" s="84"/>
      <c r="ERP35" s="84"/>
      <c r="ERQ35" s="84"/>
      <c r="ERR35" s="84"/>
      <c r="ERS35" s="84"/>
      <c r="ERT35" s="84"/>
      <c r="ERU35" s="84"/>
      <c r="ERV35" s="84"/>
      <c r="ERW35" s="84"/>
      <c r="ERX35" s="84"/>
      <c r="ERY35" s="84"/>
      <c r="ERZ35" s="84"/>
      <c r="ESA35" s="84"/>
      <c r="ESB35" s="84"/>
      <c r="ESC35" s="84"/>
      <c r="ESD35" s="84"/>
      <c r="ESE35" s="84"/>
      <c r="ESF35" s="84"/>
      <c r="ESG35" s="84"/>
      <c r="ESH35" s="84"/>
      <c r="ESI35" s="84"/>
      <c r="ESJ35" s="84"/>
      <c r="ESK35" s="84"/>
      <c r="ESL35" s="84"/>
      <c r="ESM35" s="84"/>
      <c r="ESN35" s="84"/>
      <c r="ESO35" s="84"/>
      <c r="ESP35" s="84"/>
      <c r="ESQ35" s="84"/>
      <c r="ESR35" s="84"/>
      <c r="ESS35" s="84"/>
      <c r="EST35" s="84"/>
      <c r="ESU35" s="84"/>
      <c r="ESV35" s="84"/>
      <c r="ESW35" s="84"/>
      <c r="ESX35" s="84"/>
      <c r="ESY35" s="84"/>
      <c r="ESZ35" s="84"/>
      <c r="ETA35" s="84"/>
      <c r="ETB35" s="84"/>
      <c r="ETC35" s="84"/>
      <c r="ETD35" s="84"/>
      <c r="ETE35" s="84"/>
      <c r="ETF35" s="84"/>
      <c r="ETG35" s="84"/>
      <c r="ETH35" s="84"/>
      <c r="ETI35" s="84"/>
      <c r="ETJ35" s="84"/>
      <c r="ETK35" s="84"/>
      <c r="ETL35" s="84"/>
      <c r="ETM35" s="84"/>
      <c r="ETN35" s="84"/>
      <c r="ETO35" s="84"/>
      <c r="ETP35" s="84"/>
      <c r="ETQ35" s="84"/>
      <c r="ETR35" s="84"/>
      <c r="ETS35" s="84"/>
      <c r="ETT35" s="84"/>
      <c r="ETU35" s="84"/>
      <c r="ETV35" s="84"/>
      <c r="ETW35" s="84"/>
      <c r="ETX35" s="84"/>
      <c r="ETY35" s="84"/>
      <c r="ETZ35" s="84"/>
      <c r="EUA35" s="84"/>
      <c r="EUB35" s="84"/>
      <c r="EUC35" s="84"/>
      <c r="EUD35" s="84"/>
      <c r="EUE35" s="84"/>
      <c r="EUF35" s="84"/>
      <c r="EUG35" s="84"/>
      <c r="EUH35" s="84"/>
      <c r="EUI35" s="84"/>
      <c r="EUJ35" s="84"/>
      <c r="EUK35" s="84"/>
      <c r="EUL35" s="84"/>
      <c r="EUM35" s="84"/>
      <c r="EUN35" s="84"/>
      <c r="EUO35" s="84"/>
      <c r="EUP35" s="84"/>
      <c r="EUQ35" s="84"/>
      <c r="EUR35" s="84"/>
      <c r="EUS35" s="84"/>
      <c r="EUT35" s="84"/>
      <c r="EUU35" s="84"/>
      <c r="EUV35" s="84"/>
      <c r="EUW35" s="84"/>
      <c r="EUX35" s="84"/>
      <c r="EUY35" s="84"/>
      <c r="EUZ35" s="84"/>
      <c r="EVA35" s="84"/>
      <c r="EVB35" s="84"/>
      <c r="EVC35" s="84"/>
      <c r="EVD35" s="84"/>
      <c r="EVE35" s="84"/>
      <c r="EVF35" s="84"/>
      <c r="EVG35" s="84"/>
      <c r="EVH35" s="84"/>
      <c r="EVI35" s="84"/>
      <c r="EVJ35" s="84"/>
      <c r="EVK35" s="84"/>
      <c r="EVL35" s="84"/>
      <c r="EVM35" s="84"/>
      <c r="EVN35" s="84"/>
      <c r="EVO35" s="84"/>
      <c r="EVP35" s="84"/>
      <c r="EVQ35" s="84"/>
      <c r="EVR35" s="84"/>
      <c r="EVS35" s="84"/>
      <c r="EVT35" s="84"/>
      <c r="EVU35" s="84"/>
      <c r="EVV35" s="84"/>
      <c r="EVW35" s="84"/>
      <c r="EVX35" s="84"/>
      <c r="EVY35" s="84"/>
      <c r="EVZ35" s="84"/>
      <c r="EWA35" s="84"/>
      <c r="EWB35" s="84"/>
      <c r="EWC35" s="84"/>
      <c r="EWD35" s="84"/>
      <c r="EWE35" s="84"/>
      <c r="EWF35" s="84"/>
      <c r="EWG35" s="84"/>
      <c r="EWH35" s="84"/>
      <c r="EWI35" s="84"/>
      <c r="EWJ35" s="84"/>
      <c r="EWK35" s="84"/>
      <c r="EWL35" s="84"/>
      <c r="EWM35" s="84"/>
      <c r="EWN35" s="84"/>
      <c r="EWO35" s="84"/>
      <c r="EWP35" s="84"/>
      <c r="EWQ35" s="84"/>
      <c r="EWR35" s="84"/>
      <c r="EWS35" s="84"/>
      <c r="EWT35" s="84"/>
      <c r="EWU35" s="84"/>
      <c r="EWV35" s="84"/>
      <c r="EWW35" s="84"/>
      <c r="EWX35" s="84"/>
      <c r="EWY35" s="84"/>
      <c r="EWZ35" s="84"/>
      <c r="EXA35" s="84"/>
      <c r="EXB35" s="84"/>
      <c r="EXC35" s="84"/>
      <c r="EXD35" s="84"/>
      <c r="EXE35" s="84"/>
      <c r="EXF35" s="84"/>
      <c r="EXG35" s="84"/>
      <c r="EXH35" s="84"/>
      <c r="EXI35" s="84"/>
      <c r="EXJ35" s="84"/>
      <c r="EXK35" s="84"/>
      <c r="EXL35" s="84"/>
      <c r="EXM35" s="84"/>
      <c r="EXN35" s="84"/>
      <c r="EXO35" s="84"/>
      <c r="EXP35" s="84"/>
      <c r="EXQ35" s="84"/>
      <c r="EXR35" s="84"/>
      <c r="EXS35" s="84"/>
      <c r="EXT35" s="84"/>
      <c r="EXU35" s="84"/>
      <c r="EXV35" s="84"/>
      <c r="EXW35" s="84"/>
      <c r="EXX35" s="84"/>
      <c r="EXY35" s="84"/>
      <c r="EXZ35" s="84"/>
      <c r="EYA35" s="84"/>
      <c r="EYB35" s="84"/>
      <c r="EYC35" s="84"/>
      <c r="EYD35" s="84"/>
      <c r="EYE35" s="84"/>
      <c r="EYF35" s="84"/>
      <c r="EYG35" s="84"/>
      <c r="EYH35" s="84"/>
      <c r="EYI35" s="84"/>
      <c r="EYJ35" s="84"/>
      <c r="EYK35" s="84"/>
      <c r="EYL35" s="84"/>
      <c r="EYM35" s="84"/>
      <c r="EYN35" s="84"/>
      <c r="EYO35" s="84"/>
      <c r="EYP35" s="84"/>
      <c r="EYQ35" s="84"/>
      <c r="EYR35" s="84"/>
      <c r="EYS35" s="84"/>
      <c r="EYT35" s="84"/>
      <c r="EYU35" s="84"/>
      <c r="EYV35" s="84"/>
      <c r="EYW35" s="84"/>
      <c r="EYX35" s="84"/>
      <c r="EYY35" s="84"/>
      <c r="EYZ35" s="84"/>
      <c r="EZA35" s="84"/>
      <c r="EZB35" s="84"/>
      <c r="EZC35" s="84"/>
      <c r="EZD35" s="84"/>
      <c r="EZE35" s="84"/>
      <c r="EZF35" s="84"/>
      <c r="EZG35" s="84"/>
      <c r="EZH35" s="84"/>
      <c r="EZI35" s="84"/>
      <c r="EZJ35" s="84"/>
      <c r="EZK35" s="84"/>
      <c r="EZL35" s="84"/>
      <c r="EZM35" s="84"/>
      <c r="EZN35" s="84"/>
      <c r="EZO35" s="84"/>
      <c r="EZP35" s="84"/>
      <c r="EZQ35" s="84"/>
      <c r="EZR35" s="84"/>
      <c r="EZS35" s="84"/>
      <c r="EZT35" s="84"/>
      <c r="EZU35" s="84"/>
      <c r="EZV35" s="84"/>
      <c r="EZW35" s="84"/>
      <c r="EZX35" s="84"/>
      <c r="EZY35" s="84"/>
      <c r="EZZ35" s="84"/>
      <c r="FAA35" s="84"/>
      <c r="FAB35" s="84"/>
      <c r="FAC35" s="84"/>
      <c r="FAD35" s="84"/>
      <c r="FAE35" s="84"/>
      <c r="FAF35" s="84"/>
      <c r="FAG35" s="84"/>
      <c r="FAH35" s="84"/>
      <c r="FAI35" s="84"/>
      <c r="FAJ35" s="84"/>
      <c r="FAK35" s="84"/>
      <c r="FAL35" s="84"/>
      <c r="FAM35" s="84"/>
      <c r="FAN35" s="84"/>
      <c r="FAO35" s="84"/>
      <c r="FAP35" s="84"/>
      <c r="FAQ35" s="84"/>
      <c r="FAR35" s="84"/>
      <c r="FAS35" s="84"/>
      <c r="FAT35" s="84"/>
      <c r="FAU35" s="84"/>
      <c r="FAV35" s="84"/>
      <c r="FAW35" s="84"/>
      <c r="FAX35" s="84"/>
      <c r="FAY35" s="84"/>
      <c r="FAZ35" s="84"/>
      <c r="FBA35" s="84"/>
      <c r="FBB35" s="84"/>
      <c r="FBC35" s="84"/>
      <c r="FBD35" s="84"/>
      <c r="FBE35" s="84"/>
      <c r="FBF35" s="84"/>
      <c r="FBG35" s="84"/>
      <c r="FBH35" s="84"/>
      <c r="FBI35" s="84"/>
      <c r="FBJ35" s="84"/>
      <c r="FBK35" s="84"/>
      <c r="FBL35" s="84"/>
      <c r="FBM35" s="84"/>
      <c r="FBN35" s="84"/>
      <c r="FBO35" s="84"/>
      <c r="FBP35" s="84"/>
      <c r="FBQ35" s="84"/>
      <c r="FBR35" s="84"/>
      <c r="FBS35" s="84"/>
      <c r="FBT35" s="84"/>
      <c r="FBU35" s="84"/>
      <c r="FBV35" s="84"/>
      <c r="FBW35" s="84"/>
      <c r="FBX35" s="84"/>
      <c r="FBY35" s="84"/>
      <c r="FBZ35" s="84"/>
      <c r="FCA35" s="84"/>
      <c r="FCB35" s="84"/>
      <c r="FCC35" s="84"/>
      <c r="FCD35" s="84"/>
      <c r="FCE35" s="84"/>
      <c r="FCF35" s="84"/>
      <c r="FCG35" s="84"/>
      <c r="FCH35" s="84"/>
      <c r="FCI35" s="84"/>
      <c r="FCJ35" s="84"/>
      <c r="FCK35" s="84"/>
      <c r="FCL35" s="84"/>
      <c r="FCM35" s="84"/>
      <c r="FCN35" s="84"/>
      <c r="FCO35" s="84"/>
      <c r="FCP35" s="84"/>
      <c r="FCQ35" s="84"/>
      <c r="FCR35" s="84"/>
      <c r="FCS35" s="84"/>
      <c r="FCT35" s="84"/>
      <c r="FCU35" s="84"/>
      <c r="FCV35" s="84"/>
      <c r="FCW35" s="84"/>
      <c r="FCX35" s="84"/>
      <c r="FCY35" s="84"/>
      <c r="FCZ35" s="84"/>
      <c r="FDA35" s="84"/>
      <c r="FDB35" s="84"/>
      <c r="FDC35" s="84"/>
      <c r="FDD35" s="84"/>
      <c r="FDE35" s="84"/>
      <c r="FDF35" s="84"/>
      <c r="FDG35" s="84"/>
      <c r="FDH35" s="84"/>
      <c r="FDI35" s="84"/>
      <c r="FDJ35" s="84"/>
      <c r="FDK35" s="84"/>
      <c r="FDL35" s="84"/>
      <c r="FDM35" s="84"/>
      <c r="FDN35" s="84"/>
      <c r="FDO35" s="84"/>
      <c r="FDP35" s="84"/>
      <c r="FDQ35" s="84"/>
      <c r="FDR35" s="84"/>
      <c r="FDS35" s="84"/>
      <c r="FDT35" s="84"/>
      <c r="FDU35" s="84"/>
      <c r="FDV35" s="84"/>
      <c r="FDW35" s="84"/>
      <c r="FDX35" s="84"/>
      <c r="FDY35" s="84"/>
      <c r="FDZ35" s="84"/>
      <c r="FEA35" s="84"/>
      <c r="FEB35" s="84"/>
      <c r="FEC35" s="84"/>
      <c r="FED35" s="84"/>
      <c r="FEE35" s="84"/>
      <c r="FEF35" s="84"/>
      <c r="FEG35" s="84"/>
      <c r="FEH35" s="84"/>
      <c r="FEI35" s="84"/>
      <c r="FEJ35" s="84"/>
      <c r="FEK35" s="84"/>
      <c r="FEL35" s="84"/>
      <c r="FEM35" s="84"/>
      <c r="FEN35" s="84"/>
      <c r="FEO35" s="84"/>
      <c r="FEP35" s="84"/>
      <c r="FEQ35" s="84"/>
      <c r="FER35" s="84"/>
      <c r="FES35" s="84"/>
      <c r="FET35" s="84"/>
      <c r="FEU35" s="84"/>
      <c r="FEV35" s="84"/>
      <c r="FEW35" s="84"/>
      <c r="FEX35" s="84"/>
      <c r="FEY35" s="84"/>
      <c r="FEZ35" s="84"/>
      <c r="FFA35" s="84"/>
      <c r="FFB35" s="84"/>
      <c r="FFC35" s="84"/>
      <c r="FFD35" s="84"/>
      <c r="FFE35" s="84"/>
      <c r="FFF35" s="84"/>
      <c r="FFG35" s="84"/>
      <c r="FFH35" s="84"/>
      <c r="FFI35" s="84"/>
      <c r="FFJ35" s="84"/>
      <c r="FFK35" s="84"/>
      <c r="FFL35" s="84"/>
      <c r="FFM35" s="84"/>
      <c r="FFN35" s="84"/>
      <c r="FFO35" s="84"/>
      <c r="FFP35" s="84"/>
      <c r="FFQ35" s="84"/>
      <c r="FFR35" s="84"/>
      <c r="FFS35" s="84"/>
      <c r="FFT35" s="84"/>
      <c r="FFU35" s="84"/>
      <c r="FFV35" s="84"/>
      <c r="FFW35" s="84"/>
      <c r="FFX35" s="84"/>
      <c r="FFY35" s="84"/>
      <c r="FFZ35" s="84"/>
      <c r="FGA35" s="84"/>
      <c r="FGB35" s="84"/>
      <c r="FGC35" s="84"/>
      <c r="FGD35" s="84"/>
      <c r="FGE35" s="84"/>
      <c r="FGF35" s="84"/>
      <c r="FGG35" s="84"/>
      <c r="FGH35" s="84"/>
      <c r="FGI35" s="84"/>
      <c r="FGJ35" s="84"/>
      <c r="FGK35" s="84"/>
      <c r="FGL35" s="84"/>
      <c r="FGM35" s="84"/>
      <c r="FGN35" s="84"/>
      <c r="FGO35" s="84"/>
      <c r="FGP35" s="84"/>
      <c r="FGQ35" s="84"/>
      <c r="FGR35" s="84"/>
      <c r="FGS35" s="84"/>
      <c r="FGT35" s="84"/>
      <c r="FGU35" s="84"/>
      <c r="FGV35" s="84"/>
      <c r="FGW35" s="84"/>
      <c r="FGX35" s="84"/>
      <c r="FGY35" s="84"/>
      <c r="FGZ35" s="84"/>
      <c r="FHA35" s="84"/>
      <c r="FHB35" s="84"/>
      <c r="FHC35" s="84"/>
      <c r="FHD35" s="84"/>
      <c r="FHE35" s="84"/>
      <c r="FHF35" s="84"/>
      <c r="FHG35" s="84"/>
      <c r="FHH35" s="84"/>
      <c r="FHI35" s="84"/>
      <c r="FHJ35" s="84"/>
      <c r="FHK35" s="84"/>
      <c r="FHL35" s="84"/>
      <c r="FHM35" s="84"/>
      <c r="FHN35" s="84"/>
      <c r="FHO35" s="84"/>
      <c r="FHP35" s="84"/>
      <c r="FHQ35" s="84"/>
      <c r="FHR35" s="84"/>
      <c r="FHS35" s="84"/>
      <c r="FHT35" s="84"/>
      <c r="FHU35" s="84"/>
      <c r="FHV35" s="84"/>
      <c r="FHW35" s="84"/>
      <c r="FHX35" s="84"/>
      <c r="FHY35" s="84"/>
      <c r="FHZ35" s="84"/>
      <c r="FIA35" s="84"/>
      <c r="FIB35" s="84"/>
      <c r="FIC35" s="84"/>
      <c r="FID35" s="84"/>
      <c r="FIE35" s="84"/>
      <c r="FIF35" s="84"/>
      <c r="FIG35" s="84"/>
      <c r="FIH35" s="84"/>
      <c r="FII35" s="84"/>
      <c r="FIJ35" s="84"/>
      <c r="FIK35" s="84"/>
      <c r="FIL35" s="84"/>
      <c r="FIM35" s="84"/>
      <c r="FIN35" s="84"/>
      <c r="FIO35" s="84"/>
      <c r="FIP35" s="84"/>
      <c r="FIQ35" s="84"/>
      <c r="FIR35" s="84"/>
      <c r="FIS35" s="84"/>
      <c r="FIT35" s="84"/>
      <c r="FIU35" s="84"/>
      <c r="FIV35" s="84"/>
      <c r="FIW35" s="84"/>
      <c r="FIX35" s="84"/>
      <c r="FIY35" s="84"/>
      <c r="FIZ35" s="84"/>
      <c r="FJA35" s="84"/>
      <c r="FJB35" s="84"/>
      <c r="FJC35" s="84"/>
      <c r="FJD35" s="84"/>
      <c r="FJE35" s="84"/>
      <c r="FJF35" s="84"/>
      <c r="FJG35" s="84"/>
      <c r="FJH35" s="84"/>
      <c r="FJI35" s="84"/>
      <c r="FJJ35" s="84"/>
      <c r="FJK35" s="84"/>
      <c r="FJL35" s="84"/>
      <c r="FJM35" s="84"/>
      <c r="FJN35" s="84"/>
      <c r="FJO35" s="84"/>
      <c r="FJP35" s="84"/>
      <c r="FJQ35" s="84"/>
      <c r="FJR35" s="84"/>
      <c r="FJS35" s="84"/>
      <c r="FJT35" s="84"/>
      <c r="FJU35" s="84"/>
      <c r="FJV35" s="84"/>
      <c r="FJW35" s="84"/>
      <c r="FJX35" s="84"/>
      <c r="FJY35" s="84"/>
      <c r="FJZ35" s="84"/>
      <c r="FKA35" s="84"/>
      <c r="FKB35" s="84"/>
      <c r="FKC35" s="84"/>
      <c r="FKD35" s="84"/>
      <c r="FKE35" s="84"/>
      <c r="FKF35" s="84"/>
      <c r="FKG35" s="84"/>
      <c r="FKH35" s="84"/>
      <c r="FKI35" s="84"/>
      <c r="FKJ35" s="84"/>
      <c r="FKK35" s="84"/>
      <c r="FKL35" s="84"/>
      <c r="FKM35" s="84"/>
      <c r="FKN35" s="84"/>
      <c r="FKO35" s="84"/>
      <c r="FKP35" s="84"/>
      <c r="FKQ35" s="84"/>
      <c r="FKR35" s="84"/>
      <c r="FKS35" s="84"/>
      <c r="FKT35" s="84"/>
      <c r="FKU35" s="84"/>
      <c r="FKV35" s="84"/>
      <c r="FKW35" s="84"/>
      <c r="FKX35" s="84"/>
      <c r="FKY35" s="84"/>
      <c r="FKZ35" s="84"/>
      <c r="FLA35" s="84"/>
      <c r="FLB35" s="84"/>
      <c r="FLC35" s="84"/>
      <c r="FLD35" s="84"/>
      <c r="FLE35" s="84"/>
      <c r="FLF35" s="84"/>
      <c r="FLG35" s="84"/>
      <c r="FLH35" s="84"/>
      <c r="FLI35" s="84"/>
      <c r="FLJ35" s="84"/>
      <c r="FLK35" s="84"/>
      <c r="FLL35" s="84"/>
      <c r="FLM35" s="84"/>
      <c r="FLN35" s="84"/>
      <c r="FLO35" s="84"/>
      <c r="FLP35" s="84"/>
      <c r="FLQ35" s="84"/>
      <c r="FLR35" s="84"/>
      <c r="FLS35" s="84"/>
      <c r="FLT35" s="84"/>
      <c r="FLU35" s="84"/>
      <c r="FLV35" s="84"/>
      <c r="FLW35" s="84"/>
      <c r="FLX35" s="84"/>
      <c r="FLY35" s="84"/>
      <c r="FLZ35" s="84"/>
      <c r="FMA35" s="84"/>
      <c r="FMB35" s="84"/>
      <c r="FMC35" s="84"/>
      <c r="FMD35" s="84"/>
      <c r="FME35" s="84"/>
      <c r="FMF35" s="84"/>
      <c r="FMG35" s="84"/>
      <c r="FMH35" s="84"/>
      <c r="FMI35" s="84"/>
      <c r="FMJ35" s="84"/>
      <c r="FMK35" s="84"/>
      <c r="FML35" s="84"/>
      <c r="FMM35" s="84"/>
      <c r="FMN35" s="84"/>
      <c r="FMO35" s="84"/>
      <c r="FMP35" s="84"/>
      <c r="FMQ35" s="84"/>
      <c r="FMR35" s="84"/>
      <c r="FMS35" s="84"/>
      <c r="FMT35" s="84"/>
      <c r="FMU35" s="84"/>
      <c r="FMV35" s="84"/>
      <c r="FMW35" s="84"/>
      <c r="FMX35" s="84"/>
      <c r="FMY35" s="84"/>
      <c r="FMZ35" s="84"/>
      <c r="FNA35" s="84"/>
      <c r="FNB35" s="84"/>
      <c r="FNC35" s="84"/>
      <c r="FND35" s="84"/>
      <c r="FNE35" s="84"/>
      <c r="FNF35" s="84"/>
      <c r="FNG35" s="84"/>
      <c r="FNH35" s="84"/>
      <c r="FNI35" s="84"/>
      <c r="FNJ35" s="84"/>
      <c r="FNK35" s="84"/>
      <c r="FNL35" s="84"/>
      <c r="FNM35" s="84"/>
      <c r="FNN35" s="84"/>
      <c r="FNO35" s="84"/>
      <c r="FNP35" s="84"/>
      <c r="FNQ35" s="84"/>
      <c r="FNR35" s="84"/>
      <c r="FNS35" s="84"/>
      <c r="FNT35" s="84"/>
      <c r="FNU35" s="84"/>
      <c r="FNV35" s="84"/>
      <c r="FNW35" s="84"/>
      <c r="FNX35" s="84"/>
      <c r="FNY35" s="84"/>
      <c r="FNZ35" s="84"/>
      <c r="FOA35" s="84"/>
      <c r="FOB35" s="84"/>
      <c r="FOC35" s="84"/>
      <c r="FOD35" s="84"/>
      <c r="FOE35" s="84"/>
      <c r="FOF35" s="84"/>
      <c r="FOG35" s="84"/>
      <c r="FOH35" s="84"/>
      <c r="FOI35" s="84"/>
      <c r="FOJ35" s="84"/>
      <c r="FOK35" s="84"/>
      <c r="FOL35" s="84"/>
      <c r="FOM35" s="84"/>
      <c r="FON35" s="84"/>
      <c r="FOO35" s="84"/>
      <c r="FOP35" s="84"/>
      <c r="FOQ35" s="84"/>
      <c r="FOR35" s="84"/>
      <c r="FOS35" s="84"/>
      <c r="FOT35" s="84"/>
      <c r="FOU35" s="84"/>
      <c r="FOV35" s="84"/>
      <c r="FOW35" s="84"/>
      <c r="FOX35" s="84"/>
      <c r="FOY35" s="84"/>
      <c r="FOZ35" s="84"/>
      <c r="FPA35" s="84"/>
      <c r="FPB35" s="84"/>
      <c r="FPC35" s="84"/>
      <c r="FPD35" s="84"/>
      <c r="FPE35" s="84"/>
      <c r="FPF35" s="84"/>
      <c r="FPG35" s="84"/>
      <c r="FPH35" s="84"/>
      <c r="FPI35" s="84"/>
      <c r="FPJ35" s="84"/>
      <c r="FPK35" s="84"/>
      <c r="FPL35" s="84"/>
      <c r="FPM35" s="84"/>
      <c r="FPN35" s="84"/>
      <c r="FPO35" s="84"/>
      <c r="FPP35" s="84"/>
      <c r="FPQ35" s="84"/>
      <c r="FPR35" s="84"/>
      <c r="FPS35" s="84"/>
      <c r="FPT35" s="84"/>
      <c r="FPU35" s="84"/>
      <c r="FPV35" s="84"/>
      <c r="FPW35" s="84"/>
      <c r="FPX35" s="84"/>
      <c r="FPY35" s="84"/>
      <c r="FPZ35" s="84"/>
      <c r="FQA35" s="84"/>
      <c r="FQB35" s="84"/>
      <c r="FQC35" s="84"/>
      <c r="FQD35" s="84"/>
      <c r="FQE35" s="84"/>
      <c r="FQF35" s="84"/>
      <c r="FQG35" s="84"/>
      <c r="FQH35" s="84"/>
      <c r="FQI35" s="84"/>
      <c r="FQJ35" s="84"/>
      <c r="FQK35" s="84"/>
      <c r="FQL35" s="84"/>
      <c r="FQM35" s="84"/>
      <c r="FQN35" s="84"/>
      <c r="FQO35" s="84"/>
      <c r="FQP35" s="84"/>
      <c r="FQQ35" s="84"/>
      <c r="FQR35" s="84"/>
      <c r="FQS35" s="84"/>
      <c r="FQT35" s="84"/>
      <c r="FQU35" s="84"/>
      <c r="FQV35" s="84"/>
      <c r="FQW35" s="84"/>
      <c r="FQX35" s="84"/>
      <c r="FQY35" s="84"/>
      <c r="FQZ35" s="84"/>
      <c r="FRA35" s="84"/>
      <c r="FRB35" s="84"/>
      <c r="FRC35" s="84"/>
      <c r="FRD35" s="84"/>
      <c r="FRE35" s="84"/>
      <c r="FRF35" s="84"/>
      <c r="FRG35" s="84"/>
      <c r="FRH35" s="84"/>
      <c r="FRI35" s="84"/>
      <c r="FRJ35" s="84"/>
      <c r="FRK35" s="84"/>
      <c r="FRL35" s="84"/>
      <c r="FRM35" s="84"/>
      <c r="FRN35" s="84"/>
      <c r="FRO35" s="84"/>
      <c r="FRP35" s="84"/>
      <c r="FRQ35" s="84"/>
      <c r="FRR35" s="84"/>
      <c r="FRS35" s="84"/>
      <c r="FRT35" s="84"/>
      <c r="FRU35" s="84"/>
      <c r="FRV35" s="84"/>
      <c r="FRW35" s="84"/>
      <c r="FRX35" s="84"/>
      <c r="FRY35" s="84"/>
      <c r="FRZ35" s="84"/>
      <c r="FSA35" s="84"/>
      <c r="FSB35" s="84"/>
      <c r="FSC35" s="84"/>
      <c r="FSD35" s="84"/>
      <c r="FSE35" s="84"/>
      <c r="FSF35" s="84"/>
      <c r="FSG35" s="84"/>
      <c r="FSH35" s="84"/>
      <c r="FSI35" s="84"/>
      <c r="FSJ35" s="84"/>
      <c r="FSK35" s="84"/>
      <c r="FSL35" s="84"/>
      <c r="FSM35" s="84"/>
      <c r="FSN35" s="84"/>
      <c r="FSO35" s="84"/>
      <c r="FSP35" s="84"/>
      <c r="FSQ35" s="84"/>
      <c r="FSR35" s="84"/>
      <c r="FSS35" s="84"/>
      <c r="FST35" s="84"/>
      <c r="FSU35" s="84"/>
      <c r="FSV35" s="84"/>
      <c r="FSW35" s="84"/>
      <c r="FSX35" s="84"/>
      <c r="FSY35" s="84"/>
      <c r="FSZ35" s="84"/>
      <c r="FTA35" s="84"/>
      <c r="FTB35" s="84"/>
      <c r="FTC35" s="84"/>
      <c r="FTD35" s="84"/>
      <c r="FTE35" s="84"/>
      <c r="FTF35" s="84"/>
      <c r="FTG35" s="84"/>
      <c r="FTH35" s="84"/>
      <c r="FTI35" s="84"/>
      <c r="FTJ35" s="84"/>
      <c r="FTK35" s="84"/>
      <c r="FTL35" s="84"/>
      <c r="FTM35" s="84"/>
      <c r="FTN35" s="84"/>
      <c r="FTO35" s="84"/>
      <c r="FTP35" s="84"/>
      <c r="FTQ35" s="84"/>
      <c r="FTR35" s="84"/>
      <c r="FTS35" s="84"/>
      <c r="FTT35" s="84"/>
      <c r="FTU35" s="84"/>
      <c r="FTV35" s="84"/>
      <c r="FTW35" s="84"/>
      <c r="FTX35" s="84"/>
      <c r="FTY35" s="84"/>
      <c r="FTZ35" s="84"/>
      <c r="FUA35" s="84"/>
      <c r="FUB35" s="84"/>
      <c r="FUC35" s="84"/>
      <c r="FUD35" s="84"/>
      <c r="FUE35" s="84"/>
      <c r="FUF35" s="84"/>
      <c r="FUG35" s="84"/>
      <c r="FUH35" s="84"/>
      <c r="FUI35" s="84"/>
      <c r="FUJ35" s="84"/>
      <c r="FUK35" s="84"/>
      <c r="FUL35" s="84"/>
      <c r="FUM35" s="84"/>
      <c r="FUN35" s="84"/>
      <c r="FUO35" s="84"/>
      <c r="FUP35" s="84"/>
      <c r="FUQ35" s="84"/>
      <c r="FUR35" s="84"/>
      <c r="FUS35" s="84"/>
      <c r="FUT35" s="84"/>
      <c r="FUU35" s="84"/>
      <c r="FUV35" s="84"/>
      <c r="FUW35" s="84"/>
      <c r="FUX35" s="84"/>
      <c r="FUY35" s="84"/>
      <c r="FUZ35" s="84"/>
      <c r="FVA35" s="84"/>
      <c r="FVB35" s="84"/>
      <c r="FVC35" s="84"/>
      <c r="FVD35" s="84"/>
      <c r="FVE35" s="84"/>
      <c r="FVF35" s="84"/>
      <c r="FVG35" s="84"/>
      <c r="FVH35" s="84"/>
      <c r="FVI35" s="84"/>
      <c r="FVJ35" s="84"/>
      <c r="FVK35" s="84"/>
      <c r="FVL35" s="84"/>
      <c r="FVM35" s="84"/>
      <c r="FVN35" s="84"/>
      <c r="FVO35" s="84"/>
      <c r="FVP35" s="84"/>
      <c r="FVQ35" s="84"/>
      <c r="FVR35" s="84"/>
      <c r="FVS35" s="84"/>
      <c r="FVT35" s="84"/>
      <c r="FVU35" s="84"/>
      <c r="FVV35" s="84"/>
      <c r="FVW35" s="84"/>
      <c r="FVX35" s="84"/>
      <c r="FVY35" s="84"/>
      <c r="FVZ35" s="84"/>
      <c r="FWA35" s="84"/>
      <c r="FWB35" s="84"/>
      <c r="FWC35" s="84"/>
      <c r="FWD35" s="84"/>
      <c r="FWE35" s="84"/>
      <c r="FWF35" s="84"/>
      <c r="FWG35" s="84"/>
      <c r="FWH35" s="84"/>
      <c r="FWI35" s="84"/>
      <c r="FWJ35" s="84"/>
      <c r="FWK35" s="84"/>
      <c r="FWL35" s="84"/>
      <c r="FWM35" s="84"/>
      <c r="FWN35" s="84"/>
      <c r="FWO35" s="84"/>
      <c r="FWP35" s="84"/>
      <c r="FWQ35" s="84"/>
      <c r="FWR35" s="84"/>
      <c r="FWS35" s="84"/>
      <c r="FWT35" s="84"/>
      <c r="FWU35" s="84"/>
      <c r="FWV35" s="84"/>
      <c r="FWW35" s="84"/>
      <c r="FWX35" s="84"/>
      <c r="FWY35" s="84"/>
      <c r="FWZ35" s="84"/>
      <c r="FXA35" s="84"/>
      <c r="FXB35" s="84"/>
      <c r="FXC35" s="84"/>
      <c r="FXD35" s="84"/>
      <c r="FXE35" s="84"/>
      <c r="FXF35" s="84"/>
      <c r="FXG35" s="84"/>
      <c r="FXH35" s="84"/>
      <c r="FXI35" s="84"/>
      <c r="FXJ35" s="84"/>
      <c r="FXK35" s="84"/>
      <c r="FXL35" s="84"/>
      <c r="FXM35" s="84"/>
      <c r="FXN35" s="84"/>
      <c r="FXO35" s="84"/>
      <c r="FXP35" s="84"/>
      <c r="FXQ35" s="84"/>
      <c r="FXR35" s="84"/>
      <c r="FXS35" s="84"/>
      <c r="FXT35" s="84"/>
      <c r="FXU35" s="84"/>
      <c r="FXV35" s="84"/>
      <c r="FXW35" s="84"/>
      <c r="FXX35" s="84"/>
      <c r="FXY35" s="84"/>
      <c r="FXZ35" s="84"/>
      <c r="FYA35" s="84"/>
      <c r="FYB35" s="84"/>
      <c r="FYC35" s="84"/>
      <c r="FYD35" s="84"/>
      <c r="FYE35" s="84"/>
      <c r="FYF35" s="84"/>
      <c r="FYG35" s="84"/>
      <c r="FYH35" s="84"/>
      <c r="FYI35" s="84"/>
      <c r="FYJ35" s="84"/>
      <c r="FYK35" s="84"/>
      <c r="FYL35" s="84"/>
      <c r="FYM35" s="84"/>
      <c r="FYN35" s="84"/>
      <c r="FYO35" s="84"/>
      <c r="FYP35" s="84"/>
      <c r="FYQ35" s="84"/>
      <c r="FYR35" s="84"/>
      <c r="FYS35" s="84"/>
      <c r="FYT35" s="84"/>
      <c r="FYU35" s="84"/>
      <c r="FYV35" s="84"/>
      <c r="FYW35" s="84"/>
      <c r="FYX35" s="84"/>
      <c r="FYY35" s="84"/>
      <c r="FYZ35" s="84"/>
      <c r="FZA35" s="84"/>
      <c r="FZB35" s="84"/>
      <c r="FZC35" s="84"/>
      <c r="FZD35" s="84"/>
      <c r="FZE35" s="84"/>
      <c r="FZF35" s="84"/>
      <c r="FZG35" s="84"/>
      <c r="FZH35" s="84"/>
      <c r="FZI35" s="84"/>
      <c r="FZJ35" s="84"/>
      <c r="FZK35" s="84"/>
      <c r="FZL35" s="84"/>
      <c r="FZM35" s="84"/>
      <c r="FZN35" s="84"/>
      <c r="FZO35" s="84"/>
      <c r="FZP35" s="84"/>
      <c r="FZQ35" s="84"/>
      <c r="FZR35" s="84"/>
      <c r="FZS35" s="84"/>
      <c r="FZT35" s="84"/>
      <c r="FZU35" s="84"/>
      <c r="FZV35" s="84"/>
      <c r="FZW35" s="84"/>
      <c r="FZX35" s="84"/>
      <c r="FZY35" s="84"/>
      <c r="FZZ35" s="84"/>
      <c r="GAA35" s="84"/>
      <c r="GAB35" s="84"/>
      <c r="GAC35" s="84"/>
      <c r="GAD35" s="84"/>
      <c r="GAE35" s="84"/>
      <c r="GAF35" s="84"/>
      <c r="GAG35" s="84"/>
      <c r="GAH35" s="84"/>
      <c r="GAI35" s="84"/>
      <c r="GAJ35" s="84"/>
      <c r="GAK35" s="84"/>
      <c r="GAL35" s="84"/>
      <c r="GAM35" s="84"/>
      <c r="GAN35" s="84"/>
      <c r="GAO35" s="84"/>
      <c r="GAP35" s="84"/>
      <c r="GAQ35" s="84"/>
      <c r="GAR35" s="84"/>
      <c r="GAS35" s="84"/>
      <c r="GAT35" s="84"/>
      <c r="GAU35" s="84"/>
      <c r="GAV35" s="84"/>
      <c r="GAW35" s="84"/>
      <c r="GAX35" s="84"/>
      <c r="GAY35" s="84"/>
      <c r="GAZ35" s="84"/>
      <c r="GBA35" s="84"/>
      <c r="GBB35" s="84"/>
      <c r="GBC35" s="84"/>
      <c r="GBD35" s="84"/>
      <c r="GBE35" s="84"/>
      <c r="GBF35" s="84"/>
      <c r="GBG35" s="84"/>
      <c r="GBH35" s="84"/>
      <c r="GBI35" s="84"/>
      <c r="GBJ35" s="84"/>
      <c r="GBK35" s="84"/>
      <c r="GBL35" s="84"/>
      <c r="GBM35" s="84"/>
      <c r="GBN35" s="84"/>
      <c r="GBO35" s="84"/>
      <c r="GBP35" s="84"/>
      <c r="GBQ35" s="84"/>
      <c r="GBR35" s="84"/>
      <c r="GBS35" s="84"/>
      <c r="GBT35" s="84"/>
      <c r="GBU35" s="84"/>
      <c r="GBV35" s="84"/>
      <c r="GBW35" s="84"/>
      <c r="GBX35" s="84"/>
      <c r="GBY35" s="84"/>
      <c r="GBZ35" s="84"/>
      <c r="GCA35" s="84"/>
      <c r="GCB35" s="84"/>
      <c r="GCC35" s="84"/>
      <c r="GCD35" s="84"/>
      <c r="GCE35" s="84"/>
      <c r="GCF35" s="84"/>
      <c r="GCG35" s="84"/>
      <c r="GCH35" s="84"/>
      <c r="GCI35" s="84"/>
      <c r="GCJ35" s="84"/>
      <c r="GCK35" s="84"/>
      <c r="GCL35" s="84"/>
      <c r="GCM35" s="84"/>
      <c r="GCN35" s="84"/>
      <c r="GCO35" s="84"/>
      <c r="GCP35" s="84"/>
      <c r="GCQ35" s="84"/>
      <c r="GCR35" s="84"/>
      <c r="GCS35" s="84"/>
      <c r="GCT35" s="84"/>
      <c r="GCU35" s="84"/>
      <c r="GCV35" s="84"/>
      <c r="GCW35" s="84"/>
      <c r="GCX35" s="84"/>
      <c r="GCY35" s="84"/>
      <c r="GCZ35" s="84"/>
      <c r="GDA35" s="84"/>
      <c r="GDB35" s="84"/>
      <c r="GDC35" s="84"/>
      <c r="GDD35" s="84"/>
      <c r="GDE35" s="84"/>
      <c r="GDF35" s="84"/>
      <c r="GDG35" s="84"/>
      <c r="GDH35" s="84"/>
      <c r="GDI35" s="84"/>
      <c r="GDJ35" s="84"/>
      <c r="GDK35" s="84"/>
      <c r="GDL35" s="84"/>
      <c r="GDM35" s="84"/>
      <c r="GDN35" s="84"/>
      <c r="GDO35" s="84"/>
      <c r="GDP35" s="84"/>
      <c r="GDQ35" s="84"/>
      <c r="GDR35" s="84"/>
      <c r="GDS35" s="84"/>
      <c r="GDT35" s="84"/>
      <c r="GDU35" s="84"/>
      <c r="GDV35" s="84"/>
      <c r="GDW35" s="84"/>
      <c r="GDX35" s="84"/>
      <c r="GDY35" s="84"/>
      <c r="GDZ35" s="84"/>
      <c r="GEA35" s="84"/>
      <c r="GEB35" s="84"/>
      <c r="GEC35" s="84"/>
      <c r="GED35" s="84"/>
      <c r="GEE35" s="84"/>
      <c r="GEF35" s="84"/>
      <c r="GEG35" s="84"/>
      <c r="GEH35" s="84"/>
      <c r="GEI35" s="84"/>
      <c r="GEJ35" s="84"/>
      <c r="GEK35" s="84"/>
      <c r="GEL35" s="84"/>
      <c r="GEM35" s="84"/>
      <c r="GEN35" s="84"/>
      <c r="GEO35" s="84"/>
      <c r="GEP35" s="84"/>
      <c r="GEQ35" s="84"/>
      <c r="GER35" s="84"/>
      <c r="GES35" s="84"/>
      <c r="GET35" s="84"/>
      <c r="GEU35" s="84"/>
      <c r="GEV35" s="84"/>
      <c r="GEW35" s="84"/>
      <c r="GEX35" s="84"/>
      <c r="GEY35" s="84"/>
      <c r="GEZ35" s="84"/>
      <c r="GFA35" s="84"/>
      <c r="GFB35" s="84"/>
      <c r="GFC35" s="84"/>
      <c r="GFD35" s="84"/>
      <c r="GFE35" s="84"/>
      <c r="GFF35" s="84"/>
      <c r="GFG35" s="84"/>
      <c r="GFH35" s="84"/>
      <c r="GFI35" s="84"/>
      <c r="GFJ35" s="84"/>
      <c r="GFK35" s="84"/>
      <c r="GFL35" s="84"/>
      <c r="GFM35" s="84"/>
      <c r="GFN35" s="84"/>
      <c r="GFO35" s="84"/>
      <c r="GFP35" s="84"/>
      <c r="GFQ35" s="84"/>
      <c r="GFR35" s="84"/>
      <c r="GFS35" s="84"/>
      <c r="GFT35" s="84"/>
      <c r="GFU35" s="84"/>
      <c r="GFV35" s="84"/>
      <c r="GFW35" s="84"/>
      <c r="GFX35" s="84"/>
      <c r="GFY35" s="84"/>
      <c r="GFZ35" s="84"/>
      <c r="GGA35" s="84"/>
      <c r="GGB35" s="84"/>
      <c r="GGC35" s="84"/>
      <c r="GGD35" s="84"/>
      <c r="GGE35" s="84"/>
      <c r="GGF35" s="84"/>
      <c r="GGG35" s="84"/>
      <c r="GGH35" s="84"/>
      <c r="GGI35" s="84"/>
      <c r="GGJ35" s="84"/>
      <c r="GGK35" s="84"/>
      <c r="GGL35" s="84"/>
      <c r="GGM35" s="84"/>
      <c r="GGN35" s="84"/>
      <c r="GGO35" s="84"/>
      <c r="GGP35" s="84"/>
      <c r="GGQ35" s="84"/>
      <c r="GGR35" s="84"/>
      <c r="GGS35" s="84"/>
      <c r="GGT35" s="84"/>
      <c r="GGU35" s="84"/>
      <c r="GGV35" s="84"/>
      <c r="GGW35" s="84"/>
      <c r="GGX35" s="84"/>
      <c r="GGY35" s="84"/>
      <c r="GGZ35" s="84"/>
      <c r="GHA35" s="84"/>
      <c r="GHB35" s="84"/>
      <c r="GHC35" s="84"/>
      <c r="GHD35" s="84"/>
      <c r="GHE35" s="84"/>
      <c r="GHF35" s="84"/>
      <c r="GHG35" s="84"/>
      <c r="GHH35" s="84"/>
      <c r="GHI35" s="84"/>
      <c r="GHJ35" s="84"/>
      <c r="GHK35" s="84"/>
      <c r="GHL35" s="84"/>
      <c r="GHM35" s="84"/>
      <c r="GHN35" s="84"/>
      <c r="GHO35" s="84"/>
      <c r="GHP35" s="84"/>
      <c r="GHQ35" s="84"/>
      <c r="GHR35" s="84"/>
      <c r="GHS35" s="84"/>
      <c r="GHT35" s="84"/>
      <c r="GHU35" s="84"/>
      <c r="GHV35" s="84"/>
      <c r="GHW35" s="84"/>
      <c r="GHX35" s="84"/>
      <c r="GHY35" s="84"/>
      <c r="GHZ35" s="84"/>
      <c r="GIA35" s="84"/>
      <c r="GIB35" s="84"/>
      <c r="GIC35" s="84"/>
      <c r="GID35" s="84"/>
      <c r="GIE35" s="84"/>
      <c r="GIF35" s="84"/>
      <c r="GIG35" s="84"/>
      <c r="GIH35" s="84"/>
      <c r="GII35" s="84"/>
      <c r="GIJ35" s="84"/>
      <c r="GIK35" s="84"/>
      <c r="GIL35" s="84"/>
      <c r="GIM35" s="84"/>
      <c r="GIN35" s="84"/>
      <c r="GIO35" s="84"/>
      <c r="GIP35" s="84"/>
      <c r="GIQ35" s="84"/>
      <c r="GIR35" s="84"/>
      <c r="GIS35" s="84"/>
      <c r="GIT35" s="84"/>
      <c r="GIU35" s="84"/>
      <c r="GIV35" s="84"/>
      <c r="GIW35" s="84"/>
      <c r="GIX35" s="84"/>
      <c r="GIY35" s="84"/>
      <c r="GIZ35" s="84"/>
      <c r="GJA35" s="84"/>
      <c r="GJB35" s="84"/>
      <c r="GJC35" s="84"/>
      <c r="GJD35" s="84"/>
      <c r="GJE35" s="84"/>
      <c r="GJF35" s="84"/>
      <c r="GJG35" s="84"/>
      <c r="GJH35" s="84"/>
      <c r="GJI35" s="84"/>
      <c r="GJJ35" s="84"/>
      <c r="GJK35" s="84"/>
      <c r="GJL35" s="84"/>
      <c r="GJM35" s="84"/>
      <c r="GJN35" s="84"/>
      <c r="GJO35" s="84"/>
      <c r="GJP35" s="84"/>
      <c r="GJQ35" s="84"/>
      <c r="GJR35" s="84"/>
      <c r="GJS35" s="84"/>
      <c r="GJT35" s="84"/>
      <c r="GJU35" s="84"/>
      <c r="GJV35" s="84"/>
      <c r="GJW35" s="84"/>
      <c r="GJX35" s="84"/>
      <c r="GJY35" s="84"/>
      <c r="GJZ35" s="84"/>
      <c r="GKA35" s="84"/>
      <c r="GKB35" s="84"/>
      <c r="GKC35" s="84"/>
      <c r="GKD35" s="84"/>
      <c r="GKE35" s="84"/>
      <c r="GKF35" s="84"/>
      <c r="GKG35" s="84"/>
      <c r="GKH35" s="84"/>
      <c r="GKI35" s="84"/>
      <c r="GKJ35" s="84"/>
      <c r="GKK35" s="84"/>
      <c r="GKL35" s="84"/>
      <c r="GKM35" s="84"/>
      <c r="GKN35" s="84"/>
      <c r="GKO35" s="84"/>
      <c r="GKP35" s="84"/>
      <c r="GKQ35" s="84"/>
      <c r="GKR35" s="84"/>
      <c r="GKS35" s="84"/>
      <c r="GKT35" s="84"/>
      <c r="GKU35" s="84"/>
      <c r="GKV35" s="84"/>
      <c r="GKW35" s="84"/>
      <c r="GKX35" s="84"/>
      <c r="GKY35" s="84"/>
      <c r="GKZ35" s="84"/>
      <c r="GLA35" s="84"/>
      <c r="GLB35" s="84"/>
      <c r="GLC35" s="84"/>
      <c r="GLD35" s="84"/>
      <c r="GLE35" s="84"/>
      <c r="GLF35" s="84"/>
      <c r="GLG35" s="84"/>
      <c r="GLH35" s="84"/>
      <c r="GLI35" s="84"/>
      <c r="GLJ35" s="84"/>
      <c r="GLK35" s="84"/>
      <c r="GLL35" s="84"/>
      <c r="GLM35" s="84"/>
      <c r="GLN35" s="84"/>
      <c r="GLO35" s="84"/>
      <c r="GLP35" s="84"/>
      <c r="GLQ35" s="84"/>
      <c r="GLR35" s="84"/>
      <c r="GLS35" s="84"/>
      <c r="GLT35" s="84"/>
      <c r="GLU35" s="84"/>
      <c r="GLV35" s="84"/>
      <c r="GLW35" s="84"/>
      <c r="GLX35" s="84"/>
      <c r="GLY35" s="84"/>
      <c r="GLZ35" s="84"/>
      <c r="GMA35" s="84"/>
      <c r="GMB35" s="84"/>
      <c r="GMC35" s="84"/>
      <c r="GMD35" s="84"/>
      <c r="GME35" s="84"/>
      <c r="GMF35" s="84"/>
      <c r="GMG35" s="84"/>
      <c r="GMH35" s="84"/>
      <c r="GMI35" s="84"/>
      <c r="GMJ35" s="84"/>
      <c r="GMK35" s="84"/>
      <c r="GML35" s="84"/>
      <c r="GMM35" s="84"/>
      <c r="GMN35" s="84"/>
      <c r="GMO35" s="84"/>
      <c r="GMP35" s="84"/>
      <c r="GMQ35" s="84"/>
      <c r="GMR35" s="84"/>
      <c r="GMS35" s="84"/>
      <c r="GMT35" s="84"/>
      <c r="GMU35" s="84"/>
      <c r="GMV35" s="84"/>
      <c r="GMW35" s="84"/>
      <c r="GMX35" s="84"/>
      <c r="GMY35" s="84"/>
      <c r="GMZ35" s="84"/>
      <c r="GNA35" s="84"/>
      <c r="GNB35" s="84"/>
      <c r="GNC35" s="84"/>
      <c r="GND35" s="84"/>
      <c r="GNE35" s="84"/>
      <c r="GNF35" s="84"/>
      <c r="GNG35" s="84"/>
      <c r="GNH35" s="84"/>
      <c r="GNI35" s="84"/>
      <c r="GNJ35" s="84"/>
      <c r="GNK35" s="84"/>
      <c r="GNL35" s="84"/>
      <c r="GNM35" s="84"/>
      <c r="GNN35" s="84"/>
      <c r="GNO35" s="84"/>
      <c r="GNP35" s="84"/>
      <c r="GNQ35" s="84"/>
      <c r="GNR35" s="84"/>
      <c r="GNS35" s="84"/>
      <c r="GNT35" s="84"/>
      <c r="GNU35" s="84"/>
      <c r="GNV35" s="84"/>
      <c r="GNW35" s="84"/>
      <c r="GNX35" s="84"/>
      <c r="GNY35" s="84"/>
      <c r="GNZ35" s="84"/>
      <c r="GOA35" s="84"/>
      <c r="GOB35" s="84"/>
      <c r="GOC35" s="84"/>
      <c r="GOD35" s="84"/>
      <c r="GOE35" s="84"/>
      <c r="GOF35" s="84"/>
      <c r="GOG35" s="84"/>
      <c r="GOH35" s="84"/>
      <c r="GOI35" s="84"/>
      <c r="GOJ35" s="84"/>
      <c r="GOK35" s="84"/>
      <c r="GOL35" s="84"/>
      <c r="GOM35" s="84"/>
      <c r="GON35" s="84"/>
      <c r="GOO35" s="84"/>
      <c r="GOP35" s="84"/>
      <c r="GOQ35" s="84"/>
      <c r="GOR35" s="84"/>
      <c r="GOS35" s="84"/>
      <c r="GOT35" s="84"/>
      <c r="GOU35" s="84"/>
      <c r="GOV35" s="84"/>
      <c r="GOW35" s="84"/>
      <c r="GOX35" s="84"/>
      <c r="GOY35" s="84"/>
      <c r="GOZ35" s="84"/>
      <c r="GPA35" s="84"/>
      <c r="GPB35" s="84"/>
      <c r="GPC35" s="84"/>
      <c r="GPD35" s="84"/>
      <c r="GPE35" s="84"/>
      <c r="GPF35" s="84"/>
      <c r="GPG35" s="84"/>
      <c r="GPH35" s="84"/>
      <c r="GPI35" s="84"/>
      <c r="GPJ35" s="84"/>
      <c r="GPK35" s="84"/>
      <c r="GPL35" s="84"/>
      <c r="GPM35" s="84"/>
      <c r="GPN35" s="84"/>
      <c r="GPO35" s="84"/>
      <c r="GPP35" s="84"/>
      <c r="GPQ35" s="84"/>
      <c r="GPR35" s="84"/>
      <c r="GPS35" s="84"/>
      <c r="GPT35" s="84"/>
      <c r="GPU35" s="84"/>
      <c r="GPV35" s="84"/>
      <c r="GPW35" s="84"/>
      <c r="GPX35" s="84"/>
      <c r="GPY35" s="84"/>
      <c r="GPZ35" s="84"/>
      <c r="GQA35" s="84"/>
      <c r="GQB35" s="84"/>
      <c r="GQC35" s="84"/>
      <c r="GQD35" s="84"/>
      <c r="GQE35" s="84"/>
      <c r="GQF35" s="84"/>
      <c r="GQG35" s="84"/>
      <c r="GQH35" s="84"/>
      <c r="GQI35" s="84"/>
      <c r="GQJ35" s="84"/>
      <c r="GQK35" s="84"/>
      <c r="GQL35" s="84"/>
      <c r="GQM35" s="84"/>
      <c r="GQN35" s="84"/>
      <c r="GQO35" s="84"/>
      <c r="GQP35" s="84"/>
      <c r="GQQ35" s="84"/>
      <c r="GQR35" s="84"/>
      <c r="GQS35" s="84"/>
      <c r="GQT35" s="84"/>
      <c r="GQU35" s="84"/>
      <c r="GQV35" s="84"/>
      <c r="GQW35" s="84"/>
      <c r="GQX35" s="84"/>
      <c r="GQY35" s="84"/>
      <c r="GQZ35" s="84"/>
      <c r="GRA35" s="84"/>
      <c r="GRB35" s="84"/>
      <c r="GRC35" s="84"/>
      <c r="GRD35" s="84"/>
      <c r="GRE35" s="84"/>
      <c r="GRF35" s="84"/>
      <c r="GRG35" s="84"/>
      <c r="GRH35" s="84"/>
      <c r="GRI35" s="84"/>
      <c r="GRJ35" s="84"/>
      <c r="GRK35" s="84"/>
      <c r="GRL35" s="84"/>
      <c r="GRM35" s="84"/>
      <c r="GRN35" s="84"/>
      <c r="GRO35" s="84"/>
      <c r="GRP35" s="84"/>
      <c r="GRQ35" s="84"/>
      <c r="GRR35" s="84"/>
      <c r="GRS35" s="84"/>
      <c r="GRT35" s="84"/>
      <c r="GRU35" s="84"/>
      <c r="GRV35" s="84"/>
      <c r="GRW35" s="84"/>
      <c r="GRX35" s="84"/>
      <c r="GRY35" s="84"/>
      <c r="GRZ35" s="84"/>
      <c r="GSA35" s="84"/>
      <c r="GSB35" s="84"/>
      <c r="GSC35" s="84"/>
      <c r="GSD35" s="84"/>
      <c r="GSE35" s="84"/>
      <c r="GSF35" s="84"/>
      <c r="GSG35" s="84"/>
      <c r="GSH35" s="84"/>
      <c r="GSI35" s="84"/>
      <c r="GSJ35" s="84"/>
      <c r="GSK35" s="84"/>
      <c r="GSL35" s="84"/>
      <c r="GSM35" s="84"/>
      <c r="GSN35" s="84"/>
      <c r="GSO35" s="84"/>
      <c r="GSP35" s="84"/>
      <c r="GSQ35" s="84"/>
      <c r="GSR35" s="84"/>
      <c r="GSS35" s="84"/>
      <c r="GST35" s="84"/>
      <c r="GSU35" s="84"/>
      <c r="GSV35" s="84"/>
      <c r="GSW35" s="84"/>
      <c r="GSX35" s="84"/>
      <c r="GSY35" s="84"/>
      <c r="GSZ35" s="84"/>
      <c r="GTA35" s="84"/>
      <c r="GTB35" s="84"/>
      <c r="GTC35" s="84"/>
      <c r="GTD35" s="84"/>
      <c r="GTE35" s="84"/>
      <c r="GTF35" s="84"/>
      <c r="GTG35" s="84"/>
      <c r="GTH35" s="84"/>
      <c r="GTI35" s="84"/>
      <c r="GTJ35" s="84"/>
      <c r="GTK35" s="84"/>
      <c r="GTL35" s="84"/>
      <c r="GTM35" s="84"/>
      <c r="GTN35" s="84"/>
      <c r="GTO35" s="84"/>
      <c r="GTP35" s="84"/>
      <c r="GTQ35" s="84"/>
      <c r="GTR35" s="84"/>
      <c r="GTS35" s="84"/>
      <c r="GTT35" s="84"/>
      <c r="GTU35" s="84"/>
      <c r="GTV35" s="84"/>
      <c r="GTW35" s="84"/>
      <c r="GTX35" s="84"/>
      <c r="GTY35" s="84"/>
      <c r="GTZ35" s="84"/>
      <c r="GUA35" s="84"/>
      <c r="GUB35" s="84"/>
      <c r="GUC35" s="84"/>
      <c r="GUD35" s="84"/>
      <c r="GUE35" s="84"/>
      <c r="GUF35" s="84"/>
      <c r="GUG35" s="84"/>
      <c r="GUH35" s="84"/>
      <c r="GUI35" s="84"/>
      <c r="GUJ35" s="84"/>
      <c r="GUK35" s="84"/>
      <c r="GUL35" s="84"/>
      <c r="GUM35" s="84"/>
      <c r="GUN35" s="84"/>
      <c r="GUO35" s="84"/>
      <c r="GUP35" s="84"/>
      <c r="GUQ35" s="84"/>
      <c r="GUR35" s="84"/>
      <c r="GUS35" s="84"/>
      <c r="GUT35" s="84"/>
      <c r="GUU35" s="84"/>
      <c r="GUV35" s="84"/>
      <c r="GUW35" s="84"/>
      <c r="GUX35" s="84"/>
      <c r="GUY35" s="84"/>
      <c r="GUZ35" s="84"/>
      <c r="GVA35" s="84"/>
      <c r="GVB35" s="84"/>
      <c r="GVC35" s="84"/>
      <c r="GVD35" s="84"/>
      <c r="GVE35" s="84"/>
      <c r="GVF35" s="84"/>
      <c r="GVG35" s="84"/>
      <c r="GVH35" s="84"/>
      <c r="GVI35" s="84"/>
      <c r="GVJ35" s="84"/>
      <c r="GVK35" s="84"/>
      <c r="GVL35" s="84"/>
      <c r="GVM35" s="84"/>
      <c r="GVN35" s="84"/>
      <c r="GVO35" s="84"/>
      <c r="GVP35" s="84"/>
      <c r="GVQ35" s="84"/>
      <c r="GVR35" s="84"/>
      <c r="GVS35" s="84"/>
      <c r="GVT35" s="84"/>
      <c r="GVU35" s="84"/>
      <c r="GVV35" s="84"/>
      <c r="GVW35" s="84"/>
      <c r="GVX35" s="84"/>
      <c r="GVY35" s="84"/>
      <c r="GVZ35" s="84"/>
      <c r="GWA35" s="84"/>
      <c r="GWB35" s="84"/>
      <c r="GWC35" s="84"/>
      <c r="GWD35" s="84"/>
      <c r="GWE35" s="84"/>
      <c r="GWF35" s="84"/>
      <c r="GWG35" s="84"/>
      <c r="GWH35" s="84"/>
      <c r="GWI35" s="84"/>
      <c r="GWJ35" s="84"/>
      <c r="GWK35" s="84"/>
      <c r="GWL35" s="84"/>
      <c r="GWM35" s="84"/>
      <c r="GWN35" s="84"/>
      <c r="GWO35" s="84"/>
      <c r="GWP35" s="84"/>
      <c r="GWQ35" s="84"/>
      <c r="GWR35" s="84"/>
      <c r="GWS35" s="84"/>
      <c r="GWT35" s="84"/>
      <c r="GWU35" s="84"/>
      <c r="GWV35" s="84"/>
      <c r="GWW35" s="84"/>
      <c r="GWX35" s="84"/>
      <c r="GWY35" s="84"/>
      <c r="GWZ35" s="84"/>
      <c r="GXA35" s="84"/>
      <c r="GXB35" s="84"/>
      <c r="GXC35" s="84"/>
      <c r="GXD35" s="84"/>
      <c r="GXE35" s="84"/>
      <c r="GXF35" s="84"/>
      <c r="GXG35" s="84"/>
      <c r="GXH35" s="84"/>
      <c r="GXI35" s="84"/>
      <c r="GXJ35" s="84"/>
      <c r="GXK35" s="84"/>
      <c r="GXL35" s="84"/>
      <c r="GXM35" s="84"/>
      <c r="GXN35" s="84"/>
      <c r="GXO35" s="84"/>
      <c r="GXP35" s="84"/>
      <c r="GXQ35" s="84"/>
      <c r="GXR35" s="84"/>
      <c r="GXS35" s="84"/>
      <c r="GXT35" s="84"/>
      <c r="GXU35" s="84"/>
      <c r="GXV35" s="84"/>
      <c r="GXW35" s="84"/>
      <c r="GXX35" s="84"/>
      <c r="GXY35" s="84"/>
      <c r="GXZ35" s="84"/>
      <c r="GYA35" s="84"/>
      <c r="GYB35" s="84"/>
      <c r="GYC35" s="84"/>
      <c r="GYD35" s="84"/>
      <c r="GYE35" s="84"/>
      <c r="GYF35" s="84"/>
      <c r="GYG35" s="84"/>
      <c r="GYH35" s="84"/>
      <c r="GYI35" s="84"/>
      <c r="GYJ35" s="84"/>
      <c r="GYK35" s="84"/>
      <c r="GYL35" s="84"/>
      <c r="GYM35" s="84"/>
      <c r="GYN35" s="84"/>
      <c r="GYO35" s="84"/>
      <c r="GYP35" s="84"/>
      <c r="GYQ35" s="84"/>
      <c r="GYR35" s="84"/>
      <c r="GYS35" s="84"/>
      <c r="GYT35" s="84"/>
      <c r="GYU35" s="84"/>
      <c r="GYV35" s="84"/>
      <c r="GYW35" s="84"/>
      <c r="GYX35" s="84"/>
      <c r="GYY35" s="84"/>
      <c r="GYZ35" s="84"/>
      <c r="GZA35" s="84"/>
      <c r="GZB35" s="84"/>
      <c r="GZC35" s="84"/>
      <c r="GZD35" s="84"/>
      <c r="GZE35" s="84"/>
      <c r="GZF35" s="84"/>
      <c r="GZG35" s="84"/>
      <c r="GZH35" s="84"/>
      <c r="GZI35" s="84"/>
      <c r="GZJ35" s="84"/>
      <c r="GZK35" s="84"/>
      <c r="GZL35" s="84"/>
      <c r="GZM35" s="84"/>
      <c r="GZN35" s="84"/>
      <c r="GZO35" s="84"/>
      <c r="GZP35" s="84"/>
      <c r="GZQ35" s="84"/>
      <c r="GZR35" s="84"/>
      <c r="GZS35" s="84"/>
      <c r="GZT35" s="84"/>
      <c r="GZU35" s="84"/>
      <c r="GZV35" s="84"/>
      <c r="GZW35" s="84"/>
      <c r="GZX35" s="84"/>
      <c r="GZY35" s="84"/>
      <c r="GZZ35" s="84"/>
      <c r="HAA35" s="84"/>
      <c r="HAB35" s="84"/>
      <c r="HAC35" s="84"/>
      <c r="HAD35" s="84"/>
      <c r="HAE35" s="84"/>
      <c r="HAF35" s="84"/>
      <c r="HAG35" s="84"/>
      <c r="HAH35" s="84"/>
      <c r="HAI35" s="84"/>
      <c r="HAJ35" s="84"/>
      <c r="HAK35" s="84"/>
      <c r="HAL35" s="84"/>
      <c r="HAM35" s="84"/>
      <c r="HAN35" s="84"/>
      <c r="HAO35" s="84"/>
      <c r="HAP35" s="84"/>
      <c r="HAQ35" s="84"/>
      <c r="HAR35" s="84"/>
      <c r="HAS35" s="84"/>
      <c r="HAT35" s="84"/>
      <c r="HAU35" s="84"/>
      <c r="HAV35" s="84"/>
      <c r="HAW35" s="84"/>
      <c r="HAX35" s="84"/>
      <c r="HAY35" s="84"/>
      <c r="HAZ35" s="84"/>
      <c r="HBA35" s="84"/>
      <c r="HBB35" s="84"/>
      <c r="HBC35" s="84"/>
      <c r="HBD35" s="84"/>
      <c r="HBE35" s="84"/>
      <c r="HBF35" s="84"/>
      <c r="HBG35" s="84"/>
      <c r="HBH35" s="84"/>
      <c r="HBI35" s="84"/>
      <c r="HBJ35" s="84"/>
      <c r="HBK35" s="84"/>
      <c r="HBL35" s="84"/>
      <c r="HBM35" s="84"/>
      <c r="HBN35" s="84"/>
      <c r="HBO35" s="84"/>
      <c r="HBP35" s="84"/>
      <c r="HBQ35" s="84"/>
      <c r="HBR35" s="84"/>
      <c r="HBS35" s="84"/>
      <c r="HBT35" s="84"/>
      <c r="HBU35" s="84"/>
      <c r="HBV35" s="84"/>
      <c r="HBW35" s="84"/>
      <c r="HBX35" s="84"/>
      <c r="HBY35" s="84"/>
      <c r="HBZ35" s="84"/>
      <c r="HCA35" s="84"/>
      <c r="HCB35" s="84"/>
      <c r="HCC35" s="84"/>
      <c r="HCD35" s="84"/>
      <c r="HCE35" s="84"/>
      <c r="HCF35" s="84"/>
      <c r="HCG35" s="84"/>
      <c r="HCH35" s="84"/>
      <c r="HCI35" s="84"/>
      <c r="HCJ35" s="84"/>
      <c r="HCK35" s="84"/>
      <c r="HCL35" s="84"/>
      <c r="HCM35" s="84"/>
      <c r="HCN35" s="84"/>
      <c r="HCO35" s="84"/>
      <c r="HCP35" s="84"/>
      <c r="HCQ35" s="84"/>
      <c r="HCR35" s="84"/>
      <c r="HCS35" s="84"/>
      <c r="HCT35" s="84"/>
      <c r="HCU35" s="84"/>
      <c r="HCV35" s="84"/>
      <c r="HCW35" s="84"/>
      <c r="HCX35" s="84"/>
      <c r="HCY35" s="84"/>
      <c r="HCZ35" s="84"/>
      <c r="HDA35" s="84"/>
      <c r="HDB35" s="84"/>
      <c r="HDC35" s="84"/>
      <c r="HDD35" s="84"/>
      <c r="HDE35" s="84"/>
      <c r="HDF35" s="84"/>
      <c r="HDG35" s="84"/>
      <c r="HDH35" s="84"/>
      <c r="HDI35" s="84"/>
      <c r="HDJ35" s="84"/>
      <c r="HDK35" s="84"/>
      <c r="HDL35" s="84"/>
      <c r="HDM35" s="84"/>
      <c r="HDN35" s="84"/>
      <c r="HDO35" s="84"/>
      <c r="HDP35" s="84"/>
      <c r="HDQ35" s="84"/>
      <c r="HDR35" s="84"/>
      <c r="HDS35" s="84"/>
      <c r="HDT35" s="84"/>
      <c r="HDU35" s="84"/>
      <c r="HDV35" s="84"/>
      <c r="HDW35" s="84"/>
      <c r="HDX35" s="84"/>
      <c r="HDY35" s="84"/>
      <c r="HDZ35" s="84"/>
      <c r="HEA35" s="84"/>
      <c r="HEB35" s="84"/>
      <c r="HEC35" s="84"/>
      <c r="HED35" s="84"/>
      <c r="HEE35" s="84"/>
      <c r="HEF35" s="84"/>
      <c r="HEG35" s="84"/>
      <c r="HEH35" s="84"/>
      <c r="HEI35" s="84"/>
      <c r="HEJ35" s="84"/>
      <c r="HEK35" s="84"/>
      <c r="HEL35" s="84"/>
      <c r="HEM35" s="84"/>
      <c r="HEN35" s="84"/>
      <c r="HEO35" s="84"/>
      <c r="HEP35" s="84"/>
      <c r="HEQ35" s="84"/>
      <c r="HER35" s="84"/>
      <c r="HES35" s="84"/>
      <c r="HET35" s="84"/>
      <c r="HEU35" s="84"/>
      <c r="HEV35" s="84"/>
      <c r="HEW35" s="84"/>
      <c r="HEX35" s="84"/>
      <c r="HEY35" s="84"/>
      <c r="HEZ35" s="84"/>
      <c r="HFA35" s="84"/>
      <c r="HFB35" s="84"/>
      <c r="HFC35" s="84"/>
      <c r="HFD35" s="84"/>
      <c r="HFE35" s="84"/>
      <c r="HFF35" s="84"/>
      <c r="HFG35" s="84"/>
      <c r="HFH35" s="84"/>
      <c r="HFI35" s="84"/>
      <c r="HFJ35" s="84"/>
      <c r="HFK35" s="84"/>
      <c r="HFL35" s="84"/>
      <c r="HFM35" s="84"/>
      <c r="HFN35" s="84"/>
      <c r="HFO35" s="84"/>
      <c r="HFP35" s="84"/>
      <c r="HFQ35" s="84"/>
      <c r="HFR35" s="84"/>
      <c r="HFS35" s="84"/>
      <c r="HFT35" s="84"/>
      <c r="HFU35" s="84"/>
      <c r="HFV35" s="84"/>
      <c r="HFW35" s="84"/>
      <c r="HFX35" s="84"/>
      <c r="HFY35" s="84"/>
      <c r="HFZ35" s="84"/>
      <c r="HGA35" s="84"/>
      <c r="HGB35" s="84"/>
      <c r="HGC35" s="84"/>
      <c r="HGD35" s="84"/>
      <c r="HGE35" s="84"/>
      <c r="HGF35" s="84"/>
      <c r="HGG35" s="84"/>
      <c r="HGH35" s="84"/>
      <c r="HGI35" s="84"/>
      <c r="HGJ35" s="84"/>
      <c r="HGK35" s="84"/>
      <c r="HGL35" s="84"/>
      <c r="HGM35" s="84"/>
      <c r="HGN35" s="84"/>
      <c r="HGO35" s="84"/>
      <c r="HGP35" s="84"/>
      <c r="HGQ35" s="84"/>
      <c r="HGR35" s="84"/>
      <c r="HGS35" s="84"/>
      <c r="HGT35" s="84"/>
      <c r="HGU35" s="84"/>
      <c r="HGV35" s="84"/>
      <c r="HGW35" s="84"/>
      <c r="HGX35" s="84"/>
      <c r="HGY35" s="84"/>
      <c r="HGZ35" s="84"/>
      <c r="HHA35" s="84"/>
      <c r="HHB35" s="84"/>
      <c r="HHC35" s="84"/>
      <c r="HHD35" s="84"/>
      <c r="HHE35" s="84"/>
      <c r="HHF35" s="84"/>
      <c r="HHG35" s="84"/>
      <c r="HHH35" s="84"/>
      <c r="HHI35" s="84"/>
      <c r="HHJ35" s="84"/>
      <c r="HHK35" s="84"/>
      <c r="HHL35" s="84"/>
      <c r="HHM35" s="84"/>
      <c r="HHN35" s="84"/>
      <c r="HHO35" s="84"/>
      <c r="HHP35" s="84"/>
      <c r="HHQ35" s="84"/>
      <c r="HHR35" s="84"/>
      <c r="HHS35" s="84"/>
      <c r="HHT35" s="84"/>
      <c r="HHU35" s="84"/>
      <c r="HHV35" s="84"/>
      <c r="HHW35" s="84"/>
      <c r="HHX35" s="84"/>
      <c r="HHY35" s="84"/>
      <c r="HHZ35" s="84"/>
      <c r="HIA35" s="84"/>
      <c r="HIB35" s="84"/>
      <c r="HIC35" s="84"/>
      <c r="HID35" s="84"/>
      <c r="HIE35" s="84"/>
      <c r="HIF35" s="84"/>
      <c r="HIG35" s="84"/>
      <c r="HIH35" s="84"/>
      <c r="HII35" s="84"/>
      <c r="HIJ35" s="84"/>
      <c r="HIK35" s="84"/>
      <c r="HIL35" s="84"/>
      <c r="HIM35" s="84"/>
      <c r="HIN35" s="84"/>
      <c r="HIO35" s="84"/>
      <c r="HIP35" s="84"/>
      <c r="HIQ35" s="84"/>
      <c r="HIR35" s="84"/>
      <c r="HIS35" s="84"/>
      <c r="HIT35" s="84"/>
      <c r="HIU35" s="84"/>
      <c r="HIV35" s="84"/>
      <c r="HIW35" s="84"/>
      <c r="HIX35" s="84"/>
      <c r="HIY35" s="84"/>
      <c r="HIZ35" s="84"/>
      <c r="HJA35" s="84"/>
      <c r="HJB35" s="84"/>
      <c r="HJC35" s="84"/>
      <c r="HJD35" s="84"/>
      <c r="HJE35" s="84"/>
      <c r="HJF35" s="84"/>
      <c r="HJG35" s="84"/>
      <c r="HJH35" s="84"/>
      <c r="HJI35" s="84"/>
      <c r="HJJ35" s="84"/>
      <c r="HJK35" s="84"/>
      <c r="HJL35" s="84"/>
      <c r="HJM35" s="84"/>
      <c r="HJN35" s="84"/>
      <c r="HJO35" s="84"/>
      <c r="HJP35" s="84"/>
      <c r="HJQ35" s="84"/>
      <c r="HJR35" s="84"/>
      <c r="HJS35" s="84"/>
      <c r="HJT35" s="84"/>
      <c r="HJU35" s="84"/>
      <c r="HJV35" s="84"/>
      <c r="HJW35" s="84"/>
      <c r="HJX35" s="84"/>
      <c r="HJY35" s="84"/>
      <c r="HJZ35" s="84"/>
      <c r="HKA35" s="84"/>
      <c r="HKB35" s="84"/>
      <c r="HKC35" s="84"/>
      <c r="HKD35" s="84"/>
      <c r="HKE35" s="84"/>
      <c r="HKF35" s="84"/>
      <c r="HKG35" s="84"/>
      <c r="HKH35" s="84"/>
      <c r="HKI35" s="84"/>
      <c r="HKJ35" s="84"/>
      <c r="HKK35" s="84"/>
      <c r="HKL35" s="84"/>
      <c r="HKM35" s="84"/>
      <c r="HKN35" s="84"/>
      <c r="HKO35" s="84"/>
      <c r="HKP35" s="84"/>
      <c r="HKQ35" s="84"/>
      <c r="HKR35" s="84"/>
      <c r="HKS35" s="84"/>
      <c r="HKT35" s="84"/>
      <c r="HKU35" s="84"/>
      <c r="HKV35" s="84"/>
      <c r="HKW35" s="84"/>
      <c r="HKX35" s="84"/>
      <c r="HKY35" s="84"/>
      <c r="HKZ35" s="84"/>
      <c r="HLA35" s="84"/>
      <c r="HLB35" s="84"/>
      <c r="HLC35" s="84"/>
      <c r="HLD35" s="84"/>
      <c r="HLE35" s="84"/>
      <c r="HLF35" s="84"/>
      <c r="HLG35" s="84"/>
      <c r="HLH35" s="84"/>
      <c r="HLI35" s="84"/>
      <c r="HLJ35" s="84"/>
      <c r="HLK35" s="84"/>
      <c r="HLL35" s="84"/>
      <c r="HLM35" s="84"/>
      <c r="HLN35" s="84"/>
      <c r="HLO35" s="84"/>
      <c r="HLP35" s="84"/>
      <c r="HLQ35" s="84"/>
      <c r="HLR35" s="84"/>
      <c r="HLS35" s="84"/>
      <c r="HLT35" s="84"/>
      <c r="HLU35" s="84"/>
      <c r="HLV35" s="84"/>
      <c r="HLW35" s="84"/>
      <c r="HLX35" s="84"/>
      <c r="HLY35" s="84"/>
      <c r="HLZ35" s="84"/>
      <c r="HMA35" s="84"/>
      <c r="HMB35" s="84"/>
      <c r="HMC35" s="84"/>
      <c r="HMD35" s="84"/>
      <c r="HME35" s="84"/>
      <c r="HMF35" s="84"/>
      <c r="HMG35" s="84"/>
      <c r="HMH35" s="84"/>
      <c r="HMI35" s="84"/>
      <c r="HMJ35" s="84"/>
      <c r="HMK35" s="84"/>
      <c r="HML35" s="84"/>
      <c r="HMM35" s="84"/>
      <c r="HMN35" s="84"/>
      <c r="HMO35" s="84"/>
      <c r="HMP35" s="84"/>
      <c r="HMQ35" s="84"/>
      <c r="HMR35" s="84"/>
      <c r="HMS35" s="84"/>
      <c r="HMT35" s="84"/>
      <c r="HMU35" s="84"/>
      <c r="HMV35" s="84"/>
      <c r="HMW35" s="84"/>
      <c r="HMX35" s="84"/>
      <c r="HMY35" s="84"/>
      <c r="HMZ35" s="84"/>
      <c r="HNA35" s="84"/>
      <c r="HNB35" s="84"/>
      <c r="HNC35" s="84"/>
      <c r="HND35" s="84"/>
      <c r="HNE35" s="84"/>
      <c r="HNF35" s="84"/>
      <c r="HNG35" s="84"/>
      <c r="HNH35" s="84"/>
      <c r="HNI35" s="84"/>
      <c r="HNJ35" s="84"/>
      <c r="HNK35" s="84"/>
      <c r="HNL35" s="84"/>
      <c r="HNM35" s="84"/>
      <c r="HNN35" s="84"/>
      <c r="HNO35" s="84"/>
      <c r="HNP35" s="84"/>
      <c r="HNQ35" s="84"/>
      <c r="HNR35" s="84"/>
      <c r="HNS35" s="84"/>
      <c r="HNT35" s="84"/>
      <c r="HNU35" s="84"/>
      <c r="HNV35" s="84"/>
      <c r="HNW35" s="84"/>
      <c r="HNX35" s="84"/>
      <c r="HNY35" s="84"/>
      <c r="HNZ35" s="84"/>
      <c r="HOA35" s="84"/>
      <c r="HOB35" s="84"/>
      <c r="HOC35" s="84"/>
      <c r="HOD35" s="84"/>
      <c r="HOE35" s="84"/>
      <c r="HOF35" s="84"/>
      <c r="HOG35" s="84"/>
      <c r="HOH35" s="84"/>
      <c r="HOI35" s="84"/>
      <c r="HOJ35" s="84"/>
      <c r="HOK35" s="84"/>
      <c r="HOL35" s="84"/>
      <c r="HOM35" s="84"/>
      <c r="HON35" s="84"/>
      <c r="HOO35" s="84"/>
      <c r="HOP35" s="84"/>
      <c r="HOQ35" s="84"/>
      <c r="HOR35" s="84"/>
      <c r="HOS35" s="84"/>
      <c r="HOT35" s="84"/>
      <c r="HOU35" s="84"/>
      <c r="HOV35" s="84"/>
      <c r="HOW35" s="84"/>
      <c r="HOX35" s="84"/>
      <c r="HOY35" s="84"/>
      <c r="HOZ35" s="84"/>
      <c r="HPA35" s="84"/>
      <c r="HPB35" s="84"/>
      <c r="HPC35" s="84"/>
      <c r="HPD35" s="84"/>
      <c r="HPE35" s="84"/>
      <c r="HPF35" s="84"/>
      <c r="HPG35" s="84"/>
      <c r="HPH35" s="84"/>
      <c r="HPI35" s="84"/>
      <c r="HPJ35" s="84"/>
      <c r="HPK35" s="84"/>
      <c r="HPL35" s="84"/>
      <c r="HPM35" s="84"/>
      <c r="HPN35" s="84"/>
      <c r="HPO35" s="84"/>
      <c r="HPP35" s="84"/>
      <c r="HPQ35" s="84"/>
      <c r="HPR35" s="84"/>
      <c r="HPS35" s="84"/>
      <c r="HPT35" s="84"/>
      <c r="HPU35" s="84"/>
      <c r="HPV35" s="84"/>
      <c r="HPW35" s="84"/>
      <c r="HPX35" s="84"/>
      <c r="HPY35" s="84"/>
      <c r="HPZ35" s="84"/>
      <c r="HQA35" s="84"/>
      <c r="HQB35" s="84"/>
      <c r="HQC35" s="84"/>
      <c r="HQD35" s="84"/>
      <c r="HQE35" s="84"/>
      <c r="HQF35" s="84"/>
      <c r="HQG35" s="84"/>
      <c r="HQH35" s="84"/>
      <c r="HQI35" s="84"/>
      <c r="HQJ35" s="84"/>
      <c r="HQK35" s="84"/>
      <c r="HQL35" s="84"/>
      <c r="HQM35" s="84"/>
      <c r="HQN35" s="84"/>
      <c r="HQO35" s="84"/>
      <c r="HQP35" s="84"/>
      <c r="HQQ35" s="84"/>
      <c r="HQR35" s="84"/>
      <c r="HQS35" s="84"/>
      <c r="HQT35" s="84"/>
      <c r="HQU35" s="84"/>
      <c r="HQV35" s="84"/>
      <c r="HQW35" s="84"/>
      <c r="HQX35" s="84"/>
      <c r="HQY35" s="84"/>
      <c r="HQZ35" s="84"/>
      <c r="HRA35" s="84"/>
      <c r="HRB35" s="84"/>
      <c r="HRC35" s="84"/>
      <c r="HRD35" s="84"/>
      <c r="HRE35" s="84"/>
      <c r="HRF35" s="84"/>
      <c r="HRG35" s="84"/>
      <c r="HRH35" s="84"/>
      <c r="HRI35" s="84"/>
      <c r="HRJ35" s="84"/>
      <c r="HRK35" s="84"/>
      <c r="HRL35" s="84"/>
      <c r="HRM35" s="84"/>
      <c r="HRN35" s="84"/>
      <c r="HRO35" s="84"/>
      <c r="HRP35" s="84"/>
      <c r="HRQ35" s="84"/>
      <c r="HRR35" s="84"/>
      <c r="HRS35" s="84"/>
      <c r="HRT35" s="84"/>
      <c r="HRU35" s="84"/>
      <c r="HRV35" s="84"/>
      <c r="HRW35" s="84"/>
      <c r="HRX35" s="84"/>
      <c r="HRY35" s="84"/>
      <c r="HRZ35" s="84"/>
      <c r="HSA35" s="84"/>
      <c r="HSB35" s="84"/>
      <c r="HSC35" s="84"/>
      <c r="HSD35" s="84"/>
      <c r="HSE35" s="84"/>
      <c r="HSF35" s="84"/>
      <c r="HSG35" s="84"/>
      <c r="HSH35" s="84"/>
      <c r="HSI35" s="84"/>
      <c r="HSJ35" s="84"/>
      <c r="HSK35" s="84"/>
      <c r="HSL35" s="84"/>
      <c r="HSM35" s="84"/>
      <c r="HSN35" s="84"/>
      <c r="HSO35" s="84"/>
      <c r="HSP35" s="84"/>
      <c r="HSQ35" s="84"/>
      <c r="HSR35" s="84"/>
      <c r="HSS35" s="84"/>
      <c r="HST35" s="84"/>
      <c r="HSU35" s="84"/>
      <c r="HSV35" s="84"/>
      <c r="HSW35" s="84"/>
      <c r="HSX35" s="84"/>
      <c r="HSY35" s="84"/>
      <c r="HSZ35" s="84"/>
      <c r="HTA35" s="84"/>
      <c r="HTB35" s="84"/>
      <c r="HTC35" s="84"/>
      <c r="HTD35" s="84"/>
      <c r="HTE35" s="84"/>
      <c r="HTF35" s="84"/>
      <c r="HTG35" s="84"/>
      <c r="HTH35" s="84"/>
      <c r="HTI35" s="84"/>
      <c r="HTJ35" s="84"/>
      <c r="HTK35" s="84"/>
      <c r="HTL35" s="84"/>
      <c r="HTM35" s="84"/>
      <c r="HTN35" s="84"/>
      <c r="HTO35" s="84"/>
      <c r="HTP35" s="84"/>
      <c r="HTQ35" s="84"/>
      <c r="HTR35" s="84"/>
      <c r="HTS35" s="84"/>
      <c r="HTT35" s="84"/>
      <c r="HTU35" s="84"/>
      <c r="HTV35" s="84"/>
      <c r="HTW35" s="84"/>
      <c r="HTX35" s="84"/>
      <c r="HTY35" s="84"/>
      <c r="HTZ35" s="84"/>
      <c r="HUA35" s="84"/>
      <c r="HUB35" s="84"/>
      <c r="HUC35" s="84"/>
      <c r="HUD35" s="84"/>
      <c r="HUE35" s="84"/>
      <c r="HUF35" s="84"/>
      <c r="HUG35" s="84"/>
      <c r="HUH35" s="84"/>
      <c r="HUI35" s="84"/>
      <c r="HUJ35" s="84"/>
      <c r="HUK35" s="84"/>
      <c r="HUL35" s="84"/>
      <c r="HUM35" s="84"/>
      <c r="HUN35" s="84"/>
      <c r="HUO35" s="84"/>
      <c r="HUP35" s="84"/>
      <c r="HUQ35" s="84"/>
      <c r="HUR35" s="84"/>
      <c r="HUS35" s="84"/>
      <c r="HUT35" s="84"/>
      <c r="HUU35" s="84"/>
      <c r="HUV35" s="84"/>
      <c r="HUW35" s="84"/>
      <c r="HUX35" s="84"/>
      <c r="HUY35" s="84"/>
      <c r="HUZ35" s="84"/>
      <c r="HVA35" s="84"/>
      <c r="HVB35" s="84"/>
      <c r="HVC35" s="84"/>
      <c r="HVD35" s="84"/>
      <c r="HVE35" s="84"/>
      <c r="HVF35" s="84"/>
      <c r="HVG35" s="84"/>
      <c r="HVH35" s="84"/>
      <c r="HVI35" s="84"/>
      <c r="HVJ35" s="84"/>
      <c r="HVK35" s="84"/>
      <c r="HVL35" s="84"/>
      <c r="HVM35" s="84"/>
      <c r="HVN35" s="84"/>
      <c r="HVO35" s="84"/>
      <c r="HVP35" s="84"/>
      <c r="HVQ35" s="84"/>
      <c r="HVR35" s="84"/>
      <c r="HVS35" s="84"/>
      <c r="HVT35" s="84"/>
      <c r="HVU35" s="84"/>
      <c r="HVV35" s="84"/>
      <c r="HVW35" s="84"/>
      <c r="HVX35" s="84"/>
      <c r="HVY35" s="84"/>
      <c r="HVZ35" s="84"/>
      <c r="HWA35" s="84"/>
      <c r="HWB35" s="84"/>
      <c r="HWC35" s="84"/>
      <c r="HWD35" s="84"/>
      <c r="HWE35" s="84"/>
      <c r="HWF35" s="84"/>
      <c r="HWG35" s="84"/>
      <c r="HWH35" s="84"/>
      <c r="HWI35" s="84"/>
      <c r="HWJ35" s="84"/>
      <c r="HWK35" s="84"/>
      <c r="HWL35" s="84"/>
      <c r="HWM35" s="84"/>
      <c r="HWN35" s="84"/>
      <c r="HWO35" s="84"/>
      <c r="HWP35" s="84"/>
      <c r="HWQ35" s="84"/>
      <c r="HWR35" s="84"/>
      <c r="HWS35" s="84"/>
      <c r="HWT35" s="84"/>
      <c r="HWU35" s="84"/>
      <c r="HWV35" s="84"/>
      <c r="HWW35" s="84"/>
      <c r="HWX35" s="84"/>
      <c r="HWY35" s="84"/>
      <c r="HWZ35" s="84"/>
      <c r="HXA35" s="84"/>
      <c r="HXB35" s="84"/>
      <c r="HXC35" s="84"/>
      <c r="HXD35" s="84"/>
      <c r="HXE35" s="84"/>
      <c r="HXF35" s="84"/>
      <c r="HXG35" s="84"/>
      <c r="HXH35" s="84"/>
      <c r="HXI35" s="84"/>
      <c r="HXJ35" s="84"/>
      <c r="HXK35" s="84"/>
      <c r="HXL35" s="84"/>
      <c r="HXM35" s="84"/>
      <c r="HXN35" s="84"/>
      <c r="HXO35" s="84"/>
      <c r="HXP35" s="84"/>
      <c r="HXQ35" s="84"/>
      <c r="HXR35" s="84"/>
      <c r="HXS35" s="84"/>
      <c r="HXT35" s="84"/>
      <c r="HXU35" s="84"/>
      <c r="HXV35" s="84"/>
      <c r="HXW35" s="84"/>
      <c r="HXX35" s="84"/>
      <c r="HXY35" s="84"/>
      <c r="HXZ35" s="84"/>
      <c r="HYA35" s="84"/>
      <c r="HYB35" s="84"/>
      <c r="HYC35" s="84"/>
      <c r="HYD35" s="84"/>
      <c r="HYE35" s="84"/>
      <c r="HYF35" s="84"/>
      <c r="HYG35" s="84"/>
      <c r="HYH35" s="84"/>
      <c r="HYI35" s="84"/>
      <c r="HYJ35" s="84"/>
      <c r="HYK35" s="84"/>
      <c r="HYL35" s="84"/>
      <c r="HYM35" s="84"/>
      <c r="HYN35" s="84"/>
      <c r="HYO35" s="84"/>
      <c r="HYP35" s="84"/>
      <c r="HYQ35" s="84"/>
      <c r="HYR35" s="84"/>
      <c r="HYS35" s="84"/>
      <c r="HYT35" s="84"/>
      <c r="HYU35" s="84"/>
      <c r="HYV35" s="84"/>
      <c r="HYW35" s="84"/>
      <c r="HYX35" s="84"/>
      <c r="HYY35" s="84"/>
      <c r="HYZ35" s="84"/>
      <c r="HZA35" s="84"/>
      <c r="HZB35" s="84"/>
      <c r="HZC35" s="84"/>
      <c r="HZD35" s="84"/>
      <c r="HZE35" s="84"/>
      <c r="HZF35" s="84"/>
      <c r="HZG35" s="84"/>
      <c r="HZH35" s="84"/>
      <c r="HZI35" s="84"/>
      <c r="HZJ35" s="84"/>
      <c r="HZK35" s="84"/>
      <c r="HZL35" s="84"/>
      <c r="HZM35" s="84"/>
      <c r="HZN35" s="84"/>
      <c r="HZO35" s="84"/>
      <c r="HZP35" s="84"/>
      <c r="HZQ35" s="84"/>
      <c r="HZR35" s="84"/>
      <c r="HZS35" s="84"/>
      <c r="HZT35" s="84"/>
      <c r="HZU35" s="84"/>
      <c r="HZV35" s="84"/>
      <c r="HZW35" s="84"/>
      <c r="HZX35" s="84"/>
      <c r="HZY35" s="84"/>
      <c r="HZZ35" s="84"/>
      <c r="IAA35" s="84"/>
      <c r="IAB35" s="84"/>
      <c r="IAC35" s="84"/>
      <c r="IAD35" s="84"/>
      <c r="IAE35" s="84"/>
      <c r="IAF35" s="84"/>
      <c r="IAG35" s="84"/>
      <c r="IAH35" s="84"/>
      <c r="IAI35" s="84"/>
      <c r="IAJ35" s="84"/>
      <c r="IAK35" s="84"/>
      <c r="IAL35" s="84"/>
      <c r="IAM35" s="84"/>
      <c r="IAN35" s="84"/>
      <c r="IAO35" s="84"/>
      <c r="IAP35" s="84"/>
      <c r="IAQ35" s="84"/>
      <c r="IAR35" s="84"/>
      <c r="IAS35" s="84"/>
      <c r="IAT35" s="84"/>
      <c r="IAU35" s="84"/>
      <c r="IAV35" s="84"/>
      <c r="IAW35" s="84"/>
      <c r="IAX35" s="84"/>
      <c r="IAY35" s="84"/>
      <c r="IAZ35" s="84"/>
      <c r="IBA35" s="84"/>
      <c r="IBB35" s="84"/>
      <c r="IBC35" s="84"/>
      <c r="IBD35" s="84"/>
      <c r="IBE35" s="84"/>
      <c r="IBF35" s="84"/>
      <c r="IBG35" s="84"/>
      <c r="IBH35" s="84"/>
      <c r="IBI35" s="84"/>
      <c r="IBJ35" s="84"/>
      <c r="IBK35" s="84"/>
      <c r="IBL35" s="84"/>
      <c r="IBM35" s="84"/>
      <c r="IBN35" s="84"/>
      <c r="IBO35" s="84"/>
      <c r="IBP35" s="84"/>
      <c r="IBQ35" s="84"/>
      <c r="IBR35" s="84"/>
      <c r="IBS35" s="84"/>
      <c r="IBT35" s="84"/>
      <c r="IBU35" s="84"/>
      <c r="IBV35" s="84"/>
      <c r="IBW35" s="84"/>
      <c r="IBX35" s="84"/>
      <c r="IBY35" s="84"/>
      <c r="IBZ35" s="84"/>
      <c r="ICA35" s="84"/>
      <c r="ICB35" s="84"/>
      <c r="ICC35" s="84"/>
      <c r="ICD35" s="84"/>
      <c r="ICE35" s="84"/>
      <c r="ICF35" s="84"/>
      <c r="ICG35" s="84"/>
      <c r="ICH35" s="84"/>
      <c r="ICI35" s="84"/>
      <c r="ICJ35" s="84"/>
      <c r="ICK35" s="84"/>
      <c r="ICL35" s="84"/>
      <c r="ICM35" s="84"/>
      <c r="ICN35" s="84"/>
      <c r="ICO35" s="84"/>
      <c r="ICP35" s="84"/>
      <c r="ICQ35" s="84"/>
      <c r="ICR35" s="84"/>
      <c r="ICS35" s="84"/>
      <c r="ICT35" s="84"/>
      <c r="ICU35" s="84"/>
      <c r="ICV35" s="84"/>
      <c r="ICW35" s="84"/>
      <c r="ICX35" s="84"/>
      <c r="ICY35" s="84"/>
      <c r="ICZ35" s="84"/>
      <c r="IDA35" s="84"/>
      <c r="IDB35" s="84"/>
      <c r="IDC35" s="84"/>
      <c r="IDD35" s="84"/>
      <c r="IDE35" s="84"/>
      <c r="IDF35" s="84"/>
      <c r="IDG35" s="84"/>
      <c r="IDH35" s="84"/>
      <c r="IDI35" s="84"/>
      <c r="IDJ35" s="84"/>
      <c r="IDK35" s="84"/>
      <c r="IDL35" s="84"/>
      <c r="IDM35" s="84"/>
      <c r="IDN35" s="84"/>
      <c r="IDO35" s="84"/>
      <c r="IDP35" s="84"/>
      <c r="IDQ35" s="84"/>
      <c r="IDR35" s="84"/>
      <c r="IDS35" s="84"/>
      <c r="IDT35" s="84"/>
      <c r="IDU35" s="84"/>
      <c r="IDV35" s="84"/>
      <c r="IDW35" s="84"/>
      <c r="IDX35" s="84"/>
      <c r="IDY35" s="84"/>
      <c r="IDZ35" s="84"/>
      <c r="IEA35" s="84"/>
      <c r="IEB35" s="84"/>
      <c r="IEC35" s="84"/>
      <c r="IED35" s="84"/>
      <c r="IEE35" s="84"/>
      <c r="IEF35" s="84"/>
      <c r="IEG35" s="84"/>
      <c r="IEH35" s="84"/>
      <c r="IEI35" s="84"/>
      <c r="IEJ35" s="84"/>
      <c r="IEK35" s="84"/>
      <c r="IEL35" s="84"/>
      <c r="IEM35" s="84"/>
      <c r="IEN35" s="84"/>
      <c r="IEO35" s="84"/>
      <c r="IEP35" s="84"/>
      <c r="IEQ35" s="84"/>
      <c r="IER35" s="84"/>
      <c r="IES35" s="84"/>
      <c r="IET35" s="84"/>
      <c r="IEU35" s="84"/>
      <c r="IEV35" s="84"/>
      <c r="IEW35" s="84"/>
      <c r="IEX35" s="84"/>
      <c r="IEY35" s="84"/>
      <c r="IEZ35" s="84"/>
      <c r="IFA35" s="84"/>
      <c r="IFB35" s="84"/>
      <c r="IFC35" s="84"/>
      <c r="IFD35" s="84"/>
      <c r="IFE35" s="84"/>
      <c r="IFF35" s="84"/>
      <c r="IFG35" s="84"/>
      <c r="IFH35" s="84"/>
      <c r="IFI35" s="84"/>
      <c r="IFJ35" s="84"/>
      <c r="IFK35" s="84"/>
      <c r="IFL35" s="84"/>
      <c r="IFM35" s="84"/>
      <c r="IFN35" s="84"/>
      <c r="IFO35" s="84"/>
      <c r="IFP35" s="84"/>
      <c r="IFQ35" s="84"/>
      <c r="IFR35" s="84"/>
      <c r="IFS35" s="84"/>
      <c r="IFT35" s="84"/>
      <c r="IFU35" s="84"/>
      <c r="IFV35" s="84"/>
      <c r="IFW35" s="84"/>
      <c r="IFX35" s="84"/>
      <c r="IFY35" s="84"/>
      <c r="IFZ35" s="84"/>
      <c r="IGA35" s="84"/>
      <c r="IGB35" s="84"/>
      <c r="IGC35" s="84"/>
      <c r="IGD35" s="84"/>
      <c r="IGE35" s="84"/>
      <c r="IGF35" s="84"/>
      <c r="IGG35" s="84"/>
      <c r="IGH35" s="84"/>
      <c r="IGI35" s="84"/>
      <c r="IGJ35" s="84"/>
      <c r="IGK35" s="84"/>
      <c r="IGL35" s="84"/>
      <c r="IGM35" s="84"/>
      <c r="IGN35" s="84"/>
      <c r="IGO35" s="84"/>
      <c r="IGP35" s="84"/>
      <c r="IGQ35" s="84"/>
      <c r="IGR35" s="84"/>
      <c r="IGS35" s="84"/>
      <c r="IGT35" s="84"/>
      <c r="IGU35" s="84"/>
      <c r="IGV35" s="84"/>
      <c r="IGW35" s="84"/>
      <c r="IGX35" s="84"/>
      <c r="IGY35" s="84"/>
      <c r="IGZ35" s="84"/>
      <c r="IHA35" s="84"/>
      <c r="IHB35" s="84"/>
      <c r="IHC35" s="84"/>
      <c r="IHD35" s="84"/>
      <c r="IHE35" s="84"/>
      <c r="IHF35" s="84"/>
      <c r="IHG35" s="84"/>
      <c r="IHH35" s="84"/>
      <c r="IHI35" s="84"/>
      <c r="IHJ35" s="84"/>
      <c r="IHK35" s="84"/>
      <c r="IHL35" s="84"/>
      <c r="IHM35" s="84"/>
      <c r="IHN35" s="84"/>
      <c r="IHO35" s="84"/>
      <c r="IHP35" s="84"/>
      <c r="IHQ35" s="84"/>
      <c r="IHR35" s="84"/>
      <c r="IHS35" s="84"/>
      <c r="IHT35" s="84"/>
      <c r="IHU35" s="84"/>
      <c r="IHV35" s="84"/>
      <c r="IHW35" s="84"/>
      <c r="IHX35" s="84"/>
      <c r="IHY35" s="84"/>
      <c r="IHZ35" s="84"/>
      <c r="IIA35" s="84"/>
      <c r="IIB35" s="84"/>
      <c r="IIC35" s="84"/>
      <c r="IID35" s="84"/>
      <c r="IIE35" s="84"/>
      <c r="IIF35" s="84"/>
      <c r="IIG35" s="84"/>
      <c r="IIH35" s="84"/>
      <c r="III35" s="84"/>
      <c r="IIJ35" s="84"/>
      <c r="IIK35" s="84"/>
      <c r="IIL35" s="84"/>
      <c r="IIM35" s="84"/>
      <c r="IIN35" s="84"/>
      <c r="IIO35" s="84"/>
      <c r="IIP35" s="84"/>
      <c r="IIQ35" s="84"/>
      <c r="IIR35" s="84"/>
      <c r="IIS35" s="84"/>
      <c r="IIT35" s="84"/>
      <c r="IIU35" s="84"/>
      <c r="IIV35" s="84"/>
      <c r="IIW35" s="84"/>
      <c r="IIX35" s="84"/>
      <c r="IIY35" s="84"/>
      <c r="IIZ35" s="84"/>
      <c r="IJA35" s="84"/>
      <c r="IJB35" s="84"/>
      <c r="IJC35" s="84"/>
      <c r="IJD35" s="84"/>
      <c r="IJE35" s="84"/>
      <c r="IJF35" s="84"/>
      <c r="IJG35" s="84"/>
      <c r="IJH35" s="84"/>
      <c r="IJI35" s="84"/>
      <c r="IJJ35" s="84"/>
      <c r="IJK35" s="84"/>
      <c r="IJL35" s="84"/>
      <c r="IJM35" s="84"/>
      <c r="IJN35" s="84"/>
      <c r="IJO35" s="84"/>
      <c r="IJP35" s="84"/>
      <c r="IJQ35" s="84"/>
      <c r="IJR35" s="84"/>
      <c r="IJS35" s="84"/>
      <c r="IJT35" s="84"/>
      <c r="IJU35" s="84"/>
      <c r="IJV35" s="84"/>
      <c r="IJW35" s="84"/>
      <c r="IJX35" s="84"/>
      <c r="IJY35" s="84"/>
      <c r="IJZ35" s="84"/>
      <c r="IKA35" s="84"/>
      <c r="IKB35" s="84"/>
      <c r="IKC35" s="84"/>
      <c r="IKD35" s="84"/>
      <c r="IKE35" s="84"/>
      <c r="IKF35" s="84"/>
      <c r="IKG35" s="84"/>
      <c r="IKH35" s="84"/>
      <c r="IKI35" s="84"/>
      <c r="IKJ35" s="84"/>
      <c r="IKK35" s="84"/>
      <c r="IKL35" s="84"/>
      <c r="IKM35" s="84"/>
      <c r="IKN35" s="84"/>
      <c r="IKO35" s="84"/>
      <c r="IKP35" s="84"/>
      <c r="IKQ35" s="84"/>
      <c r="IKR35" s="84"/>
      <c r="IKS35" s="84"/>
      <c r="IKT35" s="84"/>
      <c r="IKU35" s="84"/>
      <c r="IKV35" s="84"/>
      <c r="IKW35" s="84"/>
      <c r="IKX35" s="84"/>
      <c r="IKY35" s="84"/>
      <c r="IKZ35" s="84"/>
      <c r="ILA35" s="84"/>
      <c r="ILB35" s="84"/>
      <c r="ILC35" s="84"/>
      <c r="ILD35" s="84"/>
      <c r="ILE35" s="84"/>
      <c r="ILF35" s="84"/>
      <c r="ILG35" s="84"/>
      <c r="ILH35" s="84"/>
      <c r="ILI35" s="84"/>
      <c r="ILJ35" s="84"/>
      <c r="ILK35" s="84"/>
      <c r="ILL35" s="84"/>
      <c r="ILM35" s="84"/>
      <c r="ILN35" s="84"/>
      <c r="ILO35" s="84"/>
      <c r="ILP35" s="84"/>
      <c r="ILQ35" s="84"/>
      <c r="ILR35" s="84"/>
      <c r="ILS35" s="84"/>
      <c r="ILT35" s="84"/>
      <c r="ILU35" s="84"/>
      <c r="ILV35" s="84"/>
      <c r="ILW35" s="84"/>
      <c r="ILX35" s="84"/>
      <c r="ILY35" s="84"/>
      <c r="ILZ35" s="84"/>
      <c r="IMA35" s="84"/>
      <c r="IMB35" s="84"/>
      <c r="IMC35" s="84"/>
      <c r="IMD35" s="84"/>
      <c r="IME35" s="84"/>
      <c r="IMF35" s="84"/>
      <c r="IMG35" s="84"/>
      <c r="IMH35" s="84"/>
      <c r="IMI35" s="84"/>
      <c r="IMJ35" s="84"/>
      <c r="IMK35" s="84"/>
      <c r="IML35" s="84"/>
      <c r="IMM35" s="84"/>
      <c r="IMN35" s="84"/>
      <c r="IMO35" s="84"/>
      <c r="IMP35" s="84"/>
      <c r="IMQ35" s="84"/>
      <c r="IMR35" s="84"/>
      <c r="IMS35" s="84"/>
      <c r="IMT35" s="84"/>
      <c r="IMU35" s="84"/>
      <c r="IMV35" s="84"/>
      <c r="IMW35" s="84"/>
      <c r="IMX35" s="84"/>
      <c r="IMY35" s="84"/>
      <c r="IMZ35" s="84"/>
      <c r="INA35" s="84"/>
      <c r="INB35" s="84"/>
      <c r="INC35" s="84"/>
      <c r="IND35" s="84"/>
      <c r="INE35" s="84"/>
      <c r="INF35" s="84"/>
      <c r="ING35" s="84"/>
      <c r="INH35" s="84"/>
      <c r="INI35" s="84"/>
      <c r="INJ35" s="84"/>
      <c r="INK35" s="84"/>
      <c r="INL35" s="84"/>
      <c r="INM35" s="84"/>
      <c r="INN35" s="84"/>
      <c r="INO35" s="84"/>
      <c r="INP35" s="84"/>
      <c r="INQ35" s="84"/>
      <c r="INR35" s="84"/>
      <c r="INS35" s="84"/>
      <c r="INT35" s="84"/>
      <c r="INU35" s="84"/>
      <c r="INV35" s="84"/>
      <c r="INW35" s="84"/>
      <c r="INX35" s="84"/>
      <c r="INY35" s="84"/>
      <c r="INZ35" s="84"/>
      <c r="IOA35" s="84"/>
      <c r="IOB35" s="84"/>
      <c r="IOC35" s="84"/>
      <c r="IOD35" s="84"/>
      <c r="IOE35" s="84"/>
      <c r="IOF35" s="84"/>
      <c r="IOG35" s="84"/>
      <c r="IOH35" s="84"/>
      <c r="IOI35" s="84"/>
      <c r="IOJ35" s="84"/>
      <c r="IOK35" s="84"/>
      <c r="IOL35" s="84"/>
      <c r="IOM35" s="84"/>
      <c r="ION35" s="84"/>
      <c r="IOO35" s="84"/>
      <c r="IOP35" s="84"/>
      <c r="IOQ35" s="84"/>
      <c r="IOR35" s="84"/>
      <c r="IOS35" s="84"/>
      <c r="IOT35" s="84"/>
      <c r="IOU35" s="84"/>
      <c r="IOV35" s="84"/>
      <c r="IOW35" s="84"/>
      <c r="IOX35" s="84"/>
      <c r="IOY35" s="84"/>
      <c r="IOZ35" s="84"/>
      <c r="IPA35" s="84"/>
      <c r="IPB35" s="84"/>
      <c r="IPC35" s="84"/>
      <c r="IPD35" s="84"/>
      <c r="IPE35" s="84"/>
      <c r="IPF35" s="84"/>
      <c r="IPG35" s="84"/>
      <c r="IPH35" s="84"/>
      <c r="IPI35" s="84"/>
      <c r="IPJ35" s="84"/>
      <c r="IPK35" s="84"/>
      <c r="IPL35" s="84"/>
      <c r="IPM35" s="84"/>
      <c r="IPN35" s="84"/>
      <c r="IPO35" s="84"/>
      <c r="IPP35" s="84"/>
      <c r="IPQ35" s="84"/>
      <c r="IPR35" s="84"/>
      <c r="IPS35" s="84"/>
      <c r="IPT35" s="84"/>
      <c r="IPU35" s="84"/>
      <c r="IPV35" s="84"/>
      <c r="IPW35" s="84"/>
      <c r="IPX35" s="84"/>
      <c r="IPY35" s="84"/>
      <c r="IPZ35" s="84"/>
      <c r="IQA35" s="84"/>
      <c r="IQB35" s="84"/>
      <c r="IQC35" s="84"/>
      <c r="IQD35" s="84"/>
      <c r="IQE35" s="84"/>
      <c r="IQF35" s="84"/>
      <c r="IQG35" s="84"/>
      <c r="IQH35" s="84"/>
      <c r="IQI35" s="84"/>
      <c r="IQJ35" s="84"/>
      <c r="IQK35" s="84"/>
      <c r="IQL35" s="84"/>
      <c r="IQM35" s="84"/>
      <c r="IQN35" s="84"/>
      <c r="IQO35" s="84"/>
      <c r="IQP35" s="84"/>
      <c r="IQQ35" s="84"/>
      <c r="IQR35" s="84"/>
      <c r="IQS35" s="84"/>
      <c r="IQT35" s="84"/>
      <c r="IQU35" s="84"/>
      <c r="IQV35" s="84"/>
      <c r="IQW35" s="84"/>
      <c r="IQX35" s="84"/>
      <c r="IQY35" s="84"/>
      <c r="IQZ35" s="84"/>
      <c r="IRA35" s="84"/>
      <c r="IRB35" s="84"/>
      <c r="IRC35" s="84"/>
      <c r="IRD35" s="84"/>
      <c r="IRE35" s="84"/>
      <c r="IRF35" s="84"/>
      <c r="IRG35" s="84"/>
      <c r="IRH35" s="84"/>
      <c r="IRI35" s="84"/>
      <c r="IRJ35" s="84"/>
      <c r="IRK35" s="84"/>
      <c r="IRL35" s="84"/>
      <c r="IRM35" s="84"/>
      <c r="IRN35" s="84"/>
      <c r="IRO35" s="84"/>
      <c r="IRP35" s="84"/>
      <c r="IRQ35" s="84"/>
      <c r="IRR35" s="84"/>
      <c r="IRS35" s="84"/>
      <c r="IRT35" s="84"/>
      <c r="IRU35" s="84"/>
      <c r="IRV35" s="84"/>
      <c r="IRW35" s="84"/>
      <c r="IRX35" s="84"/>
      <c r="IRY35" s="84"/>
      <c r="IRZ35" s="84"/>
      <c r="ISA35" s="84"/>
      <c r="ISB35" s="84"/>
      <c r="ISC35" s="84"/>
      <c r="ISD35" s="84"/>
      <c r="ISE35" s="84"/>
      <c r="ISF35" s="84"/>
      <c r="ISG35" s="84"/>
      <c r="ISH35" s="84"/>
      <c r="ISI35" s="84"/>
      <c r="ISJ35" s="84"/>
      <c r="ISK35" s="84"/>
      <c r="ISL35" s="84"/>
      <c r="ISM35" s="84"/>
      <c r="ISN35" s="84"/>
      <c r="ISO35" s="84"/>
      <c r="ISP35" s="84"/>
      <c r="ISQ35" s="84"/>
      <c r="ISR35" s="84"/>
      <c r="ISS35" s="84"/>
      <c r="IST35" s="84"/>
      <c r="ISU35" s="84"/>
      <c r="ISV35" s="84"/>
      <c r="ISW35" s="84"/>
      <c r="ISX35" s="84"/>
      <c r="ISY35" s="84"/>
      <c r="ISZ35" s="84"/>
      <c r="ITA35" s="84"/>
      <c r="ITB35" s="84"/>
      <c r="ITC35" s="84"/>
      <c r="ITD35" s="84"/>
      <c r="ITE35" s="84"/>
      <c r="ITF35" s="84"/>
      <c r="ITG35" s="84"/>
      <c r="ITH35" s="84"/>
      <c r="ITI35" s="84"/>
      <c r="ITJ35" s="84"/>
      <c r="ITK35" s="84"/>
      <c r="ITL35" s="84"/>
      <c r="ITM35" s="84"/>
      <c r="ITN35" s="84"/>
      <c r="ITO35" s="84"/>
      <c r="ITP35" s="84"/>
      <c r="ITQ35" s="84"/>
      <c r="ITR35" s="84"/>
      <c r="ITS35" s="84"/>
      <c r="ITT35" s="84"/>
      <c r="ITU35" s="84"/>
      <c r="ITV35" s="84"/>
      <c r="ITW35" s="84"/>
      <c r="ITX35" s="84"/>
      <c r="ITY35" s="84"/>
      <c r="ITZ35" s="84"/>
      <c r="IUA35" s="84"/>
      <c r="IUB35" s="84"/>
      <c r="IUC35" s="84"/>
      <c r="IUD35" s="84"/>
      <c r="IUE35" s="84"/>
      <c r="IUF35" s="84"/>
      <c r="IUG35" s="84"/>
      <c r="IUH35" s="84"/>
      <c r="IUI35" s="84"/>
      <c r="IUJ35" s="84"/>
      <c r="IUK35" s="84"/>
      <c r="IUL35" s="84"/>
      <c r="IUM35" s="84"/>
      <c r="IUN35" s="84"/>
      <c r="IUO35" s="84"/>
      <c r="IUP35" s="84"/>
      <c r="IUQ35" s="84"/>
      <c r="IUR35" s="84"/>
      <c r="IUS35" s="84"/>
      <c r="IUT35" s="84"/>
      <c r="IUU35" s="84"/>
      <c r="IUV35" s="84"/>
      <c r="IUW35" s="84"/>
      <c r="IUX35" s="84"/>
      <c r="IUY35" s="84"/>
      <c r="IUZ35" s="84"/>
      <c r="IVA35" s="84"/>
      <c r="IVB35" s="84"/>
      <c r="IVC35" s="84"/>
      <c r="IVD35" s="84"/>
      <c r="IVE35" s="84"/>
      <c r="IVF35" s="84"/>
      <c r="IVG35" s="84"/>
      <c r="IVH35" s="84"/>
      <c r="IVI35" s="84"/>
      <c r="IVJ35" s="84"/>
      <c r="IVK35" s="84"/>
      <c r="IVL35" s="84"/>
      <c r="IVM35" s="84"/>
      <c r="IVN35" s="84"/>
      <c r="IVO35" s="84"/>
      <c r="IVP35" s="84"/>
      <c r="IVQ35" s="84"/>
      <c r="IVR35" s="84"/>
      <c r="IVS35" s="84"/>
      <c r="IVT35" s="84"/>
      <c r="IVU35" s="84"/>
      <c r="IVV35" s="84"/>
      <c r="IVW35" s="84"/>
      <c r="IVX35" s="84"/>
      <c r="IVY35" s="84"/>
      <c r="IVZ35" s="84"/>
      <c r="IWA35" s="84"/>
      <c r="IWB35" s="84"/>
      <c r="IWC35" s="84"/>
      <c r="IWD35" s="84"/>
      <c r="IWE35" s="84"/>
      <c r="IWF35" s="84"/>
      <c r="IWG35" s="84"/>
      <c r="IWH35" s="84"/>
      <c r="IWI35" s="84"/>
      <c r="IWJ35" s="84"/>
      <c r="IWK35" s="84"/>
      <c r="IWL35" s="84"/>
      <c r="IWM35" s="84"/>
      <c r="IWN35" s="84"/>
      <c r="IWO35" s="84"/>
      <c r="IWP35" s="84"/>
      <c r="IWQ35" s="84"/>
      <c r="IWR35" s="84"/>
      <c r="IWS35" s="84"/>
      <c r="IWT35" s="84"/>
      <c r="IWU35" s="84"/>
      <c r="IWV35" s="84"/>
      <c r="IWW35" s="84"/>
      <c r="IWX35" s="84"/>
      <c r="IWY35" s="84"/>
      <c r="IWZ35" s="84"/>
      <c r="IXA35" s="84"/>
      <c r="IXB35" s="84"/>
      <c r="IXC35" s="84"/>
      <c r="IXD35" s="84"/>
      <c r="IXE35" s="84"/>
      <c r="IXF35" s="84"/>
      <c r="IXG35" s="84"/>
      <c r="IXH35" s="84"/>
      <c r="IXI35" s="84"/>
      <c r="IXJ35" s="84"/>
      <c r="IXK35" s="84"/>
      <c r="IXL35" s="84"/>
      <c r="IXM35" s="84"/>
      <c r="IXN35" s="84"/>
      <c r="IXO35" s="84"/>
      <c r="IXP35" s="84"/>
      <c r="IXQ35" s="84"/>
      <c r="IXR35" s="84"/>
      <c r="IXS35" s="84"/>
      <c r="IXT35" s="84"/>
      <c r="IXU35" s="84"/>
      <c r="IXV35" s="84"/>
      <c r="IXW35" s="84"/>
      <c r="IXX35" s="84"/>
      <c r="IXY35" s="84"/>
      <c r="IXZ35" s="84"/>
      <c r="IYA35" s="84"/>
      <c r="IYB35" s="84"/>
      <c r="IYC35" s="84"/>
      <c r="IYD35" s="84"/>
      <c r="IYE35" s="84"/>
      <c r="IYF35" s="84"/>
      <c r="IYG35" s="84"/>
      <c r="IYH35" s="84"/>
      <c r="IYI35" s="84"/>
      <c r="IYJ35" s="84"/>
      <c r="IYK35" s="84"/>
      <c r="IYL35" s="84"/>
      <c r="IYM35" s="84"/>
      <c r="IYN35" s="84"/>
      <c r="IYO35" s="84"/>
      <c r="IYP35" s="84"/>
      <c r="IYQ35" s="84"/>
      <c r="IYR35" s="84"/>
      <c r="IYS35" s="84"/>
      <c r="IYT35" s="84"/>
      <c r="IYU35" s="84"/>
      <c r="IYV35" s="84"/>
      <c r="IYW35" s="84"/>
      <c r="IYX35" s="84"/>
      <c r="IYY35" s="84"/>
      <c r="IYZ35" s="84"/>
      <c r="IZA35" s="84"/>
      <c r="IZB35" s="84"/>
      <c r="IZC35" s="84"/>
      <c r="IZD35" s="84"/>
      <c r="IZE35" s="84"/>
      <c r="IZF35" s="84"/>
      <c r="IZG35" s="84"/>
      <c r="IZH35" s="84"/>
      <c r="IZI35" s="84"/>
      <c r="IZJ35" s="84"/>
      <c r="IZK35" s="84"/>
      <c r="IZL35" s="84"/>
      <c r="IZM35" s="84"/>
      <c r="IZN35" s="84"/>
      <c r="IZO35" s="84"/>
      <c r="IZP35" s="84"/>
      <c r="IZQ35" s="84"/>
      <c r="IZR35" s="84"/>
      <c r="IZS35" s="84"/>
      <c r="IZT35" s="84"/>
      <c r="IZU35" s="84"/>
      <c r="IZV35" s="84"/>
      <c r="IZW35" s="84"/>
      <c r="IZX35" s="84"/>
      <c r="IZY35" s="84"/>
      <c r="IZZ35" s="84"/>
      <c r="JAA35" s="84"/>
      <c r="JAB35" s="84"/>
      <c r="JAC35" s="84"/>
      <c r="JAD35" s="84"/>
      <c r="JAE35" s="84"/>
      <c r="JAF35" s="84"/>
      <c r="JAG35" s="84"/>
      <c r="JAH35" s="84"/>
      <c r="JAI35" s="84"/>
      <c r="JAJ35" s="84"/>
      <c r="JAK35" s="84"/>
      <c r="JAL35" s="84"/>
      <c r="JAM35" s="84"/>
      <c r="JAN35" s="84"/>
      <c r="JAO35" s="84"/>
      <c r="JAP35" s="84"/>
      <c r="JAQ35" s="84"/>
      <c r="JAR35" s="84"/>
      <c r="JAS35" s="84"/>
      <c r="JAT35" s="84"/>
      <c r="JAU35" s="84"/>
      <c r="JAV35" s="84"/>
      <c r="JAW35" s="84"/>
      <c r="JAX35" s="84"/>
      <c r="JAY35" s="84"/>
      <c r="JAZ35" s="84"/>
      <c r="JBA35" s="84"/>
      <c r="JBB35" s="84"/>
      <c r="JBC35" s="84"/>
      <c r="JBD35" s="84"/>
      <c r="JBE35" s="84"/>
      <c r="JBF35" s="84"/>
      <c r="JBG35" s="84"/>
      <c r="JBH35" s="84"/>
      <c r="JBI35" s="84"/>
      <c r="JBJ35" s="84"/>
      <c r="JBK35" s="84"/>
      <c r="JBL35" s="84"/>
      <c r="JBM35" s="84"/>
      <c r="JBN35" s="84"/>
      <c r="JBO35" s="84"/>
      <c r="JBP35" s="84"/>
      <c r="JBQ35" s="84"/>
      <c r="JBR35" s="84"/>
      <c r="JBS35" s="84"/>
      <c r="JBT35" s="84"/>
      <c r="JBU35" s="84"/>
      <c r="JBV35" s="84"/>
      <c r="JBW35" s="84"/>
      <c r="JBX35" s="84"/>
      <c r="JBY35" s="84"/>
      <c r="JBZ35" s="84"/>
      <c r="JCA35" s="84"/>
      <c r="JCB35" s="84"/>
      <c r="JCC35" s="84"/>
      <c r="JCD35" s="84"/>
      <c r="JCE35" s="84"/>
      <c r="JCF35" s="84"/>
      <c r="JCG35" s="84"/>
      <c r="JCH35" s="84"/>
      <c r="JCI35" s="84"/>
      <c r="JCJ35" s="84"/>
      <c r="JCK35" s="84"/>
      <c r="JCL35" s="84"/>
      <c r="JCM35" s="84"/>
      <c r="JCN35" s="84"/>
      <c r="JCO35" s="84"/>
      <c r="JCP35" s="84"/>
      <c r="JCQ35" s="84"/>
      <c r="JCR35" s="84"/>
      <c r="JCS35" s="84"/>
      <c r="JCT35" s="84"/>
      <c r="JCU35" s="84"/>
      <c r="JCV35" s="84"/>
      <c r="JCW35" s="84"/>
      <c r="JCX35" s="84"/>
      <c r="JCY35" s="84"/>
      <c r="JCZ35" s="84"/>
      <c r="JDA35" s="84"/>
      <c r="JDB35" s="84"/>
      <c r="JDC35" s="84"/>
      <c r="JDD35" s="84"/>
      <c r="JDE35" s="84"/>
      <c r="JDF35" s="84"/>
      <c r="JDG35" s="84"/>
      <c r="JDH35" s="84"/>
      <c r="JDI35" s="84"/>
      <c r="JDJ35" s="84"/>
      <c r="JDK35" s="84"/>
      <c r="JDL35" s="84"/>
      <c r="JDM35" s="84"/>
      <c r="JDN35" s="84"/>
      <c r="JDO35" s="84"/>
      <c r="JDP35" s="84"/>
      <c r="JDQ35" s="84"/>
      <c r="JDR35" s="84"/>
      <c r="JDS35" s="84"/>
      <c r="JDT35" s="84"/>
      <c r="JDU35" s="84"/>
      <c r="JDV35" s="84"/>
      <c r="JDW35" s="84"/>
      <c r="JDX35" s="84"/>
      <c r="JDY35" s="84"/>
      <c r="JDZ35" s="84"/>
      <c r="JEA35" s="84"/>
      <c r="JEB35" s="84"/>
      <c r="JEC35" s="84"/>
      <c r="JED35" s="84"/>
      <c r="JEE35" s="84"/>
      <c r="JEF35" s="84"/>
      <c r="JEG35" s="84"/>
      <c r="JEH35" s="84"/>
      <c r="JEI35" s="84"/>
      <c r="JEJ35" s="84"/>
      <c r="JEK35" s="84"/>
      <c r="JEL35" s="84"/>
      <c r="JEM35" s="84"/>
      <c r="JEN35" s="84"/>
      <c r="JEO35" s="84"/>
      <c r="JEP35" s="84"/>
      <c r="JEQ35" s="84"/>
      <c r="JER35" s="84"/>
      <c r="JES35" s="84"/>
      <c r="JET35" s="84"/>
      <c r="JEU35" s="84"/>
      <c r="JEV35" s="84"/>
      <c r="JEW35" s="84"/>
      <c r="JEX35" s="84"/>
      <c r="JEY35" s="84"/>
      <c r="JEZ35" s="84"/>
      <c r="JFA35" s="84"/>
      <c r="JFB35" s="84"/>
      <c r="JFC35" s="84"/>
      <c r="JFD35" s="84"/>
      <c r="JFE35" s="84"/>
      <c r="JFF35" s="84"/>
      <c r="JFG35" s="84"/>
      <c r="JFH35" s="84"/>
      <c r="JFI35" s="84"/>
      <c r="JFJ35" s="84"/>
      <c r="JFK35" s="84"/>
      <c r="JFL35" s="84"/>
      <c r="JFM35" s="84"/>
      <c r="JFN35" s="84"/>
      <c r="JFO35" s="84"/>
      <c r="JFP35" s="84"/>
      <c r="JFQ35" s="84"/>
      <c r="JFR35" s="84"/>
      <c r="JFS35" s="84"/>
      <c r="JFT35" s="84"/>
      <c r="JFU35" s="84"/>
      <c r="JFV35" s="84"/>
      <c r="JFW35" s="84"/>
      <c r="JFX35" s="84"/>
      <c r="JFY35" s="84"/>
      <c r="JFZ35" s="84"/>
      <c r="JGA35" s="84"/>
      <c r="JGB35" s="84"/>
      <c r="JGC35" s="84"/>
      <c r="JGD35" s="84"/>
      <c r="JGE35" s="84"/>
      <c r="JGF35" s="84"/>
      <c r="JGG35" s="84"/>
      <c r="JGH35" s="84"/>
      <c r="JGI35" s="84"/>
      <c r="JGJ35" s="84"/>
      <c r="JGK35" s="84"/>
      <c r="JGL35" s="84"/>
      <c r="JGM35" s="84"/>
      <c r="JGN35" s="84"/>
      <c r="JGO35" s="84"/>
      <c r="JGP35" s="84"/>
      <c r="JGQ35" s="84"/>
      <c r="JGR35" s="84"/>
      <c r="JGS35" s="84"/>
      <c r="JGT35" s="84"/>
      <c r="JGU35" s="84"/>
      <c r="JGV35" s="84"/>
      <c r="JGW35" s="84"/>
      <c r="JGX35" s="84"/>
      <c r="JGY35" s="84"/>
      <c r="JGZ35" s="84"/>
      <c r="JHA35" s="84"/>
      <c r="JHB35" s="84"/>
      <c r="JHC35" s="84"/>
      <c r="JHD35" s="84"/>
      <c r="JHE35" s="84"/>
      <c r="JHF35" s="84"/>
      <c r="JHG35" s="84"/>
      <c r="JHH35" s="84"/>
      <c r="JHI35" s="84"/>
      <c r="JHJ35" s="84"/>
      <c r="JHK35" s="84"/>
      <c r="JHL35" s="84"/>
      <c r="JHM35" s="84"/>
      <c r="JHN35" s="84"/>
      <c r="JHO35" s="84"/>
      <c r="JHP35" s="84"/>
      <c r="JHQ35" s="84"/>
      <c r="JHR35" s="84"/>
      <c r="JHS35" s="84"/>
      <c r="JHT35" s="84"/>
      <c r="JHU35" s="84"/>
      <c r="JHV35" s="84"/>
      <c r="JHW35" s="84"/>
      <c r="JHX35" s="84"/>
      <c r="JHY35" s="84"/>
      <c r="JHZ35" s="84"/>
      <c r="JIA35" s="84"/>
      <c r="JIB35" s="84"/>
      <c r="JIC35" s="84"/>
      <c r="JID35" s="84"/>
      <c r="JIE35" s="84"/>
      <c r="JIF35" s="84"/>
      <c r="JIG35" s="84"/>
      <c r="JIH35" s="84"/>
      <c r="JII35" s="84"/>
      <c r="JIJ35" s="84"/>
      <c r="JIK35" s="84"/>
      <c r="JIL35" s="84"/>
      <c r="JIM35" s="84"/>
      <c r="JIN35" s="84"/>
      <c r="JIO35" s="84"/>
      <c r="JIP35" s="84"/>
      <c r="JIQ35" s="84"/>
      <c r="JIR35" s="84"/>
      <c r="JIS35" s="84"/>
      <c r="JIT35" s="84"/>
      <c r="JIU35" s="84"/>
      <c r="JIV35" s="84"/>
      <c r="JIW35" s="84"/>
      <c r="JIX35" s="84"/>
      <c r="JIY35" s="84"/>
      <c r="JIZ35" s="84"/>
      <c r="JJA35" s="84"/>
      <c r="JJB35" s="84"/>
      <c r="JJC35" s="84"/>
      <c r="JJD35" s="84"/>
      <c r="JJE35" s="84"/>
      <c r="JJF35" s="84"/>
      <c r="JJG35" s="84"/>
      <c r="JJH35" s="84"/>
      <c r="JJI35" s="84"/>
      <c r="JJJ35" s="84"/>
      <c r="JJK35" s="84"/>
      <c r="JJL35" s="84"/>
      <c r="JJM35" s="84"/>
      <c r="JJN35" s="84"/>
      <c r="JJO35" s="84"/>
      <c r="JJP35" s="84"/>
      <c r="JJQ35" s="84"/>
      <c r="JJR35" s="84"/>
      <c r="JJS35" s="84"/>
      <c r="JJT35" s="84"/>
      <c r="JJU35" s="84"/>
      <c r="JJV35" s="84"/>
      <c r="JJW35" s="84"/>
      <c r="JJX35" s="84"/>
      <c r="JJY35" s="84"/>
      <c r="JJZ35" s="84"/>
      <c r="JKA35" s="84"/>
      <c r="JKB35" s="84"/>
      <c r="JKC35" s="84"/>
      <c r="JKD35" s="84"/>
      <c r="JKE35" s="84"/>
      <c r="JKF35" s="84"/>
      <c r="JKG35" s="84"/>
      <c r="JKH35" s="84"/>
      <c r="JKI35" s="84"/>
      <c r="JKJ35" s="84"/>
      <c r="JKK35" s="84"/>
      <c r="JKL35" s="84"/>
      <c r="JKM35" s="84"/>
      <c r="JKN35" s="84"/>
      <c r="JKO35" s="84"/>
      <c r="JKP35" s="84"/>
      <c r="JKQ35" s="84"/>
      <c r="JKR35" s="84"/>
      <c r="JKS35" s="84"/>
      <c r="JKT35" s="84"/>
      <c r="JKU35" s="84"/>
      <c r="JKV35" s="84"/>
      <c r="JKW35" s="84"/>
      <c r="JKX35" s="84"/>
      <c r="JKY35" s="84"/>
      <c r="JKZ35" s="84"/>
      <c r="JLA35" s="84"/>
      <c r="JLB35" s="84"/>
      <c r="JLC35" s="84"/>
      <c r="JLD35" s="84"/>
      <c r="JLE35" s="84"/>
      <c r="JLF35" s="84"/>
      <c r="JLG35" s="84"/>
      <c r="JLH35" s="84"/>
      <c r="JLI35" s="84"/>
      <c r="JLJ35" s="84"/>
      <c r="JLK35" s="84"/>
      <c r="JLL35" s="84"/>
      <c r="JLM35" s="84"/>
      <c r="JLN35" s="84"/>
      <c r="JLO35" s="84"/>
      <c r="JLP35" s="84"/>
      <c r="JLQ35" s="84"/>
      <c r="JLR35" s="84"/>
      <c r="JLS35" s="84"/>
      <c r="JLT35" s="84"/>
      <c r="JLU35" s="84"/>
      <c r="JLV35" s="84"/>
      <c r="JLW35" s="84"/>
      <c r="JLX35" s="84"/>
      <c r="JLY35" s="84"/>
      <c r="JLZ35" s="84"/>
      <c r="JMA35" s="84"/>
      <c r="JMB35" s="84"/>
      <c r="JMC35" s="84"/>
      <c r="JMD35" s="84"/>
      <c r="JME35" s="84"/>
      <c r="JMF35" s="84"/>
      <c r="JMG35" s="84"/>
      <c r="JMH35" s="84"/>
      <c r="JMI35" s="84"/>
      <c r="JMJ35" s="84"/>
      <c r="JMK35" s="84"/>
      <c r="JML35" s="84"/>
      <c r="JMM35" s="84"/>
      <c r="JMN35" s="84"/>
      <c r="JMO35" s="84"/>
      <c r="JMP35" s="84"/>
      <c r="JMQ35" s="84"/>
      <c r="JMR35" s="84"/>
      <c r="JMS35" s="84"/>
      <c r="JMT35" s="84"/>
      <c r="JMU35" s="84"/>
      <c r="JMV35" s="84"/>
      <c r="JMW35" s="84"/>
      <c r="JMX35" s="84"/>
      <c r="JMY35" s="84"/>
      <c r="JMZ35" s="84"/>
      <c r="JNA35" s="84"/>
      <c r="JNB35" s="84"/>
      <c r="JNC35" s="84"/>
      <c r="JND35" s="84"/>
      <c r="JNE35" s="84"/>
      <c r="JNF35" s="84"/>
      <c r="JNG35" s="84"/>
      <c r="JNH35" s="84"/>
      <c r="JNI35" s="84"/>
      <c r="JNJ35" s="84"/>
      <c r="JNK35" s="84"/>
      <c r="JNL35" s="84"/>
      <c r="JNM35" s="84"/>
      <c r="JNN35" s="84"/>
      <c r="JNO35" s="84"/>
      <c r="JNP35" s="84"/>
      <c r="JNQ35" s="84"/>
      <c r="JNR35" s="84"/>
      <c r="JNS35" s="84"/>
      <c r="JNT35" s="84"/>
      <c r="JNU35" s="84"/>
      <c r="JNV35" s="84"/>
      <c r="JNW35" s="84"/>
      <c r="JNX35" s="84"/>
      <c r="JNY35" s="84"/>
      <c r="JNZ35" s="84"/>
      <c r="JOA35" s="84"/>
      <c r="JOB35" s="84"/>
      <c r="JOC35" s="84"/>
      <c r="JOD35" s="84"/>
      <c r="JOE35" s="84"/>
      <c r="JOF35" s="84"/>
      <c r="JOG35" s="84"/>
      <c r="JOH35" s="84"/>
      <c r="JOI35" s="84"/>
      <c r="JOJ35" s="84"/>
      <c r="JOK35" s="84"/>
      <c r="JOL35" s="84"/>
      <c r="JOM35" s="84"/>
      <c r="JON35" s="84"/>
      <c r="JOO35" s="84"/>
      <c r="JOP35" s="84"/>
      <c r="JOQ35" s="84"/>
      <c r="JOR35" s="84"/>
      <c r="JOS35" s="84"/>
      <c r="JOT35" s="84"/>
      <c r="JOU35" s="84"/>
      <c r="JOV35" s="84"/>
      <c r="JOW35" s="84"/>
      <c r="JOX35" s="84"/>
      <c r="JOY35" s="84"/>
      <c r="JOZ35" s="84"/>
      <c r="JPA35" s="84"/>
      <c r="JPB35" s="84"/>
      <c r="JPC35" s="84"/>
      <c r="JPD35" s="84"/>
      <c r="JPE35" s="84"/>
      <c r="JPF35" s="84"/>
      <c r="JPG35" s="84"/>
      <c r="JPH35" s="84"/>
      <c r="JPI35" s="84"/>
      <c r="JPJ35" s="84"/>
      <c r="JPK35" s="84"/>
      <c r="JPL35" s="84"/>
      <c r="JPM35" s="84"/>
      <c r="JPN35" s="84"/>
      <c r="JPO35" s="84"/>
      <c r="JPP35" s="84"/>
      <c r="JPQ35" s="84"/>
      <c r="JPR35" s="84"/>
      <c r="JPS35" s="84"/>
      <c r="JPT35" s="84"/>
      <c r="JPU35" s="84"/>
      <c r="JPV35" s="84"/>
      <c r="JPW35" s="84"/>
      <c r="JPX35" s="84"/>
      <c r="JPY35" s="84"/>
      <c r="JPZ35" s="84"/>
      <c r="JQA35" s="84"/>
      <c r="JQB35" s="84"/>
      <c r="JQC35" s="84"/>
      <c r="JQD35" s="84"/>
      <c r="JQE35" s="84"/>
      <c r="JQF35" s="84"/>
      <c r="JQG35" s="84"/>
      <c r="JQH35" s="84"/>
      <c r="JQI35" s="84"/>
      <c r="JQJ35" s="84"/>
      <c r="JQK35" s="84"/>
      <c r="JQL35" s="84"/>
      <c r="JQM35" s="84"/>
      <c r="JQN35" s="84"/>
      <c r="JQO35" s="84"/>
      <c r="JQP35" s="84"/>
      <c r="JQQ35" s="84"/>
      <c r="JQR35" s="84"/>
      <c r="JQS35" s="84"/>
      <c r="JQT35" s="84"/>
      <c r="JQU35" s="84"/>
      <c r="JQV35" s="84"/>
      <c r="JQW35" s="84"/>
      <c r="JQX35" s="84"/>
      <c r="JQY35" s="84"/>
      <c r="JQZ35" s="84"/>
      <c r="JRA35" s="84"/>
      <c r="JRB35" s="84"/>
      <c r="JRC35" s="84"/>
      <c r="JRD35" s="84"/>
      <c r="JRE35" s="84"/>
      <c r="JRF35" s="84"/>
      <c r="JRG35" s="84"/>
      <c r="JRH35" s="84"/>
      <c r="JRI35" s="84"/>
      <c r="JRJ35" s="84"/>
      <c r="JRK35" s="84"/>
      <c r="JRL35" s="84"/>
      <c r="JRM35" s="84"/>
      <c r="JRN35" s="84"/>
      <c r="JRO35" s="84"/>
      <c r="JRP35" s="84"/>
      <c r="JRQ35" s="84"/>
      <c r="JRR35" s="84"/>
      <c r="JRS35" s="84"/>
      <c r="JRT35" s="84"/>
      <c r="JRU35" s="84"/>
      <c r="JRV35" s="84"/>
      <c r="JRW35" s="84"/>
      <c r="JRX35" s="84"/>
      <c r="JRY35" s="84"/>
      <c r="JRZ35" s="84"/>
      <c r="JSA35" s="84"/>
      <c r="JSB35" s="84"/>
      <c r="JSC35" s="84"/>
      <c r="JSD35" s="84"/>
      <c r="JSE35" s="84"/>
      <c r="JSF35" s="84"/>
      <c r="JSG35" s="84"/>
      <c r="JSH35" s="84"/>
      <c r="JSI35" s="84"/>
      <c r="JSJ35" s="84"/>
      <c r="JSK35" s="84"/>
      <c r="JSL35" s="84"/>
      <c r="JSM35" s="84"/>
      <c r="JSN35" s="84"/>
      <c r="JSO35" s="84"/>
      <c r="JSP35" s="84"/>
      <c r="JSQ35" s="84"/>
      <c r="JSR35" s="84"/>
      <c r="JSS35" s="84"/>
      <c r="JST35" s="84"/>
      <c r="JSU35" s="84"/>
      <c r="JSV35" s="84"/>
      <c r="JSW35" s="84"/>
      <c r="JSX35" s="84"/>
      <c r="JSY35" s="84"/>
      <c r="JSZ35" s="84"/>
      <c r="JTA35" s="84"/>
      <c r="JTB35" s="84"/>
      <c r="JTC35" s="84"/>
      <c r="JTD35" s="84"/>
      <c r="JTE35" s="84"/>
      <c r="JTF35" s="84"/>
      <c r="JTG35" s="84"/>
      <c r="JTH35" s="84"/>
      <c r="JTI35" s="84"/>
      <c r="JTJ35" s="84"/>
      <c r="JTK35" s="84"/>
      <c r="JTL35" s="84"/>
      <c r="JTM35" s="84"/>
      <c r="JTN35" s="84"/>
      <c r="JTO35" s="84"/>
      <c r="JTP35" s="84"/>
      <c r="JTQ35" s="84"/>
      <c r="JTR35" s="84"/>
      <c r="JTS35" s="84"/>
      <c r="JTT35" s="84"/>
      <c r="JTU35" s="84"/>
      <c r="JTV35" s="84"/>
      <c r="JTW35" s="84"/>
      <c r="JTX35" s="84"/>
      <c r="JTY35" s="84"/>
      <c r="JTZ35" s="84"/>
      <c r="JUA35" s="84"/>
      <c r="JUB35" s="84"/>
      <c r="JUC35" s="84"/>
      <c r="JUD35" s="84"/>
      <c r="JUE35" s="84"/>
      <c r="JUF35" s="84"/>
      <c r="JUG35" s="84"/>
      <c r="JUH35" s="84"/>
      <c r="JUI35" s="84"/>
      <c r="JUJ35" s="84"/>
      <c r="JUK35" s="84"/>
      <c r="JUL35" s="84"/>
      <c r="JUM35" s="84"/>
      <c r="JUN35" s="84"/>
      <c r="JUO35" s="84"/>
      <c r="JUP35" s="84"/>
      <c r="JUQ35" s="84"/>
      <c r="JUR35" s="84"/>
      <c r="JUS35" s="84"/>
      <c r="JUT35" s="84"/>
      <c r="JUU35" s="84"/>
      <c r="JUV35" s="84"/>
      <c r="JUW35" s="84"/>
      <c r="JUX35" s="84"/>
      <c r="JUY35" s="84"/>
      <c r="JUZ35" s="84"/>
      <c r="JVA35" s="84"/>
      <c r="JVB35" s="84"/>
      <c r="JVC35" s="84"/>
      <c r="JVD35" s="84"/>
      <c r="JVE35" s="84"/>
      <c r="JVF35" s="84"/>
      <c r="JVG35" s="84"/>
      <c r="JVH35" s="84"/>
      <c r="JVI35" s="84"/>
      <c r="JVJ35" s="84"/>
      <c r="JVK35" s="84"/>
      <c r="JVL35" s="84"/>
      <c r="JVM35" s="84"/>
      <c r="JVN35" s="84"/>
      <c r="JVO35" s="84"/>
      <c r="JVP35" s="84"/>
      <c r="JVQ35" s="84"/>
      <c r="JVR35" s="84"/>
      <c r="JVS35" s="84"/>
      <c r="JVT35" s="84"/>
      <c r="JVU35" s="84"/>
      <c r="JVV35" s="84"/>
      <c r="JVW35" s="84"/>
      <c r="JVX35" s="84"/>
      <c r="JVY35" s="84"/>
      <c r="JVZ35" s="84"/>
      <c r="JWA35" s="84"/>
      <c r="JWB35" s="84"/>
      <c r="JWC35" s="84"/>
      <c r="JWD35" s="84"/>
      <c r="JWE35" s="84"/>
      <c r="JWF35" s="84"/>
      <c r="JWG35" s="84"/>
      <c r="JWH35" s="84"/>
      <c r="JWI35" s="84"/>
      <c r="JWJ35" s="84"/>
      <c r="JWK35" s="84"/>
      <c r="JWL35" s="84"/>
      <c r="JWM35" s="84"/>
      <c r="JWN35" s="84"/>
      <c r="JWO35" s="84"/>
      <c r="JWP35" s="84"/>
      <c r="JWQ35" s="84"/>
      <c r="JWR35" s="84"/>
      <c r="JWS35" s="84"/>
      <c r="JWT35" s="84"/>
      <c r="JWU35" s="84"/>
      <c r="JWV35" s="84"/>
      <c r="JWW35" s="84"/>
      <c r="JWX35" s="84"/>
      <c r="JWY35" s="84"/>
      <c r="JWZ35" s="84"/>
      <c r="JXA35" s="84"/>
      <c r="JXB35" s="84"/>
      <c r="JXC35" s="84"/>
      <c r="JXD35" s="84"/>
      <c r="JXE35" s="84"/>
      <c r="JXF35" s="84"/>
      <c r="JXG35" s="84"/>
      <c r="JXH35" s="84"/>
      <c r="JXI35" s="84"/>
      <c r="JXJ35" s="84"/>
      <c r="JXK35" s="84"/>
      <c r="JXL35" s="84"/>
      <c r="JXM35" s="84"/>
      <c r="JXN35" s="84"/>
      <c r="JXO35" s="84"/>
      <c r="JXP35" s="84"/>
      <c r="JXQ35" s="84"/>
      <c r="JXR35" s="84"/>
      <c r="JXS35" s="84"/>
      <c r="JXT35" s="84"/>
      <c r="JXU35" s="84"/>
      <c r="JXV35" s="84"/>
      <c r="JXW35" s="84"/>
      <c r="JXX35" s="84"/>
      <c r="JXY35" s="84"/>
      <c r="JXZ35" s="84"/>
      <c r="JYA35" s="84"/>
      <c r="JYB35" s="84"/>
      <c r="JYC35" s="84"/>
      <c r="JYD35" s="84"/>
      <c r="JYE35" s="84"/>
      <c r="JYF35" s="84"/>
      <c r="JYG35" s="84"/>
      <c r="JYH35" s="84"/>
      <c r="JYI35" s="84"/>
      <c r="JYJ35" s="84"/>
      <c r="JYK35" s="84"/>
      <c r="JYL35" s="84"/>
      <c r="JYM35" s="84"/>
      <c r="JYN35" s="84"/>
      <c r="JYO35" s="84"/>
      <c r="JYP35" s="84"/>
      <c r="JYQ35" s="84"/>
      <c r="JYR35" s="84"/>
      <c r="JYS35" s="84"/>
      <c r="JYT35" s="84"/>
      <c r="JYU35" s="84"/>
      <c r="JYV35" s="84"/>
      <c r="JYW35" s="84"/>
      <c r="JYX35" s="84"/>
      <c r="JYY35" s="84"/>
      <c r="JYZ35" s="84"/>
      <c r="JZA35" s="84"/>
      <c r="JZB35" s="84"/>
      <c r="JZC35" s="84"/>
      <c r="JZD35" s="84"/>
      <c r="JZE35" s="84"/>
      <c r="JZF35" s="84"/>
      <c r="JZG35" s="84"/>
      <c r="JZH35" s="84"/>
      <c r="JZI35" s="84"/>
      <c r="JZJ35" s="84"/>
      <c r="JZK35" s="84"/>
      <c r="JZL35" s="84"/>
      <c r="JZM35" s="84"/>
      <c r="JZN35" s="84"/>
      <c r="JZO35" s="84"/>
      <c r="JZP35" s="84"/>
      <c r="JZQ35" s="84"/>
      <c r="JZR35" s="84"/>
      <c r="JZS35" s="84"/>
      <c r="JZT35" s="84"/>
      <c r="JZU35" s="84"/>
      <c r="JZV35" s="84"/>
      <c r="JZW35" s="84"/>
      <c r="JZX35" s="84"/>
      <c r="JZY35" s="84"/>
      <c r="JZZ35" s="84"/>
      <c r="KAA35" s="84"/>
      <c r="KAB35" s="84"/>
      <c r="KAC35" s="84"/>
      <c r="KAD35" s="84"/>
      <c r="KAE35" s="84"/>
      <c r="KAF35" s="84"/>
      <c r="KAG35" s="84"/>
      <c r="KAH35" s="84"/>
      <c r="KAI35" s="84"/>
      <c r="KAJ35" s="84"/>
      <c r="KAK35" s="84"/>
      <c r="KAL35" s="84"/>
      <c r="KAM35" s="84"/>
      <c r="KAN35" s="84"/>
      <c r="KAO35" s="84"/>
      <c r="KAP35" s="84"/>
      <c r="KAQ35" s="84"/>
      <c r="KAR35" s="84"/>
      <c r="KAS35" s="84"/>
      <c r="KAT35" s="84"/>
      <c r="KAU35" s="84"/>
      <c r="KAV35" s="84"/>
      <c r="KAW35" s="84"/>
      <c r="KAX35" s="84"/>
      <c r="KAY35" s="84"/>
      <c r="KAZ35" s="84"/>
      <c r="KBA35" s="84"/>
      <c r="KBB35" s="84"/>
      <c r="KBC35" s="84"/>
      <c r="KBD35" s="84"/>
      <c r="KBE35" s="84"/>
      <c r="KBF35" s="84"/>
      <c r="KBG35" s="84"/>
      <c r="KBH35" s="84"/>
      <c r="KBI35" s="84"/>
      <c r="KBJ35" s="84"/>
      <c r="KBK35" s="84"/>
      <c r="KBL35" s="84"/>
      <c r="KBM35" s="84"/>
      <c r="KBN35" s="84"/>
      <c r="KBO35" s="84"/>
      <c r="KBP35" s="84"/>
      <c r="KBQ35" s="84"/>
      <c r="KBR35" s="84"/>
      <c r="KBS35" s="84"/>
      <c r="KBT35" s="84"/>
      <c r="KBU35" s="84"/>
      <c r="KBV35" s="84"/>
      <c r="KBW35" s="84"/>
      <c r="KBX35" s="84"/>
      <c r="KBY35" s="84"/>
      <c r="KBZ35" s="84"/>
      <c r="KCA35" s="84"/>
      <c r="KCB35" s="84"/>
      <c r="KCC35" s="84"/>
      <c r="KCD35" s="84"/>
      <c r="KCE35" s="84"/>
      <c r="KCF35" s="84"/>
      <c r="KCG35" s="84"/>
      <c r="KCH35" s="84"/>
      <c r="KCI35" s="84"/>
      <c r="KCJ35" s="84"/>
      <c r="KCK35" s="84"/>
      <c r="KCL35" s="84"/>
      <c r="KCM35" s="84"/>
      <c r="KCN35" s="84"/>
      <c r="KCO35" s="84"/>
      <c r="KCP35" s="84"/>
      <c r="KCQ35" s="84"/>
      <c r="KCR35" s="84"/>
      <c r="KCS35" s="84"/>
      <c r="KCT35" s="84"/>
      <c r="KCU35" s="84"/>
      <c r="KCV35" s="84"/>
      <c r="KCW35" s="84"/>
      <c r="KCX35" s="84"/>
      <c r="KCY35" s="84"/>
      <c r="KCZ35" s="84"/>
      <c r="KDA35" s="84"/>
      <c r="KDB35" s="84"/>
      <c r="KDC35" s="84"/>
      <c r="KDD35" s="84"/>
      <c r="KDE35" s="84"/>
      <c r="KDF35" s="84"/>
      <c r="KDG35" s="84"/>
      <c r="KDH35" s="84"/>
      <c r="KDI35" s="84"/>
      <c r="KDJ35" s="84"/>
      <c r="KDK35" s="84"/>
      <c r="KDL35" s="84"/>
      <c r="KDM35" s="84"/>
      <c r="KDN35" s="84"/>
      <c r="KDO35" s="84"/>
      <c r="KDP35" s="84"/>
      <c r="KDQ35" s="84"/>
      <c r="KDR35" s="84"/>
      <c r="KDS35" s="84"/>
      <c r="KDT35" s="84"/>
      <c r="KDU35" s="84"/>
      <c r="KDV35" s="84"/>
      <c r="KDW35" s="84"/>
      <c r="KDX35" s="84"/>
      <c r="KDY35" s="84"/>
      <c r="KDZ35" s="84"/>
      <c r="KEA35" s="84"/>
      <c r="KEB35" s="84"/>
      <c r="KEC35" s="84"/>
      <c r="KED35" s="84"/>
      <c r="KEE35" s="84"/>
      <c r="KEF35" s="84"/>
      <c r="KEG35" s="84"/>
      <c r="KEH35" s="84"/>
      <c r="KEI35" s="84"/>
      <c r="KEJ35" s="84"/>
      <c r="KEK35" s="84"/>
      <c r="KEL35" s="84"/>
      <c r="KEM35" s="84"/>
      <c r="KEN35" s="84"/>
      <c r="KEO35" s="84"/>
      <c r="KEP35" s="84"/>
      <c r="KEQ35" s="84"/>
      <c r="KER35" s="84"/>
      <c r="KES35" s="84"/>
      <c r="KET35" s="84"/>
      <c r="KEU35" s="84"/>
      <c r="KEV35" s="84"/>
      <c r="KEW35" s="84"/>
      <c r="KEX35" s="84"/>
      <c r="KEY35" s="84"/>
      <c r="KEZ35" s="84"/>
      <c r="KFA35" s="84"/>
      <c r="KFB35" s="84"/>
      <c r="KFC35" s="84"/>
      <c r="KFD35" s="84"/>
      <c r="KFE35" s="84"/>
      <c r="KFF35" s="84"/>
      <c r="KFG35" s="84"/>
      <c r="KFH35" s="84"/>
      <c r="KFI35" s="84"/>
      <c r="KFJ35" s="84"/>
      <c r="KFK35" s="84"/>
      <c r="KFL35" s="84"/>
      <c r="KFM35" s="84"/>
      <c r="KFN35" s="84"/>
      <c r="KFO35" s="84"/>
      <c r="KFP35" s="84"/>
      <c r="KFQ35" s="84"/>
      <c r="KFR35" s="84"/>
      <c r="KFS35" s="84"/>
      <c r="KFT35" s="84"/>
      <c r="KFU35" s="84"/>
      <c r="KFV35" s="84"/>
      <c r="KFW35" s="84"/>
      <c r="KFX35" s="84"/>
      <c r="KFY35" s="84"/>
      <c r="KFZ35" s="84"/>
      <c r="KGA35" s="84"/>
      <c r="KGB35" s="84"/>
      <c r="KGC35" s="84"/>
      <c r="KGD35" s="84"/>
      <c r="KGE35" s="84"/>
      <c r="KGF35" s="84"/>
      <c r="KGG35" s="84"/>
      <c r="KGH35" s="84"/>
      <c r="KGI35" s="84"/>
      <c r="KGJ35" s="84"/>
      <c r="KGK35" s="84"/>
      <c r="KGL35" s="84"/>
      <c r="KGM35" s="84"/>
      <c r="KGN35" s="84"/>
      <c r="KGO35" s="84"/>
      <c r="KGP35" s="84"/>
      <c r="KGQ35" s="84"/>
      <c r="KGR35" s="84"/>
      <c r="KGS35" s="84"/>
      <c r="KGT35" s="84"/>
      <c r="KGU35" s="84"/>
      <c r="KGV35" s="84"/>
      <c r="KGW35" s="84"/>
      <c r="KGX35" s="84"/>
      <c r="KGY35" s="84"/>
      <c r="KGZ35" s="84"/>
      <c r="KHA35" s="84"/>
      <c r="KHB35" s="84"/>
      <c r="KHC35" s="84"/>
      <c r="KHD35" s="84"/>
      <c r="KHE35" s="84"/>
      <c r="KHF35" s="84"/>
      <c r="KHG35" s="84"/>
      <c r="KHH35" s="84"/>
      <c r="KHI35" s="84"/>
      <c r="KHJ35" s="84"/>
      <c r="KHK35" s="84"/>
      <c r="KHL35" s="84"/>
      <c r="KHM35" s="84"/>
      <c r="KHN35" s="84"/>
      <c r="KHO35" s="84"/>
      <c r="KHP35" s="84"/>
      <c r="KHQ35" s="84"/>
      <c r="KHR35" s="84"/>
      <c r="KHS35" s="84"/>
      <c r="KHT35" s="84"/>
      <c r="KHU35" s="84"/>
      <c r="KHV35" s="84"/>
      <c r="KHW35" s="84"/>
      <c r="KHX35" s="84"/>
      <c r="KHY35" s="84"/>
      <c r="KHZ35" s="84"/>
      <c r="KIA35" s="84"/>
      <c r="KIB35" s="84"/>
      <c r="KIC35" s="84"/>
      <c r="KID35" s="84"/>
      <c r="KIE35" s="84"/>
      <c r="KIF35" s="84"/>
      <c r="KIG35" s="84"/>
      <c r="KIH35" s="84"/>
      <c r="KII35" s="84"/>
      <c r="KIJ35" s="84"/>
      <c r="KIK35" s="84"/>
      <c r="KIL35" s="84"/>
      <c r="KIM35" s="84"/>
      <c r="KIN35" s="84"/>
      <c r="KIO35" s="84"/>
      <c r="KIP35" s="84"/>
      <c r="KIQ35" s="84"/>
      <c r="KIR35" s="84"/>
      <c r="KIS35" s="84"/>
      <c r="KIT35" s="84"/>
      <c r="KIU35" s="84"/>
      <c r="KIV35" s="84"/>
      <c r="KIW35" s="84"/>
      <c r="KIX35" s="84"/>
      <c r="KIY35" s="84"/>
      <c r="KIZ35" s="84"/>
      <c r="KJA35" s="84"/>
      <c r="KJB35" s="84"/>
      <c r="KJC35" s="84"/>
      <c r="KJD35" s="84"/>
      <c r="KJE35" s="84"/>
      <c r="KJF35" s="84"/>
      <c r="KJG35" s="84"/>
      <c r="KJH35" s="84"/>
      <c r="KJI35" s="84"/>
      <c r="KJJ35" s="84"/>
      <c r="KJK35" s="84"/>
      <c r="KJL35" s="84"/>
      <c r="KJM35" s="84"/>
      <c r="KJN35" s="84"/>
      <c r="KJO35" s="84"/>
      <c r="KJP35" s="84"/>
      <c r="KJQ35" s="84"/>
      <c r="KJR35" s="84"/>
      <c r="KJS35" s="84"/>
      <c r="KJT35" s="84"/>
      <c r="KJU35" s="84"/>
      <c r="KJV35" s="84"/>
      <c r="KJW35" s="84"/>
      <c r="KJX35" s="84"/>
      <c r="KJY35" s="84"/>
      <c r="KJZ35" s="84"/>
      <c r="KKA35" s="84"/>
      <c r="KKB35" s="84"/>
      <c r="KKC35" s="84"/>
      <c r="KKD35" s="84"/>
      <c r="KKE35" s="84"/>
      <c r="KKF35" s="84"/>
      <c r="KKG35" s="84"/>
      <c r="KKH35" s="84"/>
      <c r="KKI35" s="84"/>
      <c r="KKJ35" s="84"/>
      <c r="KKK35" s="84"/>
      <c r="KKL35" s="84"/>
      <c r="KKM35" s="84"/>
      <c r="KKN35" s="84"/>
      <c r="KKO35" s="84"/>
      <c r="KKP35" s="84"/>
      <c r="KKQ35" s="84"/>
      <c r="KKR35" s="84"/>
      <c r="KKS35" s="84"/>
      <c r="KKT35" s="84"/>
      <c r="KKU35" s="84"/>
      <c r="KKV35" s="84"/>
      <c r="KKW35" s="84"/>
      <c r="KKX35" s="84"/>
      <c r="KKY35" s="84"/>
      <c r="KKZ35" s="84"/>
      <c r="KLA35" s="84"/>
      <c r="KLB35" s="84"/>
      <c r="KLC35" s="84"/>
      <c r="KLD35" s="84"/>
      <c r="KLE35" s="84"/>
      <c r="KLF35" s="84"/>
      <c r="KLG35" s="84"/>
      <c r="KLH35" s="84"/>
      <c r="KLI35" s="84"/>
      <c r="KLJ35" s="84"/>
      <c r="KLK35" s="84"/>
      <c r="KLL35" s="84"/>
      <c r="KLM35" s="84"/>
      <c r="KLN35" s="84"/>
      <c r="KLO35" s="84"/>
      <c r="KLP35" s="84"/>
      <c r="KLQ35" s="84"/>
      <c r="KLR35" s="84"/>
      <c r="KLS35" s="84"/>
      <c r="KLT35" s="84"/>
      <c r="KLU35" s="84"/>
      <c r="KLV35" s="84"/>
      <c r="KLW35" s="84"/>
      <c r="KLX35" s="84"/>
      <c r="KLY35" s="84"/>
      <c r="KLZ35" s="84"/>
      <c r="KMA35" s="84"/>
      <c r="KMB35" s="84"/>
      <c r="KMC35" s="84"/>
      <c r="KMD35" s="84"/>
      <c r="KME35" s="84"/>
      <c r="KMF35" s="84"/>
      <c r="KMG35" s="84"/>
      <c r="KMH35" s="84"/>
      <c r="KMI35" s="84"/>
      <c r="KMJ35" s="84"/>
      <c r="KMK35" s="84"/>
      <c r="KML35" s="84"/>
      <c r="KMM35" s="84"/>
      <c r="KMN35" s="84"/>
      <c r="KMO35" s="84"/>
      <c r="KMP35" s="84"/>
      <c r="KMQ35" s="84"/>
      <c r="KMR35" s="84"/>
      <c r="KMS35" s="84"/>
      <c r="KMT35" s="84"/>
      <c r="KMU35" s="84"/>
      <c r="KMV35" s="84"/>
      <c r="KMW35" s="84"/>
      <c r="KMX35" s="84"/>
      <c r="KMY35" s="84"/>
      <c r="KMZ35" s="84"/>
      <c r="KNA35" s="84"/>
      <c r="KNB35" s="84"/>
      <c r="KNC35" s="84"/>
      <c r="KND35" s="84"/>
      <c r="KNE35" s="84"/>
      <c r="KNF35" s="84"/>
      <c r="KNG35" s="84"/>
      <c r="KNH35" s="84"/>
      <c r="KNI35" s="84"/>
      <c r="KNJ35" s="84"/>
      <c r="KNK35" s="84"/>
      <c r="KNL35" s="84"/>
      <c r="KNM35" s="84"/>
      <c r="KNN35" s="84"/>
      <c r="KNO35" s="84"/>
      <c r="KNP35" s="84"/>
      <c r="KNQ35" s="84"/>
      <c r="KNR35" s="84"/>
      <c r="KNS35" s="84"/>
      <c r="KNT35" s="84"/>
      <c r="KNU35" s="84"/>
      <c r="KNV35" s="84"/>
      <c r="KNW35" s="84"/>
      <c r="KNX35" s="84"/>
      <c r="KNY35" s="84"/>
      <c r="KNZ35" s="84"/>
      <c r="KOA35" s="84"/>
      <c r="KOB35" s="84"/>
      <c r="KOC35" s="84"/>
      <c r="KOD35" s="84"/>
      <c r="KOE35" s="84"/>
      <c r="KOF35" s="84"/>
      <c r="KOG35" s="84"/>
      <c r="KOH35" s="84"/>
      <c r="KOI35" s="84"/>
      <c r="KOJ35" s="84"/>
      <c r="KOK35" s="84"/>
      <c r="KOL35" s="84"/>
      <c r="KOM35" s="84"/>
      <c r="KON35" s="84"/>
      <c r="KOO35" s="84"/>
      <c r="KOP35" s="84"/>
      <c r="KOQ35" s="84"/>
      <c r="KOR35" s="84"/>
      <c r="KOS35" s="84"/>
      <c r="KOT35" s="84"/>
      <c r="KOU35" s="84"/>
      <c r="KOV35" s="84"/>
      <c r="KOW35" s="84"/>
      <c r="KOX35" s="84"/>
      <c r="KOY35" s="84"/>
      <c r="KOZ35" s="84"/>
      <c r="KPA35" s="84"/>
      <c r="KPB35" s="84"/>
      <c r="KPC35" s="84"/>
      <c r="KPD35" s="84"/>
      <c r="KPE35" s="84"/>
      <c r="KPF35" s="84"/>
      <c r="KPG35" s="84"/>
      <c r="KPH35" s="84"/>
      <c r="KPI35" s="84"/>
      <c r="KPJ35" s="84"/>
      <c r="KPK35" s="84"/>
      <c r="KPL35" s="84"/>
      <c r="KPM35" s="84"/>
      <c r="KPN35" s="84"/>
      <c r="KPO35" s="84"/>
      <c r="KPP35" s="84"/>
      <c r="KPQ35" s="84"/>
      <c r="KPR35" s="84"/>
      <c r="KPS35" s="84"/>
      <c r="KPT35" s="84"/>
      <c r="KPU35" s="84"/>
      <c r="KPV35" s="84"/>
      <c r="KPW35" s="84"/>
      <c r="KPX35" s="84"/>
      <c r="KPY35" s="84"/>
      <c r="KPZ35" s="84"/>
      <c r="KQA35" s="84"/>
      <c r="KQB35" s="84"/>
      <c r="KQC35" s="84"/>
      <c r="KQD35" s="84"/>
      <c r="KQE35" s="84"/>
      <c r="KQF35" s="84"/>
      <c r="KQG35" s="84"/>
      <c r="KQH35" s="84"/>
      <c r="KQI35" s="84"/>
      <c r="KQJ35" s="84"/>
      <c r="KQK35" s="84"/>
      <c r="KQL35" s="84"/>
      <c r="KQM35" s="84"/>
      <c r="KQN35" s="84"/>
      <c r="KQO35" s="84"/>
      <c r="KQP35" s="84"/>
      <c r="KQQ35" s="84"/>
      <c r="KQR35" s="84"/>
      <c r="KQS35" s="84"/>
      <c r="KQT35" s="84"/>
      <c r="KQU35" s="84"/>
      <c r="KQV35" s="84"/>
      <c r="KQW35" s="84"/>
      <c r="KQX35" s="84"/>
      <c r="KQY35" s="84"/>
      <c r="KQZ35" s="84"/>
      <c r="KRA35" s="84"/>
      <c r="KRB35" s="84"/>
      <c r="KRC35" s="84"/>
      <c r="KRD35" s="84"/>
      <c r="KRE35" s="84"/>
      <c r="KRF35" s="84"/>
      <c r="KRG35" s="84"/>
      <c r="KRH35" s="84"/>
      <c r="KRI35" s="84"/>
      <c r="KRJ35" s="84"/>
      <c r="KRK35" s="84"/>
      <c r="KRL35" s="84"/>
      <c r="KRM35" s="84"/>
      <c r="KRN35" s="84"/>
      <c r="KRO35" s="84"/>
      <c r="KRP35" s="84"/>
      <c r="KRQ35" s="84"/>
      <c r="KRR35" s="84"/>
      <c r="KRS35" s="84"/>
      <c r="KRT35" s="84"/>
      <c r="KRU35" s="84"/>
      <c r="KRV35" s="84"/>
      <c r="KRW35" s="84"/>
      <c r="KRX35" s="84"/>
      <c r="KRY35" s="84"/>
      <c r="KRZ35" s="84"/>
      <c r="KSA35" s="84"/>
      <c r="KSB35" s="84"/>
      <c r="KSC35" s="84"/>
      <c r="KSD35" s="84"/>
      <c r="KSE35" s="84"/>
      <c r="KSF35" s="84"/>
      <c r="KSG35" s="84"/>
      <c r="KSH35" s="84"/>
      <c r="KSI35" s="84"/>
      <c r="KSJ35" s="84"/>
      <c r="KSK35" s="84"/>
      <c r="KSL35" s="84"/>
      <c r="KSM35" s="84"/>
      <c r="KSN35" s="84"/>
      <c r="KSO35" s="84"/>
      <c r="KSP35" s="84"/>
      <c r="KSQ35" s="84"/>
      <c r="KSR35" s="84"/>
      <c r="KSS35" s="84"/>
      <c r="KST35" s="84"/>
      <c r="KSU35" s="84"/>
      <c r="KSV35" s="84"/>
      <c r="KSW35" s="84"/>
      <c r="KSX35" s="84"/>
      <c r="KSY35" s="84"/>
      <c r="KSZ35" s="84"/>
      <c r="KTA35" s="84"/>
      <c r="KTB35" s="84"/>
      <c r="KTC35" s="84"/>
      <c r="KTD35" s="84"/>
      <c r="KTE35" s="84"/>
      <c r="KTF35" s="84"/>
      <c r="KTG35" s="84"/>
      <c r="KTH35" s="84"/>
      <c r="KTI35" s="84"/>
      <c r="KTJ35" s="84"/>
      <c r="KTK35" s="84"/>
      <c r="KTL35" s="84"/>
      <c r="KTM35" s="84"/>
      <c r="KTN35" s="84"/>
      <c r="KTO35" s="84"/>
      <c r="KTP35" s="84"/>
      <c r="KTQ35" s="84"/>
      <c r="KTR35" s="84"/>
      <c r="KTS35" s="84"/>
      <c r="KTT35" s="84"/>
      <c r="KTU35" s="84"/>
      <c r="KTV35" s="84"/>
      <c r="KTW35" s="84"/>
      <c r="KTX35" s="84"/>
      <c r="KTY35" s="84"/>
      <c r="KTZ35" s="84"/>
      <c r="KUA35" s="84"/>
      <c r="KUB35" s="84"/>
      <c r="KUC35" s="84"/>
      <c r="KUD35" s="84"/>
      <c r="KUE35" s="84"/>
      <c r="KUF35" s="84"/>
      <c r="KUG35" s="84"/>
      <c r="KUH35" s="84"/>
      <c r="KUI35" s="84"/>
      <c r="KUJ35" s="84"/>
      <c r="KUK35" s="84"/>
      <c r="KUL35" s="84"/>
      <c r="KUM35" s="84"/>
      <c r="KUN35" s="84"/>
      <c r="KUO35" s="84"/>
      <c r="KUP35" s="84"/>
      <c r="KUQ35" s="84"/>
      <c r="KUR35" s="84"/>
      <c r="KUS35" s="84"/>
      <c r="KUT35" s="84"/>
      <c r="KUU35" s="84"/>
      <c r="KUV35" s="84"/>
      <c r="KUW35" s="84"/>
      <c r="KUX35" s="84"/>
      <c r="KUY35" s="84"/>
      <c r="KUZ35" s="84"/>
      <c r="KVA35" s="84"/>
      <c r="KVB35" s="84"/>
      <c r="KVC35" s="84"/>
      <c r="KVD35" s="84"/>
      <c r="KVE35" s="84"/>
      <c r="KVF35" s="84"/>
      <c r="KVG35" s="84"/>
      <c r="KVH35" s="84"/>
      <c r="KVI35" s="84"/>
      <c r="KVJ35" s="84"/>
      <c r="KVK35" s="84"/>
      <c r="KVL35" s="84"/>
      <c r="KVM35" s="84"/>
      <c r="KVN35" s="84"/>
      <c r="KVO35" s="84"/>
      <c r="KVP35" s="84"/>
      <c r="KVQ35" s="84"/>
      <c r="KVR35" s="84"/>
      <c r="KVS35" s="84"/>
      <c r="KVT35" s="84"/>
      <c r="KVU35" s="84"/>
      <c r="KVV35" s="84"/>
      <c r="KVW35" s="84"/>
      <c r="KVX35" s="84"/>
      <c r="KVY35" s="84"/>
      <c r="KVZ35" s="84"/>
      <c r="KWA35" s="84"/>
      <c r="KWB35" s="84"/>
      <c r="KWC35" s="84"/>
      <c r="KWD35" s="84"/>
      <c r="KWE35" s="84"/>
      <c r="KWF35" s="84"/>
      <c r="KWG35" s="84"/>
      <c r="KWH35" s="84"/>
      <c r="KWI35" s="84"/>
      <c r="KWJ35" s="84"/>
      <c r="KWK35" s="84"/>
      <c r="KWL35" s="84"/>
      <c r="KWM35" s="84"/>
      <c r="KWN35" s="84"/>
      <c r="KWO35" s="84"/>
      <c r="KWP35" s="84"/>
      <c r="KWQ35" s="84"/>
      <c r="KWR35" s="84"/>
      <c r="KWS35" s="84"/>
      <c r="KWT35" s="84"/>
      <c r="KWU35" s="84"/>
      <c r="KWV35" s="84"/>
      <c r="KWW35" s="84"/>
      <c r="KWX35" s="84"/>
      <c r="KWY35" s="84"/>
      <c r="KWZ35" s="84"/>
      <c r="KXA35" s="84"/>
      <c r="KXB35" s="84"/>
      <c r="KXC35" s="84"/>
      <c r="KXD35" s="84"/>
      <c r="KXE35" s="84"/>
      <c r="KXF35" s="84"/>
      <c r="KXG35" s="84"/>
      <c r="KXH35" s="84"/>
      <c r="KXI35" s="84"/>
      <c r="KXJ35" s="84"/>
      <c r="KXK35" s="84"/>
      <c r="KXL35" s="84"/>
      <c r="KXM35" s="84"/>
      <c r="KXN35" s="84"/>
      <c r="KXO35" s="84"/>
      <c r="KXP35" s="84"/>
      <c r="KXQ35" s="84"/>
      <c r="KXR35" s="84"/>
      <c r="KXS35" s="84"/>
      <c r="KXT35" s="84"/>
      <c r="KXU35" s="84"/>
      <c r="KXV35" s="84"/>
      <c r="KXW35" s="84"/>
      <c r="KXX35" s="84"/>
      <c r="KXY35" s="84"/>
      <c r="KXZ35" s="84"/>
      <c r="KYA35" s="84"/>
      <c r="KYB35" s="84"/>
      <c r="KYC35" s="84"/>
      <c r="KYD35" s="84"/>
      <c r="KYE35" s="84"/>
      <c r="KYF35" s="84"/>
      <c r="KYG35" s="84"/>
      <c r="KYH35" s="84"/>
      <c r="KYI35" s="84"/>
      <c r="KYJ35" s="84"/>
      <c r="KYK35" s="84"/>
      <c r="KYL35" s="84"/>
      <c r="KYM35" s="84"/>
      <c r="KYN35" s="84"/>
      <c r="KYO35" s="84"/>
      <c r="KYP35" s="84"/>
      <c r="KYQ35" s="84"/>
      <c r="KYR35" s="84"/>
      <c r="KYS35" s="84"/>
      <c r="KYT35" s="84"/>
      <c r="KYU35" s="84"/>
      <c r="KYV35" s="84"/>
      <c r="KYW35" s="84"/>
      <c r="KYX35" s="84"/>
      <c r="KYY35" s="84"/>
      <c r="KYZ35" s="84"/>
      <c r="KZA35" s="84"/>
      <c r="KZB35" s="84"/>
      <c r="KZC35" s="84"/>
      <c r="KZD35" s="84"/>
      <c r="KZE35" s="84"/>
      <c r="KZF35" s="84"/>
      <c r="KZG35" s="84"/>
      <c r="KZH35" s="84"/>
      <c r="KZI35" s="84"/>
      <c r="KZJ35" s="84"/>
      <c r="KZK35" s="84"/>
      <c r="KZL35" s="84"/>
      <c r="KZM35" s="84"/>
      <c r="KZN35" s="84"/>
      <c r="KZO35" s="84"/>
      <c r="KZP35" s="84"/>
      <c r="KZQ35" s="84"/>
      <c r="KZR35" s="84"/>
      <c r="KZS35" s="84"/>
      <c r="KZT35" s="84"/>
      <c r="KZU35" s="84"/>
      <c r="KZV35" s="84"/>
      <c r="KZW35" s="84"/>
      <c r="KZX35" s="84"/>
      <c r="KZY35" s="84"/>
      <c r="KZZ35" s="84"/>
      <c r="LAA35" s="84"/>
      <c r="LAB35" s="84"/>
      <c r="LAC35" s="84"/>
      <c r="LAD35" s="84"/>
      <c r="LAE35" s="84"/>
      <c r="LAF35" s="84"/>
      <c r="LAG35" s="84"/>
      <c r="LAH35" s="84"/>
      <c r="LAI35" s="84"/>
      <c r="LAJ35" s="84"/>
      <c r="LAK35" s="84"/>
      <c r="LAL35" s="84"/>
      <c r="LAM35" s="84"/>
      <c r="LAN35" s="84"/>
      <c r="LAO35" s="84"/>
      <c r="LAP35" s="84"/>
      <c r="LAQ35" s="84"/>
      <c r="LAR35" s="84"/>
      <c r="LAS35" s="84"/>
      <c r="LAT35" s="84"/>
      <c r="LAU35" s="84"/>
      <c r="LAV35" s="84"/>
      <c r="LAW35" s="84"/>
      <c r="LAX35" s="84"/>
      <c r="LAY35" s="84"/>
      <c r="LAZ35" s="84"/>
      <c r="LBA35" s="84"/>
      <c r="LBB35" s="84"/>
      <c r="LBC35" s="84"/>
      <c r="LBD35" s="84"/>
      <c r="LBE35" s="84"/>
      <c r="LBF35" s="84"/>
      <c r="LBG35" s="84"/>
      <c r="LBH35" s="84"/>
      <c r="LBI35" s="84"/>
      <c r="LBJ35" s="84"/>
      <c r="LBK35" s="84"/>
      <c r="LBL35" s="84"/>
      <c r="LBM35" s="84"/>
      <c r="LBN35" s="84"/>
      <c r="LBO35" s="84"/>
      <c r="LBP35" s="84"/>
      <c r="LBQ35" s="84"/>
      <c r="LBR35" s="84"/>
      <c r="LBS35" s="84"/>
      <c r="LBT35" s="84"/>
      <c r="LBU35" s="84"/>
      <c r="LBV35" s="84"/>
      <c r="LBW35" s="84"/>
      <c r="LBX35" s="84"/>
      <c r="LBY35" s="84"/>
      <c r="LBZ35" s="84"/>
      <c r="LCA35" s="84"/>
      <c r="LCB35" s="84"/>
      <c r="LCC35" s="84"/>
      <c r="LCD35" s="84"/>
      <c r="LCE35" s="84"/>
      <c r="LCF35" s="84"/>
      <c r="LCG35" s="84"/>
      <c r="LCH35" s="84"/>
      <c r="LCI35" s="84"/>
      <c r="LCJ35" s="84"/>
      <c r="LCK35" s="84"/>
      <c r="LCL35" s="84"/>
      <c r="LCM35" s="84"/>
      <c r="LCN35" s="84"/>
      <c r="LCO35" s="84"/>
      <c r="LCP35" s="84"/>
      <c r="LCQ35" s="84"/>
      <c r="LCR35" s="84"/>
      <c r="LCS35" s="84"/>
      <c r="LCT35" s="84"/>
      <c r="LCU35" s="84"/>
      <c r="LCV35" s="84"/>
      <c r="LCW35" s="84"/>
      <c r="LCX35" s="84"/>
      <c r="LCY35" s="84"/>
      <c r="LCZ35" s="84"/>
      <c r="LDA35" s="84"/>
      <c r="LDB35" s="84"/>
      <c r="LDC35" s="84"/>
      <c r="LDD35" s="84"/>
      <c r="LDE35" s="84"/>
      <c r="LDF35" s="84"/>
      <c r="LDG35" s="84"/>
      <c r="LDH35" s="84"/>
      <c r="LDI35" s="84"/>
      <c r="LDJ35" s="84"/>
      <c r="LDK35" s="84"/>
      <c r="LDL35" s="84"/>
      <c r="LDM35" s="84"/>
      <c r="LDN35" s="84"/>
      <c r="LDO35" s="84"/>
      <c r="LDP35" s="84"/>
      <c r="LDQ35" s="84"/>
      <c r="LDR35" s="84"/>
      <c r="LDS35" s="84"/>
      <c r="LDT35" s="84"/>
      <c r="LDU35" s="84"/>
      <c r="LDV35" s="84"/>
      <c r="LDW35" s="84"/>
      <c r="LDX35" s="84"/>
      <c r="LDY35" s="84"/>
      <c r="LDZ35" s="84"/>
      <c r="LEA35" s="84"/>
      <c r="LEB35" s="84"/>
      <c r="LEC35" s="84"/>
      <c r="LED35" s="84"/>
      <c r="LEE35" s="84"/>
      <c r="LEF35" s="84"/>
      <c r="LEG35" s="84"/>
      <c r="LEH35" s="84"/>
      <c r="LEI35" s="84"/>
      <c r="LEJ35" s="84"/>
      <c r="LEK35" s="84"/>
      <c r="LEL35" s="84"/>
      <c r="LEM35" s="84"/>
      <c r="LEN35" s="84"/>
      <c r="LEO35" s="84"/>
      <c r="LEP35" s="84"/>
      <c r="LEQ35" s="84"/>
      <c r="LER35" s="84"/>
      <c r="LES35" s="84"/>
      <c r="LET35" s="84"/>
      <c r="LEU35" s="84"/>
      <c r="LEV35" s="84"/>
      <c r="LEW35" s="84"/>
      <c r="LEX35" s="84"/>
      <c r="LEY35" s="84"/>
      <c r="LEZ35" s="84"/>
      <c r="LFA35" s="84"/>
      <c r="LFB35" s="84"/>
      <c r="LFC35" s="84"/>
      <c r="LFD35" s="84"/>
      <c r="LFE35" s="84"/>
      <c r="LFF35" s="84"/>
      <c r="LFG35" s="84"/>
      <c r="LFH35" s="84"/>
      <c r="LFI35" s="84"/>
      <c r="LFJ35" s="84"/>
      <c r="LFK35" s="84"/>
      <c r="LFL35" s="84"/>
      <c r="LFM35" s="84"/>
      <c r="LFN35" s="84"/>
      <c r="LFO35" s="84"/>
      <c r="LFP35" s="84"/>
      <c r="LFQ35" s="84"/>
      <c r="LFR35" s="84"/>
      <c r="LFS35" s="84"/>
      <c r="LFT35" s="84"/>
      <c r="LFU35" s="84"/>
      <c r="LFV35" s="84"/>
      <c r="LFW35" s="84"/>
      <c r="LFX35" s="84"/>
      <c r="LFY35" s="84"/>
      <c r="LFZ35" s="84"/>
      <c r="LGA35" s="84"/>
      <c r="LGB35" s="84"/>
      <c r="LGC35" s="84"/>
      <c r="LGD35" s="84"/>
      <c r="LGE35" s="84"/>
      <c r="LGF35" s="84"/>
      <c r="LGG35" s="84"/>
      <c r="LGH35" s="84"/>
      <c r="LGI35" s="84"/>
      <c r="LGJ35" s="84"/>
      <c r="LGK35" s="84"/>
      <c r="LGL35" s="84"/>
      <c r="LGM35" s="84"/>
      <c r="LGN35" s="84"/>
      <c r="LGO35" s="84"/>
      <c r="LGP35" s="84"/>
      <c r="LGQ35" s="84"/>
      <c r="LGR35" s="84"/>
      <c r="LGS35" s="84"/>
      <c r="LGT35" s="84"/>
      <c r="LGU35" s="84"/>
      <c r="LGV35" s="84"/>
      <c r="LGW35" s="84"/>
      <c r="LGX35" s="84"/>
      <c r="LGY35" s="84"/>
      <c r="LGZ35" s="84"/>
      <c r="LHA35" s="84"/>
      <c r="LHB35" s="84"/>
      <c r="LHC35" s="84"/>
      <c r="LHD35" s="84"/>
      <c r="LHE35" s="84"/>
      <c r="LHF35" s="84"/>
      <c r="LHG35" s="84"/>
      <c r="LHH35" s="84"/>
      <c r="LHI35" s="84"/>
      <c r="LHJ35" s="84"/>
      <c r="LHK35" s="84"/>
      <c r="LHL35" s="84"/>
      <c r="LHM35" s="84"/>
      <c r="LHN35" s="84"/>
      <c r="LHO35" s="84"/>
      <c r="LHP35" s="84"/>
      <c r="LHQ35" s="84"/>
      <c r="LHR35" s="84"/>
      <c r="LHS35" s="84"/>
      <c r="LHT35" s="84"/>
      <c r="LHU35" s="84"/>
      <c r="LHV35" s="84"/>
      <c r="LHW35" s="84"/>
      <c r="LHX35" s="84"/>
      <c r="LHY35" s="84"/>
      <c r="LHZ35" s="84"/>
      <c r="LIA35" s="84"/>
      <c r="LIB35" s="84"/>
      <c r="LIC35" s="84"/>
      <c r="LID35" s="84"/>
      <c r="LIE35" s="84"/>
      <c r="LIF35" s="84"/>
      <c r="LIG35" s="84"/>
      <c r="LIH35" s="84"/>
      <c r="LII35" s="84"/>
      <c r="LIJ35" s="84"/>
      <c r="LIK35" s="84"/>
      <c r="LIL35" s="84"/>
      <c r="LIM35" s="84"/>
      <c r="LIN35" s="84"/>
      <c r="LIO35" s="84"/>
      <c r="LIP35" s="84"/>
      <c r="LIQ35" s="84"/>
      <c r="LIR35" s="84"/>
      <c r="LIS35" s="84"/>
      <c r="LIT35" s="84"/>
      <c r="LIU35" s="84"/>
      <c r="LIV35" s="84"/>
      <c r="LIW35" s="84"/>
      <c r="LIX35" s="84"/>
      <c r="LIY35" s="84"/>
      <c r="LIZ35" s="84"/>
      <c r="LJA35" s="84"/>
      <c r="LJB35" s="84"/>
      <c r="LJC35" s="84"/>
      <c r="LJD35" s="84"/>
      <c r="LJE35" s="84"/>
      <c r="LJF35" s="84"/>
      <c r="LJG35" s="84"/>
      <c r="LJH35" s="84"/>
      <c r="LJI35" s="84"/>
      <c r="LJJ35" s="84"/>
      <c r="LJK35" s="84"/>
      <c r="LJL35" s="84"/>
      <c r="LJM35" s="84"/>
      <c r="LJN35" s="84"/>
      <c r="LJO35" s="84"/>
      <c r="LJP35" s="84"/>
      <c r="LJQ35" s="84"/>
      <c r="LJR35" s="84"/>
      <c r="LJS35" s="84"/>
      <c r="LJT35" s="84"/>
      <c r="LJU35" s="84"/>
      <c r="LJV35" s="84"/>
      <c r="LJW35" s="84"/>
      <c r="LJX35" s="84"/>
      <c r="LJY35" s="84"/>
      <c r="LJZ35" s="84"/>
      <c r="LKA35" s="84"/>
      <c r="LKB35" s="84"/>
      <c r="LKC35" s="84"/>
      <c r="LKD35" s="84"/>
      <c r="LKE35" s="84"/>
      <c r="LKF35" s="84"/>
      <c r="LKG35" s="84"/>
      <c r="LKH35" s="84"/>
      <c r="LKI35" s="84"/>
      <c r="LKJ35" s="84"/>
      <c r="LKK35" s="84"/>
      <c r="LKL35" s="84"/>
      <c r="LKM35" s="84"/>
      <c r="LKN35" s="84"/>
      <c r="LKO35" s="84"/>
      <c r="LKP35" s="84"/>
      <c r="LKQ35" s="84"/>
      <c r="LKR35" s="84"/>
      <c r="LKS35" s="84"/>
      <c r="LKT35" s="84"/>
      <c r="LKU35" s="84"/>
      <c r="LKV35" s="84"/>
      <c r="LKW35" s="84"/>
      <c r="LKX35" s="84"/>
      <c r="LKY35" s="84"/>
      <c r="LKZ35" s="84"/>
      <c r="LLA35" s="84"/>
      <c r="LLB35" s="84"/>
      <c r="LLC35" s="84"/>
      <c r="LLD35" s="84"/>
      <c r="LLE35" s="84"/>
      <c r="LLF35" s="84"/>
      <c r="LLG35" s="84"/>
      <c r="LLH35" s="84"/>
      <c r="LLI35" s="84"/>
      <c r="LLJ35" s="84"/>
      <c r="LLK35" s="84"/>
      <c r="LLL35" s="84"/>
      <c r="LLM35" s="84"/>
      <c r="LLN35" s="84"/>
      <c r="LLO35" s="84"/>
      <c r="LLP35" s="84"/>
      <c r="LLQ35" s="84"/>
      <c r="LLR35" s="84"/>
      <c r="LLS35" s="84"/>
      <c r="LLT35" s="84"/>
      <c r="LLU35" s="84"/>
      <c r="LLV35" s="84"/>
      <c r="LLW35" s="84"/>
      <c r="LLX35" s="84"/>
      <c r="LLY35" s="84"/>
      <c r="LLZ35" s="84"/>
      <c r="LMA35" s="84"/>
      <c r="LMB35" s="84"/>
      <c r="LMC35" s="84"/>
      <c r="LMD35" s="84"/>
      <c r="LME35" s="84"/>
      <c r="LMF35" s="84"/>
      <c r="LMG35" s="84"/>
      <c r="LMH35" s="84"/>
      <c r="LMI35" s="84"/>
      <c r="LMJ35" s="84"/>
      <c r="LMK35" s="84"/>
      <c r="LML35" s="84"/>
      <c r="LMM35" s="84"/>
      <c r="LMN35" s="84"/>
      <c r="LMO35" s="84"/>
      <c r="LMP35" s="84"/>
      <c r="LMQ35" s="84"/>
      <c r="LMR35" s="84"/>
      <c r="LMS35" s="84"/>
      <c r="LMT35" s="84"/>
      <c r="LMU35" s="84"/>
      <c r="LMV35" s="84"/>
      <c r="LMW35" s="84"/>
      <c r="LMX35" s="84"/>
      <c r="LMY35" s="84"/>
      <c r="LMZ35" s="84"/>
      <c r="LNA35" s="84"/>
      <c r="LNB35" s="84"/>
      <c r="LNC35" s="84"/>
      <c r="LND35" s="84"/>
      <c r="LNE35" s="84"/>
      <c r="LNF35" s="84"/>
      <c r="LNG35" s="84"/>
      <c r="LNH35" s="84"/>
      <c r="LNI35" s="84"/>
      <c r="LNJ35" s="84"/>
      <c r="LNK35" s="84"/>
      <c r="LNL35" s="84"/>
      <c r="LNM35" s="84"/>
      <c r="LNN35" s="84"/>
      <c r="LNO35" s="84"/>
      <c r="LNP35" s="84"/>
      <c r="LNQ35" s="84"/>
      <c r="LNR35" s="84"/>
      <c r="LNS35" s="84"/>
      <c r="LNT35" s="84"/>
      <c r="LNU35" s="84"/>
      <c r="LNV35" s="84"/>
      <c r="LNW35" s="84"/>
      <c r="LNX35" s="84"/>
      <c r="LNY35" s="84"/>
      <c r="LNZ35" s="84"/>
      <c r="LOA35" s="84"/>
      <c r="LOB35" s="84"/>
      <c r="LOC35" s="84"/>
      <c r="LOD35" s="84"/>
      <c r="LOE35" s="84"/>
      <c r="LOF35" s="84"/>
      <c r="LOG35" s="84"/>
      <c r="LOH35" s="84"/>
      <c r="LOI35" s="84"/>
      <c r="LOJ35" s="84"/>
      <c r="LOK35" s="84"/>
      <c r="LOL35" s="84"/>
      <c r="LOM35" s="84"/>
      <c r="LON35" s="84"/>
      <c r="LOO35" s="84"/>
      <c r="LOP35" s="84"/>
      <c r="LOQ35" s="84"/>
      <c r="LOR35" s="84"/>
      <c r="LOS35" s="84"/>
      <c r="LOT35" s="84"/>
      <c r="LOU35" s="84"/>
      <c r="LOV35" s="84"/>
      <c r="LOW35" s="84"/>
      <c r="LOX35" s="84"/>
      <c r="LOY35" s="84"/>
      <c r="LOZ35" s="84"/>
      <c r="LPA35" s="84"/>
      <c r="LPB35" s="84"/>
      <c r="LPC35" s="84"/>
      <c r="LPD35" s="84"/>
      <c r="LPE35" s="84"/>
      <c r="LPF35" s="84"/>
      <c r="LPG35" s="84"/>
      <c r="LPH35" s="84"/>
      <c r="LPI35" s="84"/>
      <c r="LPJ35" s="84"/>
      <c r="LPK35" s="84"/>
      <c r="LPL35" s="84"/>
      <c r="LPM35" s="84"/>
      <c r="LPN35" s="84"/>
      <c r="LPO35" s="84"/>
      <c r="LPP35" s="84"/>
      <c r="LPQ35" s="84"/>
      <c r="LPR35" s="84"/>
      <c r="LPS35" s="84"/>
      <c r="LPT35" s="84"/>
      <c r="LPU35" s="84"/>
      <c r="LPV35" s="84"/>
      <c r="LPW35" s="84"/>
      <c r="LPX35" s="84"/>
      <c r="LPY35" s="84"/>
      <c r="LPZ35" s="84"/>
      <c r="LQA35" s="84"/>
      <c r="LQB35" s="84"/>
      <c r="LQC35" s="84"/>
      <c r="LQD35" s="84"/>
      <c r="LQE35" s="84"/>
      <c r="LQF35" s="84"/>
      <c r="LQG35" s="84"/>
      <c r="LQH35" s="84"/>
      <c r="LQI35" s="84"/>
      <c r="LQJ35" s="84"/>
      <c r="LQK35" s="84"/>
      <c r="LQL35" s="84"/>
      <c r="LQM35" s="84"/>
      <c r="LQN35" s="84"/>
      <c r="LQO35" s="84"/>
      <c r="LQP35" s="84"/>
      <c r="LQQ35" s="84"/>
      <c r="LQR35" s="84"/>
      <c r="LQS35" s="84"/>
      <c r="LQT35" s="84"/>
      <c r="LQU35" s="84"/>
      <c r="LQV35" s="84"/>
      <c r="LQW35" s="84"/>
      <c r="LQX35" s="84"/>
      <c r="LQY35" s="84"/>
      <c r="LQZ35" s="84"/>
      <c r="LRA35" s="84"/>
      <c r="LRB35" s="84"/>
      <c r="LRC35" s="84"/>
      <c r="LRD35" s="84"/>
      <c r="LRE35" s="84"/>
      <c r="LRF35" s="84"/>
      <c r="LRG35" s="84"/>
      <c r="LRH35" s="84"/>
      <c r="LRI35" s="84"/>
      <c r="LRJ35" s="84"/>
      <c r="LRK35" s="84"/>
      <c r="LRL35" s="84"/>
      <c r="LRM35" s="84"/>
      <c r="LRN35" s="84"/>
      <c r="LRO35" s="84"/>
      <c r="LRP35" s="84"/>
      <c r="LRQ35" s="84"/>
      <c r="LRR35" s="84"/>
      <c r="LRS35" s="84"/>
      <c r="LRT35" s="84"/>
      <c r="LRU35" s="84"/>
      <c r="LRV35" s="84"/>
      <c r="LRW35" s="84"/>
      <c r="LRX35" s="84"/>
      <c r="LRY35" s="84"/>
      <c r="LRZ35" s="84"/>
      <c r="LSA35" s="84"/>
      <c r="LSB35" s="84"/>
      <c r="LSC35" s="84"/>
      <c r="LSD35" s="84"/>
      <c r="LSE35" s="84"/>
      <c r="LSF35" s="84"/>
      <c r="LSG35" s="84"/>
      <c r="LSH35" s="84"/>
      <c r="LSI35" s="84"/>
      <c r="LSJ35" s="84"/>
      <c r="LSK35" s="84"/>
      <c r="LSL35" s="84"/>
      <c r="LSM35" s="84"/>
      <c r="LSN35" s="84"/>
      <c r="LSO35" s="84"/>
      <c r="LSP35" s="84"/>
      <c r="LSQ35" s="84"/>
      <c r="LSR35" s="84"/>
      <c r="LSS35" s="84"/>
      <c r="LST35" s="84"/>
      <c r="LSU35" s="84"/>
      <c r="LSV35" s="84"/>
      <c r="LSW35" s="84"/>
      <c r="LSX35" s="84"/>
      <c r="LSY35" s="84"/>
      <c r="LSZ35" s="84"/>
      <c r="LTA35" s="84"/>
      <c r="LTB35" s="84"/>
      <c r="LTC35" s="84"/>
      <c r="LTD35" s="84"/>
      <c r="LTE35" s="84"/>
      <c r="LTF35" s="84"/>
      <c r="LTG35" s="84"/>
      <c r="LTH35" s="84"/>
      <c r="LTI35" s="84"/>
      <c r="LTJ35" s="84"/>
      <c r="LTK35" s="84"/>
      <c r="LTL35" s="84"/>
      <c r="LTM35" s="84"/>
      <c r="LTN35" s="84"/>
      <c r="LTO35" s="84"/>
      <c r="LTP35" s="84"/>
      <c r="LTQ35" s="84"/>
      <c r="LTR35" s="84"/>
      <c r="LTS35" s="84"/>
      <c r="LTT35" s="84"/>
      <c r="LTU35" s="84"/>
      <c r="LTV35" s="84"/>
      <c r="LTW35" s="84"/>
      <c r="LTX35" s="84"/>
      <c r="LTY35" s="84"/>
      <c r="LTZ35" s="84"/>
      <c r="LUA35" s="84"/>
      <c r="LUB35" s="84"/>
      <c r="LUC35" s="84"/>
      <c r="LUD35" s="84"/>
      <c r="LUE35" s="84"/>
      <c r="LUF35" s="84"/>
      <c r="LUG35" s="84"/>
      <c r="LUH35" s="84"/>
      <c r="LUI35" s="84"/>
      <c r="LUJ35" s="84"/>
      <c r="LUK35" s="84"/>
      <c r="LUL35" s="84"/>
      <c r="LUM35" s="84"/>
      <c r="LUN35" s="84"/>
      <c r="LUO35" s="84"/>
      <c r="LUP35" s="84"/>
      <c r="LUQ35" s="84"/>
      <c r="LUR35" s="84"/>
      <c r="LUS35" s="84"/>
      <c r="LUT35" s="84"/>
      <c r="LUU35" s="84"/>
      <c r="LUV35" s="84"/>
      <c r="LUW35" s="84"/>
      <c r="LUX35" s="84"/>
      <c r="LUY35" s="84"/>
      <c r="LUZ35" s="84"/>
      <c r="LVA35" s="84"/>
      <c r="LVB35" s="84"/>
      <c r="LVC35" s="84"/>
      <c r="LVD35" s="84"/>
      <c r="LVE35" s="84"/>
      <c r="LVF35" s="84"/>
      <c r="LVG35" s="84"/>
      <c r="LVH35" s="84"/>
      <c r="LVI35" s="84"/>
      <c r="LVJ35" s="84"/>
      <c r="LVK35" s="84"/>
      <c r="LVL35" s="84"/>
      <c r="LVM35" s="84"/>
      <c r="LVN35" s="84"/>
      <c r="LVO35" s="84"/>
      <c r="LVP35" s="84"/>
      <c r="LVQ35" s="84"/>
      <c r="LVR35" s="84"/>
      <c r="LVS35" s="84"/>
      <c r="LVT35" s="84"/>
      <c r="LVU35" s="84"/>
      <c r="LVV35" s="84"/>
      <c r="LVW35" s="84"/>
      <c r="LVX35" s="84"/>
      <c r="LVY35" s="84"/>
      <c r="LVZ35" s="84"/>
      <c r="LWA35" s="84"/>
      <c r="LWB35" s="84"/>
      <c r="LWC35" s="84"/>
      <c r="LWD35" s="84"/>
      <c r="LWE35" s="84"/>
      <c r="LWF35" s="84"/>
      <c r="LWG35" s="84"/>
      <c r="LWH35" s="84"/>
      <c r="LWI35" s="84"/>
      <c r="LWJ35" s="84"/>
      <c r="LWK35" s="84"/>
      <c r="LWL35" s="84"/>
      <c r="LWM35" s="84"/>
      <c r="LWN35" s="84"/>
      <c r="LWO35" s="84"/>
      <c r="LWP35" s="84"/>
      <c r="LWQ35" s="84"/>
      <c r="LWR35" s="84"/>
      <c r="LWS35" s="84"/>
      <c r="LWT35" s="84"/>
      <c r="LWU35" s="84"/>
      <c r="LWV35" s="84"/>
      <c r="LWW35" s="84"/>
      <c r="LWX35" s="84"/>
      <c r="LWY35" s="84"/>
      <c r="LWZ35" s="84"/>
      <c r="LXA35" s="84"/>
      <c r="LXB35" s="84"/>
      <c r="LXC35" s="84"/>
      <c r="LXD35" s="84"/>
      <c r="LXE35" s="84"/>
      <c r="LXF35" s="84"/>
      <c r="LXG35" s="84"/>
      <c r="LXH35" s="84"/>
      <c r="LXI35" s="84"/>
      <c r="LXJ35" s="84"/>
      <c r="LXK35" s="84"/>
      <c r="LXL35" s="84"/>
      <c r="LXM35" s="84"/>
      <c r="LXN35" s="84"/>
      <c r="LXO35" s="84"/>
      <c r="LXP35" s="84"/>
      <c r="LXQ35" s="84"/>
      <c r="LXR35" s="84"/>
      <c r="LXS35" s="84"/>
      <c r="LXT35" s="84"/>
      <c r="LXU35" s="84"/>
      <c r="LXV35" s="84"/>
      <c r="LXW35" s="84"/>
      <c r="LXX35" s="84"/>
      <c r="LXY35" s="84"/>
      <c r="LXZ35" s="84"/>
      <c r="LYA35" s="84"/>
      <c r="LYB35" s="84"/>
      <c r="LYC35" s="84"/>
      <c r="LYD35" s="84"/>
      <c r="LYE35" s="84"/>
      <c r="LYF35" s="84"/>
      <c r="LYG35" s="84"/>
      <c r="LYH35" s="84"/>
      <c r="LYI35" s="84"/>
      <c r="LYJ35" s="84"/>
      <c r="LYK35" s="84"/>
      <c r="LYL35" s="84"/>
      <c r="LYM35" s="84"/>
      <c r="LYN35" s="84"/>
      <c r="LYO35" s="84"/>
      <c r="LYP35" s="84"/>
      <c r="LYQ35" s="84"/>
      <c r="LYR35" s="84"/>
      <c r="LYS35" s="84"/>
      <c r="LYT35" s="84"/>
      <c r="LYU35" s="84"/>
      <c r="LYV35" s="84"/>
      <c r="LYW35" s="84"/>
      <c r="LYX35" s="84"/>
      <c r="LYY35" s="84"/>
      <c r="LYZ35" s="84"/>
      <c r="LZA35" s="84"/>
      <c r="LZB35" s="84"/>
      <c r="LZC35" s="84"/>
      <c r="LZD35" s="84"/>
      <c r="LZE35" s="84"/>
      <c r="LZF35" s="84"/>
      <c r="LZG35" s="84"/>
      <c r="LZH35" s="84"/>
      <c r="LZI35" s="84"/>
      <c r="LZJ35" s="84"/>
      <c r="LZK35" s="84"/>
      <c r="LZL35" s="84"/>
      <c r="LZM35" s="84"/>
      <c r="LZN35" s="84"/>
      <c r="LZO35" s="84"/>
      <c r="LZP35" s="84"/>
      <c r="LZQ35" s="84"/>
      <c r="LZR35" s="84"/>
      <c r="LZS35" s="84"/>
      <c r="LZT35" s="84"/>
      <c r="LZU35" s="84"/>
      <c r="LZV35" s="84"/>
      <c r="LZW35" s="84"/>
      <c r="LZX35" s="84"/>
      <c r="LZY35" s="84"/>
      <c r="LZZ35" s="84"/>
      <c r="MAA35" s="84"/>
      <c r="MAB35" s="84"/>
      <c r="MAC35" s="84"/>
      <c r="MAD35" s="84"/>
      <c r="MAE35" s="84"/>
      <c r="MAF35" s="84"/>
      <c r="MAG35" s="84"/>
      <c r="MAH35" s="84"/>
      <c r="MAI35" s="84"/>
      <c r="MAJ35" s="84"/>
      <c r="MAK35" s="84"/>
      <c r="MAL35" s="84"/>
      <c r="MAM35" s="84"/>
      <c r="MAN35" s="84"/>
      <c r="MAO35" s="84"/>
      <c r="MAP35" s="84"/>
      <c r="MAQ35" s="84"/>
      <c r="MAR35" s="84"/>
      <c r="MAS35" s="84"/>
      <c r="MAT35" s="84"/>
      <c r="MAU35" s="84"/>
      <c r="MAV35" s="84"/>
      <c r="MAW35" s="84"/>
      <c r="MAX35" s="84"/>
      <c r="MAY35" s="84"/>
      <c r="MAZ35" s="84"/>
      <c r="MBA35" s="84"/>
      <c r="MBB35" s="84"/>
      <c r="MBC35" s="84"/>
      <c r="MBD35" s="84"/>
      <c r="MBE35" s="84"/>
      <c r="MBF35" s="84"/>
      <c r="MBG35" s="84"/>
      <c r="MBH35" s="84"/>
      <c r="MBI35" s="84"/>
      <c r="MBJ35" s="84"/>
      <c r="MBK35" s="84"/>
      <c r="MBL35" s="84"/>
      <c r="MBM35" s="84"/>
      <c r="MBN35" s="84"/>
      <c r="MBO35" s="84"/>
      <c r="MBP35" s="84"/>
      <c r="MBQ35" s="84"/>
      <c r="MBR35" s="84"/>
      <c r="MBS35" s="84"/>
      <c r="MBT35" s="84"/>
      <c r="MBU35" s="84"/>
      <c r="MBV35" s="84"/>
      <c r="MBW35" s="84"/>
      <c r="MBX35" s="84"/>
      <c r="MBY35" s="84"/>
      <c r="MBZ35" s="84"/>
      <c r="MCA35" s="84"/>
      <c r="MCB35" s="84"/>
      <c r="MCC35" s="84"/>
      <c r="MCD35" s="84"/>
      <c r="MCE35" s="84"/>
      <c r="MCF35" s="84"/>
      <c r="MCG35" s="84"/>
      <c r="MCH35" s="84"/>
      <c r="MCI35" s="84"/>
      <c r="MCJ35" s="84"/>
      <c r="MCK35" s="84"/>
      <c r="MCL35" s="84"/>
      <c r="MCM35" s="84"/>
      <c r="MCN35" s="84"/>
      <c r="MCO35" s="84"/>
      <c r="MCP35" s="84"/>
      <c r="MCQ35" s="84"/>
      <c r="MCR35" s="84"/>
      <c r="MCS35" s="84"/>
      <c r="MCT35" s="84"/>
      <c r="MCU35" s="84"/>
      <c r="MCV35" s="84"/>
      <c r="MCW35" s="84"/>
      <c r="MCX35" s="84"/>
      <c r="MCY35" s="84"/>
      <c r="MCZ35" s="84"/>
      <c r="MDA35" s="84"/>
      <c r="MDB35" s="84"/>
      <c r="MDC35" s="84"/>
      <c r="MDD35" s="84"/>
      <c r="MDE35" s="84"/>
      <c r="MDF35" s="84"/>
      <c r="MDG35" s="84"/>
      <c r="MDH35" s="84"/>
      <c r="MDI35" s="84"/>
      <c r="MDJ35" s="84"/>
      <c r="MDK35" s="84"/>
      <c r="MDL35" s="84"/>
      <c r="MDM35" s="84"/>
      <c r="MDN35" s="84"/>
      <c r="MDO35" s="84"/>
      <c r="MDP35" s="84"/>
      <c r="MDQ35" s="84"/>
      <c r="MDR35" s="84"/>
      <c r="MDS35" s="84"/>
      <c r="MDT35" s="84"/>
      <c r="MDU35" s="84"/>
      <c r="MDV35" s="84"/>
      <c r="MDW35" s="84"/>
      <c r="MDX35" s="84"/>
      <c r="MDY35" s="84"/>
      <c r="MDZ35" s="84"/>
      <c r="MEA35" s="84"/>
      <c r="MEB35" s="84"/>
      <c r="MEC35" s="84"/>
      <c r="MED35" s="84"/>
      <c r="MEE35" s="84"/>
      <c r="MEF35" s="84"/>
      <c r="MEG35" s="84"/>
      <c r="MEH35" s="84"/>
      <c r="MEI35" s="84"/>
      <c r="MEJ35" s="84"/>
      <c r="MEK35" s="84"/>
      <c r="MEL35" s="84"/>
      <c r="MEM35" s="84"/>
      <c r="MEN35" s="84"/>
      <c r="MEO35" s="84"/>
      <c r="MEP35" s="84"/>
      <c r="MEQ35" s="84"/>
      <c r="MER35" s="84"/>
      <c r="MES35" s="84"/>
      <c r="MET35" s="84"/>
      <c r="MEU35" s="84"/>
      <c r="MEV35" s="84"/>
      <c r="MEW35" s="84"/>
      <c r="MEX35" s="84"/>
      <c r="MEY35" s="84"/>
      <c r="MEZ35" s="84"/>
      <c r="MFA35" s="84"/>
      <c r="MFB35" s="84"/>
      <c r="MFC35" s="84"/>
      <c r="MFD35" s="84"/>
      <c r="MFE35" s="84"/>
      <c r="MFF35" s="84"/>
      <c r="MFG35" s="84"/>
      <c r="MFH35" s="84"/>
      <c r="MFI35" s="84"/>
      <c r="MFJ35" s="84"/>
      <c r="MFK35" s="84"/>
      <c r="MFL35" s="84"/>
      <c r="MFM35" s="84"/>
      <c r="MFN35" s="84"/>
      <c r="MFO35" s="84"/>
      <c r="MFP35" s="84"/>
      <c r="MFQ35" s="84"/>
      <c r="MFR35" s="84"/>
      <c r="MFS35" s="84"/>
      <c r="MFT35" s="84"/>
      <c r="MFU35" s="84"/>
      <c r="MFV35" s="84"/>
      <c r="MFW35" s="84"/>
      <c r="MFX35" s="84"/>
      <c r="MFY35" s="84"/>
      <c r="MFZ35" s="84"/>
      <c r="MGA35" s="84"/>
      <c r="MGB35" s="84"/>
      <c r="MGC35" s="84"/>
      <c r="MGD35" s="84"/>
      <c r="MGE35" s="84"/>
      <c r="MGF35" s="84"/>
      <c r="MGG35" s="84"/>
      <c r="MGH35" s="84"/>
      <c r="MGI35" s="84"/>
      <c r="MGJ35" s="84"/>
      <c r="MGK35" s="84"/>
      <c r="MGL35" s="84"/>
      <c r="MGM35" s="84"/>
      <c r="MGN35" s="84"/>
      <c r="MGO35" s="84"/>
      <c r="MGP35" s="84"/>
      <c r="MGQ35" s="84"/>
      <c r="MGR35" s="84"/>
      <c r="MGS35" s="84"/>
      <c r="MGT35" s="84"/>
      <c r="MGU35" s="84"/>
      <c r="MGV35" s="84"/>
      <c r="MGW35" s="84"/>
      <c r="MGX35" s="84"/>
      <c r="MGY35" s="84"/>
      <c r="MGZ35" s="84"/>
      <c r="MHA35" s="84"/>
      <c r="MHB35" s="84"/>
      <c r="MHC35" s="84"/>
      <c r="MHD35" s="84"/>
      <c r="MHE35" s="84"/>
      <c r="MHF35" s="84"/>
      <c r="MHG35" s="84"/>
      <c r="MHH35" s="84"/>
      <c r="MHI35" s="84"/>
      <c r="MHJ35" s="84"/>
      <c r="MHK35" s="84"/>
      <c r="MHL35" s="84"/>
      <c r="MHM35" s="84"/>
      <c r="MHN35" s="84"/>
      <c r="MHO35" s="84"/>
      <c r="MHP35" s="84"/>
      <c r="MHQ35" s="84"/>
      <c r="MHR35" s="84"/>
      <c r="MHS35" s="84"/>
      <c r="MHT35" s="84"/>
      <c r="MHU35" s="84"/>
      <c r="MHV35" s="84"/>
      <c r="MHW35" s="84"/>
      <c r="MHX35" s="84"/>
      <c r="MHY35" s="84"/>
      <c r="MHZ35" s="84"/>
      <c r="MIA35" s="84"/>
      <c r="MIB35" s="84"/>
      <c r="MIC35" s="84"/>
      <c r="MID35" s="84"/>
      <c r="MIE35" s="84"/>
      <c r="MIF35" s="84"/>
      <c r="MIG35" s="84"/>
      <c r="MIH35" s="84"/>
      <c r="MII35" s="84"/>
      <c r="MIJ35" s="84"/>
      <c r="MIK35" s="84"/>
      <c r="MIL35" s="84"/>
      <c r="MIM35" s="84"/>
      <c r="MIN35" s="84"/>
      <c r="MIO35" s="84"/>
      <c r="MIP35" s="84"/>
      <c r="MIQ35" s="84"/>
      <c r="MIR35" s="84"/>
      <c r="MIS35" s="84"/>
      <c r="MIT35" s="84"/>
      <c r="MIU35" s="84"/>
      <c r="MIV35" s="84"/>
      <c r="MIW35" s="84"/>
      <c r="MIX35" s="84"/>
      <c r="MIY35" s="84"/>
      <c r="MIZ35" s="84"/>
      <c r="MJA35" s="84"/>
      <c r="MJB35" s="84"/>
      <c r="MJC35" s="84"/>
      <c r="MJD35" s="84"/>
      <c r="MJE35" s="84"/>
      <c r="MJF35" s="84"/>
      <c r="MJG35" s="84"/>
      <c r="MJH35" s="84"/>
      <c r="MJI35" s="84"/>
      <c r="MJJ35" s="84"/>
      <c r="MJK35" s="84"/>
      <c r="MJL35" s="84"/>
      <c r="MJM35" s="84"/>
      <c r="MJN35" s="84"/>
      <c r="MJO35" s="84"/>
      <c r="MJP35" s="84"/>
      <c r="MJQ35" s="84"/>
      <c r="MJR35" s="84"/>
      <c r="MJS35" s="84"/>
      <c r="MJT35" s="84"/>
      <c r="MJU35" s="84"/>
      <c r="MJV35" s="84"/>
      <c r="MJW35" s="84"/>
      <c r="MJX35" s="84"/>
      <c r="MJY35" s="84"/>
      <c r="MJZ35" s="84"/>
      <c r="MKA35" s="84"/>
      <c r="MKB35" s="84"/>
      <c r="MKC35" s="84"/>
      <c r="MKD35" s="84"/>
      <c r="MKE35" s="84"/>
      <c r="MKF35" s="84"/>
      <c r="MKG35" s="84"/>
      <c r="MKH35" s="84"/>
      <c r="MKI35" s="84"/>
      <c r="MKJ35" s="84"/>
      <c r="MKK35" s="84"/>
      <c r="MKL35" s="84"/>
      <c r="MKM35" s="84"/>
      <c r="MKN35" s="84"/>
      <c r="MKO35" s="84"/>
      <c r="MKP35" s="84"/>
      <c r="MKQ35" s="84"/>
      <c r="MKR35" s="84"/>
      <c r="MKS35" s="84"/>
      <c r="MKT35" s="84"/>
      <c r="MKU35" s="84"/>
      <c r="MKV35" s="84"/>
      <c r="MKW35" s="84"/>
      <c r="MKX35" s="84"/>
      <c r="MKY35" s="84"/>
      <c r="MKZ35" s="84"/>
      <c r="MLA35" s="84"/>
      <c r="MLB35" s="84"/>
      <c r="MLC35" s="84"/>
      <c r="MLD35" s="84"/>
      <c r="MLE35" s="84"/>
      <c r="MLF35" s="84"/>
      <c r="MLG35" s="84"/>
      <c r="MLH35" s="84"/>
      <c r="MLI35" s="84"/>
      <c r="MLJ35" s="84"/>
      <c r="MLK35" s="84"/>
      <c r="MLL35" s="84"/>
      <c r="MLM35" s="84"/>
      <c r="MLN35" s="84"/>
      <c r="MLO35" s="84"/>
      <c r="MLP35" s="84"/>
      <c r="MLQ35" s="84"/>
      <c r="MLR35" s="84"/>
      <c r="MLS35" s="84"/>
      <c r="MLT35" s="84"/>
      <c r="MLU35" s="84"/>
      <c r="MLV35" s="84"/>
      <c r="MLW35" s="84"/>
      <c r="MLX35" s="84"/>
      <c r="MLY35" s="84"/>
      <c r="MLZ35" s="84"/>
      <c r="MMA35" s="84"/>
      <c r="MMB35" s="84"/>
      <c r="MMC35" s="84"/>
      <c r="MMD35" s="84"/>
      <c r="MME35" s="84"/>
      <c r="MMF35" s="84"/>
      <c r="MMG35" s="84"/>
      <c r="MMH35" s="84"/>
      <c r="MMI35" s="84"/>
      <c r="MMJ35" s="84"/>
      <c r="MMK35" s="84"/>
      <c r="MML35" s="84"/>
      <c r="MMM35" s="84"/>
      <c r="MMN35" s="84"/>
      <c r="MMO35" s="84"/>
      <c r="MMP35" s="84"/>
      <c r="MMQ35" s="84"/>
      <c r="MMR35" s="84"/>
      <c r="MMS35" s="84"/>
      <c r="MMT35" s="84"/>
      <c r="MMU35" s="84"/>
      <c r="MMV35" s="84"/>
      <c r="MMW35" s="84"/>
      <c r="MMX35" s="84"/>
      <c r="MMY35" s="84"/>
      <c r="MMZ35" s="84"/>
      <c r="MNA35" s="84"/>
      <c r="MNB35" s="84"/>
      <c r="MNC35" s="84"/>
      <c r="MND35" s="84"/>
      <c r="MNE35" s="84"/>
      <c r="MNF35" s="84"/>
      <c r="MNG35" s="84"/>
      <c r="MNH35" s="84"/>
      <c r="MNI35" s="84"/>
      <c r="MNJ35" s="84"/>
      <c r="MNK35" s="84"/>
      <c r="MNL35" s="84"/>
      <c r="MNM35" s="84"/>
      <c r="MNN35" s="84"/>
      <c r="MNO35" s="84"/>
      <c r="MNP35" s="84"/>
      <c r="MNQ35" s="84"/>
      <c r="MNR35" s="84"/>
      <c r="MNS35" s="84"/>
      <c r="MNT35" s="84"/>
      <c r="MNU35" s="84"/>
      <c r="MNV35" s="84"/>
      <c r="MNW35" s="84"/>
      <c r="MNX35" s="84"/>
      <c r="MNY35" s="84"/>
      <c r="MNZ35" s="84"/>
      <c r="MOA35" s="84"/>
      <c r="MOB35" s="84"/>
      <c r="MOC35" s="84"/>
      <c r="MOD35" s="84"/>
      <c r="MOE35" s="84"/>
      <c r="MOF35" s="84"/>
      <c r="MOG35" s="84"/>
      <c r="MOH35" s="84"/>
      <c r="MOI35" s="84"/>
      <c r="MOJ35" s="84"/>
      <c r="MOK35" s="84"/>
      <c r="MOL35" s="84"/>
      <c r="MOM35" s="84"/>
      <c r="MON35" s="84"/>
      <c r="MOO35" s="84"/>
      <c r="MOP35" s="84"/>
      <c r="MOQ35" s="84"/>
      <c r="MOR35" s="84"/>
      <c r="MOS35" s="84"/>
      <c r="MOT35" s="84"/>
      <c r="MOU35" s="84"/>
      <c r="MOV35" s="84"/>
      <c r="MOW35" s="84"/>
      <c r="MOX35" s="84"/>
      <c r="MOY35" s="84"/>
      <c r="MOZ35" s="84"/>
      <c r="MPA35" s="84"/>
      <c r="MPB35" s="84"/>
      <c r="MPC35" s="84"/>
      <c r="MPD35" s="84"/>
      <c r="MPE35" s="84"/>
      <c r="MPF35" s="84"/>
      <c r="MPG35" s="84"/>
      <c r="MPH35" s="84"/>
      <c r="MPI35" s="84"/>
      <c r="MPJ35" s="84"/>
      <c r="MPK35" s="84"/>
      <c r="MPL35" s="84"/>
      <c r="MPM35" s="84"/>
      <c r="MPN35" s="84"/>
      <c r="MPO35" s="84"/>
      <c r="MPP35" s="84"/>
      <c r="MPQ35" s="84"/>
      <c r="MPR35" s="84"/>
      <c r="MPS35" s="84"/>
      <c r="MPT35" s="84"/>
      <c r="MPU35" s="84"/>
      <c r="MPV35" s="84"/>
      <c r="MPW35" s="84"/>
      <c r="MPX35" s="84"/>
      <c r="MPY35" s="84"/>
      <c r="MPZ35" s="84"/>
      <c r="MQA35" s="84"/>
      <c r="MQB35" s="84"/>
      <c r="MQC35" s="84"/>
      <c r="MQD35" s="84"/>
      <c r="MQE35" s="84"/>
      <c r="MQF35" s="84"/>
      <c r="MQG35" s="84"/>
      <c r="MQH35" s="84"/>
      <c r="MQI35" s="84"/>
      <c r="MQJ35" s="84"/>
      <c r="MQK35" s="84"/>
      <c r="MQL35" s="84"/>
      <c r="MQM35" s="84"/>
      <c r="MQN35" s="84"/>
      <c r="MQO35" s="84"/>
      <c r="MQP35" s="84"/>
      <c r="MQQ35" s="84"/>
      <c r="MQR35" s="84"/>
      <c r="MQS35" s="84"/>
      <c r="MQT35" s="84"/>
      <c r="MQU35" s="84"/>
      <c r="MQV35" s="84"/>
      <c r="MQW35" s="84"/>
      <c r="MQX35" s="84"/>
      <c r="MQY35" s="84"/>
      <c r="MQZ35" s="84"/>
      <c r="MRA35" s="84"/>
      <c r="MRB35" s="84"/>
      <c r="MRC35" s="84"/>
      <c r="MRD35" s="84"/>
      <c r="MRE35" s="84"/>
      <c r="MRF35" s="84"/>
      <c r="MRG35" s="84"/>
      <c r="MRH35" s="84"/>
      <c r="MRI35" s="84"/>
      <c r="MRJ35" s="84"/>
      <c r="MRK35" s="84"/>
      <c r="MRL35" s="84"/>
      <c r="MRM35" s="84"/>
      <c r="MRN35" s="84"/>
      <c r="MRO35" s="84"/>
      <c r="MRP35" s="84"/>
      <c r="MRQ35" s="84"/>
      <c r="MRR35" s="84"/>
      <c r="MRS35" s="84"/>
      <c r="MRT35" s="84"/>
      <c r="MRU35" s="84"/>
      <c r="MRV35" s="84"/>
      <c r="MRW35" s="84"/>
      <c r="MRX35" s="84"/>
      <c r="MRY35" s="84"/>
      <c r="MRZ35" s="84"/>
      <c r="MSA35" s="84"/>
      <c r="MSB35" s="84"/>
      <c r="MSC35" s="84"/>
      <c r="MSD35" s="84"/>
      <c r="MSE35" s="84"/>
      <c r="MSF35" s="84"/>
      <c r="MSG35" s="84"/>
      <c r="MSH35" s="84"/>
      <c r="MSI35" s="84"/>
      <c r="MSJ35" s="84"/>
      <c r="MSK35" s="84"/>
      <c r="MSL35" s="84"/>
      <c r="MSM35" s="84"/>
      <c r="MSN35" s="84"/>
      <c r="MSO35" s="84"/>
      <c r="MSP35" s="84"/>
      <c r="MSQ35" s="84"/>
      <c r="MSR35" s="84"/>
      <c r="MSS35" s="84"/>
      <c r="MST35" s="84"/>
      <c r="MSU35" s="84"/>
      <c r="MSV35" s="84"/>
      <c r="MSW35" s="84"/>
      <c r="MSX35" s="84"/>
      <c r="MSY35" s="84"/>
      <c r="MSZ35" s="84"/>
      <c r="MTA35" s="84"/>
      <c r="MTB35" s="84"/>
      <c r="MTC35" s="84"/>
      <c r="MTD35" s="84"/>
      <c r="MTE35" s="84"/>
      <c r="MTF35" s="84"/>
      <c r="MTG35" s="84"/>
      <c r="MTH35" s="84"/>
      <c r="MTI35" s="84"/>
      <c r="MTJ35" s="84"/>
      <c r="MTK35" s="84"/>
      <c r="MTL35" s="84"/>
      <c r="MTM35" s="84"/>
      <c r="MTN35" s="84"/>
      <c r="MTO35" s="84"/>
      <c r="MTP35" s="84"/>
      <c r="MTQ35" s="84"/>
      <c r="MTR35" s="84"/>
      <c r="MTS35" s="84"/>
      <c r="MTT35" s="84"/>
      <c r="MTU35" s="84"/>
      <c r="MTV35" s="84"/>
      <c r="MTW35" s="84"/>
      <c r="MTX35" s="84"/>
      <c r="MTY35" s="84"/>
      <c r="MTZ35" s="84"/>
      <c r="MUA35" s="84"/>
      <c r="MUB35" s="84"/>
      <c r="MUC35" s="84"/>
      <c r="MUD35" s="84"/>
      <c r="MUE35" s="84"/>
      <c r="MUF35" s="84"/>
      <c r="MUG35" s="84"/>
      <c r="MUH35" s="84"/>
      <c r="MUI35" s="84"/>
      <c r="MUJ35" s="84"/>
      <c r="MUK35" s="84"/>
      <c r="MUL35" s="84"/>
      <c r="MUM35" s="84"/>
      <c r="MUN35" s="84"/>
      <c r="MUO35" s="84"/>
      <c r="MUP35" s="84"/>
      <c r="MUQ35" s="84"/>
      <c r="MUR35" s="84"/>
      <c r="MUS35" s="84"/>
      <c r="MUT35" s="84"/>
      <c r="MUU35" s="84"/>
      <c r="MUV35" s="84"/>
      <c r="MUW35" s="84"/>
      <c r="MUX35" s="84"/>
      <c r="MUY35" s="84"/>
      <c r="MUZ35" s="84"/>
      <c r="MVA35" s="84"/>
      <c r="MVB35" s="84"/>
      <c r="MVC35" s="84"/>
      <c r="MVD35" s="84"/>
      <c r="MVE35" s="84"/>
      <c r="MVF35" s="84"/>
      <c r="MVG35" s="84"/>
      <c r="MVH35" s="84"/>
      <c r="MVI35" s="84"/>
      <c r="MVJ35" s="84"/>
      <c r="MVK35" s="84"/>
      <c r="MVL35" s="84"/>
      <c r="MVM35" s="84"/>
      <c r="MVN35" s="84"/>
      <c r="MVO35" s="84"/>
      <c r="MVP35" s="84"/>
      <c r="MVQ35" s="84"/>
      <c r="MVR35" s="84"/>
      <c r="MVS35" s="84"/>
      <c r="MVT35" s="84"/>
      <c r="MVU35" s="84"/>
      <c r="MVV35" s="84"/>
      <c r="MVW35" s="84"/>
      <c r="MVX35" s="84"/>
      <c r="MVY35" s="84"/>
      <c r="MVZ35" s="84"/>
      <c r="MWA35" s="84"/>
      <c r="MWB35" s="84"/>
      <c r="MWC35" s="84"/>
      <c r="MWD35" s="84"/>
      <c r="MWE35" s="84"/>
      <c r="MWF35" s="84"/>
      <c r="MWG35" s="84"/>
      <c r="MWH35" s="84"/>
      <c r="MWI35" s="84"/>
      <c r="MWJ35" s="84"/>
      <c r="MWK35" s="84"/>
      <c r="MWL35" s="84"/>
      <c r="MWM35" s="84"/>
      <c r="MWN35" s="84"/>
      <c r="MWO35" s="84"/>
      <c r="MWP35" s="84"/>
      <c r="MWQ35" s="84"/>
      <c r="MWR35" s="84"/>
      <c r="MWS35" s="84"/>
      <c r="MWT35" s="84"/>
      <c r="MWU35" s="84"/>
      <c r="MWV35" s="84"/>
      <c r="MWW35" s="84"/>
      <c r="MWX35" s="84"/>
      <c r="MWY35" s="84"/>
      <c r="MWZ35" s="84"/>
      <c r="MXA35" s="84"/>
      <c r="MXB35" s="84"/>
      <c r="MXC35" s="84"/>
      <c r="MXD35" s="84"/>
      <c r="MXE35" s="84"/>
      <c r="MXF35" s="84"/>
      <c r="MXG35" s="84"/>
      <c r="MXH35" s="84"/>
      <c r="MXI35" s="84"/>
      <c r="MXJ35" s="84"/>
      <c r="MXK35" s="84"/>
      <c r="MXL35" s="84"/>
      <c r="MXM35" s="84"/>
      <c r="MXN35" s="84"/>
      <c r="MXO35" s="84"/>
      <c r="MXP35" s="84"/>
      <c r="MXQ35" s="84"/>
      <c r="MXR35" s="84"/>
      <c r="MXS35" s="84"/>
      <c r="MXT35" s="84"/>
      <c r="MXU35" s="84"/>
      <c r="MXV35" s="84"/>
      <c r="MXW35" s="84"/>
      <c r="MXX35" s="84"/>
      <c r="MXY35" s="84"/>
      <c r="MXZ35" s="84"/>
      <c r="MYA35" s="84"/>
      <c r="MYB35" s="84"/>
      <c r="MYC35" s="84"/>
      <c r="MYD35" s="84"/>
      <c r="MYE35" s="84"/>
      <c r="MYF35" s="84"/>
      <c r="MYG35" s="84"/>
      <c r="MYH35" s="84"/>
      <c r="MYI35" s="84"/>
      <c r="MYJ35" s="84"/>
      <c r="MYK35" s="84"/>
      <c r="MYL35" s="84"/>
      <c r="MYM35" s="84"/>
      <c r="MYN35" s="84"/>
      <c r="MYO35" s="84"/>
      <c r="MYP35" s="84"/>
      <c r="MYQ35" s="84"/>
      <c r="MYR35" s="84"/>
      <c r="MYS35" s="84"/>
      <c r="MYT35" s="84"/>
      <c r="MYU35" s="84"/>
      <c r="MYV35" s="84"/>
      <c r="MYW35" s="84"/>
      <c r="MYX35" s="84"/>
      <c r="MYY35" s="84"/>
      <c r="MYZ35" s="84"/>
      <c r="MZA35" s="84"/>
      <c r="MZB35" s="84"/>
      <c r="MZC35" s="84"/>
      <c r="MZD35" s="84"/>
      <c r="MZE35" s="84"/>
      <c r="MZF35" s="84"/>
      <c r="MZG35" s="84"/>
      <c r="MZH35" s="84"/>
      <c r="MZI35" s="84"/>
      <c r="MZJ35" s="84"/>
      <c r="MZK35" s="84"/>
      <c r="MZL35" s="84"/>
      <c r="MZM35" s="84"/>
      <c r="MZN35" s="84"/>
      <c r="MZO35" s="84"/>
      <c r="MZP35" s="84"/>
      <c r="MZQ35" s="84"/>
      <c r="MZR35" s="84"/>
      <c r="MZS35" s="84"/>
      <c r="MZT35" s="84"/>
      <c r="MZU35" s="84"/>
      <c r="MZV35" s="84"/>
      <c r="MZW35" s="84"/>
      <c r="MZX35" s="84"/>
      <c r="MZY35" s="84"/>
      <c r="MZZ35" s="84"/>
      <c r="NAA35" s="84"/>
      <c r="NAB35" s="84"/>
      <c r="NAC35" s="84"/>
      <c r="NAD35" s="84"/>
      <c r="NAE35" s="84"/>
      <c r="NAF35" s="84"/>
      <c r="NAG35" s="84"/>
      <c r="NAH35" s="84"/>
      <c r="NAI35" s="84"/>
      <c r="NAJ35" s="84"/>
      <c r="NAK35" s="84"/>
      <c r="NAL35" s="84"/>
      <c r="NAM35" s="84"/>
      <c r="NAN35" s="84"/>
      <c r="NAO35" s="84"/>
      <c r="NAP35" s="84"/>
      <c r="NAQ35" s="84"/>
      <c r="NAR35" s="84"/>
      <c r="NAS35" s="84"/>
      <c r="NAT35" s="84"/>
      <c r="NAU35" s="84"/>
      <c r="NAV35" s="84"/>
      <c r="NAW35" s="84"/>
      <c r="NAX35" s="84"/>
      <c r="NAY35" s="84"/>
      <c r="NAZ35" s="84"/>
      <c r="NBA35" s="84"/>
      <c r="NBB35" s="84"/>
      <c r="NBC35" s="84"/>
      <c r="NBD35" s="84"/>
      <c r="NBE35" s="84"/>
      <c r="NBF35" s="84"/>
      <c r="NBG35" s="84"/>
      <c r="NBH35" s="84"/>
      <c r="NBI35" s="84"/>
      <c r="NBJ35" s="84"/>
      <c r="NBK35" s="84"/>
      <c r="NBL35" s="84"/>
      <c r="NBM35" s="84"/>
      <c r="NBN35" s="84"/>
      <c r="NBO35" s="84"/>
      <c r="NBP35" s="84"/>
      <c r="NBQ35" s="84"/>
      <c r="NBR35" s="84"/>
      <c r="NBS35" s="84"/>
      <c r="NBT35" s="84"/>
      <c r="NBU35" s="84"/>
      <c r="NBV35" s="84"/>
      <c r="NBW35" s="84"/>
      <c r="NBX35" s="84"/>
      <c r="NBY35" s="84"/>
      <c r="NBZ35" s="84"/>
      <c r="NCA35" s="84"/>
      <c r="NCB35" s="84"/>
      <c r="NCC35" s="84"/>
      <c r="NCD35" s="84"/>
      <c r="NCE35" s="84"/>
      <c r="NCF35" s="84"/>
      <c r="NCG35" s="84"/>
      <c r="NCH35" s="84"/>
      <c r="NCI35" s="84"/>
      <c r="NCJ35" s="84"/>
      <c r="NCK35" s="84"/>
      <c r="NCL35" s="84"/>
      <c r="NCM35" s="84"/>
      <c r="NCN35" s="84"/>
      <c r="NCO35" s="84"/>
      <c r="NCP35" s="84"/>
      <c r="NCQ35" s="84"/>
      <c r="NCR35" s="84"/>
      <c r="NCS35" s="84"/>
      <c r="NCT35" s="84"/>
      <c r="NCU35" s="84"/>
      <c r="NCV35" s="84"/>
      <c r="NCW35" s="84"/>
      <c r="NCX35" s="84"/>
      <c r="NCY35" s="84"/>
      <c r="NCZ35" s="84"/>
      <c r="NDA35" s="84"/>
      <c r="NDB35" s="84"/>
      <c r="NDC35" s="84"/>
      <c r="NDD35" s="84"/>
      <c r="NDE35" s="84"/>
      <c r="NDF35" s="84"/>
      <c r="NDG35" s="84"/>
      <c r="NDH35" s="84"/>
      <c r="NDI35" s="84"/>
      <c r="NDJ35" s="84"/>
      <c r="NDK35" s="84"/>
      <c r="NDL35" s="84"/>
      <c r="NDM35" s="84"/>
      <c r="NDN35" s="84"/>
      <c r="NDO35" s="84"/>
      <c r="NDP35" s="84"/>
      <c r="NDQ35" s="84"/>
      <c r="NDR35" s="84"/>
      <c r="NDS35" s="84"/>
      <c r="NDT35" s="84"/>
      <c r="NDU35" s="84"/>
      <c r="NDV35" s="84"/>
      <c r="NDW35" s="84"/>
      <c r="NDX35" s="84"/>
      <c r="NDY35" s="84"/>
      <c r="NDZ35" s="84"/>
      <c r="NEA35" s="84"/>
      <c r="NEB35" s="84"/>
      <c r="NEC35" s="84"/>
      <c r="NED35" s="84"/>
      <c r="NEE35" s="84"/>
      <c r="NEF35" s="84"/>
      <c r="NEG35" s="84"/>
      <c r="NEH35" s="84"/>
      <c r="NEI35" s="84"/>
      <c r="NEJ35" s="84"/>
      <c r="NEK35" s="84"/>
      <c r="NEL35" s="84"/>
      <c r="NEM35" s="84"/>
      <c r="NEN35" s="84"/>
      <c r="NEO35" s="84"/>
      <c r="NEP35" s="84"/>
      <c r="NEQ35" s="84"/>
      <c r="NER35" s="84"/>
      <c r="NES35" s="84"/>
      <c r="NET35" s="84"/>
      <c r="NEU35" s="84"/>
      <c r="NEV35" s="84"/>
      <c r="NEW35" s="84"/>
      <c r="NEX35" s="84"/>
      <c r="NEY35" s="84"/>
      <c r="NEZ35" s="84"/>
      <c r="NFA35" s="84"/>
      <c r="NFB35" s="84"/>
      <c r="NFC35" s="84"/>
      <c r="NFD35" s="84"/>
      <c r="NFE35" s="84"/>
      <c r="NFF35" s="84"/>
      <c r="NFG35" s="84"/>
      <c r="NFH35" s="84"/>
      <c r="NFI35" s="84"/>
      <c r="NFJ35" s="84"/>
      <c r="NFK35" s="84"/>
      <c r="NFL35" s="84"/>
      <c r="NFM35" s="84"/>
      <c r="NFN35" s="84"/>
      <c r="NFO35" s="84"/>
      <c r="NFP35" s="84"/>
      <c r="NFQ35" s="84"/>
      <c r="NFR35" s="84"/>
      <c r="NFS35" s="84"/>
      <c r="NFT35" s="84"/>
      <c r="NFU35" s="84"/>
      <c r="NFV35" s="84"/>
      <c r="NFW35" s="84"/>
      <c r="NFX35" s="84"/>
      <c r="NFY35" s="84"/>
      <c r="NFZ35" s="84"/>
      <c r="NGA35" s="84"/>
      <c r="NGB35" s="84"/>
      <c r="NGC35" s="84"/>
      <c r="NGD35" s="84"/>
      <c r="NGE35" s="84"/>
      <c r="NGF35" s="84"/>
      <c r="NGG35" s="84"/>
      <c r="NGH35" s="84"/>
      <c r="NGI35" s="84"/>
      <c r="NGJ35" s="84"/>
      <c r="NGK35" s="84"/>
      <c r="NGL35" s="84"/>
      <c r="NGM35" s="84"/>
      <c r="NGN35" s="84"/>
      <c r="NGO35" s="84"/>
      <c r="NGP35" s="84"/>
      <c r="NGQ35" s="84"/>
      <c r="NGR35" s="84"/>
      <c r="NGS35" s="84"/>
      <c r="NGT35" s="84"/>
      <c r="NGU35" s="84"/>
      <c r="NGV35" s="84"/>
      <c r="NGW35" s="84"/>
      <c r="NGX35" s="84"/>
      <c r="NGY35" s="84"/>
      <c r="NGZ35" s="84"/>
      <c r="NHA35" s="84"/>
      <c r="NHB35" s="84"/>
      <c r="NHC35" s="84"/>
      <c r="NHD35" s="84"/>
      <c r="NHE35" s="84"/>
      <c r="NHF35" s="84"/>
      <c r="NHG35" s="84"/>
      <c r="NHH35" s="84"/>
      <c r="NHI35" s="84"/>
      <c r="NHJ35" s="84"/>
      <c r="NHK35" s="84"/>
      <c r="NHL35" s="84"/>
      <c r="NHM35" s="84"/>
      <c r="NHN35" s="84"/>
      <c r="NHO35" s="84"/>
      <c r="NHP35" s="84"/>
      <c r="NHQ35" s="84"/>
      <c r="NHR35" s="84"/>
      <c r="NHS35" s="84"/>
      <c r="NHT35" s="84"/>
      <c r="NHU35" s="84"/>
      <c r="NHV35" s="84"/>
      <c r="NHW35" s="84"/>
      <c r="NHX35" s="84"/>
      <c r="NHY35" s="84"/>
      <c r="NHZ35" s="84"/>
      <c r="NIA35" s="84"/>
      <c r="NIB35" s="84"/>
      <c r="NIC35" s="84"/>
      <c r="NID35" s="84"/>
      <c r="NIE35" s="84"/>
      <c r="NIF35" s="84"/>
      <c r="NIG35" s="84"/>
      <c r="NIH35" s="84"/>
      <c r="NII35" s="84"/>
      <c r="NIJ35" s="84"/>
      <c r="NIK35" s="84"/>
      <c r="NIL35" s="84"/>
      <c r="NIM35" s="84"/>
      <c r="NIN35" s="84"/>
      <c r="NIO35" s="84"/>
      <c r="NIP35" s="84"/>
      <c r="NIQ35" s="84"/>
      <c r="NIR35" s="84"/>
      <c r="NIS35" s="84"/>
      <c r="NIT35" s="84"/>
      <c r="NIU35" s="84"/>
      <c r="NIV35" s="84"/>
      <c r="NIW35" s="84"/>
      <c r="NIX35" s="84"/>
      <c r="NIY35" s="84"/>
      <c r="NIZ35" s="84"/>
      <c r="NJA35" s="84"/>
      <c r="NJB35" s="84"/>
      <c r="NJC35" s="84"/>
      <c r="NJD35" s="84"/>
      <c r="NJE35" s="84"/>
      <c r="NJF35" s="84"/>
      <c r="NJG35" s="84"/>
      <c r="NJH35" s="84"/>
      <c r="NJI35" s="84"/>
      <c r="NJJ35" s="84"/>
      <c r="NJK35" s="84"/>
      <c r="NJL35" s="84"/>
      <c r="NJM35" s="84"/>
      <c r="NJN35" s="84"/>
      <c r="NJO35" s="84"/>
      <c r="NJP35" s="84"/>
      <c r="NJQ35" s="84"/>
      <c r="NJR35" s="84"/>
      <c r="NJS35" s="84"/>
      <c r="NJT35" s="84"/>
      <c r="NJU35" s="84"/>
      <c r="NJV35" s="84"/>
      <c r="NJW35" s="84"/>
      <c r="NJX35" s="84"/>
      <c r="NJY35" s="84"/>
      <c r="NJZ35" s="84"/>
      <c r="NKA35" s="84"/>
      <c r="NKB35" s="84"/>
      <c r="NKC35" s="84"/>
      <c r="NKD35" s="84"/>
      <c r="NKE35" s="84"/>
      <c r="NKF35" s="84"/>
      <c r="NKG35" s="84"/>
      <c r="NKH35" s="84"/>
      <c r="NKI35" s="84"/>
      <c r="NKJ35" s="84"/>
      <c r="NKK35" s="84"/>
      <c r="NKL35" s="84"/>
      <c r="NKM35" s="84"/>
      <c r="NKN35" s="84"/>
      <c r="NKO35" s="84"/>
      <c r="NKP35" s="84"/>
      <c r="NKQ35" s="84"/>
      <c r="NKR35" s="84"/>
      <c r="NKS35" s="84"/>
      <c r="NKT35" s="84"/>
      <c r="NKU35" s="84"/>
      <c r="NKV35" s="84"/>
      <c r="NKW35" s="84"/>
      <c r="NKX35" s="84"/>
      <c r="NKY35" s="84"/>
      <c r="NKZ35" s="84"/>
      <c r="NLA35" s="84"/>
      <c r="NLB35" s="84"/>
      <c r="NLC35" s="84"/>
      <c r="NLD35" s="84"/>
      <c r="NLE35" s="84"/>
      <c r="NLF35" s="84"/>
      <c r="NLG35" s="84"/>
      <c r="NLH35" s="84"/>
      <c r="NLI35" s="84"/>
      <c r="NLJ35" s="84"/>
      <c r="NLK35" s="84"/>
      <c r="NLL35" s="84"/>
      <c r="NLM35" s="84"/>
      <c r="NLN35" s="84"/>
      <c r="NLO35" s="84"/>
      <c r="NLP35" s="84"/>
      <c r="NLQ35" s="84"/>
      <c r="NLR35" s="84"/>
      <c r="NLS35" s="84"/>
      <c r="NLT35" s="84"/>
      <c r="NLU35" s="84"/>
      <c r="NLV35" s="84"/>
      <c r="NLW35" s="84"/>
      <c r="NLX35" s="84"/>
      <c r="NLY35" s="84"/>
      <c r="NLZ35" s="84"/>
      <c r="NMA35" s="84"/>
      <c r="NMB35" s="84"/>
      <c r="NMC35" s="84"/>
      <c r="NMD35" s="84"/>
      <c r="NME35" s="84"/>
      <c r="NMF35" s="84"/>
      <c r="NMG35" s="84"/>
      <c r="NMH35" s="84"/>
      <c r="NMI35" s="84"/>
      <c r="NMJ35" s="84"/>
      <c r="NMK35" s="84"/>
      <c r="NML35" s="84"/>
      <c r="NMM35" s="84"/>
      <c r="NMN35" s="84"/>
      <c r="NMO35" s="84"/>
      <c r="NMP35" s="84"/>
      <c r="NMQ35" s="84"/>
      <c r="NMR35" s="84"/>
      <c r="NMS35" s="84"/>
      <c r="NMT35" s="84"/>
      <c r="NMU35" s="84"/>
      <c r="NMV35" s="84"/>
      <c r="NMW35" s="84"/>
      <c r="NMX35" s="84"/>
      <c r="NMY35" s="84"/>
      <c r="NMZ35" s="84"/>
      <c r="NNA35" s="84"/>
      <c r="NNB35" s="84"/>
      <c r="NNC35" s="84"/>
      <c r="NND35" s="84"/>
      <c r="NNE35" s="84"/>
      <c r="NNF35" s="84"/>
      <c r="NNG35" s="84"/>
      <c r="NNH35" s="84"/>
      <c r="NNI35" s="84"/>
      <c r="NNJ35" s="84"/>
      <c r="NNK35" s="84"/>
      <c r="NNL35" s="84"/>
      <c r="NNM35" s="84"/>
      <c r="NNN35" s="84"/>
      <c r="NNO35" s="84"/>
      <c r="NNP35" s="84"/>
      <c r="NNQ35" s="84"/>
      <c r="NNR35" s="84"/>
      <c r="NNS35" s="84"/>
      <c r="NNT35" s="84"/>
      <c r="NNU35" s="84"/>
      <c r="NNV35" s="84"/>
      <c r="NNW35" s="84"/>
      <c r="NNX35" s="84"/>
      <c r="NNY35" s="84"/>
      <c r="NNZ35" s="84"/>
      <c r="NOA35" s="84"/>
      <c r="NOB35" s="84"/>
      <c r="NOC35" s="84"/>
      <c r="NOD35" s="84"/>
      <c r="NOE35" s="84"/>
      <c r="NOF35" s="84"/>
      <c r="NOG35" s="84"/>
      <c r="NOH35" s="84"/>
      <c r="NOI35" s="84"/>
      <c r="NOJ35" s="84"/>
      <c r="NOK35" s="84"/>
      <c r="NOL35" s="84"/>
      <c r="NOM35" s="84"/>
      <c r="NON35" s="84"/>
      <c r="NOO35" s="84"/>
      <c r="NOP35" s="84"/>
      <c r="NOQ35" s="84"/>
      <c r="NOR35" s="84"/>
      <c r="NOS35" s="84"/>
      <c r="NOT35" s="84"/>
      <c r="NOU35" s="84"/>
      <c r="NOV35" s="84"/>
      <c r="NOW35" s="84"/>
      <c r="NOX35" s="84"/>
      <c r="NOY35" s="84"/>
      <c r="NOZ35" s="84"/>
      <c r="NPA35" s="84"/>
      <c r="NPB35" s="84"/>
      <c r="NPC35" s="84"/>
      <c r="NPD35" s="84"/>
      <c r="NPE35" s="84"/>
      <c r="NPF35" s="84"/>
      <c r="NPG35" s="84"/>
      <c r="NPH35" s="84"/>
      <c r="NPI35" s="84"/>
      <c r="NPJ35" s="84"/>
      <c r="NPK35" s="84"/>
      <c r="NPL35" s="84"/>
      <c r="NPM35" s="84"/>
      <c r="NPN35" s="84"/>
      <c r="NPO35" s="84"/>
      <c r="NPP35" s="84"/>
      <c r="NPQ35" s="84"/>
      <c r="NPR35" s="84"/>
      <c r="NPS35" s="84"/>
      <c r="NPT35" s="84"/>
      <c r="NPU35" s="84"/>
      <c r="NPV35" s="84"/>
      <c r="NPW35" s="84"/>
      <c r="NPX35" s="84"/>
      <c r="NPY35" s="84"/>
      <c r="NPZ35" s="84"/>
      <c r="NQA35" s="84"/>
      <c r="NQB35" s="84"/>
      <c r="NQC35" s="84"/>
      <c r="NQD35" s="84"/>
      <c r="NQE35" s="84"/>
      <c r="NQF35" s="84"/>
      <c r="NQG35" s="84"/>
      <c r="NQH35" s="84"/>
      <c r="NQI35" s="84"/>
      <c r="NQJ35" s="84"/>
      <c r="NQK35" s="84"/>
      <c r="NQL35" s="84"/>
      <c r="NQM35" s="84"/>
      <c r="NQN35" s="84"/>
      <c r="NQO35" s="84"/>
      <c r="NQP35" s="84"/>
      <c r="NQQ35" s="84"/>
      <c r="NQR35" s="84"/>
      <c r="NQS35" s="84"/>
      <c r="NQT35" s="84"/>
      <c r="NQU35" s="84"/>
      <c r="NQV35" s="84"/>
      <c r="NQW35" s="84"/>
      <c r="NQX35" s="84"/>
      <c r="NQY35" s="84"/>
      <c r="NQZ35" s="84"/>
      <c r="NRA35" s="84"/>
      <c r="NRB35" s="84"/>
      <c r="NRC35" s="84"/>
      <c r="NRD35" s="84"/>
      <c r="NRE35" s="84"/>
      <c r="NRF35" s="84"/>
      <c r="NRG35" s="84"/>
      <c r="NRH35" s="84"/>
      <c r="NRI35" s="84"/>
      <c r="NRJ35" s="84"/>
      <c r="NRK35" s="84"/>
      <c r="NRL35" s="84"/>
      <c r="NRM35" s="84"/>
      <c r="NRN35" s="84"/>
      <c r="NRO35" s="84"/>
      <c r="NRP35" s="84"/>
      <c r="NRQ35" s="84"/>
      <c r="NRR35" s="84"/>
      <c r="NRS35" s="84"/>
      <c r="NRT35" s="84"/>
      <c r="NRU35" s="84"/>
      <c r="NRV35" s="84"/>
      <c r="NRW35" s="84"/>
      <c r="NRX35" s="84"/>
      <c r="NRY35" s="84"/>
      <c r="NRZ35" s="84"/>
      <c r="NSA35" s="84"/>
      <c r="NSB35" s="84"/>
      <c r="NSC35" s="84"/>
      <c r="NSD35" s="84"/>
      <c r="NSE35" s="84"/>
      <c r="NSF35" s="84"/>
      <c r="NSG35" s="84"/>
      <c r="NSH35" s="84"/>
      <c r="NSI35" s="84"/>
      <c r="NSJ35" s="84"/>
      <c r="NSK35" s="84"/>
      <c r="NSL35" s="84"/>
      <c r="NSM35" s="84"/>
      <c r="NSN35" s="84"/>
      <c r="NSO35" s="84"/>
      <c r="NSP35" s="84"/>
      <c r="NSQ35" s="84"/>
      <c r="NSR35" s="84"/>
      <c r="NSS35" s="84"/>
      <c r="NST35" s="84"/>
      <c r="NSU35" s="84"/>
      <c r="NSV35" s="84"/>
      <c r="NSW35" s="84"/>
      <c r="NSX35" s="84"/>
      <c r="NSY35" s="84"/>
      <c r="NSZ35" s="84"/>
      <c r="NTA35" s="84"/>
      <c r="NTB35" s="84"/>
      <c r="NTC35" s="84"/>
      <c r="NTD35" s="84"/>
      <c r="NTE35" s="84"/>
      <c r="NTF35" s="84"/>
      <c r="NTG35" s="84"/>
      <c r="NTH35" s="84"/>
      <c r="NTI35" s="84"/>
      <c r="NTJ35" s="84"/>
      <c r="NTK35" s="84"/>
      <c r="NTL35" s="84"/>
      <c r="NTM35" s="84"/>
      <c r="NTN35" s="84"/>
      <c r="NTO35" s="84"/>
      <c r="NTP35" s="84"/>
      <c r="NTQ35" s="84"/>
      <c r="NTR35" s="84"/>
      <c r="NTS35" s="84"/>
      <c r="NTT35" s="84"/>
      <c r="NTU35" s="84"/>
      <c r="NTV35" s="84"/>
      <c r="NTW35" s="84"/>
      <c r="NTX35" s="84"/>
      <c r="NTY35" s="84"/>
      <c r="NTZ35" s="84"/>
      <c r="NUA35" s="84"/>
      <c r="NUB35" s="84"/>
      <c r="NUC35" s="84"/>
      <c r="NUD35" s="84"/>
      <c r="NUE35" s="84"/>
      <c r="NUF35" s="84"/>
      <c r="NUG35" s="84"/>
      <c r="NUH35" s="84"/>
      <c r="NUI35" s="84"/>
      <c r="NUJ35" s="84"/>
      <c r="NUK35" s="84"/>
      <c r="NUL35" s="84"/>
      <c r="NUM35" s="84"/>
      <c r="NUN35" s="84"/>
      <c r="NUO35" s="84"/>
      <c r="NUP35" s="84"/>
      <c r="NUQ35" s="84"/>
      <c r="NUR35" s="84"/>
      <c r="NUS35" s="84"/>
      <c r="NUT35" s="84"/>
      <c r="NUU35" s="84"/>
      <c r="NUV35" s="84"/>
      <c r="NUW35" s="84"/>
      <c r="NUX35" s="84"/>
      <c r="NUY35" s="84"/>
      <c r="NUZ35" s="84"/>
      <c r="NVA35" s="84"/>
      <c r="NVB35" s="84"/>
      <c r="NVC35" s="84"/>
      <c r="NVD35" s="84"/>
      <c r="NVE35" s="84"/>
      <c r="NVF35" s="84"/>
      <c r="NVG35" s="84"/>
      <c r="NVH35" s="84"/>
      <c r="NVI35" s="84"/>
      <c r="NVJ35" s="84"/>
      <c r="NVK35" s="84"/>
      <c r="NVL35" s="84"/>
      <c r="NVM35" s="84"/>
      <c r="NVN35" s="84"/>
      <c r="NVO35" s="84"/>
      <c r="NVP35" s="84"/>
      <c r="NVQ35" s="84"/>
      <c r="NVR35" s="84"/>
      <c r="NVS35" s="84"/>
      <c r="NVT35" s="84"/>
      <c r="NVU35" s="84"/>
      <c r="NVV35" s="84"/>
      <c r="NVW35" s="84"/>
      <c r="NVX35" s="84"/>
      <c r="NVY35" s="84"/>
      <c r="NVZ35" s="84"/>
      <c r="NWA35" s="84"/>
      <c r="NWB35" s="84"/>
      <c r="NWC35" s="84"/>
      <c r="NWD35" s="84"/>
      <c r="NWE35" s="84"/>
      <c r="NWF35" s="84"/>
      <c r="NWG35" s="84"/>
      <c r="NWH35" s="84"/>
      <c r="NWI35" s="84"/>
      <c r="NWJ35" s="84"/>
      <c r="NWK35" s="84"/>
      <c r="NWL35" s="84"/>
      <c r="NWM35" s="84"/>
      <c r="NWN35" s="84"/>
      <c r="NWO35" s="84"/>
      <c r="NWP35" s="84"/>
      <c r="NWQ35" s="84"/>
      <c r="NWR35" s="84"/>
      <c r="NWS35" s="84"/>
      <c r="NWT35" s="84"/>
      <c r="NWU35" s="84"/>
      <c r="NWV35" s="84"/>
      <c r="NWW35" s="84"/>
      <c r="NWX35" s="84"/>
      <c r="NWY35" s="84"/>
      <c r="NWZ35" s="84"/>
      <c r="NXA35" s="84"/>
      <c r="NXB35" s="84"/>
      <c r="NXC35" s="84"/>
      <c r="NXD35" s="84"/>
      <c r="NXE35" s="84"/>
      <c r="NXF35" s="84"/>
      <c r="NXG35" s="84"/>
      <c r="NXH35" s="84"/>
      <c r="NXI35" s="84"/>
      <c r="NXJ35" s="84"/>
      <c r="NXK35" s="84"/>
      <c r="NXL35" s="84"/>
      <c r="NXM35" s="84"/>
      <c r="NXN35" s="84"/>
      <c r="NXO35" s="84"/>
      <c r="NXP35" s="84"/>
      <c r="NXQ35" s="84"/>
      <c r="NXR35" s="84"/>
      <c r="NXS35" s="84"/>
      <c r="NXT35" s="84"/>
      <c r="NXU35" s="84"/>
      <c r="NXV35" s="84"/>
      <c r="NXW35" s="84"/>
      <c r="NXX35" s="84"/>
      <c r="NXY35" s="84"/>
      <c r="NXZ35" s="84"/>
      <c r="NYA35" s="84"/>
      <c r="NYB35" s="84"/>
      <c r="NYC35" s="84"/>
      <c r="NYD35" s="84"/>
      <c r="NYE35" s="84"/>
      <c r="NYF35" s="84"/>
      <c r="NYG35" s="84"/>
      <c r="NYH35" s="84"/>
      <c r="NYI35" s="84"/>
      <c r="NYJ35" s="84"/>
      <c r="NYK35" s="84"/>
      <c r="NYL35" s="84"/>
      <c r="NYM35" s="84"/>
      <c r="NYN35" s="84"/>
      <c r="NYO35" s="84"/>
      <c r="NYP35" s="84"/>
      <c r="NYQ35" s="84"/>
      <c r="NYR35" s="84"/>
      <c r="NYS35" s="84"/>
      <c r="NYT35" s="84"/>
      <c r="NYU35" s="84"/>
      <c r="NYV35" s="84"/>
      <c r="NYW35" s="84"/>
      <c r="NYX35" s="84"/>
      <c r="NYY35" s="84"/>
      <c r="NYZ35" s="84"/>
      <c r="NZA35" s="84"/>
      <c r="NZB35" s="84"/>
      <c r="NZC35" s="84"/>
      <c r="NZD35" s="84"/>
      <c r="NZE35" s="84"/>
      <c r="NZF35" s="84"/>
      <c r="NZG35" s="84"/>
      <c r="NZH35" s="84"/>
      <c r="NZI35" s="84"/>
      <c r="NZJ35" s="84"/>
      <c r="NZK35" s="84"/>
      <c r="NZL35" s="84"/>
      <c r="NZM35" s="84"/>
      <c r="NZN35" s="84"/>
      <c r="NZO35" s="84"/>
      <c r="NZP35" s="84"/>
      <c r="NZQ35" s="84"/>
      <c r="NZR35" s="84"/>
      <c r="NZS35" s="84"/>
      <c r="NZT35" s="84"/>
      <c r="NZU35" s="84"/>
      <c r="NZV35" s="84"/>
      <c r="NZW35" s="84"/>
      <c r="NZX35" s="84"/>
      <c r="NZY35" s="84"/>
      <c r="NZZ35" s="84"/>
      <c r="OAA35" s="84"/>
      <c r="OAB35" s="84"/>
      <c r="OAC35" s="84"/>
      <c r="OAD35" s="84"/>
      <c r="OAE35" s="84"/>
      <c r="OAF35" s="84"/>
      <c r="OAG35" s="84"/>
      <c r="OAH35" s="84"/>
      <c r="OAI35" s="84"/>
      <c r="OAJ35" s="84"/>
      <c r="OAK35" s="84"/>
      <c r="OAL35" s="84"/>
      <c r="OAM35" s="84"/>
      <c r="OAN35" s="84"/>
      <c r="OAO35" s="84"/>
      <c r="OAP35" s="84"/>
      <c r="OAQ35" s="84"/>
      <c r="OAR35" s="84"/>
      <c r="OAS35" s="84"/>
      <c r="OAT35" s="84"/>
      <c r="OAU35" s="84"/>
      <c r="OAV35" s="84"/>
      <c r="OAW35" s="84"/>
      <c r="OAX35" s="84"/>
      <c r="OAY35" s="84"/>
      <c r="OAZ35" s="84"/>
      <c r="OBA35" s="84"/>
      <c r="OBB35" s="84"/>
      <c r="OBC35" s="84"/>
      <c r="OBD35" s="84"/>
      <c r="OBE35" s="84"/>
      <c r="OBF35" s="84"/>
      <c r="OBG35" s="84"/>
      <c r="OBH35" s="84"/>
      <c r="OBI35" s="84"/>
      <c r="OBJ35" s="84"/>
      <c r="OBK35" s="84"/>
      <c r="OBL35" s="84"/>
      <c r="OBM35" s="84"/>
      <c r="OBN35" s="84"/>
      <c r="OBO35" s="84"/>
      <c r="OBP35" s="84"/>
      <c r="OBQ35" s="84"/>
      <c r="OBR35" s="84"/>
      <c r="OBS35" s="84"/>
      <c r="OBT35" s="84"/>
      <c r="OBU35" s="84"/>
      <c r="OBV35" s="84"/>
      <c r="OBW35" s="84"/>
      <c r="OBX35" s="84"/>
      <c r="OBY35" s="84"/>
      <c r="OBZ35" s="84"/>
      <c r="OCA35" s="84"/>
      <c r="OCB35" s="84"/>
      <c r="OCC35" s="84"/>
      <c r="OCD35" s="84"/>
      <c r="OCE35" s="84"/>
      <c r="OCF35" s="84"/>
      <c r="OCG35" s="84"/>
      <c r="OCH35" s="84"/>
      <c r="OCI35" s="84"/>
      <c r="OCJ35" s="84"/>
      <c r="OCK35" s="84"/>
      <c r="OCL35" s="84"/>
      <c r="OCM35" s="84"/>
      <c r="OCN35" s="84"/>
      <c r="OCO35" s="84"/>
      <c r="OCP35" s="84"/>
      <c r="OCQ35" s="84"/>
      <c r="OCR35" s="84"/>
      <c r="OCS35" s="84"/>
      <c r="OCT35" s="84"/>
      <c r="OCU35" s="84"/>
      <c r="OCV35" s="84"/>
      <c r="OCW35" s="84"/>
      <c r="OCX35" s="84"/>
      <c r="OCY35" s="84"/>
      <c r="OCZ35" s="84"/>
      <c r="ODA35" s="84"/>
      <c r="ODB35" s="84"/>
      <c r="ODC35" s="84"/>
      <c r="ODD35" s="84"/>
      <c r="ODE35" s="84"/>
      <c r="ODF35" s="84"/>
      <c r="ODG35" s="84"/>
      <c r="ODH35" s="84"/>
      <c r="ODI35" s="84"/>
      <c r="ODJ35" s="84"/>
      <c r="ODK35" s="84"/>
      <c r="ODL35" s="84"/>
      <c r="ODM35" s="84"/>
      <c r="ODN35" s="84"/>
      <c r="ODO35" s="84"/>
      <c r="ODP35" s="84"/>
      <c r="ODQ35" s="84"/>
      <c r="ODR35" s="84"/>
      <c r="ODS35" s="84"/>
      <c r="ODT35" s="84"/>
      <c r="ODU35" s="84"/>
      <c r="ODV35" s="84"/>
      <c r="ODW35" s="84"/>
      <c r="ODX35" s="84"/>
      <c r="ODY35" s="84"/>
      <c r="ODZ35" s="84"/>
      <c r="OEA35" s="84"/>
      <c r="OEB35" s="84"/>
      <c r="OEC35" s="84"/>
      <c r="OED35" s="84"/>
      <c r="OEE35" s="84"/>
      <c r="OEF35" s="84"/>
      <c r="OEG35" s="84"/>
      <c r="OEH35" s="84"/>
      <c r="OEI35" s="84"/>
      <c r="OEJ35" s="84"/>
      <c r="OEK35" s="84"/>
      <c r="OEL35" s="84"/>
      <c r="OEM35" s="84"/>
      <c r="OEN35" s="84"/>
      <c r="OEO35" s="84"/>
      <c r="OEP35" s="84"/>
      <c r="OEQ35" s="84"/>
      <c r="OER35" s="84"/>
      <c r="OES35" s="84"/>
      <c r="OET35" s="84"/>
      <c r="OEU35" s="84"/>
      <c r="OEV35" s="84"/>
      <c r="OEW35" s="84"/>
      <c r="OEX35" s="84"/>
      <c r="OEY35" s="84"/>
      <c r="OEZ35" s="84"/>
      <c r="OFA35" s="84"/>
      <c r="OFB35" s="84"/>
      <c r="OFC35" s="84"/>
      <c r="OFD35" s="84"/>
      <c r="OFE35" s="84"/>
      <c r="OFF35" s="84"/>
      <c r="OFG35" s="84"/>
      <c r="OFH35" s="84"/>
      <c r="OFI35" s="84"/>
      <c r="OFJ35" s="84"/>
      <c r="OFK35" s="84"/>
      <c r="OFL35" s="84"/>
      <c r="OFM35" s="84"/>
      <c r="OFN35" s="84"/>
      <c r="OFO35" s="84"/>
      <c r="OFP35" s="84"/>
      <c r="OFQ35" s="84"/>
      <c r="OFR35" s="84"/>
      <c r="OFS35" s="84"/>
      <c r="OFT35" s="84"/>
      <c r="OFU35" s="84"/>
      <c r="OFV35" s="84"/>
      <c r="OFW35" s="84"/>
      <c r="OFX35" s="84"/>
      <c r="OFY35" s="84"/>
      <c r="OFZ35" s="84"/>
      <c r="OGA35" s="84"/>
      <c r="OGB35" s="84"/>
      <c r="OGC35" s="84"/>
      <c r="OGD35" s="84"/>
      <c r="OGE35" s="84"/>
      <c r="OGF35" s="84"/>
      <c r="OGG35" s="84"/>
      <c r="OGH35" s="84"/>
      <c r="OGI35" s="84"/>
      <c r="OGJ35" s="84"/>
      <c r="OGK35" s="84"/>
      <c r="OGL35" s="84"/>
      <c r="OGM35" s="84"/>
      <c r="OGN35" s="84"/>
      <c r="OGO35" s="84"/>
      <c r="OGP35" s="84"/>
      <c r="OGQ35" s="84"/>
      <c r="OGR35" s="84"/>
      <c r="OGS35" s="84"/>
      <c r="OGT35" s="84"/>
      <c r="OGU35" s="84"/>
      <c r="OGV35" s="84"/>
      <c r="OGW35" s="84"/>
      <c r="OGX35" s="84"/>
      <c r="OGY35" s="84"/>
      <c r="OGZ35" s="84"/>
      <c r="OHA35" s="84"/>
      <c r="OHB35" s="84"/>
      <c r="OHC35" s="84"/>
      <c r="OHD35" s="84"/>
      <c r="OHE35" s="84"/>
      <c r="OHF35" s="84"/>
      <c r="OHG35" s="84"/>
      <c r="OHH35" s="84"/>
      <c r="OHI35" s="84"/>
      <c r="OHJ35" s="84"/>
      <c r="OHK35" s="84"/>
      <c r="OHL35" s="84"/>
      <c r="OHM35" s="84"/>
      <c r="OHN35" s="84"/>
      <c r="OHO35" s="84"/>
      <c r="OHP35" s="84"/>
      <c r="OHQ35" s="84"/>
      <c r="OHR35" s="84"/>
      <c r="OHS35" s="84"/>
      <c r="OHT35" s="84"/>
      <c r="OHU35" s="84"/>
      <c r="OHV35" s="84"/>
      <c r="OHW35" s="84"/>
      <c r="OHX35" s="84"/>
      <c r="OHY35" s="84"/>
      <c r="OHZ35" s="84"/>
      <c r="OIA35" s="84"/>
      <c r="OIB35" s="84"/>
      <c r="OIC35" s="84"/>
      <c r="OID35" s="84"/>
      <c r="OIE35" s="84"/>
      <c r="OIF35" s="84"/>
      <c r="OIG35" s="84"/>
      <c r="OIH35" s="84"/>
      <c r="OII35" s="84"/>
      <c r="OIJ35" s="84"/>
      <c r="OIK35" s="84"/>
      <c r="OIL35" s="84"/>
      <c r="OIM35" s="84"/>
      <c r="OIN35" s="84"/>
      <c r="OIO35" s="84"/>
      <c r="OIP35" s="84"/>
      <c r="OIQ35" s="84"/>
      <c r="OIR35" s="84"/>
      <c r="OIS35" s="84"/>
      <c r="OIT35" s="84"/>
      <c r="OIU35" s="84"/>
      <c r="OIV35" s="84"/>
      <c r="OIW35" s="84"/>
      <c r="OIX35" s="84"/>
      <c r="OIY35" s="84"/>
      <c r="OIZ35" s="84"/>
      <c r="OJA35" s="84"/>
      <c r="OJB35" s="84"/>
      <c r="OJC35" s="84"/>
      <c r="OJD35" s="84"/>
      <c r="OJE35" s="84"/>
      <c r="OJF35" s="84"/>
      <c r="OJG35" s="84"/>
      <c r="OJH35" s="84"/>
      <c r="OJI35" s="84"/>
      <c r="OJJ35" s="84"/>
      <c r="OJK35" s="84"/>
      <c r="OJL35" s="84"/>
      <c r="OJM35" s="84"/>
      <c r="OJN35" s="84"/>
      <c r="OJO35" s="84"/>
      <c r="OJP35" s="84"/>
      <c r="OJQ35" s="84"/>
      <c r="OJR35" s="84"/>
      <c r="OJS35" s="84"/>
      <c r="OJT35" s="84"/>
      <c r="OJU35" s="84"/>
      <c r="OJV35" s="84"/>
      <c r="OJW35" s="84"/>
      <c r="OJX35" s="84"/>
      <c r="OJY35" s="84"/>
      <c r="OJZ35" s="84"/>
      <c r="OKA35" s="84"/>
      <c r="OKB35" s="84"/>
      <c r="OKC35" s="84"/>
      <c r="OKD35" s="84"/>
      <c r="OKE35" s="84"/>
      <c r="OKF35" s="84"/>
      <c r="OKG35" s="84"/>
      <c r="OKH35" s="84"/>
      <c r="OKI35" s="84"/>
      <c r="OKJ35" s="84"/>
      <c r="OKK35" s="84"/>
      <c r="OKL35" s="84"/>
      <c r="OKM35" s="84"/>
      <c r="OKN35" s="84"/>
      <c r="OKO35" s="84"/>
      <c r="OKP35" s="84"/>
      <c r="OKQ35" s="84"/>
      <c r="OKR35" s="84"/>
      <c r="OKS35" s="84"/>
      <c r="OKT35" s="84"/>
      <c r="OKU35" s="84"/>
      <c r="OKV35" s="84"/>
      <c r="OKW35" s="84"/>
      <c r="OKX35" s="84"/>
      <c r="OKY35" s="84"/>
      <c r="OKZ35" s="84"/>
      <c r="OLA35" s="84"/>
      <c r="OLB35" s="84"/>
      <c r="OLC35" s="84"/>
      <c r="OLD35" s="84"/>
      <c r="OLE35" s="84"/>
      <c r="OLF35" s="84"/>
      <c r="OLG35" s="84"/>
      <c r="OLH35" s="84"/>
      <c r="OLI35" s="84"/>
      <c r="OLJ35" s="84"/>
      <c r="OLK35" s="84"/>
      <c r="OLL35" s="84"/>
      <c r="OLM35" s="84"/>
      <c r="OLN35" s="84"/>
      <c r="OLO35" s="84"/>
      <c r="OLP35" s="84"/>
      <c r="OLQ35" s="84"/>
      <c r="OLR35" s="84"/>
      <c r="OLS35" s="84"/>
      <c r="OLT35" s="84"/>
      <c r="OLU35" s="84"/>
      <c r="OLV35" s="84"/>
      <c r="OLW35" s="84"/>
      <c r="OLX35" s="84"/>
      <c r="OLY35" s="84"/>
      <c r="OLZ35" s="84"/>
      <c r="OMA35" s="84"/>
      <c r="OMB35" s="84"/>
      <c r="OMC35" s="84"/>
      <c r="OMD35" s="84"/>
      <c r="OME35" s="84"/>
      <c r="OMF35" s="84"/>
      <c r="OMG35" s="84"/>
      <c r="OMH35" s="84"/>
      <c r="OMI35" s="84"/>
      <c r="OMJ35" s="84"/>
      <c r="OMK35" s="84"/>
      <c r="OML35" s="84"/>
      <c r="OMM35" s="84"/>
      <c r="OMN35" s="84"/>
      <c r="OMO35" s="84"/>
      <c r="OMP35" s="84"/>
      <c r="OMQ35" s="84"/>
      <c r="OMR35" s="84"/>
      <c r="OMS35" s="84"/>
      <c r="OMT35" s="84"/>
      <c r="OMU35" s="84"/>
      <c r="OMV35" s="84"/>
      <c r="OMW35" s="84"/>
      <c r="OMX35" s="84"/>
      <c r="OMY35" s="84"/>
      <c r="OMZ35" s="84"/>
      <c r="ONA35" s="84"/>
      <c r="ONB35" s="84"/>
      <c r="ONC35" s="84"/>
      <c r="OND35" s="84"/>
      <c r="ONE35" s="84"/>
      <c r="ONF35" s="84"/>
      <c r="ONG35" s="84"/>
      <c r="ONH35" s="84"/>
      <c r="ONI35" s="84"/>
      <c r="ONJ35" s="84"/>
      <c r="ONK35" s="84"/>
      <c r="ONL35" s="84"/>
      <c r="ONM35" s="84"/>
      <c r="ONN35" s="84"/>
      <c r="ONO35" s="84"/>
      <c r="ONP35" s="84"/>
      <c r="ONQ35" s="84"/>
      <c r="ONR35" s="84"/>
      <c r="ONS35" s="84"/>
      <c r="ONT35" s="84"/>
      <c r="ONU35" s="84"/>
      <c r="ONV35" s="84"/>
      <c r="ONW35" s="84"/>
      <c r="ONX35" s="84"/>
      <c r="ONY35" s="84"/>
      <c r="ONZ35" s="84"/>
      <c r="OOA35" s="84"/>
      <c r="OOB35" s="84"/>
      <c r="OOC35" s="84"/>
      <c r="OOD35" s="84"/>
      <c r="OOE35" s="84"/>
      <c r="OOF35" s="84"/>
      <c r="OOG35" s="84"/>
      <c r="OOH35" s="84"/>
      <c r="OOI35" s="84"/>
      <c r="OOJ35" s="84"/>
      <c r="OOK35" s="84"/>
      <c r="OOL35" s="84"/>
      <c r="OOM35" s="84"/>
      <c r="OON35" s="84"/>
      <c r="OOO35" s="84"/>
      <c r="OOP35" s="84"/>
      <c r="OOQ35" s="84"/>
      <c r="OOR35" s="84"/>
      <c r="OOS35" s="84"/>
      <c r="OOT35" s="84"/>
      <c r="OOU35" s="84"/>
      <c r="OOV35" s="84"/>
      <c r="OOW35" s="84"/>
      <c r="OOX35" s="84"/>
      <c r="OOY35" s="84"/>
      <c r="OOZ35" s="84"/>
      <c r="OPA35" s="84"/>
      <c r="OPB35" s="84"/>
      <c r="OPC35" s="84"/>
      <c r="OPD35" s="84"/>
      <c r="OPE35" s="84"/>
      <c r="OPF35" s="84"/>
      <c r="OPG35" s="84"/>
      <c r="OPH35" s="84"/>
      <c r="OPI35" s="84"/>
      <c r="OPJ35" s="84"/>
      <c r="OPK35" s="84"/>
      <c r="OPL35" s="84"/>
      <c r="OPM35" s="84"/>
      <c r="OPN35" s="84"/>
      <c r="OPO35" s="84"/>
      <c r="OPP35" s="84"/>
      <c r="OPQ35" s="84"/>
      <c r="OPR35" s="84"/>
      <c r="OPS35" s="84"/>
      <c r="OPT35" s="84"/>
      <c r="OPU35" s="84"/>
      <c r="OPV35" s="84"/>
      <c r="OPW35" s="84"/>
      <c r="OPX35" s="84"/>
      <c r="OPY35" s="84"/>
      <c r="OPZ35" s="84"/>
      <c r="OQA35" s="84"/>
      <c r="OQB35" s="84"/>
      <c r="OQC35" s="84"/>
      <c r="OQD35" s="84"/>
      <c r="OQE35" s="84"/>
      <c r="OQF35" s="84"/>
      <c r="OQG35" s="84"/>
      <c r="OQH35" s="84"/>
      <c r="OQI35" s="84"/>
      <c r="OQJ35" s="84"/>
      <c r="OQK35" s="84"/>
      <c r="OQL35" s="84"/>
      <c r="OQM35" s="84"/>
      <c r="OQN35" s="84"/>
      <c r="OQO35" s="84"/>
      <c r="OQP35" s="84"/>
      <c r="OQQ35" s="84"/>
      <c r="OQR35" s="84"/>
      <c r="OQS35" s="84"/>
      <c r="OQT35" s="84"/>
      <c r="OQU35" s="84"/>
      <c r="OQV35" s="84"/>
      <c r="OQW35" s="84"/>
      <c r="OQX35" s="84"/>
      <c r="OQY35" s="84"/>
      <c r="OQZ35" s="84"/>
      <c r="ORA35" s="84"/>
      <c r="ORB35" s="84"/>
      <c r="ORC35" s="84"/>
      <c r="ORD35" s="84"/>
      <c r="ORE35" s="84"/>
      <c r="ORF35" s="84"/>
      <c r="ORG35" s="84"/>
      <c r="ORH35" s="84"/>
      <c r="ORI35" s="84"/>
      <c r="ORJ35" s="84"/>
      <c r="ORK35" s="84"/>
      <c r="ORL35" s="84"/>
      <c r="ORM35" s="84"/>
      <c r="ORN35" s="84"/>
      <c r="ORO35" s="84"/>
      <c r="ORP35" s="84"/>
      <c r="ORQ35" s="84"/>
      <c r="ORR35" s="84"/>
      <c r="ORS35" s="84"/>
      <c r="ORT35" s="84"/>
      <c r="ORU35" s="84"/>
      <c r="ORV35" s="84"/>
      <c r="ORW35" s="84"/>
      <c r="ORX35" s="84"/>
      <c r="ORY35" s="84"/>
      <c r="ORZ35" s="84"/>
      <c r="OSA35" s="84"/>
      <c r="OSB35" s="84"/>
      <c r="OSC35" s="84"/>
      <c r="OSD35" s="84"/>
      <c r="OSE35" s="84"/>
      <c r="OSF35" s="84"/>
      <c r="OSG35" s="84"/>
      <c r="OSH35" s="84"/>
      <c r="OSI35" s="84"/>
      <c r="OSJ35" s="84"/>
      <c r="OSK35" s="84"/>
      <c r="OSL35" s="84"/>
      <c r="OSM35" s="84"/>
      <c r="OSN35" s="84"/>
      <c r="OSO35" s="84"/>
      <c r="OSP35" s="84"/>
      <c r="OSQ35" s="84"/>
      <c r="OSR35" s="84"/>
      <c r="OSS35" s="84"/>
      <c r="OST35" s="84"/>
      <c r="OSU35" s="84"/>
      <c r="OSV35" s="84"/>
      <c r="OSW35" s="84"/>
      <c r="OSX35" s="84"/>
      <c r="OSY35" s="84"/>
      <c r="OSZ35" s="84"/>
      <c r="OTA35" s="84"/>
      <c r="OTB35" s="84"/>
      <c r="OTC35" s="84"/>
      <c r="OTD35" s="84"/>
      <c r="OTE35" s="84"/>
      <c r="OTF35" s="84"/>
      <c r="OTG35" s="84"/>
      <c r="OTH35" s="84"/>
      <c r="OTI35" s="84"/>
      <c r="OTJ35" s="84"/>
      <c r="OTK35" s="84"/>
      <c r="OTL35" s="84"/>
      <c r="OTM35" s="84"/>
      <c r="OTN35" s="84"/>
      <c r="OTO35" s="84"/>
      <c r="OTP35" s="84"/>
      <c r="OTQ35" s="84"/>
      <c r="OTR35" s="84"/>
      <c r="OTS35" s="84"/>
      <c r="OTT35" s="84"/>
      <c r="OTU35" s="84"/>
      <c r="OTV35" s="84"/>
      <c r="OTW35" s="84"/>
      <c r="OTX35" s="84"/>
      <c r="OTY35" s="84"/>
      <c r="OTZ35" s="84"/>
      <c r="OUA35" s="84"/>
      <c r="OUB35" s="84"/>
      <c r="OUC35" s="84"/>
      <c r="OUD35" s="84"/>
      <c r="OUE35" s="84"/>
      <c r="OUF35" s="84"/>
      <c r="OUG35" s="84"/>
      <c r="OUH35" s="84"/>
      <c r="OUI35" s="84"/>
      <c r="OUJ35" s="84"/>
      <c r="OUK35" s="84"/>
      <c r="OUL35" s="84"/>
      <c r="OUM35" s="84"/>
      <c r="OUN35" s="84"/>
      <c r="OUO35" s="84"/>
      <c r="OUP35" s="84"/>
      <c r="OUQ35" s="84"/>
      <c r="OUR35" s="84"/>
      <c r="OUS35" s="84"/>
      <c r="OUT35" s="84"/>
      <c r="OUU35" s="84"/>
      <c r="OUV35" s="84"/>
      <c r="OUW35" s="84"/>
      <c r="OUX35" s="84"/>
      <c r="OUY35" s="84"/>
      <c r="OUZ35" s="84"/>
      <c r="OVA35" s="84"/>
      <c r="OVB35" s="84"/>
      <c r="OVC35" s="84"/>
      <c r="OVD35" s="84"/>
      <c r="OVE35" s="84"/>
      <c r="OVF35" s="84"/>
      <c r="OVG35" s="84"/>
      <c r="OVH35" s="84"/>
      <c r="OVI35" s="84"/>
      <c r="OVJ35" s="84"/>
      <c r="OVK35" s="84"/>
      <c r="OVL35" s="84"/>
      <c r="OVM35" s="84"/>
      <c r="OVN35" s="84"/>
      <c r="OVO35" s="84"/>
      <c r="OVP35" s="84"/>
      <c r="OVQ35" s="84"/>
      <c r="OVR35" s="84"/>
      <c r="OVS35" s="84"/>
      <c r="OVT35" s="84"/>
      <c r="OVU35" s="84"/>
      <c r="OVV35" s="84"/>
      <c r="OVW35" s="84"/>
      <c r="OVX35" s="84"/>
      <c r="OVY35" s="84"/>
      <c r="OVZ35" s="84"/>
      <c r="OWA35" s="84"/>
      <c r="OWB35" s="84"/>
      <c r="OWC35" s="84"/>
      <c r="OWD35" s="84"/>
      <c r="OWE35" s="84"/>
      <c r="OWF35" s="84"/>
      <c r="OWG35" s="84"/>
      <c r="OWH35" s="84"/>
      <c r="OWI35" s="84"/>
      <c r="OWJ35" s="84"/>
      <c r="OWK35" s="84"/>
      <c r="OWL35" s="84"/>
      <c r="OWM35" s="84"/>
      <c r="OWN35" s="84"/>
      <c r="OWO35" s="84"/>
      <c r="OWP35" s="84"/>
      <c r="OWQ35" s="84"/>
      <c r="OWR35" s="84"/>
      <c r="OWS35" s="84"/>
      <c r="OWT35" s="84"/>
      <c r="OWU35" s="84"/>
      <c r="OWV35" s="84"/>
      <c r="OWW35" s="84"/>
      <c r="OWX35" s="84"/>
      <c r="OWY35" s="84"/>
      <c r="OWZ35" s="84"/>
      <c r="OXA35" s="84"/>
      <c r="OXB35" s="84"/>
      <c r="OXC35" s="84"/>
      <c r="OXD35" s="84"/>
      <c r="OXE35" s="84"/>
      <c r="OXF35" s="84"/>
      <c r="OXG35" s="84"/>
      <c r="OXH35" s="84"/>
      <c r="OXI35" s="84"/>
      <c r="OXJ35" s="84"/>
      <c r="OXK35" s="84"/>
      <c r="OXL35" s="84"/>
      <c r="OXM35" s="84"/>
      <c r="OXN35" s="84"/>
      <c r="OXO35" s="84"/>
      <c r="OXP35" s="84"/>
      <c r="OXQ35" s="84"/>
      <c r="OXR35" s="84"/>
      <c r="OXS35" s="84"/>
      <c r="OXT35" s="84"/>
      <c r="OXU35" s="84"/>
      <c r="OXV35" s="84"/>
      <c r="OXW35" s="84"/>
      <c r="OXX35" s="84"/>
      <c r="OXY35" s="84"/>
      <c r="OXZ35" s="84"/>
      <c r="OYA35" s="84"/>
      <c r="OYB35" s="84"/>
      <c r="OYC35" s="84"/>
      <c r="OYD35" s="84"/>
      <c r="OYE35" s="84"/>
      <c r="OYF35" s="84"/>
      <c r="OYG35" s="84"/>
      <c r="OYH35" s="84"/>
      <c r="OYI35" s="84"/>
      <c r="OYJ35" s="84"/>
      <c r="OYK35" s="84"/>
      <c r="OYL35" s="84"/>
      <c r="OYM35" s="84"/>
      <c r="OYN35" s="84"/>
      <c r="OYO35" s="84"/>
      <c r="OYP35" s="84"/>
      <c r="OYQ35" s="84"/>
      <c r="OYR35" s="84"/>
      <c r="OYS35" s="84"/>
      <c r="OYT35" s="84"/>
      <c r="OYU35" s="84"/>
      <c r="OYV35" s="84"/>
      <c r="OYW35" s="84"/>
      <c r="OYX35" s="84"/>
      <c r="OYY35" s="84"/>
      <c r="OYZ35" s="84"/>
      <c r="OZA35" s="84"/>
      <c r="OZB35" s="84"/>
      <c r="OZC35" s="84"/>
      <c r="OZD35" s="84"/>
      <c r="OZE35" s="84"/>
      <c r="OZF35" s="84"/>
      <c r="OZG35" s="84"/>
      <c r="OZH35" s="84"/>
      <c r="OZI35" s="84"/>
      <c r="OZJ35" s="84"/>
      <c r="OZK35" s="84"/>
      <c r="OZL35" s="84"/>
      <c r="OZM35" s="84"/>
      <c r="OZN35" s="84"/>
      <c r="OZO35" s="84"/>
      <c r="OZP35" s="84"/>
      <c r="OZQ35" s="84"/>
      <c r="OZR35" s="84"/>
      <c r="OZS35" s="84"/>
      <c r="OZT35" s="84"/>
      <c r="OZU35" s="84"/>
      <c r="OZV35" s="84"/>
      <c r="OZW35" s="84"/>
      <c r="OZX35" s="84"/>
      <c r="OZY35" s="84"/>
      <c r="OZZ35" s="84"/>
      <c r="PAA35" s="84"/>
      <c r="PAB35" s="84"/>
      <c r="PAC35" s="84"/>
      <c r="PAD35" s="84"/>
      <c r="PAE35" s="84"/>
      <c r="PAF35" s="84"/>
      <c r="PAG35" s="84"/>
      <c r="PAH35" s="84"/>
      <c r="PAI35" s="84"/>
      <c r="PAJ35" s="84"/>
      <c r="PAK35" s="84"/>
      <c r="PAL35" s="84"/>
      <c r="PAM35" s="84"/>
      <c r="PAN35" s="84"/>
      <c r="PAO35" s="84"/>
      <c r="PAP35" s="84"/>
      <c r="PAQ35" s="84"/>
      <c r="PAR35" s="84"/>
      <c r="PAS35" s="84"/>
      <c r="PAT35" s="84"/>
      <c r="PAU35" s="84"/>
      <c r="PAV35" s="84"/>
      <c r="PAW35" s="84"/>
      <c r="PAX35" s="84"/>
      <c r="PAY35" s="84"/>
      <c r="PAZ35" s="84"/>
      <c r="PBA35" s="84"/>
      <c r="PBB35" s="84"/>
      <c r="PBC35" s="84"/>
      <c r="PBD35" s="84"/>
      <c r="PBE35" s="84"/>
      <c r="PBF35" s="84"/>
      <c r="PBG35" s="84"/>
      <c r="PBH35" s="84"/>
      <c r="PBI35" s="84"/>
      <c r="PBJ35" s="84"/>
      <c r="PBK35" s="84"/>
      <c r="PBL35" s="84"/>
      <c r="PBM35" s="84"/>
      <c r="PBN35" s="84"/>
      <c r="PBO35" s="84"/>
      <c r="PBP35" s="84"/>
      <c r="PBQ35" s="84"/>
      <c r="PBR35" s="84"/>
      <c r="PBS35" s="84"/>
      <c r="PBT35" s="84"/>
      <c r="PBU35" s="84"/>
      <c r="PBV35" s="84"/>
      <c r="PBW35" s="84"/>
      <c r="PBX35" s="84"/>
      <c r="PBY35" s="84"/>
      <c r="PBZ35" s="84"/>
      <c r="PCA35" s="84"/>
      <c r="PCB35" s="84"/>
      <c r="PCC35" s="84"/>
      <c r="PCD35" s="84"/>
      <c r="PCE35" s="84"/>
      <c r="PCF35" s="84"/>
      <c r="PCG35" s="84"/>
      <c r="PCH35" s="84"/>
      <c r="PCI35" s="84"/>
      <c r="PCJ35" s="84"/>
      <c r="PCK35" s="84"/>
      <c r="PCL35" s="84"/>
      <c r="PCM35" s="84"/>
      <c r="PCN35" s="84"/>
      <c r="PCO35" s="84"/>
      <c r="PCP35" s="84"/>
      <c r="PCQ35" s="84"/>
      <c r="PCR35" s="84"/>
      <c r="PCS35" s="84"/>
      <c r="PCT35" s="84"/>
      <c r="PCU35" s="84"/>
      <c r="PCV35" s="84"/>
      <c r="PCW35" s="84"/>
      <c r="PCX35" s="84"/>
      <c r="PCY35" s="84"/>
      <c r="PCZ35" s="84"/>
      <c r="PDA35" s="84"/>
      <c r="PDB35" s="84"/>
      <c r="PDC35" s="84"/>
      <c r="PDD35" s="84"/>
      <c r="PDE35" s="84"/>
      <c r="PDF35" s="84"/>
      <c r="PDG35" s="84"/>
      <c r="PDH35" s="84"/>
      <c r="PDI35" s="84"/>
      <c r="PDJ35" s="84"/>
      <c r="PDK35" s="84"/>
      <c r="PDL35" s="84"/>
      <c r="PDM35" s="84"/>
      <c r="PDN35" s="84"/>
      <c r="PDO35" s="84"/>
      <c r="PDP35" s="84"/>
      <c r="PDQ35" s="84"/>
      <c r="PDR35" s="84"/>
      <c r="PDS35" s="84"/>
      <c r="PDT35" s="84"/>
      <c r="PDU35" s="84"/>
      <c r="PDV35" s="84"/>
      <c r="PDW35" s="84"/>
      <c r="PDX35" s="84"/>
      <c r="PDY35" s="84"/>
      <c r="PDZ35" s="84"/>
      <c r="PEA35" s="84"/>
      <c r="PEB35" s="84"/>
      <c r="PEC35" s="84"/>
      <c r="PED35" s="84"/>
      <c r="PEE35" s="84"/>
      <c r="PEF35" s="84"/>
      <c r="PEG35" s="84"/>
      <c r="PEH35" s="84"/>
      <c r="PEI35" s="84"/>
      <c r="PEJ35" s="84"/>
      <c r="PEK35" s="84"/>
      <c r="PEL35" s="84"/>
      <c r="PEM35" s="84"/>
      <c r="PEN35" s="84"/>
      <c r="PEO35" s="84"/>
      <c r="PEP35" s="84"/>
      <c r="PEQ35" s="84"/>
      <c r="PER35" s="84"/>
      <c r="PES35" s="84"/>
      <c r="PET35" s="84"/>
      <c r="PEU35" s="84"/>
      <c r="PEV35" s="84"/>
      <c r="PEW35" s="84"/>
      <c r="PEX35" s="84"/>
      <c r="PEY35" s="84"/>
      <c r="PEZ35" s="84"/>
      <c r="PFA35" s="84"/>
      <c r="PFB35" s="84"/>
      <c r="PFC35" s="84"/>
      <c r="PFD35" s="84"/>
      <c r="PFE35" s="84"/>
      <c r="PFF35" s="84"/>
      <c r="PFG35" s="84"/>
      <c r="PFH35" s="84"/>
      <c r="PFI35" s="84"/>
      <c r="PFJ35" s="84"/>
      <c r="PFK35" s="84"/>
      <c r="PFL35" s="84"/>
      <c r="PFM35" s="84"/>
      <c r="PFN35" s="84"/>
      <c r="PFO35" s="84"/>
      <c r="PFP35" s="84"/>
      <c r="PFQ35" s="84"/>
      <c r="PFR35" s="84"/>
      <c r="PFS35" s="84"/>
      <c r="PFT35" s="84"/>
      <c r="PFU35" s="84"/>
      <c r="PFV35" s="84"/>
      <c r="PFW35" s="84"/>
      <c r="PFX35" s="84"/>
      <c r="PFY35" s="84"/>
      <c r="PFZ35" s="84"/>
      <c r="PGA35" s="84"/>
      <c r="PGB35" s="84"/>
      <c r="PGC35" s="84"/>
      <c r="PGD35" s="84"/>
      <c r="PGE35" s="84"/>
      <c r="PGF35" s="84"/>
      <c r="PGG35" s="84"/>
      <c r="PGH35" s="84"/>
      <c r="PGI35" s="84"/>
      <c r="PGJ35" s="84"/>
      <c r="PGK35" s="84"/>
      <c r="PGL35" s="84"/>
      <c r="PGM35" s="84"/>
      <c r="PGN35" s="84"/>
      <c r="PGO35" s="84"/>
      <c r="PGP35" s="84"/>
      <c r="PGQ35" s="84"/>
      <c r="PGR35" s="84"/>
      <c r="PGS35" s="84"/>
      <c r="PGT35" s="84"/>
      <c r="PGU35" s="84"/>
      <c r="PGV35" s="84"/>
      <c r="PGW35" s="84"/>
      <c r="PGX35" s="84"/>
      <c r="PGY35" s="84"/>
      <c r="PGZ35" s="84"/>
      <c r="PHA35" s="84"/>
      <c r="PHB35" s="84"/>
      <c r="PHC35" s="84"/>
      <c r="PHD35" s="84"/>
      <c r="PHE35" s="84"/>
      <c r="PHF35" s="84"/>
      <c r="PHG35" s="84"/>
      <c r="PHH35" s="84"/>
      <c r="PHI35" s="84"/>
      <c r="PHJ35" s="84"/>
      <c r="PHK35" s="84"/>
      <c r="PHL35" s="84"/>
      <c r="PHM35" s="84"/>
      <c r="PHN35" s="84"/>
      <c r="PHO35" s="84"/>
      <c r="PHP35" s="84"/>
      <c r="PHQ35" s="84"/>
      <c r="PHR35" s="84"/>
      <c r="PHS35" s="84"/>
      <c r="PHT35" s="84"/>
      <c r="PHU35" s="84"/>
      <c r="PHV35" s="84"/>
      <c r="PHW35" s="84"/>
      <c r="PHX35" s="84"/>
      <c r="PHY35" s="84"/>
      <c r="PHZ35" s="84"/>
      <c r="PIA35" s="84"/>
      <c r="PIB35" s="84"/>
      <c r="PIC35" s="84"/>
      <c r="PID35" s="84"/>
      <c r="PIE35" s="84"/>
      <c r="PIF35" s="84"/>
      <c r="PIG35" s="84"/>
      <c r="PIH35" s="84"/>
      <c r="PII35" s="84"/>
      <c r="PIJ35" s="84"/>
      <c r="PIK35" s="84"/>
      <c r="PIL35" s="84"/>
      <c r="PIM35" s="84"/>
      <c r="PIN35" s="84"/>
      <c r="PIO35" s="84"/>
      <c r="PIP35" s="84"/>
      <c r="PIQ35" s="84"/>
      <c r="PIR35" s="84"/>
      <c r="PIS35" s="84"/>
      <c r="PIT35" s="84"/>
      <c r="PIU35" s="84"/>
      <c r="PIV35" s="84"/>
      <c r="PIW35" s="84"/>
      <c r="PIX35" s="84"/>
      <c r="PIY35" s="84"/>
      <c r="PIZ35" s="84"/>
      <c r="PJA35" s="84"/>
      <c r="PJB35" s="84"/>
      <c r="PJC35" s="84"/>
      <c r="PJD35" s="84"/>
      <c r="PJE35" s="84"/>
      <c r="PJF35" s="84"/>
      <c r="PJG35" s="84"/>
      <c r="PJH35" s="84"/>
      <c r="PJI35" s="84"/>
      <c r="PJJ35" s="84"/>
      <c r="PJK35" s="84"/>
      <c r="PJL35" s="84"/>
      <c r="PJM35" s="84"/>
      <c r="PJN35" s="84"/>
      <c r="PJO35" s="84"/>
      <c r="PJP35" s="84"/>
      <c r="PJQ35" s="84"/>
      <c r="PJR35" s="84"/>
      <c r="PJS35" s="84"/>
      <c r="PJT35" s="84"/>
      <c r="PJU35" s="84"/>
      <c r="PJV35" s="84"/>
      <c r="PJW35" s="84"/>
      <c r="PJX35" s="84"/>
      <c r="PJY35" s="84"/>
      <c r="PJZ35" s="84"/>
      <c r="PKA35" s="84"/>
      <c r="PKB35" s="84"/>
      <c r="PKC35" s="84"/>
      <c r="PKD35" s="84"/>
      <c r="PKE35" s="84"/>
      <c r="PKF35" s="84"/>
      <c r="PKG35" s="84"/>
      <c r="PKH35" s="84"/>
      <c r="PKI35" s="84"/>
      <c r="PKJ35" s="84"/>
      <c r="PKK35" s="84"/>
      <c r="PKL35" s="84"/>
      <c r="PKM35" s="84"/>
      <c r="PKN35" s="84"/>
      <c r="PKO35" s="84"/>
      <c r="PKP35" s="84"/>
      <c r="PKQ35" s="84"/>
      <c r="PKR35" s="84"/>
      <c r="PKS35" s="84"/>
      <c r="PKT35" s="84"/>
      <c r="PKU35" s="84"/>
      <c r="PKV35" s="84"/>
      <c r="PKW35" s="84"/>
      <c r="PKX35" s="84"/>
      <c r="PKY35" s="84"/>
      <c r="PKZ35" s="84"/>
      <c r="PLA35" s="84"/>
      <c r="PLB35" s="84"/>
      <c r="PLC35" s="84"/>
      <c r="PLD35" s="84"/>
      <c r="PLE35" s="84"/>
      <c r="PLF35" s="84"/>
      <c r="PLG35" s="84"/>
      <c r="PLH35" s="84"/>
      <c r="PLI35" s="84"/>
      <c r="PLJ35" s="84"/>
      <c r="PLK35" s="84"/>
      <c r="PLL35" s="84"/>
      <c r="PLM35" s="84"/>
      <c r="PLN35" s="84"/>
      <c r="PLO35" s="84"/>
      <c r="PLP35" s="84"/>
      <c r="PLQ35" s="84"/>
      <c r="PLR35" s="84"/>
      <c r="PLS35" s="84"/>
      <c r="PLT35" s="84"/>
      <c r="PLU35" s="84"/>
      <c r="PLV35" s="84"/>
      <c r="PLW35" s="84"/>
      <c r="PLX35" s="84"/>
      <c r="PLY35" s="84"/>
      <c r="PLZ35" s="84"/>
      <c r="PMA35" s="84"/>
      <c r="PMB35" s="84"/>
      <c r="PMC35" s="84"/>
      <c r="PMD35" s="84"/>
      <c r="PME35" s="84"/>
      <c r="PMF35" s="84"/>
      <c r="PMG35" s="84"/>
      <c r="PMH35" s="84"/>
      <c r="PMI35" s="84"/>
      <c r="PMJ35" s="84"/>
      <c r="PMK35" s="84"/>
      <c r="PML35" s="84"/>
      <c r="PMM35" s="84"/>
      <c r="PMN35" s="84"/>
      <c r="PMO35" s="84"/>
      <c r="PMP35" s="84"/>
      <c r="PMQ35" s="84"/>
      <c r="PMR35" s="84"/>
      <c r="PMS35" s="84"/>
      <c r="PMT35" s="84"/>
      <c r="PMU35" s="84"/>
      <c r="PMV35" s="84"/>
      <c r="PMW35" s="84"/>
      <c r="PMX35" s="84"/>
      <c r="PMY35" s="84"/>
      <c r="PMZ35" s="84"/>
      <c r="PNA35" s="84"/>
      <c r="PNB35" s="84"/>
      <c r="PNC35" s="84"/>
      <c r="PND35" s="84"/>
      <c r="PNE35" s="84"/>
      <c r="PNF35" s="84"/>
      <c r="PNG35" s="84"/>
      <c r="PNH35" s="84"/>
      <c r="PNI35" s="84"/>
      <c r="PNJ35" s="84"/>
      <c r="PNK35" s="84"/>
      <c r="PNL35" s="84"/>
      <c r="PNM35" s="84"/>
      <c r="PNN35" s="84"/>
      <c r="PNO35" s="84"/>
      <c r="PNP35" s="84"/>
      <c r="PNQ35" s="84"/>
      <c r="PNR35" s="84"/>
      <c r="PNS35" s="84"/>
      <c r="PNT35" s="84"/>
      <c r="PNU35" s="84"/>
      <c r="PNV35" s="84"/>
      <c r="PNW35" s="84"/>
      <c r="PNX35" s="84"/>
      <c r="PNY35" s="84"/>
      <c r="PNZ35" s="84"/>
      <c r="POA35" s="84"/>
      <c r="POB35" s="84"/>
      <c r="POC35" s="84"/>
      <c r="POD35" s="84"/>
      <c r="POE35" s="84"/>
      <c r="POF35" s="84"/>
      <c r="POG35" s="84"/>
      <c r="POH35" s="84"/>
      <c r="POI35" s="84"/>
      <c r="POJ35" s="84"/>
      <c r="POK35" s="84"/>
      <c r="POL35" s="84"/>
      <c r="POM35" s="84"/>
      <c r="PON35" s="84"/>
      <c r="POO35" s="84"/>
      <c r="POP35" s="84"/>
      <c r="POQ35" s="84"/>
      <c r="POR35" s="84"/>
      <c r="POS35" s="84"/>
      <c r="POT35" s="84"/>
      <c r="POU35" s="84"/>
      <c r="POV35" s="84"/>
      <c r="POW35" s="84"/>
      <c r="POX35" s="84"/>
      <c r="POY35" s="84"/>
      <c r="POZ35" s="84"/>
      <c r="PPA35" s="84"/>
      <c r="PPB35" s="84"/>
      <c r="PPC35" s="84"/>
      <c r="PPD35" s="84"/>
      <c r="PPE35" s="84"/>
      <c r="PPF35" s="84"/>
      <c r="PPG35" s="84"/>
      <c r="PPH35" s="84"/>
      <c r="PPI35" s="84"/>
      <c r="PPJ35" s="84"/>
      <c r="PPK35" s="84"/>
      <c r="PPL35" s="84"/>
      <c r="PPM35" s="84"/>
      <c r="PPN35" s="84"/>
      <c r="PPO35" s="84"/>
      <c r="PPP35" s="84"/>
      <c r="PPQ35" s="84"/>
      <c r="PPR35" s="84"/>
      <c r="PPS35" s="84"/>
      <c r="PPT35" s="84"/>
      <c r="PPU35" s="84"/>
      <c r="PPV35" s="84"/>
      <c r="PPW35" s="84"/>
      <c r="PPX35" s="84"/>
      <c r="PPY35" s="84"/>
      <c r="PPZ35" s="84"/>
      <c r="PQA35" s="84"/>
      <c r="PQB35" s="84"/>
      <c r="PQC35" s="84"/>
      <c r="PQD35" s="84"/>
      <c r="PQE35" s="84"/>
      <c r="PQF35" s="84"/>
      <c r="PQG35" s="84"/>
      <c r="PQH35" s="84"/>
      <c r="PQI35" s="84"/>
      <c r="PQJ35" s="84"/>
      <c r="PQK35" s="84"/>
      <c r="PQL35" s="84"/>
      <c r="PQM35" s="84"/>
      <c r="PQN35" s="84"/>
      <c r="PQO35" s="84"/>
      <c r="PQP35" s="84"/>
      <c r="PQQ35" s="84"/>
      <c r="PQR35" s="84"/>
      <c r="PQS35" s="84"/>
      <c r="PQT35" s="84"/>
      <c r="PQU35" s="84"/>
      <c r="PQV35" s="84"/>
      <c r="PQW35" s="84"/>
      <c r="PQX35" s="84"/>
      <c r="PQY35" s="84"/>
      <c r="PQZ35" s="84"/>
      <c r="PRA35" s="84"/>
      <c r="PRB35" s="84"/>
      <c r="PRC35" s="84"/>
      <c r="PRD35" s="84"/>
      <c r="PRE35" s="84"/>
      <c r="PRF35" s="84"/>
      <c r="PRG35" s="84"/>
      <c r="PRH35" s="84"/>
      <c r="PRI35" s="84"/>
      <c r="PRJ35" s="84"/>
      <c r="PRK35" s="84"/>
      <c r="PRL35" s="84"/>
      <c r="PRM35" s="84"/>
      <c r="PRN35" s="84"/>
      <c r="PRO35" s="84"/>
      <c r="PRP35" s="84"/>
      <c r="PRQ35" s="84"/>
      <c r="PRR35" s="84"/>
      <c r="PRS35" s="84"/>
      <c r="PRT35" s="84"/>
      <c r="PRU35" s="84"/>
      <c r="PRV35" s="84"/>
      <c r="PRW35" s="84"/>
      <c r="PRX35" s="84"/>
      <c r="PRY35" s="84"/>
      <c r="PRZ35" s="84"/>
      <c r="PSA35" s="84"/>
      <c r="PSB35" s="84"/>
      <c r="PSC35" s="84"/>
      <c r="PSD35" s="84"/>
      <c r="PSE35" s="84"/>
      <c r="PSF35" s="84"/>
      <c r="PSG35" s="84"/>
      <c r="PSH35" s="84"/>
      <c r="PSI35" s="84"/>
      <c r="PSJ35" s="84"/>
      <c r="PSK35" s="84"/>
      <c r="PSL35" s="84"/>
      <c r="PSM35" s="84"/>
      <c r="PSN35" s="84"/>
      <c r="PSO35" s="84"/>
      <c r="PSP35" s="84"/>
      <c r="PSQ35" s="84"/>
      <c r="PSR35" s="84"/>
      <c r="PSS35" s="84"/>
      <c r="PST35" s="84"/>
      <c r="PSU35" s="84"/>
      <c r="PSV35" s="84"/>
      <c r="PSW35" s="84"/>
      <c r="PSX35" s="84"/>
      <c r="PSY35" s="84"/>
      <c r="PSZ35" s="84"/>
      <c r="PTA35" s="84"/>
      <c r="PTB35" s="84"/>
      <c r="PTC35" s="84"/>
      <c r="PTD35" s="84"/>
      <c r="PTE35" s="84"/>
      <c r="PTF35" s="84"/>
      <c r="PTG35" s="84"/>
      <c r="PTH35" s="84"/>
      <c r="PTI35" s="84"/>
      <c r="PTJ35" s="84"/>
      <c r="PTK35" s="84"/>
      <c r="PTL35" s="84"/>
      <c r="PTM35" s="84"/>
      <c r="PTN35" s="84"/>
      <c r="PTO35" s="84"/>
      <c r="PTP35" s="84"/>
      <c r="PTQ35" s="84"/>
      <c r="PTR35" s="84"/>
      <c r="PTS35" s="84"/>
      <c r="PTT35" s="84"/>
      <c r="PTU35" s="84"/>
      <c r="PTV35" s="84"/>
      <c r="PTW35" s="84"/>
      <c r="PTX35" s="84"/>
      <c r="PTY35" s="84"/>
      <c r="PTZ35" s="84"/>
      <c r="PUA35" s="84"/>
      <c r="PUB35" s="84"/>
      <c r="PUC35" s="84"/>
      <c r="PUD35" s="84"/>
      <c r="PUE35" s="84"/>
      <c r="PUF35" s="84"/>
      <c r="PUG35" s="84"/>
      <c r="PUH35" s="84"/>
      <c r="PUI35" s="84"/>
      <c r="PUJ35" s="84"/>
      <c r="PUK35" s="84"/>
      <c r="PUL35" s="84"/>
      <c r="PUM35" s="84"/>
      <c r="PUN35" s="84"/>
      <c r="PUO35" s="84"/>
      <c r="PUP35" s="84"/>
      <c r="PUQ35" s="84"/>
      <c r="PUR35" s="84"/>
      <c r="PUS35" s="84"/>
      <c r="PUT35" s="84"/>
      <c r="PUU35" s="84"/>
      <c r="PUV35" s="84"/>
      <c r="PUW35" s="84"/>
      <c r="PUX35" s="84"/>
      <c r="PUY35" s="84"/>
      <c r="PUZ35" s="84"/>
      <c r="PVA35" s="84"/>
      <c r="PVB35" s="84"/>
      <c r="PVC35" s="84"/>
      <c r="PVD35" s="84"/>
      <c r="PVE35" s="84"/>
      <c r="PVF35" s="84"/>
      <c r="PVG35" s="84"/>
      <c r="PVH35" s="84"/>
      <c r="PVI35" s="84"/>
      <c r="PVJ35" s="84"/>
      <c r="PVK35" s="84"/>
      <c r="PVL35" s="84"/>
      <c r="PVM35" s="84"/>
      <c r="PVN35" s="84"/>
      <c r="PVO35" s="84"/>
      <c r="PVP35" s="84"/>
      <c r="PVQ35" s="84"/>
      <c r="PVR35" s="84"/>
      <c r="PVS35" s="84"/>
      <c r="PVT35" s="84"/>
      <c r="PVU35" s="84"/>
      <c r="PVV35" s="84"/>
      <c r="PVW35" s="84"/>
      <c r="PVX35" s="84"/>
      <c r="PVY35" s="84"/>
      <c r="PVZ35" s="84"/>
      <c r="PWA35" s="84"/>
      <c r="PWB35" s="84"/>
      <c r="PWC35" s="84"/>
      <c r="PWD35" s="84"/>
      <c r="PWE35" s="84"/>
      <c r="PWF35" s="84"/>
      <c r="PWG35" s="84"/>
      <c r="PWH35" s="84"/>
      <c r="PWI35" s="84"/>
      <c r="PWJ35" s="84"/>
      <c r="PWK35" s="84"/>
      <c r="PWL35" s="84"/>
      <c r="PWM35" s="84"/>
      <c r="PWN35" s="84"/>
      <c r="PWO35" s="84"/>
      <c r="PWP35" s="84"/>
      <c r="PWQ35" s="84"/>
      <c r="PWR35" s="84"/>
      <c r="PWS35" s="84"/>
      <c r="PWT35" s="84"/>
      <c r="PWU35" s="84"/>
      <c r="PWV35" s="84"/>
      <c r="PWW35" s="84"/>
      <c r="PWX35" s="84"/>
      <c r="PWY35" s="84"/>
      <c r="PWZ35" s="84"/>
      <c r="PXA35" s="84"/>
      <c r="PXB35" s="84"/>
      <c r="PXC35" s="84"/>
      <c r="PXD35" s="84"/>
      <c r="PXE35" s="84"/>
      <c r="PXF35" s="84"/>
      <c r="PXG35" s="84"/>
      <c r="PXH35" s="84"/>
      <c r="PXI35" s="84"/>
      <c r="PXJ35" s="84"/>
      <c r="PXK35" s="84"/>
      <c r="PXL35" s="84"/>
      <c r="PXM35" s="84"/>
      <c r="PXN35" s="84"/>
      <c r="PXO35" s="84"/>
      <c r="PXP35" s="84"/>
      <c r="PXQ35" s="84"/>
      <c r="PXR35" s="84"/>
      <c r="PXS35" s="84"/>
      <c r="PXT35" s="84"/>
      <c r="PXU35" s="84"/>
      <c r="PXV35" s="84"/>
      <c r="PXW35" s="84"/>
      <c r="PXX35" s="84"/>
      <c r="PXY35" s="84"/>
      <c r="PXZ35" s="84"/>
      <c r="PYA35" s="84"/>
      <c r="PYB35" s="84"/>
      <c r="PYC35" s="84"/>
      <c r="PYD35" s="84"/>
      <c r="PYE35" s="84"/>
      <c r="PYF35" s="84"/>
      <c r="PYG35" s="84"/>
      <c r="PYH35" s="84"/>
      <c r="PYI35" s="84"/>
      <c r="PYJ35" s="84"/>
      <c r="PYK35" s="84"/>
      <c r="PYL35" s="84"/>
      <c r="PYM35" s="84"/>
      <c r="PYN35" s="84"/>
      <c r="PYO35" s="84"/>
      <c r="PYP35" s="84"/>
      <c r="PYQ35" s="84"/>
      <c r="PYR35" s="84"/>
      <c r="PYS35" s="84"/>
      <c r="PYT35" s="84"/>
      <c r="PYU35" s="84"/>
      <c r="PYV35" s="84"/>
      <c r="PYW35" s="84"/>
      <c r="PYX35" s="84"/>
      <c r="PYY35" s="84"/>
      <c r="PYZ35" s="84"/>
      <c r="PZA35" s="84"/>
      <c r="PZB35" s="84"/>
      <c r="PZC35" s="84"/>
      <c r="PZD35" s="84"/>
      <c r="PZE35" s="84"/>
      <c r="PZF35" s="84"/>
      <c r="PZG35" s="84"/>
      <c r="PZH35" s="84"/>
      <c r="PZI35" s="84"/>
      <c r="PZJ35" s="84"/>
      <c r="PZK35" s="84"/>
      <c r="PZL35" s="84"/>
      <c r="PZM35" s="84"/>
      <c r="PZN35" s="84"/>
      <c r="PZO35" s="84"/>
      <c r="PZP35" s="84"/>
      <c r="PZQ35" s="84"/>
      <c r="PZR35" s="84"/>
      <c r="PZS35" s="84"/>
      <c r="PZT35" s="84"/>
      <c r="PZU35" s="84"/>
      <c r="PZV35" s="84"/>
      <c r="PZW35" s="84"/>
      <c r="PZX35" s="84"/>
      <c r="PZY35" s="84"/>
      <c r="PZZ35" s="84"/>
      <c r="QAA35" s="84"/>
      <c r="QAB35" s="84"/>
      <c r="QAC35" s="84"/>
      <c r="QAD35" s="84"/>
      <c r="QAE35" s="84"/>
      <c r="QAF35" s="84"/>
      <c r="QAG35" s="84"/>
      <c r="QAH35" s="84"/>
      <c r="QAI35" s="84"/>
      <c r="QAJ35" s="84"/>
      <c r="QAK35" s="84"/>
      <c r="QAL35" s="84"/>
      <c r="QAM35" s="84"/>
      <c r="QAN35" s="84"/>
      <c r="QAO35" s="84"/>
      <c r="QAP35" s="84"/>
      <c r="QAQ35" s="84"/>
      <c r="QAR35" s="84"/>
      <c r="QAS35" s="84"/>
      <c r="QAT35" s="84"/>
      <c r="QAU35" s="84"/>
      <c r="QAV35" s="84"/>
      <c r="QAW35" s="84"/>
      <c r="QAX35" s="84"/>
      <c r="QAY35" s="84"/>
      <c r="QAZ35" s="84"/>
      <c r="QBA35" s="84"/>
      <c r="QBB35" s="84"/>
      <c r="QBC35" s="84"/>
      <c r="QBD35" s="84"/>
      <c r="QBE35" s="84"/>
      <c r="QBF35" s="84"/>
      <c r="QBG35" s="84"/>
      <c r="QBH35" s="84"/>
      <c r="QBI35" s="84"/>
      <c r="QBJ35" s="84"/>
      <c r="QBK35" s="84"/>
      <c r="QBL35" s="84"/>
      <c r="QBM35" s="84"/>
      <c r="QBN35" s="84"/>
      <c r="QBO35" s="84"/>
      <c r="QBP35" s="84"/>
      <c r="QBQ35" s="84"/>
      <c r="QBR35" s="84"/>
      <c r="QBS35" s="84"/>
      <c r="QBT35" s="84"/>
      <c r="QBU35" s="84"/>
      <c r="QBV35" s="84"/>
      <c r="QBW35" s="84"/>
      <c r="QBX35" s="84"/>
      <c r="QBY35" s="84"/>
      <c r="QBZ35" s="84"/>
      <c r="QCA35" s="84"/>
      <c r="QCB35" s="84"/>
      <c r="QCC35" s="84"/>
      <c r="QCD35" s="84"/>
      <c r="QCE35" s="84"/>
      <c r="QCF35" s="84"/>
      <c r="QCG35" s="84"/>
      <c r="QCH35" s="84"/>
      <c r="QCI35" s="84"/>
      <c r="QCJ35" s="84"/>
      <c r="QCK35" s="84"/>
      <c r="QCL35" s="84"/>
      <c r="QCM35" s="84"/>
      <c r="QCN35" s="84"/>
      <c r="QCO35" s="84"/>
      <c r="QCP35" s="84"/>
      <c r="QCQ35" s="84"/>
      <c r="QCR35" s="84"/>
      <c r="QCS35" s="84"/>
      <c r="QCT35" s="84"/>
      <c r="QCU35" s="84"/>
      <c r="QCV35" s="84"/>
      <c r="QCW35" s="84"/>
      <c r="QCX35" s="84"/>
      <c r="QCY35" s="84"/>
      <c r="QCZ35" s="84"/>
      <c r="QDA35" s="84"/>
      <c r="QDB35" s="84"/>
      <c r="QDC35" s="84"/>
      <c r="QDD35" s="84"/>
      <c r="QDE35" s="84"/>
      <c r="QDF35" s="84"/>
      <c r="QDG35" s="84"/>
      <c r="QDH35" s="84"/>
      <c r="QDI35" s="84"/>
      <c r="QDJ35" s="84"/>
      <c r="QDK35" s="84"/>
      <c r="QDL35" s="84"/>
      <c r="QDM35" s="84"/>
      <c r="QDN35" s="84"/>
      <c r="QDO35" s="84"/>
      <c r="QDP35" s="84"/>
      <c r="QDQ35" s="84"/>
      <c r="QDR35" s="84"/>
      <c r="QDS35" s="84"/>
      <c r="QDT35" s="84"/>
      <c r="QDU35" s="84"/>
      <c r="QDV35" s="84"/>
      <c r="QDW35" s="84"/>
      <c r="QDX35" s="84"/>
      <c r="QDY35" s="84"/>
      <c r="QDZ35" s="84"/>
      <c r="QEA35" s="84"/>
      <c r="QEB35" s="84"/>
      <c r="QEC35" s="84"/>
      <c r="QED35" s="84"/>
      <c r="QEE35" s="84"/>
      <c r="QEF35" s="84"/>
      <c r="QEG35" s="84"/>
      <c r="QEH35" s="84"/>
      <c r="QEI35" s="84"/>
      <c r="QEJ35" s="84"/>
      <c r="QEK35" s="84"/>
      <c r="QEL35" s="84"/>
      <c r="QEM35" s="84"/>
      <c r="QEN35" s="84"/>
      <c r="QEO35" s="84"/>
      <c r="QEP35" s="84"/>
      <c r="QEQ35" s="84"/>
      <c r="QER35" s="84"/>
      <c r="QES35" s="84"/>
      <c r="QET35" s="84"/>
      <c r="QEU35" s="84"/>
      <c r="QEV35" s="84"/>
      <c r="QEW35" s="84"/>
      <c r="QEX35" s="84"/>
      <c r="QEY35" s="84"/>
      <c r="QEZ35" s="84"/>
      <c r="QFA35" s="84"/>
      <c r="QFB35" s="84"/>
      <c r="QFC35" s="84"/>
      <c r="QFD35" s="84"/>
      <c r="QFE35" s="84"/>
      <c r="QFF35" s="84"/>
      <c r="QFG35" s="84"/>
      <c r="QFH35" s="84"/>
      <c r="QFI35" s="84"/>
      <c r="QFJ35" s="84"/>
      <c r="QFK35" s="84"/>
      <c r="QFL35" s="84"/>
      <c r="QFM35" s="84"/>
      <c r="QFN35" s="84"/>
      <c r="QFO35" s="84"/>
      <c r="QFP35" s="84"/>
      <c r="QFQ35" s="84"/>
      <c r="QFR35" s="84"/>
      <c r="QFS35" s="84"/>
      <c r="QFT35" s="84"/>
      <c r="QFU35" s="84"/>
      <c r="QFV35" s="84"/>
      <c r="QFW35" s="84"/>
      <c r="QFX35" s="84"/>
      <c r="QFY35" s="84"/>
      <c r="QFZ35" s="84"/>
      <c r="QGA35" s="84"/>
      <c r="QGB35" s="84"/>
      <c r="QGC35" s="84"/>
      <c r="QGD35" s="84"/>
      <c r="QGE35" s="84"/>
      <c r="QGF35" s="84"/>
      <c r="QGG35" s="84"/>
      <c r="QGH35" s="84"/>
      <c r="QGI35" s="84"/>
      <c r="QGJ35" s="84"/>
      <c r="QGK35" s="84"/>
      <c r="QGL35" s="84"/>
      <c r="QGM35" s="84"/>
      <c r="QGN35" s="84"/>
      <c r="QGO35" s="84"/>
      <c r="QGP35" s="84"/>
      <c r="QGQ35" s="84"/>
      <c r="QGR35" s="84"/>
      <c r="QGS35" s="84"/>
      <c r="QGT35" s="84"/>
      <c r="QGU35" s="84"/>
      <c r="QGV35" s="84"/>
      <c r="QGW35" s="84"/>
      <c r="QGX35" s="84"/>
      <c r="QGY35" s="84"/>
      <c r="QGZ35" s="84"/>
      <c r="QHA35" s="84"/>
      <c r="QHB35" s="84"/>
      <c r="QHC35" s="84"/>
      <c r="QHD35" s="84"/>
      <c r="QHE35" s="84"/>
      <c r="QHF35" s="84"/>
      <c r="QHG35" s="84"/>
      <c r="QHH35" s="84"/>
      <c r="QHI35" s="84"/>
      <c r="QHJ35" s="84"/>
      <c r="QHK35" s="84"/>
      <c r="QHL35" s="84"/>
      <c r="QHM35" s="84"/>
      <c r="QHN35" s="84"/>
      <c r="QHO35" s="84"/>
      <c r="QHP35" s="84"/>
      <c r="QHQ35" s="84"/>
      <c r="QHR35" s="84"/>
      <c r="QHS35" s="84"/>
      <c r="QHT35" s="84"/>
      <c r="QHU35" s="84"/>
      <c r="QHV35" s="84"/>
      <c r="QHW35" s="84"/>
      <c r="QHX35" s="84"/>
      <c r="QHY35" s="84"/>
      <c r="QHZ35" s="84"/>
      <c r="QIA35" s="84"/>
      <c r="QIB35" s="84"/>
      <c r="QIC35" s="84"/>
      <c r="QID35" s="84"/>
      <c r="QIE35" s="84"/>
      <c r="QIF35" s="84"/>
      <c r="QIG35" s="84"/>
      <c r="QIH35" s="84"/>
      <c r="QII35" s="84"/>
      <c r="QIJ35" s="84"/>
      <c r="QIK35" s="84"/>
      <c r="QIL35" s="84"/>
      <c r="QIM35" s="84"/>
      <c r="QIN35" s="84"/>
      <c r="QIO35" s="84"/>
      <c r="QIP35" s="84"/>
      <c r="QIQ35" s="84"/>
      <c r="QIR35" s="84"/>
      <c r="QIS35" s="84"/>
      <c r="QIT35" s="84"/>
      <c r="QIU35" s="84"/>
      <c r="QIV35" s="84"/>
      <c r="QIW35" s="84"/>
      <c r="QIX35" s="84"/>
      <c r="QIY35" s="84"/>
      <c r="QIZ35" s="84"/>
      <c r="QJA35" s="84"/>
      <c r="QJB35" s="84"/>
      <c r="QJC35" s="84"/>
      <c r="QJD35" s="84"/>
      <c r="QJE35" s="84"/>
      <c r="QJF35" s="84"/>
      <c r="QJG35" s="84"/>
      <c r="QJH35" s="84"/>
      <c r="QJI35" s="84"/>
      <c r="QJJ35" s="84"/>
      <c r="QJK35" s="84"/>
      <c r="QJL35" s="84"/>
      <c r="QJM35" s="84"/>
      <c r="QJN35" s="84"/>
      <c r="QJO35" s="84"/>
      <c r="QJP35" s="84"/>
      <c r="QJQ35" s="84"/>
      <c r="QJR35" s="84"/>
      <c r="QJS35" s="84"/>
      <c r="QJT35" s="84"/>
      <c r="QJU35" s="84"/>
      <c r="QJV35" s="84"/>
      <c r="QJW35" s="84"/>
      <c r="QJX35" s="84"/>
      <c r="QJY35" s="84"/>
      <c r="QJZ35" s="84"/>
      <c r="QKA35" s="84"/>
      <c r="QKB35" s="84"/>
      <c r="QKC35" s="84"/>
      <c r="QKD35" s="84"/>
      <c r="QKE35" s="84"/>
      <c r="QKF35" s="84"/>
      <c r="QKG35" s="84"/>
      <c r="QKH35" s="84"/>
      <c r="QKI35" s="84"/>
      <c r="QKJ35" s="84"/>
      <c r="QKK35" s="84"/>
      <c r="QKL35" s="84"/>
      <c r="QKM35" s="84"/>
      <c r="QKN35" s="84"/>
      <c r="QKO35" s="84"/>
      <c r="QKP35" s="84"/>
      <c r="QKQ35" s="84"/>
      <c r="QKR35" s="84"/>
      <c r="QKS35" s="84"/>
      <c r="QKT35" s="84"/>
      <c r="QKU35" s="84"/>
      <c r="QKV35" s="84"/>
      <c r="QKW35" s="84"/>
      <c r="QKX35" s="84"/>
      <c r="QKY35" s="84"/>
      <c r="QKZ35" s="84"/>
      <c r="QLA35" s="84"/>
      <c r="QLB35" s="84"/>
      <c r="QLC35" s="84"/>
      <c r="QLD35" s="84"/>
      <c r="QLE35" s="84"/>
      <c r="QLF35" s="84"/>
      <c r="QLG35" s="84"/>
      <c r="QLH35" s="84"/>
      <c r="QLI35" s="84"/>
      <c r="QLJ35" s="84"/>
      <c r="QLK35" s="84"/>
      <c r="QLL35" s="84"/>
      <c r="QLM35" s="84"/>
      <c r="QLN35" s="84"/>
      <c r="QLO35" s="84"/>
      <c r="QLP35" s="84"/>
      <c r="QLQ35" s="84"/>
      <c r="QLR35" s="84"/>
      <c r="QLS35" s="84"/>
      <c r="QLT35" s="84"/>
      <c r="QLU35" s="84"/>
      <c r="QLV35" s="84"/>
      <c r="QLW35" s="84"/>
      <c r="QLX35" s="84"/>
      <c r="QLY35" s="84"/>
      <c r="QLZ35" s="84"/>
      <c r="QMA35" s="84"/>
      <c r="QMB35" s="84"/>
      <c r="QMC35" s="84"/>
      <c r="QMD35" s="84"/>
      <c r="QME35" s="84"/>
      <c r="QMF35" s="84"/>
      <c r="QMG35" s="84"/>
      <c r="QMH35" s="84"/>
      <c r="QMI35" s="84"/>
      <c r="QMJ35" s="84"/>
      <c r="QMK35" s="84"/>
      <c r="QML35" s="84"/>
      <c r="QMM35" s="84"/>
      <c r="QMN35" s="84"/>
      <c r="QMO35" s="84"/>
      <c r="QMP35" s="84"/>
      <c r="QMQ35" s="84"/>
      <c r="QMR35" s="84"/>
      <c r="QMS35" s="84"/>
      <c r="QMT35" s="84"/>
      <c r="QMU35" s="84"/>
      <c r="QMV35" s="84"/>
      <c r="QMW35" s="84"/>
      <c r="QMX35" s="84"/>
      <c r="QMY35" s="84"/>
      <c r="QMZ35" s="84"/>
      <c r="QNA35" s="84"/>
      <c r="QNB35" s="84"/>
      <c r="QNC35" s="84"/>
      <c r="QND35" s="84"/>
      <c r="QNE35" s="84"/>
      <c r="QNF35" s="84"/>
      <c r="QNG35" s="84"/>
      <c r="QNH35" s="84"/>
      <c r="QNI35" s="84"/>
      <c r="QNJ35" s="84"/>
      <c r="QNK35" s="84"/>
      <c r="QNL35" s="84"/>
      <c r="QNM35" s="84"/>
      <c r="QNN35" s="84"/>
      <c r="QNO35" s="84"/>
      <c r="QNP35" s="84"/>
      <c r="QNQ35" s="84"/>
      <c r="QNR35" s="84"/>
      <c r="QNS35" s="84"/>
      <c r="QNT35" s="84"/>
      <c r="QNU35" s="84"/>
      <c r="QNV35" s="84"/>
      <c r="QNW35" s="84"/>
      <c r="QNX35" s="84"/>
      <c r="QNY35" s="84"/>
      <c r="QNZ35" s="84"/>
      <c r="QOA35" s="84"/>
      <c r="QOB35" s="84"/>
      <c r="QOC35" s="84"/>
      <c r="QOD35" s="84"/>
      <c r="QOE35" s="84"/>
      <c r="QOF35" s="84"/>
      <c r="QOG35" s="84"/>
      <c r="QOH35" s="84"/>
      <c r="QOI35" s="84"/>
      <c r="QOJ35" s="84"/>
      <c r="QOK35" s="84"/>
      <c r="QOL35" s="84"/>
      <c r="QOM35" s="84"/>
      <c r="QON35" s="84"/>
      <c r="QOO35" s="84"/>
      <c r="QOP35" s="84"/>
      <c r="QOQ35" s="84"/>
      <c r="QOR35" s="84"/>
      <c r="QOS35" s="84"/>
      <c r="QOT35" s="84"/>
      <c r="QOU35" s="84"/>
      <c r="QOV35" s="84"/>
      <c r="QOW35" s="84"/>
      <c r="QOX35" s="84"/>
      <c r="QOY35" s="84"/>
      <c r="QOZ35" s="84"/>
      <c r="QPA35" s="84"/>
      <c r="QPB35" s="84"/>
      <c r="QPC35" s="84"/>
      <c r="QPD35" s="84"/>
      <c r="QPE35" s="84"/>
      <c r="QPF35" s="84"/>
      <c r="QPG35" s="84"/>
      <c r="QPH35" s="84"/>
      <c r="QPI35" s="84"/>
      <c r="QPJ35" s="84"/>
      <c r="QPK35" s="84"/>
      <c r="QPL35" s="84"/>
      <c r="QPM35" s="84"/>
      <c r="QPN35" s="84"/>
      <c r="QPO35" s="84"/>
      <c r="QPP35" s="84"/>
      <c r="QPQ35" s="84"/>
      <c r="QPR35" s="84"/>
      <c r="QPS35" s="84"/>
      <c r="QPT35" s="84"/>
      <c r="QPU35" s="84"/>
      <c r="QPV35" s="84"/>
      <c r="QPW35" s="84"/>
      <c r="QPX35" s="84"/>
      <c r="QPY35" s="84"/>
      <c r="QPZ35" s="84"/>
      <c r="QQA35" s="84"/>
      <c r="QQB35" s="84"/>
      <c r="QQC35" s="84"/>
      <c r="QQD35" s="84"/>
      <c r="QQE35" s="84"/>
      <c r="QQF35" s="84"/>
      <c r="QQG35" s="84"/>
      <c r="QQH35" s="84"/>
      <c r="QQI35" s="84"/>
      <c r="QQJ35" s="84"/>
      <c r="QQK35" s="84"/>
      <c r="QQL35" s="84"/>
      <c r="QQM35" s="84"/>
      <c r="QQN35" s="84"/>
      <c r="QQO35" s="84"/>
      <c r="QQP35" s="84"/>
      <c r="QQQ35" s="84"/>
      <c r="QQR35" s="84"/>
      <c r="QQS35" s="84"/>
      <c r="QQT35" s="84"/>
      <c r="QQU35" s="84"/>
      <c r="QQV35" s="84"/>
      <c r="QQW35" s="84"/>
      <c r="QQX35" s="84"/>
      <c r="QQY35" s="84"/>
      <c r="QQZ35" s="84"/>
      <c r="QRA35" s="84"/>
      <c r="QRB35" s="84"/>
      <c r="QRC35" s="84"/>
      <c r="QRD35" s="84"/>
      <c r="QRE35" s="84"/>
      <c r="QRF35" s="84"/>
      <c r="QRG35" s="84"/>
      <c r="QRH35" s="84"/>
      <c r="QRI35" s="84"/>
      <c r="QRJ35" s="84"/>
      <c r="QRK35" s="84"/>
      <c r="QRL35" s="84"/>
      <c r="QRM35" s="84"/>
      <c r="QRN35" s="84"/>
      <c r="QRO35" s="84"/>
      <c r="QRP35" s="84"/>
      <c r="QRQ35" s="84"/>
      <c r="QRR35" s="84"/>
      <c r="QRS35" s="84"/>
      <c r="QRT35" s="84"/>
      <c r="QRU35" s="84"/>
      <c r="QRV35" s="84"/>
      <c r="QRW35" s="84"/>
      <c r="QRX35" s="84"/>
      <c r="QRY35" s="84"/>
      <c r="QRZ35" s="84"/>
      <c r="QSA35" s="84"/>
      <c r="QSB35" s="84"/>
      <c r="QSC35" s="84"/>
      <c r="QSD35" s="84"/>
      <c r="QSE35" s="84"/>
      <c r="QSF35" s="84"/>
      <c r="QSG35" s="84"/>
      <c r="QSH35" s="84"/>
      <c r="QSI35" s="84"/>
      <c r="QSJ35" s="84"/>
      <c r="QSK35" s="84"/>
      <c r="QSL35" s="84"/>
      <c r="QSM35" s="84"/>
      <c r="QSN35" s="84"/>
      <c r="QSO35" s="84"/>
      <c r="QSP35" s="84"/>
      <c r="QSQ35" s="84"/>
      <c r="QSR35" s="84"/>
      <c r="QSS35" s="84"/>
      <c r="QST35" s="84"/>
      <c r="QSU35" s="84"/>
      <c r="QSV35" s="84"/>
      <c r="QSW35" s="84"/>
      <c r="QSX35" s="84"/>
      <c r="QSY35" s="84"/>
      <c r="QSZ35" s="84"/>
      <c r="QTA35" s="84"/>
      <c r="QTB35" s="84"/>
      <c r="QTC35" s="84"/>
      <c r="QTD35" s="84"/>
      <c r="QTE35" s="84"/>
      <c r="QTF35" s="84"/>
      <c r="QTG35" s="84"/>
      <c r="QTH35" s="84"/>
      <c r="QTI35" s="84"/>
      <c r="QTJ35" s="84"/>
      <c r="QTK35" s="84"/>
      <c r="QTL35" s="84"/>
      <c r="QTM35" s="84"/>
      <c r="QTN35" s="84"/>
      <c r="QTO35" s="84"/>
      <c r="QTP35" s="84"/>
      <c r="QTQ35" s="84"/>
      <c r="QTR35" s="84"/>
      <c r="QTS35" s="84"/>
      <c r="QTT35" s="84"/>
      <c r="QTU35" s="84"/>
      <c r="QTV35" s="84"/>
      <c r="QTW35" s="84"/>
      <c r="QTX35" s="84"/>
      <c r="QTY35" s="84"/>
      <c r="QTZ35" s="84"/>
      <c r="QUA35" s="84"/>
      <c r="QUB35" s="84"/>
      <c r="QUC35" s="84"/>
      <c r="QUD35" s="84"/>
      <c r="QUE35" s="84"/>
      <c r="QUF35" s="84"/>
      <c r="QUG35" s="84"/>
      <c r="QUH35" s="84"/>
      <c r="QUI35" s="84"/>
      <c r="QUJ35" s="84"/>
      <c r="QUK35" s="84"/>
      <c r="QUL35" s="84"/>
      <c r="QUM35" s="84"/>
      <c r="QUN35" s="84"/>
      <c r="QUO35" s="84"/>
      <c r="QUP35" s="84"/>
      <c r="QUQ35" s="84"/>
      <c r="QUR35" s="84"/>
      <c r="QUS35" s="84"/>
      <c r="QUT35" s="84"/>
      <c r="QUU35" s="84"/>
      <c r="QUV35" s="84"/>
      <c r="QUW35" s="84"/>
      <c r="QUX35" s="84"/>
      <c r="QUY35" s="84"/>
      <c r="QUZ35" s="84"/>
      <c r="QVA35" s="84"/>
      <c r="QVB35" s="84"/>
      <c r="QVC35" s="84"/>
      <c r="QVD35" s="84"/>
      <c r="QVE35" s="84"/>
      <c r="QVF35" s="84"/>
      <c r="QVG35" s="84"/>
      <c r="QVH35" s="84"/>
      <c r="QVI35" s="84"/>
      <c r="QVJ35" s="84"/>
      <c r="QVK35" s="84"/>
      <c r="QVL35" s="84"/>
      <c r="QVM35" s="84"/>
      <c r="QVN35" s="84"/>
      <c r="QVO35" s="84"/>
      <c r="QVP35" s="84"/>
      <c r="QVQ35" s="84"/>
      <c r="QVR35" s="84"/>
      <c r="QVS35" s="84"/>
      <c r="QVT35" s="84"/>
      <c r="QVU35" s="84"/>
      <c r="QVV35" s="84"/>
      <c r="QVW35" s="84"/>
      <c r="QVX35" s="84"/>
      <c r="QVY35" s="84"/>
      <c r="QVZ35" s="84"/>
      <c r="QWA35" s="84"/>
      <c r="QWB35" s="84"/>
      <c r="QWC35" s="84"/>
      <c r="QWD35" s="84"/>
      <c r="QWE35" s="84"/>
      <c r="QWF35" s="84"/>
      <c r="QWG35" s="84"/>
      <c r="QWH35" s="84"/>
      <c r="QWI35" s="84"/>
      <c r="QWJ35" s="84"/>
      <c r="QWK35" s="84"/>
      <c r="QWL35" s="84"/>
      <c r="QWM35" s="84"/>
      <c r="QWN35" s="84"/>
      <c r="QWO35" s="84"/>
      <c r="QWP35" s="84"/>
      <c r="QWQ35" s="84"/>
      <c r="QWR35" s="84"/>
      <c r="QWS35" s="84"/>
      <c r="QWT35" s="84"/>
      <c r="QWU35" s="84"/>
      <c r="QWV35" s="84"/>
      <c r="QWW35" s="84"/>
      <c r="QWX35" s="84"/>
      <c r="QWY35" s="84"/>
      <c r="QWZ35" s="84"/>
      <c r="QXA35" s="84"/>
      <c r="QXB35" s="84"/>
      <c r="QXC35" s="84"/>
      <c r="QXD35" s="84"/>
      <c r="QXE35" s="84"/>
      <c r="QXF35" s="84"/>
      <c r="QXG35" s="84"/>
      <c r="QXH35" s="84"/>
      <c r="QXI35" s="84"/>
      <c r="QXJ35" s="84"/>
      <c r="QXK35" s="84"/>
      <c r="QXL35" s="84"/>
      <c r="QXM35" s="84"/>
      <c r="QXN35" s="84"/>
      <c r="QXO35" s="84"/>
      <c r="QXP35" s="84"/>
      <c r="QXQ35" s="84"/>
      <c r="QXR35" s="84"/>
      <c r="QXS35" s="84"/>
      <c r="QXT35" s="84"/>
      <c r="QXU35" s="84"/>
      <c r="QXV35" s="84"/>
      <c r="QXW35" s="84"/>
      <c r="QXX35" s="84"/>
      <c r="QXY35" s="84"/>
      <c r="QXZ35" s="84"/>
      <c r="QYA35" s="84"/>
      <c r="QYB35" s="84"/>
      <c r="QYC35" s="84"/>
      <c r="QYD35" s="84"/>
      <c r="QYE35" s="84"/>
      <c r="QYF35" s="84"/>
      <c r="QYG35" s="84"/>
      <c r="QYH35" s="84"/>
      <c r="QYI35" s="84"/>
      <c r="QYJ35" s="84"/>
      <c r="QYK35" s="84"/>
      <c r="QYL35" s="84"/>
      <c r="QYM35" s="84"/>
      <c r="QYN35" s="84"/>
      <c r="QYO35" s="84"/>
      <c r="QYP35" s="84"/>
      <c r="QYQ35" s="84"/>
      <c r="QYR35" s="84"/>
      <c r="QYS35" s="84"/>
      <c r="QYT35" s="84"/>
      <c r="QYU35" s="84"/>
      <c r="QYV35" s="84"/>
      <c r="QYW35" s="84"/>
      <c r="QYX35" s="84"/>
      <c r="QYY35" s="84"/>
      <c r="QYZ35" s="84"/>
      <c r="QZA35" s="84"/>
      <c r="QZB35" s="84"/>
      <c r="QZC35" s="84"/>
      <c r="QZD35" s="84"/>
      <c r="QZE35" s="84"/>
      <c r="QZF35" s="84"/>
      <c r="QZG35" s="84"/>
      <c r="QZH35" s="84"/>
      <c r="QZI35" s="84"/>
      <c r="QZJ35" s="84"/>
      <c r="QZK35" s="84"/>
      <c r="QZL35" s="84"/>
      <c r="QZM35" s="84"/>
      <c r="QZN35" s="84"/>
      <c r="QZO35" s="84"/>
      <c r="QZP35" s="84"/>
      <c r="QZQ35" s="84"/>
      <c r="QZR35" s="84"/>
      <c r="QZS35" s="84"/>
      <c r="QZT35" s="84"/>
      <c r="QZU35" s="84"/>
      <c r="QZV35" s="84"/>
      <c r="QZW35" s="84"/>
      <c r="QZX35" s="84"/>
      <c r="QZY35" s="84"/>
      <c r="QZZ35" s="84"/>
      <c r="RAA35" s="84"/>
      <c r="RAB35" s="84"/>
      <c r="RAC35" s="84"/>
      <c r="RAD35" s="84"/>
      <c r="RAE35" s="84"/>
      <c r="RAF35" s="84"/>
      <c r="RAG35" s="84"/>
      <c r="RAH35" s="84"/>
      <c r="RAI35" s="84"/>
      <c r="RAJ35" s="84"/>
      <c r="RAK35" s="84"/>
      <c r="RAL35" s="84"/>
      <c r="RAM35" s="84"/>
      <c r="RAN35" s="84"/>
      <c r="RAO35" s="84"/>
      <c r="RAP35" s="84"/>
      <c r="RAQ35" s="84"/>
      <c r="RAR35" s="84"/>
      <c r="RAS35" s="84"/>
      <c r="RAT35" s="84"/>
      <c r="RAU35" s="84"/>
      <c r="RAV35" s="84"/>
      <c r="RAW35" s="84"/>
      <c r="RAX35" s="84"/>
      <c r="RAY35" s="84"/>
      <c r="RAZ35" s="84"/>
      <c r="RBA35" s="84"/>
      <c r="RBB35" s="84"/>
      <c r="RBC35" s="84"/>
      <c r="RBD35" s="84"/>
      <c r="RBE35" s="84"/>
      <c r="RBF35" s="84"/>
      <c r="RBG35" s="84"/>
      <c r="RBH35" s="84"/>
      <c r="RBI35" s="84"/>
      <c r="RBJ35" s="84"/>
      <c r="RBK35" s="84"/>
      <c r="RBL35" s="84"/>
      <c r="RBM35" s="84"/>
      <c r="RBN35" s="84"/>
      <c r="RBO35" s="84"/>
      <c r="RBP35" s="84"/>
      <c r="RBQ35" s="84"/>
      <c r="RBR35" s="84"/>
      <c r="RBS35" s="84"/>
      <c r="RBT35" s="84"/>
      <c r="RBU35" s="84"/>
      <c r="RBV35" s="84"/>
      <c r="RBW35" s="84"/>
      <c r="RBX35" s="84"/>
      <c r="RBY35" s="84"/>
      <c r="RBZ35" s="84"/>
      <c r="RCA35" s="84"/>
      <c r="RCB35" s="84"/>
      <c r="RCC35" s="84"/>
      <c r="RCD35" s="84"/>
      <c r="RCE35" s="84"/>
      <c r="RCF35" s="84"/>
      <c r="RCG35" s="84"/>
      <c r="RCH35" s="84"/>
      <c r="RCI35" s="84"/>
      <c r="RCJ35" s="84"/>
      <c r="RCK35" s="84"/>
      <c r="RCL35" s="84"/>
      <c r="RCM35" s="84"/>
      <c r="RCN35" s="84"/>
      <c r="RCO35" s="84"/>
      <c r="RCP35" s="84"/>
      <c r="RCQ35" s="84"/>
      <c r="RCR35" s="84"/>
      <c r="RCS35" s="84"/>
      <c r="RCT35" s="84"/>
      <c r="RCU35" s="84"/>
      <c r="RCV35" s="84"/>
      <c r="RCW35" s="84"/>
      <c r="RCX35" s="84"/>
      <c r="RCY35" s="84"/>
      <c r="RCZ35" s="84"/>
      <c r="RDA35" s="84"/>
      <c r="RDB35" s="84"/>
      <c r="RDC35" s="84"/>
      <c r="RDD35" s="84"/>
      <c r="RDE35" s="84"/>
      <c r="RDF35" s="84"/>
      <c r="RDG35" s="84"/>
      <c r="RDH35" s="84"/>
      <c r="RDI35" s="84"/>
      <c r="RDJ35" s="84"/>
      <c r="RDK35" s="84"/>
      <c r="RDL35" s="84"/>
      <c r="RDM35" s="84"/>
      <c r="RDN35" s="84"/>
      <c r="RDO35" s="84"/>
      <c r="RDP35" s="84"/>
      <c r="RDQ35" s="84"/>
      <c r="RDR35" s="84"/>
      <c r="RDS35" s="84"/>
      <c r="RDT35" s="84"/>
      <c r="RDU35" s="84"/>
      <c r="RDV35" s="84"/>
      <c r="RDW35" s="84"/>
      <c r="RDX35" s="84"/>
      <c r="RDY35" s="84"/>
      <c r="RDZ35" s="84"/>
      <c r="REA35" s="84"/>
      <c r="REB35" s="84"/>
      <c r="REC35" s="84"/>
      <c r="RED35" s="84"/>
      <c r="REE35" s="84"/>
      <c r="REF35" s="84"/>
      <c r="REG35" s="84"/>
      <c r="REH35" s="84"/>
      <c r="REI35" s="84"/>
      <c r="REJ35" s="84"/>
      <c r="REK35" s="84"/>
      <c r="REL35" s="84"/>
      <c r="REM35" s="84"/>
      <c r="REN35" s="84"/>
      <c r="REO35" s="84"/>
      <c r="REP35" s="84"/>
      <c r="REQ35" s="84"/>
      <c r="RER35" s="84"/>
      <c r="RES35" s="84"/>
      <c r="RET35" s="84"/>
      <c r="REU35" s="84"/>
      <c r="REV35" s="84"/>
      <c r="REW35" s="84"/>
      <c r="REX35" s="84"/>
      <c r="REY35" s="84"/>
      <c r="REZ35" s="84"/>
      <c r="RFA35" s="84"/>
      <c r="RFB35" s="84"/>
      <c r="RFC35" s="84"/>
      <c r="RFD35" s="84"/>
      <c r="RFE35" s="84"/>
      <c r="RFF35" s="84"/>
      <c r="RFG35" s="84"/>
      <c r="RFH35" s="84"/>
      <c r="RFI35" s="84"/>
      <c r="RFJ35" s="84"/>
      <c r="RFK35" s="84"/>
      <c r="RFL35" s="84"/>
      <c r="RFM35" s="84"/>
      <c r="RFN35" s="84"/>
      <c r="RFO35" s="84"/>
      <c r="RFP35" s="84"/>
      <c r="RFQ35" s="84"/>
      <c r="RFR35" s="84"/>
      <c r="RFS35" s="84"/>
      <c r="RFT35" s="84"/>
      <c r="RFU35" s="84"/>
      <c r="RFV35" s="84"/>
      <c r="RFW35" s="84"/>
      <c r="RFX35" s="84"/>
      <c r="RFY35" s="84"/>
      <c r="RFZ35" s="84"/>
      <c r="RGA35" s="84"/>
      <c r="RGB35" s="84"/>
      <c r="RGC35" s="84"/>
      <c r="RGD35" s="84"/>
      <c r="RGE35" s="84"/>
      <c r="RGF35" s="84"/>
      <c r="RGG35" s="84"/>
      <c r="RGH35" s="84"/>
      <c r="RGI35" s="84"/>
      <c r="RGJ35" s="84"/>
      <c r="RGK35" s="84"/>
      <c r="RGL35" s="84"/>
      <c r="RGM35" s="84"/>
      <c r="RGN35" s="84"/>
      <c r="RGO35" s="84"/>
      <c r="RGP35" s="84"/>
      <c r="RGQ35" s="84"/>
      <c r="RGR35" s="84"/>
      <c r="RGS35" s="84"/>
      <c r="RGT35" s="84"/>
      <c r="RGU35" s="84"/>
      <c r="RGV35" s="84"/>
      <c r="RGW35" s="84"/>
      <c r="RGX35" s="84"/>
      <c r="RGY35" s="84"/>
      <c r="RGZ35" s="84"/>
      <c r="RHA35" s="84"/>
      <c r="RHB35" s="84"/>
      <c r="RHC35" s="84"/>
      <c r="RHD35" s="84"/>
      <c r="RHE35" s="84"/>
      <c r="RHF35" s="84"/>
      <c r="RHG35" s="84"/>
      <c r="RHH35" s="84"/>
      <c r="RHI35" s="84"/>
      <c r="RHJ35" s="84"/>
      <c r="RHK35" s="84"/>
      <c r="RHL35" s="84"/>
      <c r="RHM35" s="84"/>
      <c r="RHN35" s="84"/>
      <c r="RHO35" s="84"/>
      <c r="RHP35" s="84"/>
      <c r="RHQ35" s="84"/>
      <c r="RHR35" s="84"/>
      <c r="RHS35" s="84"/>
      <c r="RHT35" s="84"/>
      <c r="RHU35" s="84"/>
      <c r="RHV35" s="84"/>
      <c r="RHW35" s="84"/>
      <c r="RHX35" s="84"/>
      <c r="RHY35" s="84"/>
      <c r="RHZ35" s="84"/>
      <c r="RIA35" s="84"/>
      <c r="RIB35" s="84"/>
      <c r="RIC35" s="84"/>
      <c r="RID35" s="84"/>
      <c r="RIE35" s="84"/>
      <c r="RIF35" s="84"/>
      <c r="RIG35" s="84"/>
      <c r="RIH35" s="84"/>
      <c r="RII35" s="84"/>
      <c r="RIJ35" s="84"/>
      <c r="RIK35" s="84"/>
      <c r="RIL35" s="84"/>
      <c r="RIM35" s="84"/>
      <c r="RIN35" s="84"/>
      <c r="RIO35" s="84"/>
      <c r="RIP35" s="84"/>
      <c r="RIQ35" s="84"/>
      <c r="RIR35" s="84"/>
      <c r="RIS35" s="84"/>
      <c r="RIT35" s="84"/>
      <c r="RIU35" s="84"/>
      <c r="RIV35" s="84"/>
      <c r="RIW35" s="84"/>
      <c r="RIX35" s="84"/>
      <c r="RIY35" s="84"/>
      <c r="RIZ35" s="84"/>
      <c r="RJA35" s="84"/>
      <c r="RJB35" s="84"/>
      <c r="RJC35" s="84"/>
      <c r="RJD35" s="84"/>
      <c r="RJE35" s="84"/>
      <c r="RJF35" s="84"/>
      <c r="RJG35" s="84"/>
      <c r="RJH35" s="84"/>
      <c r="RJI35" s="84"/>
      <c r="RJJ35" s="84"/>
      <c r="RJK35" s="84"/>
      <c r="RJL35" s="84"/>
      <c r="RJM35" s="84"/>
      <c r="RJN35" s="84"/>
      <c r="RJO35" s="84"/>
      <c r="RJP35" s="84"/>
      <c r="RJQ35" s="84"/>
      <c r="RJR35" s="84"/>
      <c r="RJS35" s="84"/>
      <c r="RJT35" s="84"/>
      <c r="RJU35" s="84"/>
      <c r="RJV35" s="84"/>
      <c r="RJW35" s="84"/>
      <c r="RJX35" s="84"/>
      <c r="RJY35" s="84"/>
      <c r="RJZ35" s="84"/>
      <c r="RKA35" s="84"/>
      <c r="RKB35" s="84"/>
      <c r="RKC35" s="84"/>
      <c r="RKD35" s="84"/>
      <c r="RKE35" s="84"/>
      <c r="RKF35" s="84"/>
      <c r="RKG35" s="84"/>
      <c r="RKH35" s="84"/>
      <c r="RKI35" s="84"/>
      <c r="RKJ35" s="84"/>
      <c r="RKK35" s="84"/>
      <c r="RKL35" s="84"/>
      <c r="RKM35" s="84"/>
      <c r="RKN35" s="84"/>
      <c r="RKO35" s="84"/>
      <c r="RKP35" s="84"/>
      <c r="RKQ35" s="84"/>
      <c r="RKR35" s="84"/>
      <c r="RKS35" s="84"/>
      <c r="RKT35" s="84"/>
      <c r="RKU35" s="84"/>
      <c r="RKV35" s="84"/>
      <c r="RKW35" s="84"/>
      <c r="RKX35" s="84"/>
      <c r="RKY35" s="84"/>
      <c r="RKZ35" s="84"/>
      <c r="RLA35" s="84"/>
      <c r="RLB35" s="84"/>
      <c r="RLC35" s="84"/>
      <c r="RLD35" s="84"/>
      <c r="RLE35" s="84"/>
      <c r="RLF35" s="84"/>
      <c r="RLG35" s="84"/>
      <c r="RLH35" s="84"/>
      <c r="RLI35" s="84"/>
      <c r="RLJ35" s="84"/>
      <c r="RLK35" s="84"/>
      <c r="RLL35" s="84"/>
      <c r="RLM35" s="84"/>
      <c r="RLN35" s="84"/>
      <c r="RLO35" s="84"/>
      <c r="RLP35" s="84"/>
      <c r="RLQ35" s="84"/>
      <c r="RLR35" s="84"/>
      <c r="RLS35" s="84"/>
      <c r="RLT35" s="84"/>
      <c r="RLU35" s="84"/>
      <c r="RLV35" s="84"/>
      <c r="RLW35" s="84"/>
      <c r="RLX35" s="84"/>
      <c r="RLY35" s="84"/>
      <c r="RLZ35" s="84"/>
      <c r="RMA35" s="84"/>
      <c r="RMB35" s="84"/>
      <c r="RMC35" s="84"/>
      <c r="RMD35" s="84"/>
      <c r="RME35" s="84"/>
      <c r="RMF35" s="84"/>
      <c r="RMG35" s="84"/>
      <c r="RMH35" s="84"/>
      <c r="RMI35" s="84"/>
      <c r="RMJ35" s="84"/>
      <c r="RMK35" s="84"/>
      <c r="RML35" s="84"/>
      <c r="RMM35" s="84"/>
      <c r="RMN35" s="84"/>
      <c r="RMO35" s="84"/>
      <c r="RMP35" s="84"/>
      <c r="RMQ35" s="84"/>
      <c r="RMR35" s="84"/>
      <c r="RMS35" s="84"/>
      <c r="RMT35" s="84"/>
      <c r="RMU35" s="84"/>
      <c r="RMV35" s="84"/>
      <c r="RMW35" s="84"/>
      <c r="RMX35" s="84"/>
      <c r="RMY35" s="84"/>
      <c r="RMZ35" s="84"/>
      <c r="RNA35" s="84"/>
      <c r="RNB35" s="84"/>
      <c r="RNC35" s="84"/>
      <c r="RND35" s="84"/>
      <c r="RNE35" s="84"/>
      <c r="RNF35" s="84"/>
      <c r="RNG35" s="84"/>
      <c r="RNH35" s="84"/>
      <c r="RNI35" s="84"/>
      <c r="RNJ35" s="84"/>
      <c r="RNK35" s="84"/>
      <c r="RNL35" s="84"/>
      <c r="RNM35" s="84"/>
      <c r="RNN35" s="84"/>
      <c r="RNO35" s="84"/>
      <c r="RNP35" s="84"/>
      <c r="RNQ35" s="84"/>
      <c r="RNR35" s="84"/>
      <c r="RNS35" s="84"/>
      <c r="RNT35" s="84"/>
      <c r="RNU35" s="84"/>
      <c r="RNV35" s="84"/>
      <c r="RNW35" s="84"/>
      <c r="RNX35" s="84"/>
      <c r="RNY35" s="84"/>
      <c r="RNZ35" s="84"/>
      <c r="ROA35" s="84"/>
      <c r="ROB35" s="84"/>
      <c r="ROC35" s="84"/>
      <c r="ROD35" s="84"/>
      <c r="ROE35" s="84"/>
      <c r="ROF35" s="84"/>
      <c r="ROG35" s="84"/>
      <c r="ROH35" s="84"/>
      <c r="ROI35" s="84"/>
      <c r="ROJ35" s="84"/>
      <c r="ROK35" s="84"/>
      <c r="ROL35" s="84"/>
      <c r="ROM35" s="84"/>
      <c r="RON35" s="84"/>
      <c r="ROO35" s="84"/>
      <c r="ROP35" s="84"/>
      <c r="ROQ35" s="84"/>
      <c r="ROR35" s="84"/>
      <c r="ROS35" s="84"/>
      <c r="ROT35" s="84"/>
      <c r="ROU35" s="84"/>
      <c r="ROV35" s="84"/>
      <c r="ROW35" s="84"/>
      <c r="ROX35" s="84"/>
      <c r="ROY35" s="84"/>
      <c r="ROZ35" s="84"/>
      <c r="RPA35" s="84"/>
      <c r="RPB35" s="84"/>
      <c r="RPC35" s="84"/>
      <c r="RPD35" s="84"/>
      <c r="RPE35" s="84"/>
      <c r="RPF35" s="84"/>
      <c r="RPG35" s="84"/>
      <c r="RPH35" s="84"/>
      <c r="RPI35" s="84"/>
      <c r="RPJ35" s="84"/>
      <c r="RPK35" s="84"/>
      <c r="RPL35" s="84"/>
      <c r="RPM35" s="84"/>
      <c r="RPN35" s="84"/>
      <c r="RPO35" s="84"/>
      <c r="RPP35" s="84"/>
      <c r="RPQ35" s="84"/>
      <c r="RPR35" s="84"/>
      <c r="RPS35" s="84"/>
      <c r="RPT35" s="84"/>
      <c r="RPU35" s="84"/>
      <c r="RPV35" s="84"/>
      <c r="RPW35" s="84"/>
      <c r="RPX35" s="84"/>
      <c r="RPY35" s="84"/>
      <c r="RPZ35" s="84"/>
      <c r="RQA35" s="84"/>
      <c r="RQB35" s="84"/>
      <c r="RQC35" s="84"/>
      <c r="RQD35" s="84"/>
      <c r="RQE35" s="84"/>
      <c r="RQF35" s="84"/>
      <c r="RQG35" s="84"/>
      <c r="RQH35" s="84"/>
      <c r="RQI35" s="84"/>
      <c r="RQJ35" s="84"/>
      <c r="RQK35" s="84"/>
      <c r="RQL35" s="84"/>
      <c r="RQM35" s="84"/>
      <c r="RQN35" s="84"/>
      <c r="RQO35" s="84"/>
      <c r="RQP35" s="84"/>
      <c r="RQQ35" s="84"/>
      <c r="RQR35" s="84"/>
      <c r="RQS35" s="84"/>
      <c r="RQT35" s="84"/>
      <c r="RQU35" s="84"/>
      <c r="RQV35" s="84"/>
      <c r="RQW35" s="84"/>
      <c r="RQX35" s="84"/>
      <c r="RQY35" s="84"/>
      <c r="RQZ35" s="84"/>
      <c r="RRA35" s="84"/>
      <c r="RRB35" s="84"/>
      <c r="RRC35" s="84"/>
      <c r="RRD35" s="84"/>
      <c r="RRE35" s="84"/>
      <c r="RRF35" s="84"/>
      <c r="RRG35" s="84"/>
      <c r="RRH35" s="84"/>
      <c r="RRI35" s="84"/>
      <c r="RRJ35" s="84"/>
      <c r="RRK35" s="84"/>
      <c r="RRL35" s="84"/>
      <c r="RRM35" s="84"/>
      <c r="RRN35" s="84"/>
      <c r="RRO35" s="84"/>
      <c r="RRP35" s="84"/>
      <c r="RRQ35" s="84"/>
      <c r="RRR35" s="84"/>
      <c r="RRS35" s="84"/>
      <c r="RRT35" s="84"/>
      <c r="RRU35" s="84"/>
      <c r="RRV35" s="84"/>
      <c r="RRW35" s="84"/>
      <c r="RRX35" s="84"/>
      <c r="RRY35" s="84"/>
      <c r="RRZ35" s="84"/>
      <c r="RSA35" s="84"/>
      <c r="RSB35" s="84"/>
      <c r="RSC35" s="84"/>
      <c r="RSD35" s="84"/>
      <c r="RSE35" s="84"/>
      <c r="RSF35" s="84"/>
      <c r="RSG35" s="84"/>
      <c r="RSH35" s="84"/>
      <c r="RSI35" s="84"/>
      <c r="RSJ35" s="84"/>
      <c r="RSK35" s="84"/>
      <c r="RSL35" s="84"/>
      <c r="RSM35" s="84"/>
      <c r="RSN35" s="84"/>
      <c r="RSO35" s="84"/>
      <c r="RSP35" s="84"/>
      <c r="RSQ35" s="84"/>
      <c r="RSR35" s="84"/>
      <c r="RSS35" s="84"/>
      <c r="RST35" s="84"/>
      <c r="RSU35" s="84"/>
      <c r="RSV35" s="84"/>
      <c r="RSW35" s="84"/>
      <c r="RSX35" s="84"/>
      <c r="RSY35" s="84"/>
      <c r="RSZ35" s="84"/>
      <c r="RTA35" s="84"/>
      <c r="RTB35" s="84"/>
      <c r="RTC35" s="84"/>
      <c r="RTD35" s="84"/>
      <c r="RTE35" s="84"/>
      <c r="RTF35" s="84"/>
      <c r="RTG35" s="84"/>
      <c r="RTH35" s="84"/>
      <c r="RTI35" s="84"/>
      <c r="RTJ35" s="84"/>
      <c r="RTK35" s="84"/>
      <c r="RTL35" s="84"/>
      <c r="RTM35" s="84"/>
      <c r="RTN35" s="84"/>
      <c r="RTO35" s="84"/>
      <c r="RTP35" s="84"/>
      <c r="RTQ35" s="84"/>
      <c r="RTR35" s="84"/>
      <c r="RTS35" s="84"/>
      <c r="RTT35" s="84"/>
      <c r="RTU35" s="84"/>
      <c r="RTV35" s="84"/>
      <c r="RTW35" s="84"/>
      <c r="RTX35" s="84"/>
      <c r="RTY35" s="84"/>
      <c r="RTZ35" s="84"/>
      <c r="RUA35" s="84"/>
      <c r="RUB35" s="84"/>
      <c r="RUC35" s="84"/>
      <c r="RUD35" s="84"/>
      <c r="RUE35" s="84"/>
      <c r="RUF35" s="84"/>
      <c r="RUG35" s="84"/>
      <c r="RUH35" s="84"/>
      <c r="RUI35" s="84"/>
      <c r="RUJ35" s="84"/>
      <c r="RUK35" s="84"/>
      <c r="RUL35" s="84"/>
      <c r="RUM35" s="84"/>
      <c r="RUN35" s="84"/>
      <c r="RUO35" s="84"/>
      <c r="RUP35" s="84"/>
      <c r="RUQ35" s="84"/>
      <c r="RUR35" s="84"/>
      <c r="RUS35" s="84"/>
      <c r="RUT35" s="84"/>
      <c r="RUU35" s="84"/>
      <c r="RUV35" s="84"/>
      <c r="RUW35" s="84"/>
      <c r="RUX35" s="84"/>
      <c r="RUY35" s="84"/>
      <c r="RUZ35" s="84"/>
      <c r="RVA35" s="84"/>
      <c r="RVB35" s="84"/>
      <c r="RVC35" s="84"/>
      <c r="RVD35" s="84"/>
      <c r="RVE35" s="84"/>
      <c r="RVF35" s="84"/>
      <c r="RVG35" s="84"/>
      <c r="RVH35" s="84"/>
      <c r="RVI35" s="84"/>
      <c r="RVJ35" s="84"/>
      <c r="RVK35" s="84"/>
      <c r="RVL35" s="84"/>
      <c r="RVM35" s="84"/>
      <c r="RVN35" s="84"/>
      <c r="RVO35" s="84"/>
      <c r="RVP35" s="84"/>
      <c r="RVQ35" s="84"/>
      <c r="RVR35" s="84"/>
      <c r="RVS35" s="84"/>
      <c r="RVT35" s="84"/>
      <c r="RVU35" s="84"/>
      <c r="RVV35" s="84"/>
      <c r="RVW35" s="84"/>
      <c r="RVX35" s="84"/>
      <c r="RVY35" s="84"/>
      <c r="RVZ35" s="84"/>
      <c r="RWA35" s="84"/>
      <c r="RWB35" s="84"/>
      <c r="RWC35" s="84"/>
      <c r="RWD35" s="84"/>
      <c r="RWE35" s="84"/>
      <c r="RWF35" s="84"/>
      <c r="RWG35" s="84"/>
      <c r="RWH35" s="84"/>
      <c r="RWI35" s="84"/>
      <c r="RWJ35" s="84"/>
      <c r="RWK35" s="84"/>
      <c r="RWL35" s="84"/>
      <c r="RWM35" s="84"/>
      <c r="RWN35" s="84"/>
      <c r="RWO35" s="84"/>
      <c r="RWP35" s="84"/>
      <c r="RWQ35" s="84"/>
      <c r="RWR35" s="84"/>
      <c r="RWS35" s="84"/>
      <c r="RWT35" s="84"/>
      <c r="RWU35" s="84"/>
      <c r="RWV35" s="84"/>
      <c r="RWW35" s="84"/>
      <c r="RWX35" s="84"/>
      <c r="RWY35" s="84"/>
      <c r="RWZ35" s="84"/>
      <c r="RXA35" s="84"/>
      <c r="RXB35" s="84"/>
      <c r="RXC35" s="84"/>
      <c r="RXD35" s="84"/>
      <c r="RXE35" s="84"/>
      <c r="RXF35" s="84"/>
      <c r="RXG35" s="84"/>
      <c r="RXH35" s="84"/>
      <c r="RXI35" s="84"/>
      <c r="RXJ35" s="84"/>
      <c r="RXK35" s="84"/>
      <c r="RXL35" s="84"/>
      <c r="RXM35" s="84"/>
      <c r="RXN35" s="84"/>
      <c r="RXO35" s="84"/>
      <c r="RXP35" s="84"/>
      <c r="RXQ35" s="84"/>
      <c r="RXR35" s="84"/>
      <c r="RXS35" s="84"/>
      <c r="RXT35" s="84"/>
      <c r="RXU35" s="84"/>
      <c r="RXV35" s="84"/>
      <c r="RXW35" s="84"/>
      <c r="RXX35" s="84"/>
      <c r="RXY35" s="84"/>
      <c r="RXZ35" s="84"/>
      <c r="RYA35" s="84"/>
      <c r="RYB35" s="84"/>
      <c r="RYC35" s="84"/>
      <c r="RYD35" s="84"/>
      <c r="RYE35" s="84"/>
      <c r="RYF35" s="84"/>
      <c r="RYG35" s="84"/>
      <c r="RYH35" s="84"/>
      <c r="RYI35" s="84"/>
      <c r="RYJ35" s="84"/>
      <c r="RYK35" s="84"/>
      <c r="RYL35" s="84"/>
      <c r="RYM35" s="84"/>
      <c r="RYN35" s="84"/>
      <c r="RYO35" s="84"/>
      <c r="RYP35" s="84"/>
      <c r="RYQ35" s="84"/>
      <c r="RYR35" s="84"/>
      <c r="RYS35" s="84"/>
      <c r="RYT35" s="84"/>
      <c r="RYU35" s="84"/>
      <c r="RYV35" s="84"/>
      <c r="RYW35" s="84"/>
      <c r="RYX35" s="84"/>
      <c r="RYY35" s="84"/>
      <c r="RYZ35" s="84"/>
      <c r="RZA35" s="84"/>
      <c r="RZB35" s="84"/>
      <c r="RZC35" s="84"/>
      <c r="RZD35" s="84"/>
      <c r="RZE35" s="84"/>
      <c r="RZF35" s="84"/>
      <c r="RZG35" s="84"/>
      <c r="RZH35" s="84"/>
      <c r="RZI35" s="84"/>
      <c r="RZJ35" s="84"/>
      <c r="RZK35" s="84"/>
      <c r="RZL35" s="84"/>
      <c r="RZM35" s="84"/>
      <c r="RZN35" s="84"/>
      <c r="RZO35" s="84"/>
      <c r="RZP35" s="84"/>
      <c r="RZQ35" s="84"/>
      <c r="RZR35" s="84"/>
      <c r="RZS35" s="84"/>
      <c r="RZT35" s="84"/>
      <c r="RZU35" s="84"/>
      <c r="RZV35" s="84"/>
      <c r="RZW35" s="84"/>
      <c r="RZX35" s="84"/>
      <c r="RZY35" s="84"/>
      <c r="RZZ35" s="84"/>
      <c r="SAA35" s="84"/>
      <c r="SAB35" s="84"/>
      <c r="SAC35" s="84"/>
      <c r="SAD35" s="84"/>
      <c r="SAE35" s="84"/>
      <c r="SAF35" s="84"/>
      <c r="SAG35" s="84"/>
      <c r="SAH35" s="84"/>
      <c r="SAI35" s="84"/>
      <c r="SAJ35" s="84"/>
      <c r="SAK35" s="84"/>
      <c r="SAL35" s="84"/>
      <c r="SAM35" s="84"/>
      <c r="SAN35" s="84"/>
      <c r="SAO35" s="84"/>
      <c r="SAP35" s="84"/>
      <c r="SAQ35" s="84"/>
      <c r="SAR35" s="84"/>
      <c r="SAS35" s="84"/>
      <c r="SAT35" s="84"/>
      <c r="SAU35" s="84"/>
      <c r="SAV35" s="84"/>
      <c r="SAW35" s="84"/>
      <c r="SAX35" s="84"/>
      <c r="SAY35" s="84"/>
      <c r="SAZ35" s="84"/>
      <c r="SBA35" s="84"/>
      <c r="SBB35" s="84"/>
      <c r="SBC35" s="84"/>
      <c r="SBD35" s="84"/>
      <c r="SBE35" s="84"/>
      <c r="SBF35" s="84"/>
      <c r="SBG35" s="84"/>
      <c r="SBH35" s="84"/>
      <c r="SBI35" s="84"/>
      <c r="SBJ35" s="84"/>
      <c r="SBK35" s="84"/>
      <c r="SBL35" s="84"/>
      <c r="SBM35" s="84"/>
      <c r="SBN35" s="84"/>
      <c r="SBO35" s="84"/>
      <c r="SBP35" s="84"/>
      <c r="SBQ35" s="84"/>
      <c r="SBR35" s="84"/>
      <c r="SBS35" s="84"/>
      <c r="SBT35" s="84"/>
      <c r="SBU35" s="84"/>
      <c r="SBV35" s="84"/>
      <c r="SBW35" s="84"/>
      <c r="SBX35" s="84"/>
      <c r="SBY35" s="84"/>
      <c r="SBZ35" s="84"/>
      <c r="SCA35" s="84"/>
      <c r="SCB35" s="84"/>
      <c r="SCC35" s="84"/>
      <c r="SCD35" s="84"/>
      <c r="SCE35" s="84"/>
      <c r="SCF35" s="84"/>
      <c r="SCG35" s="84"/>
      <c r="SCH35" s="84"/>
      <c r="SCI35" s="84"/>
      <c r="SCJ35" s="84"/>
      <c r="SCK35" s="84"/>
      <c r="SCL35" s="84"/>
      <c r="SCM35" s="84"/>
      <c r="SCN35" s="84"/>
      <c r="SCO35" s="84"/>
      <c r="SCP35" s="84"/>
      <c r="SCQ35" s="84"/>
      <c r="SCR35" s="84"/>
      <c r="SCS35" s="84"/>
      <c r="SCT35" s="84"/>
      <c r="SCU35" s="84"/>
      <c r="SCV35" s="84"/>
      <c r="SCW35" s="84"/>
      <c r="SCX35" s="84"/>
      <c r="SCY35" s="84"/>
      <c r="SCZ35" s="84"/>
      <c r="SDA35" s="84"/>
      <c r="SDB35" s="84"/>
      <c r="SDC35" s="84"/>
      <c r="SDD35" s="84"/>
      <c r="SDE35" s="84"/>
      <c r="SDF35" s="84"/>
      <c r="SDG35" s="84"/>
      <c r="SDH35" s="84"/>
      <c r="SDI35" s="84"/>
      <c r="SDJ35" s="84"/>
      <c r="SDK35" s="84"/>
      <c r="SDL35" s="84"/>
      <c r="SDM35" s="84"/>
      <c r="SDN35" s="84"/>
      <c r="SDO35" s="84"/>
      <c r="SDP35" s="84"/>
      <c r="SDQ35" s="84"/>
      <c r="SDR35" s="84"/>
      <c r="SDS35" s="84"/>
      <c r="SDT35" s="84"/>
      <c r="SDU35" s="84"/>
      <c r="SDV35" s="84"/>
      <c r="SDW35" s="84"/>
      <c r="SDX35" s="84"/>
      <c r="SDY35" s="84"/>
      <c r="SDZ35" s="84"/>
      <c r="SEA35" s="84"/>
      <c r="SEB35" s="84"/>
      <c r="SEC35" s="84"/>
      <c r="SED35" s="84"/>
      <c r="SEE35" s="84"/>
      <c r="SEF35" s="84"/>
      <c r="SEG35" s="84"/>
      <c r="SEH35" s="84"/>
      <c r="SEI35" s="84"/>
      <c r="SEJ35" s="84"/>
      <c r="SEK35" s="84"/>
      <c r="SEL35" s="84"/>
      <c r="SEM35" s="84"/>
      <c r="SEN35" s="84"/>
      <c r="SEO35" s="84"/>
      <c r="SEP35" s="84"/>
      <c r="SEQ35" s="84"/>
      <c r="SER35" s="84"/>
      <c r="SES35" s="84"/>
      <c r="SET35" s="84"/>
      <c r="SEU35" s="84"/>
      <c r="SEV35" s="84"/>
      <c r="SEW35" s="84"/>
      <c r="SEX35" s="84"/>
      <c r="SEY35" s="84"/>
      <c r="SEZ35" s="84"/>
      <c r="SFA35" s="84"/>
      <c r="SFB35" s="84"/>
      <c r="SFC35" s="84"/>
      <c r="SFD35" s="84"/>
      <c r="SFE35" s="84"/>
      <c r="SFF35" s="84"/>
      <c r="SFG35" s="84"/>
      <c r="SFH35" s="84"/>
      <c r="SFI35" s="84"/>
      <c r="SFJ35" s="84"/>
      <c r="SFK35" s="84"/>
      <c r="SFL35" s="84"/>
      <c r="SFM35" s="84"/>
      <c r="SFN35" s="84"/>
      <c r="SFO35" s="84"/>
      <c r="SFP35" s="84"/>
      <c r="SFQ35" s="84"/>
      <c r="SFR35" s="84"/>
      <c r="SFS35" s="84"/>
      <c r="SFT35" s="84"/>
      <c r="SFU35" s="84"/>
      <c r="SFV35" s="84"/>
      <c r="SFW35" s="84"/>
      <c r="SFX35" s="84"/>
      <c r="SFY35" s="84"/>
      <c r="SFZ35" s="84"/>
      <c r="SGA35" s="84"/>
      <c r="SGB35" s="84"/>
      <c r="SGC35" s="84"/>
      <c r="SGD35" s="84"/>
      <c r="SGE35" s="84"/>
      <c r="SGF35" s="84"/>
      <c r="SGG35" s="84"/>
      <c r="SGH35" s="84"/>
      <c r="SGI35" s="84"/>
      <c r="SGJ35" s="84"/>
      <c r="SGK35" s="84"/>
      <c r="SGL35" s="84"/>
      <c r="SGM35" s="84"/>
      <c r="SGN35" s="84"/>
      <c r="SGO35" s="84"/>
      <c r="SGP35" s="84"/>
      <c r="SGQ35" s="84"/>
      <c r="SGR35" s="84"/>
      <c r="SGS35" s="84"/>
      <c r="SGT35" s="84"/>
      <c r="SGU35" s="84"/>
      <c r="SGV35" s="84"/>
      <c r="SGW35" s="84"/>
      <c r="SGX35" s="84"/>
      <c r="SGY35" s="84"/>
      <c r="SGZ35" s="84"/>
      <c r="SHA35" s="84"/>
      <c r="SHB35" s="84"/>
      <c r="SHC35" s="84"/>
      <c r="SHD35" s="84"/>
      <c r="SHE35" s="84"/>
      <c r="SHF35" s="84"/>
      <c r="SHG35" s="84"/>
      <c r="SHH35" s="84"/>
      <c r="SHI35" s="84"/>
      <c r="SHJ35" s="84"/>
      <c r="SHK35" s="84"/>
      <c r="SHL35" s="84"/>
      <c r="SHM35" s="84"/>
      <c r="SHN35" s="84"/>
      <c r="SHO35" s="84"/>
      <c r="SHP35" s="84"/>
      <c r="SHQ35" s="84"/>
      <c r="SHR35" s="84"/>
      <c r="SHS35" s="84"/>
      <c r="SHT35" s="84"/>
      <c r="SHU35" s="84"/>
      <c r="SHV35" s="84"/>
      <c r="SHW35" s="84"/>
      <c r="SHX35" s="84"/>
      <c r="SHY35" s="84"/>
      <c r="SHZ35" s="84"/>
      <c r="SIA35" s="84"/>
      <c r="SIB35" s="84"/>
      <c r="SIC35" s="84"/>
      <c r="SID35" s="84"/>
      <c r="SIE35" s="84"/>
      <c r="SIF35" s="84"/>
      <c r="SIG35" s="84"/>
      <c r="SIH35" s="84"/>
      <c r="SII35" s="84"/>
      <c r="SIJ35" s="84"/>
      <c r="SIK35" s="84"/>
      <c r="SIL35" s="84"/>
      <c r="SIM35" s="84"/>
      <c r="SIN35" s="84"/>
      <c r="SIO35" s="84"/>
      <c r="SIP35" s="84"/>
      <c r="SIQ35" s="84"/>
      <c r="SIR35" s="84"/>
      <c r="SIS35" s="84"/>
      <c r="SIT35" s="84"/>
      <c r="SIU35" s="84"/>
      <c r="SIV35" s="84"/>
      <c r="SIW35" s="84"/>
      <c r="SIX35" s="84"/>
      <c r="SIY35" s="84"/>
      <c r="SIZ35" s="84"/>
      <c r="SJA35" s="84"/>
      <c r="SJB35" s="84"/>
      <c r="SJC35" s="84"/>
      <c r="SJD35" s="84"/>
      <c r="SJE35" s="84"/>
      <c r="SJF35" s="84"/>
      <c r="SJG35" s="84"/>
      <c r="SJH35" s="84"/>
      <c r="SJI35" s="84"/>
      <c r="SJJ35" s="84"/>
      <c r="SJK35" s="84"/>
      <c r="SJL35" s="84"/>
      <c r="SJM35" s="84"/>
      <c r="SJN35" s="84"/>
      <c r="SJO35" s="84"/>
      <c r="SJP35" s="84"/>
      <c r="SJQ35" s="84"/>
      <c r="SJR35" s="84"/>
      <c r="SJS35" s="84"/>
      <c r="SJT35" s="84"/>
      <c r="SJU35" s="84"/>
      <c r="SJV35" s="84"/>
      <c r="SJW35" s="84"/>
      <c r="SJX35" s="84"/>
      <c r="SJY35" s="84"/>
      <c r="SJZ35" s="84"/>
      <c r="SKA35" s="84"/>
      <c r="SKB35" s="84"/>
      <c r="SKC35" s="84"/>
      <c r="SKD35" s="84"/>
      <c r="SKE35" s="84"/>
      <c r="SKF35" s="84"/>
      <c r="SKG35" s="84"/>
      <c r="SKH35" s="84"/>
      <c r="SKI35" s="84"/>
      <c r="SKJ35" s="84"/>
      <c r="SKK35" s="84"/>
      <c r="SKL35" s="84"/>
      <c r="SKM35" s="84"/>
      <c r="SKN35" s="84"/>
      <c r="SKO35" s="84"/>
      <c r="SKP35" s="84"/>
      <c r="SKQ35" s="84"/>
      <c r="SKR35" s="84"/>
      <c r="SKS35" s="84"/>
      <c r="SKT35" s="84"/>
      <c r="SKU35" s="84"/>
      <c r="SKV35" s="84"/>
      <c r="SKW35" s="84"/>
      <c r="SKX35" s="84"/>
      <c r="SKY35" s="84"/>
      <c r="SKZ35" s="84"/>
      <c r="SLA35" s="84"/>
      <c r="SLB35" s="84"/>
      <c r="SLC35" s="84"/>
      <c r="SLD35" s="84"/>
      <c r="SLE35" s="84"/>
      <c r="SLF35" s="84"/>
      <c r="SLG35" s="84"/>
      <c r="SLH35" s="84"/>
      <c r="SLI35" s="84"/>
      <c r="SLJ35" s="84"/>
      <c r="SLK35" s="84"/>
      <c r="SLL35" s="84"/>
      <c r="SLM35" s="84"/>
      <c r="SLN35" s="84"/>
      <c r="SLO35" s="84"/>
      <c r="SLP35" s="84"/>
      <c r="SLQ35" s="84"/>
      <c r="SLR35" s="84"/>
      <c r="SLS35" s="84"/>
      <c r="SLT35" s="84"/>
      <c r="SLU35" s="84"/>
      <c r="SLV35" s="84"/>
      <c r="SLW35" s="84"/>
      <c r="SLX35" s="84"/>
      <c r="SLY35" s="84"/>
      <c r="SLZ35" s="84"/>
      <c r="SMA35" s="84"/>
      <c r="SMB35" s="84"/>
      <c r="SMC35" s="84"/>
      <c r="SMD35" s="84"/>
      <c r="SME35" s="84"/>
      <c r="SMF35" s="84"/>
      <c r="SMG35" s="84"/>
      <c r="SMH35" s="84"/>
      <c r="SMI35" s="84"/>
      <c r="SMJ35" s="84"/>
      <c r="SMK35" s="84"/>
      <c r="SML35" s="84"/>
      <c r="SMM35" s="84"/>
      <c r="SMN35" s="84"/>
      <c r="SMO35" s="84"/>
      <c r="SMP35" s="84"/>
      <c r="SMQ35" s="84"/>
      <c r="SMR35" s="84"/>
      <c r="SMS35" s="84"/>
      <c r="SMT35" s="84"/>
      <c r="SMU35" s="84"/>
      <c r="SMV35" s="84"/>
      <c r="SMW35" s="84"/>
      <c r="SMX35" s="84"/>
      <c r="SMY35" s="84"/>
      <c r="SMZ35" s="84"/>
      <c r="SNA35" s="84"/>
      <c r="SNB35" s="84"/>
      <c r="SNC35" s="84"/>
      <c r="SND35" s="84"/>
      <c r="SNE35" s="84"/>
      <c r="SNF35" s="84"/>
      <c r="SNG35" s="84"/>
      <c r="SNH35" s="84"/>
      <c r="SNI35" s="84"/>
      <c r="SNJ35" s="84"/>
      <c r="SNK35" s="84"/>
      <c r="SNL35" s="84"/>
      <c r="SNM35" s="84"/>
      <c r="SNN35" s="84"/>
      <c r="SNO35" s="84"/>
      <c r="SNP35" s="84"/>
      <c r="SNQ35" s="84"/>
      <c r="SNR35" s="84"/>
      <c r="SNS35" s="84"/>
      <c r="SNT35" s="84"/>
      <c r="SNU35" s="84"/>
      <c r="SNV35" s="84"/>
      <c r="SNW35" s="84"/>
      <c r="SNX35" s="84"/>
      <c r="SNY35" s="84"/>
      <c r="SNZ35" s="84"/>
      <c r="SOA35" s="84"/>
      <c r="SOB35" s="84"/>
      <c r="SOC35" s="84"/>
      <c r="SOD35" s="84"/>
      <c r="SOE35" s="84"/>
      <c r="SOF35" s="84"/>
      <c r="SOG35" s="84"/>
      <c r="SOH35" s="84"/>
      <c r="SOI35" s="84"/>
      <c r="SOJ35" s="84"/>
      <c r="SOK35" s="84"/>
      <c r="SOL35" s="84"/>
      <c r="SOM35" s="84"/>
      <c r="SON35" s="84"/>
      <c r="SOO35" s="84"/>
      <c r="SOP35" s="84"/>
      <c r="SOQ35" s="84"/>
      <c r="SOR35" s="84"/>
      <c r="SOS35" s="84"/>
      <c r="SOT35" s="84"/>
      <c r="SOU35" s="84"/>
      <c r="SOV35" s="84"/>
      <c r="SOW35" s="84"/>
      <c r="SOX35" s="84"/>
      <c r="SOY35" s="84"/>
      <c r="SOZ35" s="84"/>
      <c r="SPA35" s="84"/>
      <c r="SPB35" s="84"/>
      <c r="SPC35" s="84"/>
      <c r="SPD35" s="84"/>
      <c r="SPE35" s="84"/>
      <c r="SPF35" s="84"/>
      <c r="SPG35" s="84"/>
      <c r="SPH35" s="84"/>
      <c r="SPI35" s="84"/>
      <c r="SPJ35" s="84"/>
      <c r="SPK35" s="84"/>
      <c r="SPL35" s="84"/>
      <c r="SPM35" s="84"/>
      <c r="SPN35" s="84"/>
      <c r="SPO35" s="84"/>
      <c r="SPP35" s="84"/>
      <c r="SPQ35" s="84"/>
      <c r="SPR35" s="84"/>
      <c r="SPS35" s="84"/>
      <c r="SPT35" s="84"/>
      <c r="SPU35" s="84"/>
      <c r="SPV35" s="84"/>
      <c r="SPW35" s="84"/>
      <c r="SPX35" s="84"/>
      <c r="SPY35" s="84"/>
      <c r="SPZ35" s="84"/>
      <c r="SQA35" s="84"/>
      <c r="SQB35" s="84"/>
      <c r="SQC35" s="84"/>
      <c r="SQD35" s="84"/>
      <c r="SQE35" s="84"/>
      <c r="SQF35" s="84"/>
      <c r="SQG35" s="84"/>
      <c r="SQH35" s="84"/>
      <c r="SQI35" s="84"/>
      <c r="SQJ35" s="84"/>
      <c r="SQK35" s="84"/>
      <c r="SQL35" s="84"/>
      <c r="SQM35" s="84"/>
      <c r="SQN35" s="84"/>
      <c r="SQO35" s="84"/>
      <c r="SQP35" s="84"/>
      <c r="SQQ35" s="84"/>
      <c r="SQR35" s="84"/>
      <c r="SQS35" s="84"/>
      <c r="SQT35" s="84"/>
      <c r="SQU35" s="84"/>
      <c r="SQV35" s="84"/>
      <c r="SQW35" s="84"/>
      <c r="SQX35" s="84"/>
      <c r="SQY35" s="84"/>
      <c r="SQZ35" s="84"/>
      <c r="SRA35" s="84"/>
      <c r="SRB35" s="84"/>
      <c r="SRC35" s="84"/>
      <c r="SRD35" s="84"/>
      <c r="SRE35" s="84"/>
      <c r="SRF35" s="84"/>
      <c r="SRG35" s="84"/>
      <c r="SRH35" s="84"/>
      <c r="SRI35" s="84"/>
      <c r="SRJ35" s="84"/>
      <c r="SRK35" s="84"/>
      <c r="SRL35" s="84"/>
      <c r="SRM35" s="84"/>
      <c r="SRN35" s="84"/>
      <c r="SRO35" s="84"/>
      <c r="SRP35" s="84"/>
      <c r="SRQ35" s="84"/>
      <c r="SRR35" s="84"/>
      <c r="SRS35" s="84"/>
      <c r="SRT35" s="84"/>
      <c r="SRU35" s="84"/>
      <c r="SRV35" s="84"/>
      <c r="SRW35" s="84"/>
      <c r="SRX35" s="84"/>
      <c r="SRY35" s="84"/>
      <c r="SRZ35" s="84"/>
      <c r="SSA35" s="84"/>
      <c r="SSB35" s="84"/>
      <c r="SSC35" s="84"/>
      <c r="SSD35" s="84"/>
      <c r="SSE35" s="84"/>
      <c r="SSF35" s="84"/>
      <c r="SSG35" s="84"/>
      <c r="SSH35" s="84"/>
      <c r="SSI35" s="84"/>
      <c r="SSJ35" s="84"/>
      <c r="SSK35" s="84"/>
      <c r="SSL35" s="84"/>
      <c r="SSM35" s="84"/>
      <c r="SSN35" s="84"/>
      <c r="SSO35" s="84"/>
      <c r="SSP35" s="84"/>
      <c r="SSQ35" s="84"/>
      <c r="SSR35" s="84"/>
      <c r="SSS35" s="84"/>
      <c r="SST35" s="84"/>
      <c r="SSU35" s="84"/>
      <c r="SSV35" s="84"/>
      <c r="SSW35" s="84"/>
      <c r="SSX35" s="84"/>
      <c r="SSY35" s="84"/>
      <c r="SSZ35" s="84"/>
      <c r="STA35" s="84"/>
      <c r="STB35" s="84"/>
      <c r="STC35" s="84"/>
      <c r="STD35" s="84"/>
      <c r="STE35" s="84"/>
      <c r="STF35" s="84"/>
      <c r="STG35" s="84"/>
      <c r="STH35" s="84"/>
      <c r="STI35" s="84"/>
      <c r="STJ35" s="84"/>
      <c r="STK35" s="84"/>
      <c r="STL35" s="84"/>
      <c r="STM35" s="84"/>
      <c r="STN35" s="84"/>
      <c r="STO35" s="84"/>
      <c r="STP35" s="84"/>
      <c r="STQ35" s="84"/>
      <c r="STR35" s="84"/>
      <c r="STS35" s="84"/>
      <c r="STT35" s="84"/>
      <c r="STU35" s="84"/>
      <c r="STV35" s="84"/>
      <c r="STW35" s="84"/>
      <c r="STX35" s="84"/>
      <c r="STY35" s="84"/>
      <c r="STZ35" s="84"/>
      <c r="SUA35" s="84"/>
      <c r="SUB35" s="84"/>
      <c r="SUC35" s="84"/>
      <c r="SUD35" s="84"/>
      <c r="SUE35" s="84"/>
      <c r="SUF35" s="84"/>
      <c r="SUG35" s="84"/>
      <c r="SUH35" s="84"/>
      <c r="SUI35" s="84"/>
      <c r="SUJ35" s="84"/>
      <c r="SUK35" s="84"/>
      <c r="SUL35" s="84"/>
      <c r="SUM35" s="84"/>
      <c r="SUN35" s="84"/>
      <c r="SUO35" s="84"/>
      <c r="SUP35" s="84"/>
      <c r="SUQ35" s="84"/>
      <c r="SUR35" s="84"/>
      <c r="SUS35" s="84"/>
      <c r="SUT35" s="84"/>
      <c r="SUU35" s="84"/>
      <c r="SUV35" s="84"/>
      <c r="SUW35" s="84"/>
      <c r="SUX35" s="84"/>
      <c r="SUY35" s="84"/>
      <c r="SUZ35" s="84"/>
      <c r="SVA35" s="84"/>
      <c r="SVB35" s="84"/>
      <c r="SVC35" s="84"/>
      <c r="SVD35" s="84"/>
      <c r="SVE35" s="84"/>
      <c r="SVF35" s="84"/>
      <c r="SVG35" s="84"/>
      <c r="SVH35" s="84"/>
      <c r="SVI35" s="84"/>
      <c r="SVJ35" s="84"/>
      <c r="SVK35" s="84"/>
      <c r="SVL35" s="84"/>
      <c r="SVM35" s="84"/>
      <c r="SVN35" s="84"/>
      <c r="SVO35" s="84"/>
      <c r="SVP35" s="84"/>
      <c r="SVQ35" s="84"/>
      <c r="SVR35" s="84"/>
      <c r="SVS35" s="84"/>
      <c r="SVT35" s="84"/>
      <c r="SVU35" s="84"/>
      <c r="SVV35" s="84"/>
      <c r="SVW35" s="84"/>
      <c r="SVX35" s="84"/>
      <c r="SVY35" s="84"/>
      <c r="SVZ35" s="84"/>
      <c r="SWA35" s="84"/>
      <c r="SWB35" s="84"/>
      <c r="SWC35" s="84"/>
      <c r="SWD35" s="84"/>
      <c r="SWE35" s="84"/>
      <c r="SWF35" s="84"/>
      <c r="SWG35" s="84"/>
      <c r="SWH35" s="84"/>
      <c r="SWI35" s="84"/>
      <c r="SWJ35" s="84"/>
      <c r="SWK35" s="84"/>
      <c r="SWL35" s="84"/>
      <c r="SWM35" s="84"/>
      <c r="SWN35" s="84"/>
      <c r="SWO35" s="84"/>
      <c r="SWP35" s="84"/>
      <c r="SWQ35" s="84"/>
      <c r="SWR35" s="84"/>
      <c r="SWS35" s="84"/>
      <c r="SWT35" s="84"/>
      <c r="SWU35" s="84"/>
      <c r="SWV35" s="84"/>
      <c r="SWW35" s="84"/>
      <c r="SWX35" s="84"/>
      <c r="SWY35" s="84"/>
      <c r="SWZ35" s="84"/>
      <c r="SXA35" s="84"/>
      <c r="SXB35" s="84"/>
      <c r="SXC35" s="84"/>
      <c r="SXD35" s="84"/>
      <c r="SXE35" s="84"/>
      <c r="SXF35" s="84"/>
      <c r="SXG35" s="84"/>
      <c r="SXH35" s="84"/>
      <c r="SXI35" s="84"/>
      <c r="SXJ35" s="84"/>
      <c r="SXK35" s="84"/>
      <c r="SXL35" s="84"/>
      <c r="SXM35" s="84"/>
      <c r="SXN35" s="84"/>
      <c r="SXO35" s="84"/>
      <c r="SXP35" s="84"/>
      <c r="SXQ35" s="84"/>
      <c r="SXR35" s="84"/>
      <c r="SXS35" s="84"/>
      <c r="SXT35" s="84"/>
      <c r="SXU35" s="84"/>
      <c r="SXV35" s="84"/>
      <c r="SXW35" s="84"/>
      <c r="SXX35" s="84"/>
      <c r="SXY35" s="84"/>
      <c r="SXZ35" s="84"/>
      <c r="SYA35" s="84"/>
      <c r="SYB35" s="84"/>
      <c r="SYC35" s="84"/>
      <c r="SYD35" s="84"/>
      <c r="SYE35" s="84"/>
      <c r="SYF35" s="84"/>
      <c r="SYG35" s="84"/>
      <c r="SYH35" s="84"/>
      <c r="SYI35" s="84"/>
      <c r="SYJ35" s="84"/>
      <c r="SYK35" s="84"/>
      <c r="SYL35" s="84"/>
      <c r="SYM35" s="84"/>
      <c r="SYN35" s="84"/>
      <c r="SYO35" s="84"/>
      <c r="SYP35" s="84"/>
      <c r="SYQ35" s="84"/>
      <c r="SYR35" s="84"/>
      <c r="SYS35" s="84"/>
      <c r="SYT35" s="84"/>
      <c r="SYU35" s="84"/>
      <c r="SYV35" s="84"/>
      <c r="SYW35" s="84"/>
      <c r="SYX35" s="84"/>
      <c r="SYY35" s="84"/>
      <c r="SYZ35" s="84"/>
      <c r="SZA35" s="84"/>
      <c r="SZB35" s="84"/>
      <c r="SZC35" s="84"/>
      <c r="SZD35" s="84"/>
      <c r="SZE35" s="84"/>
      <c r="SZF35" s="84"/>
      <c r="SZG35" s="84"/>
      <c r="SZH35" s="84"/>
      <c r="SZI35" s="84"/>
      <c r="SZJ35" s="84"/>
      <c r="SZK35" s="84"/>
      <c r="SZL35" s="84"/>
      <c r="SZM35" s="84"/>
      <c r="SZN35" s="84"/>
      <c r="SZO35" s="84"/>
      <c r="SZP35" s="84"/>
      <c r="SZQ35" s="84"/>
      <c r="SZR35" s="84"/>
      <c r="SZS35" s="84"/>
      <c r="SZT35" s="84"/>
      <c r="SZU35" s="84"/>
      <c r="SZV35" s="84"/>
      <c r="SZW35" s="84"/>
      <c r="SZX35" s="84"/>
      <c r="SZY35" s="84"/>
      <c r="SZZ35" s="84"/>
      <c r="TAA35" s="84"/>
      <c r="TAB35" s="84"/>
      <c r="TAC35" s="84"/>
      <c r="TAD35" s="84"/>
      <c r="TAE35" s="84"/>
      <c r="TAF35" s="84"/>
      <c r="TAG35" s="84"/>
      <c r="TAH35" s="84"/>
      <c r="TAI35" s="84"/>
      <c r="TAJ35" s="84"/>
      <c r="TAK35" s="84"/>
      <c r="TAL35" s="84"/>
      <c r="TAM35" s="84"/>
      <c r="TAN35" s="84"/>
      <c r="TAO35" s="84"/>
      <c r="TAP35" s="84"/>
      <c r="TAQ35" s="84"/>
      <c r="TAR35" s="84"/>
      <c r="TAS35" s="84"/>
      <c r="TAT35" s="84"/>
      <c r="TAU35" s="84"/>
      <c r="TAV35" s="84"/>
      <c r="TAW35" s="84"/>
      <c r="TAX35" s="84"/>
      <c r="TAY35" s="84"/>
      <c r="TAZ35" s="84"/>
      <c r="TBA35" s="84"/>
      <c r="TBB35" s="84"/>
      <c r="TBC35" s="84"/>
      <c r="TBD35" s="84"/>
      <c r="TBE35" s="84"/>
      <c r="TBF35" s="84"/>
      <c r="TBG35" s="84"/>
      <c r="TBH35" s="84"/>
      <c r="TBI35" s="84"/>
      <c r="TBJ35" s="84"/>
      <c r="TBK35" s="84"/>
      <c r="TBL35" s="84"/>
      <c r="TBM35" s="84"/>
      <c r="TBN35" s="84"/>
      <c r="TBO35" s="84"/>
      <c r="TBP35" s="84"/>
      <c r="TBQ35" s="84"/>
      <c r="TBR35" s="84"/>
      <c r="TBS35" s="84"/>
      <c r="TBT35" s="84"/>
      <c r="TBU35" s="84"/>
      <c r="TBV35" s="84"/>
      <c r="TBW35" s="84"/>
      <c r="TBX35" s="84"/>
      <c r="TBY35" s="84"/>
      <c r="TBZ35" s="84"/>
      <c r="TCA35" s="84"/>
      <c r="TCB35" s="84"/>
      <c r="TCC35" s="84"/>
      <c r="TCD35" s="84"/>
      <c r="TCE35" s="84"/>
      <c r="TCF35" s="84"/>
      <c r="TCG35" s="84"/>
      <c r="TCH35" s="84"/>
      <c r="TCI35" s="84"/>
      <c r="TCJ35" s="84"/>
      <c r="TCK35" s="84"/>
      <c r="TCL35" s="84"/>
      <c r="TCM35" s="84"/>
      <c r="TCN35" s="84"/>
      <c r="TCO35" s="84"/>
      <c r="TCP35" s="84"/>
      <c r="TCQ35" s="84"/>
      <c r="TCR35" s="84"/>
      <c r="TCS35" s="84"/>
      <c r="TCT35" s="84"/>
      <c r="TCU35" s="84"/>
      <c r="TCV35" s="84"/>
      <c r="TCW35" s="84"/>
      <c r="TCX35" s="84"/>
      <c r="TCY35" s="84"/>
      <c r="TCZ35" s="84"/>
      <c r="TDA35" s="84"/>
      <c r="TDB35" s="84"/>
      <c r="TDC35" s="84"/>
      <c r="TDD35" s="84"/>
      <c r="TDE35" s="84"/>
      <c r="TDF35" s="84"/>
      <c r="TDG35" s="84"/>
      <c r="TDH35" s="84"/>
      <c r="TDI35" s="84"/>
      <c r="TDJ35" s="84"/>
      <c r="TDK35" s="84"/>
      <c r="TDL35" s="84"/>
      <c r="TDM35" s="84"/>
      <c r="TDN35" s="84"/>
      <c r="TDO35" s="84"/>
      <c r="TDP35" s="84"/>
      <c r="TDQ35" s="84"/>
      <c r="TDR35" s="84"/>
      <c r="TDS35" s="84"/>
      <c r="TDT35" s="84"/>
      <c r="TDU35" s="84"/>
      <c r="TDV35" s="84"/>
      <c r="TDW35" s="84"/>
      <c r="TDX35" s="84"/>
      <c r="TDY35" s="84"/>
      <c r="TDZ35" s="84"/>
      <c r="TEA35" s="84"/>
      <c r="TEB35" s="84"/>
      <c r="TEC35" s="84"/>
      <c r="TED35" s="84"/>
      <c r="TEE35" s="84"/>
      <c r="TEF35" s="84"/>
      <c r="TEG35" s="84"/>
      <c r="TEH35" s="84"/>
      <c r="TEI35" s="84"/>
      <c r="TEJ35" s="84"/>
      <c r="TEK35" s="84"/>
      <c r="TEL35" s="84"/>
      <c r="TEM35" s="84"/>
      <c r="TEN35" s="84"/>
      <c r="TEO35" s="84"/>
      <c r="TEP35" s="84"/>
      <c r="TEQ35" s="84"/>
      <c r="TER35" s="84"/>
      <c r="TES35" s="84"/>
      <c r="TET35" s="84"/>
      <c r="TEU35" s="84"/>
      <c r="TEV35" s="84"/>
      <c r="TEW35" s="84"/>
      <c r="TEX35" s="84"/>
      <c r="TEY35" s="84"/>
      <c r="TEZ35" s="84"/>
      <c r="TFA35" s="84"/>
      <c r="TFB35" s="84"/>
      <c r="TFC35" s="84"/>
      <c r="TFD35" s="84"/>
      <c r="TFE35" s="84"/>
      <c r="TFF35" s="84"/>
      <c r="TFG35" s="84"/>
      <c r="TFH35" s="84"/>
      <c r="TFI35" s="84"/>
      <c r="TFJ35" s="84"/>
      <c r="TFK35" s="84"/>
      <c r="TFL35" s="84"/>
      <c r="TFM35" s="84"/>
      <c r="TFN35" s="84"/>
      <c r="TFO35" s="84"/>
      <c r="TFP35" s="84"/>
      <c r="TFQ35" s="84"/>
      <c r="TFR35" s="84"/>
      <c r="TFS35" s="84"/>
      <c r="TFT35" s="84"/>
      <c r="TFU35" s="84"/>
      <c r="TFV35" s="84"/>
      <c r="TFW35" s="84"/>
      <c r="TFX35" s="84"/>
      <c r="TFY35" s="84"/>
      <c r="TFZ35" s="84"/>
      <c r="TGA35" s="84"/>
      <c r="TGB35" s="84"/>
      <c r="TGC35" s="84"/>
      <c r="TGD35" s="84"/>
      <c r="TGE35" s="84"/>
      <c r="TGF35" s="84"/>
      <c r="TGG35" s="84"/>
      <c r="TGH35" s="84"/>
      <c r="TGI35" s="84"/>
      <c r="TGJ35" s="84"/>
      <c r="TGK35" s="84"/>
      <c r="TGL35" s="84"/>
      <c r="TGM35" s="84"/>
      <c r="TGN35" s="84"/>
      <c r="TGO35" s="84"/>
      <c r="TGP35" s="84"/>
      <c r="TGQ35" s="84"/>
      <c r="TGR35" s="84"/>
      <c r="TGS35" s="84"/>
      <c r="TGT35" s="84"/>
      <c r="TGU35" s="84"/>
      <c r="TGV35" s="84"/>
      <c r="TGW35" s="84"/>
      <c r="TGX35" s="84"/>
      <c r="TGY35" s="84"/>
      <c r="TGZ35" s="84"/>
      <c r="THA35" s="84"/>
      <c r="THB35" s="84"/>
      <c r="THC35" s="84"/>
      <c r="THD35" s="84"/>
      <c r="THE35" s="84"/>
      <c r="THF35" s="84"/>
      <c r="THG35" s="84"/>
      <c r="THH35" s="84"/>
      <c r="THI35" s="84"/>
      <c r="THJ35" s="84"/>
      <c r="THK35" s="84"/>
      <c r="THL35" s="84"/>
      <c r="THM35" s="84"/>
      <c r="THN35" s="84"/>
      <c r="THO35" s="84"/>
      <c r="THP35" s="84"/>
      <c r="THQ35" s="84"/>
      <c r="THR35" s="84"/>
      <c r="THS35" s="84"/>
      <c r="THT35" s="84"/>
      <c r="THU35" s="84"/>
      <c r="THV35" s="84"/>
      <c r="THW35" s="84"/>
      <c r="THX35" s="84"/>
      <c r="THY35" s="84"/>
      <c r="THZ35" s="84"/>
      <c r="TIA35" s="84"/>
      <c r="TIB35" s="84"/>
      <c r="TIC35" s="84"/>
      <c r="TID35" s="84"/>
      <c r="TIE35" s="84"/>
      <c r="TIF35" s="84"/>
      <c r="TIG35" s="84"/>
      <c r="TIH35" s="84"/>
      <c r="TII35" s="84"/>
      <c r="TIJ35" s="84"/>
      <c r="TIK35" s="84"/>
      <c r="TIL35" s="84"/>
      <c r="TIM35" s="84"/>
      <c r="TIN35" s="84"/>
      <c r="TIO35" s="84"/>
      <c r="TIP35" s="84"/>
      <c r="TIQ35" s="84"/>
      <c r="TIR35" s="84"/>
      <c r="TIS35" s="84"/>
      <c r="TIT35" s="84"/>
      <c r="TIU35" s="84"/>
      <c r="TIV35" s="84"/>
      <c r="TIW35" s="84"/>
      <c r="TIX35" s="84"/>
      <c r="TIY35" s="84"/>
      <c r="TIZ35" s="84"/>
      <c r="TJA35" s="84"/>
      <c r="TJB35" s="84"/>
      <c r="TJC35" s="84"/>
      <c r="TJD35" s="84"/>
      <c r="TJE35" s="84"/>
      <c r="TJF35" s="84"/>
      <c r="TJG35" s="84"/>
      <c r="TJH35" s="84"/>
      <c r="TJI35" s="84"/>
      <c r="TJJ35" s="84"/>
      <c r="TJK35" s="84"/>
      <c r="TJL35" s="84"/>
      <c r="TJM35" s="84"/>
      <c r="TJN35" s="84"/>
      <c r="TJO35" s="84"/>
      <c r="TJP35" s="84"/>
      <c r="TJQ35" s="84"/>
      <c r="TJR35" s="84"/>
      <c r="TJS35" s="84"/>
      <c r="TJT35" s="84"/>
      <c r="TJU35" s="84"/>
      <c r="TJV35" s="84"/>
      <c r="TJW35" s="84"/>
      <c r="TJX35" s="84"/>
      <c r="TJY35" s="84"/>
      <c r="TJZ35" s="84"/>
      <c r="TKA35" s="84"/>
      <c r="TKB35" s="84"/>
      <c r="TKC35" s="84"/>
      <c r="TKD35" s="84"/>
      <c r="TKE35" s="84"/>
      <c r="TKF35" s="84"/>
      <c r="TKG35" s="84"/>
      <c r="TKH35" s="84"/>
      <c r="TKI35" s="84"/>
      <c r="TKJ35" s="84"/>
      <c r="TKK35" s="84"/>
      <c r="TKL35" s="84"/>
      <c r="TKM35" s="84"/>
      <c r="TKN35" s="84"/>
      <c r="TKO35" s="84"/>
      <c r="TKP35" s="84"/>
      <c r="TKQ35" s="84"/>
      <c r="TKR35" s="84"/>
      <c r="TKS35" s="84"/>
      <c r="TKT35" s="84"/>
      <c r="TKU35" s="84"/>
      <c r="TKV35" s="84"/>
      <c r="TKW35" s="84"/>
      <c r="TKX35" s="84"/>
      <c r="TKY35" s="84"/>
      <c r="TKZ35" s="84"/>
      <c r="TLA35" s="84"/>
      <c r="TLB35" s="84"/>
      <c r="TLC35" s="84"/>
      <c r="TLD35" s="84"/>
      <c r="TLE35" s="84"/>
      <c r="TLF35" s="84"/>
      <c r="TLG35" s="84"/>
      <c r="TLH35" s="84"/>
      <c r="TLI35" s="84"/>
      <c r="TLJ35" s="84"/>
      <c r="TLK35" s="84"/>
      <c r="TLL35" s="84"/>
      <c r="TLM35" s="84"/>
      <c r="TLN35" s="84"/>
      <c r="TLO35" s="84"/>
      <c r="TLP35" s="84"/>
      <c r="TLQ35" s="84"/>
      <c r="TLR35" s="84"/>
      <c r="TLS35" s="84"/>
      <c r="TLT35" s="84"/>
      <c r="TLU35" s="84"/>
      <c r="TLV35" s="84"/>
      <c r="TLW35" s="84"/>
      <c r="TLX35" s="84"/>
      <c r="TLY35" s="84"/>
      <c r="TLZ35" s="84"/>
      <c r="TMA35" s="84"/>
      <c r="TMB35" s="84"/>
      <c r="TMC35" s="84"/>
      <c r="TMD35" s="84"/>
      <c r="TME35" s="84"/>
      <c r="TMF35" s="84"/>
      <c r="TMG35" s="84"/>
      <c r="TMH35" s="84"/>
      <c r="TMI35" s="84"/>
      <c r="TMJ35" s="84"/>
      <c r="TMK35" s="84"/>
      <c r="TML35" s="84"/>
      <c r="TMM35" s="84"/>
      <c r="TMN35" s="84"/>
      <c r="TMO35" s="84"/>
      <c r="TMP35" s="84"/>
      <c r="TMQ35" s="84"/>
      <c r="TMR35" s="84"/>
      <c r="TMS35" s="84"/>
      <c r="TMT35" s="84"/>
      <c r="TMU35" s="84"/>
      <c r="TMV35" s="84"/>
      <c r="TMW35" s="84"/>
      <c r="TMX35" s="84"/>
      <c r="TMY35" s="84"/>
      <c r="TMZ35" s="84"/>
      <c r="TNA35" s="84"/>
      <c r="TNB35" s="84"/>
      <c r="TNC35" s="84"/>
      <c r="TND35" s="84"/>
      <c r="TNE35" s="84"/>
      <c r="TNF35" s="84"/>
      <c r="TNG35" s="84"/>
      <c r="TNH35" s="84"/>
      <c r="TNI35" s="84"/>
      <c r="TNJ35" s="84"/>
      <c r="TNK35" s="84"/>
      <c r="TNL35" s="84"/>
      <c r="TNM35" s="84"/>
      <c r="TNN35" s="84"/>
      <c r="TNO35" s="84"/>
      <c r="TNP35" s="84"/>
      <c r="TNQ35" s="84"/>
      <c r="TNR35" s="84"/>
      <c r="TNS35" s="84"/>
      <c r="TNT35" s="84"/>
      <c r="TNU35" s="84"/>
      <c r="TNV35" s="84"/>
      <c r="TNW35" s="84"/>
      <c r="TNX35" s="84"/>
      <c r="TNY35" s="84"/>
      <c r="TNZ35" s="84"/>
      <c r="TOA35" s="84"/>
      <c r="TOB35" s="84"/>
      <c r="TOC35" s="84"/>
      <c r="TOD35" s="84"/>
      <c r="TOE35" s="84"/>
      <c r="TOF35" s="84"/>
      <c r="TOG35" s="84"/>
      <c r="TOH35" s="84"/>
      <c r="TOI35" s="84"/>
      <c r="TOJ35" s="84"/>
      <c r="TOK35" s="84"/>
      <c r="TOL35" s="84"/>
      <c r="TOM35" s="84"/>
      <c r="TON35" s="84"/>
      <c r="TOO35" s="84"/>
      <c r="TOP35" s="84"/>
      <c r="TOQ35" s="84"/>
      <c r="TOR35" s="84"/>
      <c r="TOS35" s="84"/>
      <c r="TOT35" s="84"/>
      <c r="TOU35" s="84"/>
      <c r="TOV35" s="84"/>
      <c r="TOW35" s="84"/>
      <c r="TOX35" s="84"/>
      <c r="TOY35" s="84"/>
      <c r="TOZ35" s="84"/>
      <c r="TPA35" s="84"/>
      <c r="TPB35" s="84"/>
      <c r="TPC35" s="84"/>
      <c r="TPD35" s="84"/>
      <c r="TPE35" s="84"/>
      <c r="TPF35" s="84"/>
      <c r="TPG35" s="84"/>
      <c r="TPH35" s="84"/>
      <c r="TPI35" s="84"/>
      <c r="TPJ35" s="84"/>
      <c r="TPK35" s="84"/>
      <c r="TPL35" s="84"/>
      <c r="TPM35" s="84"/>
      <c r="TPN35" s="84"/>
      <c r="TPO35" s="84"/>
      <c r="TPP35" s="84"/>
      <c r="TPQ35" s="84"/>
      <c r="TPR35" s="84"/>
      <c r="TPS35" s="84"/>
      <c r="TPT35" s="84"/>
      <c r="TPU35" s="84"/>
      <c r="TPV35" s="84"/>
      <c r="TPW35" s="84"/>
      <c r="TPX35" s="84"/>
      <c r="TPY35" s="84"/>
      <c r="TPZ35" s="84"/>
      <c r="TQA35" s="84"/>
      <c r="TQB35" s="84"/>
      <c r="TQC35" s="84"/>
      <c r="TQD35" s="84"/>
      <c r="TQE35" s="84"/>
      <c r="TQF35" s="84"/>
      <c r="TQG35" s="84"/>
      <c r="TQH35" s="84"/>
      <c r="TQI35" s="84"/>
      <c r="TQJ35" s="84"/>
      <c r="TQK35" s="84"/>
      <c r="TQL35" s="84"/>
      <c r="TQM35" s="84"/>
      <c r="TQN35" s="84"/>
      <c r="TQO35" s="84"/>
      <c r="TQP35" s="84"/>
      <c r="TQQ35" s="84"/>
      <c r="TQR35" s="84"/>
      <c r="TQS35" s="84"/>
      <c r="TQT35" s="84"/>
      <c r="TQU35" s="84"/>
      <c r="TQV35" s="84"/>
      <c r="TQW35" s="84"/>
      <c r="TQX35" s="84"/>
      <c r="TQY35" s="84"/>
      <c r="TQZ35" s="84"/>
      <c r="TRA35" s="84"/>
      <c r="TRB35" s="84"/>
      <c r="TRC35" s="84"/>
      <c r="TRD35" s="84"/>
      <c r="TRE35" s="84"/>
      <c r="TRF35" s="84"/>
      <c r="TRG35" s="84"/>
      <c r="TRH35" s="84"/>
      <c r="TRI35" s="84"/>
      <c r="TRJ35" s="84"/>
      <c r="TRK35" s="84"/>
      <c r="TRL35" s="84"/>
      <c r="TRM35" s="84"/>
      <c r="TRN35" s="84"/>
      <c r="TRO35" s="84"/>
      <c r="TRP35" s="84"/>
      <c r="TRQ35" s="84"/>
      <c r="TRR35" s="84"/>
      <c r="TRS35" s="84"/>
      <c r="TRT35" s="84"/>
      <c r="TRU35" s="84"/>
      <c r="TRV35" s="84"/>
      <c r="TRW35" s="84"/>
      <c r="TRX35" s="84"/>
      <c r="TRY35" s="84"/>
      <c r="TRZ35" s="84"/>
      <c r="TSA35" s="84"/>
      <c r="TSB35" s="84"/>
      <c r="TSC35" s="84"/>
      <c r="TSD35" s="84"/>
      <c r="TSE35" s="84"/>
      <c r="TSF35" s="84"/>
      <c r="TSG35" s="84"/>
      <c r="TSH35" s="84"/>
      <c r="TSI35" s="84"/>
      <c r="TSJ35" s="84"/>
      <c r="TSK35" s="84"/>
      <c r="TSL35" s="84"/>
      <c r="TSM35" s="84"/>
      <c r="TSN35" s="84"/>
      <c r="TSO35" s="84"/>
      <c r="TSP35" s="84"/>
      <c r="TSQ35" s="84"/>
      <c r="TSR35" s="84"/>
      <c r="TSS35" s="84"/>
      <c r="TST35" s="84"/>
      <c r="TSU35" s="84"/>
      <c r="TSV35" s="84"/>
      <c r="TSW35" s="84"/>
      <c r="TSX35" s="84"/>
      <c r="TSY35" s="84"/>
      <c r="TSZ35" s="84"/>
      <c r="TTA35" s="84"/>
      <c r="TTB35" s="84"/>
      <c r="TTC35" s="84"/>
      <c r="TTD35" s="84"/>
      <c r="TTE35" s="84"/>
      <c r="TTF35" s="84"/>
      <c r="TTG35" s="84"/>
      <c r="TTH35" s="84"/>
      <c r="TTI35" s="84"/>
      <c r="TTJ35" s="84"/>
      <c r="TTK35" s="84"/>
      <c r="TTL35" s="84"/>
      <c r="TTM35" s="84"/>
      <c r="TTN35" s="84"/>
      <c r="TTO35" s="84"/>
      <c r="TTP35" s="84"/>
      <c r="TTQ35" s="84"/>
      <c r="TTR35" s="84"/>
      <c r="TTS35" s="84"/>
      <c r="TTT35" s="84"/>
      <c r="TTU35" s="84"/>
      <c r="TTV35" s="84"/>
      <c r="TTW35" s="84"/>
      <c r="TTX35" s="84"/>
      <c r="TTY35" s="84"/>
      <c r="TTZ35" s="84"/>
      <c r="TUA35" s="84"/>
      <c r="TUB35" s="84"/>
      <c r="TUC35" s="84"/>
      <c r="TUD35" s="84"/>
      <c r="TUE35" s="84"/>
      <c r="TUF35" s="84"/>
      <c r="TUG35" s="84"/>
      <c r="TUH35" s="84"/>
      <c r="TUI35" s="84"/>
      <c r="TUJ35" s="84"/>
      <c r="TUK35" s="84"/>
      <c r="TUL35" s="84"/>
      <c r="TUM35" s="84"/>
      <c r="TUN35" s="84"/>
      <c r="TUO35" s="84"/>
      <c r="TUP35" s="84"/>
      <c r="TUQ35" s="84"/>
      <c r="TUR35" s="84"/>
      <c r="TUS35" s="84"/>
      <c r="TUT35" s="84"/>
      <c r="TUU35" s="84"/>
      <c r="TUV35" s="84"/>
      <c r="TUW35" s="84"/>
      <c r="TUX35" s="84"/>
      <c r="TUY35" s="84"/>
      <c r="TUZ35" s="84"/>
      <c r="TVA35" s="84"/>
      <c r="TVB35" s="84"/>
      <c r="TVC35" s="84"/>
      <c r="TVD35" s="84"/>
      <c r="TVE35" s="84"/>
      <c r="TVF35" s="84"/>
      <c r="TVG35" s="84"/>
      <c r="TVH35" s="84"/>
      <c r="TVI35" s="84"/>
      <c r="TVJ35" s="84"/>
      <c r="TVK35" s="84"/>
      <c r="TVL35" s="84"/>
      <c r="TVM35" s="84"/>
      <c r="TVN35" s="84"/>
      <c r="TVO35" s="84"/>
      <c r="TVP35" s="84"/>
      <c r="TVQ35" s="84"/>
      <c r="TVR35" s="84"/>
      <c r="TVS35" s="84"/>
      <c r="TVT35" s="84"/>
      <c r="TVU35" s="84"/>
      <c r="TVV35" s="84"/>
      <c r="TVW35" s="84"/>
      <c r="TVX35" s="84"/>
      <c r="TVY35" s="84"/>
      <c r="TVZ35" s="84"/>
      <c r="TWA35" s="84"/>
      <c r="TWB35" s="84"/>
      <c r="TWC35" s="84"/>
      <c r="TWD35" s="84"/>
      <c r="TWE35" s="84"/>
      <c r="TWF35" s="84"/>
      <c r="TWG35" s="84"/>
      <c r="TWH35" s="84"/>
      <c r="TWI35" s="84"/>
      <c r="TWJ35" s="84"/>
      <c r="TWK35" s="84"/>
      <c r="TWL35" s="84"/>
      <c r="TWM35" s="84"/>
      <c r="TWN35" s="84"/>
      <c r="TWO35" s="84"/>
      <c r="TWP35" s="84"/>
      <c r="TWQ35" s="84"/>
      <c r="TWR35" s="84"/>
      <c r="TWS35" s="84"/>
      <c r="TWT35" s="84"/>
      <c r="TWU35" s="84"/>
      <c r="TWV35" s="84"/>
      <c r="TWW35" s="84"/>
      <c r="TWX35" s="84"/>
      <c r="TWY35" s="84"/>
      <c r="TWZ35" s="84"/>
      <c r="TXA35" s="84"/>
      <c r="TXB35" s="84"/>
      <c r="TXC35" s="84"/>
      <c r="TXD35" s="84"/>
      <c r="TXE35" s="84"/>
      <c r="TXF35" s="84"/>
      <c r="TXG35" s="84"/>
      <c r="TXH35" s="84"/>
      <c r="TXI35" s="84"/>
      <c r="TXJ35" s="84"/>
      <c r="TXK35" s="84"/>
      <c r="TXL35" s="84"/>
      <c r="TXM35" s="84"/>
      <c r="TXN35" s="84"/>
      <c r="TXO35" s="84"/>
      <c r="TXP35" s="84"/>
      <c r="TXQ35" s="84"/>
      <c r="TXR35" s="84"/>
      <c r="TXS35" s="84"/>
      <c r="TXT35" s="84"/>
      <c r="TXU35" s="84"/>
      <c r="TXV35" s="84"/>
      <c r="TXW35" s="84"/>
      <c r="TXX35" s="84"/>
      <c r="TXY35" s="84"/>
      <c r="TXZ35" s="84"/>
      <c r="TYA35" s="84"/>
      <c r="TYB35" s="84"/>
      <c r="TYC35" s="84"/>
      <c r="TYD35" s="84"/>
      <c r="TYE35" s="84"/>
      <c r="TYF35" s="84"/>
      <c r="TYG35" s="84"/>
      <c r="TYH35" s="84"/>
      <c r="TYI35" s="84"/>
      <c r="TYJ35" s="84"/>
      <c r="TYK35" s="84"/>
      <c r="TYL35" s="84"/>
      <c r="TYM35" s="84"/>
      <c r="TYN35" s="84"/>
      <c r="TYO35" s="84"/>
      <c r="TYP35" s="84"/>
      <c r="TYQ35" s="84"/>
      <c r="TYR35" s="84"/>
      <c r="TYS35" s="84"/>
      <c r="TYT35" s="84"/>
      <c r="TYU35" s="84"/>
      <c r="TYV35" s="84"/>
      <c r="TYW35" s="84"/>
      <c r="TYX35" s="84"/>
      <c r="TYY35" s="84"/>
      <c r="TYZ35" s="84"/>
      <c r="TZA35" s="84"/>
      <c r="TZB35" s="84"/>
      <c r="TZC35" s="84"/>
      <c r="TZD35" s="84"/>
      <c r="TZE35" s="84"/>
      <c r="TZF35" s="84"/>
      <c r="TZG35" s="84"/>
      <c r="TZH35" s="84"/>
      <c r="TZI35" s="84"/>
      <c r="TZJ35" s="84"/>
      <c r="TZK35" s="84"/>
      <c r="TZL35" s="84"/>
      <c r="TZM35" s="84"/>
      <c r="TZN35" s="84"/>
      <c r="TZO35" s="84"/>
      <c r="TZP35" s="84"/>
      <c r="TZQ35" s="84"/>
      <c r="TZR35" s="84"/>
      <c r="TZS35" s="84"/>
      <c r="TZT35" s="84"/>
      <c r="TZU35" s="84"/>
      <c r="TZV35" s="84"/>
      <c r="TZW35" s="84"/>
      <c r="TZX35" s="84"/>
      <c r="TZY35" s="84"/>
      <c r="TZZ35" s="84"/>
      <c r="UAA35" s="84"/>
      <c r="UAB35" s="84"/>
      <c r="UAC35" s="84"/>
      <c r="UAD35" s="84"/>
      <c r="UAE35" s="84"/>
      <c r="UAF35" s="84"/>
      <c r="UAG35" s="84"/>
      <c r="UAH35" s="84"/>
      <c r="UAI35" s="84"/>
      <c r="UAJ35" s="84"/>
      <c r="UAK35" s="84"/>
      <c r="UAL35" s="84"/>
      <c r="UAM35" s="84"/>
      <c r="UAN35" s="84"/>
      <c r="UAO35" s="84"/>
      <c r="UAP35" s="84"/>
      <c r="UAQ35" s="84"/>
      <c r="UAR35" s="84"/>
      <c r="UAS35" s="84"/>
      <c r="UAT35" s="84"/>
      <c r="UAU35" s="84"/>
      <c r="UAV35" s="84"/>
      <c r="UAW35" s="84"/>
      <c r="UAX35" s="84"/>
      <c r="UAY35" s="84"/>
      <c r="UAZ35" s="84"/>
      <c r="UBA35" s="84"/>
      <c r="UBB35" s="84"/>
      <c r="UBC35" s="84"/>
      <c r="UBD35" s="84"/>
      <c r="UBE35" s="84"/>
      <c r="UBF35" s="84"/>
      <c r="UBG35" s="84"/>
      <c r="UBH35" s="84"/>
      <c r="UBI35" s="84"/>
      <c r="UBJ35" s="84"/>
      <c r="UBK35" s="84"/>
      <c r="UBL35" s="84"/>
      <c r="UBM35" s="84"/>
      <c r="UBN35" s="84"/>
      <c r="UBO35" s="84"/>
      <c r="UBP35" s="84"/>
      <c r="UBQ35" s="84"/>
      <c r="UBR35" s="84"/>
      <c r="UBS35" s="84"/>
      <c r="UBT35" s="84"/>
      <c r="UBU35" s="84"/>
      <c r="UBV35" s="84"/>
      <c r="UBW35" s="84"/>
      <c r="UBX35" s="84"/>
      <c r="UBY35" s="84"/>
      <c r="UBZ35" s="84"/>
      <c r="UCA35" s="84"/>
      <c r="UCB35" s="84"/>
      <c r="UCC35" s="84"/>
      <c r="UCD35" s="84"/>
      <c r="UCE35" s="84"/>
      <c r="UCF35" s="84"/>
      <c r="UCG35" s="84"/>
      <c r="UCH35" s="84"/>
      <c r="UCI35" s="84"/>
      <c r="UCJ35" s="84"/>
      <c r="UCK35" s="84"/>
      <c r="UCL35" s="84"/>
      <c r="UCM35" s="84"/>
      <c r="UCN35" s="84"/>
      <c r="UCO35" s="84"/>
      <c r="UCP35" s="84"/>
      <c r="UCQ35" s="84"/>
      <c r="UCR35" s="84"/>
      <c r="UCS35" s="84"/>
      <c r="UCT35" s="84"/>
      <c r="UCU35" s="84"/>
      <c r="UCV35" s="84"/>
      <c r="UCW35" s="84"/>
      <c r="UCX35" s="84"/>
      <c r="UCY35" s="84"/>
      <c r="UCZ35" s="84"/>
      <c r="UDA35" s="84"/>
      <c r="UDB35" s="84"/>
      <c r="UDC35" s="84"/>
      <c r="UDD35" s="84"/>
      <c r="UDE35" s="84"/>
      <c r="UDF35" s="84"/>
      <c r="UDG35" s="84"/>
      <c r="UDH35" s="84"/>
      <c r="UDI35" s="84"/>
      <c r="UDJ35" s="84"/>
      <c r="UDK35" s="84"/>
      <c r="UDL35" s="84"/>
      <c r="UDM35" s="84"/>
      <c r="UDN35" s="84"/>
      <c r="UDO35" s="84"/>
      <c r="UDP35" s="84"/>
      <c r="UDQ35" s="84"/>
      <c r="UDR35" s="84"/>
      <c r="UDS35" s="84"/>
      <c r="UDT35" s="84"/>
      <c r="UDU35" s="84"/>
      <c r="UDV35" s="84"/>
      <c r="UDW35" s="84"/>
      <c r="UDX35" s="84"/>
      <c r="UDY35" s="84"/>
      <c r="UDZ35" s="84"/>
      <c r="UEA35" s="84"/>
      <c r="UEB35" s="84"/>
      <c r="UEC35" s="84"/>
      <c r="UED35" s="84"/>
      <c r="UEE35" s="84"/>
      <c r="UEF35" s="84"/>
      <c r="UEG35" s="84"/>
      <c r="UEH35" s="84"/>
      <c r="UEI35" s="84"/>
      <c r="UEJ35" s="84"/>
      <c r="UEK35" s="84"/>
      <c r="UEL35" s="84"/>
      <c r="UEM35" s="84"/>
      <c r="UEN35" s="84"/>
      <c r="UEO35" s="84"/>
      <c r="UEP35" s="84"/>
      <c r="UEQ35" s="84"/>
      <c r="UER35" s="84"/>
      <c r="UES35" s="84"/>
      <c r="UET35" s="84"/>
      <c r="UEU35" s="84"/>
      <c r="UEV35" s="84"/>
      <c r="UEW35" s="84"/>
      <c r="UEX35" s="84"/>
      <c r="UEY35" s="84"/>
      <c r="UEZ35" s="84"/>
      <c r="UFA35" s="84"/>
      <c r="UFB35" s="84"/>
      <c r="UFC35" s="84"/>
      <c r="UFD35" s="84"/>
      <c r="UFE35" s="84"/>
      <c r="UFF35" s="84"/>
      <c r="UFG35" s="84"/>
      <c r="UFH35" s="84"/>
      <c r="UFI35" s="84"/>
      <c r="UFJ35" s="84"/>
      <c r="UFK35" s="84"/>
      <c r="UFL35" s="84"/>
      <c r="UFM35" s="84"/>
      <c r="UFN35" s="84"/>
      <c r="UFO35" s="84"/>
      <c r="UFP35" s="84"/>
      <c r="UFQ35" s="84"/>
      <c r="UFR35" s="84"/>
      <c r="UFS35" s="84"/>
      <c r="UFT35" s="84"/>
      <c r="UFU35" s="84"/>
      <c r="UFV35" s="84"/>
      <c r="UFW35" s="84"/>
      <c r="UFX35" s="84"/>
      <c r="UFY35" s="84"/>
      <c r="UFZ35" s="84"/>
      <c r="UGA35" s="84"/>
      <c r="UGB35" s="84"/>
      <c r="UGC35" s="84"/>
      <c r="UGD35" s="84"/>
      <c r="UGE35" s="84"/>
      <c r="UGF35" s="84"/>
      <c r="UGG35" s="84"/>
      <c r="UGH35" s="84"/>
      <c r="UGI35" s="84"/>
      <c r="UGJ35" s="84"/>
      <c r="UGK35" s="84"/>
      <c r="UGL35" s="84"/>
      <c r="UGM35" s="84"/>
      <c r="UGN35" s="84"/>
      <c r="UGO35" s="84"/>
      <c r="UGP35" s="84"/>
      <c r="UGQ35" s="84"/>
      <c r="UGR35" s="84"/>
      <c r="UGS35" s="84"/>
      <c r="UGT35" s="84"/>
      <c r="UGU35" s="84"/>
      <c r="UGV35" s="84"/>
      <c r="UGW35" s="84"/>
      <c r="UGX35" s="84"/>
      <c r="UGY35" s="84"/>
      <c r="UGZ35" s="84"/>
      <c r="UHA35" s="84"/>
      <c r="UHB35" s="84"/>
      <c r="UHC35" s="84"/>
      <c r="UHD35" s="84"/>
      <c r="UHE35" s="84"/>
      <c r="UHF35" s="84"/>
      <c r="UHG35" s="84"/>
      <c r="UHH35" s="84"/>
      <c r="UHI35" s="84"/>
      <c r="UHJ35" s="84"/>
      <c r="UHK35" s="84"/>
      <c r="UHL35" s="84"/>
      <c r="UHM35" s="84"/>
      <c r="UHN35" s="84"/>
      <c r="UHO35" s="84"/>
      <c r="UHP35" s="84"/>
      <c r="UHQ35" s="84"/>
      <c r="UHR35" s="84"/>
      <c r="UHS35" s="84"/>
      <c r="UHT35" s="84"/>
      <c r="UHU35" s="84"/>
      <c r="UHV35" s="84"/>
      <c r="UHW35" s="84"/>
      <c r="UHX35" s="84"/>
      <c r="UHY35" s="84"/>
      <c r="UHZ35" s="84"/>
      <c r="UIA35" s="84"/>
      <c r="UIB35" s="84"/>
      <c r="UIC35" s="84"/>
      <c r="UID35" s="84"/>
      <c r="UIE35" s="84"/>
      <c r="UIF35" s="84"/>
      <c r="UIG35" s="84"/>
      <c r="UIH35" s="84"/>
      <c r="UII35" s="84"/>
      <c r="UIJ35" s="84"/>
      <c r="UIK35" s="84"/>
      <c r="UIL35" s="84"/>
      <c r="UIM35" s="84"/>
      <c r="UIN35" s="84"/>
      <c r="UIO35" s="84"/>
      <c r="UIP35" s="84"/>
      <c r="UIQ35" s="84"/>
      <c r="UIR35" s="84"/>
      <c r="UIS35" s="84"/>
      <c r="UIT35" s="84"/>
      <c r="UIU35" s="84"/>
      <c r="UIV35" s="84"/>
      <c r="UIW35" s="84"/>
      <c r="UIX35" s="84"/>
      <c r="UIY35" s="84"/>
      <c r="UIZ35" s="84"/>
      <c r="UJA35" s="84"/>
      <c r="UJB35" s="84"/>
      <c r="UJC35" s="84"/>
      <c r="UJD35" s="84"/>
      <c r="UJE35" s="84"/>
      <c r="UJF35" s="84"/>
      <c r="UJG35" s="84"/>
      <c r="UJH35" s="84"/>
      <c r="UJI35" s="84"/>
      <c r="UJJ35" s="84"/>
      <c r="UJK35" s="84"/>
      <c r="UJL35" s="84"/>
      <c r="UJM35" s="84"/>
      <c r="UJN35" s="84"/>
      <c r="UJO35" s="84"/>
      <c r="UJP35" s="84"/>
      <c r="UJQ35" s="84"/>
      <c r="UJR35" s="84"/>
      <c r="UJS35" s="84"/>
      <c r="UJT35" s="84"/>
      <c r="UJU35" s="84"/>
      <c r="UJV35" s="84"/>
      <c r="UJW35" s="84"/>
      <c r="UJX35" s="84"/>
      <c r="UJY35" s="84"/>
      <c r="UJZ35" s="84"/>
      <c r="UKA35" s="84"/>
      <c r="UKB35" s="84"/>
      <c r="UKC35" s="84"/>
      <c r="UKD35" s="84"/>
      <c r="UKE35" s="84"/>
      <c r="UKF35" s="84"/>
      <c r="UKG35" s="84"/>
      <c r="UKH35" s="84"/>
      <c r="UKI35" s="84"/>
      <c r="UKJ35" s="84"/>
      <c r="UKK35" s="84"/>
      <c r="UKL35" s="84"/>
      <c r="UKM35" s="84"/>
      <c r="UKN35" s="84"/>
      <c r="UKO35" s="84"/>
      <c r="UKP35" s="84"/>
      <c r="UKQ35" s="84"/>
      <c r="UKR35" s="84"/>
      <c r="UKS35" s="84"/>
      <c r="UKT35" s="84"/>
      <c r="UKU35" s="84"/>
      <c r="UKV35" s="84"/>
      <c r="UKW35" s="84"/>
      <c r="UKX35" s="84"/>
      <c r="UKY35" s="84"/>
      <c r="UKZ35" s="84"/>
      <c r="ULA35" s="84"/>
      <c r="ULB35" s="84"/>
      <c r="ULC35" s="84"/>
      <c r="ULD35" s="84"/>
      <c r="ULE35" s="84"/>
      <c r="ULF35" s="84"/>
      <c r="ULG35" s="84"/>
      <c r="ULH35" s="84"/>
      <c r="ULI35" s="84"/>
      <c r="ULJ35" s="84"/>
      <c r="ULK35" s="84"/>
      <c r="ULL35" s="84"/>
      <c r="ULM35" s="84"/>
      <c r="ULN35" s="84"/>
      <c r="ULO35" s="84"/>
      <c r="ULP35" s="84"/>
      <c r="ULQ35" s="84"/>
      <c r="ULR35" s="84"/>
      <c r="ULS35" s="84"/>
      <c r="ULT35" s="84"/>
      <c r="ULU35" s="84"/>
      <c r="ULV35" s="84"/>
      <c r="ULW35" s="84"/>
      <c r="ULX35" s="84"/>
      <c r="ULY35" s="84"/>
      <c r="ULZ35" s="84"/>
      <c r="UMA35" s="84"/>
      <c r="UMB35" s="84"/>
      <c r="UMC35" s="84"/>
      <c r="UMD35" s="84"/>
      <c r="UME35" s="84"/>
      <c r="UMF35" s="84"/>
      <c r="UMG35" s="84"/>
      <c r="UMH35" s="84"/>
      <c r="UMI35" s="84"/>
      <c r="UMJ35" s="84"/>
      <c r="UMK35" s="84"/>
      <c r="UML35" s="84"/>
      <c r="UMM35" s="84"/>
      <c r="UMN35" s="84"/>
      <c r="UMO35" s="84"/>
      <c r="UMP35" s="84"/>
      <c r="UMQ35" s="84"/>
      <c r="UMR35" s="84"/>
      <c r="UMS35" s="84"/>
      <c r="UMT35" s="84"/>
      <c r="UMU35" s="84"/>
      <c r="UMV35" s="84"/>
      <c r="UMW35" s="84"/>
      <c r="UMX35" s="84"/>
      <c r="UMY35" s="84"/>
      <c r="UMZ35" s="84"/>
      <c r="UNA35" s="84"/>
      <c r="UNB35" s="84"/>
      <c r="UNC35" s="84"/>
      <c r="UND35" s="84"/>
      <c r="UNE35" s="84"/>
      <c r="UNF35" s="84"/>
      <c r="UNG35" s="84"/>
      <c r="UNH35" s="84"/>
      <c r="UNI35" s="84"/>
      <c r="UNJ35" s="84"/>
      <c r="UNK35" s="84"/>
      <c r="UNL35" s="84"/>
      <c r="UNM35" s="84"/>
      <c r="UNN35" s="84"/>
      <c r="UNO35" s="84"/>
      <c r="UNP35" s="84"/>
      <c r="UNQ35" s="84"/>
      <c r="UNR35" s="84"/>
      <c r="UNS35" s="84"/>
      <c r="UNT35" s="84"/>
      <c r="UNU35" s="84"/>
      <c r="UNV35" s="84"/>
      <c r="UNW35" s="84"/>
      <c r="UNX35" s="84"/>
      <c r="UNY35" s="84"/>
      <c r="UNZ35" s="84"/>
      <c r="UOA35" s="84"/>
      <c r="UOB35" s="84"/>
      <c r="UOC35" s="84"/>
      <c r="UOD35" s="84"/>
      <c r="UOE35" s="84"/>
      <c r="UOF35" s="84"/>
      <c r="UOG35" s="84"/>
      <c r="UOH35" s="84"/>
      <c r="UOI35" s="84"/>
      <c r="UOJ35" s="84"/>
      <c r="UOK35" s="84"/>
      <c r="UOL35" s="84"/>
      <c r="UOM35" s="84"/>
      <c r="UON35" s="84"/>
      <c r="UOO35" s="84"/>
      <c r="UOP35" s="84"/>
      <c r="UOQ35" s="84"/>
      <c r="UOR35" s="84"/>
      <c r="UOS35" s="84"/>
      <c r="UOT35" s="84"/>
      <c r="UOU35" s="84"/>
      <c r="UOV35" s="84"/>
      <c r="UOW35" s="84"/>
      <c r="UOX35" s="84"/>
      <c r="UOY35" s="84"/>
      <c r="UOZ35" s="84"/>
      <c r="UPA35" s="84"/>
      <c r="UPB35" s="84"/>
      <c r="UPC35" s="84"/>
      <c r="UPD35" s="84"/>
      <c r="UPE35" s="84"/>
      <c r="UPF35" s="84"/>
      <c r="UPG35" s="84"/>
      <c r="UPH35" s="84"/>
      <c r="UPI35" s="84"/>
      <c r="UPJ35" s="84"/>
      <c r="UPK35" s="84"/>
      <c r="UPL35" s="84"/>
      <c r="UPM35" s="84"/>
      <c r="UPN35" s="84"/>
      <c r="UPO35" s="84"/>
      <c r="UPP35" s="84"/>
      <c r="UPQ35" s="84"/>
      <c r="UPR35" s="84"/>
      <c r="UPS35" s="84"/>
      <c r="UPT35" s="84"/>
      <c r="UPU35" s="84"/>
      <c r="UPV35" s="84"/>
      <c r="UPW35" s="84"/>
      <c r="UPX35" s="84"/>
      <c r="UPY35" s="84"/>
      <c r="UPZ35" s="84"/>
      <c r="UQA35" s="84"/>
      <c r="UQB35" s="84"/>
      <c r="UQC35" s="84"/>
      <c r="UQD35" s="84"/>
      <c r="UQE35" s="84"/>
      <c r="UQF35" s="84"/>
      <c r="UQG35" s="84"/>
      <c r="UQH35" s="84"/>
      <c r="UQI35" s="84"/>
      <c r="UQJ35" s="84"/>
      <c r="UQK35" s="84"/>
      <c r="UQL35" s="84"/>
      <c r="UQM35" s="84"/>
      <c r="UQN35" s="84"/>
      <c r="UQO35" s="84"/>
      <c r="UQP35" s="84"/>
      <c r="UQQ35" s="84"/>
      <c r="UQR35" s="84"/>
      <c r="UQS35" s="84"/>
      <c r="UQT35" s="84"/>
      <c r="UQU35" s="84"/>
      <c r="UQV35" s="84"/>
      <c r="UQW35" s="84"/>
      <c r="UQX35" s="84"/>
      <c r="UQY35" s="84"/>
      <c r="UQZ35" s="84"/>
      <c r="URA35" s="84"/>
      <c r="URB35" s="84"/>
      <c r="URC35" s="84"/>
      <c r="URD35" s="84"/>
      <c r="URE35" s="84"/>
      <c r="URF35" s="84"/>
      <c r="URG35" s="84"/>
      <c r="URH35" s="84"/>
      <c r="URI35" s="84"/>
      <c r="URJ35" s="84"/>
      <c r="URK35" s="84"/>
      <c r="URL35" s="84"/>
      <c r="URM35" s="84"/>
      <c r="URN35" s="84"/>
      <c r="URO35" s="84"/>
      <c r="URP35" s="84"/>
      <c r="URQ35" s="84"/>
      <c r="URR35" s="84"/>
      <c r="URS35" s="84"/>
      <c r="URT35" s="84"/>
      <c r="URU35" s="84"/>
      <c r="URV35" s="84"/>
      <c r="URW35" s="84"/>
      <c r="URX35" s="84"/>
      <c r="URY35" s="84"/>
      <c r="URZ35" s="84"/>
      <c r="USA35" s="84"/>
      <c r="USB35" s="84"/>
      <c r="USC35" s="84"/>
      <c r="USD35" s="84"/>
      <c r="USE35" s="84"/>
      <c r="USF35" s="84"/>
      <c r="USG35" s="84"/>
      <c r="USH35" s="84"/>
      <c r="USI35" s="84"/>
      <c r="USJ35" s="84"/>
      <c r="USK35" s="84"/>
      <c r="USL35" s="84"/>
      <c r="USM35" s="84"/>
      <c r="USN35" s="84"/>
      <c r="USO35" s="84"/>
      <c r="USP35" s="84"/>
      <c r="USQ35" s="84"/>
      <c r="USR35" s="84"/>
      <c r="USS35" s="84"/>
      <c r="UST35" s="84"/>
      <c r="USU35" s="84"/>
      <c r="USV35" s="84"/>
      <c r="USW35" s="84"/>
      <c r="USX35" s="84"/>
      <c r="USY35" s="84"/>
      <c r="USZ35" s="84"/>
      <c r="UTA35" s="84"/>
      <c r="UTB35" s="84"/>
      <c r="UTC35" s="84"/>
      <c r="UTD35" s="84"/>
      <c r="UTE35" s="84"/>
      <c r="UTF35" s="84"/>
      <c r="UTG35" s="84"/>
      <c r="UTH35" s="84"/>
      <c r="UTI35" s="84"/>
      <c r="UTJ35" s="84"/>
      <c r="UTK35" s="84"/>
      <c r="UTL35" s="84"/>
      <c r="UTM35" s="84"/>
      <c r="UTN35" s="84"/>
      <c r="UTO35" s="84"/>
      <c r="UTP35" s="84"/>
      <c r="UTQ35" s="84"/>
      <c r="UTR35" s="84"/>
      <c r="UTS35" s="84"/>
      <c r="UTT35" s="84"/>
      <c r="UTU35" s="84"/>
      <c r="UTV35" s="84"/>
      <c r="UTW35" s="84"/>
      <c r="UTX35" s="84"/>
      <c r="UTY35" s="84"/>
      <c r="UTZ35" s="84"/>
      <c r="UUA35" s="84"/>
      <c r="UUB35" s="84"/>
      <c r="UUC35" s="84"/>
      <c r="UUD35" s="84"/>
      <c r="UUE35" s="84"/>
      <c r="UUF35" s="84"/>
      <c r="UUG35" s="84"/>
      <c r="UUH35" s="84"/>
      <c r="UUI35" s="84"/>
      <c r="UUJ35" s="84"/>
      <c r="UUK35" s="84"/>
      <c r="UUL35" s="84"/>
      <c r="UUM35" s="84"/>
      <c r="UUN35" s="84"/>
      <c r="UUO35" s="84"/>
      <c r="UUP35" s="84"/>
      <c r="UUQ35" s="84"/>
      <c r="UUR35" s="84"/>
      <c r="UUS35" s="84"/>
      <c r="UUT35" s="84"/>
      <c r="UUU35" s="84"/>
      <c r="UUV35" s="84"/>
      <c r="UUW35" s="84"/>
      <c r="UUX35" s="84"/>
      <c r="UUY35" s="84"/>
      <c r="UUZ35" s="84"/>
      <c r="UVA35" s="84"/>
      <c r="UVB35" s="84"/>
      <c r="UVC35" s="84"/>
      <c r="UVD35" s="84"/>
      <c r="UVE35" s="84"/>
      <c r="UVF35" s="84"/>
      <c r="UVG35" s="84"/>
      <c r="UVH35" s="84"/>
      <c r="UVI35" s="84"/>
      <c r="UVJ35" s="84"/>
      <c r="UVK35" s="84"/>
      <c r="UVL35" s="84"/>
      <c r="UVM35" s="84"/>
      <c r="UVN35" s="84"/>
      <c r="UVO35" s="84"/>
      <c r="UVP35" s="84"/>
      <c r="UVQ35" s="84"/>
      <c r="UVR35" s="84"/>
      <c r="UVS35" s="84"/>
      <c r="UVT35" s="84"/>
      <c r="UVU35" s="84"/>
      <c r="UVV35" s="84"/>
      <c r="UVW35" s="84"/>
      <c r="UVX35" s="84"/>
      <c r="UVY35" s="84"/>
      <c r="UVZ35" s="84"/>
      <c r="UWA35" s="84"/>
      <c r="UWB35" s="84"/>
      <c r="UWC35" s="84"/>
      <c r="UWD35" s="84"/>
      <c r="UWE35" s="84"/>
      <c r="UWF35" s="84"/>
      <c r="UWG35" s="84"/>
      <c r="UWH35" s="84"/>
      <c r="UWI35" s="84"/>
      <c r="UWJ35" s="84"/>
      <c r="UWK35" s="84"/>
      <c r="UWL35" s="84"/>
      <c r="UWM35" s="84"/>
      <c r="UWN35" s="84"/>
      <c r="UWO35" s="84"/>
      <c r="UWP35" s="84"/>
      <c r="UWQ35" s="84"/>
      <c r="UWR35" s="84"/>
      <c r="UWS35" s="84"/>
      <c r="UWT35" s="84"/>
      <c r="UWU35" s="84"/>
      <c r="UWV35" s="84"/>
      <c r="UWW35" s="84"/>
      <c r="UWX35" s="84"/>
      <c r="UWY35" s="84"/>
      <c r="UWZ35" s="84"/>
      <c r="UXA35" s="84"/>
      <c r="UXB35" s="84"/>
      <c r="UXC35" s="84"/>
      <c r="UXD35" s="84"/>
      <c r="UXE35" s="84"/>
      <c r="UXF35" s="84"/>
      <c r="UXG35" s="84"/>
      <c r="UXH35" s="84"/>
      <c r="UXI35" s="84"/>
      <c r="UXJ35" s="84"/>
      <c r="UXK35" s="84"/>
      <c r="UXL35" s="84"/>
      <c r="UXM35" s="84"/>
      <c r="UXN35" s="84"/>
      <c r="UXO35" s="84"/>
      <c r="UXP35" s="84"/>
      <c r="UXQ35" s="84"/>
      <c r="UXR35" s="84"/>
      <c r="UXS35" s="84"/>
      <c r="UXT35" s="84"/>
      <c r="UXU35" s="84"/>
      <c r="UXV35" s="84"/>
      <c r="UXW35" s="84"/>
      <c r="UXX35" s="84"/>
      <c r="UXY35" s="84"/>
      <c r="UXZ35" s="84"/>
      <c r="UYA35" s="84"/>
      <c r="UYB35" s="84"/>
      <c r="UYC35" s="84"/>
      <c r="UYD35" s="84"/>
      <c r="UYE35" s="84"/>
      <c r="UYF35" s="84"/>
      <c r="UYG35" s="84"/>
      <c r="UYH35" s="84"/>
      <c r="UYI35" s="84"/>
      <c r="UYJ35" s="84"/>
      <c r="UYK35" s="84"/>
      <c r="UYL35" s="84"/>
      <c r="UYM35" s="84"/>
      <c r="UYN35" s="84"/>
      <c r="UYO35" s="84"/>
      <c r="UYP35" s="84"/>
      <c r="UYQ35" s="84"/>
      <c r="UYR35" s="84"/>
      <c r="UYS35" s="84"/>
      <c r="UYT35" s="84"/>
      <c r="UYU35" s="84"/>
      <c r="UYV35" s="84"/>
      <c r="UYW35" s="84"/>
      <c r="UYX35" s="84"/>
      <c r="UYY35" s="84"/>
      <c r="UYZ35" s="84"/>
      <c r="UZA35" s="84"/>
      <c r="UZB35" s="84"/>
      <c r="UZC35" s="84"/>
      <c r="UZD35" s="84"/>
      <c r="UZE35" s="84"/>
      <c r="UZF35" s="84"/>
      <c r="UZG35" s="84"/>
      <c r="UZH35" s="84"/>
      <c r="UZI35" s="84"/>
      <c r="UZJ35" s="84"/>
      <c r="UZK35" s="84"/>
      <c r="UZL35" s="84"/>
      <c r="UZM35" s="84"/>
      <c r="UZN35" s="84"/>
      <c r="UZO35" s="84"/>
      <c r="UZP35" s="84"/>
      <c r="UZQ35" s="84"/>
      <c r="UZR35" s="84"/>
      <c r="UZS35" s="84"/>
      <c r="UZT35" s="84"/>
      <c r="UZU35" s="84"/>
      <c r="UZV35" s="84"/>
      <c r="UZW35" s="84"/>
      <c r="UZX35" s="84"/>
      <c r="UZY35" s="84"/>
      <c r="UZZ35" s="84"/>
      <c r="VAA35" s="84"/>
      <c r="VAB35" s="84"/>
      <c r="VAC35" s="84"/>
      <c r="VAD35" s="84"/>
      <c r="VAE35" s="84"/>
      <c r="VAF35" s="84"/>
      <c r="VAG35" s="84"/>
      <c r="VAH35" s="84"/>
      <c r="VAI35" s="84"/>
      <c r="VAJ35" s="84"/>
      <c r="VAK35" s="84"/>
      <c r="VAL35" s="84"/>
      <c r="VAM35" s="84"/>
      <c r="VAN35" s="84"/>
      <c r="VAO35" s="84"/>
      <c r="VAP35" s="84"/>
      <c r="VAQ35" s="84"/>
      <c r="VAR35" s="84"/>
      <c r="VAS35" s="84"/>
      <c r="VAT35" s="84"/>
      <c r="VAU35" s="84"/>
      <c r="VAV35" s="84"/>
      <c r="VAW35" s="84"/>
      <c r="VAX35" s="84"/>
      <c r="VAY35" s="84"/>
      <c r="VAZ35" s="84"/>
      <c r="VBA35" s="84"/>
      <c r="VBB35" s="84"/>
      <c r="VBC35" s="84"/>
      <c r="VBD35" s="84"/>
      <c r="VBE35" s="84"/>
      <c r="VBF35" s="84"/>
      <c r="VBG35" s="84"/>
      <c r="VBH35" s="84"/>
      <c r="VBI35" s="84"/>
      <c r="VBJ35" s="84"/>
      <c r="VBK35" s="84"/>
      <c r="VBL35" s="84"/>
      <c r="VBM35" s="84"/>
      <c r="VBN35" s="84"/>
      <c r="VBO35" s="84"/>
      <c r="VBP35" s="84"/>
      <c r="VBQ35" s="84"/>
      <c r="VBR35" s="84"/>
      <c r="VBS35" s="84"/>
      <c r="VBT35" s="84"/>
      <c r="VBU35" s="84"/>
      <c r="VBV35" s="84"/>
      <c r="VBW35" s="84"/>
      <c r="VBX35" s="84"/>
      <c r="VBY35" s="84"/>
      <c r="VBZ35" s="84"/>
      <c r="VCA35" s="84"/>
      <c r="VCB35" s="84"/>
      <c r="VCC35" s="84"/>
      <c r="VCD35" s="84"/>
      <c r="VCE35" s="84"/>
      <c r="VCF35" s="84"/>
      <c r="VCG35" s="84"/>
      <c r="VCH35" s="84"/>
      <c r="VCI35" s="84"/>
      <c r="VCJ35" s="84"/>
      <c r="VCK35" s="84"/>
      <c r="VCL35" s="84"/>
      <c r="VCM35" s="84"/>
      <c r="VCN35" s="84"/>
      <c r="VCO35" s="84"/>
      <c r="VCP35" s="84"/>
      <c r="VCQ35" s="84"/>
      <c r="VCR35" s="84"/>
      <c r="VCS35" s="84"/>
      <c r="VCT35" s="84"/>
      <c r="VCU35" s="84"/>
      <c r="VCV35" s="84"/>
      <c r="VCW35" s="84"/>
      <c r="VCX35" s="84"/>
      <c r="VCY35" s="84"/>
      <c r="VCZ35" s="84"/>
      <c r="VDA35" s="84"/>
      <c r="VDB35" s="84"/>
      <c r="VDC35" s="84"/>
      <c r="VDD35" s="84"/>
      <c r="VDE35" s="84"/>
      <c r="VDF35" s="84"/>
      <c r="VDG35" s="84"/>
      <c r="VDH35" s="84"/>
      <c r="VDI35" s="84"/>
      <c r="VDJ35" s="84"/>
      <c r="VDK35" s="84"/>
      <c r="VDL35" s="84"/>
      <c r="VDM35" s="84"/>
      <c r="VDN35" s="84"/>
      <c r="VDO35" s="84"/>
      <c r="VDP35" s="84"/>
      <c r="VDQ35" s="84"/>
      <c r="VDR35" s="84"/>
      <c r="VDS35" s="84"/>
      <c r="VDT35" s="84"/>
      <c r="VDU35" s="84"/>
      <c r="VDV35" s="84"/>
      <c r="VDW35" s="84"/>
      <c r="VDX35" s="84"/>
      <c r="VDY35" s="84"/>
      <c r="VDZ35" s="84"/>
      <c r="VEA35" s="84"/>
      <c r="VEB35" s="84"/>
      <c r="VEC35" s="84"/>
      <c r="VED35" s="84"/>
      <c r="VEE35" s="84"/>
      <c r="VEF35" s="84"/>
      <c r="VEG35" s="84"/>
      <c r="VEH35" s="84"/>
      <c r="VEI35" s="84"/>
      <c r="VEJ35" s="84"/>
      <c r="VEK35" s="84"/>
      <c r="VEL35" s="84"/>
      <c r="VEM35" s="84"/>
      <c r="VEN35" s="84"/>
      <c r="VEO35" s="84"/>
      <c r="VEP35" s="84"/>
      <c r="VEQ35" s="84"/>
      <c r="VER35" s="84"/>
      <c r="VES35" s="84"/>
      <c r="VET35" s="84"/>
      <c r="VEU35" s="84"/>
      <c r="VEV35" s="84"/>
      <c r="VEW35" s="84"/>
      <c r="VEX35" s="84"/>
      <c r="VEY35" s="84"/>
      <c r="VEZ35" s="84"/>
      <c r="VFA35" s="84"/>
      <c r="VFB35" s="84"/>
      <c r="VFC35" s="84"/>
      <c r="VFD35" s="84"/>
      <c r="VFE35" s="84"/>
      <c r="VFF35" s="84"/>
      <c r="VFG35" s="84"/>
      <c r="VFH35" s="84"/>
      <c r="VFI35" s="84"/>
      <c r="VFJ35" s="84"/>
      <c r="VFK35" s="84"/>
      <c r="VFL35" s="84"/>
      <c r="VFM35" s="84"/>
      <c r="VFN35" s="84"/>
      <c r="VFO35" s="84"/>
      <c r="VFP35" s="84"/>
      <c r="VFQ35" s="84"/>
      <c r="VFR35" s="84"/>
      <c r="VFS35" s="84"/>
      <c r="VFT35" s="84"/>
      <c r="VFU35" s="84"/>
      <c r="VFV35" s="84"/>
      <c r="VFW35" s="84"/>
      <c r="VFX35" s="84"/>
      <c r="VFY35" s="84"/>
      <c r="VFZ35" s="84"/>
      <c r="VGA35" s="84"/>
      <c r="VGB35" s="84"/>
      <c r="VGC35" s="84"/>
      <c r="VGD35" s="84"/>
      <c r="VGE35" s="84"/>
      <c r="VGF35" s="84"/>
      <c r="VGG35" s="84"/>
      <c r="VGH35" s="84"/>
      <c r="VGI35" s="84"/>
      <c r="VGJ35" s="84"/>
      <c r="VGK35" s="84"/>
      <c r="VGL35" s="84"/>
      <c r="VGM35" s="84"/>
      <c r="VGN35" s="84"/>
      <c r="VGO35" s="84"/>
      <c r="VGP35" s="84"/>
      <c r="VGQ35" s="84"/>
      <c r="VGR35" s="84"/>
      <c r="VGS35" s="84"/>
      <c r="VGT35" s="84"/>
      <c r="VGU35" s="84"/>
      <c r="VGV35" s="84"/>
      <c r="VGW35" s="84"/>
      <c r="VGX35" s="84"/>
      <c r="VGY35" s="84"/>
      <c r="VGZ35" s="84"/>
      <c r="VHA35" s="84"/>
      <c r="VHB35" s="84"/>
      <c r="VHC35" s="84"/>
      <c r="VHD35" s="84"/>
      <c r="VHE35" s="84"/>
      <c r="VHF35" s="84"/>
      <c r="VHG35" s="84"/>
      <c r="VHH35" s="84"/>
      <c r="VHI35" s="84"/>
      <c r="VHJ35" s="84"/>
      <c r="VHK35" s="84"/>
      <c r="VHL35" s="84"/>
      <c r="VHM35" s="84"/>
      <c r="VHN35" s="84"/>
      <c r="VHO35" s="84"/>
      <c r="VHP35" s="84"/>
      <c r="VHQ35" s="84"/>
      <c r="VHR35" s="84"/>
      <c r="VHS35" s="84"/>
      <c r="VHT35" s="84"/>
      <c r="VHU35" s="84"/>
      <c r="VHV35" s="84"/>
      <c r="VHW35" s="84"/>
      <c r="VHX35" s="84"/>
      <c r="VHY35" s="84"/>
      <c r="VHZ35" s="84"/>
      <c r="VIA35" s="84"/>
      <c r="VIB35" s="84"/>
      <c r="VIC35" s="84"/>
      <c r="VID35" s="84"/>
      <c r="VIE35" s="84"/>
      <c r="VIF35" s="84"/>
      <c r="VIG35" s="84"/>
      <c r="VIH35" s="84"/>
      <c r="VII35" s="84"/>
      <c r="VIJ35" s="84"/>
      <c r="VIK35" s="84"/>
      <c r="VIL35" s="84"/>
      <c r="VIM35" s="84"/>
      <c r="VIN35" s="84"/>
      <c r="VIO35" s="84"/>
      <c r="VIP35" s="84"/>
      <c r="VIQ35" s="84"/>
      <c r="VIR35" s="84"/>
      <c r="VIS35" s="84"/>
      <c r="VIT35" s="84"/>
      <c r="VIU35" s="84"/>
      <c r="VIV35" s="84"/>
      <c r="VIW35" s="84"/>
      <c r="VIX35" s="84"/>
      <c r="VIY35" s="84"/>
      <c r="VIZ35" s="84"/>
      <c r="VJA35" s="84"/>
      <c r="VJB35" s="84"/>
      <c r="VJC35" s="84"/>
      <c r="VJD35" s="84"/>
      <c r="VJE35" s="84"/>
      <c r="VJF35" s="84"/>
      <c r="VJG35" s="84"/>
      <c r="VJH35" s="84"/>
      <c r="VJI35" s="84"/>
      <c r="VJJ35" s="84"/>
      <c r="VJK35" s="84"/>
      <c r="VJL35" s="84"/>
      <c r="VJM35" s="84"/>
      <c r="VJN35" s="84"/>
      <c r="VJO35" s="84"/>
      <c r="VJP35" s="84"/>
      <c r="VJQ35" s="84"/>
      <c r="VJR35" s="84"/>
      <c r="VJS35" s="84"/>
      <c r="VJT35" s="84"/>
      <c r="VJU35" s="84"/>
      <c r="VJV35" s="84"/>
      <c r="VJW35" s="84"/>
      <c r="VJX35" s="84"/>
      <c r="VJY35" s="84"/>
      <c r="VJZ35" s="84"/>
      <c r="VKA35" s="84"/>
      <c r="VKB35" s="84"/>
      <c r="VKC35" s="84"/>
      <c r="VKD35" s="84"/>
      <c r="VKE35" s="84"/>
      <c r="VKF35" s="84"/>
      <c r="VKG35" s="84"/>
      <c r="VKH35" s="84"/>
      <c r="VKI35" s="84"/>
      <c r="VKJ35" s="84"/>
      <c r="VKK35" s="84"/>
      <c r="VKL35" s="84"/>
      <c r="VKM35" s="84"/>
      <c r="VKN35" s="84"/>
      <c r="VKO35" s="84"/>
      <c r="VKP35" s="84"/>
      <c r="VKQ35" s="84"/>
      <c r="VKR35" s="84"/>
      <c r="VKS35" s="84"/>
      <c r="VKT35" s="84"/>
      <c r="VKU35" s="84"/>
      <c r="VKV35" s="84"/>
      <c r="VKW35" s="84"/>
      <c r="VKX35" s="84"/>
      <c r="VKY35" s="84"/>
      <c r="VKZ35" s="84"/>
      <c r="VLA35" s="84"/>
      <c r="VLB35" s="84"/>
      <c r="VLC35" s="84"/>
      <c r="VLD35" s="84"/>
      <c r="VLE35" s="84"/>
      <c r="VLF35" s="84"/>
      <c r="VLG35" s="84"/>
      <c r="VLH35" s="84"/>
      <c r="VLI35" s="84"/>
      <c r="VLJ35" s="84"/>
      <c r="VLK35" s="84"/>
      <c r="VLL35" s="84"/>
      <c r="VLM35" s="84"/>
      <c r="VLN35" s="84"/>
      <c r="VLO35" s="84"/>
      <c r="VLP35" s="84"/>
      <c r="VLQ35" s="84"/>
      <c r="VLR35" s="84"/>
      <c r="VLS35" s="84"/>
      <c r="VLT35" s="84"/>
      <c r="VLU35" s="84"/>
      <c r="VLV35" s="84"/>
      <c r="VLW35" s="84"/>
      <c r="VLX35" s="84"/>
      <c r="VLY35" s="84"/>
      <c r="VLZ35" s="84"/>
      <c r="VMA35" s="84"/>
      <c r="VMB35" s="84"/>
      <c r="VMC35" s="84"/>
      <c r="VMD35" s="84"/>
      <c r="VME35" s="84"/>
      <c r="VMF35" s="84"/>
      <c r="VMG35" s="84"/>
      <c r="VMH35" s="84"/>
      <c r="VMI35" s="84"/>
      <c r="VMJ35" s="84"/>
      <c r="VMK35" s="84"/>
      <c r="VML35" s="84"/>
      <c r="VMM35" s="84"/>
      <c r="VMN35" s="84"/>
      <c r="VMO35" s="84"/>
      <c r="VMP35" s="84"/>
      <c r="VMQ35" s="84"/>
      <c r="VMR35" s="84"/>
      <c r="VMS35" s="84"/>
      <c r="VMT35" s="84"/>
      <c r="VMU35" s="84"/>
      <c r="VMV35" s="84"/>
      <c r="VMW35" s="84"/>
      <c r="VMX35" s="84"/>
      <c r="VMY35" s="84"/>
      <c r="VMZ35" s="84"/>
      <c r="VNA35" s="84"/>
      <c r="VNB35" s="84"/>
      <c r="VNC35" s="84"/>
      <c r="VND35" s="84"/>
      <c r="VNE35" s="84"/>
      <c r="VNF35" s="84"/>
      <c r="VNG35" s="84"/>
      <c r="VNH35" s="84"/>
      <c r="VNI35" s="84"/>
      <c r="VNJ35" s="84"/>
      <c r="VNK35" s="84"/>
      <c r="VNL35" s="84"/>
      <c r="VNM35" s="84"/>
      <c r="VNN35" s="84"/>
      <c r="VNO35" s="84"/>
      <c r="VNP35" s="84"/>
      <c r="VNQ35" s="84"/>
      <c r="VNR35" s="84"/>
      <c r="VNS35" s="84"/>
      <c r="VNT35" s="84"/>
      <c r="VNU35" s="84"/>
      <c r="VNV35" s="84"/>
      <c r="VNW35" s="84"/>
      <c r="VNX35" s="84"/>
      <c r="VNY35" s="84"/>
      <c r="VNZ35" s="84"/>
      <c r="VOA35" s="84"/>
      <c r="VOB35" s="84"/>
      <c r="VOC35" s="84"/>
      <c r="VOD35" s="84"/>
      <c r="VOE35" s="84"/>
      <c r="VOF35" s="84"/>
      <c r="VOG35" s="84"/>
      <c r="VOH35" s="84"/>
      <c r="VOI35" s="84"/>
      <c r="VOJ35" s="84"/>
      <c r="VOK35" s="84"/>
      <c r="VOL35" s="84"/>
      <c r="VOM35" s="84"/>
      <c r="VON35" s="84"/>
      <c r="VOO35" s="84"/>
      <c r="VOP35" s="84"/>
      <c r="VOQ35" s="84"/>
      <c r="VOR35" s="84"/>
      <c r="VOS35" s="84"/>
      <c r="VOT35" s="84"/>
      <c r="VOU35" s="84"/>
      <c r="VOV35" s="84"/>
      <c r="VOW35" s="84"/>
      <c r="VOX35" s="84"/>
      <c r="VOY35" s="84"/>
      <c r="VOZ35" s="84"/>
      <c r="VPA35" s="84"/>
      <c r="VPB35" s="84"/>
      <c r="VPC35" s="84"/>
      <c r="VPD35" s="84"/>
      <c r="VPE35" s="84"/>
      <c r="VPF35" s="84"/>
      <c r="VPG35" s="84"/>
      <c r="VPH35" s="84"/>
      <c r="VPI35" s="84"/>
      <c r="VPJ35" s="84"/>
      <c r="VPK35" s="84"/>
      <c r="VPL35" s="84"/>
      <c r="VPM35" s="84"/>
      <c r="VPN35" s="84"/>
      <c r="VPO35" s="84"/>
      <c r="VPP35" s="84"/>
      <c r="VPQ35" s="84"/>
      <c r="VPR35" s="84"/>
      <c r="VPS35" s="84"/>
      <c r="VPT35" s="84"/>
      <c r="VPU35" s="84"/>
      <c r="VPV35" s="84"/>
      <c r="VPW35" s="84"/>
      <c r="VPX35" s="84"/>
      <c r="VPY35" s="84"/>
      <c r="VPZ35" s="84"/>
      <c r="VQA35" s="84"/>
      <c r="VQB35" s="84"/>
      <c r="VQC35" s="84"/>
      <c r="VQD35" s="84"/>
      <c r="VQE35" s="84"/>
      <c r="VQF35" s="84"/>
      <c r="VQG35" s="84"/>
      <c r="VQH35" s="84"/>
      <c r="VQI35" s="84"/>
      <c r="VQJ35" s="84"/>
      <c r="VQK35" s="84"/>
      <c r="VQL35" s="84"/>
      <c r="VQM35" s="84"/>
      <c r="VQN35" s="84"/>
      <c r="VQO35" s="84"/>
      <c r="VQP35" s="84"/>
      <c r="VQQ35" s="84"/>
      <c r="VQR35" s="84"/>
      <c r="VQS35" s="84"/>
      <c r="VQT35" s="84"/>
      <c r="VQU35" s="84"/>
      <c r="VQV35" s="84"/>
      <c r="VQW35" s="84"/>
      <c r="VQX35" s="84"/>
      <c r="VQY35" s="84"/>
      <c r="VQZ35" s="84"/>
      <c r="VRA35" s="84"/>
      <c r="VRB35" s="84"/>
      <c r="VRC35" s="84"/>
      <c r="VRD35" s="84"/>
      <c r="VRE35" s="84"/>
      <c r="VRF35" s="84"/>
      <c r="VRG35" s="84"/>
      <c r="VRH35" s="84"/>
      <c r="VRI35" s="84"/>
      <c r="VRJ35" s="84"/>
      <c r="VRK35" s="84"/>
      <c r="VRL35" s="84"/>
      <c r="VRM35" s="84"/>
      <c r="VRN35" s="84"/>
      <c r="VRO35" s="84"/>
      <c r="VRP35" s="84"/>
      <c r="VRQ35" s="84"/>
      <c r="VRR35" s="84"/>
      <c r="VRS35" s="84"/>
      <c r="VRT35" s="84"/>
      <c r="VRU35" s="84"/>
      <c r="VRV35" s="84"/>
      <c r="VRW35" s="84"/>
      <c r="VRX35" s="84"/>
      <c r="VRY35" s="84"/>
      <c r="VRZ35" s="84"/>
      <c r="VSA35" s="84"/>
      <c r="VSB35" s="84"/>
      <c r="VSC35" s="84"/>
      <c r="VSD35" s="84"/>
      <c r="VSE35" s="84"/>
      <c r="VSF35" s="84"/>
      <c r="VSG35" s="84"/>
      <c r="VSH35" s="84"/>
      <c r="VSI35" s="84"/>
      <c r="VSJ35" s="84"/>
      <c r="VSK35" s="84"/>
      <c r="VSL35" s="84"/>
      <c r="VSM35" s="84"/>
      <c r="VSN35" s="84"/>
      <c r="VSO35" s="84"/>
      <c r="VSP35" s="84"/>
      <c r="VSQ35" s="84"/>
      <c r="VSR35" s="84"/>
      <c r="VSS35" s="84"/>
      <c r="VST35" s="84"/>
      <c r="VSU35" s="84"/>
      <c r="VSV35" s="84"/>
      <c r="VSW35" s="84"/>
      <c r="VSX35" s="84"/>
      <c r="VSY35" s="84"/>
      <c r="VSZ35" s="84"/>
      <c r="VTA35" s="84"/>
      <c r="VTB35" s="84"/>
      <c r="VTC35" s="84"/>
      <c r="VTD35" s="84"/>
      <c r="VTE35" s="84"/>
      <c r="VTF35" s="84"/>
      <c r="VTG35" s="84"/>
      <c r="VTH35" s="84"/>
      <c r="VTI35" s="84"/>
      <c r="VTJ35" s="84"/>
      <c r="VTK35" s="84"/>
      <c r="VTL35" s="84"/>
      <c r="VTM35" s="84"/>
      <c r="VTN35" s="84"/>
      <c r="VTO35" s="84"/>
      <c r="VTP35" s="84"/>
      <c r="VTQ35" s="84"/>
      <c r="VTR35" s="84"/>
      <c r="VTS35" s="84"/>
      <c r="VTT35" s="84"/>
      <c r="VTU35" s="84"/>
      <c r="VTV35" s="84"/>
      <c r="VTW35" s="84"/>
      <c r="VTX35" s="84"/>
      <c r="VTY35" s="84"/>
      <c r="VTZ35" s="84"/>
      <c r="VUA35" s="84"/>
      <c r="VUB35" s="84"/>
      <c r="VUC35" s="84"/>
      <c r="VUD35" s="84"/>
      <c r="VUE35" s="84"/>
      <c r="VUF35" s="84"/>
      <c r="VUG35" s="84"/>
      <c r="VUH35" s="84"/>
      <c r="VUI35" s="84"/>
      <c r="VUJ35" s="84"/>
      <c r="VUK35" s="84"/>
      <c r="VUL35" s="84"/>
      <c r="VUM35" s="84"/>
      <c r="VUN35" s="84"/>
      <c r="VUO35" s="84"/>
      <c r="VUP35" s="84"/>
      <c r="VUQ35" s="84"/>
      <c r="VUR35" s="84"/>
      <c r="VUS35" s="84"/>
      <c r="VUT35" s="84"/>
      <c r="VUU35" s="84"/>
      <c r="VUV35" s="84"/>
      <c r="VUW35" s="84"/>
      <c r="VUX35" s="84"/>
      <c r="VUY35" s="84"/>
      <c r="VUZ35" s="84"/>
      <c r="VVA35" s="84"/>
      <c r="VVB35" s="84"/>
      <c r="VVC35" s="84"/>
      <c r="VVD35" s="84"/>
      <c r="VVE35" s="84"/>
      <c r="VVF35" s="84"/>
      <c r="VVG35" s="84"/>
      <c r="VVH35" s="84"/>
      <c r="VVI35" s="84"/>
      <c r="VVJ35" s="84"/>
      <c r="VVK35" s="84"/>
      <c r="VVL35" s="84"/>
      <c r="VVM35" s="84"/>
      <c r="VVN35" s="84"/>
      <c r="VVO35" s="84"/>
      <c r="VVP35" s="84"/>
      <c r="VVQ35" s="84"/>
      <c r="VVR35" s="84"/>
      <c r="VVS35" s="84"/>
      <c r="VVT35" s="84"/>
      <c r="VVU35" s="84"/>
      <c r="VVV35" s="84"/>
      <c r="VVW35" s="84"/>
      <c r="VVX35" s="84"/>
      <c r="VVY35" s="84"/>
      <c r="VVZ35" s="84"/>
      <c r="VWA35" s="84"/>
      <c r="VWB35" s="84"/>
      <c r="VWC35" s="84"/>
      <c r="VWD35" s="84"/>
      <c r="VWE35" s="84"/>
      <c r="VWF35" s="84"/>
      <c r="VWG35" s="84"/>
      <c r="VWH35" s="84"/>
      <c r="VWI35" s="84"/>
      <c r="VWJ35" s="84"/>
      <c r="VWK35" s="84"/>
      <c r="VWL35" s="84"/>
      <c r="VWM35" s="84"/>
      <c r="VWN35" s="84"/>
      <c r="VWO35" s="84"/>
      <c r="VWP35" s="84"/>
      <c r="VWQ35" s="84"/>
      <c r="VWR35" s="84"/>
      <c r="VWS35" s="84"/>
      <c r="VWT35" s="84"/>
      <c r="VWU35" s="84"/>
      <c r="VWV35" s="84"/>
      <c r="VWW35" s="84"/>
      <c r="VWX35" s="84"/>
      <c r="VWY35" s="84"/>
      <c r="VWZ35" s="84"/>
      <c r="VXA35" s="84"/>
      <c r="VXB35" s="84"/>
      <c r="VXC35" s="84"/>
      <c r="VXD35" s="84"/>
      <c r="VXE35" s="84"/>
      <c r="VXF35" s="84"/>
      <c r="VXG35" s="84"/>
      <c r="VXH35" s="84"/>
      <c r="VXI35" s="84"/>
      <c r="VXJ35" s="84"/>
      <c r="VXK35" s="84"/>
      <c r="VXL35" s="84"/>
      <c r="VXM35" s="84"/>
      <c r="VXN35" s="84"/>
      <c r="VXO35" s="84"/>
      <c r="VXP35" s="84"/>
      <c r="VXQ35" s="84"/>
      <c r="VXR35" s="84"/>
      <c r="VXS35" s="84"/>
      <c r="VXT35" s="84"/>
      <c r="VXU35" s="84"/>
      <c r="VXV35" s="84"/>
      <c r="VXW35" s="84"/>
      <c r="VXX35" s="84"/>
      <c r="VXY35" s="84"/>
      <c r="VXZ35" s="84"/>
      <c r="VYA35" s="84"/>
      <c r="VYB35" s="84"/>
      <c r="VYC35" s="84"/>
      <c r="VYD35" s="84"/>
      <c r="VYE35" s="84"/>
      <c r="VYF35" s="84"/>
      <c r="VYG35" s="84"/>
      <c r="VYH35" s="84"/>
      <c r="VYI35" s="84"/>
      <c r="VYJ35" s="84"/>
      <c r="VYK35" s="84"/>
      <c r="VYL35" s="84"/>
      <c r="VYM35" s="84"/>
      <c r="VYN35" s="84"/>
      <c r="VYO35" s="84"/>
      <c r="VYP35" s="84"/>
      <c r="VYQ35" s="84"/>
      <c r="VYR35" s="84"/>
      <c r="VYS35" s="84"/>
      <c r="VYT35" s="84"/>
      <c r="VYU35" s="84"/>
      <c r="VYV35" s="84"/>
      <c r="VYW35" s="84"/>
      <c r="VYX35" s="84"/>
      <c r="VYY35" s="84"/>
      <c r="VYZ35" s="84"/>
      <c r="VZA35" s="84"/>
      <c r="VZB35" s="84"/>
      <c r="VZC35" s="84"/>
      <c r="VZD35" s="84"/>
      <c r="VZE35" s="84"/>
      <c r="VZF35" s="84"/>
      <c r="VZG35" s="84"/>
      <c r="VZH35" s="84"/>
      <c r="VZI35" s="84"/>
      <c r="VZJ35" s="84"/>
      <c r="VZK35" s="84"/>
      <c r="VZL35" s="84"/>
      <c r="VZM35" s="84"/>
      <c r="VZN35" s="84"/>
      <c r="VZO35" s="84"/>
      <c r="VZP35" s="84"/>
      <c r="VZQ35" s="84"/>
      <c r="VZR35" s="84"/>
      <c r="VZS35" s="84"/>
      <c r="VZT35" s="84"/>
      <c r="VZU35" s="84"/>
      <c r="VZV35" s="84"/>
      <c r="VZW35" s="84"/>
      <c r="VZX35" s="84"/>
      <c r="VZY35" s="84"/>
      <c r="VZZ35" s="84"/>
      <c r="WAA35" s="84"/>
      <c r="WAB35" s="84"/>
      <c r="WAC35" s="84"/>
      <c r="WAD35" s="84"/>
      <c r="WAE35" s="84"/>
      <c r="WAF35" s="84"/>
      <c r="WAG35" s="84"/>
      <c r="WAH35" s="84"/>
      <c r="WAI35" s="84"/>
      <c r="WAJ35" s="84"/>
      <c r="WAK35" s="84"/>
      <c r="WAL35" s="84"/>
      <c r="WAM35" s="84"/>
      <c r="WAN35" s="84"/>
      <c r="WAO35" s="84"/>
      <c r="WAP35" s="84"/>
      <c r="WAQ35" s="84"/>
      <c r="WAR35" s="84"/>
      <c r="WAS35" s="84"/>
      <c r="WAT35" s="84"/>
      <c r="WAU35" s="84"/>
      <c r="WAV35" s="84"/>
      <c r="WAW35" s="84"/>
      <c r="WAX35" s="84"/>
      <c r="WAY35" s="84"/>
      <c r="WAZ35" s="84"/>
      <c r="WBA35" s="84"/>
      <c r="WBB35" s="84"/>
      <c r="WBC35" s="84"/>
      <c r="WBD35" s="84"/>
      <c r="WBE35" s="84"/>
      <c r="WBF35" s="84"/>
      <c r="WBG35" s="84"/>
      <c r="WBH35" s="84"/>
      <c r="WBI35" s="84"/>
      <c r="WBJ35" s="84"/>
      <c r="WBK35" s="84"/>
      <c r="WBL35" s="84"/>
      <c r="WBM35" s="84"/>
      <c r="WBN35" s="84"/>
      <c r="WBO35" s="84"/>
      <c r="WBP35" s="84"/>
      <c r="WBQ35" s="84"/>
      <c r="WBR35" s="84"/>
      <c r="WBS35" s="84"/>
      <c r="WBT35" s="84"/>
      <c r="WBU35" s="84"/>
      <c r="WBV35" s="84"/>
      <c r="WBW35" s="84"/>
      <c r="WBX35" s="84"/>
      <c r="WBY35" s="84"/>
      <c r="WBZ35" s="84"/>
      <c r="WCA35" s="84"/>
      <c r="WCB35" s="84"/>
      <c r="WCC35" s="84"/>
      <c r="WCD35" s="84"/>
      <c r="WCE35" s="84"/>
      <c r="WCF35" s="84"/>
      <c r="WCG35" s="84"/>
      <c r="WCH35" s="84"/>
      <c r="WCI35" s="84"/>
      <c r="WCJ35" s="84"/>
      <c r="WCK35" s="84"/>
      <c r="WCL35" s="84"/>
      <c r="WCM35" s="84"/>
      <c r="WCN35" s="84"/>
      <c r="WCO35" s="84"/>
      <c r="WCP35" s="84"/>
      <c r="WCQ35" s="84"/>
      <c r="WCR35" s="84"/>
      <c r="WCS35" s="84"/>
      <c r="WCT35" s="84"/>
      <c r="WCU35" s="84"/>
      <c r="WCV35" s="84"/>
      <c r="WCW35" s="84"/>
      <c r="WCX35" s="84"/>
      <c r="WCY35" s="84"/>
      <c r="WCZ35" s="84"/>
      <c r="WDA35" s="84"/>
      <c r="WDB35" s="84"/>
      <c r="WDC35" s="84"/>
      <c r="WDD35" s="84"/>
      <c r="WDE35" s="84"/>
      <c r="WDF35" s="84"/>
      <c r="WDG35" s="84"/>
      <c r="WDH35" s="84"/>
      <c r="WDI35" s="84"/>
      <c r="WDJ35" s="84"/>
      <c r="WDK35" s="84"/>
      <c r="WDL35" s="84"/>
      <c r="WDM35" s="84"/>
      <c r="WDN35" s="84"/>
      <c r="WDO35" s="84"/>
      <c r="WDP35" s="84"/>
      <c r="WDQ35" s="84"/>
      <c r="WDR35" s="84"/>
      <c r="WDS35" s="84"/>
      <c r="WDT35" s="84"/>
      <c r="WDU35" s="84"/>
      <c r="WDV35" s="84"/>
      <c r="WDW35" s="84"/>
      <c r="WDX35" s="84"/>
      <c r="WDY35" s="84"/>
      <c r="WDZ35" s="84"/>
      <c r="WEA35" s="84"/>
      <c r="WEB35" s="84"/>
      <c r="WEC35" s="84"/>
      <c r="WED35" s="84"/>
      <c r="WEE35" s="84"/>
      <c r="WEF35" s="84"/>
      <c r="WEG35" s="84"/>
      <c r="WEH35" s="84"/>
      <c r="WEI35" s="84"/>
      <c r="WEJ35" s="84"/>
      <c r="WEK35" s="84"/>
      <c r="WEL35" s="84"/>
      <c r="WEM35" s="84"/>
      <c r="WEN35" s="84"/>
      <c r="WEO35" s="84"/>
      <c r="WEP35" s="84"/>
      <c r="WEQ35" s="84"/>
      <c r="WER35" s="84"/>
      <c r="WES35" s="84"/>
      <c r="WET35" s="84"/>
      <c r="WEU35" s="84"/>
      <c r="WEV35" s="84"/>
      <c r="WEW35" s="84"/>
      <c r="WEX35" s="84"/>
      <c r="WEY35" s="84"/>
      <c r="WEZ35" s="84"/>
      <c r="WFA35" s="84"/>
      <c r="WFB35" s="84"/>
      <c r="WFC35" s="84"/>
      <c r="WFD35" s="84"/>
      <c r="WFE35" s="84"/>
      <c r="WFF35" s="84"/>
      <c r="WFG35" s="84"/>
      <c r="WFH35" s="84"/>
      <c r="WFI35" s="84"/>
      <c r="WFJ35" s="84"/>
      <c r="WFK35" s="84"/>
      <c r="WFL35" s="84"/>
      <c r="WFM35" s="84"/>
      <c r="WFN35" s="84"/>
      <c r="WFO35" s="84"/>
      <c r="WFP35" s="84"/>
      <c r="WFQ35" s="84"/>
      <c r="WFR35" s="84"/>
      <c r="WFS35" s="84"/>
      <c r="WFT35" s="84"/>
      <c r="WFU35" s="84"/>
      <c r="WFV35" s="84"/>
      <c r="WFW35" s="84"/>
      <c r="WFX35" s="84"/>
      <c r="WFY35" s="84"/>
      <c r="WFZ35" s="84"/>
      <c r="WGA35" s="84"/>
      <c r="WGB35" s="84"/>
      <c r="WGC35" s="84"/>
      <c r="WGD35" s="84"/>
      <c r="WGE35" s="84"/>
      <c r="WGF35" s="84"/>
      <c r="WGG35" s="84"/>
      <c r="WGH35" s="84"/>
      <c r="WGI35" s="84"/>
      <c r="WGJ35" s="84"/>
      <c r="WGK35" s="84"/>
      <c r="WGL35" s="84"/>
      <c r="WGM35" s="84"/>
      <c r="WGN35" s="84"/>
      <c r="WGO35" s="84"/>
      <c r="WGP35" s="84"/>
      <c r="WGQ35" s="84"/>
      <c r="WGR35" s="84"/>
      <c r="WGS35" s="84"/>
      <c r="WGT35" s="84"/>
      <c r="WGU35" s="84"/>
      <c r="WGV35" s="84"/>
      <c r="WGW35" s="84"/>
      <c r="WGX35" s="84"/>
      <c r="WGY35" s="84"/>
      <c r="WGZ35" s="84"/>
      <c r="WHA35" s="84"/>
      <c r="WHB35" s="84"/>
      <c r="WHC35" s="84"/>
      <c r="WHD35" s="84"/>
      <c r="WHE35" s="84"/>
      <c r="WHF35" s="84"/>
      <c r="WHG35" s="84"/>
      <c r="WHH35" s="84"/>
      <c r="WHI35" s="84"/>
      <c r="WHJ35" s="84"/>
      <c r="WHK35" s="84"/>
      <c r="WHL35" s="84"/>
      <c r="WHM35" s="84"/>
      <c r="WHN35" s="84"/>
      <c r="WHO35" s="84"/>
      <c r="WHP35" s="84"/>
      <c r="WHQ35" s="84"/>
      <c r="WHR35" s="84"/>
      <c r="WHS35" s="84"/>
      <c r="WHT35" s="84"/>
      <c r="WHU35" s="84"/>
      <c r="WHV35" s="84"/>
      <c r="WHW35" s="84"/>
      <c r="WHX35" s="84"/>
      <c r="WHY35" s="84"/>
      <c r="WHZ35" s="84"/>
      <c r="WIA35" s="84"/>
      <c r="WIB35" s="84"/>
      <c r="WIC35" s="84"/>
      <c r="WID35" s="84"/>
      <c r="WIE35" s="84"/>
      <c r="WIF35" s="84"/>
      <c r="WIG35" s="84"/>
      <c r="WIH35" s="84"/>
      <c r="WII35" s="84"/>
      <c r="WIJ35" s="84"/>
      <c r="WIK35" s="84"/>
      <c r="WIL35" s="84"/>
      <c r="WIM35" s="84"/>
      <c r="WIN35" s="84"/>
      <c r="WIO35" s="84"/>
      <c r="WIP35" s="84"/>
      <c r="WIQ35" s="84"/>
      <c r="WIR35" s="84"/>
      <c r="WIS35" s="84"/>
      <c r="WIT35" s="84"/>
      <c r="WIU35" s="84"/>
      <c r="WIV35" s="84"/>
      <c r="WIW35" s="84"/>
      <c r="WIX35" s="84"/>
      <c r="WIY35" s="84"/>
      <c r="WIZ35" s="84"/>
      <c r="WJA35" s="84"/>
      <c r="WJB35" s="84"/>
      <c r="WJC35" s="84"/>
      <c r="WJD35" s="84"/>
      <c r="WJE35" s="84"/>
      <c r="WJF35" s="84"/>
      <c r="WJG35" s="84"/>
      <c r="WJH35" s="84"/>
      <c r="WJI35" s="84"/>
      <c r="WJJ35" s="84"/>
      <c r="WJK35" s="84"/>
      <c r="WJL35" s="84"/>
      <c r="WJM35" s="84"/>
      <c r="WJN35" s="84"/>
      <c r="WJO35" s="84"/>
      <c r="WJP35" s="84"/>
      <c r="WJQ35" s="84"/>
      <c r="WJR35" s="84"/>
      <c r="WJS35" s="84"/>
      <c r="WJT35" s="84"/>
      <c r="WJU35" s="84"/>
      <c r="WJV35" s="84"/>
      <c r="WJW35" s="84"/>
      <c r="WJX35" s="84"/>
      <c r="WJY35" s="84"/>
      <c r="WJZ35" s="84"/>
      <c r="WKA35" s="84"/>
      <c r="WKB35" s="84"/>
      <c r="WKC35" s="84"/>
      <c r="WKD35" s="84"/>
      <c r="WKE35" s="84"/>
      <c r="WKF35" s="84"/>
      <c r="WKG35" s="84"/>
      <c r="WKH35" s="84"/>
      <c r="WKI35" s="84"/>
      <c r="WKJ35" s="84"/>
      <c r="WKK35" s="84"/>
      <c r="WKL35" s="84"/>
      <c r="WKM35" s="84"/>
      <c r="WKN35" s="84"/>
      <c r="WKO35" s="84"/>
      <c r="WKP35" s="84"/>
      <c r="WKQ35" s="84"/>
      <c r="WKR35" s="84"/>
      <c r="WKS35" s="84"/>
      <c r="WKT35" s="84"/>
      <c r="WKU35" s="84"/>
      <c r="WKV35" s="84"/>
      <c r="WKW35" s="84"/>
      <c r="WKX35" s="84"/>
      <c r="WKY35" s="84"/>
      <c r="WKZ35" s="84"/>
      <c r="WLA35" s="84"/>
      <c r="WLB35" s="84"/>
      <c r="WLC35" s="84"/>
      <c r="WLD35" s="84"/>
      <c r="WLE35" s="84"/>
      <c r="WLF35" s="84"/>
      <c r="WLG35" s="84"/>
      <c r="WLH35" s="84"/>
      <c r="WLI35" s="84"/>
      <c r="WLJ35" s="84"/>
      <c r="WLK35" s="84"/>
      <c r="WLL35" s="84"/>
      <c r="WLM35" s="84"/>
      <c r="WLN35" s="84"/>
      <c r="WLO35" s="84"/>
      <c r="WLP35" s="84"/>
      <c r="WLQ35" s="84"/>
      <c r="WLR35" s="84"/>
      <c r="WLS35" s="84"/>
      <c r="WLT35" s="84"/>
      <c r="WLU35" s="84"/>
      <c r="WLV35" s="84"/>
      <c r="WLW35" s="84"/>
      <c r="WLX35" s="84"/>
      <c r="WLY35" s="84"/>
      <c r="WLZ35" s="84"/>
      <c r="WMA35" s="84"/>
      <c r="WMB35" s="84"/>
      <c r="WMC35" s="84"/>
      <c r="WMD35" s="84"/>
      <c r="WME35" s="84"/>
      <c r="WMF35" s="84"/>
      <c r="WMG35" s="84"/>
      <c r="WMH35" s="84"/>
      <c r="WMI35" s="84"/>
      <c r="WMJ35" s="84"/>
      <c r="WMK35" s="84"/>
      <c r="WML35" s="84"/>
      <c r="WMM35" s="84"/>
      <c r="WMN35" s="84"/>
      <c r="WMO35" s="84"/>
      <c r="WMP35" s="84"/>
      <c r="WMQ35" s="84"/>
      <c r="WMR35" s="84"/>
      <c r="WMS35" s="84"/>
      <c r="WMT35" s="84"/>
      <c r="WMU35" s="84"/>
      <c r="WMV35" s="84"/>
      <c r="WMW35" s="84"/>
      <c r="WMX35" s="84"/>
      <c r="WMY35" s="84"/>
      <c r="WMZ35" s="84"/>
      <c r="WNA35" s="84"/>
      <c r="WNB35" s="84"/>
      <c r="WNC35" s="84"/>
      <c r="WND35" s="84"/>
      <c r="WNE35" s="84"/>
      <c r="WNF35" s="84"/>
      <c r="WNG35" s="84"/>
      <c r="WNH35" s="84"/>
      <c r="WNI35" s="84"/>
      <c r="WNJ35" s="84"/>
      <c r="WNK35" s="84"/>
      <c r="WNL35" s="84"/>
      <c r="WNM35" s="84"/>
      <c r="WNN35" s="84"/>
      <c r="WNO35" s="84"/>
      <c r="WNP35" s="84"/>
      <c r="WNQ35" s="84"/>
      <c r="WNR35" s="84"/>
      <c r="WNS35" s="84"/>
      <c r="WNT35" s="84"/>
      <c r="WNU35" s="84"/>
      <c r="WNV35" s="84"/>
      <c r="WNW35" s="84"/>
      <c r="WNX35" s="84"/>
      <c r="WNY35" s="84"/>
      <c r="WNZ35" s="84"/>
      <c r="WOA35" s="84"/>
      <c r="WOB35" s="84"/>
      <c r="WOC35" s="84"/>
      <c r="WOD35" s="84"/>
      <c r="WOE35" s="84"/>
      <c r="WOF35" s="84"/>
      <c r="WOG35" s="84"/>
      <c r="WOH35" s="84"/>
      <c r="WOI35" s="84"/>
      <c r="WOJ35" s="84"/>
      <c r="WOK35" s="84"/>
      <c r="WOL35" s="84"/>
      <c r="WOM35" s="84"/>
      <c r="WON35" s="84"/>
      <c r="WOO35" s="84"/>
      <c r="WOP35" s="84"/>
      <c r="WOQ35" s="84"/>
      <c r="WOR35" s="84"/>
      <c r="WOS35" s="84"/>
      <c r="WOT35" s="84"/>
      <c r="WOU35" s="84"/>
      <c r="WOV35" s="84"/>
      <c r="WOW35" s="84"/>
      <c r="WOX35" s="84"/>
      <c r="WOY35" s="84"/>
      <c r="WOZ35" s="84"/>
      <c r="WPA35" s="84"/>
      <c r="WPB35" s="84"/>
      <c r="WPC35" s="84"/>
      <c r="WPD35" s="84"/>
      <c r="WPE35" s="84"/>
      <c r="WPF35" s="84"/>
      <c r="WPG35" s="84"/>
      <c r="WPH35" s="84"/>
      <c r="WPI35" s="84"/>
      <c r="WPJ35" s="84"/>
      <c r="WPK35" s="84"/>
      <c r="WPL35" s="84"/>
      <c r="WPM35" s="84"/>
      <c r="WPN35" s="84"/>
      <c r="WPO35" s="84"/>
      <c r="WPP35" s="84"/>
      <c r="WPQ35" s="84"/>
      <c r="WPR35" s="84"/>
      <c r="WPS35" s="84"/>
      <c r="WPT35" s="84"/>
      <c r="WPU35" s="84"/>
      <c r="WPV35" s="84"/>
      <c r="WPW35" s="84"/>
      <c r="WPX35" s="84"/>
      <c r="WPY35" s="84"/>
      <c r="WPZ35" s="84"/>
      <c r="WQA35" s="84"/>
      <c r="WQB35" s="84"/>
      <c r="WQC35" s="84"/>
      <c r="WQD35" s="84"/>
      <c r="WQE35" s="84"/>
      <c r="WQF35" s="84"/>
      <c r="WQG35" s="84"/>
      <c r="WQH35" s="84"/>
      <c r="WQI35" s="84"/>
      <c r="WQJ35" s="84"/>
      <c r="WQK35" s="84"/>
      <c r="WQL35" s="84"/>
      <c r="WQM35" s="84"/>
      <c r="WQN35" s="84"/>
      <c r="WQO35" s="84"/>
      <c r="WQP35" s="84"/>
      <c r="WQQ35" s="84"/>
      <c r="WQR35" s="84"/>
      <c r="WQS35" s="84"/>
      <c r="WQT35" s="84"/>
      <c r="WQU35" s="84"/>
      <c r="WQV35" s="84"/>
      <c r="WQW35" s="84"/>
      <c r="WQX35" s="84"/>
      <c r="WQY35" s="84"/>
      <c r="WQZ35" s="84"/>
      <c r="WRA35" s="84"/>
      <c r="WRB35" s="84"/>
      <c r="WRC35" s="84"/>
      <c r="WRD35" s="84"/>
      <c r="WRE35" s="84"/>
      <c r="WRF35" s="84"/>
      <c r="WRG35" s="84"/>
      <c r="WRH35" s="84"/>
      <c r="WRI35" s="84"/>
      <c r="WRJ35" s="84"/>
      <c r="WRK35" s="84"/>
      <c r="WRL35" s="84"/>
      <c r="WRM35" s="84"/>
      <c r="WRN35" s="84"/>
      <c r="WRO35" s="84"/>
      <c r="WRP35" s="84"/>
      <c r="WRQ35" s="84"/>
      <c r="WRR35" s="84"/>
      <c r="WRS35" s="84"/>
      <c r="WRT35" s="84"/>
      <c r="WRU35" s="84"/>
      <c r="WRV35" s="84"/>
      <c r="WRW35" s="84"/>
      <c r="WRX35" s="84"/>
      <c r="WRY35" s="84"/>
      <c r="WRZ35" s="84"/>
      <c r="WSA35" s="84"/>
      <c r="WSB35" s="84"/>
      <c r="WSC35" s="84"/>
      <c r="WSD35" s="84"/>
      <c r="WSE35" s="84"/>
      <c r="WSF35" s="84"/>
      <c r="WSG35" s="84"/>
      <c r="WSH35" s="84"/>
      <c r="WSI35" s="84"/>
      <c r="WSJ35" s="84"/>
      <c r="WSK35" s="84"/>
      <c r="WSL35" s="84"/>
      <c r="WSM35" s="84"/>
      <c r="WSN35" s="84"/>
      <c r="WSO35" s="84"/>
      <c r="WSP35" s="84"/>
      <c r="WSQ35" s="84"/>
      <c r="WSR35" s="84"/>
      <c r="WSS35" s="84"/>
      <c r="WST35" s="84"/>
      <c r="WSU35" s="84"/>
      <c r="WSV35" s="84"/>
      <c r="WSW35" s="84"/>
      <c r="WSX35" s="84"/>
      <c r="WSY35" s="84"/>
      <c r="WSZ35" s="84"/>
      <c r="WTA35" s="84"/>
      <c r="WTB35" s="84"/>
      <c r="WTC35" s="84"/>
      <c r="WTD35" s="84"/>
      <c r="WTE35" s="84"/>
      <c r="WTF35" s="84"/>
      <c r="WTG35" s="84"/>
      <c r="WTH35" s="84"/>
      <c r="WTI35" s="84"/>
      <c r="WTJ35" s="84"/>
      <c r="WTK35" s="84"/>
      <c r="WTL35" s="84"/>
      <c r="WTM35" s="84"/>
      <c r="WTN35" s="84"/>
      <c r="WTO35" s="84"/>
      <c r="WTP35" s="84"/>
      <c r="WTQ35" s="84"/>
      <c r="WTR35" s="84"/>
      <c r="WTS35" s="84"/>
      <c r="WTT35" s="84"/>
      <c r="WTU35" s="84"/>
      <c r="WTV35" s="84"/>
      <c r="WTW35" s="84"/>
      <c r="WTX35" s="84"/>
      <c r="WTY35" s="84"/>
      <c r="WTZ35" s="84"/>
      <c r="WUA35" s="84"/>
      <c r="WUB35" s="84"/>
      <c r="WUC35" s="84"/>
      <c r="WUD35" s="84"/>
      <c r="WUE35" s="84"/>
      <c r="WUF35" s="84"/>
      <c r="WUG35" s="84"/>
      <c r="WUH35" s="84"/>
      <c r="WUI35" s="84"/>
      <c r="WUJ35" s="84"/>
      <c r="WUK35" s="84"/>
      <c r="WUL35" s="84"/>
      <c r="WUM35" s="84"/>
      <c r="WUN35" s="84"/>
      <c r="WUO35" s="84"/>
      <c r="WUP35" s="84"/>
      <c r="WUQ35" s="84"/>
      <c r="WUR35" s="84"/>
      <c r="WUS35" s="84"/>
      <c r="WUT35" s="84"/>
      <c r="WUU35" s="84"/>
      <c r="WUV35" s="84"/>
      <c r="WUW35" s="84"/>
      <c r="WUX35" s="84"/>
      <c r="WUY35" s="84"/>
      <c r="WUZ35" s="84"/>
      <c r="WVA35" s="84"/>
      <c r="WVB35" s="84"/>
      <c r="WVC35" s="84"/>
      <c r="WVD35" s="84"/>
      <c r="WVE35" s="84"/>
      <c r="WVF35" s="84"/>
      <c r="WVG35" s="84"/>
      <c r="WVH35" s="84"/>
      <c r="WVI35" s="84"/>
      <c r="WVJ35" s="84"/>
      <c r="WVK35" s="84"/>
      <c r="WVL35" s="84"/>
      <c r="WVM35" s="84"/>
      <c r="WVN35" s="84"/>
      <c r="WVO35" s="84"/>
      <c r="WVP35" s="84"/>
      <c r="WVQ35" s="84"/>
      <c r="WVR35" s="84"/>
      <c r="WVS35" s="84"/>
      <c r="WVT35" s="84"/>
      <c r="WVU35" s="84"/>
      <c r="WVV35" s="84"/>
      <c r="WVW35" s="84"/>
      <c r="WVX35" s="84"/>
      <c r="WVY35" s="84"/>
      <c r="WVZ35" s="84"/>
      <c r="WWA35" s="84"/>
      <c r="WWB35" s="84"/>
      <c r="WWC35" s="84"/>
      <c r="WWD35" s="84"/>
      <c r="WWE35" s="84"/>
      <c r="WWF35" s="84"/>
      <c r="WWG35" s="84"/>
      <c r="WWH35" s="84"/>
      <c r="WWI35" s="84"/>
      <c r="WWJ35" s="84"/>
      <c r="WWK35" s="84"/>
      <c r="WWL35" s="84"/>
      <c r="WWM35" s="84"/>
      <c r="WWN35" s="84"/>
      <c r="WWO35" s="84"/>
      <c r="WWP35" s="84"/>
      <c r="WWQ35" s="84"/>
      <c r="WWR35" s="84"/>
      <c r="WWS35" s="84"/>
      <c r="WWT35" s="84"/>
      <c r="WWU35" s="84"/>
      <c r="WWV35" s="84"/>
      <c r="WWW35" s="84"/>
      <c r="WWX35" s="84"/>
      <c r="WWY35" s="84"/>
      <c r="WWZ35" s="84"/>
      <c r="WXA35" s="84"/>
      <c r="WXB35" s="84"/>
      <c r="WXC35" s="84"/>
      <c r="WXD35" s="84"/>
      <c r="WXE35" s="84"/>
      <c r="WXF35" s="84"/>
      <c r="WXG35" s="84"/>
      <c r="WXH35" s="84"/>
      <c r="WXI35" s="84"/>
      <c r="WXJ35" s="84"/>
      <c r="WXK35" s="84"/>
      <c r="WXL35" s="84"/>
      <c r="WXM35" s="84"/>
      <c r="WXN35" s="84"/>
      <c r="WXO35" s="84"/>
      <c r="WXP35" s="84"/>
      <c r="WXQ35" s="84"/>
      <c r="WXR35" s="84"/>
      <c r="WXS35" s="84"/>
      <c r="WXT35" s="84"/>
      <c r="WXU35" s="84"/>
      <c r="WXV35" s="84"/>
      <c r="WXW35" s="84"/>
      <c r="WXX35" s="84"/>
      <c r="WXY35" s="84"/>
      <c r="WXZ35" s="84"/>
      <c r="WYA35" s="84"/>
      <c r="WYB35" s="84"/>
      <c r="WYC35" s="84"/>
      <c r="WYD35" s="84"/>
      <c r="WYE35" s="84"/>
      <c r="WYF35" s="84"/>
      <c r="WYG35" s="84"/>
      <c r="WYH35" s="84"/>
      <c r="WYI35" s="84"/>
      <c r="WYJ35" s="84"/>
      <c r="WYK35" s="84"/>
      <c r="WYL35" s="84"/>
      <c r="WYM35" s="84"/>
      <c r="WYN35" s="84"/>
      <c r="WYO35" s="84"/>
      <c r="WYP35" s="84"/>
      <c r="WYQ35" s="84"/>
      <c r="WYR35" s="84"/>
      <c r="WYS35" s="84"/>
      <c r="WYT35" s="84"/>
      <c r="WYU35" s="84"/>
      <c r="WYV35" s="84"/>
      <c r="WYW35" s="84"/>
      <c r="WYX35" s="84"/>
      <c r="WYY35" s="84"/>
      <c r="WYZ35" s="84"/>
      <c r="WZA35" s="84"/>
      <c r="WZB35" s="84"/>
      <c r="WZC35" s="84"/>
      <c r="WZD35" s="84"/>
      <c r="WZE35" s="84"/>
      <c r="WZF35" s="84"/>
      <c r="WZG35" s="84"/>
      <c r="WZH35" s="84"/>
      <c r="WZI35" s="84"/>
      <c r="WZJ35" s="84"/>
      <c r="WZK35" s="84"/>
      <c r="WZL35" s="84"/>
      <c r="WZM35" s="84"/>
      <c r="WZN35" s="84"/>
      <c r="WZO35" s="84"/>
      <c r="WZP35" s="84"/>
      <c r="WZQ35" s="84"/>
      <c r="WZR35" s="84"/>
      <c r="WZS35" s="84"/>
      <c r="WZT35" s="84"/>
      <c r="WZU35" s="84"/>
      <c r="WZV35" s="84"/>
      <c r="WZW35" s="84"/>
      <c r="WZX35" s="84"/>
      <c r="WZY35" s="84"/>
      <c r="WZZ35" s="84"/>
      <c r="XAA35" s="84"/>
      <c r="XAB35" s="84"/>
      <c r="XAC35" s="84"/>
      <c r="XAD35" s="84"/>
      <c r="XAE35" s="84"/>
      <c r="XAF35" s="84"/>
      <c r="XAG35" s="84"/>
      <c r="XAH35" s="84"/>
      <c r="XAI35" s="84"/>
      <c r="XAJ35" s="84"/>
      <c r="XAK35" s="84"/>
      <c r="XAL35" s="84"/>
      <c r="XAM35" s="84"/>
      <c r="XAN35" s="84"/>
      <c r="XAO35" s="84"/>
      <c r="XAP35" s="84"/>
      <c r="XAQ35" s="84"/>
      <c r="XAR35" s="84"/>
      <c r="XAS35" s="84"/>
      <c r="XAT35" s="84"/>
      <c r="XAU35" s="84"/>
      <c r="XAV35" s="84"/>
      <c r="XAW35" s="84"/>
      <c r="XAX35" s="84"/>
      <c r="XAY35" s="84"/>
      <c r="XAZ35" s="84"/>
      <c r="XBA35" s="84"/>
      <c r="XBB35" s="84"/>
      <c r="XBC35" s="84"/>
      <c r="XBD35" s="84"/>
      <c r="XBE35" s="84"/>
      <c r="XBF35" s="84"/>
      <c r="XBG35" s="84"/>
      <c r="XBH35" s="84"/>
      <c r="XBI35" s="84"/>
      <c r="XBJ35" s="84"/>
      <c r="XBK35" s="84"/>
      <c r="XBL35" s="84"/>
      <c r="XBM35" s="84"/>
      <c r="XBN35" s="84"/>
      <c r="XBO35" s="84"/>
      <c r="XBP35" s="84"/>
      <c r="XBQ35" s="84"/>
      <c r="XBR35" s="84"/>
      <c r="XBS35" s="84"/>
      <c r="XBT35" s="84"/>
      <c r="XBU35" s="84"/>
      <c r="XBV35" s="84"/>
      <c r="XBW35" s="84"/>
      <c r="XBX35" s="84"/>
      <c r="XBY35" s="84"/>
      <c r="XBZ35" s="84"/>
      <c r="XCA35" s="84"/>
      <c r="XCB35" s="84"/>
      <c r="XCC35" s="84"/>
      <c r="XCD35" s="84"/>
      <c r="XCE35" s="84"/>
      <c r="XCF35" s="84"/>
      <c r="XCG35" s="84"/>
      <c r="XCH35" s="84"/>
      <c r="XCI35" s="84"/>
      <c r="XCJ35" s="84"/>
      <c r="XCK35" s="84"/>
      <c r="XCL35" s="84"/>
      <c r="XCM35" s="84"/>
      <c r="XCN35" s="84"/>
      <c r="XCO35" s="84"/>
      <c r="XCP35" s="84"/>
      <c r="XCQ35" s="84"/>
      <c r="XCR35" s="84"/>
      <c r="XCS35" s="84"/>
      <c r="XCT35" s="84"/>
      <c r="XCU35" s="84"/>
      <c r="XCV35" s="84"/>
      <c r="XCW35" s="84"/>
      <c r="XCX35" s="84"/>
      <c r="XCY35" s="84"/>
      <c r="XCZ35" s="84"/>
      <c r="XDA35" s="84"/>
      <c r="XDB35" s="84"/>
      <c r="XDC35" s="84"/>
      <c r="XDD35" s="84"/>
      <c r="XDE35" s="84"/>
      <c r="XDF35" s="84"/>
      <c r="XDG35" s="84"/>
      <c r="XDH35" s="84"/>
      <c r="XDI35" s="84"/>
      <c r="XDJ35" s="84"/>
      <c r="XDK35" s="84"/>
      <c r="XDL35" s="84"/>
      <c r="XDM35" s="84"/>
      <c r="XDN35" s="84"/>
      <c r="XDO35" s="84"/>
      <c r="XDP35" s="84"/>
      <c r="XDQ35" s="84"/>
      <c r="XDR35" s="84"/>
      <c r="XDS35" s="84"/>
      <c r="XDT35" s="84"/>
      <c r="XDU35" s="84"/>
      <c r="XDV35" s="84"/>
      <c r="XDW35" s="84"/>
      <c r="XDX35" s="84"/>
      <c r="XDY35" s="84"/>
      <c r="XDZ35" s="84"/>
      <c r="XEA35" s="84"/>
      <c r="XEB35" s="84"/>
      <c r="XEC35" s="84"/>
      <c r="XED35" s="84"/>
      <c r="XEE35" s="84"/>
      <c r="XEF35" s="84"/>
      <c r="XEG35" s="84"/>
      <c r="XEH35" s="84"/>
      <c r="XEI35" s="84"/>
      <c r="XEJ35" s="84"/>
      <c r="XEK35" s="84"/>
      <c r="XEL35" s="84"/>
      <c r="XEM35" s="84"/>
      <c r="XEN35" s="84"/>
      <c r="XEO35" s="84"/>
      <c r="XEP35" s="84"/>
      <c r="XEQ35" s="84"/>
      <c r="XER35" s="84"/>
      <c r="XES35" s="84"/>
      <c r="XET35" s="84"/>
      <c r="XEU35" s="84"/>
      <c r="XEV35" s="84"/>
      <c r="XEW35" s="84"/>
      <c r="XEX35" s="84"/>
      <c r="XEY35" s="84"/>
      <c r="XEZ35" s="84"/>
      <c r="XFA35" s="84"/>
      <c r="XFB35" s="84"/>
      <c r="XFC35" s="84"/>
      <c r="XFD35" s="84"/>
    </row>
    <row r="36" spans="2:16384" s="19" customFormat="1" ht="15.75" customHeight="1" x14ac:dyDescent="0.25">
      <c r="B36" s="171">
        <f t="shared" si="0"/>
        <v>1</v>
      </c>
      <c r="C36" s="68">
        <f t="shared" ref="C36:C99" si="1">C35+1</f>
        <v>45660</v>
      </c>
      <c r="D36" s="70"/>
      <c r="E36" s="173" t="str">
        <f>IF(C36&lt;&gt;"",IF(Helper_2!$C$8="Gallons/Day (gpd)","gpd",IF(Helper_2!$C$8="Million Gallons/Day (mgd)","mgd","")),"")</f>
        <v>mgd</v>
      </c>
      <c r="J36" s="315" t="s">
        <v>2391</v>
      </c>
      <c r="K36" s="315"/>
      <c r="L36" s="166">
        <f t="shared" ref="L36:L46" si="2">SUMIFS($D$34:$D$399,$B$34:$B$399,P36)</f>
        <v>0</v>
      </c>
      <c r="M36" s="166" t="str">
        <f>IFERROR(ROUND(AVERAGEIFS($D$34:$D$399,$B$34:$B$399,$P36),Helper_2!D10),"")</f>
        <v/>
      </c>
      <c r="N36" s="166">
        <f t="shared" ref="N36:N46" si="3">_xlfn.MINIFS($D$34:$D$399,$B$34:$B$399,$P36)</f>
        <v>0</v>
      </c>
      <c r="O36" s="166">
        <f t="shared" ref="O36:O46" si="4">_xlfn.MAXIFS($D$34:$D$399,$B$34:$B$399,$P36)</f>
        <v>0</v>
      </c>
      <c r="P36" s="168">
        <v>2</v>
      </c>
      <c r="Q36" s="163"/>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84"/>
      <c r="JL36" s="84"/>
      <c r="JM36" s="84"/>
      <c r="JN36" s="84"/>
      <c r="JO36" s="84"/>
      <c r="JP36" s="84"/>
      <c r="JQ36" s="84"/>
      <c r="JR36" s="84"/>
      <c r="JS36" s="84"/>
      <c r="JT36" s="84"/>
      <c r="JU36" s="84"/>
      <c r="JV36" s="84"/>
      <c r="JW36" s="84"/>
      <c r="JX36" s="84"/>
      <c r="JY36" s="84"/>
      <c r="JZ36" s="84"/>
      <c r="KA36" s="84"/>
      <c r="KB36" s="84"/>
      <c r="KC36" s="84"/>
      <c r="KD36" s="84"/>
      <c r="KE36" s="84"/>
      <c r="KF36" s="84"/>
      <c r="KG36" s="84"/>
      <c r="KH36" s="84"/>
      <c r="KI36" s="84"/>
      <c r="KJ36" s="84"/>
      <c r="KK36" s="84"/>
      <c r="KL36" s="84"/>
      <c r="KM36" s="84"/>
      <c r="KN36" s="84"/>
      <c r="KO36" s="84"/>
      <c r="KP36" s="84"/>
      <c r="KQ36" s="84"/>
      <c r="KR36" s="84"/>
      <c r="KS36" s="84"/>
      <c r="KT36" s="84"/>
      <c r="KU36" s="84"/>
      <c r="KV36" s="84"/>
      <c r="KW36" s="84"/>
      <c r="KX36" s="84"/>
      <c r="KY36" s="84"/>
      <c r="KZ36" s="84"/>
      <c r="LA36" s="84"/>
      <c r="LB36" s="84"/>
      <c r="LC36" s="84"/>
      <c r="LD36" s="84"/>
      <c r="LE36" s="84"/>
      <c r="LF36" s="84"/>
      <c r="LG36" s="84"/>
      <c r="LH36" s="84"/>
      <c r="LI36" s="84"/>
      <c r="LJ36" s="84"/>
      <c r="LK36" s="84"/>
      <c r="LL36" s="84"/>
      <c r="LM36" s="84"/>
      <c r="LN36" s="84"/>
      <c r="LO36" s="84"/>
      <c r="LP36" s="84"/>
      <c r="LQ36" s="84"/>
      <c r="LR36" s="84"/>
      <c r="LS36" s="84"/>
      <c r="LT36" s="84"/>
      <c r="LU36" s="84"/>
      <c r="LV36" s="84"/>
      <c r="LW36" s="84"/>
      <c r="LX36" s="84"/>
      <c r="LY36" s="84"/>
      <c r="LZ36" s="84"/>
      <c r="MA36" s="84"/>
      <c r="MB36" s="84"/>
      <c r="MC36" s="84"/>
      <c r="MD36" s="84"/>
      <c r="ME36" s="84"/>
      <c r="MF36" s="84"/>
      <c r="MG36" s="84"/>
      <c r="MH36" s="84"/>
      <c r="MI36" s="84"/>
      <c r="MJ36" s="84"/>
      <c r="MK36" s="84"/>
      <c r="ML36" s="84"/>
      <c r="MM36" s="84"/>
      <c r="MN36" s="84"/>
      <c r="MO36" s="84"/>
      <c r="MP36" s="84"/>
      <c r="MQ36" s="84"/>
      <c r="MR36" s="84"/>
      <c r="MS36" s="84"/>
      <c r="MT36" s="84"/>
      <c r="MU36" s="84"/>
      <c r="MV36" s="84"/>
      <c r="MW36" s="84"/>
      <c r="MX36" s="84"/>
      <c r="MY36" s="84"/>
      <c r="MZ36" s="84"/>
      <c r="NA36" s="84"/>
      <c r="NB36" s="84"/>
      <c r="NC36" s="84"/>
      <c r="ND36" s="84"/>
      <c r="NE36" s="84"/>
      <c r="NF36" s="84"/>
      <c r="NG36" s="84"/>
      <c r="NH36" s="84"/>
      <c r="NI36" s="84"/>
      <c r="NJ36" s="84"/>
      <c r="NK36" s="84"/>
      <c r="NL36" s="84"/>
      <c r="NM36" s="84"/>
      <c r="NN36" s="84"/>
      <c r="NO36" s="84"/>
      <c r="NP36" s="84"/>
      <c r="NQ36" s="84"/>
      <c r="NR36" s="84"/>
      <c r="NS36" s="84"/>
      <c r="NT36" s="84"/>
      <c r="NU36" s="84"/>
      <c r="NV36" s="84"/>
      <c r="NW36" s="84"/>
      <c r="NX36" s="84"/>
      <c r="NY36" s="84"/>
      <c r="NZ36" s="84"/>
      <c r="OA36" s="84"/>
      <c r="OB36" s="84"/>
      <c r="OC36" s="84"/>
      <c r="OD36" s="84"/>
      <c r="OE36" s="84"/>
      <c r="OF36" s="84"/>
      <c r="OG36" s="84"/>
      <c r="OH36" s="84"/>
      <c r="OI36" s="84"/>
      <c r="OJ36" s="84"/>
      <c r="OK36" s="84"/>
      <c r="OL36" s="84"/>
      <c r="OM36" s="84"/>
      <c r="ON36" s="84"/>
      <c r="OO36" s="84"/>
      <c r="OP36" s="84"/>
      <c r="OQ36" s="84"/>
      <c r="OR36" s="84"/>
      <c r="OS36" s="84"/>
      <c r="OT36" s="84"/>
      <c r="OU36" s="84"/>
      <c r="OV36" s="84"/>
      <c r="OW36" s="84"/>
      <c r="OX36" s="84"/>
      <c r="OY36" s="84"/>
      <c r="OZ36" s="84"/>
      <c r="PA36" s="84"/>
      <c r="PB36" s="84"/>
      <c r="PC36" s="84"/>
      <c r="PD36" s="84"/>
      <c r="PE36" s="84"/>
      <c r="PF36" s="84"/>
      <c r="PG36" s="84"/>
      <c r="PH36" s="84"/>
      <c r="PI36" s="84"/>
      <c r="PJ36" s="84"/>
      <c r="PK36" s="84"/>
      <c r="PL36" s="84"/>
      <c r="PM36" s="84"/>
      <c r="PN36" s="84"/>
      <c r="PO36" s="84"/>
      <c r="PP36" s="84"/>
      <c r="PQ36" s="84"/>
      <c r="PR36" s="84"/>
      <c r="PS36" s="84"/>
      <c r="PT36" s="84"/>
      <c r="PU36" s="84"/>
      <c r="PV36" s="84"/>
      <c r="PW36" s="84"/>
      <c r="PX36" s="84"/>
      <c r="PY36" s="84"/>
      <c r="PZ36" s="84"/>
      <c r="QA36" s="84"/>
      <c r="QB36" s="84"/>
      <c r="QC36" s="84"/>
      <c r="QD36" s="84"/>
      <c r="QE36" s="84"/>
      <c r="QF36" s="84"/>
      <c r="QG36" s="84"/>
      <c r="QH36" s="84"/>
      <c r="QI36" s="84"/>
      <c r="QJ36" s="84"/>
      <c r="QK36" s="84"/>
      <c r="QL36" s="84"/>
      <c r="QM36" s="84"/>
      <c r="QN36" s="84"/>
      <c r="QO36" s="84"/>
      <c r="QP36" s="84"/>
      <c r="QQ36" s="84"/>
      <c r="QR36" s="84"/>
      <c r="QS36" s="84"/>
      <c r="QT36" s="84"/>
      <c r="QU36" s="84"/>
      <c r="QV36" s="84"/>
      <c r="QW36" s="84"/>
      <c r="QX36" s="84"/>
      <c r="QY36" s="84"/>
      <c r="QZ36" s="84"/>
      <c r="RA36" s="84"/>
      <c r="RB36" s="84"/>
      <c r="RC36" s="84"/>
      <c r="RD36" s="84"/>
      <c r="RE36" s="84"/>
      <c r="RF36" s="84"/>
      <c r="RG36" s="84"/>
      <c r="RH36" s="84"/>
      <c r="RI36" s="84"/>
      <c r="RJ36" s="84"/>
      <c r="RK36" s="84"/>
      <c r="RL36" s="84"/>
      <c r="RM36" s="84"/>
      <c r="RN36" s="84"/>
      <c r="RO36" s="84"/>
      <c r="RP36" s="84"/>
      <c r="RQ36" s="84"/>
      <c r="RR36" s="84"/>
      <c r="RS36" s="84"/>
      <c r="RT36" s="84"/>
      <c r="RU36" s="84"/>
      <c r="RV36" s="84"/>
      <c r="RW36" s="84"/>
      <c r="RX36" s="84"/>
      <c r="RY36" s="84"/>
      <c r="RZ36" s="84"/>
      <c r="SA36" s="84"/>
      <c r="SB36" s="84"/>
      <c r="SC36" s="84"/>
      <c r="SD36" s="84"/>
      <c r="SE36" s="84"/>
      <c r="SF36" s="84"/>
      <c r="SG36" s="84"/>
      <c r="SH36" s="84"/>
      <c r="SI36" s="84"/>
      <c r="SJ36" s="84"/>
      <c r="SK36" s="84"/>
      <c r="SL36" s="84"/>
      <c r="SM36" s="84"/>
      <c r="SN36" s="84"/>
      <c r="SO36" s="84"/>
      <c r="SP36" s="84"/>
      <c r="SQ36" s="84"/>
      <c r="SR36" s="84"/>
      <c r="SS36" s="84"/>
      <c r="ST36" s="84"/>
      <c r="SU36" s="84"/>
      <c r="SV36" s="84"/>
      <c r="SW36" s="84"/>
      <c r="SX36" s="84"/>
      <c r="SY36" s="84"/>
      <c r="SZ36" s="84"/>
      <c r="TA36" s="84"/>
      <c r="TB36" s="84"/>
      <c r="TC36" s="84"/>
      <c r="TD36" s="84"/>
      <c r="TE36" s="84"/>
      <c r="TF36" s="84"/>
      <c r="TG36" s="84"/>
      <c r="TH36" s="84"/>
      <c r="TI36" s="84"/>
      <c r="TJ36" s="84"/>
      <c r="TK36" s="84"/>
      <c r="TL36" s="84"/>
      <c r="TM36" s="84"/>
      <c r="TN36" s="84"/>
      <c r="TO36" s="84"/>
      <c r="TP36" s="84"/>
      <c r="TQ36" s="84"/>
      <c r="TR36" s="84"/>
      <c r="TS36" s="84"/>
      <c r="TT36" s="84"/>
      <c r="TU36" s="84"/>
      <c r="TV36" s="84"/>
      <c r="TW36" s="84"/>
      <c r="TX36" s="84"/>
      <c r="TY36" s="84"/>
      <c r="TZ36" s="84"/>
      <c r="UA36" s="84"/>
      <c r="UB36" s="84"/>
      <c r="UC36" s="84"/>
      <c r="UD36" s="84"/>
      <c r="UE36" s="84"/>
      <c r="UF36" s="84"/>
      <c r="UG36" s="84"/>
      <c r="UH36" s="84"/>
      <c r="UI36" s="84"/>
      <c r="UJ36" s="84"/>
      <c r="UK36" s="84"/>
      <c r="UL36" s="84"/>
      <c r="UM36" s="84"/>
      <c r="UN36" s="84"/>
      <c r="UO36" s="84"/>
      <c r="UP36" s="84"/>
      <c r="UQ36" s="84"/>
      <c r="UR36" s="84"/>
      <c r="US36" s="84"/>
      <c r="UT36" s="84"/>
      <c r="UU36" s="84"/>
      <c r="UV36" s="84"/>
      <c r="UW36" s="84"/>
      <c r="UX36" s="84"/>
      <c r="UY36" s="84"/>
      <c r="UZ36" s="84"/>
      <c r="VA36" s="84"/>
      <c r="VB36" s="84"/>
      <c r="VC36" s="84"/>
      <c r="VD36" s="84"/>
      <c r="VE36" s="84"/>
      <c r="VF36" s="84"/>
      <c r="VG36" s="84"/>
      <c r="VH36" s="84"/>
      <c r="VI36" s="84"/>
      <c r="VJ36" s="84"/>
      <c r="VK36" s="84"/>
      <c r="VL36" s="84"/>
      <c r="VM36" s="84"/>
      <c r="VN36" s="84"/>
      <c r="VO36" s="84"/>
      <c r="VP36" s="84"/>
      <c r="VQ36" s="84"/>
      <c r="VR36" s="84"/>
      <c r="VS36" s="84"/>
      <c r="VT36" s="84"/>
      <c r="VU36" s="84"/>
      <c r="VV36" s="84"/>
      <c r="VW36" s="84"/>
      <c r="VX36" s="84"/>
      <c r="VY36" s="84"/>
      <c r="VZ36" s="84"/>
      <c r="WA36" s="84"/>
      <c r="WB36" s="84"/>
      <c r="WC36" s="84"/>
      <c r="WD36" s="84"/>
      <c r="WE36" s="84"/>
      <c r="WF36" s="84"/>
      <c r="WG36" s="84"/>
      <c r="WH36" s="84"/>
      <c r="WI36" s="84"/>
      <c r="WJ36" s="84"/>
      <c r="WK36" s="84"/>
      <c r="WL36" s="84"/>
      <c r="WM36" s="84"/>
      <c r="WN36" s="84"/>
      <c r="WO36" s="84"/>
      <c r="WP36" s="84"/>
      <c r="WQ36" s="84"/>
      <c r="WR36" s="84"/>
      <c r="WS36" s="84"/>
      <c r="WT36" s="84"/>
      <c r="WU36" s="84"/>
      <c r="WV36" s="84"/>
      <c r="WW36" s="84"/>
      <c r="WX36" s="84"/>
      <c r="WY36" s="84"/>
      <c r="WZ36" s="84"/>
      <c r="XA36" s="84"/>
      <c r="XB36" s="84"/>
      <c r="XC36" s="84"/>
      <c r="XD36" s="84"/>
      <c r="XE36" s="84"/>
      <c r="XF36" s="84"/>
      <c r="XG36" s="84"/>
      <c r="XH36" s="84"/>
      <c r="XI36" s="84"/>
      <c r="XJ36" s="84"/>
      <c r="XK36" s="84"/>
      <c r="XL36" s="84"/>
      <c r="XM36" s="84"/>
      <c r="XN36" s="84"/>
      <c r="XO36" s="84"/>
      <c r="XP36" s="84"/>
      <c r="XQ36" s="84"/>
      <c r="XR36" s="84"/>
      <c r="XS36" s="84"/>
      <c r="XT36" s="84"/>
      <c r="XU36" s="84"/>
      <c r="XV36" s="84"/>
      <c r="XW36" s="84"/>
      <c r="XX36" s="84"/>
      <c r="XY36" s="84"/>
      <c r="XZ36" s="84"/>
      <c r="YA36" s="84"/>
      <c r="YB36" s="84"/>
      <c r="YC36" s="84"/>
      <c r="YD36" s="84"/>
      <c r="YE36" s="84"/>
      <c r="YF36" s="84"/>
      <c r="YG36" s="84"/>
      <c r="YH36" s="84"/>
      <c r="YI36" s="84"/>
      <c r="YJ36" s="84"/>
      <c r="YK36" s="84"/>
      <c r="YL36" s="84"/>
      <c r="YM36" s="84"/>
      <c r="YN36" s="84"/>
      <c r="YO36" s="84"/>
      <c r="YP36" s="84"/>
      <c r="YQ36" s="84"/>
      <c r="YR36" s="84"/>
      <c r="YS36" s="84"/>
      <c r="YT36" s="84"/>
      <c r="YU36" s="84"/>
      <c r="YV36" s="84"/>
      <c r="YW36" s="84"/>
      <c r="YX36" s="84"/>
      <c r="YY36" s="84"/>
      <c r="YZ36" s="84"/>
      <c r="ZA36" s="84"/>
      <c r="ZB36" s="84"/>
      <c r="ZC36" s="84"/>
      <c r="ZD36" s="84"/>
      <c r="ZE36" s="84"/>
      <c r="ZF36" s="84"/>
      <c r="ZG36" s="84"/>
      <c r="ZH36" s="84"/>
      <c r="ZI36" s="84"/>
      <c r="ZJ36" s="84"/>
      <c r="ZK36" s="84"/>
      <c r="ZL36" s="84"/>
      <c r="ZM36" s="84"/>
      <c r="ZN36" s="84"/>
      <c r="ZO36" s="84"/>
      <c r="ZP36" s="84"/>
      <c r="ZQ36" s="84"/>
      <c r="ZR36" s="84"/>
      <c r="ZS36" s="84"/>
      <c r="ZT36" s="84"/>
      <c r="ZU36" s="84"/>
      <c r="ZV36" s="84"/>
      <c r="ZW36" s="84"/>
      <c r="ZX36" s="84"/>
      <c r="ZY36" s="84"/>
      <c r="ZZ36" s="84"/>
      <c r="AAA36" s="84"/>
      <c r="AAB36" s="84"/>
      <c r="AAC36" s="84"/>
      <c r="AAD36" s="84"/>
      <c r="AAE36" s="84"/>
      <c r="AAF36" s="84"/>
      <c r="AAG36" s="84"/>
      <c r="AAH36" s="84"/>
      <c r="AAI36" s="84"/>
      <c r="AAJ36" s="84"/>
      <c r="AAK36" s="84"/>
      <c r="AAL36" s="84"/>
      <c r="AAM36" s="84"/>
      <c r="AAN36" s="84"/>
      <c r="AAO36" s="84"/>
      <c r="AAP36" s="84"/>
      <c r="AAQ36" s="84"/>
      <c r="AAR36" s="84"/>
      <c r="AAS36" s="84"/>
      <c r="AAT36" s="84"/>
      <c r="AAU36" s="84"/>
      <c r="AAV36" s="84"/>
      <c r="AAW36" s="84"/>
      <c r="AAX36" s="84"/>
      <c r="AAY36" s="84"/>
      <c r="AAZ36" s="84"/>
      <c r="ABA36" s="84"/>
      <c r="ABB36" s="84"/>
      <c r="ABC36" s="84"/>
      <c r="ABD36" s="84"/>
      <c r="ABE36" s="84"/>
      <c r="ABF36" s="84"/>
      <c r="ABG36" s="84"/>
      <c r="ABH36" s="84"/>
      <c r="ABI36" s="84"/>
      <c r="ABJ36" s="84"/>
      <c r="ABK36" s="84"/>
      <c r="ABL36" s="84"/>
      <c r="ABM36" s="84"/>
      <c r="ABN36" s="84"/>
      <c r="ABO36" s="84"/>
      <c r="ABP36" s="84"/>
      <c r="ABQ36" s="84"/>
      <c r="ABR36" s="84"/>
      <c r="ABS36" s="84"/>
      <c r="ABT36" s="84"/>
      <c r="ABU36" s="84"/>
      <c r="ABV36" s="84"/>
      <c r="ABW36" s="84"/>
      <c r="ABX36" s="84"/>
      <c r="ABY36" s="84"/>
      <c r="ABZ36" s="84"/>
      <c r="ACA36" s="84"/>
      <c r="ACB36" s="84"/>
      <c r="ACC36" s="84"/>
      <c r="ACD36" s="84"/>
      <c r="ACE36" s="84"/>
      <c r="ACF36" s="84"/>
      <c r="ACG36" s="84"/>
      <c r="ACH36" s="84"/>
      <c r="ACI36" s="84"/>
      <c r="ACJ36" s="84"/>
      <c r="ACK36" s="84"/>
      <c r="ACL36" s="84"/>
      <c r="ACM36" s="84"/>
      <c r="ACN36" s="84"/>
      <c r="ACO36" s="84"/>
      <c r="ACP36" s="84"/>
      <c r="ACQ36" s="84"/>
      <c r="ACR36" s="84"/>
      <c r="ACS36" s="84"/>
      <c r="ACT36" s="84"/>
      <c r="ACU36" s="84"/>
      <c r="ACV36" s="84"/>
      <c r="ACW36" s="84"/>
      <c r="ACX36" s="84"/>
      <c r="ACY36" s="84"/>
      <c r="ACZ36" s="84"/>
      <c r="ADA36" s="84"/>
      <c r="ADB36" s="84"/>
      <c r="ADC36" s="84"/>
      <c r="ADD36" s="84"/>
      <c r="ADE36" s="84"/>
      <c r="ADF36" s="84"/>
      <c r="ADG36" s="84"/>
      <c r="ADH36" s="84"/>
      <c r="ADI36" s="84"/>
      <c r="ADJ36" s="84"/>
      <c r="ADK36" s="84"/>
      <c r="ADL36" s="84"/>
      <c r="ADM36" s="84"/>
      <c r="ADN36" s="84"/>
      <c r="ADO36" s="84"/>
      <c r="ADP36" s="84"/>
      <c r="ADQ36" s="84"/>
      <c r="ADR36" s="84"/>
      <c r="ADS36" s="84"/>
      <c r="ADT36" s="84"/>
      <c r="ADU36" s="84"/>
      <c r="ADV36" s="84"/>
      <c r="ADW36" s="84"/>
      <c r="ADX36" s="84"/>
      <c r="ADY36" s="84"/>
      <c r="ADZ36" s="84"/>
      <c r="AEA36" s="84"/>
      <c r="AEB36" s="84"/>
      <c r="AEC36" s="84"/>
      <c r="AED36" s="84"/>
      <c r="AEE36" s="84"/>
      <c r="AEF36" s="84"/>
      <c r="AEG36" s="84"/>
      <c r="AEH36" s="84"/>
      <c r="AEI36" s="84"/>
      <c r="AEJ36" s="84"/>
      <c r="AEK36" s="84"/>
      <c r="AEL36" s="84"/>
      <c r="AEM36" s="84"/>
      <c r="AEN36" s="84"/>
      <c r="AEO36" s="84"/>
      <c r="AEP36" s="84"/>
      <c r="AEQ36" s="84"/>
      <c r="AER36" s="84"/>
      <c r="AES36" s="84"/>
      <c r="AET36" s="84"/>
      <c r="AEU36" s="84"/>
      <c r="AEV36" s="84"/>
      <c r="AEW36" s="84"/>
      <c r="AEX36" s="84"/>
      <c r="AEY36" s="84"/>
      <c r="AEZ36" s="84"/>
      <c r="AFA36" s="84"/>
      <c r="AFB36" s="84"/>
      <c r="AFC36" s="84"/>
      <c r="AFD36" s="84"/>
      <c r="AFE36" s="84"/>
      <c r="AFF36" s="84"/>
      <c r="AFG36" s="84"/>
      <c r="AFH36" s="84"/>
      <c r="AFI36" s="84"/>
      <c r="AFJ36" s="84"/>
      <c r="AFK36" s="84"/>
      <c r="AFL36" s="84"/>
      <c r="AFM36" s="84"/>
      <c r="AFN36" s="84"/>
      <c r="AFO36" s="84"/>
      <c r="AFP36" s="84"/>
      <c r="AFQ36" s="84"/>
      <c r="AFR36" s="84"/>
      <c r="AFS36" s="84"/>
      <c r="AFT36" s="84"/>
      <c r="AFU36" s="84"/>
      <c r="AFV36" s="84"/>
      <c r="AFW36" s="84"/>
      <c r="AFX36" s="84"/>
      <c r="AFY36" s="84"/>
      <c r="AFZ36" s="84"/>
      <c r="AGA36" s="84"/>
      <c r="AGB36" s="84"/>
      <c r="AGC36" s="84"/>
      <c r="AGD36" s="84"/>
      <c r="AGE36" s="84"/>
      <c r="AGF36" s="84"/>
      <c r="AGG36" s="84"/>
      <c r="AGH36" s="84"/>
      <c r="AGI36" s="84"/>
      <c r="AGJ36" s="84"/>
      <c r="AGK36" s="84"/>
      <c r="AGL36" s="84"/>
      <c r="AGM36" s="84"/>
      <c r="AGN36" s="84"/>
      <c r="AGO36" s="84"/>
      <c r="AGP36" s="84"/>
      <c r="AGQ36" s="84"/>
      <c r="AGR36" s="84"/>
      <c r="AGS36" s="84"/>
      <c r="AGT36" s="84"/>
      <c r="AGU36" s="84"/>
      <c r="AGV36" s="84"/>
      <c r="AGW36" s="84"/>
      <c r="AGX36" s="84"/>
      <c r="AGY36" s="84"/>
      <c r="AGZ36" s="84"/>
      <c r="AHA36" s="84"/>
      <c r="AHB36" s="84"/>
      <c r="AHC36" s="84"/>
      <c r="AHD36" s="84"/>
      <c r="AHE36" s="84"/>
      <c r="AHF36" s="84"/>
      <c r="AHG36" s="84"/>
      <c r="AHH36" s="84"/>
      <c r="AHI36" s="84"/>
      <c r="AHJ36" s="84"/>
      <c r="AHK36" s="84"/>
      <c r="AHL36" s="84"/>
      <c r="AHM36" s="84"/>
      <c r="AHN36" s="84"/>
      <c r="AHO36" s="84"/>
      <c r="AHP36" s="84"/>
      <c r="AHQ36" s="84"/>
      <c r="AHR36" s="84"/>
      <c r="AHS36" s="84"/>
      <c r="AHT36" s="84"/>
      <c r="AHU36" s="84"/>
      <c r="AHV36" s="84"/>
      <c r="AHW36" s="84"/>
      <c r="AHX36" s="84"/>
      <c r="AHY36" s="84"/>
      <c r="AHZ36" s="84"/>
      <c r="AIA36" s="84"/>
      <c r="AIB36" s="84"/>
      <c r="AIC36" s="84"/>
      <c r="AID36" s="84"/>
      <c r="AIE36" s="84"/>
      <c r="AIF36" s="84"/>
      <c r="AIG36" s="84"/>
      <c r="AIH36" s="84"/>
      <c r="AII36" s="84"/>
      <c r="AIJ36" s="84"/>
      <c r="AIK36" s="84"/>
      <c r="AIL36" s="84"/>
      <c r="AIM36" s="84"/>
      <c r="AIN36" s="84"/>
      <c r="AIO36" s="84"/>
      <c r="AIP36" s="84"/>
      <c r="AIQ36" s="84"/>
      <c r="AIR36" s="84"/>
      <c r="AIS36" s="84"/>
      <c r="AIT36" s="84"/>
      <c r="AIU36" s="84"/>
      <c r="AIV36" s="84"/>
      <c r="AIW36" s="84"/>
      <c r="AIX36" s="84"/>
      <c r="AIY36" s="84"/>
      <c r="AIZ36" s="84"/>
      <c r="AJA36" s="84"/>
      <c r="AJB36" s="84"/>
      <c r="AJC36" s="84"/>
      <c r="AJD36" s="84"/>
      <c r="AJE36" s="84"/>
      <c r="AJF36" s="84"/>
      <c r="AJG36" s="84"/>
      <c r="AJH36" s="84"/>
      <c r="AJI36" s="84"/>
      <c r="AJJ36" s="84"/>
      <c r="AJK36" s="84"/>
      <c r="AJL36" s="84"/>
      <c r="AJM36" s="84"/>
      <c r="AJN36" s="84"/>
      <c r="AJO36" s="84"/>
      <c r="AJP36" s="84"/>
      <c r="AJQ36" s="84"/>
      <c r="AJR36" s="84"/>
      <c r="AJS36" s="84"/>
      <c r="AJT36" s="84"/>
      <c r="AJU36" s="84"/>
      <c r="AJV36" s="84"/>
      <c r="AJW36" s="84"/>
      <c r="AJX36" s="84"/>
      <c r="AJY36" s="84"/>
      <c r="AJZ36" s="84"/>
      <c r="AKA36" s="84"/>
      <c r="AKB36" s="84"/>
      <c r="AKC36" s="84"/>
      <c r="AKD36" s="84"/>
      <c r="AKE36" s="84"/>
      <c r="AKF36" s="84"/>
      <c r="AKG36" s="84"/>
      <c r="AKH36" s="84"/>
      <c r="AKI36" s="84"/>
      <c r="AKJ36" s="84"/>
      <c r="AKK36" s="84"/>
      <c r="AKL36" s="84"/>
      <c r="AKM36" s="84"/>
      <c r="AKN36" s="84"/>
      <c r="AKO36" s="84"/>
      <c r="AKP36" s="84"/>
      <c r="AKQ36" s="84"/>
      <c r="AKR36" s="84"/>
      <c r="AKS36" s="84"/>
      <c r="AKT36" s="84"/>
      <c r="AKU36" s="84"/>
      <c r="AKV36" s="84"/>
      <c r="AKW36" s="84"/>
      <c r="AKX36" s="84"/>
      <c r="AKY36" s="84"/>
      <c r="AKZ36" s="84"/>
      <c r="ALA36" s="84"/>
      <c r="ALB36" s="84"/>
      <c r="ALC36" s="84"/>
      <c r="ALD36" s="84"/>
      <c r="ALE36" s="84"/>
      <c r="ALF36" s="84"/>
      <c r="ALG36" s="84"/>
      <c r="ALH36" s="84"/>
      <c r="ALI36" s="84"/>
      <c r="ALJ36" s="84"/>
      <c r="ALK36" s="84"/>
      <c r="ALL36" s="84"/>
      <c r="ALM36" s="84"/>
      <c r="ALN36" s="84"/>
      <c r="ALO36" s="84"/>
      <c r="ALP36" s="84"/>
      <c r="ALQ36" s="84"/>
      <c r="ALR36" s="84"/>
      <c r="ALS36" s="84"/>
      <c r="ALT36" s="84"/>
      <c r="ALU36" s="84"/>
      <c r="ALV36" s="84"/>
      <c r="ALW36" s="84"/>
      <c r="ALX36" s="84"/>
      <c r="ALY36" s="84"/>
      <c r="ALZ36" s="84"/>
      <c r="AMA36" s="84"/>
      <c r="AMB36" s="84"/>
      <c r="AMC36" s="84"/>
      <c r="AMD36" s="84"/>
      <c r="AME36" s="84"/>
      <c r="AMF36" s="84"/>
      <c r="AMG36" s="84"/>
      <c r="AMH36" s="84"/>
      <c r="AMI36" s="84"/>
      <c r="AMJ36" s="84"/>
      <c r="AMK36" s="84"/>
      <c r="AML36" s="84"/>
      <c r="AMM36" s="84"/>
      <c r="AMN36" s="84"/>
      <c r="AMO36" s="84"/>
      <c r="AMP36" s="84"/>
      <c r="AMQ36" s="84"/>
      <c r="AMR36" s="84"/>
      <c r="AMS36" s="84"/>
      <c r="AMT36" s="84"/>
      <c r="AMU36" s="84"/>
      <c r="AMV36" s="84"/>
      <c r="AMW36" s="84"/>
      <c r="AMX36" s="84"/>
      <c r="AMY36" s="84"/>
      <c r="AMZ36" s="84"/>
      <c r="ANA36" s="84"/>
      <c r="ANB36" s="84"/>
      <c r="ANC36" s="84"/>
      <c r="AND36" s="84"/>
      <c r="ANE36" s="84"/>
      <c r="ANF36" s="84"/>
      <c r="ANG36" s="84"/>
      <c r="ANH36" s="84"/>
      <c r="ANI36" s="84"/>
      <c r="ANJ36" s="84"/>
      <c r="ANK36" s="84"/>
      <c r="ANL36" s="84"/>
      <c r="ANM36" s="84"/>
      <c r="ANN36" s="84"/>
      <c r="ANO36" s="84"/>
      <c r="ANP36" s="84"/>
      <c r="ANQ36" s="84"/>
      <c r="ANR36" s="84"/>
      <c r="ANS36" s="84"/>
      <c r="ANT36" s="84"/>
      <c r="ANU36" s="84"/>
      <c r="ANV36" s="84"/>
      <c r="ANW36" s="84"/>
      <c r="ANX36" s="84"/>
      <c r="ANY36" s="84"/>
      <c r="ANZ36" s="84"/>
      <c r="AOA36" s="84"/>
      <c r="AOB36" s="84"/>
      <c r="AOC36" s="84"/>
      <c r="AOD36" s="84"/>
      <c r="AOE36" s="84"/>
      <c r="AOF36" s="84"/>
      <c r="AOG36" s="84"/>
      <c r="AOH36" s="84"/>
      <c r="AOI36" s="84"/>
      <c r="AOJ36" s="84"/>
      <c r="AOK36" s="84"/>
      <c r="AOL36" s="84"/>
      <c r="AOM36" s="84"/>
      <c r="AON36" s="84"/>
      <c r="AOO36" s="84"/>
      <c r="AOP36" s="84"/>
      <c r="AOQ36" s="84"/>
      <c r="AOR36" s="84"/>
      <c r="AOS36" s="84"/>
      <c r="AOT36" s="84"/>
      <c r="AOU36" s="84"/>
      <c r="AOV36" s="84"/>
      <c r="AOW36" s="84"/>
      <c r="AOX36" s="84"/>
      <c r="AOY36" s="84"/>
      <c r="AOZ36" s="84"/>
      <c r="APA36" s="84"/>
      <c r="APB36" s="84"/>
      <c r="APC36" s="84"/>
      <c r="APD36" s="84"/>
      <c r="APE36" s="84"/>
      <c r="APF36" s="84"/>
      <c r="APG36" s="84"/>
      <c r="APH36" s="84"/>
      <c r="API36" s="84"/>
      <c r="APJ36" s="84"/>
      <c r="APK36" s="84"/>
      <c r="APL36" s="84"/>
      <c r="APM36" s="84"/>
      <c r="APN36" s="84"/>
      <c r="APO36" s="84"/>
      <c r="APP36" s="84"/>
      <c r="APQ36" s="84"/>
      <c r="APR36" s="84"/>
      <c r="APS36" s="84"/>
      <c r="APT36" s="84"/>
      <c r="APU36" s="84"/>
      <c r="APV36" s="84"/>
      <c r="APW36" s="84"/>
      <c r="APX36" s="84"/>
      <c r="APY36" s="84"/>
      <c r="APZ36" s="84"/>
      <c r="AQA36" s="84"/>
      <c r="AQB36" s="84"/>
      <c r="AQC36" s="84"/>
      <c r="AQD36" s="84"/>
      <c r="AQE36" s="84"/>
      <c r="AQF36" s="84"/>
      <c r="AQG36" s="84"/>
      <c r="AQH36" s="84"/>
      <c r="AQI36" s="84"/>
      <c r="AQJ36" s="84"/>
      <c r="AQK36" s="84"/>
      <c r="AQL36" s="84"/>
      <c r="AQM36" s="84"/>
      <c r="AQN36" s="84"/>
      <c r="AQO36" s="84"/>
      <c r="AQP36" s="84"/>
      <c r="AQQ36" s="84"/>
      <c r="AQR36" s="84"/>
      <c r="AQS36" s="84"/>
      <c r="AQT36" s="84"/>
      <c r="AQU36" s="84"/>
      <c r="AQV36" s="84"/>
      <c r="AQW36" s="84"/>
      <c r="AQX36" s="84"/>
      <c r="AQY36" s="84"/>
      <c r="AQZ36" s="84"/>
      <c r="ARA36" s="84"/>
      <c r="ARB36" s="84"/>
      <c r="ARC36" s="84"/>
      <c r="ARD36" s="84"/>
      <c r="ARE36" s="84"/>
      <c r="ARF36" s="84"/>
      <c r="ARG36" s="84"/>
      <c r="ARH36" s="84"/>
      <c r="ARI36" s="84"/>
      <c r="ARJ36" s="84"/>
      <c r="ARK36" s="84"/>
      <c r="ARL36" s="84"/>
      <c r="ARM36" s="84"/>
      <c r="ARN36" s="84"/>
      <c r="ARO36" s="84"/>
      <c r="ARP36" s="84"/>
      <c r="ARQ36" s="84"/>
      <c r="ARR36" s="84"/>
      <c r="ARS36" s="84"/>
      <c r="ART36" s="84"/>
      <c r="ARU36" s="84"/>
      <c r="ARV36" s="84"/>
      <c r="ARW36" s="84"/>
      <c r="ARX36" s="84"/>
      <c r="ARY36" s="84"/>
      <c r="ARZ36" s="84"/>
      <c r="ASA36" s="84"/>
      <c r="ASB36" s="84"/>
      <c r="ASC36" s="84"/>
      <c r="ASD36" s="84"/>
      <c r="ASE36" s="84"/>
      <c r="ASF36" s="84"/>
      <c r="ASG36" s="84"/>
      <c r="ASH36" s="84"/>
      <c r="ASI36" s="84"/>
      <c r="ASJ36" s="84"/>
      <c r="ASK36" s="84"/>
      <c r="ASL36" s="84"/>
      <c r="ASM36" s="84"/>
      <c r="ASN36" s="84"/>
      <c r="ASO36" s="84"/>
      <c r="ASP36" s="84"/>
      <c r="ASQ36" s="84"/>
      <c r="ASR36" s="84"/>
      <c r="ASS36" s="84"/>
      <c r="AST36" s="84"/>
      <c r="ASU36" s="84"/>
      <c r="ASV36" s="84"/>
      <c r="ASW36" s="84"/>
      <c r="ASX36" s="84"/>
      <c r="ASY36" s="84"/>
      <c r="ASZ36" s="84"/>
      <c r="ATA36" s="84"/>
      <c r="ATB36" s="84"/>
      <c r="ATC36" s="84"/>
      <c r="ATD36" s="84"/>
      <c r="ATE36" s="84"/>
      <c r="ATF36" s="84"/>
      <c r="ATG36" s="84"/>
      <c r="ATH36" s="84"/>
      <c r="ATI36" s="84"/>
      <c r="ATJ36" s="84"/>
      <c r="ATK36" s="84"/>
      <c r="ATL36" s="84"/>
      <c r="ATM36" s="84"/>
      <c r="ATN36" s="84"/>
      <c r="ATO36" s="84"/>
      <c r="ATP36" s="84"/>
      <c r="ATQ36" s="84"/>
      <c r="ATR36" s="84"/>
      <c r="ATS36" s="84"/>
      <c r="ATT36" s="84"/>
      <c r="ATU36" s="84"/>
      <c r="ATV36" s="84"/>
      <c r="ATW36" s="84"/>
      <c r="ATX36" s="84"/>
      <c r="ATY36" s="84"/>
      <c r="ATZ36" s="84"/>
      <c r="AUA36" s="84"/>
      <c r="AUB36" s="84"/>
      <c r="AUC36" s="84"/>
      <c r="AUD36" s="84"/>
      <c r="AUE36" s="84"/>
      <c r="AUF36" s="84"/>
      <c r="AUG36" s="84"/>
      <c r="AUH36" s="84"/>
      <c r="AUI36" s="84"/>
      <c r="AUJ36" s="84"/>
      <c r="AUK36" s="84"/>
      <c r="AUL36" s="84"/>
      <c r="AUM36" s="84"/>
      <c r="AUN36" s="84"/>
      <c r="AUO36" s="84"/>
      <c r="AUP36" s="84"/>
      <c r="AUQ36" s="84"/>
      <c r="AUR36" s="84"/>
      <c r="AUS36" s="84"/>
      <c r="AUT36" s="84"/>
      <c r="AUU36" s="84"/>
      <c r="AUV36" s="84"/>
      <c r="AUW36" s="84"/>
      <c r="AUX36" s="84"/>
      <c r="AUY36" s="84"/>
      <c r="AUZ36" s="84"/>
      <c r="AVA36" s="84"/>
      <c r="AVB36" s="84"/>
      <c r="AVC36" s="84"/>
      <c r="AVD36" s="84"/>
      <c r="AVE36" s="84"/>
      <c r="AVF36" s="84"/>
      <c r="AVG36" s="84"/>
      <c r="AVH36" s="84"/>
      <c r="AVI36" s="84"/>
      <c r="AVJ36" s="84"/>
      <c r="AVK36" s="84"/>
      <c r="AVL36" s="84"/>
      <c r="AVM36" s="84"/>
      <c r="AVN36" s="84"/>
      <c r="AVO36" s="84"/>
      <c r="AVP36" s="84"/>
      <c r="AVQ36" s="84"/>
      <c r="AVR36" s="84"/>
      <c r="AVS36" s="84"/>
      <c r="AVT36" s="84"/>
      <c r="AVU36" s="84"/>
      <c r="AVV36" s="84"/>
      <c r="AVW36" s="84"/>
      <c r="AVX36" s="84"/>
      <c r="AVY36" s="84"/>
      <c r="AVZ36" s="84"/>
      <c r="AWA36" s="84"/>
      <c r="AWB36" s="84"/>
      <c r="AWC36" s="84"/>
      <c r="AWD36" s="84"/>
      <c r="AWE36" s="84"/>
      <c r="AWF36" s="84"/>
      <c r="AWG36" s="84"/>
      <c r="AWH36" s="84"/>
      <c r="AWI36" s="84"/>
      <c r="AWJ36" s="84"/>
      <c r="AWK36" s="84"/>
      <c r="AWL36" s="84"/>
      <c r="AWM36" s="84"/>
      <c r="AWN36" s="84"/>
      <c r="AWO36" s="84"/>
      <c r="AWP36" s="84"/>
      <c r="AWQ36" s="84"/>
      <c r="AWR36" s="84"/>
      <c r="AWS36" s="84"/>
      <c r="AWT36" s="84"/>
      <c r="AWU36" s="84"/>
      <c r="AWV36" s="84"/>
      <c r="AWW36" s="84"/>
      <c r="AWX36" s="84"/>
      <c r="AWY36" s="84"/>
      <c r="AWZ36" s="84"/>
      <c r="AXA36" s="84"/>
      <c r="AXB36" s="84"/>
      <c r="AXC36" s="84"/>
      <c r="AXD36" s="84"/>
      <c r="AXE36" s="84"/>
      <c r="AXF36" s="84"/>
      <c r="AXG36" s="84"/>
      <c r="AXH36" s="84"/>
      <c r="AXI36" s="84"/>
      <c r="AXJ36" s="84"/>
      <c r="AXK36" s="84"/>
      <c r="AXL36" s="84"/>
      <c r="AXM36" s="84"/>
      <c r="AXN36" s="84"/>
      <c r="AXO36" s="84"/>
      <c r="AXP36" s="84"/>
      <c r="AXQ36" s="84"/>
      <c r="AXR36" s="84"/>
      <c r="AXS36" s="84"/>
      <c r="AXT36" s="84"/>
      <c r="AXU36" s="84"/>
      <c r="AXV36" s="84"/>
      <c r="AXW36" s="84"/>
      <c r="AXX36" s="84"/>
      <c r="AXY36" s="84"/>
      <c r="AXZ36" s="84"/>
      <c r="AYA36" s="84"/>
      <c r="AYB36" s="84"/>
      <c r="AYC36" s="84"/>
      <c r="AYD36" s="84"/>
      <c r="AYE36" s="84"/>
      <c r="AYF36" s="84"/>
      <c r="AYG36" s="84"/>
      <c r="AYH36" s="84"/>
      <c r="AYI36" s="84"/>
      <c r="AYJ36" s="84"/>
      <c r="AYK36" s="84"/>
      <c r="AYL36" s="84"/>
      <c r="AYM36" s="84"/>
      <c r="AYN36" s="84"/>
      <c r="AYO36" s="84"/>
      <c r="AYP36" s="84"/>
      <c r="AYQ36" s="84"/>
      <c r="AYR36" s="84"/>
      <c r="AYS36" s="84"/>
      <c r="AYT36" s="84"/>
      <c r="AYU36" s="84"/>
      <c r="AYV36" s="84"/>
      <c r="AYW36" s="84"/>
      <c r="AYX36" s="84"/>
      <c r="AYY36" s="84"/>
      <c r="AYZ36" s="84"/>
      <c r="AZA36" s="84"/>
      <c r="AZB36" s="84"/>
      <c r="AZC36" s="84"/>
      <c r="AZD36" s="84"/>
      <c r="AZE36" s="84"/>
      <c r="AZF36" s="84"/>
      <c r="AZG36" s="84"/>
      <c r="AZH36" s="84"/>
      <c r="AZI36" s="84"/>
      <c r="AZJ36" s="84"/>
      <c r="AZK36" s="84"/>
      <c r="AZL36" s="84"/>
      <c r="AZM36" s="84"/>
      <c r="AZN36" s="84"/>
      <c r="AZO36" s="84"/>
      <c r="AZP36" s="84"/>
      <c r="AZQ36" s="84"/>
      <c r="AZR36" s="84"/>
      <c r="AZS36" s="84"/>
      <c r="AZT36" s="84"/>
      <c r="AZU36" s="84"/>
      <c r="AZV36" s="84"/>
      <c r="AZW36" s="84"/>
      <c r="AZX36" s="84"/>
      <c r="AZY36" s="84"/>
      <c r="AZZ36" s="84"/>
      <c r="BAA36" s="84"/>
      <c r="BAB36" s="84"/>
      <c r="BAC36" s="84"/>
      <c r="BAD36" s="84"/>
      <c r="BAE36" s="84"/>
      <c r="BAF36" s="84"/>
      <c r="BAG36" s="84"/>
      <c r="BAH36" s="84"/>
      <c r="BAI36" s="84"/>
      <c r="BAJ36" s="84"/>
      <c r="BAK36" s="84"/>
      <c r="BAL36" s="84"/>
      <c r="BAM36" s="84"/>
      <c r="BAN36" s="84"/>
      <c r="BAO36" s="84"/>
      <c r="BAP36" s="84"/>
      <c r="BAQ36" s="84"/>
      <c r="BAR36" s="84"/>
      <c r="BAS36" s="84"/>
      <c r="BAT36" s="84"/>
      <c r="BAU36" s="84"/>
      <c r="BAV36" s="84"/>
      <c r="BAW36" s="84"/>
      <c r="BAX36" s="84"/>
      <c r="BAY36" s="84"/>
      <c r="BAZ36" s="84"/>
      <c r="BBA36" s="84"/>
      <c r="BBB36" s="84"/>
      <c r="BBC36" s="84"/>
      <c r="BBD36" s="84"/>
      <c r="BBE36" s="84"/>
      <c r="BBF36" s="84"/>
      <c r="BBG36" s="84"/>
      <c r="BBH36" s="84"/>
      <c r="BBI36" s="84"/>
      <c r="BBJ36" s="84"/>
      <c r="BBK36" s="84"/>
      <c r="BBL36" s="84"/>
      <c r="BBM36" s="84"/>
      <c r="BBN36" s="84"/>
      <c r="BBO36" s="84"/>
      <c r="BBP36" s="84"/>
      <c r="BBQ36" s="84"/>
      <c r="BBR36" s="84"/>
      <c r="BBS36" s="84"/>
      <c r="BBT36" s="84"/>
      <c r="BBU36" s="84"/>
      <c r="BBV36" s="84"/>
      <c r="BBW36" s="84"/>
      <c r="BBX36" s="84"/>
      <c r="BBY36" s="84"/>
      <c r="BBZ36" s="84"/>
      <c r="BCA36" s="84"/>
      <c r="BCB36" s="84"/>
      <c r="BCC36" s="84"/>
      <c r="BCD36" s="84"/>
      <c r="BCE36" s="84"/>
      <c r="BCF36" s="84"/>
      <c r="BCG36" s="84"/>
      <c r="BCH36" s="84"/>
      <c r="BCI36" s="84"/>
      <c r="BCJ36" s="84"/>
      <c r="BCK36" s="84"/>
      <c r="BCL36" s="84"/>
      <c r="BCM36" s="84"/>
      <c r="BCN36" s="84"/>
      <c r="BCO36" s="84"/>
      <c r="BCP36" s="84"/>
      <c r="BCQ36" s="84"/>
      <c r="BCR36" s="84"/>
      <c r="BCS36" s="84"/>
      <c r="BCT36" s="84"/>
      <c r="BCU36" s="84"/>
      <c r="BCV36" s="84"/>
      <c r="BCW36" s="84"/>
      <c r="BCX36" s="84"/>
      <c r="BCY36" s="84"/>
      <c r="BCZ36" s="84"/>
      <c r="BDA36" s="84"/>
      <c r="BDB36" s="84"/>
      <c r="BDC36" s="84"/>
      <c r="BDD36" s="84"/>
      <c r="BDE36" s="84"/>
      <c r="BDF36" s="84"/>
      <c r="BDG36" s="84"/>
      <c r="BDH36" s="84"/>
      <c r="BDI36" s="84"/>
      <c r="BDJ36" s="84"/>
      <c r="BDK36" s="84"/>
      <c r="BDL36" s="84"/>
      <c r="BDM36" s="84"/>
      <c r="BDN36" s="84"/>
      <c r="BDO36" s="84"/>
      <c r="BDP36" s="84"/>
      <c r="BDQ36" s="84"/>
      <c r="BDR36" s="84"/>
      <c r="BDS36" s="84"/>
      <c r="BDT36" s="84"/>
      <c r="BDU36" s="84"/>
      <c r="BDV36" s="84"/>
      <c r="BDW36" s="84"/>
      <c r="BDX36" s="84"/>
      <c r="BDY36" s="84"/>
      <c r="BDZ36" s="84"/>
      <c r="BEA36" s="84"/>
      <c r="BEB36" s="84"/>
      <c r="BEC36" s="84"/>
      <c r="BED36" s="84"/>
      <c r="BEE36" s="84"/>
      <c r="BEF36" s="84"/>
      <c r="BEG36" s="84"/>
      <c r="BEH36" s="84"/>
      <c r="BEI36" s="84"/>
      <c r="BEJ36" s="84"/>
      <c r="BEK36" s="84"/>
      <c r="BEL36" s="84"/>
      <c r="BEM36" s="84"/>
      <c r="BEN36" s="84"/>
      <c r="BEO36" s="84"/>
      <c r="BEP36" s="84"/>
      <c r="BEQ36" s="84"/>
      <c r="BER36" s="84"/>
      <c r="BES36" s="84"/>
      <c r="BET36" s="84"/>
      <c r="BEU36" s="84"/>
      <c r="BEV36" s="84"/>
      <c r="BEW36" s="84"/>
      <c r="BEX36" s="84"/>
      <c r="BEY36" s="84"/>
      <c r="BEZ36" s="84"/>
      <c r="BFA36" s="84"/>
      <c r="BFB36" s="84"/>
      <c r="BFC36" s="84"/>
      <c r="BFD36" s="84"/>
      <c r="BFE36" s="84"/>
      <c r="BFF36" s="84"/>
      <c r="BFG36" s="84"/>
      <c r="BFH36" s="84"/>
      <c r="BFI36" s="84"/>
      <c r="BFJ36" s="84"/>
      <c r="BFK36" s="84"/>
      <c r="BFL36" s="84"/>
      <c r="BFM36" s="84"/>
      <c r="BFN36" s="84"/>
      <c r="BFO36" s="84"/>
      <c r="BFP36" s="84"/>
      <c r="BFQ36" s="84"/>
      <c r="BFR36" s="84"/>
      <c r="BFS36" s="84"/>
      <c r="BFT36" s="84"/>
      <c r="BFU36" s="84"/>
      <c r="BFV36" s="84"/>
      <c r="BFW36" s="84"/>
      <c r="BFX36" s="84"/>
      <c r="BFY36" s="84"/>
      <c r="BFZ36" s="84"/>
      <c r="BGA36" s="84"/>
      <c r="BGB36" s="84"/>
      <c r="BGC36" s="84"/>
      <c r="BGD36" s="84"/>
      <c r="BGE36" s="84"/>
      <c r="BGF36" s="84"/>
      <c r="BGG36" s="84"/>
      <c r="BGH36" s="84"/>
      <c r="BGI36" s="84"/>
      <c r="BGJ36" s="84"/>
      <c r="BGK36" s="84"/>
      <c r="BGL36" s="84"/>
      <c r="BGM36" s="84"/>
      <c r="BGN36" s="84"/>
      <c r="BGO36" s="84"/>
      <c r="BGP36" s="84"/>
      <c r="BGQ36" s="84"/>
      <c r="BGR36" s="84"/>
      <c r="BGS36" s="84"/>
      <c r="BGT36" s="84"/>
      <c r="BGU36" s="84"/>
      <c r="BGV36" s="84"/>
      <c r="BGW36" s="84"/>
      <c r="BGX36" s="84"/>
      <c r="BGY36" s="84"/>
      <c r="BGZ36" s="84"/>
      <c r="BHA36" s="84"/>
      <c r="BHB36" s="84"/>
      <c r="BHC36" s="84"/>
      <c r="BHD36" s="84"/>
      <c r="BHE36" s="84"/>
      <c r="BHF36" s="84"/>
      <c r="BHG36" s="84"/>
      <c r="BHH36" s="84"/>
      <c r="BHI36" s="84"/>
      <c r="BHJ36" s="84"/>
      <c r="BHK36" s="84"/>
      <c r="BHL36" s="84"/>
      <c r="BHM36" s="84"/>
      <c r="BHN36" s="84"/>
      <c r="BHO36" s="84"/>
      <c r="BHP36" s="84"/>
      <c r="BHQ36" s="84"/>
      <c r="BHR36" s="84"/>
      <c r="BHS36" s="84"/>
      <c r="BHT36" s="84"/>
      <c r="BHU36" s="84"/>
      <c r="BHV36" s="84"/>
      <c r="BHW36" s="84"/>
      <c r="BHX36" s="84"/>
      <c r="BHY36" s="84"/>
      <c r="BHZ36" s="84"/>
      <c r="BIA36" s="84"/>
      <c r="BIB36" s="84"/>
      <c r="BIC36" s="84"/>
      <c r="BID36" s="84"/>
      <c r="BIE36" s="84"/>
      <c r="BIF36" s="84"/>
      <c r="BIG36" s="84"/>
      <c r="BIH36" s="84"/>
      <c r="BII36" s="84"/>
      <c r="BIJ36" s="84"/>
      <c r="BIK36" s="84"/>
      <c r="BIL36" s="84"/>
      <c r="BIM36" s="84"/>
      <c r="BIN36" s="84"/>
      <c r="BIO36" s="84"/>
      <c r="BIP36" s="84"/>
      <c r="BIQ36" s="84"/>
      <c r="BIR36" s="84"/>
      <c r="BIS36" s="84"/>
      <c r="BIT36" s="84"/>
      <c r="BIU36" s="84"/>
      <c r="BIV36" s="84"/>
      <c r="BIW36" s="84"/>
      <c r="BIX36" s="84"/>
      <c r="BIY36" s="84"/>
      <c r="BIZ36" s="84"/>
      <c r="BJA36" s="84"/>
      <c r="BJB36" s="84"/>
      <c r="BJC36" s="84"/>
      <c r="BJD36" s="84"/>
      <c r="BJE36" s="84"/>
      <c r="BJF36" s="84"/>
      <c r="BJG36" s="84"/>
      <c r="BJH36" s="84"/>
      <c r="BJI36" s="84"/>
      <c r="BJJ36" s="84"/>
      <c r="BJK36" s="84"/>
      <c r="BJL36" s="84"/>
      <c r="BJM36" s="84"/>
      <c r="BJN36" s="84"/>
      <c r="BJO36" s="84"/>
      <c r="BJP36" s="84"/>
      <c r="BJQ36" s="84"/>
      <c r="BJR36" s="84"/>
      <c r="BJS36" s="84"/>
      <c r="BJT36" s="84"/>
      <c r="BJU36" s="84"/>
      <c r="BJV36" s="84"/>
      <c r="BJW36" s="84"/>
      <c r="BJX36" s="84"/>
      <c r="BJY36" s="84"/>
      <c r="BJZ36" s="84"/>
      <c r="BKA36" s="84"/>
      <c r="BKB36" s="84"/>
      <c r="BKC36" s="84"/>
      <c r="BKD36" s="84"/>
      <c r="BKE36" s="84"/>
      <c r="BKF36" s="84"/>
      <c r="BKG36" s="84"/>
      <c r="BKH36" s="84"/>
      <c r="BKI36" s="84"/>
      <c r="BKJ36" s="84"/>
      <c r="BKK36" s="84"/>
      <c r="BKL36" s="84"/>
      <c r="BKM36" s="84"/>
      <c r="BKN36" s="84"/>
      <c r="BKO36" s="84"/>
      <c r="BKP36" s="84"/>
      <c r="BKQ36" s="84"/>
      <c r="BKR36" s="84"/>
      <c r="BKS36" s="84"/>
      <c r="BKT36" s="84"/>
      <c r="BKU36" s="84"/>
      <c r="BKV36" s="84"/>
      <c r="BKW36" s="84"/>
      <c r="BKX36" s="84"/>
      <c r="BKY36" s="84"/>
      <c r="BKZ36" s="84"/>
      <c r="BLA36" s="84"/>
      <c r="BLB36" s="84"/>
      <c r="BLC36" s="84"/>
      <c r="BLD36" s="84"/>
      <c r="BLE36" s="84"/>
      <c r="BLF36" s="84"/>
      <c r="BLG36" s="84"/>
      <c r="BLH36" s="84"/>
      <c r="BLI36" s="84"/>
      <c r="BLJ36" s="84"/>
      <c r="BLK36" s="84"/>
      <c r="BLL36" s="84"/>
      <c r="BLM36" s="84"/>
      <c r="BLN36" s="84"/>
      <c r="BLO36" s="84"/>
      <c r="BLP36" s="84"/>
      <c r="BLQ36" s="84"/>
      <c r="BLR36" s="84"/>
      <c r="BLS36" s="84"/>
      <c r="BLT36" s="84"/>
      <c r="BLU36" s="84"/>
      <c r="BLV36" s="84"/>
      <c r="BLW36" s="84"/>
      <c r="BLX36" s="84"/>
      <c r="BLY36" s="84"/>
      <c r="BLZ36" s="84"/>
      <c r="BMA36" s="84"/>
      <c r="BMB36" s="84"/>
      <c r="BMC36" s="84"/>
      <c r="BMD36" s="84"/>
      <c r="BME36" s="84"/>
      <c r="BMF36" s="84"/>
      <c r="BMG36" s="84"/>
      <c r="BMH36" s="84"/>
      <c r="BMI36" s="84"/>
      <c r="BMJ36" s="84"/>
      <c r="BMK36" s="84"/>
      <c r="BML36" s="84"/>
      <c r="BMM36" s="84"/>
      <c r="BMN36" s="84"/>
      <c r="BMO36" s="84"/>
      <c r="BMP36" s="84"/>
      <c r="BMQ36" s="84"/>
      <c r="BMR36" s="84"/>
      <c r="BMS36" s="84"/>
      <c r="BMT36" s="84"/>
      <c r="BMU36" s="84"/>
      <c r="BMV36" s="84"/>
      <c r="BMW36" s="84"/>
      <c r="BMX36" s="84"/>
      <c r="BMY36" s="84"/>
      <c r="BMZ36" s="84"/>
      <c r="BNA36" s="84"/>
      <c r="BNB36" s="84"/>
      <c r="BNC36" s="84"/>
      <c r="BND36" s="84"/>
      <c r="BNE36" s="84"/>
      <c r="BNF36" s="84"/>
      <c r="BNG36" s="84"/>
      <c r="BNH36" s="84"/>
      <c r="BNI36" s="84"/>
      <c r="BNJ36" s="84"/>
      <c r="BNK36" s="84"/>
      <c r="BNL36" s="84"/>
      <c r="BNM36" s="84"/>
      <c r="BNN36" s="84"/>
      <c r="BNO36" s="84"/>
      <c r="BNP36" s="84"/>
      <c r="BNQ36" s="84"/>
      <c r="BNR36" s="84"/>
      <c r="BNS36" s="84"/>
      <c r="BNT36" s="84"/>
      <c r="BNU36" s="84"/>
      <c r="BNV36" s="84"/>
      <c r="BNW36" s="84"/>
      <c r="BNX36" s="84"/>
      <c r="BNY36" s="84"/>
      <c r="BNZ36" s="84"/>
      <c r="BOA36" s="84"/>
      <c r="BOB36" s="84"/>
      <c r="BOC36" s="84"/>
      <c r="BOD36" s="84"/>
      <c r="BOE36" s="84"/>
      <c r="BOF36" s="84"/>
      <c r="BOG36" s="84"/>
      <c r="BOH36" s="84"/>
      <c r="BOI36" s="84"/>
      <c r="BOJ36" s="84"/>
      <c r="BOK36" s="84"/>
      <c r="BOL36" s="84"/>
      <c r="BOM36" s="84"/>
      <c r="BON36" s="84"/>
      <c r="BOO36" s="84"/>
      <c r="BOP36" s="84"/>
      <c r="BOQ36" s="84"/>
      <c r="BOR36" s="84"/>
      <c r="BOS36" s="84"/>
      <c r="BOT36" s="84"/>
      <c r="BOU36" s="84"/>
      <c r="BOV36" s="84"/>
      <c r="BOW36" s="84"/>
      <c r="BOX36" s="84"/>
      <c r="BOY36" s="84"/>
      <c r="BOZ36" s="84"/>
      <c r="BPA36" s="84"/>
      <c r="BPB36" s="84"/>
      <c r="BPC36" s="84"/>
      <c r="BPD36" s="84"/>
      <c r="BPE36" s="84"/>
      <c r="BPF36" s="84"/>
      <c r="BPG36" s="84"/>
      <c r="BPH36" s="84"/>
      <c r="BPI36" s="84"/>
      <c r="BPJ36" s="84"/>
      <c r="BPK36" s="84"/>
      <c r="BPL36" s="84"/>
      <c r="BPM36" s="84"/>
      <c r="BPN36" s="84"/>
      <c r="BPO36" s="84"/>
      <c r="BPP36" s="84"/>
      <c r="BPQ36" s="84"/>
      <c r="BPR36" s="84"/>
      <c r="BPS36" s="84"/>
      <c r="BPT36" s="84"/>
      <c r="BPU36" s="84"/>
      <c r="BPV36" s="84"/>
      <c r="BPW36" s="84"/>
      <c r="BPX36" s="84"/>
      <c r="BPY36" s="84"/>
      <c r="BPZ36" s="84"/>
      <c r="BQA36" s="84"/>
      <c r="BQB36" s="84"/>
      <c r="BQC36" s="84"/>
      <c r="BQD36" s="84"/>
      <c r="BQE36" s="84"/>
      <c r="BQF36" s="84"/>
      <c r="BQG36" s="84"/>
      <c r="BQH36" s="84"/>
      <c r="BQI36" s="84"/>
      <c r="BQJ36" s="84"/>
      <c r="BQK36" s="84"/>
      <c r="BQL36" s="84"/>
      <c r="BQM36" s="84"/>
      <c r="BQN36" s="84"/>
      <c r="BQO36" s="84"/>
      <c r="BQP36" s="84"/>
      <c r="BQQ36" s="84"/>
      <c r="BQR36" s="84"/>
      <c r="BQS36" s="84"/>
      <c r="BQT36" s="84"/>
      <c r="BQU36" s="84"/>
      <c r="BQV36" s="84"/>
      <c r="BQW36" s="84"/>
      <c r="BQX36" s="84"/>
      <c r="BQY36" s="84"/>
      <c r="BQZ36" s="84"/>
      <c r="BRA36" s="84"/>
      <c r="BRB36" s="84"/>
      <c r="BRC36" s="84"/>
      <c r="BRD36" s="84"/>
      <c r="BRE36" s="84"/>
      <c r="BRF36" s="84"/>
      <c r="BRG36" s="84"/>
      <c r="BRH36" s="84"/>
      <c r="BRI36" s="84"/>
      <c r="BRJ36" s="84"/>
      <c r="BRK36" s="84"/>
      <c r="BRL36" s="84"/>
      <c r="BRM36" s="84"/>
      <c r="BRN36" s="84"/>
      <c r="BRO36" s="84"/>
      <c r="BRP36" s="84"/>
      <c r="BRQ36" s="84"/>
      <c r="BRR36" s="84"/>
      <c r="BRS36" s="84"/>
      <c r="BRT36" s="84"/>
      <c r="BRU36" s="84"/>
      <c r="BRV36" s="84"/>
      <c r="BRW36" s="84"/>
      <c r="BRX36" s="84"/>
      <c r="BRY36" s="84"/>
      <c r="BRZ36" s="84"/>
      <c r="BSA36" s="84"/>
      <c r="BSB36" s="84"/>
      <c r="BSC36" s="84"/>
      <c r="BSD36" s="84"/>
      <c r="BSE36" s="84"/>
      <c r="BSF36" s="84"/>
      <c r="BSG36" s="84"/>
      <c r="BSH36" s="84"/>
      <c r="BSI36" s="84"/>
      <c r="BSJ36" s="84"/>
      <c r="BSK36" s="84"/>
      <c r="BSL36" s="84"/>
      <c r="BSM36" s="84"/>
      <c r="BSN36" s="84"/>
      <c r="BSO36" s="84"/>
      <c r="BSP36" s="84"/>
      <c r="BSQ36" s="84"/>
      <c r="BSR36" s="84"/>
      <c r="BSS36" s="84"/>
      <c r="BST36" s="84"/>
      <c r="BSU36" s="84"/>
      <c r="BSV36" s="84"/>
      <c r="BSW36" s="84"/>
      <c r="BSX36" s="84"/>
      <c r="BSY36" s="84"/>
      <c r="BSZ36" s="84"/>
      <c r="BTA36" s="84"/>
      <c r="BTB36" s="84"/>
      <c r="BTC36" s="84"/>
      <c r="BTD36" s="84"/>
      <c r="BTE36" s="84"/>
      <c r="BTF36" s="84"/>
      <c r="BTG36" s="84"/>
      <c r="BTH36" s="84"/>
      <c r="BTI36" s="84"/>
      <c r="BTJ36" s="84"/>
      <c r="BTK36" s="84"/>
      <c r="BTL36" s="84"/>
      <c r="BTM36" s="84"/>
      <c r="BTN36" s="84"/>
      <c r="BTO36" s="84"/>
      <c r="BTP36" s="84"/>
      <c r="BTQ36" s="84"/>
      <c r="BTR36" s="84"/>
      <c r="BTS36" s="84"/>
      <c r="BTT36" s="84"/>
      <c r="BTU36" s="84"/>
      <c r="BTV36" s="84"/>
      <c r="BTW36" s="84"/>
      <c r="BTX36" s="84"/>
      <c r="BTY36" s="84"/>
      <c r="BTZ36" s="84"/>
      <c r="BUA36" s="84"/>
      <c r="BUB36" s="84"/>
      <c r="BUC36" s="84"/>
      <c r="BUD36" s="84"/>
      <c r="BUE36" s="84"/>
      <c r="BUF36" s="84"/>
      <c r="BUG36" s="84"/>
      <c r="BUH36" s="84"/>
      <c r="BUI36" s="84"/>
      <c r="BUJ36" s="84"/>
      <c r="BUK36" s="84"/>
      <c r="BUL36" s="84"/>
      <c r="BUM36" s="84"/>
      <c r="BUN36" s="84"/>
      <c r="BUO36" s="84"/>
      <c r="BUP36" s="84"/>
      <c r="BUQ36" s="84"/>
      <c r="BUR36" s="84"/>
      <c r="BUS36" s="84"/>
      <c r="BUT36" s="84"/>
      <c r="BUU36" s="84"/>
      <c r="BUV36" s="84"/>
      <c r="BUW36" s="84"/>
      <c r="BUX36" s="84"/>
      <c r="BUY36" s="84"/>
      <c r="BUZ36" s="84"/>
      <c r="BVA36" s="84"/>
      <c r="BVB36" s="84"/>
      <c r="BVC36" s="84"/>
      <c r="BVD36" s="84"/>
      <c r="BVE36" s="84"/>
      <c r="BVF36" s="84"/>
      <c r="BVG36" s="84"/>
      <c r="BVH36" s="84"/>
      <c r="BVI36" s="84"/>
      <c r="BVJ36" s="84"/>
      <c r="BVK36" s="84"/>
      <c r="BVL36" s="84"/>
      <c r="BVM36" s="84"/>
      <c r="BVN36" s="84"/>
      <c r="BVO36" s="84"/>
      <c r="BVP36" s="84"/>
      <c r="BVQ36" s="84"/>
      <c r="BVR36" s="84"/>
      <c r="BVS36" s="84"/>
      <c r="BVT36" s="84"/>
      <c r="BVU36" s="84"/>
      <c r="BVV36" s="84"/>
      <c r="BVW36" s="84"/>
      <c r="BVX36" s="84"/>
      <c r="BVY36" s="84"/>
      <c r="BVZ36" s="84"/>
      <c r="BWA36" s="84"/>
      <c r="BWB36" s="84"/>
      <c r="BWC36" s="84"/>
      <c r="BWD36" s="84"/>
      <c r="BWE36" s="84"/>
      <c r="BWF36" s="84"/>
      <c r="BWG36" s="84"/>
      <c r="BWH36" s="84"/>
      <c r="BWI36" s="84"/>
      <c r="BWJ36" s="84"/>
      <c r="BWK36" s="84"/>
      <c r="BWL36" s="84"/>
      <c r="BWM36" s="84"/>
      <c r="BWN36" s="84"/>
      <c r="BWO36" s="84"/>
      <c r="BWP36" s="84"/>
      <c r="BWQ36" s="84"/>
      <c r="BWR36" s="84"/>
      <c r="BWS36" s="84"/>
      <c r="BWT36" s="84"/>
      <c r="BWU36" s="84"/>
      <c r="BWV36" s="84"/>
      <c r="BWW36" s="84"/>
      <c r="BWX36" s="84"/>
      <c r="BWY36" s="84"/>
      <c r="BWZ36" s="84"/>
      <c r="BXA36" s="84"/>
      <c r="BXB36" s="84"/>
      <c r="BXC36" s="84"/>
      <c r="BXD36" s="84"/>
      <c r="BXE36" s="84"/>
      <c r="BXF36" s="84"/>
      <c r="BXG36" s="84"/>
      <c r="BXH36" s="84"/>
      <c r="BXI36" s="84"/>
      <c r="BXJ36" s="84"/>
      <c r="BXK36" s="84"/>
      <c r="BXL36" s="84"/>
      <c r="BXM36" s="84"/>
      <c r="BXN36" s="84"/>
      <c r="BXO36" s="84"/>
      <c r="BXP36" s="84"/>
      <c r="BXQ36" s="84"/>
      <c r="BXR36" s="84"/>
      <c r="BXS36" s="84"/>
      <c r="BXT36" s="84"/>
      <c r="BXU36" s="84"/>
      <c r="BXV36" s="84"/>
      <c r="BXW36" s="84"/>
      <c r="BXX36" s="84"/>
      <c r="BXY36" s="84"/>
      <c r="BXZ36" s="84"/>
      <c r="BYA36" s="84"/>
      <c r="BYB36" s="84"/>
      <c r="BYC36" s="84"/>
      <c r="BYD36" s="84"/>
      <c r="BYE36" s="84"/>
      <c r="BYF36" s="84"/>
      <c r="BYG36" s="84"/>
      <c r="BYH36" s="84"/>
      <c r="BYI36" s="84"/>
      <c r="BYJ36" s="84"/>
      <c r="BYK36" s="84"/>
      <c r="BYL36" s="84"/>
      <c r="BYM36" s="84"/>
      <c r="BYN36" s="84"/>
      <c r="BYO36" s="84"/>
      <c r="BYP36" s="84"/>
      <c r="BYQ36" s="84"/>
      <c r="BYR36" s="84"/>
      <c r="BYS36" s="84"/>
      <c r="BYT36" s="84"/>
      <c r="BYU36" s="84"/>
      <c r="BYV36" s="84"/>
      <c r="BYW36" s="84"/>
      <c r="BYX36" s="84"/>
      <c r="BYY36" s="84"/>
      <c r="BYZ36" s="84"/>
      <c r="BZA36" s="84"/>
      <c r="BZB36" s="84"/>
      <c r="BZC36" s="84"/>
      <c r="BZD36" s="84"/>
      <c r="BZE36" s="84"/>
      <c r="BZF36" s="84"/>
      <c r="BZG36" s="84"/>
      <c r="BZH36" s="84"/>
      <c r="BZI36" s="84"/>
      <c r="BZJ36" s="84"/>
      <c r="BZK36" s="84"/>
      <c r="BZL36" s="84"/>
      <c r="BZM36" s="84"/>
      <c r="BZN36" s="84"/>
      <c r="BZO36" s="84"/>
      <c r="BZP36" s="84"/>
      <c r="BZQ36" s="84"/>
      <c r="BZR36" s="84"/>
      <c r="BZS36" s="84"/>
      <c r="BZT36" s="84"/>
      <c r="BZU36" s="84"/>
      <c r="BZV36" s="84"/>
      <c r="BZW36" s="84"/>
      <c r="BZX36" s="84"/>
      <c r="BZY36" s="84"/>
      <c r="BZZ36" s="84"/>
      <c r="CAA36" s="84"/>
      <c r="CAB36" s="84"/>
      <c r="CAC36" s="84"/>
      <c r="CAD36" s="84"/>
      <c r="CAE36" s="84"/>
      <c r="CAF36" s="84"/>
      <c r="CAG36" s="84"/>
      <c r="CAH36" s="84"/>
      <c r="CAI36" s="84"/>
      <c r="CAJ36" s="84"/>
      <c r="CAK36" s="84"/>
      <c r="CAL36" s="84"/>
      <c r="CAM36" s="84"/>
      <c r="CAN36" s="84"/>
      <c r="CAO36" s="84"/>
      <c r="CAP36" s="84"/>
      <c r="CAQ36" s="84"/>
      <c r="CAR36" s="84"/>
      <c r="CAS36" s="84"/>
      <c r="CAT36" s="84"/>
      <c r="CAU36" s="84"/>
      <c r="CAV36" s="84"/>
      <c r="CAW36" s="84"/>
      <c r="CAX36" s="84"/>
      <c r="CAY36" s="84"/>
      <c r="CAZ36" s="84"/>
      <c r="CBA36" s="84"/>
      <c r="CBB36" s="84"/>
      <c r="CBC36" s="84"/>
      <c r="CBD36" s="84"/>
      <c r="CBE36" s="84"/>
      <c r="CBF36" s="84"/>
      <c r="CBG36" s="84"/>
      <c r="CBH36" s="84"/>
      <c r="CBI36" s="84"/>
      <c r="CBJ36" s="84"/>
      <c r="CBK36" s="84"/>
      <c r="CBL36" s="84"/>
      <c r="CBM36" s="84"/>
      <c r="CBN36" s="84"/>
      <c r="CBO36" s="84"/>
      <c r="CBP36" s="84"/>
      <c r="CBQ36" s="84"/>
      <c r="CBR36" s="84"/>
      <c r="CBS36" s="84"/>
      <c r="CBT36" s="84"/>
      <c r="CBU36" s="84"/>
      <c r="CBV36" s="84"/>
      <c r="CBW36" s="84"/>
      <c r="CBX36" s="84"/>
      <c r="CBY36" s="84"/>
      <c r="CBZ36" s="84"/>
      <c r="CCA36" s="84"/>
      <c r="CCB36" s="84"/>
      <c r="CCC36" s="84"/>
      <c r="CCD36" s="84"/>
      <c r="CCE36" s="84"/>
      <c r="CCF36" s="84"/>
      <c r="CCG36" s="84"/>
      <c r="CCH36" s="84"/>
      <c r="CCI36" s="84"/>
      <c r="CCJ36" s="84"/>
      <c r="CCK36" s="84"/>
      <c r="CCL36" s="84"/>
      <c r="CCM36" s="84"/>
      <c r="CCN36" s="84"/>
      <c r="CCO36" s="84"/>
      <c r="CCP36" s="84"/>
      <c r="CCQ36" s="84"/>
      <c r="CCR36" s="84"/>
      <c r="CCS36" s="84"/>
      <c r="CCT36" s="84"/>
      <c r="CCU36" s="84"/>
      <c r="CCV36" s="84"/>
      <c r="CCW36" s="84"/>
      <c r="CCX36" s="84"/>
      <c r="CCY36" s="84"/>
      <c r="CCZ36" s="84"/>
      <c r="CDA36" s="84"/>
      <c r="CDB36" s="84"/>
      <c r="CDC36" s="84"/>
      <c r="CDD36" s="84"/>
      <c r="CDE36" s="84"/>
      <c r="CDF36" s="84"/>
      <c r="CDG36" s="84"/>
      <c r="CDH36" s="84"/>
      <c r="CDI36" s="84"/>
      <c r="CDJ36" s="84"/>
      <c r="CDK36" s="84"/>
      <c r="CDL36" s="84"/>
      <c r="CDM36" s="84"/>
      <c r="CDN36" s="84"/>
      <c r="CDO36" s="84"/>
      <c r="CDP36" s="84"/>
      <c r="CDQ36" s="84"/>
      <c r="CDR36" s="84"/>
      <c r="CDS36" s="84"/>
      <c r="CDT36" s="84"/>
      <c r="CDU36" s="84"/>
      <c r="CDV36" s="84"/>
      <c r="CDW36" s="84"/>
      <c r="CDX36" s="84"/>
      <c r="CDY36" s="84"/>
      <c r="CDZ36" s="84"/>
      <c r="CEA36" s="84"/>
      <c r="CEB36" s="84"/>
      <c r="CEC36" s="84"/>
      <c r="CED36" s="84"/>
      <c r="CEE36" s="84"/>
      <c r="CEF36" s="84"/>
      <c r="CEG36" s="84"/>
      <c r="CEH36" s="84"/>
      <c r="CEI36" s="84"/>
      <c r="CEJ36" s="84"/>
      <c r="CEK36" s="84"/>
      <c r="CEL36" s="84"/>
      <c r="CEM36" s="84"/>
      <c r="CEN36" s="84"/>
      <c r="CEO36" s="84"/>
      <c r="CEP36" s="84"/>
      <c r="CEQ36" s="84"/>
      <c r="CER36" s="84"/>
      <c r="CES36" s="84"/>
      <c r="CET36" s="84"/>
      <c r="CEU36" s="84"/>
      <c r="CEV36" s="84"/>
      <c r="CEW36" s="84"/>
      <c r="CEX36" s="84"/>
      <c r="CEY36" s="84"/>
      <c r="CEZ36" s="84"/>
      <c r="CFA36" s="84"/>
      <c r="CFB36" s="84"/>
      <c r="CFC36" s="84"/>
      <c r="CFD36" s="84"/>
      <c r="CFE36" s="84"/>
      <c r="CFF36" s="84"/>
      <c r="CFG36" s="84"/>
      <c r="CFH36" s="84"/>
      <c r="CFI36" s="84"/>
      <c r="CFJ36" s="84"/>
      <c r="CFK36" s="84"/>
      <c r="CFL36" s="84"/>
      <c r="CFM36" s="84"/>
      <c r="CFN36" s="84"/>
      <c r="CFO36" s="84"/>
      <c r="CFP36" s="84"/>
      <c r="CFQ36" s="84"/>
      <c r="CFR36" s="84"/>
      <c r="CFS36" s="84"/>
      <c r="CFT36" s="84"/>
      <c r="CFU36" s="84"/>
      <c r="CFV36" s="84"/>
      <c r="CFW36" s="84"/>
      <c r="CFX36" s="84"/>
      <c r="CFY36" s="84"/>
      <c r="CFZ36" s="84"/>
      <c r="CGA36" s="84"/>
      <c r="CGB36" s="84"/>
      <c r="CGC36" s="84"/>
      <c r="CGD36" s="84"/>
      <c r="CGE36" s="84"/>
      <c r="CGF36" s="84"/>
      <c r="CGG36" s="84"/>
      <c r="CGH36" s="84"/>
      <c r="CGI36" s="84"/>
      <c r="CGJ36" s="84"/>
      <c r="CGK36" s="84"/>
      <c r="CGL36" s="84"/>
      <c r="CGM36" s="84"/>
      <c r="CGN36" s="84"/>
      <c r="CGO36" s="84"/>
      <c r="CGP36" s="84"/>
      <c r="CGQ36" s="84"/>
      <c r="CGR36" s="84"/>
      <c r="CGS36" s="84"/>
      <c r="CGT36" s="84"/>
      <c r="CGU36" s="84"/>
      <c r="CGV36" s="84"/>
      <c r="CGW36" s="84"/>
      <c r="CGX36" s="84"/>
      <c r="CGY36" s="84"/>
      <c r="CGZ36" s="84"/>
      <c r="CHA36" s="84"/>
      <c r="CHB36" s="84"/>
      <c r="CHC36" s="84"/>
      <c r="CHD36" s="84"/>
      <c r="CHE36" s="84"/>
      <c r="CHF36" s="84"/>
      <c r="CHG36" s="84"/>
      <c r="CHH36" s="84"/>
      <c r="CHI36" s="84"/>
      <c r="CHJ36" s="84"/>
      <c r="CHK36" s="84"/>
      <c r="CHL36" s="84"/>
      <c r="CHM36" s="84"/>
      <c r="CHN36" s="84"/>
      <c r="CHO36" s="84"/>
      <c r="CHP36" s="84"/>
      <c r="CHQ36" s="84"/>
      <c r="CHR36" s="84"/>
      <c r="CHS36" s="84"/>
      <c r="CHT36" s="84"/>
      <c r="CHU36" s="84"/>
      <c r="CHV36" s="84"/>
      <c r="CHW36" s="84"/>
      <c r="CHX36" s="84"/>
      <c r="CHY36" s="84"/>
      <c r="CHZ36" s="84"/>
      <c r="CIA36" s="84"/>
      <c r="CIB36" s="84"/>
      <c r="CIC36" s="84"/>
      <c r="CID36" s="84"/>
      <c r="CIE36" s="84"/>
      <c r="CIF36" s="84"/>
      <c r="CIG36" s="84"/>
      <c r="CIH36" s="84"/>
      <c r="CII36" s="84"/>
      <c r="CIJ36" s="84"/>
      <c r="CIK36" s="84"/>
      <c r="CIL36" s="84"/>
      <c r="CIM36" s="84"/>
      <c r="CIN36" s="84"/>
      <c r="CIO36" s="84"/>
      <c r="CIP36" s="84"/>
      <c r="CIQ36" s="84"/>
      <c r="CIR36" s="84"/>
      <c r="CIS36" s="84"/>
      <c r="CIT36" s="84"/>
      <c r="CIU36" s="84"/>
      <c r="CIV36" s="84"/>
      <c r="CIW36" s="84"/>
      <c r="CIX36" s="84"/>
      <c r="CIY36" s="84"/>
      <c r="CIZ36" s="84"/>
      <c r="CJA36" s="84"/>
      <c r="CJB36" s="84"/>
      <c r="CJC36" s="84"/>
      <c r="CJD36" s="84"/>
      <c r="CJE36" s="84"/>
      <c r="CJF36" s="84"/>
      <c r="CJG36" s="84"/>
      <c r="CJH36" s="84"/>
      <c r="CJI36" s="84"/>
      <c r="CJJ36" s="84"/>
      <c r="CJK36" s="84"/>
      <c r="CJL36" s="84"/>
      <c r="CJM36" s="84"/>
      <c r="CJN36" s="84"/>
      <c r="CJO36" s="84"/>
      <c r="CJP36" s="84"/>
      <c r="CJQ36" s="84"/>
      <c r="CJR36" s="84"/>
      <c r="CJS36" s="84"/>
      <c r="CJT36" s="84"/>
      <c r="CJU36" s="84"/>
      <c r="CJV36" s="84"/>
      <c r="CJW36" s="84"/>
      <c r="CJX36" s="84"/>
      <c r="CJY36" s="84"/>
      <c r="CJZ36" s="84"/>
      <c r="CKA36" s="84"/>
      <c r="CKB36" s="84"/>
      <c r="CKC36" s="84"/>
      <c r="CKD36" s="84"/>
      <c r="CKE36" s="84"/>
      <c r="CKF36" s="84"/>
      <c r="CKG36" s="84"/>
      <c r="CKH36" s="84"/>
      <c r="CKI36" s="84"/>
      <c r="CKJ36" s="84"/>
      <c r="CKK36" s="84"/>
      <c r="CKL36" s="84"/>
      <c r="CKM36" s="84"/>
      <c r="CKN36" s="84"/>
      <c r="CKO36" s="84"/>
      <c r="CKP36" s="84"/>
      <c r="CKQ36" s="84"/>
      <c r="CKR36" s="84"/>
      <c r="CKS36" s="84"/>
      <c r="CKT36" s="84"/>
      <c r="CKU36" s="84"/>
      <c r="CKV36" s="84"/>
      <c r="CKW36" s="84"/>
      <c r="CKX36" s="84"/>
      <c r="CKY36" s="84"/>
      <c r="CKZ36" s="84"/>
      <c r="CLA36" s="84"/>
      <c r="CLB36" s="84"/>
      <c r="CLC36" s="84"/>
      <c r="CLD36" s="84"/>
      <c r="CLE36" s="84"/>
      <c r="CLF36" s="84"/>
      <c r="CLG36" s="84"/>
      <c r="CLH36" s="84"/>
      <c r="CLI36" s="84"/>
      <c r="CLJ36" s="84"/>
      <c r="CLK36" s="84"/>
      <c r="CLL36" s="84"/>
      <c r="CLM36" s="84"/>
      <c r="CLN36" s="84"/>
      <c r="CLO36" s="84"/>
      <c r="CLP36" s="84"/>
      <c r="CLQ36" s="84"/>
      <c r="CLR36" s="84"/>
      <c r="CLS36" s="84"/>
      <c r="CLT36" s="84"/>
      <c r="CLU36" s="84"/>
      <c r="CLV36" s="84"/>
      <c r="CLW36" s="84"/>
      <c r="CLX36" s="84"/>
      <c r="CLY36" s="84"/>
      <c r="CLZ36" s="84"/>
      <c r="CMA36" s="84"/>
      <c r="CMB36" s="84"/>
      <c r="CMC36" s="84"/>
      <c r="CMD36" s="84"/>
      <c r="CME36" s="84"/>
      <c r="CMF36" s="84"/>
      <c r="CMG36" s="84"/>
      <c r="CMH36" s="84"/>
      <c r="CMI36" s="84"/>
      <c r="CMJ36" s="84"/>
      <c r="CMK36" s="84"/>
      <c r="CML36" s="84"/>
      <c r="CMM36" s="84"/>
      <c r="CMN36" s="84"/>
      <c r="CMO36" s="84"/>
      <c r="CMP36" s="84"/>
      <c r="CMQ36" s="84"/>
      <c r="CMR36" s="84"/>
      <c r="CMS36" s="84"/>
      <c r="CMT36" s="84"/>
      <c r="CMU36" s="84"/>
      <c r="CMV36" s="84"/>
      <c r="CMW36" s="84"/>
      <c r="CMX36" s="84"/>
      <c r="CMY36" s="84"/>
      <c r="CMZ36" s="84"/>
      <c r="CNA36" s="84"/>
      <c r="CNB36" s="84"/>
      <c r="CNC36" s="84"/>
      <c r="CND36" s="84"/>
      <c r="CNE36" s="84"/>
      <c r="CNF36" s="84"/>
      <c r="CNG36" s="84"/>
      <c r="CNH36" s="84"/>
      <c r="CNI36" s="84"/>
      <c r="CNJ36" s="84"/>
      <c r="CNK36" s="84"/>
      <c r="CNL36" s="84"/>
      <c r="CNM36" s="84"/>
      <c r="CNN36" s="84"/>
      <c r="CNO36" s="84"/>
      <c r="CNP36" s="84"/>
      <c r="CNQ36" s="84"/>
      <c r="CNR36" s="84"/>
      <c r="CNS36" s="84"/>
      <c r="CNT36" s="84"/>
      <c r="CNU36" s="84"/>
      <c r="CNV36" s="84"/>
      <c r="CNW36" s="84"/>
      <c r="CNX36" s="84"/>
      <c r="CNY36" s="84"/>
      <c r="CNZ36" s="84"/>
      <c r="COA36" s="84"/>
      <c r="COB36" s="84"/>
      <c r="COC36" s="84"/>
      <c r="COD36" s="84"/>
      <c r="COE36" s="84"/>
      <c r="COF36" s="84"/>
      <c r="COG36" s="84"/>
      <c r="COH36" s="84"/>
      <c r="COI36" s="84"/>
      <c r="COJ36" s="84"/>
      <c r="COK36" s="84"/>
      <c r="COL36" s="84"/>
      <c r="COM36" s="84"/>
      <c r="CON36" s="84"/>
      <c r="COO36" s="84"/>
      <c r="COP36" s="84"/>
      <c r="COQ36" s="84"/>
      <c r="COR36" s="84"/>
      <c r="COS36" s="84"/>
      <c r="COT36" s="84"/>
      <c r="COU36" s="84"/>
      <c r="COV36" s="84"/>
      <c r="COW36" s="84"/>
      <c r="COX36" s="84"/>
      <c r="COY36" s="84"/>
      <c r="COZ36" s="84"/>
      <c r="CPA36" s="84"/>
      <c r="CPB36" s="84"/>
      <c r="CPC36" s="84"/>
      <c r="CPD36" s="84"/>
      <c r="CPE36" s="84"/>
      <c r="CPF36" s="84"/>
      <c r="CPG36" s="84"/>
      <c r="CPH36" s="84"/>
      <c r="CPI36" s="84"/>
      <c r="CPJ36" s="84"/>
      <c r="CPK36" s="84"/>
      <c r="CPL36" s="84"/>
      <c r="CPM36" s="84"/>
      <c r="CPN36" s="84"/>
      <c r="CPO36" s="84"/>
      <c r="CPP36" s="84"/>
      <c r="CPQ36" s="84"/>
      <c r="CPR36" s="84"/>
      <c r="CPS36" s="84"/>
      <c r="CPT36" s="84"/>
      <c r="CPU36" s="84"/>
      <c r="CPV36" s="84"/>
      <c r="CPW36" s="84"/>
      <c r="CPX36" s="84"/>
      <c r="CPY36" s="84"/>
      <c r="CPZ36" s="84"/>
      <c r="CQA36" s="84"/>
      <c r="CQB36" s="84"/>
      <c r="CQC36" s="84"/>
      <c r="CQD36" s="84"/>
      <c r="CQE36" s="84"/>
      <c r="CQF36" s="84"/>
      <c r="CQG36" s="84"/>
      <c r="CQH36" s="84"/>
      <c r="CQI36" s="84"/>
      <c r="CQJ36" s="84"/>
      <c r="CQK36" s="84"/>
      <c r="CQL36" s="84"/>
      <c r="CQM36" s="84"/>
      <c r="CQN36" s="84"/>
      <c r="CQO36" s="84"/>
      <c r="CQP36" s="84"/>
      <c r="CQQ36" s="84"/>
      <c r="CQR36" s="84"/>
      <c r="CQS36" s="84"/>
      <c r="CQT36" s="84"/>
      <c r="CQU36" s="84"/>
      <c r="CQV36" s="84"/>
      <c r="CQW36" s="84"/>
      <c r="CQX36" s="84"/>
      <c r="CQY36" s="84"/>
      <c r="CQZ36" s="84"/>
      <c r="CRA36" s="84"/>
      <c r="CRB36" s="84"/>
      <c r="CRC36" s="84"/>
      <c r="CRD36" s="84"/>
      <c r="CRE36" s="84"/>
      <c r="CRF36" s="84"/>
      <c r="CRG36" s="84"/>
      <c r="CRH36" s="84"/>
      <c r="CRI36" s="84"/>
      <c r="CRJ36" s="84"/>
      <c r="CRK36" s="84"/>
      <c r="CRL36" s="84"/>
      <c r="CRM36" s="84"/>
      <c r="CRN36" s="84"/>
      <c r="CRO36" s="84"/>
      <c r="CRP36" s="84"/>
      <c r="CRQ36" s="84"/>
      <c r="CRR36" s="84"/>
      <c r="CRS36" s="84"/>
      <c r="CRT36" s="84"/>
      <c r="CRU36" s="84"/>
      <c r="CRV36" s="84"/>
      <c r="CRW36" s="84"/>
      <c r="CRX36" s="84"/>
      <c r="CRY36" s="84"/>
      <c r="CRZ36" s="84"/>
      <c r="CSA36" s="84"/>
      <c r="CSB36" s="84"/>
      <c r="CSC36" s="84"/>
      <c r="CSD36" s="84"/>
      <c r="CSE36" s="84"/>
      <c r="CSF36" s="84"/>
      <c r="CSG36" s="84"/>
      <c r="CSH36" s="84"/>
      <c r="CSI36" s="84"/>
      <c r="CSJ36" s="84"/>
      <c r="CSK36" s="84"/>
      <c r="CSL36" s="84"/>
      <c r="CSM36" s="84"/>
      <c r="CSN36" s="84"/>
      <c r="CSO36" s="84"/>
      <c r="CSP36" s="84"/>
      <c r="CSQ36" s="84"/>
      <c r="CSR36" s="84"/>
      <c r="CSS36" s="84"/>
      <c r="CST36" s="84"/>
      <c r="CSU36" s="84"/>
      <c r="CSV36" s="84"/>
      <c r="CSW36" s="84"/>
      <c r="CSX36" s="84"/>
      <c r="CSY36" s="84"/>
      <c r="CSZ36" s="84"/>
      <c r="CTA36" s="84"/>
      <c r="CTB36" s="84"/>
      <c r="CTC36" s="84"/>
      <c r="CTD36" s="84"/>
      <c r="CTE36" s="84"/>
      <c r="CTF36" s="84"/>
      <c r="CTG36" s="84"/>
      <c r="CTH36" s="84"/>
      <c r="CTI36" s="84"/>
      <c r="CTJ36" s="84"/>
      <c r="CTK36" s="84"/>
      <c r="CTL36" s="84"/>
      <c r="CTM36" s="84"/>
      <c r="CTN36" s="84"/>
      <c r="CTO36" s="84"/>
      <c r="CTP36" s="84"/>
      <c r="CTQ36" s="84"/>
      <c r="CTR36" s="84"/>
      <c r="CTS36" s="84"/>
      <c r="CTT36" s="84"/>
      <c r="CTU36" s="84"/>
      <c r="CTV36" s="84"/>
      <c r="CTW36" s="84"/>
      <c r="CTX36" s="84"/>
      <c r="CTY36" s="84"/>
      <c r="CTZ36" s="84"/>
      <c r="CUA36" s="84"/>
      <c r="CUB36" s="84"/>
      <c r="CUC36" s="84"/>
      <c r="CUD36" s="84"/>
      <c r="CUE36" s="84"/>
      <c r="CUF36" s="84"/>
      <c r="CUG36" s="84"/>
      <c r="CUH36" s="84"/>
      <c r="CUI36" s="84"/>
      <c r="CUJ36" s="84"/>
      <c r="CUK36" s="84"/>
      <c r="CUL36" s="84"/>
      <c r="CUM36" s="84"/>
      <c r="CUN36" s="84"/>
      <c r="CUO36" s="84"/>
      <c r="CUP36" s="84"/>
      <c r="CUQ36" s="84"/>
      <c r="CUR36" s="84"/>
      <c r="CUS36" s="84"/>
      <c r="CUT36" s="84"/>
      <c r="CUU36" s="84"/>
      <c r="CUV36" s="84"/>
      <c r="CUW36" s="84"/>
      <c r="CUX36" s="84"/>
      <c r="CUY36" s="84"/>
      <c r="CUZ36" s="84"/>
      <c r="CVA36" s="84"/>
      <c r="CVB36" s="84"/>
      <c r="CVC36" s="84"/>
      <c r="CVD36" s="84"/>
      <c r="CVE36" s="84"/>
      <c r="CVF36" s="84"/>
      <c r="CVG36" s="84"/>
      <c r="CVH36" s="84"/>
      <c r="CVI36" s="84"/>
      <c r="CVJ36" s="84"/>
      <c r="CVK36" s="84"/>
      <c r="CVL36" s="84"/>
      <c r="CVM36" s="84"/>
      <c r="CVN36" s="84"/>
      <c r="CVO36" s="84"/>
      <c r="CVP36" s="84"/>
      <c r="CVQ36" s="84"/>
      <c r="CVR36" s="84"/>
      <c r="CVS36" s="84"/>
      <c r="CVT36" s="84"/>
      <c r="CVU36" s="84"/>
      <c r="CVV36" s="84"/>
      <c r="CVW36" s="84"/>
      <c r="CVX36" s="84"/>
      <c r="CVY36" s="84"/>
      <c r="CVZ36" s="84"/>
      <c r="CWA36" s="84"/>
      <c r="CWB36" s="84"/>
      <c r="CWC36" s="84"/>
      <c r="CWD36" s="84"/>
      <c r="CWE36" s="84"/>
      <c r="CWF36" s="84"/>
      <c r="CWG36" s="84"/>
      <c r="CWH36" s="84"/>
      <c r="CWI36" s="84"/>
      <c r="CWJ36" s="84"/>
      <c r="CWK36" s="84"/>
      <c r="CWL36" s="84"/>
      <c r="CWM36" s="84"/>
      <c r="CWN36" s="84"/>
      <c r="CWO36" s="84"/>
      <c r="CWP36" s="84"/>
      <c r="CWQ36" s="84"/>
      <c r="CWR36" s="84"/>
      <c r="CWS36" s="84"/>
      <c r="CWT36" s="84"/>
      <c r="CWU36" s="84"/>
      <c r="CWV36" s="84"/>
      <c r="CWW36" s="84"/>
      <c r="CWX36" s="84"/>
      <c r="CWY36" s="84"/>
      <c r="CWZ36" s="84"/>
      <c r="CXA36" s="84"/>
      <c r="CXB36" s="84"/>
      <c r="CXC36" s="84"/>
      <c r="CXD36" s="84"/>
      <c r="CXE36" s="84"/>
      <c r="CXF36" s="84"/>
      <c r="CXG36" s="84"/>
      <c r="CXH36" s="84"/>
      <c r="CXI36" s="84"/>
      <c r="CXJ36" s="84"/>
      <c r="CXK36" s="84"/>
      <c r="CXL36" s="84"/>
      <c r="CXM36" s="84"/>
      <c r="CXN36" s="84"/>
      <c r="CXO36" s="84"/>
      <c r="CXP36" s="84"/>
      <c r="CXQ36" s="84"/>
      <c r="CXR36" s="84"/>
      <c r="CXS36" s="84"/>
      <c r="CXT36" s="84"/>
      <c r="CXU36" s="84"/>
      <c r="CXV36" s="84"/>
      <c r="CXW36" s="84"/>
      <c r="CXX36" s="84"/>
      <c r="CXY36" s="84"/>
      <c r="CXZ36" s="84"/>
      <c r="CYA36" s="84"/>
      <c r="CYB36" s="84"/>
      <c r="CYC36" s="84"/>
      <c r="CYD36" s="84"/>
      <c r="CYE36" s="84"/>
      <c r="CYF36" s="84"/>
      <c r="CYG36" s="84"/>
      <c r="CYH36" s="84"/>
      <c r="CYI36" s="84"/>
      <c r="CYJ36" s="84"/>
      <c r="CYK36" s="84"/>
      <c r="CYL36" s="84"/>
      <c r="CYM36" s="84"/>
      <c r="CYN36" s="84"/>
      <c r="CYO36" s="84"/>
      <c r="CYP36" s="84"/>
      <c r="CYQ36" s="84"/>
      <c r="CYR36" s="84"/>
      <c r="CYS36" s="84"/>
      <c r="CYT36" s="84"/>
      <c r="CYU36" s="84"/>
      <c r="CYV36" s="84"/>
      <c r="CYW36" s="84"/>
      <c r="CYX36" s="84"/>
      <c r="CYY36" s="84"/>
      <c r="CYZ36" s="84"/>
      <c r="CZA36" s="84"/>
      <c r="CZB36" s="84"/>
      <c r="CZC36" s="84"/>
      <c r="CZD36" s="84"/>
      <c r="CZE36" s="84"/>
      <c r="CZF36" s="84"/>
      <c r="CZG36" s="84"/>
      <c r="CZH36" s="84"/>
      <c r="CZI36" s="84"/>
      <c r="CZJ36" s="84"/>
      <c r="CZK36" s="84"/>
      <c r="CZL36" s="84"/>
      <c r="CZM36" s="84"/>
      <c r="CZN36" s="84"/>
      <c r="CZO36" s="84"/>
      <c r="CZP36" s="84"/>
      <c r="CZQ36" s="84"/>
      <c r="CZR36" s="84"/>
      <c r="CZS36" s="84"/>
      <c r="CZT36" s="84"/>
      <c r="CZU36" s="84"/>
      <c r="CZV36" s="84"/>
      <c r="CZW36" s="84"/>
      <c r="CZX36" s="84"/>
      <c r="CZY36" s="84"/>
      <c r="CZZ36" s="84"/>
      <c r="DAA36" s="84"/>
      <c r="DAB36" s="84"/>
      <c r="DAC36" s="84"/>
      <c r="DAD36" s="84"/>
      <c r="DAE36" s="84"/>
      <c r="DAF36" s="84"/>
      <c r="DAG36" s="84"/>
      <c r="DAH36" s="84"/>
      <c r="DAI36" s="84"/>
      <c r="DAJ36" s="84"/>
      <c r="DAK36" s="84"/>
      <c r="DAL36" s="84"/>
      <c r="DAM36" s="84"/>
      <c r="DAN36" s="84"/>
      <c r="DAO36" s="84"/>
      <c r="DAP36" s="84"/>
      <c r="DAQ36" s="84"/>
      <c r="DAR36" s="84"/>
      <c r="DAS36" s="84"/>
      <c r="DAT36" s="84"/>
      <c r="DAU36" s="84"/>
      <c r="DAV36" s="84"/>
      <c r="DAW36" s="84"/>
      <c r="DAX36" s="84"/>
      <c r="DAY36" s="84"/>
      <c r="DAZ36" s="84"/>
      <c r="DBA36" s="84"/>
      <c r="DBB36" s="84"/>
      <c r="DBC36" s="84"/>
      <c r="DBD36" s="84"/>
      <c r="DBE36" s="84"/>
      <c r="DBF36" s="84"/>
      <c r="DBG36" s="84"/>
      <c r="DBH36" s="84"/>
      <c r="DBI36" s="84"/>
      <c r="DBJ36" s="84"/>
      <c r="DBK36" s="84"/>
      <c r="DBL36" s="84"/>
      <c r="DBM36" s="84"/>
      <c r="DBN36" s="84"/>
      <c r="DBO36" s="84"/>
      <c r="DBP36" s="84"/>
      <c r="DBQ36" s="84"/>
      <c r="DBR36" s="84"/>
      <c r="DBS36" s="84"/>
      <c r="DBT36" s="84"/>
      <c r="DBU36" s="84"/>
      <c r="DBV36" s="84"/>
      <c r="DBW36" s="84"/>
      <c r="DBX36" s="84"/>
      <c r="DBY36" s="84"/>
      <c r="DBZ36" s="84"/>
      <c r="DCA36" s="84"/>
      <c r="DCB36" s="84"/>
      <c r="DCC36" s="84"/>
      <c r="DCD36" s="84"/>
      <c r="DCE36" s="84"/>
      <c r="DCF36" s="84"/>
      <c r="DCG36" s="84"/>
      <c r="DCH36" s="84"/>
      <c r="DCI36" s="84"/>
      <c r="DCJ36" s="84"/>
      <c r="DCK36" s="84"/>
      <c r="DCL36" s="84"/>
      <c r="DCM36" s="84"/>
      <c r="DCN36" s="84"/>
      <c r="DCO36" s="84"/>
      <c r="DCP36" s="84"/>
      <c r="DCQ36" s="84"/>
      <c r="DCR36" s="84"/>
      <c r="DCS36" s="84"/>
      <c r="DCT36" s="84"/>
      <c r="DCU36" s="84"/>
      <c r="DCV36" s="84"/>
      <c r="DCW36" s="84"/>
      <c r="DCX36" s="84"/>
      <c r="DCY36" s="84"/>
      <c r="DCZ36" s="84"/>
      <c r="DDA36" s="84"/>
      <c r="DDB36" s="84"/>
      <c r="DDC36" s="84"/>
      <c r="DDD36" s="84"/>
      <c r="DDE36" s="84"/>
      <c r="DDF36" s="84"/>
      <c r="DDG36" s="84"/>
      <c r="DDH36" s="84"/>
      <c r="DDI36" s="84"/>
      <c r="DDJ36" s="84"/>
      <c r="DDK36" s="84"/>
      <c r="DDL36" s="84"/>
      <c r="DDM36" s="84"/>
      <c r="DDN36" s="84"/>
      <c r="DDO36" s="84"/>
      <c r="DDP36" s="84"/>
      <c r="DDQ36" s="84"/>
      <c r="DDR36" s="84"/>
      <c r="DDS36" s="84"/>
      <c r="DDT36" s="84"/>
      <c r="DDU36" s="84"/>
      <c r="DDV36" s="84"/>
      <c r="DDW36" s="84"/>
      <c r="DDX36" s="84"/>
      <c r="DDY36" s="84"/>
      <c r="DDZ36" s="84"/>
      <c r="DEA36" s="84"/>
      <c r="DEB36" s="84"/>
      <c r="DEC36" s="84"/>
      <c r="DED36" s="84"/>
      <c r="DEE36" s="84"/>
      <c r="DEF36" s="84"/>
      <c r="DEG36" s="84"/>
      <c r="DEH36" s="84"/>
      <c r="DEI36" s="84"/>
      <c r="DEJ36" s="84"/>
      <c r="DEK36" s="84"/>
      <c r="DEL36" s="84"/>
      <c r="DEM36" s="84"/>
      <c r="DEN36" s="84"/>
      <c r="DEO36" s="84"/>
      <c r="DEP36" s="84"/>
      <c r="DEQ36" s="84"/>
      <c r="DER36" s="84"/>
      <c r="DES36" s="84"/>
      <c r="DET36" s="84"/>
      <c r="DEU36" s="84"/>
      <c r="DEV36" s="84"/>
      <c r="DEW36" s="84"/>
      <c r="DEX36" s="84"/>
      <c r="DEY36" s="84"/>
      <c r="DEZ36" s="84"/>
      <c r="DFA36" s="84"/>
      <c r="DFB36" s="84"/>
      <c r="DFC36" s="84"/>
      <c r="DFD36" s="84"/>
      <c r="DFE36" s="84"/>
      <c r="DFF36" s="84"/>
      <c r="DFG36" s="84"/>
      <c r="DFH36" s="84"/>
      <c r="DFI36" s="84"/>
      <c r="DFJ36" s="84"/>
      <c r="DFK36" s="84"/>
      <c r="DFL36" s="84"/>
      <c r="DFM36" s="84"/>
      <c r="DFN36" s="84"/>
      <c r="DFO36" s="84"/>
      <c r="DFP36" s="84"/>
      <c r="DFQ36" s="84"/>
      <c r="DFR36" s="84"/>
      <c r="DFS36" s="84"/>
      <c r="DFT36" s="84"/>
      <c r="DFU36" s="84"/>
      <c r="DFV36" s="84"/>
      <c r="DFW36" s="84"/>
      <c r="DFX36" s="84"/>
      <c r="DFY36" s="84"/>
      <c r="DFZ36" s="84"/>
      <c r="DGA36" s="84"/>
      <c r="DGB36" s="84"/>
      <c r="DGC36" s="84"/>
      <c r="DGD36" s="84"/>
      <c r="DGE36" s="84"/>
      <c r="DGF36" s="84"/>
      <c r="DGG36" s="84"/>
      <c r="DGH36" s="84"/>
      <c r="DGI36" s="84"/>
      <c r="DGJ36" s="84"/>
      <c r="DGK36" s="84"/>
      <c r="DGL36" s="84"/>
      <c r="DGM36" s="84"/>
      <c r="DGN36" s="84"/>
      <c r="DGO36" s="84"/>
      <c r="DGP36" s="84"/>
      <c r="DGQ36" s="84"/>
      <c r="DGR36" s="84"/>
      <c r="DGS36" s="84"/>
      <c r="DGT36" s="84"/>
      <c r="DGU36" s="84"/>
      <c r="DGV36" s="84"/>
      <c r="DGW36" s="84"/>
      <c r="DGX36" s="84"/>
      <c r="DGY36" s="84"/>
      <c r="DGZ36" s="84"/>
      <c r="DHA36" s="84"/>
      <c r="DHB36" s="84"/>
      <c r="DHC36" s="84"/>
      <c r="DHD36" s="84"/>
      <c r="DHE36" s="84"/>
      <c r="DHF36" s="84"/>
      <c r="DHG36" s="84"/>
      <c r="DHH36" s="84"/>
      <c r="DHI36" s="84"/>
      <c r="DHJ36" s="84"/>
      <c r="DHK36" s="84"/>
      <c r="DHL36" s="84"/>
      <c r="DHM36" s="84"/>
      <c r="DHN36" s="84"/>
      <c r="DHO36" s="84"/>
      <c r="DHP36" s="84"/>
      <c r="DHQ36" s="84"/>
      <c r="DHR36" s="84"/>
      <c r="DHS36" s="84"/>
      <c r="DHT36" s="84"/>
      <c r="DHU36" s="84"/>
      <c r="DHV36" s="84"/>
      <c r="DHW36" s="84"/>
      <c r="DHX36" s="84"/>
      <c r="DHY36" s="84"/>
      <c r="DHZ36" s="84"/>
      <c r="DIA36" s="84"/>
      <c r="DIB36" s="84"/>
      <c r="DIC36" s="84"/>
      <c r="DID36" s="84"/>
      <c r="DIE36" s="84"/>
      <c r="DIF36" s="84"/>
      <c r="DIG36" s="84"/>
      <c r="DIH36" s="84"/>
      <c r="DII36" s="84"/>
      <c r="DIJ36" s="84"/>
      <c r="DIK36" s="84"/>
      <c r="DIL36" s="84"/>
      <c r="DIM36" s="84"/>
      <c r="DIN36" s="84"/>
      <c r="DIO36" s="84"/>
      <c r="DIP36" s="84"/>
      <c r="DIQ36" s="84"/>
      <c r="DIR36" s="84"/>
      <c r="DIS36" s="84"/>
      <c r="DIT36" s="84"/>
      <c r="DIU36" s="84"/>
      <c r="DIV36" s="84"/>
      <c r="DIW36" s="84"/>
      <c r="DIX36" s="84"/>
      <c r="DIY36" s="84"/>
      <c r="DIZ36" s="84"/>
      <c r="DJA36" s="84"/>
      <c r="DJB36" s="84"/>
      <c r="DJC36" s="84"/>
      <c r="DJD36" s="84"/>
      <c r="DJE36" s="84"/>
      <c r="DJF36" s="84"/>
      <c r="DJG36" s="84"/>
      <c r="DJH36" s="84"/>
      <c r="DJI36" s="84"/>
      <c r="DJJ36" s="84"/>
      <c r="DJK36" s="84"/>
      <c r="DJL36" s="84"/>
      <c r="DJM36" s="84"/>
      <c r="DJN36" s="84"/>
      <c r="DJO36" s="84"/>
      <c r="DJP36" s="84"/>
      <c r="DJQ36" s="84"/>
      <c r="DJR36" s="84"/>
      <c r="DJS36" s="84"/>
      <c r="DJT36" s="84"/>
      <c r="DJU36" s="84"/>
      <c r="DJV36" s="84"/>
      <c r="DJW36" s="84"/>
      <c r="DJX36" s="84"/>
      <c r="DJY36" s="84"/>
      <c r="DJZ36" s="84"/>
      <c r="DKA36" s="84"/>
      <c r="DKB36" s="84"/>
      <c r="DKC36" s="84"/>
      <c r="DKD36" s="84"/>
      <c r="DKE36" s="84"/>
      <c r="DKF36" s="84"/>
      <c r="DKG36" s="84"/>
      <c r="DKH36" s="84"/>
      <c r="DKI36" s="84"/>
      <c r="DKJ36" s="84"/>
      <c r="DKK36" s="84"/>
      <c r="DKL36" s="84"/>
      <c r="DKM36" s="84"/>
      <c r="DKN36" s="84"/>
      <c r="DKO36" s="84"/>
      <c r="DKP36" s="84"/>
      <c r="DKQ36" s="84"/>
      <c r="DKR36" s="84"/>
      <c r="DKS36" s="84"/>
      <c r="DKT36" s="84"/>
      <c r="DKU36" s="84"/>
      <c r="DKV36" s="84"/>
      <c r="DKW36" s="84"/>
      <c r="DKX36" s="84"/>
      <c r="DKY36" s="84"/>
      <c r="DKZ36" s="84"/>
      <c r="DLA36" s="84"/>
      <c r="DLB36" s="84"/>
      <c r="DLC36" s="84"/>
      <c r="DLD36" s="84"/>
      <c r="DLE36" s="84"/>
      <c r="DLF36" s="84"/>
      <c r="DLG36" s="84"/>
      <c r="DLH36" s="84"/>
      <c r="DLI36" s="84"/>
      <c r="DLJ36" s="84"/>
      <c r="DLK36" s="84"/>
      <c r="DLL36" s="84"/>
      <c r="DLM36" s="84"/>
      <c r="DLN36" s="84"/>
      <c r="DLO36" s="84"/>
      <c r="DLP36" s="84"/>
      <c r="DLQ36" s="84"/>
      <c r="DLR36" s="84"/>
      <c r="DLS36" s="84"/>
      <c r="DLT36" s="84"/>
      <c r="DLU36" s="84"/>
      <c r="DLV36" s="84"/>
      <c r="DLW36" s="84"/>
      <c r="DLX36" s="84"/>
      <c r="DLY36" s="84"/>
      <c r="DLZ36" s="84"/>
      <c r="DMA36" s="84"/>
      <c r="DMB36" s="84"/>
      <c r="DMC36" s="84"/>
      <c r="DMD36" s="84"/>
      <c r="DME36" s="84"/>
      <c r="DMF36" s="84"/>
      <c r="DMG36" s="84"/>
      <c r="DMH36" s="84"/>
      <c r="DMI36" s="84"/>
      <c r="DMJ36" s="84"/>
      <c r="DMK36" s="84"/>
      <c r="DML36" s="84"/>
      <c r="DMM36" s="84"/>
      <c r="DMN36" s="84"/>
      <c r="DMO36" s="84"/>
      <c r="DMP36" s="84"/>
      <c r="DMQ36" s="84"/>
      <c r="DMR36" s="84"/>
      <c r="DMS36" s="84"/>
      <c r="DMT36" s="84"/>
      <c r="DMU36" s="84"/>
      <c r="DMV36" s="84"/>
      <c r="DMW36" s="84"/>
      <c r="DMX36" s="84"/>
      <c r="DMY36" s="84"/>
      <c r="DMZ36" s="84"/>
      <c r="DNA36" s="84"/>
      <c r="DNB36" s="84"/>
      <c r="DNC36" s="84"/>
      <c r="DND36" s="84"/>
      <c r="DNE36" s="84"/>
      <c r="DNF36" s="84"/>
      <c r="DNG36" s="84"/>
      <c r="DNH36" s="84"/>
      <c r="DNI36" s="84"/>
      <c r="DNJ36" s="84"/>
      <c r="DNK36" s="84"/>
      <c r="DNL36" s="84"/>
      <c r="DNM36" s="84"/>
      <c r="DNN36" s="84"/>
      <c r="DNO36" s="84"/>
      <c r="DNP36" s="84"/>
      <c r="DNQ36" s="84"/>
      <c r="DNR36" s="84"/>
      <c r="DNS36" s="84"/>
      <c r="DNT36" s="84"/>
      <c r="DNU36" s="84"/>
      <c r="DNV36" s="84"/>
      <c r="DNW36" s="84"/>
      <c r="DNX36" s="84"/>
      <c r="DNY36" s="84"/>
      <c r="DNZ36" s="84"/>
      <c r="DOA36" s="84"/>
      <c r="DOB36" s="84"/>
      <c r="DOC36" s="84"/>
      <c r="DOD36" s="84"/>
      <c r="DOE36" s="84"/>
      <c r="DOF36" s="84"/>
      <c r="DOG36" s="84"/>
      <c r="DOH36" s="84"/>
      <c r="DOI36" s="84"/>
      <c r="DOJ36" s="84"/>
      <c r="DOK36" s="84"/>
      <c r="DOL36" s="84"/>
      <c r="DOM36" s="84"/>
      <c r="DON36" s="84"/>
      <c r="DOO36" s="84"/>
      <c r="DOP36" s="84"/>
      <c r="DOQ36" s="84"/>
      <c r="DOR36" s="84"/>
      <c r="DOS36" s="84"/>
      <c r="DOT36" s="84"/>
      <c r="DOU36" s="84"/>
      <c r="DOV36" s="84"/>
      <c r="DOW36" s="84"/>
      <c r="DOX36" s="84"/>
      <c r="DOY36" s="84"/>
      <c r="DOZ36" s="84"/>
      <c r="DPA36" s="84"/>
      <c r="DPB36" s="84"/>
      <c r="DPC36" s="84"/>
      <c r="DPD36" s="84"/>
      <c r="DPE36" s="84"/>
      <c r="DPF36" s="84"/>
      <c r="DPG36" s="84"/>
      <c r="DPH36" s="84"/>
      <c r="DPI36" s="84"/>
      <c r="DPJ36" s="84"/>
      <c r="DPK36" s="84"/>
      <c r="DPL36" s="84"/>
      <c r="DPM36" s="84"/>
      <c r="DPN36" s="84"/>
      <c r="DPO36" s="84"/>
      <c r="DPP36" s="84"/>
      <c r="DPQ36" s="84"/>
      <c r="DPR36" s="84"/>
      <c r="DPS36" s="84"/>
      <c r="DPT36" s="84"/>
      <c r="DPU36" s="84"/>
      <c r="DPV36" s="84"/>
      <c r="DPW36" s="84"/>
      <c r="DPX36" s="84"/>
      <c r="DPY36" s="84"/>
      <c r="DPZ36" s="84"/>
      <c r="DQA36" s="84"/>
      <c r="DQB36" s="84"/>
      <c r="DQC36" s="84"/>
      <c r="DQD36" s="84"/>
      <c r="DQE36" s="84"/>
      <c r="DQF36" s="84"/>
      <c r="DQG36" s="84"/>
      <c r="DQH36" s="84"/>
      <c r="DQI36" s="84"/>
      <c r="DQJ36" s="84"/>
      <c r="DQK36" s="84"/>
      <c r="DQL36" s="84"/>
      <c r="DQM36" s="84"/>
      <c r="DQN36" s="84"/>
      <c r="DQO36" s="84"/>
      <c r="DQP36" s="84"/>
      <c r="DQQ36" s="84"/>
      <c r="DQR36" s="84"/>
      <c r="DQS36" s="84"/>
      <c r="DQT36" s="84"/>
      <c r="DQU36" s="84"/>
      <c r="DQV36" s="84"/>
      <c r="DQW36" s="84"/>
      <c r="DQX36" s="84"/>
      <c r="DQY36" s="84"/>
      <c r="DQZ36" s="84"/>
      <c r="DRA36" s="84"/>
      <c r="DRB36" s="84"/>
      <c r="DRC36" s="84"/>
      <c r="DRD36" s="84"/>
      <c r="DRE36" s="84"/>
      <c r="DRF36" s="84"/>
      <c r="DRG36" s="84"/>
      <c r="DRH36" s="84"/>
      <c r="DRI36" s="84"/>
      <c r="DRJ36" s="84"/>
      <c r="DRK36" s="84"/>
      <c r="DRL36" s="84"/>
      <c r="DRM36" s="84"/>
      <c r="DRN36" s="84"/>
      <c r="DRO36" s="84"/>
      <c r="DRP36" s="84"/>
      <c r="DRQ36" s="84"/>
      <c r="DRR36" s="84"/>
      <c r="DRS36" s="84"/>
      <c r="DRT36" s="84"/>
      <c r="DRU36" s="84"/>
      <c r="DRV36" s="84"/>
      <c r="DRW36" s="84"/>
      <c r="DRX36" s="84"/>
      <c r="DRY36" s="84"/>
      <c r="DRZ36" s="84"/>
      <c r="DSA36" s="84"/>
      <c r="DSB36" s="84"/>
      <c r="DSC36" s="84"/>
      <c r="DSD36" s="84"/>
      <c r="DSE36" s="84"/>
      <c r="DSF36" s="84"/>
      <c r="DSG36" s="84"/>
      <c r="DSH36" s="84"/>
      <c r="DSI36" s="84"/>
      <c r="DSJ36" s="84"/>
      <c r="DSK36" s="84"/>
      <c r="DSL36" s="84"/>
      <c r="DSM36" s="84"/>
      <c r="DSN36" s="84"/>
      <c r="DSO36" s="84"/>
      <c r="DSP36" s="84"/>
      <c r="DSQ36" s="84"/>
      <c r="DSR36" s="84"/>
      <c r="DSS36" s="84"/>
      <c r="DST36" s="84"/>
      <c r="DSU36" s="84"/>
      <c r="DSV36" s="84"/>
      <c r="DSW36" s="84"/>
      <c r="DSX36" s="84"/>
      <c r="DSY36" s="84"/>
      <c r="DSZ36" s="84"/>
      <c r="DTA36" s="84"/>
      <c r="DTB36" s="84"/>
      <c r="DTC36" s="84"/>
      <c r="DTD36" s="84"/>
      <c r="DTE36" s="84"/>
      <c r="DTF36" s="84"/>
      <c r="DTG36" s="84"/>
      <c r="DTH36" s="84"/>
      <c r="DTI36" s="84"/>
      <c r="DTJ36" s="84"/>
      <c r="DTK36" s="84"/>
      <c r="DTL36" s="84"/>
      <c r="DTM36" s="84"/>
      <c r="DTN36" s="84"/>
      <c r="DTO36" s="84"/>
      <c r="DTP36" s="84"/>
      <c r="DTQ36" s="84"/>
      <c r="DTR36" s="84"/>
      <c r="DTS36" s="84"/>
      <c r="DTT36" s="84"/>
      <c r="DTU36" s="84"/>
      <c r="DTV36" s="84"/>
      <c r="DTW36" s="84"/>
      <c r="DTX36" s="84"/>
      <c r="DTY36" s="84"/>
      <c r="DTZ36" s="84"/>
      <c r="DUA36" s="84"/>
      <c r="DUB36" s="84"/>
      <c r="DUC36" s="84"/>
      <c r="DUD36" s="84"/>
      <c r="DUE36" s="84"/>
      <c r="DUF36" s="84"/>
      <c r="DUG36" s="84"/>
      <c r="DUH36" s="84"/>
      <c r="DUI36" s="84"/>
      <c r="DUJ36" s="84"/>
      <c r="DUK36" s="84"/>
      <c r="DUL36" s="84"/>
      <c r="DUM36" s="84"/>
      <c r="DUN36" s="84"/>
      <c r="DUO36" s="84"/>
      <c r="DUP36" s="84"/>
      <c r="DUQ36" s="84"/>
      <c r="DUR36" s="84"/>
      <c r="DUS36" s="84"/>
      <c r="DUT36" s="84"/>
      <c r="DUU36" s="84"/>
      <c r="DUV36" s="84"/>
      <c r="DUW36" s="84"/>
      <c r="DUX36" s="84"/>
      <c r="DUY36" s="84"/>
      <c r="DUZ36" s="84"/>
      <c r="DVA36" s="84"/>
      <c r="DVB36" s="84"/>
      <c r="DVC36" s="84"/>
      <c r="DVD36" s="84"/>
      <c r="DVE36" s="84"/>
      <c r="DVF36" s="84"/>
      <c r="DVG36" s="84"/>
      <c r="DVH36" s="84"/>
      <c r="DVI36" s="84"/>
      <c r="DVJ36" s="84"/>
      <c r="DVK36" s="84"/>
      <c r="DVL36" s="84"/>
      <c r="DVM36" s="84"/>
      <c r="DVN36" s="84"/>
      <c r="DVO36" s="84"/>
      <c r="DVP36" s="84"/>
      <c r="DVQ36" s="84"/>
      <c r="DVR36" s="84"/>
      <c r="DVS36" s="84"/>
      <c r="DVT36" s="84"/>
      <c r="DVU36" s="84"/>
      <c r="DVV36" s="84"/>
      <c r="DVW36" s="84"/>
      <c r="DVX36" s="84"/>
      <c r="DVY36" s="84"/>
      <c r="DVZ36" s="84"/>
      <c r="DWA36" s="84"/>
      <c r="DWB36" s="84"/>
      <c r="DWC36" s="84"/>
      <c r="DWD36" s="84"/>
      <c r="DWE36" s="84"/>
      <c r="DWF36" s="84"/>
      <c r="DWG36" s="84"/>
      <c r="DWH36" s="84"/>
      <c r="DWI36" s="84"/>
      <c r="DWJ36" s="84"/>
      <c r="DWK36" s="84"/>
      <c r="DWL36" s="84"/>
      <c r="DWM36" s="84"/>
      <c r="DWN36" s="84"/>
      <c r="DWO36" s="84"/>
      <c r="DWP36" s="84"/>
      <c r="DWQ36" s="84"/>
      <c r="DWR36" s="84"/>
      <c r="DWS36" s="84"/>
      <c r="DWT36" s="84"/>
      <c r="DWU36" s="84"/>
      <c r="DWV36" s="84"/>
      <c r="DWW36" s="84"/>
      <c r="DWX36" s="84"/>
      <c r="DWY36" s="84"/>
      <c r="DWZ36" s="84"/>
      <c r="DXA36" s="84"/>
      <c r="DXB36" s="84"/>
      <c r="DXC36" s="84"/>
      <c r="DXD36" s="84"/>
      <c r="DXE36" s="84"/>
      <c r="DXF36" s="84"/>
      <c r="DXG36" s="84"/>
      <c r="DXH36" s="84"/>
      <c r="DXI36" s="84"/>
      <c r="DXJ36" s="84"/>
      <c r="DXK36" s="84"/>
      <c r="DXL36" s="84"/>
      <c r="DXM36" s="84"/>
      <c r="DXN36" s="84"/>
      <c r="DXO36" s="84"/>
      <c r="DXP36" s="84"/>
      <c r="DXQ36" s="84"/>
      <c r="DXR36" s="84"/>
      <c r="DXS36" s="84"/>
      <c r="DXT36" s="84"/>
      <c r="DXU36" s="84"/>
      <c r="DXV36" s="84"/>
      <c r="DXW36" s="84"/>
      <c r="DXX36" s="84"/>
      <c r="DXY36" s="84"/>
      <c r="DXZ36" s="84"/>
      <c r="DYA36" s="84"/>
      <c r="DYB36" s="84"/>
      <c r="DYC36" s="84"/>
      <c r="DYD36" s="84"/>
      <c r="DYE36" s="84"/>
      <c r="DYF36" s="84"/>
      <c r="DYG36" s="84"/>
      <c r="DYH36" s="84"/>
      <c r="DYI36" s="84"/>
      <c r="DYJ36" s="84"/>
      <c r="DYK36" s="84"/>
      <c r="DYL36" s="84"/>
      <c r="DYM36" s="84"/>
      <c r="DYN36" s="84"/>
      <c r="DYO36" s="84"/>
      <c r="DYP36" s="84"/>
      <c r="DYQ36" s="84"/>
      <c r="DYR36" s="84"/>
      <c r="DYS36" s="84"/>
      <c r="DYT36" s="84"/>
      <c r="DYU36" s="84"/>
      <c r="DYV36" s="84"/>
      <c r="DYW36" s="84"/>
      <c r="DYX36" s="84"/>
      <c r="DYY36" s="84"/>
      <c r="DYZ36" s="84"/>
      <c r="DZA36" s="84"/>
      <c r="DZB36" s="84"/>
      <c r="DZC36" s="84"/>
      <c r="DZD36" s="84"/>
      <c r="DZE36" s="84"/>
      <c r="DZF36" s="84"/>
      <c r="DZG36" s="84"/>
      <c r="DZH36" s="84"/>
      <c r="DZI36" s="84"/>
      <c r="DZJ36" s="84"/>
      <c r="DZK36" s="84"/>
      <c r="DZL36" s="84"/>
      <c r="DZM36" s="84"/>
      <c r="DZN36" s="84"/>
      <c r="DZO36" s="84"/>
      <c r="DZP36" s="84"/>
      <c r="DZQ36" s="84"/>
      <c r="DZR36" s="84"/>
      <c r="DZS36" s="84"/>
      <c r="DZT36" s="84"/>
      <c r="DZU36" s="84"/>
      <c r="DZV36" s="84"/>
      <c r="DZW36" s="84"/>
      <c r="DZX36" s="84"/>
      <c r="DZY36" s="84"/>
      <c r="DZZ36" s="84"/>
      <c r="EAA36" s="84"/>
      <c r="EAB36" s="84"/>
      <c r="EAC36" s="84"/>
      <c r="EAD36" s="84"/>
      <c r="EAE36" s="84"/>
      <c r="EAF36" s="84"/>
      <c r="EAG36" s="84"/>
      <c r="EAH36" s="84"/>
      <c r="EAI36" s="84"/>
      <c r="EAJ36" s="84"/>
      <c r="EAK36" s="84"/>
      <c r="EAL36" s="84"/>
      <c r="EAM36" s="84"/>
      <c r="EAN36" s="84"/>
      <c r="EAO36" s="84"/>
      <c r="EAP36" s="84"/>
      <c r="EAQ36" s="84"/>
      <c r="EAR36" s="84"/>
      <c r="EAS36" s="84"/>
      <c r="EAT36" s="84"/>
      <c r="EAU36" s="84"/>
      <c r="EAV36" s="84"/>
      <c r="EAW36" s="84"/>
      <c r="EAX36" s="84"/>
      <c r="EAY36" s="84"/>
      <c r="EAZ36" s="84"/>
      <c r="EBA36" s="84"/>
      <c r="EBB36" s="84"/>
      <c r="EBC36" s="84"/>
      <c r="EBD36" s="84"/>
      <c r="EBE36" s="84"/>
      <c r="EBF36" s="84"/>
      <c r="EBG36" s="84"/>
      <c r="EBH36" s="84"/>
      <c r="EBI36" s="84"/>
      <c r="EBJ36" s="84"/>
      <c r="EBK36" s="84"/>
      <c r="EBL36" s="84"/>
      <c r="EBM36" s="84"/>
      <c r="EBN36" s="84"/>
      <c r="EBO36" s="84"/>
      <c r="EBP36" s="84"/>
      <c r="EBQ36" s="84"/>
      <c r="EBR36" s="84"/>
      <c r="EBS36" s="84"/>
      <c r="EBT36" s="84"/>
      <c r="EBU36" s="84"/>
      <c r="EBV36" s="84"/>
      <c r="EBW36" s="84"/>
      <c r="EBX36" s="84"/>
      <c r="EBY36" s="84"/>
      <c r="EBZ36" s="84"/>
      <c r="ECA36" s="84"/>
      <c r="ECB36" s="84"/>
      <c r="ECC36" s="84"/>
      <c r="ECD36" s="84"/>
      <c r="ECE36" s="84"/>
      <c r="ECF36" s="84"/>
      <c r="ECG36" s="84"/>
      <c r="ECH36" s="84"/>
      <c r="ECI36" s="84"/>
      <c r="ECJ36" s="84"/>
      <c r="ECK36" s="84"/>
      <c r="ECL36" s="84"/>
      <c r="ECM36" s="84"/>
      <c r="ECN36" s="84"/>
      <c r="ECO36" s="84"/>
      <c r="ECP36" s="84"/>
      <c r="ECQ36" s="84"/>
      <c r="ECR36" s="84"/>
      <c r="ECS36" s="84"/>
      <c r="ECT36" s="84"/>
      <c r="ECU36" s="84"/>
      <c r="ECV36" s="84"/>
      <c r="ECW36" s="84"/>
      <c r="ECX36" s="84"/>
      <c r="ECY36" s="84"/>
      <c r="ECZ36" s="84"/>
      <c r="EDA36" s="84"/>
      <c r="EDB36" s="84"/>
      <c r="EDC36" s="84"/>
      <c r="EDD36" s="84"/>
      <c r="EDE36" s="84"/>
      <c r="EDF36" s="84"/>
      <c r="EDG36" s="84"/>
      <c r="EDH36" s="84"/>
      <c r="EDI36" s="84"/>
      <c r="EDJ36" s="84"/>
      <c r="EDK36" s="84"/>
      <c r="EDL36" s="84"/>
      <c r="EDM36" s="84"/>
      <c r="EDN36" s="84"/>
      <c r="EDO36" s="84"/>
      <c r="EDP36" s="84"/>
      <c r="EDQ36" s="84"/>
      <c r="EDR36" s="84"/>
      <c r="EDS36" s="84"/>
      <c r="EDT36" s="84"/>
      <c r="EDU36" s="84"/>
      <c r="EDV36" s="84"/>
      <c r="EDW36" s="84"/>
      <c r="EDX36" s="84"/>
      <c r="EDY36" s="84"/>
      <c r="EDZ36" s="84"/>
      <c r="EEA36" s="84"/>
      <c r="EEB36" s="84"/>
      <c r="EEC36" s="84"/>
      <c r="EED36" s="84"/>
      <c r="EEE36" s="84"/>
      <c r="EEF36" s="84"/>
      <c r="EEG36" s="84"/>
      <c r="EEH36" s="84"/>
      <c r="EEI36" s="84"/>
      <c r="EEJ36" s="84"/>
      <c r="EEK36" s="84"/>
      <c r="EEL36" s="84"/>
      <c r="EEM36" s="84"/>
      <c r="EEN36" s="84"/>
      <c r="EEO36" s="84"/>
      <c r="EEP36" s="84"/>
      <c r="EEQ36" s="84"/>
      <c r="EER36" s="84"/>
      <c r="EES36" s="84"/>
      <c r="EET36" s="84"/>
      <c r="EEU36" s="84"/>
      <c r="EEV36" s="84"/>
      <c r="EEW36" s="84"/>
      <c r="EEX36" s="84"/>
      <c r="EEY36" s="84"/>
      <c r="EEZ36" s="84"/>
      <c r="EFA36" s="84"/>
      <c r="EFB36" s="84"/>
      <c r="EFC36" s="84"/>
      <c r="EFD36" s="84"/>
      <c r="EFE36" s="84"/>
      <c r="EFF36" s="84"/>
      <c r="EFG36" s="84"/>
      <c r="EFH36" s="84"/>
      <c r="EFI36" s="84"/>
      <c r="EFJ36" s="84"/>
      <c r="EFK36" s="84"/>
      <c r="EFL36" s="84"/>
      <c r="EFM36" s="84"/>
      <c r="EFN36" s="84"/>
      <c r="EFO36" s="84"/>
      <c r="EFP36" s="84"/>
      <c r="EFQ36" s="84"/>
      <c r="EFR36" s="84"/>
      <c r="EFS36" s="84"/>
      <c r="EFT36" s="84"/>
      <c r="EFU36" s="84"/>
      <c r="EFV36" s="84"/>
      <c r="EFW36" s="84"/>
      <c r="EFX36" s="84"/>
      <c r="EFY36" s="84"/>
      <c r="EFZ36" s="84"/>
      <c r="EGA36" s="84"/>
      <c r="EGB36" s="84"/>
      <c r="EGC36" s="84"/>
      <c r="EGD36" s="84"/>
      <c r="EGE36" s="84"/>
      <c r="EGF36" s="84"/>
      <c r="EGG36" s="84"/>
      <c r="EGH36" s="84"/>
      <c r="EGI36" s="84"/>
      <c r="EGJ36" s="84"/>
      <c r="EGK36" s="84"/>
      <c r="EGL36" s="84"/>
      <c r="EGM36" s="84"/>
      <c r="EGN36" s="84"/>
      <c r="EGO36" s="84"/>
      <c r="EGP36" s="84"/>
      <c r="EGQ36" s="84"/>
      <c r="EGR36" s="84"/>
      <c r="EGS36" s="84"/>
      <c r="EGT36" s="84"/>
      <c r="EGU36" s="84"/>
      <c r="EGV36" s="84"/>
      <c r="EGW36" s="84"/>
      <c r="EGX36" s="84"/>
      <c r="EGY36" s="84"/>
      <c r="EGZ36" s="84"/>
      <c r="EHA36" s="84"/>
      <c r="EHB36" s="84"/>
      <c r="EHC36" s="84"/>
      <c r="EHD36" s="84"/>
      <c r="EHE36" s="84"/>
      <c r="EHF36" s="84"/>
      <c r="EHG36" s="84"/>
      <c r="EHH36" s="84"/>
      <c r="EHI36" s="84"/>
      <c r="EHJ36" s="84"/>
      <c r="EHK36" s="84"/>
      <c r="EHL36" s="84"/>
      <c r="EHM36" s="84"/>
      <c r="EHN36" s="84"/>
      <c r="EHO36" s="84"/>
      <c r="EHP36" s="84"/>
      <c r="EHQ36" s="84"/>
      <c r="EHR36" s="84"/>
      <c r="EHS36" s="84"/>
      <c r="EHT36" s="84"/>
      <c r="EHU36" s="84"/>
      <c r="EHV36" s="84"/>
      <c r="EHW36" s="84"/>
      <c r="EHX36" s="84"/>
      <c r="EHY36" s="84"/>
      <c r="EHZ36" s="84"/>
      <c r="EIA36" s="84"/>
      <c r="EIB36" s="84"/>
      <c r="EIC36" s="84"/>
      <c r="EID36" s="84"/>
      <c r="EIE36" s="84"/>
      <c r="EIF36" s="84"/>
      <c r="EIG36" s="84"/>
      <c r="EIH36" s="84"/>
      <c r="EII36" s="84"/>
      <c r="EIJ36" s="84"/>
      <c r="EIK36" s="84"/>
      <c r="EIL36" s="84"/>
      <c r="EIM36" s="84"/>
      <c r="EIN36" s="84"/>
      <c r="EIO36" s="84"/>
      <c r="EIP36" s="84"/>
      <c r="EIQ36" s="84"/>
      <c r="EIR36" s="84"/>
      <c r="EIS36" s="84"/>
      <c r="EIT36" s="84"/>
      <c r="EIU36" s="84"/>
      <c r="EIV36" s="84"/>
      <c r="EIW36" s="84"/>
      <c r="EIX36" s="84"/>
      <c r="EIY36" s="84"/>
      <c r="EIZ36" s="84"/>
      <c r="EJA36" s="84"/>
      <c r="EJB36" s="84"/>
      <c r="EJC36" s="84"/>
      <c r="EJD36" s="84"/>
      <c r="EJE36" s="84"/>
      <c r="EJF36" s="84"/>
      <c r="EJG36" s="84"/>
      <c r="EJH36" s="84"/>
      <c r="EJI36" s="84"/>
      <c r="EJJ36" s="84"/>
      <c r="EJK36" s="84"/>
      <c r="EJL36" s="84"/>
      <c r="EJM36" s="84"/>
      <c r="EJN36" s="84"/>
      <c r="EJO36" s="84"/>
      <c r="EJP36" s="84"/>
      <c r="EJQ36" s="84"/>
      <c r="EJR36" s="84"/>
      <c r="EJS36" s="84"/>
      <c r="EJT36" s="84"/>
      <c r="EJU36" s="84"/>
      <c r="EJV36" s="84"/>
      <c r="EJW36" s="84"/>
      <c r="EJX36" s="84"/>
      <c r="EJY36" s="84"/>
      <c r="EJZ36" s="84"/>
      <c r="EKA36" s="84"/>
      <c r="EKB36" s="84"/>
      <c r="EKC36" s="84"/>
      <c r="EKD36" s="84"/>
      <c r="EKE36" s="84"/>
      <c r="EKF36" s="84"/>
      <c r="EKG36" s="84"/>
      <c r="EKH36" s="84"/>
      <c r="EKI36" s="84"/>
      <c r="EKJ36" s="84"/>
      <c r="EKK36" s="84"/>
      <c r="EKL36" s="84"/>
      <c r="EKM36" s="84"/>
      <c r="EKN36" s="84"/>
      <c r="EKO36" s="84"/>
      <c r="EKP36" s="84"/>
      <c r="EKQ36" s="84"/>
      <c r="EKR36" s="84"/>
      <c r="EKS36" s="84"/>
      <c r="EKT36" s="84"/>
      <c r="EKU36" s="84"/>
      <c r="EKV36" s="84"/>
      <c r="EKW36" s="84"/>
      <c r="EKX36" s="84"/>
      <c r="EKY36" s="84"/>
      <c r="EKZ36" s="84"/>
      <c r="ELA36" s="84"/>
      <c r="ELB36" s="84"/>
      <c r="ELC36" s="84"/>
      <c r="ELD36" s="84"/>
      <c r="ELE36" s="84"/>
      <c r="ELF36" s="84"/>
      <c r="ELG36" s="84"/>
      <c r="ELH36" s="84"/>
      <c r="ELI36" s="84"/>
      <c r="ELJ36" s="84"/>
      <c r="ELK36" s="84"/>
      <c r="ELL36" s="84"/>
      <c r="ELM36" s="84"/>
      <c r="ELN36" s="84"/>
      <c r="ELO36" s="84"/>
      <c r="ELP36" s="84"/>
      <c r="ELQ36" s="84"/>
      <c r="ELR36" s="84"/>
      <c r="ELS36" s="84"/>
      <c r="ELT36" s="84"/>
      <c r="ELU36" s="84"/>
      <c r="ELV36" s="84"/>
      <c r="ELW36" s="84"/>
      <c r="ELX36" s="84"/>
      <c r="ELY36" s="84"/>
      <c r="ELZ36" s="84"/>
      <c r="EMA36" s="84"/>
      <c r="EMB36" s="84"/>
      <c r="EMC36" s="84"/>
      <c r="EMD36" s="84"/>
      <c r="EME36" s="84"/>
      <c r="EMF36" s="84"/>
      <c r="EMG36" s="84"/>
      <c r="EMH36" s="84"/>
      <c r="EMI36" s="84"/>
      <c r="EMJ36" s="84"/>
      <c r="EMK36" s="84"/>
      <c r="EML36" s="84"/>
      <c r="EMM36" s="84"/>
      <c r="EMN36" s="84"/>
      <c r="EMO36" s="84"/>
      <c r="EMP36" s="84"/>
      <c r="EMQ36" s="84"/>
      <c r="EMR36" s="84"/>
      <c r="EMS36" s="84"/>
      <c r="EMT36" s="84"/>
      <c r="EMU36" s="84"/>
      <c r="EMV36" s="84"/>
      <c r="EMW36" s="84"/>
      <c r="EMX36" s="84"/>
      <c r="EMY36" s="84"/>
      <c r="EMZ36" s="84"/>
      <c r="ENA36" s="84"/>
      <c r="ENB36" s="84"/>
      <c r="ENC36" s="84"/>
      <c r="END36" s="84"/>
      <c r="ENE36" s="84"/>
      <c r="ENF36" s="84"/>
      <c r="ENG36" s="84"/>
      <c r="ENH36" s="84"/>
      <c r="ENI36" s="84"/>
      <c r="ENJ36" s="84"/>
      <c r="ENK36" s="84"/>
      <c r="ENL36" s="84"/>
      <c r="ENM36" s="84"/>
      <c r="ENN36" s="84"/>
      <c r="ENO36" s="84"/>
      <c r="ENP36" s="84"/>
      <c r="ENQ36" s="84"/>
      <c r="ENR36" s="84"/>
      <c r="ENS36" s="84"/>
      <c r="ENT36" s="84"/>
      <c r="ENU36" s="84"/>
      <c r="ENV36" s="84"/>
      <c r="ENW36" s="84"/>
      <c r="ENX36" s="84"/>
      <c r="ENY36" s="84"/>
      <c r="ENZ36" s="84"/>
      <c r="EOA36" s="84"/>
      <c r="EOB36" s="84"/>
      <c r="EOC36" s="84"/>
      <c r="EOD36" s="84"/>
      <c r="EOE36" s="84"/>
      <c r="EOF36" s="84"/>
      <c r="EOG36" s="84"/>
      <c r="EOH36" s="84"/>
      <c r="EOI36" s="84"/>
      <c r="EOJ36" s="84"/>
      <c r="EOK36" s="84"/>
      <c r="EOL36" s="84"/>
      <c r="EOM36" s="84"/>
      <c r="EON36" s="84"/>
      <c r="EOO36" s="84"/>
      <c r="EOP36" s="84"/>
      <c r="EOQ36" s="84"/>
      <c r="EOR36" s="84"/>
      <c r="EOS36" s="84"/>
      <c r="EOT36" s="84"/>
      <c r="EOU36" s="84"/>
      <c r="EOV36" s="84"/>
      <c r="EOW36" s="84"/>
      <c r="EOX36" s="84"/>
      <c r="EOY36" s="84"/>
      <c r="EOZ36" s="84"/>
      <c r="EPA36" s="84"/>
      <c r="EPB36" s="84"/>
      <c r="EPC36" s="84"/>
      <c r="EPD36" s="84"/>
      <c r="EPE36" s="84"/>
      <c r="EPF36" s="84"/>
      <c r="EPG36" s="84"/>
      <c r="EPH36" s="84"/>
      <c r="EPI36" s="84"/>
      <c r="EPJ36" s="84"/>
      <c r="EPK36" s="84"/>
      <c r="EPL36" s="84"/>
      <c r="EPM36" s="84"/>
      <c r="EPN36" s="84"/>
      <c r="EPO36" s="84"/>
      <c r="EPP36" s="84"/>
      <c r="EPQ36" s="84"/>
      <c r="EPR36" s="84"/>
      <c r="EPS36" s="84"/>
      <c r="EPT36" s="84"/>
      <c r="EPU36" s="84"/>
      <c r="EPV36" s="84"/>
      <c r="EPW36" s="84"/>
      <c r="EPX36" s="84"/>
      <c r="EPY36" s="84"/>
      <c r="EPZ36" s="84"/>
      <c r="EQA36" s="84"/>
      <c r="EQB36" s="84"/>
      <c r="EQC36" s="84"/>
      <c r="EQD36" s="84"/>
      <c r="EQE36" s="84"/>
      <c r="EQF36" s="84"/>
      <c r="EQG36" s="84"/>
      <c r="EQH36" s="84"/>
      <c r="EQI36" s="84"/>
      <c r="EQJ36" s="84"/>
      <c r="EQK36" s="84"/>
      <c r="EQL36" s="84"/>
      <c r="EQM36" s="84"/>
      <c r="EQN36" s="84"/>
      <c r="EQO36" s="84"/>
      <c r="EQP36" s="84"/>
      <c r="EQQ36" s="84"/>
      <c r="EQR36" s="84"/>
      <c r="EQS36" s="84"/>
      <c r="EQT36" s="84"/>
      <c r="EQU36" s="84"/>
      <c r="EQV36" s="84"/>
      <c r="EQW36" s="84"/>
      <c r="EQX36" s="84"/>
      <c r="EQY36" s="84"/>
      <c r="EQZ36" s="84"/>
      <c r="ERA36" s="84"/>
      <c r="ERB36" s="84"/>
      <c r="ERC36" s="84"/>
      <c r="ERD36" s="84"/>
      <c r="ERE36" s="84"/>
      <c r="ERF36" s="84"/>
      <c r="ERG36" s="84"/>
      <c r="ERH36" s="84"/>
      <c r="ERI36" s="84"/>
      <c r="ERJ36" s="84"/>
      <c r="ERK36" s="84"/>
      <c r="ERL36" s="84"/>
      <c r="ERM36" s="84"/>
      <c r="ERN36" s="84"/>
      <c r="ERO36" s="84"/>
      <c r="ERP36" s="84"/>
      <c r="ERQ36" s="84"/>
      <c r="ERR36" s="84"/>
      <c r="ERS36" s="84"/>
      <c r="ERT36" s="84"/>
      <c r="ERU36" s="84"/>
      <c r="ERV36" s="84"/>
      <c r="ERW36" s="84"/>
      <c r="ERX36" s="84"/>
      <c r="ERY36" s="84"/>
      <c r="ERZ36" s="84"/>
      <c r="ESA36" s="84"/>
      <c r="ESB36" s="84"/>
      <c r="ESC36" s="84"/>
      <c r="ESD36" s="84"/>
      <c r="ESE36" s="84"/>
      <c r="ESF36" s="84"/>
      <c r="ESG36" s="84"/>
      <c r="ESH36" s="84"/>
      <c r="ESI36" s="84"/>
      <c r="ESJ36" s="84"/>
      <c r="ESK36" s="84"/>
      <c r="ESL36" s="84"/>
      <c r="ESM36" s="84"/>
      <c r="ESN36" s="84"/>
      <c r="ESO36" s="84"/>
      <c r="ESP36" s="84"/>
      <c r="ESQ36" s="84"/>
      <c r="ESR36" s="84"/>
      <c r="ESS36" s="84"/>
      <c r="EST36" s="84"/>
      <c r="ESU36" s="84"/>
      <c r="ESV36" s="84"/>
      <c r="ESW36" s="84"/>
      <c r="ESX36" s="84"/>
      <c r="ESY36" s="84"/>
      <c r="ESZ36" s="84"/>
      <c r="ETA36" s="84"/>
      <c r="ETB36" s="84"/>
      <c r="ETC36" s="84"/>
      <c r="ETD36" s="84"/>
      <c r="ETE36" s="84"/>
      <c r="ETF36" s="84"/>
      <c r="ETG36" s="84"/>
      <c r="ETH36" s="84"/>
      <c r="ETI36" s="84"/>
      <c r="ETJ36" s="84"/>
      <c r="ETK36" s="84"/>
      <c r="ETL36" s="84"/>
      <c r="ETM36" s="84"/>
      <c r="ETN36" s="84"/>
      <c r="ETO36" s="84"/>
      <c r="ETP36" s="84"/>
      <c r="ETQ36" s="84"/>
      <c r="ETR36" s="84"/>
      <c r="ETS36" s="84"/>
      <c r="ETT36" s="84"/>
      <c r="ETU36" s="84"/>
      <c r="ETV36" s="84"/>
      <c r="ETW36" s="84"/>
      <c r="ETX36" s="84"/>
      <c r="ETY36" s="84"/>
      <c r="ETZ36" s="84"/>
      <c r="EUA36" s="84"/>
      <c r="EUB36" s="84"/>
      <c r="EUC36" s="84"/>
      <c r="EUD36" s="84"/>
      <c r="EUE36" s="84"/>
      <c r="EUF36" s="84"/>
      <c r="EUG36" s="84"/>
      <c r="EUH36" s="84"/>
      <c r="EUI36" s="84"/>
      <c r="EUJ36" s="84"/>
      <c r="EUK36" s="84"/>
      <c r="EUL36" s="84"/>
      <c r="EUM36" s="84"/>
      <c r="EUN36" s="84"/>
      <c r="EUO36" s="84"/>
      <c r="EUP36" s="84"/>
      <c r="EUQ36" s="84"/>
      <c r="EUR36" s="84"/>
      <c r="EUS36" s="84"/>
      <c r="EUT36" s="84"/>
      <c r="EUU36" s="84"/>
      <c r="EUV36" s="84"/>
      <c r="EUW36" s="84"/>
      <c r="EUX36" s="84"/>
      <c r="EUY36" s="84"/>
      <c r="EUZ36" s="84"/>
      <c r="EVA36" s="84"/>
      <c r="EVB36" s="84"/>
      <c r="EVC36" s="84"/>
      <c r="EVD36" s="84"/>
      <c r="EVE36" s="84"/>
      <c r="EVF36" s="84"/>
      <c r="EVG36" s="84"/>
      <c r="EVH36" s="84"/>
      <c r="EVI36" s="84"/>
      <c r="EVJ36" s="84"/>
      <c r="EVK36" s="84"/>
      <c r="EVL36" s="84"/>
      <c r="EVM36" s="84"/>
      <c r="EVN36" s="84"/>
      <c r="EVO36" s="84"/>
      <c r="EVP36" s="84"/>
      <c r="EVQ36" s="84"/>
      <c r="EVR36" s="84"/>
      <c r="EVS36" s="84"/>
      <c r="EVT36" s="84"/>
      <c r="EVU36" s="84"/>
      <c r="EVV36" s="84"/>
      <c r="EVW36" s="84"/>
      <c r="EVX36" s="84"/>
      <c r="EVY36" s="84"/>
      <c r="EVZ36" s="84"/>
      <c r="EWA36" s="84"/>
      <c r="EWB36" s="84"/>
      <c r="EWC36" s="84"/>
      <c r="EWD36" s="84"/>
      <c r="EWE36" s="84"/>
      <c r="EWF36" s="84"/>
      <c r="EWG36" s="84"/>
      <c r="EWH36" s="84"/>
      <c r="EWI36" s="84"/>
      <c r="EWJ36" s="84"/>
      <c r="EWK36" s="84"/>
      <c r="EWL36" s="84"/>
      <c r="EWM36" s="84"/>
      <c r="EWN36" s="84"/>
      <c r="EWO36" s="84"/>
      <c r="EWP36" s="84"/>
      <c r="EWQ36" s="84"/>
      <c r="EWR36" s="84"/>
      <c r="EWS36" s="84"/>
      <c r="EWT36" s="84"/>
      <c r="EWU36" s="84"/>
      <c r="EWV36" s="84"/>
      <c r="EWW36" s="84"/>
      <c r="EWX36" s="84"/>
      <c r="EWY36" s="84"/>
      <c r="EWZ36" s="84"/>
      <c r="EXA36" s="84"/>
      <c r="EXB36" s="84"/>
      <c r="EXC36" s="84"/>
      <c r="EXD36" s="84"/>
      <c r="EXE36" s="84"/>
      <c r="EXF36" s="84"/>
      <c r="EXG36" s="84"/>
      <c r="EXH36" s="84"/>
      <c r="EXI36" s="84"/>
      <c r="EXJ36" s="84"/>
      <c r="EXK36" s="84"/>
      <c r="EXL36" s="84"/>
      <c r="EXM36" s="84"/>
      <c r="EXN36" s="84"/>
      <c r="EXO36" s="84"/>
      <c r="EXP36" s="84"/>
      <c r="EXQ36" s="84"/>
      <c r="EXR36" s="84"/>
      <c r="EXS36" s="84"/>
      <c r="EXT36" s="84"/>
      <c r="EXU36" s="84"/>
      <c r="EXV36" s="84"/>
      <c r="EXW36" s="84"/>
      <c r="EXX36" s="84"/>
      <c r="EXY36" s="84"/>
      <c r="EXZ36" s="84"/>
      <c r="EYA36" s="84"/>
      <c r="EYB36" s="84"/>
      <c r="EYC36" s="84"/>
      <c r="EYD36" s="84"/>
      <c r="EYE36" s="84"/>
      <c r="EYF36" s="84"/>
      <c r="EYG36" s="84"/>
      <c r="EYH36" s="84"/>
      <c r="EYI36" s="84"/>
      <c r="EYJ36" s="84"/>
      <c r="EYK36" s="84"/>
      <c r="EYL36" s="84"/>
      <c r="EYM36" s="84"/>
      <c r="EYN36" s="84"/>
      <c r="EYO36" s="84"/>
      <c r="EYP36" s="84"/>
      <c r="EYQ36" s="84"/>
      <c r="EYR36" s="84"/>
      <c r="EYS36" s="84"/>
      <c r="EYT36" s="84"/>
      <c r="EYU36" s="84"/>
      <c r="EYV36" s="84"/>
      <c r="EYW36" s="84"/>
      <c r="EYX36" s="84"/>
      <c r="EYY36" s="84"/>
      <c r="EYZ36" s="84"/>
      <c r="EZA36" s="84"/>
      <c r="EZB36" s="84"/>
      <c r="EZC36" s="84"/>
      <c r="EZD36" s="84"/>
      <c r="EZE36" s="84"/>
      <c r="EZF36" s="84"/>
      <c r="EZG36" s="84"/>
      <c r="EZH36" s="84"/>
      <c r="EZI36" s="84"/>
      <c r="EZJ36" s="84"/>
      <c r="EZK36" s="84"/>
      <c r="EZL36" s="84"/>
      <c r="EZM36" s="84"/>
      <c r="EZN36" s="84"/>
      <c r="EZO36" s="84"/>
      <c r="EZP36" s="84"/>
      <c r="EZQ36" s="84"/>
      <c r="EZR36" s="84"/>
      <c r="EZS36" s="84"/>
      <c r="EZT36" s="84"/>
      <c r="EZU36" s="84"/>
      <c r="EZV36" s="84"/>
      <c r="EZW36" s="84"/>
      <c r="EZX36" s="84"/>
      <c r="EZY36" s="84"/>
      <c r="EZZ36" s="84"/>
      <c r="FAA36" s="84"/>
      <c r="FAB36" s="84"/>
      <c r="FAC36" s="84"/>
      <c r="FAD36" s="84"/>
      <c r="FAE36" s="84"/>
      <c r="FAF36" s="84"/>
      <c r="FAG36" s="84"/>
      <c r="FAH36" s="84"/>
      <c r="FAI36" s="84"/>
      <c r="FAJ36" s="84"/>
      <c r="FAK36" s="84"/>
      <c r="FAL36" s="84"/>
      <c r="FAM36" s="84"/>
      <c r="FAN36" s="84"/>
      <c r="FAO36" s="84"/>
      <c r="FAP36" s="84"/>
      <c r="FAQ36" s="84"/>
      <c r="FAR36" s="84"/>
      <c r="FAS36" s="84"/>
      <c r="FAT36" s="84"/>
      <c r="FAU36" s="84"/>
      <c r="FAV36" s="84"/>
      <c r="FAW36" s="84"/>
      <c r="FAX36" s="84"/>
      <c r="FAY36" s="84"/>
      <c r="FAZ36" s="84"/>
      <c r="FBA36" s="84"/>
      <c r="FBB36" s="84"/>
      <c r="FBC36" s="84"/>
      <c r="FBD36" s="84"/>
      <c r="FBE36" s="84"/>
      <c r="FBF36" s="84"/>
      <c r="FBG36" s="84"/>
      <c r="FBH36" s="84"/>
      <c r="FBI36" s="84"/>
      <c r="FBJ36" s="84"/>
      <c r="FBK36" s="84"/>
      <c r="FBL36" s="84"/>
      <c r="FBM36" s="84"/>
      <c r="FBN36" s="84"/>
      <c r="FBO36" s="84"/>
      <c r="FBP36" s="84"/>
      <c r="FBQ36" s="84"/>
      <c r="FBR36" s="84"/>
      <c r="FBS36" s="84"/>
      <c r="FBT36" s="84"/>
      <c r="FBU36" s="84"/>
      <c r="FBV36" s="84"/>
      <c r="FBW36" s="84"/>
      <c r="FBX36" s="84"/>
      <c r="FBY36" s="84"/>
      <c r="FBZ36" s="84"/>
      <c r="FCA36" s="84"/>
      <c r="FCB36" s="84"/>
      <c r="FCC36" s="84"/>
      <c r="FCD36" s="84"/>
      <c r="FCE36" s="84"/>
      <c r="FCF36" s="84"/>
      <c r="FCG36" s="84"/>
      <c r="FCH36" s="84"/>
      <c r="FCI36" s="84"/>
      <c r="FCJ36" s="84"/>
      <c r="FCK36" s="84"/>
      <c r="FCL36" s="84"/>
      <c r="FCM36" s="84"/>
      <c r="FCN36" s="84"/>
      <c r="FCO36" s="84"/>
      <c r="FCP36" s="84"/>
      <c r="FCQ36" s="84"/>
      <c r="FCR36" s="84"/>
      <c r="FCS36" s="84"/>
      <c r="FCT36" s="84"/>
      <c r="FCU36" s="84"/>
      <c r="FCV36" s="84"/>
      <c r="FCW36" s="84"/>
      <c r="FCX36" s="84"/>
      <c r="FCY36" s="84"/>
      <c r="FCZ36" s="84"/>
      <c r="FDA36" s="84"/>
      <c r="FDB36" s="84"/>
      <c r="FDC36" s="84"/>
      <c r="FDD36" s="84"/>
      <c r="FDE36" s="84"/>
      <c r="FDF36" s="84"/>
      <c r="FDG36" s="84"/>
      <c r="FDH36" s="84"/>
      <c r="FDI36" s="84"/>
      <c r="FDJ36" s="84"/>
      <c r="FDK36" s="84"/>
      <c r="FDL36" s="84"/>
      <c r="FDM36" s="84"/>
      <c r="FDN36" s="84"/>
      <c r="FDO36" s="84"/>
      <c r="FDP36" s="84"/>
      <c r="FDQ36" s="84"/>
      <c r="FDR36" s="84"/>
      <c r="FDS36" s="84"/>
      <c r="FDT36" s="84"/>
      <c r="FDU36" s="84"/>
      <c r="FDV36" s="84"/>
      <c r="FDW36" s="84"/>
      <c r="FDX36" s="84"/>
      <c r="FDY36" s="84"/>
      <c r="FDZ36" s="84"/>
      <c r="FEA36" s="84"/>
      <c r="FEB36" s="84"/>
      <c r="FEC36" s="84"/>
      <c r="FED36" s="84"/>
      <c r="FEE36" s="84"/>
      <c r="FEF36" s="84"/>
      <c r="FEG36" s="84"/>
      <c r="FEH36" s="84"/>
      <c r="FEI36" s="84"/>
      <c r="FEJ36" s="84"/>
      <c r="FEK36" s="84"/>
      <c r="FEL36" s="84"/>
      <c r="FEM36" s="84"/>
      <c r="FEN36" s="84"/>
      <c r="FEO36" s="84"/>
      <c r="FEP36" s="84"/>
      <c r="FEQ36" s="84"/>
      <c r="FER36" s="84"/>
      <c r="FES36" s="84"/>
      <c r="FET36" s="84"/>
      <c r="FEU36" s="84"/>
      <c r="FEV36" s="84"/>
      <c r="FEW36" s="84"/>
      <c r="FEX36" s="84"/>
      <c r="FEY36" s="84"/>
      <c r="FEZ36" s="84"/>
      <c r="FFA36" s="84"/>
      <c r="FFB36" s="84"/>
      <c r="FFC36" s="84"/>
      <c r="FFD36" s="84"/>
      <c r="FFE36" s="84"/>
      <c r="FFF36" s="84"/>
      <c r="FFG36" s="84"/>
      <c r="FFH36" s="84"/>
      <c r="FFI36" s="84"/>
      <c r="FFJ36" s="84"/>
      <c r="FFK36" s="84"/>
      <c r="FFL36" s="84"/>
      <c r="FFM36" s="84"/>
      <c r="FFN36" s="84"/>
      <c r="FFO36" s="84"/>
      <c r="FFP36" s="84"/>
      <c r="FFQ36" s="84"/>
      <c r="FFR36" s="84"/>
      <c r="FFS36" s="84"/>
      <c r="FFT36" s="84"/>
      <c r="FFU36" s="84"/>
      <c r="FFV36" s="84"/>
      <c r="FFW36" s="84"/>
      <c r="FFX36" s="84"/>
      <c r="FFY36" s="84"/>
      <c r="FFZ36" s="84"/>
      <c r="FGA36" s="84"/>
      <c r="FGB36" s="84"/>
      <c r="FGC36" s="84"/>
      <c r="FGD36" s="84"/>
      <c r="FGE36" s="84"/>
      <c r="FGF36" s="84"/>
      <c r="FGG36" s="84"/>
      <c r="FGH36" s="84"/>
      <c r="FGI36" s="84"/>
      <c r="FGJ36" s="84"/>
      <c r="FGK36" s="84"/>
      <c r="FGL36" s="84"/>
      <c r="FGM36" s="84"/>
      <c r="FGN36" s="84"/>
      <c r="FGO36" s="84"/>
      <c r="FGP36" s="84"/>
      <c r="FGQ36" s="84"/>
      <c r="FGR36" s="84"/>
      <c r="FGS36" s="84"/>
      <c r="FGT36" s="84"/>
      <c r="FGU36" s="84"/>
      <c r="FGV36" s="84"/>
      <c r="FGW36" s="84"/>
      <c r="FGX36" s="84"/>
      <c r="FGY36" s="84"/>
      <c r="FGZ36" s="84"/>
      <c r="FHA36" s="84"/>
      <c r="FHB36" s="84"/>
      <c r="FHC36" s="84"/>
      <c r="FHD36" s="84"/>
      <c r="FHE36" s="84"/>
      <c r="FHF36" s="84"/>
      <c r="FHG36" s="84"/>
      <c r="FHH36" s="84"/>
      <c r="FHI36" s="84"/>
      <c r="FHJ36" s="84"/>
      <c r="FHK36" s="84"/>
      <c r="FHL36" s="84"/>
      <c r="FHM36" s="84"/>
      <c r="FHN36" s="84"/>
      <c r="FHO36" s="84"/>
      <c r="FHP36" s="84"/>
      <c r="FHQ36" s="84"/>
      <c r="FHR36" s="84"/>
      <c r="FHS36" s="84"/>
      <c r="FHT36" s="84"/>
      <c r="FHU36" s="84"/>
      <c r="FHV36" s="84"/>
      <c r="FHW36" s="84"/>
      <c r="FHX36" s="84"/>
      <c r="FHY36" s="84"/>
      <c r="FHZ36" s="84"/>
      <c r="FIA36" s="84"/>
      <c r="FIB36" s="84"/>
      <c r="FIC36" s="84"/>
      <c r="FID36" s="84"/>
      <c r="FIE36" s="84"/>
      <c r="FIF36" s="84"/>
      <c r="FIG36" s="84"/>
      <c r="FIH36" s="84"/>
      <c r="FII36" s="84"/>
      <c r="FIJ36" s="84"/>
      <c r="FIK36" s="84"/>
      <c r="FIL36" s="84"/>
      <c r="FIM36" s="84"/>
      <c r="FIN36" s="84"/>
      <c r="FIO36" s="84"/>
      <c r="FIP36" s="84"/>
      <c r="FIQ36" s="84"/>
      <c r="FIR36" s="84"/>
      <c r="FIS36" s="84"/>
      <c r="FIT36" s="84"/>
      <c r="FIU36" s="84"/>
      <c r="FIV36" s="84"/>
      <c r="FIW36" s="84"/>
      <c r="FIX36" s="84"/>
      <c r="FIY36" s="84"/>
      <c r="FIZ36" s="84"/>
      <c r="FJA36" s="84"/>
      <c r="FJB36" s="84"/>
      <c r="FJC36" s="84"/>
      <c r="FJD36" s="84"/>
      <c r="FJE36" s="84"/>
      <c r="FJF36" s="84"/>
      <c r="FJG36" s="84"/>
      <c r="FJH36" s="84"/>
      <c r="FJI36" s="84"/>
      <c r="FJJ36" s="84"/>
      <c r="FJK36" s="84"/>
      <c r="FJL36" s="84"/>
      <c r="FJM36" s="84"/>
      <c r="FJN36" s="84"/>
      <c r="FJO36" s="84"/>
      <c r="FJP36" s="84"/>
      <c r="FJQ36" s="84"/>
      <c r="FJR36" s="84"/>
      <c r="FJS36" s="84"/>
      <c r="FJT36" s="84"/>
      <c r="FJU36" s="84"/>
      <c r="FJV36" s="84"/>
      <c r="FJW36" s="84"/>
      <c r="FJX36" s="84"/>
      <c r="FJY36" s="84"/>
      <c r="FJZ36" s="84"/>
      <c r="FKA36" s="84"/>
      <c r="FKB36" s="84"/>
      <c r="FKC36" s="84"/>
      <c r="FKD36" s="84"/>
      <c r="FKE36" s="84"/>
      <c r="FKF36" s="84"/>
      <c r="FKG36" s="84"/>
      <c r="FKH36" s="84"/>
      <c r="FKI36" s="84"/>
      <c r="FKJ36" s="84"/>
      <c r="FKK36" s="84"/>
      <c r="FKL36" s="84"/>
      <c r="FKM36" s="84"/>
      <c r="FKN36" s="84"/>
      <c r="FKO36" s="84"/>
      <c r="FKP36" s="84"/>
      <c r="FKQ36" s="84"/>
      <c r="FKR36" s="84"/>
      <c r="FKS36" s="84"/>
      <c r="FKT36" s="84"/>
      <c r="FKU36" s="84"/>
      <c r="FKV36" s="84"/>
      <c r="FKW36" s="84"/>
      <c r="FKX36" s="84"/>
      <c r="FKY36" s="84"/>
      <c r="FKZ36" s="84"/>
      <c r="FLA36" s="84"/>
      <c r="FLB36" s="84"/>
      <c r="FLC36" s="84"/>
      <c r="FLD36" s="84"/>
      <c r="FLE36" s="84"/>
      <c r="FLF36" s="84"/>
      <c r="FLG36" s="84"/>
      <c r="FLH36" s="84"/>
      <c r="FLI36" s="84"/>
      <c r="FLJ36" s="84"/>
      <c r="FLK36" s="84"/>
      <c r="FLL36" s="84"/>
      <c r="FLM36" s="84"/>
      <c r="FLN36" s="84"/>
      <c r="FLO36" s="84"/>
      <c r="FLP36" s="84"/>
      <c r="FLQ36" s="84"/>
      <c r="FLR36" s="84"/>
      <c r="FLS36" s="84"/>
      <c r="FLT36" s="84"/>
      <c r="FLU36" s="84"/>
      <c r="FLV36" s="84"/>
      <c r="FLW36" s="84"/>
      <c r="FLX36" s="84"/>
      <c r="FLY36" s="84"/>
      <c r="FLZ36" s="84"/>
      <c r="FMA36" s="84"/>
      <c r="FMB36" s="84"/>
      <c r="FMC36" s="84"/>
      <c r="FMD36" s="84"/>
      <c r="FME36" s="84"/>
      <c r="FMF36" s="84"/>
      <c r="FMG36" s="84"/>
      <c r="FMH36" s="84"/>
      <c r="FMI36" s="84"/>
      <c r="FMJ36" s="84"/>
      <c r="FMK36" s="84"/>
      <c r="FML36" s="84"/>
      <c r="FMM36" s="84"/>
      <c r="FMN36" s="84"/>
      <c r="FMO36" s="84"/>
      <c r="FMP36" s="84"/>
      <c r="FMQ36" s="84"/>
      <c r="FMR36" s="84"/>
      <c r="FMS36" s="84"/>
      <c r="FMT36" s="84"/>
      <c r="FMU36" s="84"/>
      <c r="FMV36" s="84"/>
      <c r="FMW36" s="84"/>
      <c r="FMX36" s="84"/>
      <c r="FMY36" s="84"/>
      <c r="FMZ36" s="84"/>
      <c r="FNA36" s="84"/>
      <c r="FNB36" s="84"/>
      <c r="FNC36" s="84"/>
      <c r="FND36" s="84"/>
      <c r="FNE36" s="84"/>
      <c r="FNF36" s="84"/>
      <c r="FNG36" s="84"/>
      <c r="FNH36" s="84"/>
      <c r="FNI36" s="84"/>
      <c r="FNJ36" s="84"/>
      <c r="FNK36" s="84"/>
      <c r="FNL36" s="84"/>
      <c r="FNM36" s="84"/>
      <c r="FNN36" s="84"/>
      <c r="FNO36" s="84"/>
      <c r="FNP36" s="84"/>
      <c r="FNQ36" s="84"/>
      <c r="FNR36" s="84"/>
      <c r="FNS36" s="84"/>
      <c r="FNT36" s="84"/>
      <c r="FNU36" s="84"/>
      <c r="FNV36" s="84"/>
      <c r="FNW36" s="84"/>
      <c r="FNX36" s="84"/>
      <c r="FNY36" s="84"/>
      <c r="FNZ36" s="84"/>
      <c r="FOA36" s="84"/>
      <c r="FOB36" s="84"/>
      <c r="FOC36" s="84"/>
      <c r="FOD36" s="84"/>
      <c r="FOE36" s="84"/>
      <c r="FOF36" s="84"/>
      <c r="FOG36" s="84"/>
      <c r="FOH36" s="84"/>
      <c r="FOI36" s="84"/>
      <c r="FOJ36" s="84"/>
      <c r="FOK36" s="84"/>
      <c r="FOL36" s="84"/>
      <c r="FOM36" s="84"/>
      <c r="FON36" s="84"/>
      <c r="FOO36" s="84"/>
      <c r="FOP36" s="84"/>
      <c r="FOQ36" s="84"/>
      <c r="FOR36" s="84"/>
      <c r="FOS36" s="84"/>
      <c r="FOT36" s="84"/>
      <c r="FOU36" s="84"/>
      <c r="FOV36" s="84"/>
      <c r="FOW36" s="84"/>
      <c r="FOX36" s="84"/>
      <c r="FOY36" s="84"/>
      <c r="FOZ36" s="84"/>
      <c r="FPA36" s="84"/>
      <c r="FPB36" s="84"/>
      <c r="FPC36" s="84"/>
      <c r="FPD36" s="84"/>
      <c r="FPE36" s="84"/>
      <c r="FPF36" s="84"/>
      <c r="FPG36" s="84"/>
      <c r="FPH36" s="84"/>
      <c r="FPI36" s="84"/>
      <c r="FPJ36" s="84"/>
      <c r="FPK36" s="84"/>
      <c r="FPL36" s="84"/>
      <c r="FPM36" s="84"/>
      <c r="FPN36" s="84"/>
      <c r="FPO36" s="84"/>
      <c r="FPP36" s="84"/>
      <c r="FPQ36" s="84"/>
      <c r="FPR36" s="84"/>
      <c r="FPS36" s="84"/>
      <c r="FPT36" s="84"/>
      <c r="FPU36" s="84"/>
      <c r="FPV36" s="84"/>
      <c r="FPW36" s="84"/>
      <c r="FPX36" s="84"/>
      <c r="FPY36" s="84"/>
      <c r="FPZ36" s="84"/>
      <c r="FQA36" s="84"/>
      <c r="FQB36" s="84"/>
      <c r="FQC36" s="84"/>
      <c r="FQD36" s="84"/>
      <c r="FQE36" s="84"/>
      <c r="FQF36" s="84"/>
      <c r="FQG36" s="84"/>
      <c r="FQH36" s="84"/>
      <c r="FQI36" s="84"/>
      <c r="FQJ36" s="84"/>
      <c r="FQK36" s="84"/>
      <c r="FQL36" s="84"/>
      <c r="FQM36" s="84"/>
      <c r="FQN36" s="84"/>
      <c r="FQO36" s="84"/>
      <c r="FQP36" s="84"/>
      <c r="FQQ36" s="84"/>
      <c r="FQR36" s="84"/>
      <c r="FQS36" s="84"/>
      <c r="FQT36" s="84"/>
      <c r="FQU36" s="84"/>
      <c r="FQV36" s="84"/>
      <c r="FQW36" s="84"/>
      <c r="FQX36" s="84"/>
      <c r="FQY36" s="84"/>
      <c r="FQZ36" s="84"/>
      <c r="FRA36" s="84"/>
      <c r="FRB36" s="84"/>
      <c r="FRC36" s="84"/>
      <c r="FRD36" s="84"/>
      <c r="FRE36" s="84"/>
      <c r="FRF36" s="84"/>
      <c r="FRG36" s="84"/>
      <c r="FRH36" s="84"/>
      <c r="FRI36" s="84"/>
      <c r="FRJ36" s="84"/>
      <c r="FRK36" s="84"/>
      <c r="FRL36" s="84"/>
      <c r="FRM36" s="84"/>
      <c r="FRN36" s="84"/>
      <c r="FRO36" s="84"/>
      <c r="FRP36" s="84"/>
      <c r="FRQ36" s="84"/>
      <c r="FRR36" s="84"/>
      <c r="FRS36" s="84"/>
      <c r="FRT36" s="84"/>
      <c r="FRU36" s="84"/>
      <c r="FRV36" s="84"/>
      <c r="FRW36" s="84"/>
      <c r="FRX36" s="84"/>
      <c r="FRY36" s="84"/>
      <c r="FRZ36" s="84"/>
      <c r="FSA36" s="84"/>
      <c r="FSB36" s="84"/>
      <c r="FSC36" s="84"/>
      <c r="FSD36" s="84"/>
      <c r="FSE36" s="84"/>
      <c r="FSF36" s="84"/>
      <c r="FSG36" s="84"/>
      <c r="FSH36" s="84"/>
      <c r="FSI36" s="84"/>
      <c r="FSJ36" s="84"/>
      <c r="FSK36" s="84"/>
      <c r="FSL36" s="84"/>
      <c r="FSM36" s="84"/>
      <c r="FSN36" s="84"/>
      <c r="FSO36" s="84"/>
      <c r="FSP36" s="84"/>
      <c r="FSQ36" s="84"/>
      <c r="FSR36" s="84"/>
      <c r="FSS36" s="84"/>
      <c r="FST36" s="84"/>
      <c r="FSU36" s="84"/>
      <c r="FSV36" s="84"/>
      <c r="FSW36" s="84"/>
      <c r="FSX36" s="84"/>
      <c r="FSY36" s="84"/>
      <c r="FSZ36" s="84"/>
      <c r="FTA36" s="84"/>
      <c r="FTB36" s="84"/>
      <c r="FTC36" s="84"/>
      <c r="FTD36" s="84"/>
      <c r="FTE36" s="84"/>
      <c r="FTF36" s="84"/>
      <c r="FTG36" s="84"/>
      <c r="FTH36" s="84"/>
      <c r="FTI36" s="84"/>
      <c r="FTJ36" s="84"/>
      <c r="FTK36" s="84"/>
      <c r="FTL36" s="84"/>
      <c r="FTM36" s="84"/>
      <c r="FTN36" s="84"/>
      <c r="FTO36" s="84"/>
      <c r="FTP36" s="84"/>
      <c r="FTQ36" s="84"/>
      <c r="FTR36" s="84"/>
      <c r="FTS36" s="84"/>
      <c r="FTT36" s="84"/>
      <c r="FTU36" s="84"/>
      <c r="FTV36" s="84"/>
      <c r="FTW36" s="84"/>
      <c r="FTX36" s="84"/>
      <c r="FTY36" s="84"/>
      <c r="FTZ36" s="84"/>
      <c r="FUA36" s="84"/>
      <c r="FUB36" s="84"/>
      <c r="FUC36" s="84"/>
      <c r="FUD36" s="84"/>
      <c r="FUE36" s="84"/>
      <c r="FUF36" s="84"/>
      <c r="FUG36" s="84"/>
      <c r="FUH36" s="84"/>
      <c r="FUI36" s="84"/>
      <c r="FUJ36" s="84"/>
      <c r="FUK36" s="84"/>
      <c r="FUL36" s="84"/>
      <c r="FUM36" s="84"/>
      <c r="FUN36" s="84"/>
      <c r="FUO36" s="84"/>
      <c r="FUP36" s="84"/>
      <c r="FUQ36" s="84"/>
      <c r="FUR36" s="84"/>
      <c r="FUS36" s="84"/>
      <c r="FUT36" s="84"/>
      <c r="FUU36" s="84"/>
      <c r="FUV36" s="84"/>
      <c r="FUW36" s="84"/>
      <c r="FUX36" s="84"/>
      <c r="FUY36" s="84"/>
      <c r="FUZ36" s="84"/>
      <c r="FVA36" s="84"/>
      <c r="FVB36" s="84"/>
      <c r="FVC36" s="84"/>
      <c r="FVD36" s="84"/>
      <c r="FVE36" s="84"/>
      <c r="FVF36" s="84"/>
      <c r="FVG36" s="84"/>
      <c r="FVH36" s="84"/>
      <c r="FVI36" s="84"/>
      <c r="FVJ36" s="84"/>
      <c r="FVK36" s="84"/>
      <c r="FVL36" s="84"/>
      <c r="FVM36" s="84"/>
      <c r="FVN36" s="84"/>
      <c r="FVO36" s="84"/>
      <c r="FVP36" s="84"/>
      <c r="FVQ36" s="84"/>
      <c r="FVR36" s="84"/>
      <c r="FVS36" s="84"/>
      <c r="FVT36" s="84"/>
      <c r="FVU36" s="84"/>
      <c r="FVV36" s="84"/>
      <c r="FVW36" s="84"/>
      <c r="FVX36" s="84"/>
      <c r="FVY36" s="84"/>
      <c r="FVZ36" s="84"/>
      <c r="FWA36" s="84"/>
      <c r="FWB36" s="84"/>
      <c r="FWC36" s="84"/>
      <c r="FWD36" s="84"/>
      <c r="FWE36" s="84"/>
      <c r="FWF36" s="84"/>
      <c r="FWG36" s="84"/>
      <c r="FWH36" s="84"/>
      <c r="FWI36" s="84"/>
      <c r="FWJ36" s="84"/>
      <c r="FWK36" s="84"/>
      <c r="FWL36" s="84"/>
      <c r="FWM36" s="84"/>
      <c r="FWN36" s="84"/>
      <c r="FWO36" s="84"/>
      <c r="FWP36" s="84"/>
      <c r="FWQ36" s="84"/>
      <c r="FWR36" s="84"/>
      <c r="FWS36" s="84"/>
      <c r="FWT36" s="84"/>
      <c r="FWU36" s="84"/>
      <c r="FWV36" s="84"/>
      <c r="FWW36" s="84"/>
      <c r="FWX36" s="84"/>
      <c r="FWY36" s="84"/>
      <c r="FWZ36" s="84"/>
      <c r="FXA36" s="84"/>
      <c r="FXB36" s="84"/>
      <c r="FXC36" s="84"/>
      <c r="FXD36" s="84"/>
      <c r="FXE36" s="84"/>
      <c r="FXF36" s="84"/>
      <c r="FXG36" s="84"/>
      <c r="FXH36" s="84"/>
      <c r="FXI36" s="84"/>
      <c r="FXJ36" s="84"/>
      <c r="FXK36" s="84"/>
      <c r="FXL36" s="84"/>
      <c r="FXM36" s="84"/>
      <c r="FXN36" s="84"/>
      <c r="FXO36" s="84"/>
      <c r="FXP36" s="84"/>
      <c r="FXQ36" s="84"/>
      <c r="FXR36" s="84"/>
      <c r="FXS36" s="84"/>
      <c r="FXT36" s="84"/>
      <c r="FXU36" s="84"/>
      <c r="FXV36" s="84"/>
      <c r="FXW36" s="84"/>
      <c r="FXX36" s="84"/>
      <c r="FXY36" s="84"/>
      <c r="FXZ36" s="84"/>
      <c r="FYA36" s="84"/>
      <c r="FYB36" s="84"/>
      <c r="FYC36" s="84"/>
      <c r="FYD36" s="84"/>
      <c r="FYE36" s="84"/>
      <c r="FYF36" s="84"/>
      <c r="FYG36" s="84"/>
      <c r="FYH36" s="84"/>
      <c r="FYI36" s="84"/>
      <c r="FYJ36" s="84"/>
      <c r="FYK36" s="84"/>
      <c r="FYL36" s="84"/>
      <c r="FYM36" s="84"/>
      <c r="FYN36" s="84"/>
      <c r="FYO36" s="84"/>
      <c r="FYP36" s="84"/>
      <c r="FYQ36" s="84"/>
      <c r="FYR36" s="84"/>
      <c r="FYS36" s="84"/>
      <c r="FYT36" s="84"/>
      <c r="FYU36" s="84"/>
      <c r="FYV36" s="84"/>
      <c r="FYW36" s="84"/>
      <c r="FYX36" s="84"/>
      <c r="FYY36" s="84"/>
      <c r="FYZ36" s="84"/>
      <c r="FZA36" s="84"/>
      <c r="FZB36" s="84"/>
      <c r="FZC36" s="84"/>
      <c r="FZD36" s="84"/>
      <c r="FZE36" s="84"/>
      <c r="FZF36" s="84"/>
      <c r="FZG36" s="84"/>
      <c r="FZH36" s="84"/>
      <c r="FZI36" s="84"/>
      <c r="FZJ36" s="84"/>
      <c r="FZK36" s="84"/>
      <c r="FZL36" s="84"/>
      <c r="FZM36" s="84"/>
      <c r="FZN36" s="84"/>
      <c r="FZO36" s="84"/>
      <c r="FZP36" s="84"/>
      <c r="FZQ36" s="84"/>
      <c r="FZR36" s="84"/>
      <c r="FZS36" s="84"/>
      <c r="FZT36" s="84"/>
      <c r="FZU36" s="84"/>
      <c r="FZV36" s="84"/>
      <c r="FZW36" s="84"/>
      <c r="FZX36" s="84"/>
      <c r="FZY36" s="84"/>
      <c r="FZZ36" s="84"/>
      <c r="GAA36" s="84"/>
      <c r="GAB36" s="84"/>
      <c r="GAC36" s="84"/>
      <c r="GAD36" s="84"/>
      <c r="GAE36" s="84"/>
      <c r="GAF36" s="84"/>
      <c r="GAG36" s="84"/>
      <c r="GAH36" s="84"/>
      <c r="GAI36" s="84"/>
      <c r="GAJ36" s="84"/>
      <c r="GAK36" s="84"/>
      <c r="GAL36" s="84"/>
      <c r="GAM36" s="84"/>
      <c r="GAN36" s="84"/>
      <c r="GAO36" s="84"/>
      <c r="GAP36" s="84"/>
      <c r="GAQ36" s="84"/>
      <c r="GAR36" s="84"/>
      <c r="GAS36" s="84"/>
      <c r="GAT36" s="84"/>
      <c r="GAU36" s="84"/>
      <c r="GAV36" s="84"/>
      <c r="GAW36" s="84"/>
      <c r="GAX36" s="84"/>
      <c r="GAY36" s="84"/>
      <c r="GAZ36" s="84"/>
      <c r="GBA36" s="84"/>
      <c r="GBB36" s="84"/>
      <c r="GBC36" s="84"/>
      <c r="GBD36" s="84"/>
      <c r="GBE36" s="84"/>
      <c r="GBF36" s="84"/>
      <c r="GBG36" s="84"/>
      <c r="GBH36" s="84"/>
      <c r="GBI36" s="84"/>
      <c r="GBJ36" s="84"/>
      <c r="GBK36" s="84"/>
      <c r="GBL36" s="84"/>
      <c r="GBM36" s="84"/>
      <c r="GBN36" s="84"/>
      <c r="GBO36" s="84"/>
      <c r="GBP36" s="84"/>
      <c r="GBQ36" s="84"/>
      <c r="GBR36" s="84"/>
      <c r="GBS36" s="84"/>
      <c r="GBT36" s="84"/>
      <c r="GBU36" s="84"/>
      <c r="GBV36" s="84"/>
      <c r="GBW36" s="84"/>
      <c r="GBX36" s="84"/>
      <c r="GBY36" s="84"/>
      <c r="GBZ36" s="84"/>
      <c r="GCA36" s="84"/>
      <c r="GCB36" s="84"/>
      <c r="GCC36" s="84"/>
      <c r="GCD36" s="84"/>
      <c r="GCE36" s="84"/>
      <c r="GCF36" s="84"/>
      <c r="GCG36" s="84"/>
      <c r="GCH36" s="84"/>
      <c r="GCI36" s="84"/>
      <c r="GCJ36" s="84"/>
      <c r="GCK36" s="84"/>
      <c r="GCL36" s="84"/>
      <c r="GCM36" s="84"/>
      <c r="GCN36" s="84"/>
      <c r="GCO36" s="84"/>
      <c r="GCP36" s="84"/>
      <c r="GCQ36" s="84"/>
      <c r="GCR36" s="84"/>
      <c r="GCS36" s="84"/>
      <c r="GCT36" s="84"/>
      <c r="GCU36" s="84"/>
      <c r="GCV36" s="84"/>
      <c r="GCW36" s="84"/>
      <c r="GCX36" s="84"/>
      <c r="GCY36" s="84"/>
      <c r="GCZ36" s="84"/>
      <c r="GDA36" s="84"/>
      <c r="GDB36" s="84"/>
      <c r="GDC36" s="84"/>
      <c r="GDD36" s="84"/>
      <c r="GDE36" s="84"/>
      <c r="GDF36" s="84"/>
      <c r="GDG36" s="84"/>
      <c r="GDH36" s="84"/>
      <c r="GDI36" s="84"/>
      <c r="GDJ36" s="84"/>
      <c r="GDK36" s="84"/>
      <c r="GDL36" s="84"/>
      <c r="GDM36" s="84"/>
      <c r="GDN36" s="84"/>
      <c r="GDO36" s="84"/>
      <c r="GDP36" s="84"/>
      <c r="GDQ36" s="84"/>
      <c r="GDR36" s="84"/>
      <c r="GDS36" s="84"/>
      <c r="GDT36" s="84"/>
      <c r="GDU36" s="84"/>
      <c r="GDV36" s="84"/>
      <c r="GDW36" s="84"/>
      <c r="GDX36" s="84"/>
      <c r="GDY36" s="84"/>
      <c r="GDZ36" s="84"/>
      <c r="GEA36" s="84"/>
      <c r="GEB36" s="84"/>
      <c r="GEC36" s="84"/>
      <c r="GED36" s="84"/>
      <c r="GEE36" s="84"/>
      <c r="GEF36" s="84"/>
      <c r="GEG36" s="84"/>
      <c r="GEH36" s="84"/>
      <c r="GEI36" s="84"/>
      <c r="GEJ36" s="84"/>
      <c r="GEK36" s="84"/>
      <c r="GEL36" s="84"/>
      <c r="GEM36" s="84"/>
      <c r="GEN36" s="84"/>
      <c r="GEO36" s="84"/>
      <c r="GEP36" s="84"/>
      <c r="GEQ36" s="84"/>
      <c r="GER36" s="84"/>
      <c r="GES36" s="84"/>
      <c r="GET36" s="84"/>
      <c r="GEU36" s="84"/>
      <c r="GEV36" s="84"/>
      <c r="GEW36" s="84"/>
      <c r="GEX36" s="84"/>
      <c r="GEY36" s="84"/>
      <c r="GEZ36" s="84"/>
      <c r="GFA36" s="84"/>
      <c r="GFB36" s="84"/>
      <c r="GFC36" s="84"/>
      <c r="GFD36" s="84"/>
      <c r="GFE36" s="84"/>
      <c r="GFF36" s="84"/>
      <c r="GFG36" s="84"/>
      <c r="GFH36" s="84"/>
      <c r="GFI36" s="84"/>
      <c r="GFJ36" s="84"/>
      <c r="GFK36" s="84"/>
      <c r="GFL36" s="84"/>
      <c r="GFM36" s="84"/>
      <c r="GFN36" s="84"/>
      <c r="GFO36" s="84"/>
      <c r="GFP36" s="84"/>
      <c r="GFQ36" s="84"/>
      <c r="GFR36" s="84"/>
      <c r="GFS36" s="84"/>
      <c r="GFT36" s="84"/>
      <c r="GFU36" s="84"/>
      <c r="GFV36" s="84"/>
      <c r="GFW36" s="84"/>
      <c r="GFX36" s="84"/>
      <c r="GFY36" s="84"/>
      <c r="GFZ36" s="84"/>
      <c r="GGA36" s="84"/>
      <c r="GGB36" s="84"/>
      <c r="GGC36" s="84"/>
      <c r="GGD36" s="84"/>
      <c r="GGE36" s="84"/>
      <c r="GGF36" s="84"/>
      <c r="GGG36" s="84"/>
      <c r="GGH36" s="84"/>
      <c r="GGI36" s="84"/>
      <c r="GGJ36" s="84"/>
      <c r="GGK36" s="84"/>
      <c r="GGL36" s="84"/>
      <c r="GGM36" s="84"/>
      <c r="GGN36" s="84"/>
      <c r="GGO36" s="84"/>
      <c r="GGP36" s="84"/>
      <c r="GGQ36" s="84"/>
      <c r="GGR36" s="84"/>
      <c r="GGS36" s="84"/>
      <c r="GGT36" s="84"/>
      <c r="GGU36" s="84"/>
      <c r="GGV36" s="84"/>
      <c r="GGW36" s="84"/>
      <c r="GGX36" s="84"/>
      <c r="GGY36" s="84"/>
      <c r="GGZ36" s="84"/>
      <c r="GHA36" s="84"/>
      <c r="GHB36" s="84"/>
      <c r="GHC36" s="84"/>
      <c r="GHD36" s="84"/>
      <c r="GHE36" s="84"/>
      <c r="GHF36" s="84"/>
      <c r="GHG36" s="84"/>
      <c r="GHH36" s="84"/>
      <c r="GHI36" s="84"/>
      <c r="GHJ36" s="84"/>
      <c r="GHK36" s="84"/>
      <c r="GHL36" s="84"/>
      <c r="GHM36" s="84"/>
      <c r="GHN36" s="84"/>
      <c r="GHO36" s="84"/>
      <c r="GHP36" s="84"/>
      <c r="GHQ36" s="84"/>
      <c r="GHR36" s="84"/>
      <c r="GHS36" s="84"/>
      <c r="GHT36" s="84"/>
      <c r="GHU36" s="84"/>
      <c r="GHV36" s="84"/>
      <c r="GHW36" s="84"/>
      <c r="GHX36" s="84"/>
      <c r="GHY36" s="84"/>
      <c r="GHZ36" s="84"/>
      <c r="GIA36" s="84"/>
      <c r="GIB36" s="84"/>
      <c r="GIC36" s="84"/>
      <c r="GID36" s="84"/>
      <c r="GIE36" s="84"/>
      <c r="GIF36" s="84"/>
      <c r="GIG36" s="84"/>
      <c r="GIH36" s="84"/>
      <c r="GII36" s="84"/>
      <c r="GIJ36" s="84"/>
      <c r="GIK36" s="84"/>
      <c r="GIL36" s="84"/>
      <c r="GIM36" s="84"/>
      <c r="GIN36" s="84"/>
      <c r="GIO36" s="84"/>
      <c r="GIP36" s="84"/>
      <c r="GIQ36" s="84"/>
      <c r="GIR36" s="84"/>
      <c r="GIS36" s="84"/>
      <c r="GIT36" s="84"/>
      <c r="GIU36" s="84"/>
      <c r="GIV36" s="84"/>
      <c r="GIW36" s="84"/>
      <c r="GIX36" s="84"/>
      <c r="GIY36" s="84"/>
      <c r="GIZ36" s="84"/>
      <c r="GJA36" s="84"/>
      <c r="GJB36" s="84"/>
      <c r="GJC36" s="84"/>
      <c r="GJD36" s="84"/>
      <c r="GJE36" s="84"/>
      <c r="GJF36" s="84"/>
      <c r="GJG36" s="84"/>
      <c r="GJH36" s="84"/>
      <c r="GJI36" s="84"/>
      <c r="GJJ36" s="84"/>
      <c r="GJK36" s="84"/>
      <c r="GJL36" s="84"/>
      <c r="GJM36" s="84"/>
      <c r="GJN36" s="84"/>
      <c r="GJO36" s="84"/>
      <c r="GJP36" s="84"/>
      <c r="GJQ36" s="84"/>
      <c r="GJR36" s="84"/>
      <c r="GJS36" s="84"/>
      <c r="GJT36" s="84"/>
      <c r="GJU36" s="84"/>
      <c r="GJV36" s="84"/>
      <c r="GJW36" s="84"/>
      <c r="GJX36" s="84"/>
      <c r="GJY36" s="84"/>
      <c r="GJZ36" s="84"/>
      <c r="GKA36" s="84"/>
      <c r="GKB36" s="84"/>
      <c r="GKC36" s="84"/>
      <c r="GKD36" s="84"/>
      <c r="GKE36" s="84"/>
      <c r="GKF36" s="84"/>
      <c r="GKG36" s="84"/>
      <c r="GKH36" s="84"/>
      <c r="GKI36" s="84"/>
      <c r="GKJ36" s="84"/>
      <c r="GKK36" s="84"/>
      <c r="GKL36" s="84"/>
      <c r="GKM36" s="84"/>
      <c r="GKN36" s="84"/>
      <c r="GKO36" s="84"/>
      <c r="GKP36" s="84"/>
      <c r="GKQ36" s="84"/>
      <c r="GKR36" s="84"/>
      <c r="GKS36" s="84"/>
      <c r="GKT36" s="84"/>
      <c r="GKU36" s="84"/>
      <c r="GKV36" s="84"/>
      <c r="GKW36" s="84"/>
      <c r="GKX36" s="84"/>
      <c r="GKY36" s="84"/>
      <c r="GKZ36" s="84"/>
      <c r="GLA36" s="84"/>
      <c r="GLB36" s="84"/>
      <c r="GLC36" s="84"/>
      <c r="GLD36" s="84"/>
      <c r="GLE36" s="84"/>
      <c r="GLF36" s="84"/>
      <c r="GLG36" s="84"/>
      <c r="GLH36" s="84"/>
      <c r="GLI36" s="84"/>
      <c r="GLJ36" s="84"/>
      <c r="GLK36" s="84"/>
      <c r="GLL36" s="84"/>
      <c r="GLM36" s="84"/>
      <c r="GLN36" s="84"/>
      <c r="GLO36" s="84"/>
      <c r="GLP36" s="84"/>
      <c r="GLQ36" s="84"/>
      <c r="GLR36" s="84"/>
      <c r="GLS36" s="84"/>
      <c r="GLT36" s="84"/>
      <c r="GLU36" s="84"/>
      <c r="GLV36" s="84"/>
      <c r="GLW36" s="84"/>
      <c r="GLX36" s="84"/>
      <c r="GLY36" s="84"/>
      <c r="GLZ36" s="84"/>
      <c r="GMA36" s="84"/>
      <c r="GMB36" s="84"/>
      <c r="GMC36" s="84"/>
      <c r="GMD36" s="84"/>
      <c r="GME36" s="84"/>
      <c r="GMF36" s="84"/>
      <c r="GMG36" s="84"/>
      <c r="GMH36" s="84"/>
      <c r="GMI36" s="84"/>
      <c r="GMJ36" s="84"/>
      <c r="GMK36" s="84"/>
      <c r="GML36" s="84"/>
      <c r="GMM36" s="84"/>
      <c r="GMN36" s="84"/>
      <c r="GMO36" s="84"/>
      <c r="GMP36" s="84"/>
      <c r="GMQ36" s="84"/>
      <c r="GMR36" s="84"/>
      <c r="GMS36" s="84"/>
      <c r="GMT36" s="84"/>
      <c r="GMU36" s="84"/>
      <c r="GMV36" s="84"/>
      <c r="GMW36" s="84"/>
      <c r="GMX36" s="84"/>
      <c r="GMY36" s="84"/>
      <c r="GMZ36" s="84"/>
      <c r="GNA36" s="84"/>
      <c r="GNB36" s="84"/>
      <c r="GNC36" s="84"/>
      <c r="GND36" s="84"/>
      <c r="GNE36" s="84"/>
      <c r="GNF36" s="84"/>
      <c r="GNG36" s="84"/>
      <c r="GNH36" s="84"/>
      <c r="GNI36" s="84"/>
      <c r="GNJ36" s="84"/>
      <c r="GNK36" s="84"/>
      <c r="GNL36" s="84"/>
      <c r="GNM36" s="84"/>
      <c r="GNN36" s="84"/>
      <c r="GNO36" s="84"/>
      <c r="GNP36" s="84"/>
      <c r="GNQ36" s="84"/>
      <c r="GNR36" s="84"/>
      <c r="GNS36" s="84"/>
      <c r="GNT36" s="84"/>
      <c r="GNU36" s="84"/>
      <c r="GNV36" s="84"/>
      <c r="GNW36" s="84"/>
      <c r="GNX36" s="84"/>
      <c r="GNY36" s="84"/>
      <c r="GNZ36" s="84"/>
      <c r="GOA36" s="84"/>
      <c r="GOB36" s="84"/>
      <c r="GOC36" s="84"/>
      <c r="GOD36" s="84"/>
      <c r="GOE36" s="84"/>
      <c r="GOF36" s="84"/>
      <c r="GOG36" s="84"/>
      <c r="GOH36" s="84"/>
      <c r="GOI36" s="84"/>
      <c r="GOJ36" s="84"/>
      <c r="GOK36" s="84"/>
      <c r="GOL36" s="84"/>
      <c r="GOM36" s="84"/>
      <c r="GON36" s="84"/>
      <c r="GOO36" s="84"/>
      <c r="GOP36" s="84"/>
      <c r="GOQ36" s="84"/>
      <c r="GOR36" s="84"/>
      <c r="GOS36" s="84"/>
      <c r="GOT36" s="84"/>
      <c r="GOU36" s="84"/>
      <c r="GOV36" s="84"/>
      <c r="GOW36" s="84"/>
      <c r="GOX36" s="84"/>
      <c r="GOY36" s="84"/>
      <c r="GOZ36" s="84"/>
      <c r="GPA36" s="84"/>
      <c r="GPB36" s="84"/>
      <c r="GPC36" s="84"/>
      <c r="GPD36" s="84"/>
      <c r="GPE36" s="84"/>
      <c r="GPF36" s="84"/>
      <c r="GPG36" s="84"/>
      <c r="GPH36" s="84"/>
      <c r="GPI36" s="84"/>
      <c r="GPJ36" s="84"/>
      <c r="GPK36" s="84"/>
      <c r="GPL36" s="84"/>
      <c r="GPM36" s="84"/>
      <c r="GPN36" s="84"/>
      <c r="GPO36" s="84"/>
      <c r="GPP36" s="84"/>
      <c r="GPQ36" s="84"/>
      <c r="GPR36" s="84"/>
      <c r="GPS36" s="84"/>
      <c r="GPT36" s="84"/>
      <c r="GPU36" s="84"/>
      <c r="GPV36" s="84"/>
      <c r="GPW36" s="84"/>
      <c r="GPX36" s="84"/>
      <c r="GPY36" s="84"/>
      <c r="GPZ36" s="84"/>
      <c r="GQA36" s="84"/>
      <c r="GQB36" s="84"/>
      <c r="GQC36" s="84"/>
      <c r="GQD36" s="84"/>
      <c r="GQE36" s="84"/>
      <c r="GQF36" s="84"/>
      <c r="GQG36" s="84"/>
      <c r="GQH36" s="84"/>
      <c r="GQI36" s="84"/>
      <c r="GQJ36" s="84"/>
      <c r="GQK36" s="84"/>
      <c r="GQL36" s="84"/>
      <c r="GQM36" s="84"/>
      <c r="GQN36" s="84"/>
      <c r="GQO36" s="84"/>
      <c r="GQP36" s="84"/>
      <c r="GQQ36" s="84"/>
      <c r="GQR36" s="84"/>
      <c r="GQS36" s="84"/>
      <c r="GQT36" s="84"/>
      <c r="GQU36" s="84"/>
      <c r="GQV36" s="84"/>
      <c r="GQW36" s="84"/>
      <c r="GQX36" s="84"/>
      <c r="GQY36" s="84"/>
      <c r="GQZ36" s="84"/>
      <c r="GRA36" s="84"/>
      <c r="GRB36" s="84"/>
      <c r="GRC36" s="84"/>
      <c r="GRD36" s="84"/>
      <c r="GRE36" s="84"/>
      <c r="GRF36" s="84"/>
      <c r="GRG36" s="84"/>
      <c r="GRH36" s="84"/>
      <c r="GRI36" s="84"/>
      <c r="GRJ36" s="84"/>
      <c r="GRK36" s="84"/>
      <c r="GRL36" s="84"/>
      <c r="GRM36" s="84"/>
      <c r="GRN36" s="84"/>
      <c r="GRO36" s="84"/>
      <c r="GRP36" s="84"/>
      <c r="GRQ36" s="84"/>
      <c r="GRR36" s="84"/>
      <c r="GRS36" s="84"/>
      <c r="GRT36" s="84"/>
      <c r="GRU36" s="84"/>
      <c r="GRV36" s="84"/>
      <c r="GRW36" s="84"/>
      <c r="GRX36" s="84"/>
      <c r="GRY36" s="84"/>
      <c r="GRZ36" s="84"/>
      <c r="GSA36" s="84"/>
      <c r="GSB36" s="84"/>
      <c r="GSC36" s="84"/>
      <c r="GSD36" s="84"/>
      <c r="GSE36" s="84"/>
      <c r="GSF36" s="84"/>
      <c r="GSG36" s="84"/>
      <c r="GSH36" s="84"/>
      <c r="GSI36" s="84"/>
      <c r="GSJ36" s="84"/>
      <c r="GSK36" s="84"/>
      <c r="GSL36" s="84"/>
      <c r="GSM36" s="84"/>
      <c r="GSN36" s="84"/>
      <c r="GSO36" s="84"/>
      <c r="GSP36" s="84"/>
      <c r="GSQ36" s="84"/>
      <c r="GSR36" s="84"/>
      <c r="GSS36" s="84"/>
      <c r="GST36" s="84"/>
      <c r="GSU36" s="84"/>
      <c r="GSV36" s="84"/>
      <c r="GSW36" s="84"/>
      <c r="GSX36" s="84"/>
      <c r="GSY36" s="84"/>
      <c r="GSZ36" s="84"/>
      <c r="GTA36" s="84"/>
      <c r="GTB36" s="84"/>
      <c r="GTC36" s="84"/>
      <c r="GTD36" s="84"/>
      <c r="GTE36" s="84"/>
      <c r="GTF36" s="84"/>
      <c r="GTG36" s="84"/>
      <c r="GTH36" s="84"/>
      <c r="GTI36" s="84"/>
      <c r="GTJ36" s="84"/>
      <c r="GTK36" s="84"/>
      <c r="GTL36" s="84"/>
      <c r="GTM36" s="84"/>
      <c r="GTN36" s="84"/>
      <c r="GTO36" s="84"/>
      <c r="GTP36" s="84"/>
      <c r="GTQ36" s="84"/>
      <c r="GTR36" s="84"/>
      <c r="GTS36" s="84"/>
      <c r="GTT36" s="84"/>
      <c r="GTU36" s="84"/>
      <c r="GTV36" s="84"/>
      <c r="GTW36" s="84"/>
      <c r="GTX36" s="84"/>
      <c r="GTY36" s="84"/>
      <c r="GTZ36" s="84"/>
      <c r="GUA36" s="84"/>
      <c r="GUB36" s="84"/>
      <c r="GUC36" s="84"/>
      <c r="GUD36" s="84"/>
      <c r="GUE36" s="84"/>
      <c r="GUF36" s="84"/>
      <c r="GUG36" s="84"/>
      <c r="GUH36" s="84"/>
      <c r="GUI36" s="84"/>
      <c r="GUJ36" s="84"/>
      <c r="GUK36" s="84"/>
      <c r="GUL36" s="84"/>
      <c r="GUM36" s="84"/>
      <c r="GUN36" s="84"/>
      <c r="GUO36" s="84"/>
      <c r="GUP36" s="84"/>
      <c r="GUQ36" s="84"/>
      <c r="GUR36" s="84"/>
      <c r="GUS36" s="84"/>
      <c r="GUT36" s="84"/>
      <c r="GUU36" s="84"/>
      <c r="GUV36" s="84"/>
      <c r="GUW36" s="84"/>
      <c r="GUX36" s="84"/>
      <c r="GUY36" s="84"/>
      <c r="GUZ36" s="84"/>
      <c r="GVA36" s="84"/>
      <c r="GVB36" s="84"/>
      <c r="GVC36" s="84"/>
      <c r="GVD36" s="84"/>
      <c r="GVE36" s="84"/>
      <c r="GVF36" s="84"/>
      <c r="GVG36" s="84"/>
      <c r="GVH36" s="84"/>
      <c r="GVI36" s="84"/>
      <c r="GVJ36" s="84"/>
      <c r="GVK36" s="84"/>
      <c r="GVL36" s="84"/>
      <c r="GVM36" s="84"/>
      <c r="GVN36" s="84"/>
      <c r="GVO36" s="84"/>
      <c r="GVP36" s="84"/>
      <c r="GVQ36" s="84"/>
      <c r="GVR36" s="84"/>
      <c r="GVS36" s="84"/>
      <c r="GVT36" s="84"/>
      <c r="GVU36" s="84"/>
      <c r="GVV36" s="84"/>
      <c r="GVW36" s="84"/>
      <c r="GVX36" s="84"/>
      <c r="GVY36" s="84"/>
      <c r="GVZ36" s="84"/>
      <c r="GWA36" s="84"/>
      <c r="GWB36" s="84"/>
      <c r="GWC36" s="84"/>
      <c r="GWD36" s="84"/>
      <c r="GWE36" s="84"/>
      <c r="GWF36" s="84"/>
      <c r="GWG36" s="84"/>
      <c r="GWH36" s="84"/>
      <c r="GWI36" s="84"/>
      <c r="GWJ36" s="84"/>
      <c r="GWK36" s="84"/>
      <c r="GWL36" s="84"/>
      <c r="GWM36" s="84"/>
      <c r="GWN36" s="84"/>
      <c r="GWO36" s="84"/>
      <c r="GWP36" s="84"/>
      <c r="GWQ36" s="84"/>
      <c r="GWR36" s="84"/>
      <c r="GWS36" s="84"/>
      <c r="GWT36" s="84"/>
      <c r="GWU36" s="84"/>
      <c r="GWV36" s="84"/>
      <c r="GWW36" s="84"/>
      <c r="GWX36" s="84"/>
      <c r="GWY36" s="84"/>
      <c r="GWZ36" s="84"/>
      <c r="GXA36" s="84"/>
      <c r="GXB36" s="84"/>
      <c r="GXC36" s="84"/>
      <c r="GXD36" s="84"/>
      <c r="GXE36" s="84"/>
      <c r="GXF36" s="84"/>
      <c r="GXG36" s="84"/>
      <c r="GXH36" s="84"/>
      <c r="GXI36" s="84"/>
      <c r="GXJ36" s="84"/>
      <c r="GXK36" s="84"/>
      <c r="GXL36" s="84"/>
      <c r="GXM36" s="84"/>
      <c r="GXN36" s="84"/>
      <c r="GXO36" s="84"/>
      <c r="GXP36" s="84"/>
      <c r="GXQ36" s="84"/>
      <c r="GXR36" s="84"/>
      <c r="GXS36" s="84"/>
      <c r="GXT36" s="84"/>
      <c r="GXU36" s="84"/>
      <c r="GXV36" s="84"/>
      <c r="GXW36" s="84"/>
      <c r="GXX36" s="84"/>
      <c r="GXY36" s="84"/>
      <c r="GXZ36" s="84"/>
      <c r="GYA36" s="84"/>
      <c r="GYB36" s="84"/>
      <c r="GYC36" s="84"/>
      <c r="GYD36" s="84"/>
      <c r="GYE36" s="84"/>
      <c r="GYF36" s="84"/>
      <c r="GYG36" s="84"/>
      <c r="GYH36" s="84"/>
      <c r="GYI36" s="84"/>
      <c r="GYJ36" s="84"/>
      <c r="GYK36" s="84"/>
      <c r="GYL36" s="84"/>
      <c r="GYM36" s="84"/>
      <c r="GYN36" s="84"/>
      <c r="GYO36" s="84"/>
      <c r="GYP36" s="84"/>
      <c r="GYQ36" s="84"/>
      <c r="GYR36" s="84"/>
      <c r="GYS36" s="84"/>
      <c r="GYT36" s="84"/>
      <c r="GYU36" s="84"/>
      <c r="GYV36" s="84"/>
      <c r="GYW36" s="84"/>
      <c r="GYX36" s="84"/>
      <c r="GYY36" s="84"/>
      <c r="GYZ36" s="84"/>
      <c r="GZA36" s="84"/>
      <c r="GZB36" s="84"/>
      <c r="GZC36" s="84"/>
      <c r="GZD36" s="84"/>
      <c r="GZE36" s="84"/>
      <c r="GZF36" s="84"/>
      <c r="GZG36" s="84"/>
      <c r="GZH36" s="84"/>
      <c r="GZI36" s="84"/>
      <c r="GZJ36" s="84"/>
      <c r="GZK36" s="84"/>
      <c r="GZL36" s="84"/>
      <c r="GZM36" s="84"/>
      <c r="GZN36" s="84"/>
      <c r="GZO36" s="84"/>
      <c r="GZP36" s="84"/>
      <c r="GZQ36" s="84"/>
      <c r="GZR36" s="84"/>
      <c r="GZS36" s="84"/>
      <c r="GZT36" s="84"/>
      <c r="GZU36" s="84"/>
      <c r="GZV36" s="84"/>
      <c r="GZW36" s="84"/>
      <c r="GZX36" s="84"/>
      <c r="GZY36" s="84"/>
      <c r="GZZ36" s="84"/>
      <c r="HAA36" s="84"/>
      <c r="HAB36" s="84"/>
      <c r="HAC36" s="84"/>
      <c r="HAD36" s="84"/>
      <c r="HAE36" s="84"/>
      <c r="HAF36" s="84"/>
      <c r="HAG36" s="84"/>
      <c r="HAH36" s="84"/>
      <c r="HAI36" s="84"/>
      <c r="HAJ36" s="84"/>
      <c r="HAK36" s="84"/>
      <c r="HAL36" s="84"/>
      <c r="HAM36" s="84"/>
      <c r="HAN36" s="84"/>
      <c r="HAO36" s="84"/>
      <c r="HAP36" s="84"/>
      <c r="HAQ36" s="84"/>
      <c r="HAR36" s="84"/>
      <c r="HAS36" s="84"/>
      <c r="HAT36" s="84"/>
      <c r="HAU36" s="84"/>
      <c r="HAV36" s="84"/>
      <c r="HAW36" s="84"/>
      <c r="HAX36" s="84"/>
      <c r="HAY36" s="84"/>
      <c r="HAZ36" s="84"/>
      <c r="HBA36" s="84"/>
      <c r="HBB36" s="84"/>
      <c r="HBC36" s="84"/>
      <c r="HBD36" s="84"/>
      <c r="HBE36" s="84"/>
      <c r="HBF36" s="84"/>
      <c r="HBG36" s="84"/>
      <c r="HBH36" s="84"/>
      <c r="HBI36" s="84"/>
      <c r="HBJ36" s="84"/>
      <c r="HBK36" s="84"/>
      <c r="HBL36" s="84"/>
      <c r="HBM36" s="84"/>
      <c r="HBN36" s="84"/>
      <c r="HBO36" s="84"/>
      <c r="HBP36" s="84"/>
      <c r="HBQ36" s="84"/>
      <c r="HBR36" s="84"/>
      <c r="HBS36" s="84"/>
      <c r="HBT36" s="84"/>
      <c r="HBU36" s="84"/>
      <c r="HBV36" s="84"/>
      <c r="HBW36" s="84"/>
      <c r="HBX36" s="84"/>
      <c r="HBY36" s="84"/>
      <c r="HBZ36" s="84"/>
      <c r="HCA36" s="84"/>
      <c r="HCB36" s="84"/>
      <c r="HCC36" s="84"/>
      <c r="HCD36" s="84"/>
      <c r="HCE36" s="84"/>
      <c r="HCF36" s="84"/>
      <c r="HCG36" s="84"/>
      <c r="HCH36" s="84"/>
      <c r="HCI36" s="84"/>
      <c r="HCJ36" s="84"/>
      <c r="HCK36" s="84"/>
      <c r="HCL36" s="84"/>
      <c r="HCM36" s="84"/>
      <c r="HCN36" s="84"/>
      <c r="HCO36" s="84"/>
      <c r="HCP36" s="84"/>
      <c r="HCQ36" s="84"/>
      <c r="HCR36" s="84"/>
      <c r="HCS36" s="84"/>
      <c r="HCT36" s="84"/>
      <c r="HCU36" s="84"/>
      <c r="HCV36" s="84"/>
      <c r="HCW36" s="84"/>
      <c r="HCX36" s="84"/>
      <c r="HCY36" s="84"/>
      <c r="HCZ36" s="84"/>
      <c r="HDA36" s="84"/>
      <c r="HDB36" s="84"/>
      <c r="HDC36" s="84"/>
      <c r="HDD36" s="84"/>
      <c r="HDE36" s="84"/>
      <c r="HDF36" s="84"/>
      <c r="HDG36" s="84"/>
      <c r="HDH36" s="84"/>
      <c r="HDI36" s="84"/>
      <c r="HDJ36" s="84"/>
      <c r="HDK36" s="84"/>
      <c r="HDL36" s="84"/>
      <c r="HDM36" s="84"/>
      <c r="HDN36" s="84"/>
      <c r="HDO36" s="84"/>
      <c r="HDP36" s="84"/>
      <c r="HDQ36" s="84"/>
      <c r="HDR36" s="84"/>
      <c r="HDS36" s="84"/>
      <c r="HDT36" s="84"/>
      <c r="HDU36" s="84"/>
      <c r="HDV36" s="84"/>
      <c r="HDW36" s="84"/>
      <c r="HDX36" s="84"/>
      <c r="HDY36" s="84"/>
      <c r="HDZ36" s="84"/>
      <c r="HEA36" s="84"/>
      <c r="HEB36" s="84"/>
      <c r="HEC36" s="84"/>
      <c r="HED36" s="84"/>
      <c r="HEE36" s="84"/>
      <c r="HEF36" s="84"/>
      <c r="HEG36" s="84"/>
      <c r="HEH36" s="84"/>
      <c r="HEI36" s="84"/>
      <c r="HEJ36" s="84"/>
      <c r="HEK36" s="84"/>
      <c r="HEL36" s="84"/>
      <c r="HEM36" s="84"/>
      <c r="HEN36" s="84"/>
      <c r="HEO36" s="84"/>
      <c r="HEP36" s="84"/>
      <c r="HEQ36" s="84"/>
      <c r="HER36" s="84"/>
      <c r="HES36" s="84"/>
      <c r="HET36" s="84"/>
      <c r="HEU36" s="84"/>
      <c r="HEV36" s="84"/>
      <c r="HEW36" s="84"/>
      <c r="HEX36" s="84"/>
      <c r="HEY36" s="84"/>
      <c r="HEZ36" s="84"/>
      <c r="HFA36" s="84"/>
      <c r="HFB36" s="84"/>
      <c r="HFC36" s="84"/>
      <c r="HFD36" s="84"/>
      <c r="HFE36" s="84"/>
      <c r="HFF36" s="84"/>
      <c r="HFG36" s="84"/>
      <c r="HFH36" s="84"/>
      <c r="HFI36" s="84"/>
      <c r="HFJ36" s="84"/>
      <c r="HFK36" s="84"/>
      <c r="HFL36" s="84"/>
      <c r="HFM36" s="84"/>
      <c r="HFN36" s="84"/>
      <c r="HFO36" s="84"/>
      <c r="HFP36" s="84"/>
      <c r="HFQ36" s="84"/>
      <c r="HFR36" s="84"/>
      <c r="HFS36" s="84"/>
      <c r="HFT36" s="84"/>
      <c r="HFU36" s="84"/>
      <c r="HFV36" s="84"/>
      <c r="HFW36" s="84"/>
      <c r="HFX36" s="84"/>
      <c r="HFY36" s="84"/>
      <c r="HFZ36" s="84"/>
      <c r="HGA36" s="84"/>
      <c r="HGB36" s="84"/>
      <c r="HGC36" s="84"/>
      <c r="HGD36" s="84"/>
      <c r="HGE36" s="84"/>
      <c r="HGF36" s="84"/>
      <c r="HGG36" s="84"/>
      <c r="HGH36" s="84"/>
      <c r="HGI36" s="84"/>
      <c r="HGJ36" s="84"/>
      <c r="HGK36" s="84"/>
      <c r="HGL36" s="84"/>
      <c r="HGM36" s="84"/>
      <c r="HGN36" s="84"/>
      <c r="HGO36" s="84"/>
      <c r="HGP36" s="84"/>
      <c r="HGQ36" s="84"/>
      <c r="HGR36" s="84"/>
      <c r="HGS36" s="84"/>
      <c r="HGT36" s="84"/>
      <c r="HGU36" s="84"/>
      <c r="HGV36" s="84"/>
      <c r="HGW36" s="84"/>
      <c r="HGX36" s="84"/>
      <c r="HGY36" s="84"/>
      <c r="HGZ36" s="84"/>
      <c r="HHA36" s="84"/>
      <c r="HHB36" s="84"/>
      <c r="HHC36" s="84"/>
      <c r="HHD36" s="84"/>
      <c r="HHE36" s="84"/>
      <c r="HHF36" s="84"/>
      <c r="HHG36" s="84"/>
      <c r="HHH36" s="84"/>
      <c r="HHI36" s="84"/>
      <c r="HHJ36" s="84"/>
      <c r="HHK36" s="84"/>
      <c r="HHL36" s="84"/>
      <c r="HHM36" s="84"/>
      <c r="HHN36" s="84"/>
      <c r="HHO36" s="84"/>
      <c r="HHP36" s="84"/>
      <c r="HHQ36" s="84"/>
      <c r="HHR36" s="84"/>
      <c r="HHS36" s="84"/>
      <c r="HHT36" s="84"/>
      <c r="HHU36" s="84"/>
      <c r="HHV36" s="84"/>
      <c r="HHW36" s="84"/>
      <c r="HHX36" s="84"/>
      <c r="HHY36" s="84"/>
      <c r="HHZ36" s="84"/>
      <c r="HIA36" s="84"/>
      <c r="HIB36" s="84"/>
      <c r="HIC36" s="84"/>
      <c r="HID36" s="84"/>
      <c r="HIE36" s="84"/>
      <c r="HIF36" s="84"/>
      <c r="HIG36" s="84"/>
      <c r="HIH36" s="84"/>
      <c r="HII36" s="84"/>
      <c r="HIJ36" s="84"/>
      <c r="HIK36" s="84"/>
      <c r="HIL36" s="84"/>
      <c r="HIM36" s="84"/>
      <c r="HIN36" s="84"/>
      <c r="HIO36" s="84"/>
      <c r="HIP36" s="84"/>
      <c r="HIQ36" s="84"/>
      <c r="HIR36" s="84"/>
      <c r="HIS36" s="84"/>
      <c r="HIT36" s="84"/>
      <c r="HIU36" s="84"/>
      <c r="HIV36" s="84"/>
      <c r="HIW36" s="84"/>
      <c r="HIX36" s="84"/>
      <c r="HIY36" s="84"/>
      <c r="HIZ36" s="84"/>
      <c r="HJA36" s="84"/>
      <c r="HJB36" s="84"/>
      <c r="HJC36" s="84"/>
      <c r="HJD36" s="84"/>
      <c r="HJE36" s="84"/>
      <c r="HJF36" s="84"/>
      <c r="HJG36" s="84"/>
      <c r="HJH36" s="84"/>
      <c r="HJI36" s="84"/>
      <c r="HJJ36" s="84"/>
      <c r="HJK36" s="84"/>
      <c r="HJL36" s="84"/>
      <c r="HJM36" s="84"/>
      <c r="HJN36" s="84"/>
      <c r="HJO36" s="84"/>
      <c r="HJP36" s="84"/>
      <c r="HJQ36" s="84"/>
      <c r="HJR36" s="84"/>
      <c r="HJS36" s="84"/>
      <c r="HJT36" s="84"/>
      <c r="HJU36" s="84"/>
      <c r="HJV36" s="84"/>
      <c r="HJW36" s="84"/>
      <c r="HJX36" s="84"/>
      <c r="HJY36" s="84"/>
      <c r="HJZ36" s="84"/>
      <c r="HKA36" s="84"/>
      <c r="HKB36" s="84"/>
      <c r="HKC36" s="84"/>
      <c r="HKD36" s="84"/>
      <c r="HKE36" s="84"/>
      <c r="HKF36" s="84"/>
      <c r="HKG36" s="84"/>
      <c r="HKH36" s="84"/>
      <c r="HKI36" s="84"/>
      <c r="HKJ36" s="84"/>
      <c r="HKK36" s="84"/>
      <c r="HKL36" s="84"/>
      <c r="HKM36" s="84"/>
      <c r="HKN36" s="84"/>
      <c r="HKO36" s="84"/>
      <c r="HKP36" s="84"/>
      <c r="HKQ36" s="84"/>
      <c r="HKR36" s="84"/>
      <c r="HKS36" s="84"/>
      <c r="HKT36" s="84"/>
      <c r="HKU36" s="84"/>
      <c r="HKV36" s="84"/>
      <c r="HKW36" s="84"/>
      <c r="HKX36" s="84"/>
      <c r="HKY36" s="84"/>
      <c r="HKZ36" s="84"/>
      <c r="HLA36" s="84"/>
      <c r="HLB36" s="84"/>
      <c r="HLC36" s="84"/>
      <c r="HLD36" s="84"/>
      <c r="HLE36" s="84"/>
      <c r="HLF36" s="84"/>
      <c r="HLG36" s="84"/>
      <c r="HLH36" s="84"/>
      <c r="HLI36" s="84"/>
      <c r="HLJ36" s="84"/>
      <c r="HLK36" s="84"/>
      <c r="HLL36" s="84"/>
      <c r="HLM36" s="84"/>
      <c r="HLN36" s="84"/>
      <c r="HLO36" s="84"/>
      <c r="HLP36" s="84"/>
      <c r="HLQ36" s="84"/>
      <c r="HLR36" s="84"/>
      <c r="HLS36" s="84"/>
      <c r="HLT36" s="84"/>
      <c r="HLU36" s="84"/>
      <c r="HLV36" s="84"/>
      <c r="HLW36" s="84"/>
      <c r="HLX36" s="84"/>
      <c r="HLY36" s="84"/>
      <c r="HLZ36" s="84"/>
      <c r="HMA36" s="84"/>
      <c r="HMB36" s="84"/>
      <c r="HMC36" s="84"/>
      <c r="HMD36" s="84"/>
      <c r="HME36" s="84"/>
      <c r="HMF36" s="84"/>
      <c r="HMG36" s="84"/>
      <c r="HMH36" s="84"/>
      <c r="HMI36" s="84"/>
      <c r="HMJ36" s="84"/>
      <c r="HMK36" s="84"/>
      <c r="HML36" s="84"/>
      <c r="HMM36" s="84"/>
      <c r="HMN36" s="84"/>
      <c r="HMO36" s="84"/>
      <c r="HMP36" s="84"/>
      <c r="HMQ36" s="84"/>
      <c r="HMR36" s="84"/>
      <c r="HMS36" s="84"/>
      <c r="HMT36" s="84"/>
      <c r="HMU36" s="84"/>
      <c r="HMV36" s="84"/>
      <c r="HMW36" s="84"/>
      <c r="HMX36" s="84"/>
      <c r="HMY36" s="84"/>
      <c r="HMZ36" s="84"/>
      <c r="HNA36" s="84"/>
      <c r="HNB36" s="84"/>
      <c r="HNC36" s="84"/>
      <c r="HND36" s="84"/>
      <c r="HNE36" s="84"/>
      <c r="HNF36" s="84"/>
      <c r="HNG36" s="84"/>
      <c r="HNH36" s="84"/>
      <c r="HNI36" s="84"/>
      <c r="HNJ36" s="84"/>
      <c r="HNK36" s="84"/>
      <c r="HNL36" s="84"/>
      <c r="HNM36" s="84"/>
      <c r="HNN36" s="84"/>
      <c r="HNO36" s="84"/>
      <c r="HNP36" s="84"/>
      <c r="HNQ36" s="84"/>
      <c r="HNR36" s="84"/>
      <c r="HNS36" s="84"/>
      <c r="HNT36" s="84"/>
      <c r="HNU36" s="84"/>
      <c r="HNV36" s="84"/>
      <c r="HNW36" s="84"/>
      <c r="HNX36" s="84"/>
      <c r="HNY36" s="84"/>
      <c r="HNZ36" s="84"/>
      <c r="HOA36" s="84"/>
      <c r="HOB36" s="84"/>
      <c r="HOC36" s="84"/>
      <c r="HOD36" s="84"/>
      <c r="HOE36" s="84"/>
      <c r="HOF36" s="84"/>
      <c r="HOG36" s="84"/>
      <c r="HOH36" s="84"/>
      <c r="HOI36" s="84"/>
      <c r="HOJ36" s="84"/>
      <c r="HOK36" s="84"/>
      <c r="HOL36" s="84"/>
      <c r="HOM36" s="84"/>
      <c r="HON36" s="84"/>
      <c r="HOO36" s="84"/>
      <c r="HOP36" s="84"/>
      <c r="HOQ36" s="84"/>
      <c r="HOR36" s="84"/>
      <c r="HOS36" s="84"/>
      <c r="HOT36" s="84"/>
      <c r="HOU36" s="84"/>
      <c r="HOV36" s="84"/>
      <c r="HOW36" s="84"/>
      <c r="HOX36" s="84"/>
      <c r="HOY36" s="84"/>
      <c r="HOZ36" s="84"/>
      <c r="HPA36" s="84"/>
      <c r="HPB36" s="84"/>
      <c r="HPC36" s="84"/>
      <c r="HPD36" s="84"/>
      <c r="HPE36" s="84"/>
      <c r="HPF36" s="84"/>
      <c r="HPG36" s="84"/>
      <c r="HPH36" s="84"/>
      <c r="HPI36" s="84"/>
      <c r="HPJ36" s="84"/>
      <c r="HPK36" s="84"/>
      <c r="HPL36" s="84"/>
      <c r="HPM36" s="84"/>
      <c r="HPN36" s="84"/>
      <c r="HPO36" s="84"/>
      <c r="HPP36" s="84"/>
      <c r="HPQ36" s="84"/>
      <c r="HPR36" s="84"/>
      <c r="HPS36" s="84"/>
      <c r="HPT36" s="84"/>
      <c r="HPU36" s="84"/>
      <c r="HPV36" s="84"/>
      <c r="HPW36" s="84"/>
      <c r="HPX36" s="84"/>
      <c r="HPY36" s="84"/>
      <c r="HPZ36" s="84"/>
      <c r="HQA36" s="84"/>
      <c r="HQB36" s="84"/>
      <c r="HQC36" s="84"/>
      <c r="HQD36" s="84"/>
      <c r="HQE36" s="84"/>
      <c r="HQF36" s="84"/>
      <c r="HQG36" s="84"/>
      <c r="HQH36" s="84"/>
      <c r="HQI36" s="84"/>
      <c r="HQJ36" s="84"/>
      <c r="HQK36" s="84"/>
      <c r="HQL36" s="84"/>
      <c r="HQM36" s="84"/>
      <c r="HQN36" s="84"/>
      <c r="HQO36" s="84"/>
      <c r="HQP36" s="84"/>
      <c r="HQQ36" s="84"/>
      <c r="HQR36" s="84"/>
      <c r="HQS36" s="84"/>
      <c r="HQT36" s="84"/>
      <c r="HQU36" s="84"/>
      <c r="HQV36" s="84"/>
      <c r="HQW36" s="84"/>
      <c r="HQX36" s="84"/>
      <c r="HQY36" s="84"/>
      <c r="HQZ36" s="84"/>
      <c r="HRA36" s="84"/>
      <c r="HRB36" s="84"/>
      <c r="HRC36" s="84"/>
      <c r="HRD36" s="84"/>
      <c r="HRE36" s="84"/>
      <c r="HRF36" s="84"/>
      <c r="HRG36" s="84"/>
      <c r="HRH36" s="84"/>
      <c r="HRI36" s="84"/>
      <c r="HRJ36" s="84"/>
      <c r="HRK36" s="84"/>
      <c r="HRL36" s="84"/>
      <c r="HRM36" s="84"/>
      <c r="HRN36" s="84"/>
      <c r="HRO36" s="84"/>
      <c r="HRP36" s="84"/>
      <c r="HRQ36" s="84"/>
      <c r="HRR36" s="84"/>
      <c r="HRS36" s="84"/>
      <c r="HRT36" s="84"/>
      <c r="HRU36" s="84"/>
      <c r="HRV36" s="84"/>
      <c r="HRW36" s="84"/>
      <c r="HRX36" s="84"/>
      <c r="HRY36" s="84"/>
      <c r="HRZ36" s="84"/>
      <c r="HSA36" s="84"/>
      <c r="HSB36" s="84"/>
      <c r="HSC36" s="84"/>
      <c r="HSD36" s="84"/>
      <c r="HSE36" s="84"/>
      <c r="HSF36" s="84"/>
      <c r="HSG36" s="84"/>
      <c r="HSH36" s="84"/>
      <c r="HSI36" s="84"/>
      <c r="HSJ36" s="84"/>
      <c r="HSK36" s="84"/>
      <c r="HSL36" s="84"/>
      <c r="HSM36" s="84"/>
      <c r="HSN36" s="84"/>
      <c r="HSO36" s="84"/>
      <c r="HSP36" s="84"/>
      <c r="HSQ36" s="84"/>
      <c r="HSR36" s="84"/>
      <c r="HSS36" s="84"/>
      <c r="HST36" s="84"/>
      <c r="HSU36" s="84"/>
      <c r="HSV36" s="84"/>
      <c r="HSW36" s="84"/>
      <c r="HSX36" s="84"/>
      <c r="HSY36" s="84"/>
      <c r="HSZ36" s="84"/>
      <c r="HTA36" s="84"/>
      <c r="HTB36" s="84"/>
      <c r="HTC36" s="84"/>
      <c r="HTD36" s="84"/>
      <c r="HTE36" s="84"/>
      <c r="HTF36" s="84"/>
      <c r="HTG36" s="84"/>
      <c r="HTH36" s="84"/>
      <c r="HTI36" s="84"/>
      <c r="HTJ36" s="84"/>
      <c r="HTK36" s="84"/>
      <c r="HTL36" s="84"/>
      <c r="HTM36" s="84"/>
      <c r="HTN36" s="84"/>
      <c r="HTO36" s="84"/>
      <c r="HTP36" s="84"/>
      <c r="HTQ36" s="84"/>
      <c r="HTR36" s="84"/>
      <c r="HTS36" s="84"/>
      <c r="HTT36" s="84"/>
      <c r="HTU36" s="84"/>
      <c r="HTV36" s="84"/>
      <c r="HTW36" s="84"/>
      <c r="HTX36" s="84"/>
      <c r="HTY36" s="84"/>
      <c r="HTZ36" s="84"/>
      <c r="HUA36" s="84"/>
      <c r="HUB36" s="84"/>
      <c r="HUC36" s="84"/>
      <c r="HUD36" s="84"/>
      <c r="HUE36" s="84"/>
      <c r="HUF36" s="84"/>
      <c r="HUG36" s="84"/>
      <c r="HUH36" s="84"/>
      <c r="HUI36" s="84"/>
      <c r="HUJ36" s="84"/>
      <c r="HUK36" s="84"/>
      <c r="HUL36" s="84"/>
      <c r="HUM36" s="84"/>
      <c r="HUN36" s="84"/>
      <c r="HUO36" s="84"/>
      <c r="HUP36" s="84"/>
      <c r="HUQ36" s="84"/>
      <c r="HUR36" s="84"/>
      <c r="HUS36" s="84"/>
      <c r="HUT36" s="84"/>
      <c r="HUU36" s="84"/>
      <c r="HUV36" s="84"/>
      <c r="HUW36" s="84"/>
      <c r="HUX36" s="84"/>
      <c r="HUY36" s="84"/>
      <c r="HUZ36" s="84"/>
      <c r="HVA36" s="84"/>
      <c r="HVB36" s="84"/>
      <c r="HVC36" s="84"/>
      <c r="HVD36" s="84"/>
      <c r="HVE36" s="84"/>
      <c r="HVF36" s="84"/>
      <c r="HVG36" s="84"/>
      <c r="HVH36" s="84"/>
      <c r="HVI36" s="84"/>
      <c r="HVJ36" s="84"/>
      <c r="HVK36" s="84"/>
      <c r="HVL36" s="84"/>
      <c r="HVM36" s="84"/>
      <c r="HVN36" s="84"/>
      <c r="HVO36" s="84"/>
      <c r="HVP36" s="84"/>
      <c r="HVQ36" s="84"/>
      <c r="HVR36" s="84"/>
      <c r="HVS36" s="84"/>
      <c r="HVT36" s="84"/>
      <c r="HVU36" s="84"/>
      <c r="HVV36" s="84"/>
      <c r="HVW36" s="84"/>
      <c r="HVX36" s="84"/>
      <c r="HVY36" s="84"/>
      <c r="HVZ36" s="84"/>
      <c r="HWA36" s="84"/>
      <c r="HWB36" s="84"/>
      <c r="HWC36" s="84"/>
      <c r="HWD36" s="84"/>
      <c r="HWE36" s="84"/>
      <c r="HWF36" s="84"/>
      <c r="HWG36" s="84"/>
      <c r="HWH36" s="84"/>
      <c r="HWI36" s="84"/>
      <c r="HWJ36" s="84"/>
      <c r="HWK36" s="84"/>
      <c r="HWL36" s="84"/>
      <c r="HWM36" s="84"/>
      <c r="HWN36" s="84"/>
      <c r="HWO36" s="84"/>
      <c r="HWP36" s="84"/>
      <c r="HWQ36" s="84"/>
      <c r="HWR36" s="84"/>
      <c r="HWS36" s="84"/>
      <c r="HWT36" s="84"/>
      <c r="HWU36" s="84"/>
      <c r="HWV36" s="84"/>
      <c r="HWW36" s="84"/>
      <c r="HWX36" s="84"/>
      <c r="HWY36" s="84"/>
      <c r="HWZ36" s="84"/>
      <c r="HXA36" s="84"/>
      <c r="HXB36" s="84"/>
      <c r="HXC36" s="84"/>
      <c r="HXD36" s="84"/>
      <c r="HXE36" s="84"/>
      <c r="HXF36" s="84"/>
      <c r="HXG36" s="84"/>
      <c r="HXH36" s="84"/>
      <c r="HXI36" s="84"/>
      <c r="HXJ36" s="84"/>
      <c r="HXK36" s="84"/>
      <c r="HXL36" s="84"/>
      <c r="HXM36" s="84"/>
      <c r="HXN36" s="84"/>
      <c r="HXO36" s="84"/>
      <c r="HXP36" s="84"/>
      <c r="HXQ36" s="84"/>
      <c r="HXR36" s="84"/>
      <c r="HXS36" s="84"/>
      <c r="HXT36" s="84"/>
      <c r="HXU36" s="84"/>
      <c r="HXV36" s="84"/>
      <c r="HXW36" s="84"/>
      <c r="HXX36" s="84"/>
      <c r="HXY36" s="84"/>
      <c r="HXZ36" s="84"/>
      <c r="HYA36" s="84"/>
      <c r="HYB36" s="84"/>
      <c r="HYC36" s="84"/>
      <c r="HYD36" s="84"/>
      <c r="HYE36" s="84"/>
      <c r="HYF36" s="84"/>
      <c r="HYG36" s="84"/>
      <c r="HYH36" s="84"/>
      <c r="HYI36" s="84"/>
      <c r="HYJ36" s="84"/>
      <c r="HYK36" s="84"/>
      <c r="HYL36" s="84"/>
      <c r="HYM36" s="84"/>
      <c r="HYN36" s="84"/>
      <c r="HYO36" s="84"/>
      <c r="HYP36" s="84"/>
      <c r="HYQ36" s="84"/>
      <c r="HYR36" s="84"/>
      <c r="HYS36" s="84"/>
      <c r="HYT36" s="84"/>
      <c r="HYU36" s="84"/>
      <c r="HYV36" s="84"/>
      <c r="HYW36" s="84"/>
      <c r="HYX36" s="84"/>
      <c r="HYY36" s="84"/>
      <c r="HYZ36" s="84"/>
      <c r="HZA36" s="84"/>
      <c r="HZB36" s="84"/>
      <c r="HZC36" s="84"/>
      <c r="HZD36" s="84"/>
      <c r="HZE36" s="84"/>
      <c r="HZF36" s="84"/>
      <c r="HZG36" s="84"/>
      <c r="HZH36" s="84"/>
      <c r="HZI36" s="84"/>
      <c r="HZJ36" s="84"/>
      <c r="HZK36" s="84"/>
      <c r="HZL36" s="84"/>
      <c r="HZM36" s="84"/>
      <c r="HZN36" s="84"/>
      <c r="HZO36" s="84"/>
      <c r="HZP36" s="84"/>
      <c r="HZQ36" s="84"/>
      <c r="HZR36" s="84"/>
      <c r="HZS36" s="84"/>
      <c r="HZT36" s="84"/>
      <c r="HZU36" s="84"/>
      <c r="HZV36" s="84"/>
      <c r="HZW36" s="84"/>
      <c r="HZX36" s="84"/>
      <c r="HZY36" s="84"/>
      <c r="HZZ36" s="84"/>
      <c r="IAA36" s="84"/>
      <c r="IAB36" s="84"/>
      <c r="IAC36" s="84"/>
      <c r="IAD36" s="84"/>
      <c r="IAE36" s="84"/>
      <c r="IAF36" s="84"/>
      <c r="IAG36" s="84"/>
      <c r="IAH36" s="84"/>
      <c r="IAI36" s="84"/>
      <c r="IAJ36" s="84"/>
      <c r="IAK36" s="84"/>
      <c r="IAL36" s="84"/>
      <c r="IAM36" s="84"/>
      <c r="IAN36" s="84"/>
      <c r="IAO36" s="84"/>
      <c r="IAP36" s="84"/>
      <c r="IAQ36" s="84"/>
      <c r="IAR36" s="84"/>
      <c r="IAS36" s="84"/>
      <c r="IAT36" s="84"/>
      <c r="IAU36" s="84"/>
      <c r="IAV36" s="84"/>
      <c r="IAW36" s="84"/>
      <c r="IAX36" s="84"/>
      <c r="IAY36" s="84"/>
      <c r="IAZ36" s="84"/>
      <c r="IBA36" s="84"/>
      <c r="IBB36" s="84"/>
      <c r="IBC36" s="84"/>
      <c r="IBD36" s="84"/>
      <c r="IBE36" s="84"/>
      <c r="IBF36" s="84"/>
      <c r="IBG36" s="84"/>
      <c r="IBH36" s="84"/>
      <c r="IBI36" s="84"/>
      <c r="IBJ36" s="84"/>
      <c r="IBK36" s="84"/>
      <c r="IBL36" s="84"/>
      <c r="IBM36" s="84"/>
      <c r="IBN36" s="84"/>
      <c r="IBO36" s="84"/>
      <c r="IBP36" s="84"/>
      <c r="IBQ36" s="84"/>
      <c r="IBR36" s="84"/>
      <c r="IBS36" s="84"/>
      <c r="IBT36" s="84"/>
      <c r="IBU36" s="84"/>
      <c r="IBV36" s="84"/>
      <c r="IBW36" s="84"/>
      <c r="IBX36" s="84"/>
      <c r="IBY36" s="84"/>
      <c r="IBZ36" s="84"/>
      <c r="ICA36" s="84"/>
      <c r="ICB36" s="84"/>
      <c r="ICC36" s="84"/>
      <c r="ICD36" s="84"/>
      <c r="ICE36" s="84"/>
      <c r="ICF36" s="84"/>
      <c r="ICG36" s="84"/>
      <c r="ICH36" s="84"/>
      <c r="ICI36" s="84"/>
      <c r="ICJ36" s="84"/>
      <c r="ICK36" s="84"/>
      <c r="ICL36" s="84"/>
      <c r="ICM36" s="84"/>
      <c r="ICN36" s="84"/>
      <c r="ICO36" s="84"/>
      <c r="ICP36" s="84"/>
      <c r="ICQ36" s="84"/>
      <c r="ICR36" s="84"/>
      <c r="ICS36" s="84"/>
      <c r="ICT36" s="84"/>
      <c r="ICU36" s="84"/>
      <c r="ICV36" s="84"/>
      <c r="ICW36" s="84"/>
      <c r="ICX36" s="84"/>
      <c r="ICY36" s="84"/>
      <c r="ICZ36" s="84"/>
      <c r="IDA36" s="84"/>
      <c r="IDB36" s="84"/>
      <c r="IDC36" s="84"/>
      <c r="IDD36" s="84"/>
      <c r="IDE36" s="84"/>
      <c r="IDF36" s="84"/>
      <c r="IDG36" s="84"/>
      <c r="IDH36" s="84"/>
      <c r="IDI36" s="84"/>
      <c r="IDJ36" s="84"/>
      <c r="IDK36" s="84"/>
      <c r="IDL36" s="84"/>
      <c r="IDM36" s="84"/>
      <c r="IDN36" s="84"/>
      <c r="IDO36" s="84"/>
      <c r="IDP36" s="84"/>
      <c r="IDQ36" s="84"/>
      <c r="IDR36" s="84"/>
      <c r="IDS36" s="84"/>
      <c r="IDT36" s="84"/>
      <c r="IDU36" s="84"/>
      <c r="IDV36" s="84"/>
      <c r="IDW36" s="84"/>
      <c r="IDX36" s="84"/>
      <c r="IDY36" s="84"/>
      <c r="IDZ36" s="84"/>
      <c r="IEA36" s="84"/>
      <c r="IEB36" s="84"/>
      <c r="IEC36" s="84"/>
      <c r="IED36" s="84"/>
      <c r="IEE36" s="84"/>
      <c r="IEF36" s="84"/>
      <c r="IEG36" s="84"/>
      <c r="IEH36" s="84"/>
      <c r="IEI36" s="84"/>
      <c r="IEJ36" s="84"/>
      <c r="IEK36" s="84"/>
      <c r="IEL36" s="84"/>
      <c r="IEM36" s="84"/>
      <c r="IEN36" s="84"/>
      <c r="IEO36" s="84"/>
      <c r="IEP36" s="84"/>
      <c r="IEQ36" s="84"/>
      <c r="IER36" s="84"/>
      <c r="IES36" s="84"/>
      <c r="IET36" s="84"/>
      <c r="IEU36" s="84"/>
      <c r="IEV36" s="84"/>
      <c r="IEW36" s="84"/>
      <c r="IEX36" s="84"/>
      <c r="IEY36" s="84"/>
      <c r="IEZ36" s="84"/>
      <c r="IFA36" s="84"/>
      <c r="IFB36" s="84"/>
      <c r="IFC36" s="84"/>
      <c r="IFD36" s="84"/>
      <c r="IFE36" s="84"/>
      <c r="IFF36" s="84"/>
      <c r="IFG36" s="84"/>
      <c r="IFH36" s="84"/>
      <c r="IFI36" s="84"/>
      <c r="IFJ36" s="84"/>
      <c r="IFK36" s="84"/>
      <c r="IFL36" s="84"/>
      <c r="IFM36" s="84"/>
      <c r="IFN36" s="84"/>
      <c r="IFO36" s="84"/>
      <c r="IFP36" s="84"/>
      <c r="IFQ36" s="84"/>
      <c r="IFR36" s="84"/>
      <c r="IFS36" s="84"/>
      <c r="IFT36" s="84"/>
      <c r="IFU36" s="84"/>
      <c r="IFV36" s="84"/>
      <c r="IFW36" s="84"/>
      <c r="IFX36" s="84"/>
      <c r="IFY36" s="84"/>
      <c r="IFZ36" s="84"/>
      <c r="IGA36" s="84"/>
      <c r="IGB36" s="84"/>
      <c r="IGC36" s="84"/>
      <c r="IGD36" s="84"/>
      <c r="IGE36" s="84"/>
      <c r="IGF36" s="84"/>
      <c r="IGG36" s="84"/>
      <c r="IGH36" s="84"/>
      <c r="IGI36" s="84"/>
      <c r="IGJ36" s="84"/>
      <c r="IGK36" s="84"/>
      <c r="IGL36" s="84"/>
      <c r="IGM36" s="84"/>
      <c r="IGN36" s="84"/>
      <c r="IGO36" s="84"/>
      <c r="IGP36" s="84"/>
      <c r="IGQ36" s="84"/>
      <c r="IGR36" s="84"/>
      <c r="IGS36" s="84"/>
      <c r="IGT36" s="84"/>
      <c r="IGU36" s="84"/>
      <c r="IGV36" s="84"/>
      <c r="IGW36" s="84"/>
      <c r="IGX36" s="84"/>
      <c r="IGY36" s="84"/>
      <c r="IGZ36" s="84"/>
      <c r="IHA36" s="84"/>
      <c r="IHB36" s="84"/>
      <c r="IHC36" s="84"/>
      <c r="IHD36" s="84"/>
      <c r="IHE36" s="84"/>
      <c r="IHF36" s="84"/>
      <c r="IHG36" s="84"/>
      <c r="IHH36" s="84"/>
      <c r="IHI36" s="84"/>
      <c r="IHJ36" s="84"/>
      <c r="IHK36" s="84"/>
      <c r="IHL36" s="84"/>
      <c r="IHM36" s="84"/>
      <c r="IHN36" s="84"/>
      <c r="IHO36" s="84"/>
      <c r="IHP36" s="84"/>
      <c r="IHQ36" s="84"/>
      <c r="IHR36" s="84"/>
      <c r="IHS36" s="84"/>
      <c r="IHT36" s="84"/>
      <c r="IHU36" s="84"/>
      <c r="IHV36" s="84"/>
      <c r="IHW36" s="84"/>
      <c r="IHX36" s="84"/>
      <c r="IHY36" s="84"/>
      <c r="IHZ36" s="84"/>
      <c r="IIA36" s="84"/>
      <c r="IIB36" s="84"/>
      <c r="IIC36" s="84"/>
      <c r="IID36" s="84"/>
      <c r="IIE36" s="84"/>
      <c r="IIF36" s="84"/>
      <c r="IIG36" s="84"/>
      <c r="IIH36" s="84"/>
      <c r="III36" s="84"/>
      <c r="IIJ36" s="84"/>
      <c r="IIK36" s="84"/>
      <c r="IIL36" s="84"/>
      <c r="IIM36" s="84"/>
      <c r="IIN36" s="84"/>
      <c r="IIO36" s="84"/>
      <c r="IIP36" s="84"/>
      <c r="IIQ36" s="84"/>
      <c r="IIR36" s="84"/>
      <c r="IIS36" s="84"/>
      <c r="IIT36" s="84"/>
      <c r="IIU36" s="84"/>
      <c r="IIV36" s="84"/>
      <c r="IIW36" s="84"/>
      <c r="IIX36" s="84"/>
      <c r="IIY36" s="84"/>
      <c r="IIZ36" s="84"/>
      <c r="IJA36" s="84"/>
      <c r="IJB36" s="84"/>
      <c r="IJC36" s="84"/>
      <c r="IJD36" s="84"/>
      <c r="IJE36" s="84"/>
      <c r="IJF36" s="84"/>
      <c r="IJG36" s="84"/>
      <c r="IJH36" s="84"/>
      <c r="IJI36" s="84"/>
      <c r="IJJ36" s="84"/>
      <c r="IJK36" s="84"/>
      <c r="IJL36" s="84"/>
      <c r="IJM36" s="84"/>
      <c r="IJN36" s="84"/>
      <c r="IJO36" s="84"/>
      <c r="IJP36" s="84"/>
      <c r="IJQ36" s="84"/>
      <c r="IJR36" s="84"/>
      <c r="IJS36" s="84"/>
      <c r="IJT36" s="84"/>
      <c r="IJU36" s="84"/>
      <c r="IJV36" s="84"/>
      <c r="IJW36" s="84"/>
      <c r="IJX36" s="84"/>
      <c r="IJY36" s="84"/>
      <c r="IJZ36" s="84"/>
      <c r="IKA36" s="84"/>
      <c r="IKB36" s="84"/>
      <c r="IKC36" s="84"/>
      <c r="IKD36" s="84"/>
      <c r="IKE36" s="84"/>
      <c r="IKF36" s="84"/>
      <c r="IKG36" s="84"/>
      <c r="IKH36" s="84"/>
      <c r="IKI36" s="84"/>
      <c r="IKJ36" s="84"/>
      <c r="IKK36" s="84"/>
      <c r="IKL36" s="84"/>
      <c r="IKM36" s="84"/>
      <c r="IKN36" s="84"/>
      <c r="IKO36" s="84"/>
      <c r="IKP36" s="84"/>
      <c r="IKQ36" s="84"/>
      <c r="IKR36" s="84"/>
      <c r="IKS36" s="84"/>
      <c r="IKT36" s="84"/>
      <c r="IKU36" s="84"/>
      <c r="IKV36" s="84"/>
      <c r="IKW36" s="84"/>
      <c r="IKX36" s="84"/>
      <c r="IKY36" s="84"/>
      <c r="IKZ36" s="84"/>
      <c r="ILA36" s="84"/>
      <c r="ILB36" s="84"/>
      <c r="ILC36" s="84"/>
      <c r="ILD36" s="84"/>
      <c r="ILE36" s="84"/>
      <c r="ILF36" s="84"/>
      <c r="ILG36" s="84"/>
      <c r="ILH36" s="84"/>
      <c r="ILI36" s="84"/>
      <c r="ILJ36" s="84"/>
      <c r="ILK36" s="84"/>
      <c r="ILL36" s="84"/>
      <c r="ILM36" s="84"/>
      <c r="ILN36" s="84"/>
      <c r="ILO36" s="84"/>
      <c r="ILP36" s="84"/>
      <c r="ILQ36" s="84"/>
      <c r="ILR36" s="84"/>
      <c r="ILS36" s="84"/>
      <c r="ILT36" s="84"/>
      <c r="ILU36" s="84"/>
      <c r="ILV36" s="84"/>
      <c r="ILW36" s="84"/>
      <c r="ILX36" s="84"/>
      <c r="ILY36" s="84"/>
      <c r="ILZ36" s="84"/>
      <c r="IMA36" s="84"/>
      <c r="IMB36" s="84"/>
      <c r="IMC36" s="84"/>
      <c r="IMD36" s="84"/>
      <c r="IME36" s="84"/>
      <c r="IMF36" s="84"/>
      <c r="IMG36" s="84"/>
      <c r="IMH36" s="84"/>
      <c r="IMI36" s="84"/>
      <c r="IMJ36" s="84"/>
      <c r="IMK36" s="84"/>
      <c r="IML36" s="84"/>
      <c r="IMM36" s="84"/>
      <c r="IMN36" s="84"/>
      <c r="IMO36" s="84"/>
      <c r="IMP36" s="84"/>
      <c r="IMQ36" s="84"/>
      <c r="IMR36" s="84"/>
      <c r="IMS36" s="84"/>
      <c r="IMT36" s="84"/>
      <c r="IMU36" s="84"/>
      <c r="IMV36" s="84"/>
      <c r="IMW36" s="84"/>
      <c r="IMX36" s="84"/>
      <c r="IMY36" s="84"/>
      <c r="IMZ36" s="84"/>
      <c r="INA36" s="84"/>
      <c r="INB36" s="84"/>
      <c r="INC36" s="84"/>
      <c r="IND36" s="84"/>
      <c r="INE36" s="84"/>
      <c r="INF36" s="84"/>
      <c r="ING36" s="84"/>
      <c r="INH36" s="84"/>
      <c r="INI36" s="84"/>
      <c r="INJ36" s="84"/>
      <c r="INK36" s="84"/>
      <c r="INL36" s="84"/>
      <c r="INM36" s="84"/>
      <c r="INN36" s="84"/>
      <c r="INO36" s="84"/>
      <c r="INP36" s="84"/>
      <c r="INQ36" s="84"/>
      <c r="INR36" s="84"/>
      <c r="INS36" s="84"/>
      <c r="INT36" s="84"/>
      <c r="INU36" s="84"/>
      <c r="INV36" s="84"/>
      <c r="INW36" s="84"/>
      <c r="INX36" s="84"/>
      <c r="INY36" s="84"/>
      <c r="INZ36" s="84"/>
      <c r="IOA36" s="84"/>
      <c r="IOB36" s="84"/>
      <c r="IOC36" s="84"/>
      <c r="IOD36" s="84"/>
      <c r="IOE36" s="84"/>
      <c r="IOF36" s="84"/>
      <c r="IOG36" s="84"/>
      <c r="IOH36" s="84"/>
      <c r="IOI36" s="84"/>
      <c r="IOJ36" s="84"/>
      <c r="IOK36" s="84"/>
      <c r="IOL36" s="84"/>
      <c r="IOM36" s="84"/>
      <c r="ION36" s="84"/>
      <c r="IOO36" s="84"/>
      <c r="IOP36" s="84"/>
      <c r="IOQ36" s="84"/>
      <c r="IOR36" s="84"/>
      <c r="IOS36" s="84"/>
      <c r="IOT36" s="84"/>
      <c r="IOU36" s="84"/>
      <c r="IOV36" s="84"/>
      <c r="IOW36" s="84"/>
      <c r="IOX36" s="84"/>
      <c r="IOY36" s="84"/>
      <c r="IOZ36" s="84"/>
      <c r="IPA36" s="84"/>
      <c r="IPB36" s="84"/>
      <c r="IPC36" s="84"/>
      <c r="IPD36" s="84"/>
      <c r="IPE36" s="84"/>
      <c r="IPF36" s="84"/>
      <c r="IPG36" s="84"/>
      <c r="IPH36" s="84"/>
      <c r="IPI36" s="84"/>
      <c r="IPJ36" s="84"/>
      <c r="IPK36" s="84"/>
      <c r="IPL36" s="84"/>
      <c r="IPM36" s="84"/>
      <c r="IPN36" s="84"/>
      <c r="IPO36" s="84"/>
      <c r="IPP36" s="84"/>
      <c r="IPQ36" s="84"/>
      <c r="IPR36" s="84"/>
      <c r="IPS36" s="84"/>
      <c r="IPT36" s="84"/>
      <c r="IPU36" s="84"/>
      <c r="IPV36" s="84"/>
      <c r="IPW36" s="84"/>
      <c r="IPX36" s="84"/>
      <c r="IPY36" s="84"/>
      <c r="IPZ36" s="84"/>
      <c r="IQA36" s="84"/>
      <c r="IQB36" s="84"/>
      <c r="IQC36" s="84"/>
      <c r="IQD36" s="84"/>
      <c r="IQE36" s="84"/>
      <c r="IQF36" s="84"/>
      <c r="IQG36" s="84"/>
      <c r="IQH36" s="84"/>
      <c r="IQI36" s="84"/>
      <c r="IQJ36" s="84"/>
      <c r="IQK36" s="84"/>
      <c r="IQL36" s="84"/>
      <c r="IQM36" s="84"/>
      <c r="IQN36" s="84"/>
      <c r="IQO36" s="84"/>
      <c r="IQP36" s="84"/>
      <c r="IQQ36" s="84"/>
      <c r="IQR36" s="84"/>
      <c r="IQS36" s="84"/>
      <c r="IQT36" s="84"/>
      <c r="IQU36" s="84"/>
      <c r="IQV36" s="84"/>
      <c r="IQW36" s="84"/>
      <c r="IQX36" s="84"/>
      <c r="IQY36" s="84"/>
      <c r="IQZ36" s="84"/>
      <c r="IRA36" s="84"/>
      <c r="IRB36" s="84"/>
      <c r="IRC36" s="84"/>
      <c r="IRD36" s="84"/>
      <c r="IRE36" s="84"/>
      <c r="IRF36" s="84"/>
      <c r="IRG36" s="84"/>
      <c r="IRH36" s="84"/>
      <c r="IRI36" s="84"/>
      <c r="IRJ36" s="84"/>
      <c r="IRK36" s="84"/>
      <c r="IRL36" s="84"/>
      <c r="IRM36" s="84"/>
      <c r="IRN36" s="84"/>
      <c r="IRO36" s="84"/>
      <c r="IRP36" s="84"/>
      <c r="IRQ36" s="84"/>
      <c r="IRR36" s="84"/>
      <c r="IRS36" s="84"/>
      <c r="IRT36" s="84"/>
      <c r="IRU36" s="84"/>
      <c r="IRV36" s="84"/>
      <c r="IRW36" s="84"/>
      <c r="IRX36" s="84"/>
      <c r="IRY36" s="84"/>
      <c r="IRZ36" s="84"/>
      <c r="ISA36" s="84"/>
      <c r="ISB36" s="84"/>
      <c r="ISC36" s="84"/>
      <c r="ISD36" s="84"/>
      <c r="ISE36" s="84"/>
      <c r="ISF36" s="84"/>
      <c r="ISG36" s="84"/>
      <c r="ISH36" s="84"/>
      <c r="ISI36" s="84"/>
      <c r="ISJ36" s="84"/>
      <c r="ISK36" s="84"/>
      <c r="ISL36" s="84"/>
      <c r="ISM36" s="84"/>
      <c r="ISN36" s="84"/>
      <c r="ISO36" s="84"/>
      <c r="ISP36" s="84"/>
      <c r="ISQ36" s="84"/>
      <c r="ISR36" s="84"/>
      <c r="ISS36" s="84"/>
      <c r="IST36" s="84"/>
      <c r="ISU36" s="84"/>
      <c r="ISV36" s="84"/>
      <c r="ISW36" s="84"/>
      <c r="ISX36" s="84"/>
      <c r="ISY36" s="84"/>
      <c r="ISZ36" s="84"/>
      <c r="ITA36" s="84"/>
      <c r="ITB36" s="84"/>
      <c r="ITC36" s="84"/>
      <c r="ITD36" s="84"/>
      <c r="ITE36" s="84"/>
      <c r="ITF36" s="84"/>
      <c r="ITG36" s="84"/>
      <c r="ITH36" s="84"/>
      <c r="ITI36" s="84"/>
      <c r="ITJ36" s="84"/>
      <c r="ITK36" s="84"/>
      <c r="ITL36" s="84"/>
      <c r="ITM36" s="84"/>
      <c r="ITN36" s="84"/>
      <c r="ITO36" s="84"/>
      <c r="ITP36" s="84"/>
      <c r="ITQ36" s="84"/>
      <c r="ITR36" s="84"/>
      <c r="ITS36" s="84"/>
      <c r="ITT36" s="84"/>
      <c r="ITU36" s="84"/>
      <c r="ITV36" s="84"/>
      <c r="ITW36" s="84"/>
      <c r="ITX36" s="84"/>
      <c r="ITY36" s="84"/>
      <c r="ITZ36" s="84"/>
      <c r="IUA36" s="84"/>
      <c r="IUB36" s="84"/>
      <c r="IUC36" s="84"/>
      <c r="IUD36" s="84"/>
      <c r="IUE36" s="84"/>
      <c r="IUF36" s="84"/>
      <c r="IUG36" s="84"/>
      <c r="IUH36" s="84"/>
      <c r="IUI36" s="84"/>
      <c r="IUJ36" s="84"/>
      <c r="IUK36" s="84"/>
      <c r="IUL36" s="84"/>
      <c r="IUM36" s="84"/>
      <c r="IUN36" s="84"/>
      <c r="IUO36" s="84"/>
      <c r="IUP36" s="84"/>
      <c r="IUQ36" s="84"/>
      <c r="IUR36" s="84"/>
      <c r="IUS36" s="84"/>
      <c r="IUT36" s="84"/>
      <c r="IUU36" s="84"/>
      <c r="IUV36" s="84"/>
      <c r="IUW36" s="84"/>
      <c r="IUX36" s="84"/>
      <c r="IUY36" s="84"/>
      <c r="IUZ36" s="84"/>
      <c r="IVA36" s="84"/>
      <c r="IVB36" s="84"/>
      <c r="IVC36" s="84"/>
      <c r="IVD36" s="84"/>
      <c r="IVE36" s="84"/>
      <c r="IVF36" s="84"/>
      <c r="IVG36" s="84"/>
      <c r="IVH36" s="84"/>
      <c r="IVI36" s="84"/>
      <c r="IVJ36" s="84"/>
      <c r="IVK36" s="84"/>
      <c r="IVL36" s="84"/>
      <c r="IVM36" s="84"/>
      <c r="IVN36" s="84"/>
      <c r="IVO36" s="84"/>
      <c r="IVP36" s="84"/>
      <c r="IVQ36" s="84"/>
      <c r="IVR36" s="84"/>
      <c r="IVS36" s="84"/>
      <c r="IVT36" s="84"/>
      <c r="IVU36" s="84"/>
      <c r="IVV36" s="84"/>
      <c r="IVW36" s="84"/>
      <c r="IVX36" s="84"/>
      <c r="IVY36" s="84"/>
      <c r="IVZ36" s="84"/>
      <c r="IWA36" s="84"/>
      <c r="IWB36" s="84"/>
      <c r="IWC36" s="84"/>
      <c r="IWD36" s="84"/>
      <c r="IWE36" s="84"/>
      <c r="IWF36" s="84"/>
      <c r="IWG36" s="84"/>
      <c r="IWH36" s="84"/>
      <c r="IWI36" s="84"/>
      <c r="IWJ36" s="84"/>
      <c r="IWK36" s="84"/>
      <c r="IWL36" s="84"/>
      <c r="IWM36" s="84"/>
      <c r="IWN36" s="84"/>
      <c r="IWO36" s="84"/>
      <c r="IWP36" s="84"/>
      <c r="IWQ36" s="84"/>
      <c r="IWR36" s="84"/>
      <c r="IWS36" s="84"/>
      <c r="IWT36" s="84"/>
      <c r="IWU36" s="84"/>
      <c r="IWV36" s="84"/>
      <c r="IWW36" s="84"/>
      <c r="IWX36" s="84"/>
      <c r="IWY36" s="84"/>
      <c r="IWZ36" s="84"/>
      <c r="IXA36" s="84"/>
      <c r="IXB36" s="84"/>
      <c r="IXC36" s="84"/>
      <c r="IXD36" s="84"/>
      <c r="IXE36" s="84"/>
      <c r="IXF36" s="84"/>
      <c r="IXG36" s="84"/>
      <c r="IXH36" s="84"/>
      <c r="IXI36" s="84"/>
      <c r="IXJ36" s="84"/>
      <c r="IXK36" s="84"/>
      <c r="IXL36" s="84"/>
      <c r="IXM36" s="84"/>
      <c r="IXN36" s="84"/>
      <c r="IXO36" s="84"/>
      <c r="IXP36" s="84"/>
      <c r="IXQ36" s="84"/>
      <c r="IXR36" s="84"/>
      <c r="IXS36" s="84"/>
      <c r="IXT36" s="84"/>
      <c r="IXU36" s="84"/>
      <c r="IXV36" s="84"/>
      <c r="IXW36" s="84"/>
      <c r="IXX36" s="84"/>
      <c r="IXY36" s="84"/>
      <c r="IXZ36" s="84"/>
      <c r="IYA36" s="84"/>
      <c r="IYB36" s="84"/>
      <c r="IYC36" s="84"/>
      <c r="IYD36" s="84"/>
      <c r="IYE36" s="84"/>
      <c r="IYF36" s="84"/>
      <c r="IYG36" s="84"/>
      <c r="IYH36" s="84"/>
      <c r="IYI36" s="84"/>
      <c r="IYJ36" s="84"/>
      <c r="IYK36" s="84"/>
      <c r="IYL36" s="84"/>
      <c r="IYM36" s="84"/>
      <c r="IYN36" s="84"/>
      <c r="IYO36" s="84"/>
      <c r="IYP36" s="84"/>
      <c r="IYQ36" s="84"/>
      <c r="IYR36" s="84"/>
      <c r="IYS36" s="84"/>
      <c r="IYT36" s="84"/>
      <c r="IYU36" s="84"/>
      <c r="IYV36" s="84"/>
      <c r="IYW36" s="84"/>
      <c r="IYX36" s="84"/>
      <c r="IYY36" s="84"/>
      <c r="IYZ36" s="84"/>
      <c r="IZA36" s="84"/>
      <c r="IZB36" s="84"/>
      <c r="IZC36" s="84"/>
      <c r="IZD36" s="84"/>
      <c r="IZE36" s="84"/>
      <c r="IZF36" s="84"/>
      <c r="IZG36" s="84"/>
      <c r="IZH36" s="84"/>
      <c r="IZI36" s="84"/>
      <c r="IZJ36" s="84"/>
      <c r="IZK36" s="84"/>
      <c r="IZL36" s="84"/>
      <c r="IZM36" s="84"/>
      <c r="IZN36" s="84"/>
      <c r="IZO36" s="84"/>
      <c r="IZP36" s="84"/>
      <c r="IZQ36" s="84"/>
      <c r="IZR36" s="84"/>
      <c r="IZS36" s="84"/>
      <c r="IZT36" s="84"/>
      <c r="IZU36" s="84"/>
      <c r="IZV36" s="84"/>
      <c r="IZW36" s="84"/>
      <c r="IZX36" s="84"/>
      <c r="IZY36" s="84"/>
      <c r="IZZ36" s="84"/>
      <c r="JAA36" s="84"/>
      <c r="JAB36" s="84"/>
      <c r="JAC36" s="84"/>
      <c r="JAD36" s="84"/>
      <c r="JAE36" s="84"/>
      <c r="JAF36" s="84"/>
      <c r="JAG36" s="84"/>
      <c r="JAH36" s="84"/>
      <c r="JAI36" s="84"/>
      <c r="JAJ36" s="84"/>
      <c r="JAK36" s="84"/>
      <c r="JAL36" s="84"/>
      <c r="JAM36" s="84"/>
      <c r="JAN36" s="84"/>
      <c r="JAO36" s="84"/>
      <c r="JAP36" s="84"/>
      <c r="JAQ36" s="84"/>
      <c r="JAR36" s="84"/>
      <c r="JAS36" s="84"/>
      <c r="JAT36" s="84"/>
      <c r="JAU36" s="84"/>
      <c r="JAV36" s="84"/>
      <c r="JAW36" s="84"/>
      <c r="JAX36" s="84"/>
      <c r="JAY36" s="84"/>
      <c r="JAZ36" s="84"/>
      <c r="JBA36" s="84"/>
      <c r="JBB36" s="84"/>
      <c r="JBC36" s="84"/>
      <c r="JBD36" s="84"/>
      <c r="JBE36" s="84"/>
      <c r="JBF36" s="84"/>
      <c r="JBG36" s="84"/>
      <c r="JBH36" s="84"/>
      <c r="JBI36" s="84"/>
      <c r="JBJ36" s="84"/>
      <c r="JBK36" s="84"/>
      <c r="JBL36" s="84"/>
      <c r="JBM36" s="84"/>
      <c r="JBN36" s="84"/>
      <c r="JBO36" s="84"/>
      <c r="JBP36" s="84"/>
      <c r="JBQ36" s="84"/>
      <c r="JBR36" s="84"/>
      <c r="JBS36" s="84"/>
      <c r="JBT36" s="84"/>
      <c r="JBU36" s="84"/>
      <c r="JBV36" s="84"/>
      <c r="JBW36" s="84"/>
      <c r="JBX36" s="84"/>
      <c r="JBY36" s="84"/>
      <c r="JBZ36" s="84"/>
      <c r="JCA36" s="84"/>
      <c r="JCB36" s="84"/>
      <c r="JCC36" s="84"/>
      <c r="JCD36" s="84"/>
      <c r="JCE36" s="84"/>
      <c r="JCF36" s="84"/>
      <c r="JCG36" s="84"/>
      <c r="JCH36" s="84"/>
      <c r="JCI36" s="84"/>
      <c r="JCJ36" s="84"/>
      <c r="JCK36" s="84"/>
      <c r="JCL36" s="84"/>
      <c r="JCM36" s="84"/>
      <c r="JCN36" s="84"/>
      <c r="JCO36" s="84"/>
      <c r="JCP36" s="84"/>
      <c r="JCQ36" s="84"/>
      <c r="JCR36" s="84"/>
      <c r="JCS36" s="84"/>
      <c r="JCT36" s="84"/>
      <c r="JCU36" s="84"/>
      <c r="JCV36" s="84"/>
      <c r="JCW36" s="84"/>
      <c r="JCX36" s="84"/>
      <c r="JCY36" s="84"/>
      <c r="JCZ36" s="84"/>
      <c r="JDA36" s="84"/>
      <c r="JDB36" s="84"/>
      <c r="JDC36" s="84"/>
      <c r="JDD36" s="84"/>
      <c r="JDE36" s="84"/>
      <c r="JDF36" s="84"/>
      <c r="JDG36" s="84"/>
      <c r="JDH36" s="84"/>
      <c r="JDI36" s="84"/>
      <c r="JDJ36" s="84"/>
      <c r="JDK36" s="84"/>
      <c r="JDL36" s="84"/>
      <c r="JDM36" s="84"/>
      <c r="JDN36" s="84"/>
      <c r="JDO36" s="84"/>
      <c r="JDP36" s="84"/>
      <c r="JDQ36" s="84"/>
      <c r="JDR36" s="84"/>
      <c r="JDS36" s="84"/>
      <c r="JDT36" s="84"/>
      <c r="JDU36" s="84"/>
      <c r="JDV36" s="84"/>
      <c r="JDW36" s="84"/>
      <c r="JDX36" s="84"/>
      <c r="JDY36" s="84"/>
      <c r="JDZ36" s="84"/>
      <c r="JEA36" s="84"/>
      <c r="JEB36" s="84"/>
      <c r="JEC36" s="84"/>
      <c r="JED36" s="84"/>
      <c r="JEE36" s="84"/>
      <c r="JEF36" s="84"/>
      <c r="JEG36" s="84"/>
      <c r="JEH36" s="84"/>
      <c r="JEI36" s="84"/>
      <c r="JEJ36" s="84"/>
      <c r="JEK36" s="84"/>
      <c r="JEL36" s="84"/>
      <c r="JEM36" s="84"/>
      <c r="JEN36" s="84"/>
      <c r="JEO36" s="84"/>
      <c r="JEP36" s="84"/>
      <c r="JEQ36" s="84"/>
      <c r="JER36" s="84"/>
      <c r="JES36" s="84"/>
      <c r="JET36" s="84"/>
      <c r="JEU36" s="84"/>
      <c r="JEV36" s="84"/>
      <c r="JEW36" s="84"/>
      <c r="JEX36" s="84"/>
      <c r="JEY36" s="84"/>
      <c r="JEZ36" s="84"/>
      <c r="JFA36" s="84"/>
      <c r="JFB36" s="84"/>
      <c r="JFC36" s="84"/>
      <c r="JFD36" s="84"/>
      <c r="JFE36" s="84"/>
      <c r="JFF36" s="84"/>
      <c r="JFG36" s="84"/>
      <c r="JFH36" s="84"/>
      <c r="JFI36" s="84"/>
      <c r="JFJ36" s="84"/>
      <c r="JFK36" s="84"/>
      <c r="JFL36" s="84"/>
      <c r="JFM36" s="84"/>
      <c r="JFN36" s="84"/>
      <c r="JFO36" s="84"/>
      <c r="JFP36" s="84"/>
      <c r="JFQ36" s="84"/>
      <c r="JFR36" s="84"/>
      <c r="JFS36" s="84"/>
      <c r="JFT36" s="84"/>
      <c r="JFU36" s="84"/>
      <c r="JFV36" s="84"/>
      <c r="JFW36" s="84"/>
      <c r="JFX36" s="84"/>
      <c r="JFY36" s="84"/>
      <c r="JFZ36" s="84"/>
      <c r="JGA36" s="84"/>
      <c r="JGB36" s="84"/>
      <c r="JGC36" s="84"/>
      <c r="JGD36" s="84"/>
      <c r="JGE36" s="84"/>
      <c r="JGF36" s="84"/>
      <c r="JGG36" s="84"/>
      <c r="JGH36" s="84"/>
      <c r="JGI36" s="84"/>
      <c r="JGJ36" s="84"/>
      <c r="JGK36" s="84"/>
      <c r="JGL36" s="84"/>
      <c r="JGM36" s="84"/>
      <c r="JGN36" s="84"/>
      <c r="JGO36" s="84"/>
      <c r="JGP36" s="84"/>
      <c r="JGQ36" s="84"/>
      <c r="JGR36" s="84"/>
      <c r="JGS36" s="84"/>
      <c r="JGT36" s="84"/>
      <c r="JGU36" s="84"/>
      <c r="JGV36" s="84"/>
      <c r="JGW36" s="84"/>
      <c r="JGX36" s="84"/>
      <c r="JGY36" s="84"/>
      <c r="JGZ36" s="84"/>
      <c r="JHA36" s="84"/>
      <c r="JHB36" s="84"/>
      <c r="JHC36" s="84"/>
      <c r="JHD36" s="84"/>
      <c r="JHE36" s="84"/>
      <c r="JHF36" s="84"/>
      <c r="JHG36" s="84"/>
      <c r="JHH36" s="84"/>
      <c r="JHI36" s="84"/>
      <c r="JHJ36" s="84"/>
      <c r="JHK36" s="84"/>
      <c r="JHL36" s="84"/>
      <c r="JHM36" s="84"/>
      <c r="JHN36" s="84"/>
      <c r="JHO36" s="84"/>
      <c r="JHP36" s="84"/>
      <c r="JHQ36" s="84"/>
      <c r="JHR36" s="84"/>
      <c r="JHS36" s="84"/>
      <c r="JHT36" s="84"/>
      <c r="JHU36" s="84"/>
      <c r="JHV36" s="84"/>
      <c r="JHW36" s="84"/>
      <c r="JHX36" s="84"/>
      <c r="JHY36" s="84"/>
      <c r="JHZ36" s="84"/>
      <c r="JIA36" s="84"/>
      <c r="JIB36" s="84"/>
      <c r="JIC36" s="84"/>
      <c r="JID36" s="84"/>
      <c r="JIE36" s="84"/>
      <c r="JIF36" s="84"/>
      <c r="JIG36" s="84"/>
      <c r="JIH36" s="84"/>
      <c r="JII36" s="84"/>
      <c r="JIJ36" s="84"/>
      <c r="JIK36" s="84"/>
      <c r="JIL36" s="84"/>
      <c r="JIM36" s="84"/>
      <c r="JIN36" s="84"/>
      <c r="JIO36" s="84"/>
      <c r="JIP36" s="84"/>
      <c r="JIQ36" s="84"/>
      <c r="JIR36" s="84"/>
      <c r="JIS36" s="84"/>
      <c r="JIT36" s="84"/>
      <c r="JIU36" s="84"/>
      <c r="JIV36" s="84"/>
      <c r="JIW36" s="84"/>
      <c r="JIX36" s="84"/>
      <c r="JIY36" s="84"/>
      <c r="JIZ36" s="84"/>
      <c r="JJA36" s="84"/>
      <c r="JJB36" s="84"/>
      <c r="JJC36" s="84"/>
      <c r="JJD36" s="84"/>
      <c r="JJE36" s="84"/>
      <c r="JJF36" s="84"/>
      <c r="JJG36" s="84"/>
      <c r="JJH36" s="84"/>
      <c r="JJI36" s="84"/>
      <c r="JJJ36" s="84"/>
      <c r="JJK36" s="84"/>
      <c r="JJL36" s="84"/>
      <c r="JJM36" s="84"/>
      <c r="JJN36" s="84"/>
      <c r="JJO36" s="84"/>
      <c r="JJP36" s="84"/>
      <c r="JJQ36" s="84"/>
      <c r="JJR36" s="84"/>
      <c r="JJS36" s="84"/>
      <c r="JJT36" s="84"/>
      <c r="JJU36" s="84"/>
      <c r="JJV36" s="84"/>
      <c r="JJW36" s="84"/>
      <c r="JJX36" s="84"/>
      <c r="JJY36" s="84"/>
      <c r="JJZ36" s="84"/>
      <c r="JKA36" s="84"/>
      <c r="JKB36" s="84"/>
      <c r="JKC36" s="84"/>
      <c r="JKD36" s="84"/>
      <c r="JKE36" s="84"/>
      <c r="JKF36" s="84"/>
      <c r="JKG36" s="84"/>
      <c r="JKH36" s="84"/>
      <c r="JKI36" s="84"/>
      <c r="JKJ36" s="84"/>
      <c r="JKK36" s="84"/>
      <c r="JKL36" s="84"/>
      <c r="JKM36" s="84"/>
      <c r="JKN36" s="84"/>
      <c r="JKO36" s="84"/>
      <c r="JKP36" s="84"/>
      <c r="JKQ36" s="84"/>
      <c r="JKR36" s="84"/>
      <c r="JKS36" s="84"/>
      <c r="JKT36" s="84"/>
      <c r="JKU36" s="84"/>
      <c r="JKV36" s="84"/>
      <c r="JKW36" s="84"/>
      <c r="JKX36" s="84"/>
      <c r="JKY36" s="84"/>
      <c r="JKZ36" s="84"/>
      <c r="JLA36" s="84"/>
      <c r="JLB36" s="84"/>
      <c r="JLC36" s="84"/>
      <c r="JLD36" s="84"/>
      <c r="JLE36" s="84"/>
      <c r="JLF36" s="84"/>
      <c r="JLG36" s="84"/>
      <c r="JLH36" s="84"/>
      <c r="JLI36" s="84"/>
      <c r="JLJ36" s="84"/>
      <c r="JLK36" s="84"/>
      <c r="JLL36" s="84"/>
      <c r="JLM36" s="84"/>
      <c r="JLN36" s="84"/>
      <c r="JLO36" s="84"/>
      <c r="JLP36" s="84"/>
      <c r="JLQ36" s="84"/>
      <c r="JLR36" s="84"/>
      <c r="JLS36" s="84"/>
      <c r="JLT36" s="84"/>
      <c r="JLU36" s="84"/>
      <c r="JLV36" s="84"/>
      <c r="JLW36" s="84"/>
      <c r="JLX36" s="84"/>
      <c r="JLY36" s="84"/>
      <c r="JLZ36" s="84"/>
      <c r="JMA36" s="84"/>
      <c r="JMB36" s="84"/>
      <c r="JMC36" s="84"/>
      <c r="JMD36" s="84"/>
      <c r="JME36" s="84"/>
      <c r="JMF36" s="84"/>
      <c r="JMG36" s="84"/>
      <c r="JMH36" s="84"/>
      <c r="JMI36" s="84"/>
      <c r="JMJ36" s="84"/>
      <c r="JMK36" s="84"/>
      <c r="JML36" s="84"/>
      <c r="JMM36" s="84"/>
      <c r="JMN36" s="84"/>
      <c r="JMO36" s="84"/>
      <c r="JMP36" s="84"/>
      <c r="JMQ36" s="84"/>
      <c r="JMR36" s="84"/>
      <c r="JMS36" s="84"/>
      <c r="JMT36" s="84"/>
      <c r="JMU36" s="84"/>
      <c r="JMV36" s="84"/>
      <c r="JMW36" s="84"/>
      <c r="JMX36" s="84"/>
      <c r="JMY36" s="84"/>
      <c r="JMZ36" s="84"/>
      <c r="JNA36" s="84"/>
      <c r="JNB36" s="84"/>
      <c r="JNC36" s="84"/>
      <c r="JND36" s="84"/>
      <c r="JNE36" s="84"/>
      <c r="JNF36" s="84"/>
      <c r="JNG36" s="84"/>
      <c r="JNH36" s="84"/>
      <c r="JNI36" s="84"/>
      <c r="JNJ36" s="84"/>
      <c r="JNK36" s="84"/>
      <c r="JNL36" s="84"/>
      <c r="JNM36" s="84"/>
      <c r="JNN36" s="84"/>
      <c r="JNO36" s="84"/>
      <c r="JNP36" s="84"/>
      <c r="JNQ36" s="84"/>
      <c r="JNR36" s="84"/>
      <c r="JNS36" s="84"/>
      <c r="JNT36" s="84"/>
      <c r="JNU36" s="84"/>
      <c r="JNV36" s="84"/>
      <c r="JNW36" s="84"/>
      <c r="JNX36" s="84"/>
      <c r="JNY36" s="84"/>
      <c r="JNZ36" s="84"/>
      <c r="JOA36" s="84"/>
      <c r="JOB36" s="84"/>
      <c r="JOC36" s="84"/>
      <c r="JOD36" s="84"/>
      <c r="JOE36" s="84"/>
      <c r="JOF36" s="84"/>
      <c r="JOG36" s="84"/>
      <c r="JOH36" s="84"/>
      <c r="JOI36" s="84"/>
      <c r="JOJ36" s="84"/>
      <c r="JOK36" s="84"/>
      <c r="JOL36" s="84"/>
      <c r="JOM36" s="84"/>
      <c r="JON36" s="84"/>
      <c r="JOO36" s="84"/>
      <c r="JOP36" s="84"/>
      <c r="JOQ36" s="84"/>
      <c r="JOR36" s="84"/>
      <c r="JOS36" s="84"/>
      <c r="JOT36" s="84"/>
      <c r="JOU36" s="84"/>
      <c r="JOV36" s="84"/>
      <c r="JOW36" s="84"/>
      <c r="JOX36" s="84"/>
      <c r="JOY36" s="84"/>
      <c r="JOZ36" s="84"/>
      <c r="JPA36" s="84"/>
      <c r="JPB36" s="84"/>
      <c r="JPC36" s="84"/>
      <c r="JPD36" s="84"/>
      <c r="JPE36" s="84"/>
      <c r="JPF36" s="84"/>
      <c r="JPG36" s="84"/>
      <c r="JPH36" s="84"/>
      <c r="JPI36" s="84"/>
      <c r="JPJ36" s="84"/>
      <c r="JPK36" s="84"/>
      <c r="JPL36" s="84"/>
      <c r="JPM36" s="84"/>
      <c r="JPN36" s="84"/>
      <c r="JPO36" s="84"/>
      <c r="JPP36" s="84"/>
      <c r="JPQ36" s="84"/>
      <c r="JPR36" s="84"/>
      <c r="JPS36" s="84"/>
      <c r="JPT36" s="84"/>
      <c r="JPU36" s="84"/>
      <c r="JPV36" s="84"/>
      <c r="JPW36" s="84"/>
      <c r="JPX36" s="84"/>
      <c r="JPY36" s="84"/>
      <c r="JPZ36" s="84"/>
      <c r="JQA36" s="84"/>
      <c r="JQB36" s="84"/>
      <c r="JQC36" s="84"/>
      <c r="JQD36" s="84"/>
      <c r="JQE36" s="84"/>
      <c r="JQF36" s="84"/>
      <c r="JQG36" s="84"/>
      <c r="JQH36" s="84"/>
      <c r="JQI36" s="84"/>
      <c r="JQJ36" s="84"/>
      <c r="JQK36" s="84"/>
      <c r="JQL36" s="84"/>
      <c r="JQM36" s="84"/>
      <c r="JQN36" s="84"/>
      <c r="JQO36" s="84"/>
      <c r="JQP36" s="84"/>
      <c r="JQQ36" s="84"/>
      <c r="JQR36" s="84"/>
      <c r="JQS36" s="84"/>
      <c r="JQT36" s="84"/>
      <c r="JQU36" s="84"/>
      <c r="JQV36" s="84"/>
      <c r="JQW36" s="84"/>
      <c r="JQX36" s="84"/>
      <c r="JQY36" s="84"/>
      <c r="JQZ36" s="84"/>
      <c r="JRA36" s="84"/>
      <c r="JRB36" s="84"/>
      <c r="JRC36" s="84"/>
      <c r="JRD36" s="84"/>
      <c r="JRE36" s="84"/>
      <c r="JRF36" s="84"/>
      <c r="JRG36" s="84"/>
      <c r="JRH36" s="84"/>
      <c r="JRI36" s="84"/>
      <c r="JRJ36" s="84"/>
      <c r="JRK36" s="84"/>
      <c r="JRL36" s="84"/>
      <c r="JRM36" s="84"/>
      <c r="JRN36" s="84"/>
      <c r="JRO36" s="84"/>
      <c r="JRP36" s="84"/>
      <c r="JRQ36" s="84"/>
      <c r="JRR36" s="84"/>
      <c r="JRS36" s="84"/>
      <c r="JRT36" s="84"/>
      <c r="JRU36" s="84"/>
      <c r="JRV36" s="84"/>
      <c r="JRW36" s="84"/>
      <c r="JRX36" s="84"/>
      <c r="JRY36" s="84"/>
      <c r="JRZ36" s="84"/>
      <c r="JSA36" s="84"/>
      <c r="JSB36" s="84"/>
      <c r="JSC36" s="84"/>
      <c r="JSD36" s="84"/>
      <c r="JSE36" s="84"/>
      <c r="JSF36" s="84"/>
      <c r="JSG36" s="84"/>
      <c r="JSH36" s="84"/>
      <c r="JSI36" s="84"/>
      <c r="JSJ36" s="84"/>
      <c r="JSK36" s="84"/>
      <c r="JSL36" s="84"/>
      <c r="JSM36" s="84"/>
      <c r="JSN36" s="84"/>
      <c r="JSO36" s="84"/>
      <c r="JSP36" s="84"/>
      <c r="JSQ36" s="84"/>
      <c r="JSR36" s="84"/>
      <c r="JSS36" s="84"/>
      <c r="JST36" s="84"/>
      <c r="JSU36" s="84"/>
      <c r="JSV36" s="84"/>
      <c r="JSW36" s="84"/>
      <c r="JSX36" s="84"/>
      <c r="JSY36" s="84"/>
      <c r="JSZ36" s="84"/>
      <c r="JTA36" s="84"/>
      <c r="JTB36" s="84"/>
      <c r="JTC36" s="84"/>
      <c r="JTD36" s="84"/>
      <c r="JTE36" s="84"/>
      <c r="JTF36" s="84"/>
      <c r="JTG36" s="84"/>
      <c r="JTH36" s="84"/>
      <c r="JTI36" s="84"/>
      <c r="JTJ36" s="84"/>
      <c r="JTK36" s="84"/>
      <c r="JTL36" s="84"/>
      <c r="JTM36" s="84"/>
      <c r="JTN36" s="84"/>
      <c r="JTO36" s="84"/>
      <c r="JTP36" s="84"/>
      <c r="JTQ36" s="84"/>
      <c r="JTR36" s="84"/>
      <c r="JTS36" s="84"/>
      <c r="JTT36" s="84"/>
      <c r="JTU36" s="84"/>
      <c r="JTV36" s="84"/>
      <c r="JTW36" s="84"/>
      <c r="JTX36" s="84"/>
      <c r="JTY36" s="84"/>
      <c r="JTZ36" s="84"/>
      <c r="JUA36" s="84"/>
      <c r="JUB36" s="84"/>
      <c r="JUC36" s="84"/>
      <c r="JUD36" s="84"/>
      <c r="JUE36" s="84"/>
      <c r="JUF36" s="84"/>
      <c r="JUG36" s="84"/>
      <c r="JUH36" s="84"/>
      <c r="JUI36" s="84"/>
      <c r="JUJ36" s="84"/>
      <c r="JUK36" s="84"/>
      <c r="JUL36" s="84"/>
      <c r="JUM36" s="84"/>
      <c r="JUN36" s="84"/>
      <c r="JUO36" s="84"/>
      <c r="JUP36" s="84"/>
      <c r="JUQ36" s="84"/>
      <c r="JUR36" s="84"/>
      <c r="JUS36" s="84"/>
      <c r="JUT36" s="84"/>
      <c r="JUU36" s="84"/>
      <c r="JUV36" s="84"/>
      <c r="JUW36" s="84"/>
      <c r="JUX36" s="84"/>
      <c r="JUY36" s="84"/>
      <c r="JUZ36" s="84"/>
      <c r="JVA36" s="84"/>
      <c r="JVB36" s="84"/>
      <c r="JVC36" s="84"/>
      <c r="JVD36" s="84"/>
      <c r="JVE36" s="84"/>
      <c r="JVF36" s="84"/>
      <c r="JVG36" s="84"/>
      <c r="JVH36" s="84"/>
      <c r="JVI36" s="84"/>
      <c r="JVJ36" s="84"/>
      <c r="JVK36" s="84"/>
      <c r="JVL36" s="84"/>
      <c r="JVM36" s="84"/>
      <c r="JVN36" s="84"/>
      <c r="JVO36" s="84"/>
      <c r="JVP36" s="84"/>
      <c r="JVQ36" s="84"/>
      <c r="JVR36" s="84"/>
      <c r="JVS36" s="84"/>
      <c r="JVT36" s="84"/>
      <c r="JVU36" s="84"/>
      <c r="JVV36" s="84"/>
      <c r="JVW36" s="84"/>
      <c r="JVX36" s="84"/>
      <c r="JVY36" s="84"/>
      <c r="JVZ36" s="84"/>
      <c r="JWA36" s="84"/>
      <c r="JWB36" s="84"/>
      <c r="JWC36" s="84"/>
      <c r="JWD36" s="84"/>
      <c r="JWE36" s="84"/>
      <c r="JWF36" s="84"/>
      <c r="JWG36" s="84"/>
      <c r="JWH36" s="84"/>
      <c r="JWI36" s="84"/>
      <c r="JWJ36" s="84"/>
      <c r="JWK36" s="84"/>
      <c r="JWL36" s="84"/>
      <c r="JWM36" s="84"/>
      <c r="JWN36" s="84"/>
      <c r="JWO36" s="84"/>
      <c r="JWP36" s="84"/>
      <c r="JWQ36" s="84"/>
      <c r="JWR36" s="84"/>
      <c r="JWS36" s="84"/>
      <c r="JWT36" s="84"/>
      <c r="JWU36" s="84"/>
      <c r="JWV36" s="84"/>
      <c r="JWW36" s="84"/>
      <c r="JWX36" s="84"/>
      <c r="JWY36" s="84"/>
      <c r="JWZ36" s="84"/>
      <c r="JXA36" s="84"/>
      <c r="JXB36" s="84"/>
      <c r="JXC36" s="84"/>
      <c r="JXD36" s="84"/>
      <c r="JXE36" s="84"/>
      <c r="JXF36" s="84"/>
      <c r="JXG36" s="84"/>
      <c r="JXH36" s="84"/>
      <c r="JXI36" s="84"/>
      <c r="JXJ36" s="84"/>
      <c r="JXK36" s="84"/>
      <c r="JXL36" s="84"/>
      <c r="JXM36" s="84"/>
      <c r="JXN36" s="84"/>
      <c r="JXO36" s="84"/>
      <c r="JXP36" s="84"/>
      <c r="JXQ36" s="84"/>
      <c r="JXR36" s="84"/>
      <c r="JXS36" s="84"/>
      <c r="JXT36" s="84"/>
      <c r="JXU36" s="84"/>
      <c r="JXV36" s="84"/>
      <c r="JXW36" s="84"/>
      <c r="JXX36" s="84"/>
      <c r="JXY36" s="84"/>
      <c r="JXZ36" s="84"/>
      <c r="JYA36" s="84"/>
      <c r="JYB36" s="84"/>
      <c r="JYC36" s="84"/>
      <c r="JYD36" s="84"/>
      <c r="JYE36" s="84"/>
      <c r="JYF36" s="84"/>
      <c r="JYG36" s="84"/>
      <c r="JYH36" s="84"/>
      <c r="JYI36" s="84"/>
      <c r="JYJ36" s="84"/>
      <c r="JYK36" s="84"/>
      <c r="JYL36" s="84"/>
      <c r="JYM36" s="84"/>
      <c r="JYN36" s="84"/>
      <c r="JYO36" s="84"/>
      <c r="JYP36" s="84"/>
      <c r="JYQ36" s="84"/>
      <c r="JYR36" s="84"/>
      <c r="JYS36" s="84"/>
      <c r="JYT36" s="84"/>
      <c r="JYU36" s="84"/>
      <c r="JYV36" s="84"/>
      <c r="JYW36" s="84"/>
      <c r="JYX36" s="84"/>
      <c r="JYY36" s="84"/>
      <c r="JYZ36" s="84"/>
      <c r="JZA36" s="84"/>
      <c r="JZB36" s="84"/>
      <c r="JZC36" s="84"/>
      <c r="JZD36" s="84"/>
      <c r="JZE36" s="84"/>
      <c r="JZF36" s="84"/>
      <c r="JZG36" s="84"/>
      <c r="JZH36" s="84"/>
      <c r="JZI36" s="84"/>
      <c r="JZJ36" s="84"/>
      <c r="JZK36" s="84"/>
      <c r="JZL36" s="84"/>
      <c r="JZM36" s="84"/>
      <c r="JZN36" s="84"/>
      <c r="JZO36" s="84"/>
      <c r="JZP36" s="84"/>
      <c r="JZQ36" s="84"/>
      <c r="JZR36" s="84"/>
      <c r="JZS36" s="84"/>
      <c r="JZT36" s="84"/>
      <c r="JZU36" s="84"/>
      <c r="JZV36" s="84"/>
      <c r="JZW36" s="84"/>
      <c r="JZX36" s="84"/>
      <c r="JZY36" s="84"/>
      <c r="JZZ36" s="84"/>
      <c r="KAA36" s="84"/>
      <c r="KAB36" s="84"/>
      <c r="KAC36" s="84"/>
      <c r="KAD36" s="84"/>
      <c r="KAE36" s="84"/>
      <c r="KAF36" s="84"/>
      <c r="KAG36" s="84"/>
      <c r="KAH36" s="84"/>
      <c r="KAI36" s="84"/>
      <c r="KAJ36" s="84"/>
      <c r="KAK36" s="84"/>
      <c r="KAL36" s="84"/>
      <c r="KAM36" s="84"/>
      <c r="KAN36" s="84"/>
      <c r="KAO36" s="84"/>
      <c r="KAP36" s="84"/>
      <c r="KAQ36" s="84"/>
      <c r="KAR36" s="84"/>
      <c r="KAS36" s="84"/>
      <c r="KAT36" s="84"/>
      <c r="KAU36" s="84"/>
      <c r="KAV36" s="84"/>
      <c r="KAW36" s="84"/>
      <c r="KAX36" s="84"/>
      <c r="KAY36" s="84"/>
      <c r="KAZ36" s="84"/>
      <c r="KBA36" s="84"/>
      <c r="KBB36" s="84"/>
      <c r="KBC36" s="84"/>
      <c r="KBD36" s="84"/>
      <c r="KBE36" s="84"/>
      <c r="KBF36" s="84"/>
      <c r="KBG36" s="84"/>
      <c r="KBH36" s="84"/>
      <c r="KBI36" s="84"/>
      <c r="KBJ36" s="84"/>
      <c r="KBK36" s="84"/>
      <c r="KBL36" s="84"/>
      <c r="KBM36" s="84"/>
      <c r="KBN36" s="84"/>
      <c r="KBO36" s="84"/>
      <c r="KBP36" s="84"/>
      <c r="KBQ36" s="84"/>
      <c r="KBR36" s="84"/>
      <c r="KBS36" s="84"/>
      <c r="KBT36" s="84"/>
      <c r="KBU36" s="84"/>
      <c r="KBV36" s="84"/>
      <c r="KBW36" s="84"/>
      <c r="KBX36" s="84"/>
      <c r="KBY36" s="84"/>
      <c r="KBZ36" s="84"/>
      <c r="KCA36" s="84"/>
      <c r="KCB36" s="84"/>
      <c r="KCC36" s="84"/>
      <c r="KCD36" s="84"/>
      <c r="KCE36" s="84"/>
      <c r="KCF36" s="84"/>
      <c r="KCG36" s="84"/>
      <c r="KCH36" s="84"/>
      <c r="KCI36" s="84"/>
      <c r="KCJ36" s="84"/>
      <c r="KCK36" s="84"/>
      <c r="KCL36" s="84"/>
      <c r="KCM36" s="84"/>
      <c r="KCN36" s="84"/>
      <c r="KCO36" s="84"/>
      <c r="KCP36" s="84"/>
      <c r="KCQ36" s="84"/>
      <c r="KCR36" s="84"/>
      <c r="KCS36" s="84"/>
      <c r="KCT36" s="84"/>
      <c r="KCU36" s="84"/>
      <c r="KCV36" s="84"/>
      <c r="KCW36" s="84"/>
      <c r="KCX36" s="84"/>
      <c r="KCY36" s="84"/>
      <c r="KCZ36" s="84"/>
      <c r="KDA36" s="84"/>
      <c r="KDB36" s="84"/>
      <c r="KDC36" s="84"/>
      <c r="KDD36" s="84"/>
      <c r="KDE36" s="84"/>
      <c r="KDF36" s="84"/>
      <c r="KDG36" s="84"/>
      <c r="KDH36" s="84"/>
      <c r="KDI36" s="84"/>
      <c r="KDJ36" s="84"/>
      <c r="KDK36" s="84"/>
      <c r="KDL36" s="84"/>
      <c r="KDM36" s="84"/>
      <c r="KDN36" s="84"/>
      <c r="KDO36" s="84"/>
      <c r="KDP36" s="84"/>
      <c r="KDQ36" s="84"/>
      <c r="KDR36" s="84"/>
      <c r="KDS36" s="84"/>
      <c r="KDT36" s="84"/>
      <c r="KDU36" s="84"/>
      <c r="KDV36" s="84"/>
      <c r="KDW36" s="84"/>
      <c r="KDX36" s="84"/>
      <c r="KDY36" s="84"/>
      <c r="KDZ36" s="84"/>
      <c r="KEA36" s="84"/>
      <c r="KEB36" s="84"/>
      <c r="KEC36" s="84"/>
      <c r="KED36" s="84"/>
      <c r="KEE36" s="84"/>
      <c r="KEF36" s="84"/>
      <c r="KEG36" s="84"/>
      <c r="KEH36" s="84"/>
      <c r="KEI36" s="84"/>
      <c r="KEJ36" s="84"/>
      <c r="KEK36" s="84"/>
      <c r="KEL36" s="84"/>
      <c r="KEM36" s="84"/>
      <c r="KEN36" s="84"/>
      <c r="KEO36" s="84"/>
      <c r="KEP36" s="84"/>
      <c r="KEQ36" s="84"/>
      <c r="KER36" s="84"/>
      <c r="KES36" s="84"/>
      <c r="KET36" s="84"/>
      <c r="KEU36" s="84"/>
      <c r="KEV36" s="84"/>
      <c r="KEW36" s="84"/>
      <c r="KEX36" s="84"/>
      <c r="KEY36" s="84"/>
      <c r="KEZ36" s="84"/>
      <c r="KFA36" s="84"/>
      <c r="KFB36" s="84"/>
      <c r="KFC36" s="84"/>
      <c r="KFD36" s="84"/>
      <c r="KFE36" s="84"/>
      <c r="KFF36" s="84"/>
      <c r="KFG36" s="84"/>
      <c r="KFH36" s="84"/>
      <c r="KFI36" s="84"/>
      <c r="KFJ36" s="84"/>
      <c r="KFK36" s="84"/>
      <c r="KFL36" s="84"/>
      <c r="KFM36" s="84"/>
      <c r="KFN36" s="84"/>
      <c r="KFO36" s="84"/>
      <c r="KFP36" s="84"/>
      <c r="KFQ36" s="84"/>
      <c r="KFR36" s="84"/>
      <c r="KFS36" s="84"/>
      <c r="KFT36" s="84"/>
      <c r="KFU36" s="84"/>
      <c r="KFV36" s="84"/>
      <c r="KFW36" s="84"/>
      <c r="KFX36" s="84"/>
      <c r="KFY36" s="84"/>
      <c r="KFZ36" s="84"/>
      <c r="KGA36" s="84"/>
      <c r="KGB36" s="84"/>
      <c r="KGC36" s="84"/>
      <c r="KGD36" s="84"/>
      <c r="KGE36" s="84"/>
      <c r="KGF36" s="84"/>
      <c r="KGG36" s="84"/>
      <c r="KGH36" s="84"/>
      <c r="KGI36" s="84"/>
      <c r="KGJ36" s="84"/>
      <c r="KGK36" s="84"/>
      <c r="KGL36" s="84"/>
      <c r="KGM36" s="84"/>
      <c r="KGN36" s="84"/>
      <c r="KGO36" s="84"/>
      <c r="KGP36" s="84"/>
      <c r="KGQ36" s="84"/>
      <c r="KGR36" s="84"/>
      <c r="KGS36" s="84"/>
      <c r="KGT36" s="84"/>
      <c r="KGU36" s="84"/>
      <c r="KGV36" s="84"/>
      <c r="KGW36" s="84"/>
      <c r="KGX36" s="84"/>
      <c r="KGY36" s="84"/>
      <c r="KGZ36" s="84"/>
      <c r="KHA36" s="84"/>
      <c r="KHB36" s="84"/>
      <c r="KHC36" s="84"/>
      <c r="KHD36" s="84"/>
      <c r="KHE36" s="84"/>
      <c r="KHF36" s="84"/>
      <c r="KHG36" s="84"/>
      <c r="KHH36" s="84"/>
      <c r="KHI36" s="84"/>
      <c r="KHJ36" s="84"/>
      <c r="KHK36" s="84"/>
      <c r="KHL36" s="84"/>
      <c r="KHM36" s="84"/>
      <c r="KHN36" s="84"/>
      <c r="KHO36" s="84"/>
      <c r="KHP36" s="84"/>
      <c r="KHQ36" s="84"/>
      <c r="KHR36" s="84"/>
      <c r="KHS36" s="84"/>
      <c r="KHT36" s="84"/>
      <c r="KHU36" s="84"/>
      <c r="KHV36" s="84"/>
      <c r="KHW36" s="84"/>
      <c r="KHX36" s="84"/>
      <c r="KHY36" s="84"/>
      <c r="KHZ36" s="84"/>
      <c r="KIA36" s="84"/>
      <c r="KIB36" s="84"/>
      <c r="KIC36" s="84"/>
      <c r="KID36" s="84"/>
      <c r="KIE36" s="84"/>
      <c r="KIF36" s="84"/>
      <c r="KIG36" s="84"/>
      <c r="KIH36" s="84"/>
      <c r="KII36" s="84"/>
      <c r="KIJ36" s="84"/>
      <c r="KIK36" s="84"/>
      <c r="KIL36" s="84"/>
      <c r="KIM36" s="84"/>
      <c r="KIN36" s="84"/>
      <c r="KIO36" s="84"/>
      <c r="KIP36" s="84"/>
      <c r="KIQ36" s="84"/>
      <c r="KIR36" s="84"/>
      <c r="KIS36" s="84"/>
      <c r="KIT36" s="84"/>
      <c r="KIU36" s="84"/>
      <c r="KIV36" s="84"/>
      <c r="KIW36" s="84"/>
      <c r="KIX36" s="84"/>
      <c r="KIY36" s="84"/>
      <c r="KIZ36" s="84"/>
      <c r="KJA36" s="84"/>
      <c r="KJB36" s="84"/>
      <c r="KJC36" s="84"/>
      <c r="KJD36" s="84"/>
      <c r="KJE36" s="84"/>
      <c r="KJF36" s="84"/>
      <c r="KJG36" s="84"/>
      <c r="KJH36" s="84"/>
      <c r="KJI36" s="84"/>
      <c r="KJJ36" s="84"/>
      <c r="KJK36" s="84"/>
      <c r="KJL36" s="84"/>
      <c r="KJM36" s="84"/>
      <c r="KJN36" s="84"/>
      <c r="KJO36" s="84"/>
      <c r="KJP36" s="84"/>
      <c r="KJQ36" s="84"/>
      <c r="KJR36" s="84"/>
      <c r="KJS36" s="84"/>
      <c r="KJT36" s="84"/>
      <c r="KJU36" s="84"/>
      <c r="KJV36" s="84"/>
      <c r="KJW36" s="84"/>
      <c r="KJX36" s="84"/>
      <c r="KJY36" s="84"/>
      <c r="KJZ36" s="84"/>
      <c r="KKA36" s="84"/>
      <c r="KKB36" s="84"/>
      <c r="KKC36" s="84"/>
      <c r="KKD36" s="84"/>
      <c r="KKE36" s="84"/>
      <c r="KKF36" s="84"/>
      <c r="KKG36" s="84"/>
      <c r="KKH36" s="84"/>
      <c r="KKI36" s="84"/>
      <c r="KKJ36" s="84"/>
      <c r="KKK36" s="84"/>
      <c r="KKL36" s="84"/>
      <c r="KKM36" s="84"/>
      <c r="KKN36" s="84"/>
      <c r="KKO36" s="84"/>
      <c r="KKP36" s="84"/>
      <c r="KKQ36" s="84"/>
      <c r="KKR36" s="84"/>
      <c r="KKS36" s="84"/>
      <c r="KKT36" s="84"/>
      <c r="KKU36" s="84"/>
      <c r="KKV36" s="84"/>
      <c r="KKW36" s="84"/>
      <c r="KKX36" s="84"/>
      <c r="KKY36" s="84"/>
      <c r="KKZ36" s="84"/>
      <c r="KLA36" s="84"/>
      <c r="KLB36" s="84"/>
      <c r="KLC36" s="84"/>
      <c r="KLD36" s="84"/>
      <c r="KLE36" s="84"/>
      <c r="KLF36" s="84"/>
      <c r="KLG36" s="84"/>
      <c r="KLH36" s="84"/>
      <c r="KLI36" s="84"/>
      <c r="KLJ36" s="84"/>
      <c r="KLK36" s="84"/>
      <c r="KLL36" s="84"/>
      <c r="KLM36" s="84"/>
      <c r="KLN36" s="84"/>
      <c r="KLO36" s="84"/>
      <c r="KLP36" s="84"/>
      <c r="KLQ36" s="84"/>
      <c r="KLR36" s="84"/>
      <c r="KLS36" s="84"/>
      <c r="KLT36" s="84"/>
      <c r="KLU36" s="84"/>
      <c r="KLV36" s="84"/>
      <c r="KLW36" s="84"/>
      <c r="KLX36" s="84"/>
      <c r="KLY36" s="84"/>
      <c r="KLZ36" s="84"/>
      <c r="KMA36" s="84"/>
      <c r="KMB36" s="84"/>
      <c r="KMC36" s="84"/>
      <c r="KMD36" s="84"/>
      <c r="KME36" s="84"/>
      <c r="KMF36" s="84"/>
      <c r="KMG36" s="84"/>
      <c r="KMH36" s="84"/>
      <c r="KMI36" s="84"/>
      <c r="KMJ36" s="84"/>
      <c r="KMK36" s="84"/>
      <c r="KML36" s="84"/>
      <c r="KMM36" s="84"/>
      <c r="KMN36" s="84"/>
      <c r="KMO36" s="84"/>
      <c r="KMP36" s="84"/>
      <c r="KMQ36" s="84"/>
      <c r="KMR36" s="84"/>
      <c r="KMS36" s="84"/>
      <c r="KMT36" s="84"/>
      <c r="KMU36" s="84"/>
      <c r="KMV36" s="84"/>
      <c r="KMW36" s="84"/>
      <c r="KMX36" s="84"/>
      <c r="KMY36" s="84"/>
      <c r="KMZ36" s="84"/>
      <c r="KNA36" s="84"/>
      <c r="KNB36" s="84"/>
      <c r="KNC36" s="84"/>
      <c r="KND36" s="84"/>
      <c r="KNE36" s="84"/>
      <c r="KNF36" s="84"/>
      <c r="KNG36" s="84"/>
      <c r="KNH36" s="84"/>
      <c r="KNI36" s="84"/>
      <c r="KNJ36" s="84"/>
      <c r="KNK36" s="84"/>
      <c r="KNL36" s="84"/>
      <c r="KNM36" s="84"/>
      <c r="KNN36" s="84"/>
      <c r="KNO36" s="84"/>
      <c r="KNP36" s="84"/>
      <c r="KNQ36" s="84"/>
      <c r="KNR36" s="84"/>
      <c r="KNS36" s="84"/>
      <c r="KNT36" s="84"/>
      <c r="KNU36" s="84"/>
      <c r="KNV36" s="84"/>
      <c r="KNW36" s="84"/>
      <c r="KNX36" s="84"/>
      <c r="KNY36" s="84"/>
      <c r="KNZ36" s="84"/>
      <c r="KOA36" s="84"/>
      <c r="KOB36" s="84"/>
      <c r="KOC36" s="84"/>
      <c r="KOD36" s="84"/>
      <c r="KOE36" s="84"/>
      <c r="KOF36" s="84"/>
      <c r="KOG36" s="84"/>
      <c r="KOH36" s="84"/>
      <c r="KOI36" s="84"/>
      <c r="KOJ36" s="84"/>
      <c r="KOK36" s="84"/>
      <c r="KOL36" s="84"/>
      <c r="KOM36" s="84"/>
      <c r="KON36" s="84"/>
      <c r="KOO36" s="84"/>
      <c r="KOP36" s="84"/>
      <c r="KOQ36" s="84"/>
      <c r="KOR36" s="84"/>
      <c r="KOS36" s="84"/>
      <c r="KOT36" s="84"/>
      <c r="KOU36" s="84"/>
      <c r="KOV36" s="84"/>
      <c r="KOW36" s="84"/>
      <c r="KOX36" s="84"/>
      <c r="KOY36" s="84"/>
      <c r="KOZ36" s="84"/>
      <c r="KPA36" s="84"/>
      <c r="KPB36" s="84"/>
      <c r="KPC36" s="84"/>
      <c r="KPD36" s="84"/>
      <c r="KPE36" s="84"/>
      <c r="KPF36" s="84"/>
      <c r="KPG36" s="84"/>
      <c r="KPH36" s="84"/>
      <c r="KPI36" s="84"/>
      <c r="KPJ36" s="84"/>
      <c r="KPK36" s="84"/>
      <c r="KPL36" s="84"/>
      <c r="KPM36" s="84"/>
      <c r="KPN36" s="84"/>
      <c r="KPO36" s="84"/>
      <c r="KPP36" s="84"/>
      <c r="KPQ36" s="84"/>
      <c r="KPR36" s="84"/>
      <c r="KPS36" s="84"/>
      <c r="KPT36" s="84"/>
      <c r="KPU36" s="84"/>
      <c r="KPV36" s="84"/>
      <c r="KPW36" s="84"/>
      <c r="KPX36" s="84"/>
      <c r="KPY36" s="84"/>
      <c r="KPZ36" s="84"/>
      <c r="KQA36" s="84"/>
      <c r="KQB36" s="84"/>
      <c r="KQC36" s="84"/>
      <c r="KQD36" s="84"/>
      <c r="KQE36" s="84"/>
      <c r="KQF36" s="84"/>
      <c r="KQG36" s="84"/>
      <c r="KQH36" s="84"/>
      <c r="KQI36" s="84"/>
      <c r="KQJ36" s="84"/>
      <c r="KQK36" s="84"/>
      <c r="KQL36" s="84"/>
      <c r="KQM36" s="84"/>
      <c r="KQN36" s="84"/>
      <c r="KQO36" s="84"/>
      <c r="KQP36" s="84"/>
      <c r="KQQ36" s="84"/>
      <c r="KQR36" s="84"/>
      <c r="KQS36" s="84"/>
      <c r="KQT36" s="84"/>
      <c r="KQU36" s="84"/>
      <c r="KQV36" s="84"/>
      <c r="KQW36" s="84"/>
      <c r="KQX36" s="84"/>
      <c r="KQY36" s="84"/>
      <c r="KQZ36" s="84"/>
      <c r="KRA36" s="84"/>
      <c r="KRB36" s="84"/>
      <c r="KRC36" s="84"/>
      <c r="KRD36" s="84"/>
      <c r="KRE36" s="84"/>
      <c r="KRF36" s="84"/>
      <c r="KRG36" s="84"/>
      <c r="KRH36" s="84"/>
      <c r="KRI36" s="84"/>
      <c r="KRJ36" s="84"/>
      <c r="KRK36" s="84"/>
      <c r="KRL36" s="84"/>
      <c r="KRM36" s="84"/>
      <c r="KRN36" s="84"/>
      <c r="KRO36" s="84"/>
      <c r="KRP36" s="84"/>
      <c r="KRQ36" s="84"/>
      <c r="KRR36" s="84"/>
      <c r="KRS36" s="84"/>
      <c r="KRT36" s="84"/>
      <c r="KRU36" s="84"/>
      <c r="KRV36" s="84"/>
      <c r="KRW36" s="84"/>
      <c r="KRX36" s="84"/>
      <c r="KRY36" s="84"/>
      <c r="KRZ36" s="84"/>
      <c r="KSA36" s="84"/>
      <c r="KSB36" s="84"/>
      <c r="KSC36" s="84"/>
      <c r="KSD36" s="84"/>
      <c r="KSE36" s="84"/>
      <c r="KSF36" s="84"/>
      <c r="KSG36" s="84"/>
      <c r="KSH36" s="84"/>
      <c r="KSI36" s="84"/>
      <c r="KSJ36" s="84"/>
      <c r="KSK36" s="84"/>
      <c r="KSL36" s="84"/>
      <c r="KSM36" s="84"/>
      <c r="KSN36" s="84"/>
      <c r="KSO36" s="84"/>
      <c r="KSP36" s="84"/>
      <c r="KSQ36" s="84"/>
      <c r="KSR36" s="84"/>
      <c r="KSS36" s="84"/>
      <c r="KST36" s="84"/>
      <c r="KSU36" s="84"/>
      <c r="KSV36" s="84"/>
      <c r="KSW36" s="84"/>
      <c r="KSX36" s="84"/>
      <c r="KSY36" s="84"/>
      <c r="KSZ36" s="84"/>
      <c r="KTA36" s="84"/>
      <c r="KTB36" s="84"/>
      <c r="KTC36" s="84"/>
      <c r="KTD36" s="84"/>
      <c r="KTE36" s="84"/>
      <c r="KTF36" s="84"/>
      <c r="KTG36" s="84"/>
      <c r="KTH36" s="84"/>
      <c r="KTI36" s="84"/>
      <c r="KTJ36" s="84"/>
      <c r="KTK36" s="84"/>
      <c r="KTL36" s="84"/>
      <c r="KTM36" s="84"/>
      <c r="KTN36" s="84"/>
      <c r="KTO36" s="84"/>
      <c r="KTP36" s="84"/>
      <c r="KTQ36" s="84"/>
      <c r="KTR36" s="84"/>
      <c r="KTS36" s="84"/>
      <c r="KTT36" s="84"/>
      <c r="KTU36" s="84"/>
      <c r="KTV36" s="84"/>
      <c r="KTW36" s="84"/>
      <c r="KTX36" s="84"/>
      <c r="KTY36" s="84"/>
      <c r="KTZ36" s="84"/>
      <c r="KUA36" s="84"/>
      <c r="KUB36" s="84"/>
      <c r="KUC36" s="84"/>
      <c r="KUD36" s="84"/>
      <c r="KUE36" s="84"/>
      <c r="KUF36" s="84"/>
      <c r="KUG36" s="84"/>
      <c r="KUH36" s="84"/>
      <c r="KUI36" s="84"/>
      <c r="KUJ36" s="84"/>
      <c r="KUK36" s="84"/>
      <c r="KUL36" s="84"/>
      <c r="KUM36" s="84"/>
      <c r="KUN36" s="84"/>
      <c r="KUO36" s="84"/>
      <c r="KUP36" s="84"/>
      <c r="KUQ36" s="84"/>
      <c r="KUR36" s="84"/>
      <c r="KUS36" s="84"/>
      <c r="KUT36" s="84"/>
      <c r="KUU36" s="84"/>
      <c r="KUV36" s="84"/>
      <c r="KUW36" s="84"/>
      <c r="KUX36" s="84"/>
      <c r="KUY36" s="84"/>
      <c r="KUZ36" s="84"/>
      <c r="KVA36" s="84"/>
      <c r="KVB36" s="84"/>
      <c r="KVC36" s="84"/>
      <c r="KVD36" s="84"/>
      <c r="KVE36" s="84"/>
      <c r="KVF36" s="84"/>
      <c r="KVG36" s="84"/>
      <c r="KVH36" s="84"/>
      <c r="KVI36" s="84"/>
      <c r="KVJ36" s="84"/>
      <c r="KVK36" s="84"/>
      <c r="KVL36" s="84"/>
      <c r="KVM36" s="84"/>
      <c r="KVN36" s="84"/>
      <c r="KVO36" s="84"/>
      <c r="KVP36" s="84"/>
      <c r="KVQ36" s="84"/>
      <c r="KVR36" s="84"/>
      <c r="KVS36" s="84"/>
      <c r="KVT36" s="84"/>
      <c r="KVU36" s="84"/>
      <c r="KVV36" s="84"/>
      <c r="KVW36" s="84"/>
      <c r="KVX36" s="84"/>
      <c r="KVY36" s="84"/>
      <c r="KVZ36" s="84"/>
      <c r="KWA36" s="84"/>
      <c r="KWB36" s="84"/>
      <c r="KWC36" s="84"/>
      <c r="KWD36" s="84"/>
      <c r="KWE36" s="84"/>
      <c r="KWF36" s="84"/>
      <c r="KWG36" s="84"/>
      <c r="KWH36" s="84"/>
      <c r="KWI36" s="84"/>
      <c r="KWJ36" s="84"/>
      <c r="KWK36" s="84"/>
      <c r="KWL36" s="84"/>
      <c r="KWM36" s="84"/>
      <c r="KWN36" s="84"/>
      <c r="KWO36" s="84"/>
      <c r="KWP36" s="84"/>
      <c r="KWQ36" s="84"/>
      <c r="KWR36" s="84"/>
      <c r="KWS36" s="84"/>
      <c r="KWT36" s="84"/>
      <c r="KWU36" s="84"/>
      <c r="KWV36" s="84"/>
      <c r="KWW36" s="84"/>
      <c r="KWX36" s="84"/>
      <c r="KWY36" s="84"/>
      <c r="KWZ36" s="84"/>
      <c r="KXA36" s="84"/>
      <c r="KXB36" s="84"/>
      <c r="KXC36" s="84"/>
      <c r="KXD36" s="84"/>
      <c r="KXE36" s="84"/>
      <c r="KXF36" s="84"/>
      <c r="KXG36" s="84"/>
      <c r="KXH36" s="84"/>
      <c r="KXI36" s="84"/>
      <c r="KXJ36" s="84"/>
      <c r="KXK36" s="84"/>
      <c r="KXL36" s="84"/>
      <c r="KXM36" s="84"/>
      <c r="KXN36" s="84"/>
      <c r="KXO36" s="84"/>
      <c r="KXP36" s="84"/>
      <c r="KXQ36" s="84"/>
      <c r="KXR36" s="84"/>
      <c r="KXS36" s="84"/>
      <c r="KXT36" s="84"/>
      <c r="KXU36" s="84"/>
      <c r="KXV36" s="84"/>
      <c r="KXW36" s="84"/>
      <c r="KXX36" s="84"/>
      <c r="KXY36" s="84"/>
      <c r="KXZ36" s="84"/>
      <c r="KYA36" s="84"/>
      <c r="KYB36" s="84"/>
      <c r="KYC36" s="84"/>
      <c r="KYD36" s="84"/>
      <c r="KYE36" s="84"/>
      <c r="KYF36" s="84"/>
      <c r="KYG36" s="84"/>
      <c r="KYH36" s="84"/>
      <c r="KYI36" s="84"/>
      <c r="KYJ36" s="84"/>
      <c r="KYK36" s="84"/>
      <c r="KYL36" s="84"/>
      <c r="KYM36" s="84"/>
      <c r="KYN36" s="84"/>
      <c r="KYO36" s="84"/>
      <c r="KYP36" s="84"/>
      <c r="KYQ36" s="84"/>
      <c r="KYR36" s="84"/>
      <c r="KYS36" s="84"/>
      <c r="KYT36" s="84"/>
      <c r="KYU36" s="84"/>
      <c r="KYV36" s="84"/>
      <c r="KYW36" s="84"/>
      <c r="KYX36" s="84"/>
      <c r="KYY36" s="84"/>
      <c r="KYZ36" s="84"/>
      <c r="KZA36" s="84"/>
      <c r="KZB36" s="84"/>
      <c r="KZC36" s="84"/>
      <c r="KZD36" s="84"/>
      <c r="KZE36" s="84"/>
      <c r="KZF36" s="84"/>
      <c r="KZG36" s="84"/>
      <c r="KZH36" s="84"/>
      <c r="KZI36" s="84"/>
      <c r="KZJ36" s="84"/>
      <c r="KZK36" s="84"/>
      <c r="KZL36" s="84"/>
      <c r="KZM36" s="84"/>
      <c r="KZN36" s="84"/>
      <c r="KZO36" s="84"/>
      <c r="KZP36" s="84"/>
      <c r="KZQ36" s="84"/>
      <c r="KZR36" s="84"/>
      <c r="KZS36" s="84"/>
      <c r="KZT36" s="84"/>
      <c r="KZU36" s="84"/>
      <c r="KZV36" s="84"/>
      <c r="KZW36" s="84"/>
      <c r="KZX36" s="84"/>
      <c r="KZY36" s="84"/>
      <c r="KZZ36" s="84"/>
      <c r="LAA36" s="84"/>
      <c r="LAB36" s="84"/>
      <c r="LAC36" s="84"/>
      <c r="LAD36" s="84"/>
      <c r="LAE36" s="84"/>
      <c r="LAF36" s="84"/>
      <c r="LAG36" s="84"/>
      <c r="LAH36" s="84"/>
      <c r="LAI36" s="84"/>
      <c r="LAJ36" s="84"/>
      <c r="LAK36" s="84"/>
      <c r="LAL36" s="84"/>
      <c r="LAM36" s="84"/>
      <c r="LAN36" s="84"/>
      <c r="LAO36" s="84"/>
      <c r="LAP36" s="84"/>
      <c r="LAQ36" s="84"/>
      <c r="LAR36" s="84"/>
      <c r="LAS36" s="84"/>
      <c r="LAT36" s="84"/>
      <c r="LAU36" s="84"/>
      <c r="LAV36" s="84"/>
      <c r="LAW36" s="84"/>
      <c r="LAX36" s="84"/>
      <c r="LAY36" s="84"/>
      <c r="LAZ36" s="84"/>
      <c r="LBA36" s="84"/>
      <c r="LBB36" s="84"/>
      <c r="LBC36" s="84"/>
      <c r="LBD36" s="84"/>
      <c r="LBE36" s="84"/>
      <c r="LBF36" s="84"/>
      <c r="LBG36" s="84"/>
      <c r="LBH36" s="84"/>
      <c r="LBI36" s="84"/>
      <c r="LBJ36" s="84"/>
      <c r="LBK36" s="84"/>
      <c r="LBL36" s="84"/>
      <c r="LBM36" s="84"/>
      <c r="LBN36" s="84"/>
      <c r="LBO36" s="84"/>
      <c r="LBP36" s="84"/>
      <c r="LBQ36" s="84"/>
      <c r="LBR36" s="84"/>
      <c r="LBS36" s="84"/>
      <c r="LBT36" s="84"/>
      <c r="LBU36" s="84"/>
      <c r="LBV36" s="84"/>
      <c r="LBW36" s="84"/>
      <c r="LBX36" s="84"/>
      <c r="LBY36" s="84"/>
      <c r="LBZ36" s="84"/>
      <c r="LCA36" s="84"/>
      <c r="LCB36" s="84"/>
      <c r="LCC36" s="84"/>
      <c r="LCD36" s="84"/>
      <c r="LCE36" s="84"/>
      <c r="LCF36" s="84"/>
      <c r="LCG36" s="84"/>
      <c r="LCH36" s="84"/>
      <c r="LCI36" s="84"/>
      <c r="LCJ36" s="84"/>
      <c r="LCK36" s="84"/>
      <c r="LCL36" s="84"/>
      <c r="LCM36" s="84"/>
      <c r="LCN36" s="84"/>
      <c r="LCO36" s="84"/>
      <c r="LCP36" s="84"/>
      <c r="LCQ36" s="84"/>
      <c r="LCR36" s="84"/>
      <c r="LCS36" s="84"/>
      <c r="LCT36" s="84"/>
      <c r="LCU36" s="84"/>
      <c r="LCV36" s="84"/>
      <c r="LCW36" s="84"/>
      <c r="LCX36" s="84"/>
      <c r="LCY36" s="84"/>
      <c r="LCZ36" s="84"/>
      <c r="LDA36" s="84"/>
      <c r="LDB36" s="84"/>
      <c r="LDC36" s="84"/>
      <c r="LDD36" s="84"/>
      <c r="LDE36" s="84"/>
      <c r="LDF36" s="84"/>
      <c r="LDG36" s="84"/>
      <c r="LDH36" s="84"/>
      <c r="LDI36" s="84"/>
      <c r="LDJ36" s="84"/>
      <c r="LDK36" s="84"/>
      <c r="LDL36" s="84"/>
      <c r="LDM36" s="84"/>
      <c r="LDN36" s="84"/>
      <c r="LDO36" s="84"/>
      <c r="LDP36" s="84"/>
      <c r="LDQ36" s="84"/>
      <c r="LDR36" s="84"/>
      <c r="LDS36" s="84"/>
      <c r="LDT36" s="84"/>
      <c r="LDU36" s="84"/>
      <c r="LDV36" s="84"/>
      <c r="LDW36" s="84"/>
      <c r="LDX36" s="84"/>
      <c r="LDY36" s="84"/>
      <c r="LDZ36" s="84"/>
      <c r="LEA36" s="84"/>
      <c r="LEB36" s="84"/>
      <c r="LEC36" s="84"/>
      <c r="LED36" s="84"/>
      <c r="LEE36" s="84"/>
      <c r="LEF36" s="84"/>
      <c r="LEG36" s="84"/>
      <c r="LEH36" s="84"/>
      <c r="LEI36" s="84"/>
      <c r="LEJ36" s="84"/>
      <c r="LEK36" s="84"/>
      <c r="LEL36" s="84"/>
      <c r="LEM36" s="84"/>
      <c r="LEN36" s="84"/>
      <c r="LEO36" s="84"/>
      <c r="LEP36" s="84"/>
      <c r="LEQ36" s="84"/>
      <c r="LER36" s="84"/>
      <c r="LES36" s="84"/>
      <c r="LET36" s="84"/>
      <c r="LEU36" s="84"/>
      <c r="LEV36" s="84"/>
      <c r="LEW36" s="84"/>
      <c r="LEX36" s="84"/>
      <c r="LEY36" s="84"/>
      <c r="LEZ36" s="84"/>
      <c r="LFA36" s="84"/>
      <c r="LFB36" s="84"/>
      <c r="LFC36" s="84"/>
      <c r="LFD36" s="84"/>
      <c r="LFE36" s="84"/>
      <c r="LFF36" s="84"/>
      <c r="LFG36" s="84"/>
      <c r="LFH36" s="84"/>
      <c r="LFI36" s="84"/>
      <c r="LFJ36" s="84"/>
      <c r="LFK36" s="84"/>
      <c r="LFL36" s="84"/>
      <c r="LFM36" s="84"/>
      <c r="LFN36" s="84"/>
      <c r="LFO36" s="84"/>
      <c r="LFP36" s="84"/>
      <c r="LFQ36" s="84"/>
      <c r="LFR36" s="84"/>
      <c r="LFS36" s="84"/>
      <c r="LFT36" s="84"/>
      <c r="LFU36" s="84"/>
      <c r="LFV36" s="84"/>
      <c r="LFW36" s="84"/>
      <c r="LFX36" s="84"/>
      <c r="LFY36" s="84"/>
      <c r="LFZ36" s="84"/>
      <c r="LGA36" s="84"/>
      <c r="LGB36" s="84"/>
      <c r="LGC36" s="84"/>
      <c r="LGD36" s="84"/>
      <c r="LGE36" s="84"/>
      <c r="LGF36" s="84"/>
      <c r="LGG36" s="84"/>
      <c r="LGH36" s="84"/>
      <c r="LGI36" s="84"/>
      <c r="LGJ36" s="84"/>
      <c r="LGK36" s="84"/>
      <c r="LGL36" s="84"/>
      <c r="LGM36" s="84"/>
      <c r="LGN36" s="84"/>
      <c r="LGO36" s="84"/>
      <c r="LGP36" s="84"/>
      <c r="LGQ36" s="84"/>
      <c r="LGR36" s="84"/>
      <c r="LGS36" s="84"/>
      <c r="LGT36" s="84"/>
      <c r="LGU36" s="84"/>
      <c r="LGV36" s="84"/>
      <c r="LGW36" s="84"/>
      <c r="LGX36" s="84"/>
      <c r="LGY36" s="84"/>
      <c r="LGZ36" s="84"/>
      <c r="LHA36" s="84"/>
      <c r="LHB36" s="84"/>
      <c r="LHC36" s="84"/>
      <c r="LHD36" s="84"/>
      <c r="LHE36" s="84"/>
      <c r="LHF36" s="84"/>
      <c r="LHG36" s="84"/>
      <c r="LHH36" s="84"/>
      <c r="LHI36" s="84"/>
      <c r="LHJ36" s="84"/>
      <c r="LHK36" s="84"/>
      <c r="LHL36" s="84"/>
      <c r="LHM36" s="84"/>
      <c r="LHN36" s="84"/>
      <c r="LHO36" s="84"/>
      <c r="LHP36" s="84"/>
      <c r="LHQ36" s="84"/>
      <c r="LHR36" s="84"/>
      <c r="LHS36" s="84"/>
      <c r="LHT36" s="84"/>
      <c r="LHU36" s="84"/>
      <c r="LHV36" s="84"/>
      <c r="LHW36" s="84"/>
      <c r="LHX36" s="84"/>
      <c r="LHY36" s="84"/>
      <c r="LHZ36" s="84"/>
      <c r="LIA36" s="84"/>
      <c r="LIB36" s="84"/>
      <c r="LIC36" s="84"/>
      <c r="LID36" s="84"/>
      <c r="LIE36" s="84"/>
      <c r="LIF36" s="84"/>
      <c r="LIG36" s="84"/>
      <c r="LIH36" s="84"/>
      <c r="LII36" s="84"/>
      <c r="LIJ36" s="84"/>
      <c r="LIK36" s="84"/>
      <c r="LIL36" s="84"/>
      <c r="LIM36" s="84"/>
      <c r="LIN36" s="84"/>
      <c r="LIO36" s="84"/>
      <c r="LIP36" s="84"/>
      <c r="LIQ36" s="84"/>
      <c r="LIR36" s="84"/>
      <c r="LIS36" s="84"/>
      <c r="LIT36" s="84"/>
      <c r="LIU36" s="84"/>
      <c r="LIV36" s="84"/>
      <c r="LIW36" s="84"/>
      <c r="LIX36" s="84"/>
      <c r="LIY36" s="84"/>
      <c r="LIZ36" s="84"/>
      <c r="LJA36" s="84"/>
      <c r="LJB36" s="84"/>
      <c r="LJC36" s="84"/>
      <c r="LJD36" s="84"/>
      <c r="LJE36" s="84"/>
      <c r="LJF36" s="84"/>
      <c r="LJG36" s="84"/>
      <c r="LJH36" s="84"/>
      <c r="LJI36" s="84"/>
      <c r="LJJ36" s="84"/>
      <c r="LJK36" s="84"/>
      <c r="LJL36" s="84"/>
      <c r="LJM36" s="84"/>
      <c r="LJN36" s="84"/>
      <c r="LJO36" s="84"/>
      <c r="LJP36" s="84"/>
      <c r="LJQ36" s="84"/>
      <c r="LJR36" s="84"/>
      <c r="LJS36" s="84"/>
      <c r="LJT36" s="84"/>
      <c r="LJU36" s="84"/>
      <c r="LJV36" s="84"/>
      <c r="LJW36" s="84"/>
      <c r="LJX36" s="84"/>
      <c r="LJY36" s="84"/>
      <c r="LJZ36" s="84"/>
      <c r="LKA36" s="84"/>
      <c r="LKB36" s="84"/>
      <c r="LKC36" s="84"/>
      <c r="LKD36" s="84"/>
      <c r="LKE36" s="84"/>
      <c r="LKF36" s="84"/>
      <c r="LKG36" s="84"/>
      <c r="LKH36" s="84"/>
      <c r="LKI36" s="84"/>
      <c r="LKJ36" s="84"/>
      <c r="LKK36" s="84"/>
      <c r="LKL36" s="84"/>
      <c r="LKM36" s="84"/>
      <c r="LKN36" s="84"/>
      <c r="LKO36" s="84"/>
      <c r="LKP36" s="84"/>
      <c r="LKQ36" s="84"/>
      <c r="LKR36" s="84"/>
      <c r="LKS36" s="84"/>
      <c r="LKT36" s="84"/>
      <c r="LKU36" s="84"/>
      <c r="LKV36" s="84"/>
      <c r="LKW36" s="84"/>
      <c r="LKX36" s="84"/>
      <c r="LKY36" s="84"/>
      <c r="LKZ36" s="84"/>
      <c r="LLA36" s="84"/>
      <c r="LLB36" s="84"/>
      <c r="LLC36" s="84"/>
      <c r="LLD36" s="84"/>
      <c r="LLE36" s="84"/>
      <c r="LLF36" s="84"/>
      <c r="LLG36" s="84"/>
      <c r="LLH36" s="84"/>
      <c r="LLI36" s="84"/>
      <c r="LLJ36" s="84"/>
      <c r="LLK36" s="84"/>
      <c r="LLL36" s="84"/>
      <c r="LLM36" s="84"/>
      <c r="LLN36" s="84"/>
      <c r="LLO36" s="84"/>
      <c r="LLP36" s="84"/>
      <c r="LLQ36" s="84"/>
      <c r="LLR36" s="84"/>
      <c r="LLS36" s="84"/>
      <c r="LLT36" s="84"/>
      <c r="LLU36" s="84"/>
      <c r="LLV36" s="84"/>
      <c r="LLW36" s="84"/>
      <c r="LLX36" s="84"/>
      <c r="LLY36" s="84"/>
      <c r="LLZ36" s="84"/>
      <c r="LMA36" s="84"/>
      <c r="LMB36" s="84"/>
      <c r="LMC36" s="84"/>
      <c r="LMD36" s="84"/>
      <c r="LME36" s="84"/>
      <c r="LMF36" s="84"/>
      <c r="LMG36" s="84"/>
      <c r="LMH36" s="84"/>
      <c r="LMI36" s="84"/>
      <c r="LMJ36" s="84"/>
      <c r="LMK36" s="84"/>
      <c r="LML36" s="84"/>
      <c r="LMM36" s="84"/>
      <c r="LMN36" s="84"/>
      <c r="LMO36" s="84"/>
      <c r="LMP36" s="84"/>
      <c r="LMQ36" s="84"/>
      <c r="LMR36" s="84"/>
      <c r="LMS36" s="84"/>
      <c r="LMT36" s="84"/>
      <c r="LMU36" s="84"/>
      <c r="LMV36" s="84"/>
      <c r="LMW36" s="84"/>
      <c r="LMX36" s="84"/>
      <c r="LMY36" s="84"/>
      <c r="LMZ36" s="84"/>
      <c r="LNA36" s="84"/>
      <c r="LNB36" s="84"/>
      <c r="LNC36" s="84"/>
      <c r="LND36" s="84"/>
      <c r="LNE36" s="84"/>
      <c r="LNF36" s="84"/>
      <c r="LNG36" s="84"/>
      <c r="LNH36" s="84"/>
      <c r="LNI36" s="84"/>
      <c r="LNJ36" s="84"/>
      <c r="LNK36" s="84"/>
      <c r="LNL36" s="84"/>
      <c r="LNM36" s="84"/>
      <c r="LNN36" s="84"/>
      <c r="LNO36" s="84"/>
      <c r="LNP36" s="84"/>
      <c r="LNQ36" s="84"/>
      <c r="LNR36" s="84"/>
      <c r="LNS36" s="84"/>
      <c r="LNT36" s="84"/>
      <c r="LNU36" s="84"/>
      <c r="LNV36" s="84"/>
      <c r="LNW36" s="84"/>
      <c r="LNX36" s="84"/>
      <c r="LNY36" s="84"/>
      <c r="LNZ36" s="84"/>
      <c r="LOA36" s="84"/>
      <c r="LOB36" s="84"/>
      <c r="LOC36" s="84"/>
      <c r="LOD36" s="84"/>
      <c r="LOE36" s="84"/>
      <c r="LOF36" s="84"/>
      <c r="LOG36" s="84"/>
      <c r="LOH36" s="84"/>
      <c r="LOI36" s="84"/>
      <c r="LOJ36" s="84"/>
      <c r="LOK36" s="84"/>
      <c r="LOL36" s="84"/>
      <c r="LOM36" s="84"/>
      <c r="LON36" s="84"/>
      <c r="LOO36" s="84"/>
      <c r="LOP36" s="84"/>
      <c r="LOQ36" s="84"/>
      <c r="LOR36" s="84"/>
      <c r="LOS36" s="84"/>
      <c r="LOT36" s="84"/>
      <c r="LOU36" s="84"/>
      <c r="LOV36" s="84"/>
      <c r="LOW36" s="84"/>
      <c r="LOX36" s="84"/>
      <c r="LOY36" s="84"/>
      <c r="LOZ36" s="84"/>
      <c r="LPA36" s="84"/>
      <c r="LPB36" s="84"/>
      <c r="LPC36" s="84"/>
      <c r="LPD36" s="84"/>
      <c r="LPE36" s="84"/>
      <c r="LPF36" s="84"/>
      <c r="LPG36" s="84"/>
      <c r="LPH36" s="84"/>
      <c r="LPI36" s="84"/>
      <c r="LPJ36" s="84"/>
      <c r="LPK36" s="84"/>
      <c r="LPL36" s="84"/>
      <c r="LPM36" s="84"/>
      <c r="LPN36" s="84"/>
      <c r="LPO36" s="84"/>
      <c r="LPP36" s="84"/>
      <c r="LPQ36" s="84"/>
      <c r="LPR36" s="84"/>
      <c r="LPS36" s="84"/>
      <c r="LPT36" s="84"/>
      <c r="LPU36" s="84"/>
      <c r="LPV36" s="84"/>
      <c r="LPW36" s="84"/>
      <c r="LPX36" s="84"/>
      <c r="LPY36" s="84"/>
      <c r="LPZ36" s="84"/>
      <c r="LQA36" s="84"/>
      <c r="LQB36" s="84"/>
      <c r="LQC36" s="84"/>
      <c r="LQD36" s="84"/>
      <c r="LQE36" s="84"/>
      <c r="LQF36" s="84"/>
      <c r="LQG36" s="84"/>
      <c r="LQH36" s="84"/>
      <c r="LQI36" s="84"/>
      <c r="LQJ36" s="84"/>
      <c r="LQK36" s="84"/>
      <c r="LQL36" s="84"/>
      <c r="LQM36" s="84"/>
      <c r="LQN36" s="84"/>
      <c r="LQO36" s="84"/>
      <c r="LQP36" s="84"/>
      <c r="LQQ36" s="84"/>
      <c r="LQR36" s="84"/>
      <c r="LQS36" s="84"/>
      <c r="LQT36" s="84"/>
      <c r="LQU36" s="84"/>
      <c r="LQV36" s="84"/>
      <c r="LQW36" s="84"/>
      <c r="LQX36" s="84"/>
      <c r="LQY36" s="84"/>
      <c r="LQZ36" s="84"/>
      <c r="LRA36" s="84"/>
      <c r="LRB36" s="84"/>
      <c r="LRC36" s="84"/>
      <c r="LRD36" s="84"/>
      <c r="LRE36" s="84"/>
      <c r="LRF36" s="84"/>
      <c r="LRG36" s="84"/>
      <c r="LRH36" s="84"/>
      <c r="LRI36" s="84"/>
      <c r="LRJ36" s="84"/>
      <c r="LRK36" s="84"/>
      <c r="LRL36" s="84"/>
      <c r="LRM36" s="84"/>
      <c r="LRN36" s="84"/>
      <c r="LRO36" s="84"/>
      <c r="LRP36" s="84"/>
      <c r="LRQ36" s="84"/>
      <c r="LRR36" s="84"/>
      <c r="LRS36" s="84"/>
      <c r="LRT36" s="84"/>
      <c r="LRU36" s="84"/>
      <c r="LRV36" s="84"/>
      <c r="LRW36" s="84"/>
      <c r="LRX36" s="84"/>
      <c r="LRY36" s="84"/>
      <c r="LRZ36" s="84"/>
      <c r="LSA36" s="84"/>
      <c r="LSB36" s="84"/>
      <c r="LSC36" s="84"/>
      <c r="LSD36" s="84"/>
      <c r="LSE36" s="84"/>
      <c r="LSF36" s="84"/>
      <c r="LSG36" s="84"/>
      <c r="LSH36" s="84"/>
      <c r="LSI36" s="84"/>
      <c r="LSJ36" s="84"/>
      <c r="LSK36" s="84"/>
      <c r="LSL36" s="84"/>
      <c r="LSM36" s="84"/>
      <c r="LSN36" s="84"/>
      <c r="LSO36" s="84"/>
      <c r="LSP36" s="84"/>
      <c r="LSQ36" s="84"/>
      <c r="LSR36" s="84"/>
      <c r="LSS36" s="84"/>
      <c r="LST36" s="84"/>
      <c r="LSU36" s="84"/>
      <c r="LSV36" s="84"/>
      <c r="LSW36" s="84"/>
      <c r="LSX36" s="84"/>
      <c r="LSY36" s="84"/>
      <c r="LSZ36" s="84"/>
      <c r="LTA36" s="84"/>
      <c r="LTB36" s="84"/>
      <c r="LTC36" s="84"/>
      <c r="LTD36" s="84"/>
      <c r="LTE36" s="84"/>
      <c r="LTF36" s="84"/>
      <c r="LTG36" s="84"/>
      <c r="LTH36" s="84"/>
      <c r="LTI36" s="84"/>
      <c r="LTJ36" s="84"/>
      <c r="LTK36" s="84"/>
      <c r="LTL36" s="84"/>
      <c r="LTM36" s="84"/>
      <c r="LTN36" s="84"/>
      <c r="LTO36" s="84"/>
      <c r="LTP36" s="84"/>
      <c r="LTQ36" s="84"/>
      <c r="LTR36" s="84"/>
      <c r="LTS36" s="84"/>
      <c r="LTT36" s="84"/>
      <c r="LTU36" s="84"/>
      <c r="LTV36" s="84"/>
      <c r="LTW36" s="84"/>
      <c r="LTX36" s="84"/>
      <c r="LTY36" s="84"/>
      <c r="LTZ36" s="84"/>
      <c r="LUA36" s="84"/>
      <c r="LUB36" s="84"/>
      <c r="LUC36" s="84"/>
      <c r="LUD36" s="84"/>
      <c r="LUE36" s="84"/>
      <c r="LUF36" s="84"/>
      <c r="LUG36" s="84"/>
      <c r="LUH36" s="84"/>
      <c r="LUI36" s="84"/>
      <c r="LUJ36" s="84"/>
      <c r="LUK36" s="84"/>
      <c r="LUL36" s="84"/>
      <c r="LUM36" s="84"/>
      <c r="LUN36" s="84"/>
      <c r="LUO36" s="84"/>
      <c r="LUP36" s="84"/>
      <c r="LUQ36" s="84"/>
      <c r="LUR36" s="84"/>
      <c r="LUS36" s="84"/>
      <c r="LUT36" s="84"/>
      <c r="LUU36" s="84"/>
      <c r="LUV36" s="84"/>
      <c r="LUW36" s="84"/>
      <c r="LUX36" s="84"/>
      <c r="LUY36" s="84"/>
      <c r="LUZ36" s="84"/>
      <c r="LVA36" s="84"/>
      <c r="LVB36" s="84"/>
      <c r="LVC36" s="84"/>
      <c r="LVD36" s="84"/>
      <c r="LVE36" s="84"/>
      <c r="LVF36" s="84"/>
      <c r="LVG36" s="84"/>
      <c r="LVH36" s="84"/>
      <c r="LVI36" s="84"/>
      <c r="LVJ36" s="84"/>
      <c r="LVK36" s="84"/>
      <c r="LVL36" s="84"/>
      <c r="LVM36" s="84"/>
      <c r="LVN36" s="84"/>
      <c r="LVO36" s="84"/>
      <c r="LVP36" s="84"/>
      <c r="LVQ36" s="84"/>
      <c r="LVR36" s="84"/>
      <c r="LVS36" s="84"/>
      <c r="LVT36" s="84"/>
      <c r="LVU36" s="84"/>
      <c r="LVV36" s="84"/>
      <c r="LVW36" s="84"/>
      <c r="LVX36" s="84"/>
      <c r="LVY36" s="84"/>
      <c r="LVZ36" s="84"/>
      <c r="LWA36" s="84"/>
      <c r="LWB36" s="84"/>
      <c r="LWC36" s="84"/>
      <c r="LWD36" s="84"/>
      <c r="LWE36" s="84"/>
      <c r="LWF36" s="84"/>
      <c r="LWG36" s="84"/>
      <c r="LWH36" s="84"/>
      <c r="LWI36" s="84"/>
      <c r="LWJ36" s="84"/>
      <c r="LWK36" s="84"/>
      <c r="LWL36" s="84"/>
      <c r="LWM36" s="84"/>
      <c r="LWN36" s="84"/>
      <c r="LWO36" s="84"/>
      <c r="LWP36" s="84"/>
      <c r="LWQ36" s="84"/>
      <c r="LWR36" s="84"/>
      <c r="LWS36" s="84"/>
      <c r="LWT36" s="84"/>
      <c r="LWU36" s="84"/>
      <c r="LWV36" s="84"/>
      <c r="LWW36" s="84"/>
      <c r="LWX36" s="84"/>
      <c r="LWY36" s="84"/>
      <c r="LWZ36" s="84"/>
      <c r="LXA36" s="84"/>
      <c r="LXB36" s="84"/>
      <c r="LXC36" s="84"/>
      <c r="LXD36" s="84"/>
      <c r="LXE36" s="84"/>
      <c r="LXF36" s="84"/>
      <c r="LXG36" s="84"/>
      <c r="LXH36" s="84"/>
      <c r="LXI36" s="84"/>
      <c r="LXJ36" s="84"/>
      <c r="LXK36" s="84"/>
      <c r="LXL36" s="84"/>
      <c r="LXM36" s="84"/>
      <c r="LXN36" s="84"/>
      <c r="LXO36" s="84"/>
      <c r="LXP36" s="84"/>
      <c r="LXQ36" s="84"/>
      <c r="LXR36" s="84"/>
      <c r="LXS36" s="84"/>
      <c r="LXT36" s="84"/>
      <c r="LXU36" s="84"/>
      <c r="LXV36" s="84"/>
      <c r="LXW36" s="84"/>
      <c r="LXX36" s="84"/>
      <c r="LXY36" s="84"/>
      <c r="LXZ36" s="84"/>
      <c r="LYA36" s="84"/>
      <c r="LYB36" s="84"/>
      <c r="LYC36" s="84"/>
      <c r="LYD36" s="84"/>
      <c r="LYE36" s="84"/>
      <c r="LYF36" s="84"/>
      <c r="LYG36" s="84"/>
      <c r="LYH36" s="84"/>
      <c r="LYI36" s="84"/>
      <c r="LYJ36" s="84"/>
      <c r="LYK36" s="84"/>
      <c r="LYL36" s="84"/>
      <c r="LYM36" s="84"/>
      <c r="LYN36" s="84"/>
      <c r="LYO36" s="84"/>
      <c r="LYP36" s="84"/>
      <c r="LYQ36" s="84"/>
      <c r="LYR36" s="84"/>
      <c r="LYS36" s="84"/>
      <c r="LYT36" s="84"/>
      <c r="LYU36" s="84"/>
      <c r="LYV36" s="84"/>
      <c r="LYW36" s="84"/>
      <c r="LYX36" s="84"/>
      <c r="LYY36" s="84"/>
      <c r="LYZ36" s="84"/>
      <c r="LZA36" s="84"/>
      <c r="LZB36" s="84"/>
      <c r="LZC36" s="84"/>
      <c r="LZD36" s="84"/>
      <c r="LZE36" s="84"/>
      <c r="LZF36" s="84"/>
      <c r="LZG36" s="84"/>
      <c r="LZH36" s="84"/>
      <c r="LZI36" s="84"/>
      <c r="LZJ36" s="84"/>
      <c r="LZK36" s="84"/>
      <c r="LZL36" s="84"/>
      <c r="LZM36" s="84"/>
      <c r="LZN36" s="84"/>
      <c r="LZO36" s="84"/>
      <c r="LZP36" s="84"/>
      <c r="LZQ36" s="84"/>
      <c r="LZR36" s="84"/>
      <c r="LZS36" s="84"/>
      <c r="LZT36" s="84"/>
      <c r="LZU36" s="84"/>
      <c r="LZV36" s="84"/>
      <c r="LZW36" s="84"/>
      <c r="LZX36" s="84"/>
      <c r="LZY36" s="84"/>
      <c r="LZZ36" s="84"/>
      <c r="MAA36" s="84"/>
      <c r="MAB36" s="84"/>
      <c r="MAC36" s="84"/>
      <c r="MAD36" s="84"/>
      <c r="MAE36" s="84"/>
      <c r="MAF36" s="84"/>
      <c r="MAG36" s="84"/>
      <c r="MAH36" s="84"/>
      <c r="MAI36" s="84"/>
      <c r="MAJ36" s="84"/>
      <c r="MAK36" s="84"/>
      <c r="MAL36" s="84"/>
      <c r="MAM36" s="84"/>
      <c r="MAN36" s="84"/>
      <c r="MAO36" s="84"/>
      <c r="MAP36" s="84"/>
      <c r="MAQ36" s="84"/>
      <c r="MAR36" s="84"/>
      <c r="MAS36" s="84"/>
      <c r="MAT36" s="84"/>
      <c r="MAU36" s="84"/>
      <c r="MAV36" s="84"/>
      <c r="MAW36" s="84"/>
      <c r="MAX36" s="84"/>
      <c r="MAY36" s="84"/>
      <c r="MAZ36" s="84"/>
      <c r="MBA36" s="84"/>
      <c r="MBB36" s="84"/>
      <c r="MBC36" s="84"/>
      <c r="MBD36" s="84"/>
      <c r="MBE36" s="84"/>
      <c r="MBF36" s="84"/>
      <c r="MBG36" s="84"/>
      <c r="MBH36" s="84"/>
      <c r="MBI36" s="84"/>
      <c r="MBJ36" s="84"/>
      <c r="MBK36" s="84"/>
      <c r="MBL36" s="84"/>
      <c r="MBM36" s="84"/>
      <c r="MBN36" s="84"/>
      <c r="MBO36" s="84"/>
      <c r="MBP36" s="84"/>
      <c r="MBQ36" s="84"/>
      <c r="MBR36" s="84"/>
      <c r="MBS36" s="84"/>
      <c r="MBT36" s="84"/>
      <c r="MBU36" s="84"/>
      <c r="MBV36" s="84"/>
      <c r="MBW36" s="84"/>
      <c r="MBX36" s="84"/>
      <c r="MBY36" s="84"/>
      <c r="MBZ36" s="84"/>
      <c r="MCA36" s="84"/>
      <c r="MCB36" s="84"/>
      <c r="MCC36" s="84"/>
      <c r="MCD36" s="84"/>
      <c r="MCE36" s="84"/>
      <c r="MCF36" s="84"/>
      <c r="MCG36" s="84"/>
      <c r="MCH36" s="84"/>
      <c r="MCI36" s="84"/>
      <c r="MCJ36" s="84"/>
      <c r="MCK36" s="84"/>
      <c r="MCL36" s="84"/>
      <c r="MCM36" s="84"/>
      <c r="MCN36" s="84"/>
      <c r="MCO36" s="84"/>
      <c r="MCP36" s="84"/>
      <c r="MCQ36" s="84"/>
      <c r="MCR36" s="84"/>
      <c r="MCS36" s="84"/>
      <c r="MCT36" s="84"/>
      <c r="MCU36" s="84"/>
      <c r="MCV36" s="84"/>
      <c r="MCW36" s="84"/>
      <c r="MCX36" s="84"/>
      <c r="MCY36" s="84"/>
      <c r="MCZ36" s="84"/>
      <c r="MDA36" s="84"/>
      <c r="MDB36" s="84"/>
      <c r="MDC36" s="84"/>
      <c r="MDD36" s="84"/>
      <c r="MDE36" s="84"/>
      <c r="MDF36" s="84"/>
      <c r="MDG36" s="84"/>
      <c r="MDH36" s="84"/>
      <c r="MDI36" s="84"/>
      <c r="MDJ36" s="84"/>
      <c r="MDK36" s="84"/>
      <c r="MDL36" s="84"/>
      <c r="MDM36" s="84"/>
      <c r="MDN36" s="84"/>
      <c r="MDO36" s="84"/>
      <c r="MDP36" s="84"/>
      <c r="MDQ36" s="84"/>
      <c r="MDR36" s="84"/>
      <c r="MDS36" s="84"/>
      <c r="MDT36" s="84"/>
      <c r="MDU36" s="84"/>
      <c r="MDV36" s="84"/>
      <c r="MDW36" s="84"/>
      <c r="MDX36" s="84"/>
      <c r="MDY36" s="84"/>
      <c r="MDZ36" s="84"/>
      <c r="MEA36" s="84"/>
      <c r="MEB36" s="84"/>
      <c r="MEC36" s="84"/>
      <c r="MED36" s="84"/>
      <c r="MEE36" s="84"/>
      <c r="MEF36" s="84"/>
      <c r="MEG36" s="84"/>
      <c r="MEH36" s="84"/>
      <c r="MEI36" s="84"/>
      <c r="MEJ36" s="84"/>
      <c r="MEK36" s="84"/>
      <c r="MEL36" s="84"/>
      <c r="MEM36" s="84"/>
      <c r="MEN36" s="84"/>
      <c r="MEO36" s="84"/>
      <c r="MEP36" s="84"/>
      <c r="MEQ36" s="84"/>
      <c r="MER36" s="84"/>
      <c r="MES36" s="84"/>
      <c r="MET36" s="84"/>
      <c r="MEU36" s="84"/>
      <c r="MEV36" s="84"/>
      <c r="MEW36" s="84"/>
      <c r="MEX36" s="84"/>
      <c r="MEY36" s="84"/>
      <c r="MEZ36" s="84"/>
      <c r="MFA36" s="84"/>
      <c r="MFB36" s="84"/>
      <c r="MFC36" s="84"/>
      <c r="MFD36" s="84"/>
      <c r="MFE36" s="84"/>
      <c r="MFF36" s="84"/>
      <c r="MFG36" s="84"/>
      <c r="MFH36" s="84"/>
      <c r="MFI36" s="84"/>
      <c r="MFJ36" s="84"/>
      <c r="MFK36" s="84"/>
      <c r="MFL36" s="84"/>
      <c r="MFM36" s="84"/>
      <c r="MFN36" s="84"/>
      <c r="MFO36" s="84"/>
      <c r="MFP36" s="84"/>
      <c r="MFQ36" s="84"/>
      <c r="MFR36" s="84"/>
      <c r="MFS36" s="84"/>
      <c r="MFT36" s="84"/>
      <c r="MFU36" s="84"/>
      <c r="MFV36" s="84"/>
      <c r="MFW36" s="84"/>
      <c r="MFX36" s="84"/>
      <c r="MFY36" s="84"/>
      <c r="MFZ36" s="84"/>
      <c r="MGA36" s="84"/>
      <c r="MGB36" s="84"/>
      <c r="MGC36" s="84"/>
      <c r="MGD36" s="84"/>
      <c r="MGE36" s="84"/>
      <c r="MGF36" s="84"/>
      <c r="MGG36" s="84"/>
      <c r="MGH36" s="84"/>
      <c r="MGI36" s="84"/>
      <c r="MGJ36" s="84"/>
      <c r="MGK36" s="84"/>
      <c r="MGL36" s="84"/>
      <c r="MGM36" s="84"/>
      <c r="MGN36" s="84"/>
      <c r="MGO36" s="84"/>
      <c r="MGP36" s="84"/>
      <c r="MGQ36" s="84"/>
      <c r="MGR36" s="84"/>
      <c r="MGS36" s="84"/>
      <c r="MGT36" s="84"/>
      <c r="MGU36" s="84"/>
      <c r="MGV36" s="84"/>
      <c r="MGW36" s="84"/>
      <c r="MGX36" s="84"/>
      <c r="MGY36" s="84"/>
      <c r="MGZ36" s="84"/>
      <c r="MHA36" s="84"/>
      <c r="MHB36" s="84"/>
      <c r="MHC36" s="84"/>
      <c r="MHD36" s="84"/>
      <c r="MHE36" s="84"/>
      <c r="MHF36" s="84"/>
      <c r="MHG36" s="84"/>
      <c r="MHH36" s="84"/>
      <c r="MHI36" s="84"/>
      <c r="MHJ36" s="84"/>
      <c r="MHK36" s="84"/>
      <c r="MHL36" s="84"/>
      <c r="MHM36" s="84"/>
      <c r="MHN36" s="84"/>
      <c r="MHO36" s="84"/>
      <c r="MHP36" s="84"/>
      <c r="MHQ36" s="84"/>
      <c r="MHR36" s="84"/>
      <c r="MHS36" s="84"/>
      <c r="MHT36" s="84"/>
      <c r="MHU36" s="84"/>
      <c r="MHV36" s="84"/>
      <c r="MHW36" s="84"/>
      <c r="MHX36" s="84"/>
      <c r="MHY36" s="84"/>
      <c r="MHZ36" s="84"/>
      <c r="MIA36" s="84"/>
      <c r="MIB36" s="84"/>
      <c r="MIC36" s="84"/>
      <c r="MID36" s="84"/>
      <c r="MIE36" s="84"/>
      <c r="MIF36" s="84"/>
      <c r="MIG36" s="84"/>
      <c r="MIH36" s="84"/>
      <c r="MII36" s="84"/>
      <c r="MIJ36" s="84"/>
      <c r="MIK36" s="84"/>
      <c r="MIL36" s="84"/>
      <c r="MIM36" s="84"/>
      <c r="MIN36" s="84"/>
      <c r="MIO36" s="84"/>
      <c r="MIP36" s="84"/>
      <c r="MIQ36" s="84"/>
      <c r="MIR36" s="84"/>
      <c r="MIS36" s="84"/>
      <c r="MIT36" s="84"/>
      <c r="MIU36" s="84"/>
      <c r="MIV36" s="84"/>
      <c r="MIW36" s="84"/>
      <c r="MIX36" s="84"/>
      <c r="MIY36" s="84"/>
      <c r="MIZ36" s="84"/>
      <c r="MJA36" s="84"/>
      <c r="MJB36" s="84"/>
      <c r="MJC36" s="84"/>
      <c r="MJD36" s="84"/>
      <c r="MJE36" s="84"/>
      <c r="MJF36" s="84"/>
      <c r="MJG36" s="84"/>
      <c r="MJH36" s="84"/>
      <c r="MJI36" s="84"/>
      <c r="MJJ36" s="84"/>
      <c r="MJK36" s="84"/>
      <c r="MJL36" s="84"/>
      <c r="MJM36" s="84"/>
      <c r="MJN36" s="84"/>
      <c r="MJO36" s="84"/>
      <c r="MJP36" s="84"/>
      <c r="MJQ36" s="84"/>
      <c r="MJR36" s="84"/>
      <c r="MJS36" s="84"/>
      <c r="MJT36" s="84"/>
      <c r="MJU36" s="84"/>
      <c r="MJV36" s="84"/>
      <c r="MJW36" s="84"/>
      <c r="MJX36" s="84"/>
      <c r="MJY36" s="84"/>
      <c r="MJZ36" s="84"/>
      <c r="MKA36" s="84"/>
      <c r="MKB36" s="84"/>
      <c r="MKC36" s="84"/>
      <c r="MKD36" s="84"/>
      <c r="MKE36" s="84"/>
      <c r="MKF36" s="84"/>
      <c r="MKG36" s="84"/>
      <c r="MKH36" s="84"/>
      <c r="MKI36" s="84"/>
      <c r="MKJ36" s="84"/>
      <c r="MKK36" s="84"/>
      <c r="MKL36" s="84"/>
      <c r="MKM36" s="84"/>
      <c r="MKN36" s="84"/>
      <c r="MKO36" s="84"/>
      <c r="MKP36" s="84"/>
      <c r="MKQ36" s="84"/>
      <c r="MKR36" s="84"/>
      <c r="MKS36" s="84"/>
      <c r="MKT36" s="84"/>
      <c r="MKU36" s="84"/>
      <c r="MKV36" s="84"/>
      <c r="MKW36" s="84"/>
      <c r="MKX36" s="84"/>
      <c r="MKY36" s="84"/>
      <c r="MKZ36" s="84"/>
      <c r="MLA36" s="84"/>
      <c r="MLB36" s="84"/>
      <c r="MLC36" s="84"/>
      <c r="MLD36" s="84"/>
      <c r="MLE36" s="84"/>
      <c r="MLF36" s="84"/>
      <c r="MLG36" s="84"/>
      <c r="MLH36" s="84"/>
      <c r="MLI36" s="84"/>
      <c r="MLJ36" s="84"/>
      <c r="MLK36" s="84"/>
      <c r="MLL36" s="84"/>
      <c r="MLM36" s="84"/>
      <c r="MLN36" s="84"/>
      <c r="MLO36" s="84"/>
      <c r="MLP36" s="84"/>
      <c r="MLQ36" s="84"/>
      <c r="MLR36" s="84"/>
      <c r="MLS36" s="84"/>
      <c r="MLT36" s="84"/>
      <c r="MLU36" s="84"/>
      <c r="MLV36" s="84"/>
      <c r="MLW36" s="84"/>
      <c r="MLX36" s="84"/>
      <c r="MLY36" s="84"/>
      <c r="MLZ36" s="84"/>
      <c r="MMA36" s="84"/>
      <c r="MMB36" s="84"/>
      <c r="MMC36" s="84"/>
      <c r="MMD36" s="84"/>
      <c r="MME36" s="84"/>
      <c r="MMF36" s="84"/>
      <c r="MMG36" s="84"/>
      <c r="MMH36" s="84"/>
      <c r="MMI36" s="84"/>
      <c r="MMJ36" s="84"/>
      <c r="MMK36" s="84"/>
      <c r="MML36" s="84"/>
      <c r="MMM36" s="84"/>
      <c r="MMN36" s="84"/>
      <c r="MMO36" s="84"/>
      <c r="MMP36" s="84"/>
      <c r="MMQ36" s="84"/>
      <c r="MMR36" s="84"/>
      <c r="MMS36" s="84"/>
      <c r="MMT36" s="84"/>
      <c r="MMU36" s="84"/>
      <c r="MMV36" s="84"/>
      <c r="MMW36" s="84"/>
      <c r="MMX36" s="84"/>
      <c r="MMY36" s="84"/>
      <c r="MMZ36" s="84"/>
      <c r="MNA36" s="84"/>
      <c r="MNB36" s="84"/>
      <c r="MNC36" s="84"/>
      <c r="MND36" s="84"/>
      <c r="MNE36" s="84"/>
      <c r="MNF36" s="84"/>
      <c r="MNG36" s="84"/>
      <c r="MNH36" s="84"/>
      <c r="MNI36" s="84"/>
      <c r="MNJ36" s="84"/>
      <c r="MNK36" s="84"/>
      <c r="MNL36" s="84"/>
      <c r="MNM36" s="84"/>
      <c r="MNN36" s="84"/>
      <c r="MNO36" s="84"/>
      <c r="MNP36" s="84"/>
      <c r="MNQ36" s="84"/>
      <c r="MNR36" s="84"/>
      <c r="MNS36" s="84"/>
      <c r="MNT36" s="84"/>
      <c r="MNU36" s="84"/>
      <c r="MNV36" s="84"/>
      <c r="MNW36" s="84"/>
      <c r="MNX36" s="84"/>
      <c r="MNY36" s="84"/>
      <c r="MNZ36" s="84"/>
      <c r="MOA36" s="84"/>
      <c r="MOB36" s="84"/>
      <c r="MOC36" s="84"/>
      <c r="MOD36" s="84"/>
      <c r="MOE36" s="84"/>
      <c r="MOF36" s="84"/>
      <c r="MOG36" s="84"/>
      <c r="MOH36" s="84"/>
      <c r="MOI36" s="84"/>
      <c r="MOJ36" s="84"/>
      <c r="MOK36" s="84"/>
      <c r="MOL36" s="84"/>
      <c r="MOM36" s="84"/>
      <c r="MON36" s="84"/>
      <c r="MOO36" s="84"/>
      <c r="MOP36" s="84"/>
      <c r="MOQ36" s="84"/>
      <c r="MOR36" s="84"/>
      <c r="MOS36" s="84"/>
      <c r="MOT36" s="84"/>
      <c r="MOU36" s="84"/>
      <c r="MOV36" s="84"/>
      <c r="MOW36" s="84"/>
      <c r="MOX36" s="84"/>
      <c r="MOY36" s="84"/>
      <c r="MOZ36" s="84"/>
      <c r="MPA36" s="84"/>
      <c r="MPB36" s="84"/>
      <c r="MPC36" s="84"/>
      <c r="MPD36" s="84"/>
      <c r="MPE36" s="84"/>
      <c r="MPF36" s="84"/>
      <c r="MPG36" s="84"/>
      <c r="MPH36" s="84"/>
      <c r="MPI36" s="84"/>
      <c r="MPJ36" s="84"/>
      <c r="MPK36" s="84"/>
      <c r="MPL36" s="84"/>
      <c r="MPM36" s="84"/>
      <c r="MPN36" s="84"/>
      <c r="MPO36" s="84"/>
      <c r="MPP36" s="84"/>
      <c r="MPQ36" s="84"/>
      <c r="MPR36" s="84"/>
      <c r="MPS36" s="84"/>
      <c r="MPT36" s="84"/>
      <c r="MPU36" s="84"/>
      <c r="MPV36" s="84"/>
      <c r="MPW36" s="84"/>
      <c r="MPX36" s="84"/>
      <c r="MPY36" s="84"/>
      <c r="MPZ36" s="84"/>
      <c r="MQA36" s="84"/>
      <c r="MQB36" s="84"/>
      <c r="MQC36" s="84"/>
      <c r="MQD36" s="84"/>
      <c r="MQE36" s="84"/>
      <c r="MQF36" s="84"/>
      <c r="MQG36" s="84"/>
      <c r="MQH36" s="84"/>
      <c r="MQI36" s="84"/>
      <c r="MQJ36" s="84"/>
      <c r="MQK36" s="84"/>
      <c r="MQL36" s="84"/>
      <c r="MQM36" s="84"/>
      <c r="MQN36" s="84"/>
      <c r="MQO36" s="84"/>
      <c r="MQP36" s="84"/>
      <c r="MQQ36" s="84"/>
      <c r="MQR36" s="84"/>
      <c r="MQS36" s="84"/>
      <c r="MQT36" s="84"/>
      <c r="MQU36" s="84"/>
      <c r="MQV36" s="84"/>
      <c r="MQW36" s="84"/>
      <c r="MQX36" s="84"/>
      <c r="MQY36" s="84"/>
      <c r="MQZ36" s="84"/>
      <c r="MRA36" s="84"/>
      <c r="MRB36" s="84"/>
      <c r="MRC36" s="84"/>
      <c r="MRD36" s="84"/>
      <c r="MRE36" s="84"/>
      <c r="MRF36" s="84"/>
      <c r="MRG36" s="84"/>
      <c r="MRH36" s="84"/>
      <c r="MRI36" s="84"/>
      <c r="MRJ36" s="84"/>
      <c r="MRK36" s="84"/>
      <c r="MRL36" s="84"/>
      <c r="MRM36" s="84"/>
      <c r="MRN36" s="84"/>
      <c r="MRO36" s="84"/>
      <c r="MRP36" s="84"/>
      <c r="MRQ36" s="84"/>
      <c r="MRR36" s="84"/>
      <c r="MRS36" s="84"/>
      <c r="MRT36" s="84"/>
      <c r="MRU36" s="84"/>
      <c r="MRV36" s="84"/>
      <c r="MRW36" s="84"/>
      <c r="MRX36" s="84"/>
      <c r="MRY36" s="84"/>
      <c r="MRZ36" s="84"/>
      <c r="MSA36" s="84"/>
      <c r="MSB36" s="84"/>
      <c r="MSC36" s="84"/>
      <c r="MSD36" s="84"/>
      <c r="MSE36" s="84"/>
      <c r="MSF36" s="84"/>
      <c r="MSG36" s="84"/>
      <c r="MSH36" s="84"/>
      <c r="MSI36" s="84"/>
      <c r="MSJ36" s="84"/>
      <c r="MSK36" s="84"/>
      <c r="MSL36" s="84"/>
      <c r="MSM36" s="84"/>
      <c r="MSN36" s="84"/>
      <c r="MSO36" s="84"/>
      <c r="MSP36" s="84"/>
      <c r="MSQ36" s="84"/>
      <c r="MSR36" s="84"/>
      <c r="MSS36" s="84"/>
      <c r="MST36" s="84"/>
      <c r="MSU36" s="84"/>
      <c r="MSV36" s="84"/>
      <c r="MSW36" s="84"/>
      <c r="MSX36" s="84"/>
      <c r="MSY36" s="84"/>
      <c r="MSZ36" s="84"/>
      <c r="MTA36" s="84"/>
      <c r="MTB36" s="84"/>
      <c r="MTC36" s="84"/>
      <c r="MTD36" s="84"/>
      <c r="MTE36" s="84"/>
      <c r="MTF36" s="84"/>
      <c r="MTG36" s="84"/>
      <c r="MTH36" s="84"/>
      <c r="MTI36" s="84"/>
      <c r="MTJ36" s="84"/>
      <c r="MTK36" s="84"/>
      <c r="MTL36" s="84"/>
      <c r="MTM36" s="84"/>
      <c r="MTN36" s="84"/>
      <c r="MTO36" s="84"/>
      <c r="MTP36" s="84"/>
      <c r="MTQ36" s="84"/>
      <c r="MTR36" s="84"/>
      <c r="MTS36" s="84"/>
      <c r="MTT36" s="84"/>
      <c r="MTU36" s="84"/>
      <c r="MTV36" s="84"/>
      <c r="MTW36" s="84"/>
      <c r="MTX36" s="84"/>
      <c r="MTY36" s="84"/>
      <c r="MTZ36" s="84"/>
      <c r="MUA36" s="84"/>
      <c r="MUB36" s="84"/>
      <c r="MUC36" s="84"/>
      <c r="MUD36" s="84"/>
      <c r="MUE36" s="84"/>
      <c r="MUF36" s="84"/>
      <c r="MUG36" s="84"/>
      <c r="MUH36" s="84"/>
      <c r="MUI36" s="84"/>
      <c r="MUJ36" s="84"/>
      <c r="MUK36" s="84"/>
      <c r="MUL36" s="84"/>
      <c r="MUM36" s="84"/>
      <c r="MUN36" s="84"/>
      <c r="MUO36" s="84"/>
      <c r="MUP36" s="84"/>
      <c r="MUQ36" s="84"/>
      <c r="MUR36" s="84"/>
      <c r="MUS36" s="84"/>
      <c r="MUT36" s="84"/>
      <c r="MUU36" s="84"/>
      <c r="MUV36" s="84"/>
      <c r="MUW36" s="84"/>
      <c r="MUX36" s="84"/>
      <c r="MUY36" s="84"/>
      <c r="MUZ36" s="84"/>
      <c r="MVA36" s="84"/>
      <c r="MVB36" s="84"/>
      <c r="MVC36" s="84"/>
      <c r="MVD36" s="84"/>
      <c r="MVE36" s="84"/>
      <c r="MVF36" s="84"/>
      <c r="MVG36" s="84"/>
      <c r="MVH36" s="84"/>
      <c r="MVI36" s="84"/>
      <c r="MVJ36" s="84"/>
      <c r="MVK36" s="84"/>
      <c r="MVL36" s="84"/>
      <c r="MVM36" s="84"/>
      <c r="MVN36" s="84"/>
      <c r="MVO36" s="84"/>
      <c r="MVP36" s="84"/>
      <c r="MVQ36" s="84"/>
      <c r="MVR36" s="84"/>
      <c r="MVS36" s="84"/>
      <c r="MVT36" s="84"/>
      <c r="MVU36" s="84"/>
      <c r="MVV36" s="84"/>
      <c r="MVW36" s="84"/>
      <c r="MVX36" s="84"/>
      <c r="MVY36" s="84"/>
      <c r="MVZ36" s="84"/>
      <c r="MWA36" s="84"/>
      <c r="MWB36" s="84"/>
      <c r="MWC36" s="84"/>
      <c r="MWD36" s="84"/>
      <c r="MWE36" s="84"/>
      <c r="MWF36" s="84"/>
      <c r="MWG36" s="84"/>
      <c r="MWH36" s="84"/>
      <c r="MWI36" s="84"/>
      <c r="MWJ36" s="84"/>
      <c r="MWK36" s="84"/>
      <c r="MWL36" s="84"/>
      <c r="MWM36" s="84"/>
      <c r="MWN36" s="84"/>
      <c r="MWO36" s="84"/>
      <c r="MWP36" s="84"/>
      <c r="MWQ36" s="84"/>
      <c r="MWR36" s="84"/>
      <c r="MWS36" s="84"/>
      <c r="MWT36" s="84"/>
      <c r="MWU36" s="84"/>
      <c r="MWV36" s="84"/>
      <c r="MWW36" s="84"/>
      <c r="MWX36" s="84"/>
      <c r="MWY36" s="84"/>
      <c r="MWZ36" s="84"/>
      <c r="MXA36" s="84"/>
      <c r="MXB36" s="84"/>
      <c r="MXC36" s="84"/>
      <c r="MXD36" s="84"/>
      <c r="MXE36" s="84"/>
      <c r="MXF36" s="84"/>
      <c r="MXG36" s="84"/>
      <c r="MXH36" s="84"/>
      <c r="MXI36" s="84"/>
      <c r="MXJ36" s="84"/>
      <c r="MXK36" s="84"/>
      <c r="MXL36" s="84"/>
      <c r="MXM36" s="84"/>
      <c r="MXN36" s="84"/>
      <c r="MXO36" s="84"/>
      <c r="MXP36" s="84"/>
      <c r="MXQ36" s="84"/>
      <c r="MXR36" s="84"/>
      <c r="MXS36" s="84"/>
      <c r="MXT36" s="84"/>
      <c r="MXU36" s="84"/>
      <c r="MXV36" s="84"/>
      <c r="MXW36" s="84"/>
      <c r="MXX36" s="84"/>
      <c r="MXY36" s="84"/>
      <c r="MXZ36" s="84"/>
      <c r="MYA36" s="84"/>
      <c r="MYB36" s="84"/>
      <c r="MYC36" s="84"/>
      <c r="MYD36" s="84"/>
      <c r="MYE36" s="84"/>
      <c r="MYF36" s="84"/>
      <c r="MYG36" s="84"/>
      <c r="MYH36" s="84"/>
      <c r="MYI36" s="84"/>
      <c r="MYJ36" s="84"/>
      <c r="MYK36" s="84"/>
      <c r="MYL36" s="84"/>
      <c r="MYM36" s="84"/>
      <c r="MYN36" s="84"/>
      <c r="MYO36" s="84"/>
      <c r="MYP36" s="84"/>
      <c r="MYQ36" s="84"/>
      <c r="MYR36" s="84"/>
      <c r="MYS36" s="84"/>
      <c r="MYT36" s="84"/>
      <c r="MYU36" s="84"/>
      <c r="MYV36" s="84"/>
      <c r="MYW36" s="84"/>
      <c r="MYX36" s="84"/>
      <c r="MYY36" s="84"/>
      <c r="MYZ36" s="84"/>
      <c r="MZA36" s="84"/>
      <c r="MZB36" s="84"/>
      <c r="MZC36" s="84"/>
      <c r="MZD36" s="84"/>
      <c r="MZE36" s="84"/>
      <c r="MZF36" s="84"/>
      <c r="MZG36" s="84"/>
      <c r="MZH36" s="84"/>
      <c r="MZI36" s="84"/>
      <c r="MZJ36" s="84"/>
      <c r="MZK36" s="84"/>
      <c r="MZL36" s="84"/>
      <c r="MZM36" s="84"/>
      <c r="MZN36" s="84"/>
      <c r="MZO36" s="84"/>
      <c r="MZP36" s="84"/>
      <c r="MZQ36" s="84"/>
      <c r="MZR36" s="84"/>
      <c r="MZS36" s="84"/>
      <c r="MZT36" s="84"/>
      <c r="MZU36" s="84"/>
      <c r="MZV36" s="84"/>
      <c r="MZW36" s="84"/>
      <c r="MZX36" s="84"/>
      <c r="MZY36" s="84"/>
      <c r="MZZ36" s="84"/>
      <c r="NAA36" s="84"/>
      <c r="NAB36" s="84"/>
      <c r="NAC36" s="84"/>
      <c r="NAD36" s="84"/>
      <c r="NAE36" s="84"/>
      <c r="NAF36" s="84"/>
      <c r="NAG36" s="84"/>
      <c r="NAH36" s="84"/>
      <c r="NAI36" s="84"/>
      <c r="NAJ36" s="84"/>
      <c r="NAK36" s="84"/>
      <c r="NAL36" s="84"/>
      <c r="NAM36" s="84"/>
      <c r="NAN36" s="84"/>
      <c r="NAO36" s="84"/>
      <c r="NAP36" s="84"/>
      <c r="NAQ36" s="84"/>
      <c r="NAR36" s="84"/>
      <c r="NAS36" s="84"/>
      <c r="NAT36" s="84"/>
      <c r="NAU36" s="84"/>
      <c r="NAV36" s="84"/>
      <c r="NAW36" s="84"/>
      <c r="NAX36" s="84"/>
      <c r="NAY36" s="84"/>
      <c r="NAZ36" s="84"/>
      <c r="NBA36" s="84"/>
      <c r="NBB36" s="84"/>
      <c r="NBC36" s="84"/>
      <c r="NBD36" s="84"/>
      <c r="NBE36" s="84"/>
      <c r="NBF36" s="84"/>
      <c r="NBG36" s="84"/>
      <c r="NBH36" s="84"/>
      <c r="NBI36" s="84"/>
      <c r="NBJ36" s="84"/>
      <c r="NBK36" s="84"/>
      <c r="NBL36" s="84"/>
      <c r="NBM36" s="84"/>
      <c r="NBN36" s="84"/>
      <c r="NBO36" s="84"/>
      <c r="NBP36" s="84"/>
      <c r="NBQ36" s="84"/>
      <c r="NBR36" s="84"/>
      <c r="NBS36" s="84"/>
      <c r="NBT36" s="84"/>
      <c r="NBU36" s="84"/>
      <c r="NBV36" s="84"/>
      <c r="NBW36" s="84"/>
      <c r="NBX36" s="84"/>
      <c r="NBY36" s="84"/>
      <c r="NBZ36" s="84"/>
      <c r="NCA36" s="84"/>
      <c r="NCB36" s="84"/>
      <c r="NCC36" s="84"/>
      <c r="NCD36" s="84"/>
      <c r="NCE36" s="84"/>
      <c r="NCF36" s="84"/>
      <c r="NCG36" s="84"/>
      <c r="NCH36" s="84"/>
      <c r="NCI36" s="84"/>
      <c r="NCJ36" s="84"/>
      <c r="NCK36" s="84"/>
      <c r="NCL36" s="84"/>
      <c r="NCM36" s="84"/>
      <c r="NCN36" s="84"/>
      <c r="NCO36" s="84"/>
      <c r="NCP36" s="84"/>
      <c r="NCQ36" s="84"/>
      <c r="NCR36" s="84"/>
      <c r="NCS36" s="84"/>
      <c r="NCT36" s="84"/>
      <c r="NCU36" s="84"/>
      <c r="NCV36" s="84"/>
      <c r="NCW36" s="84"/>
      <c r="NCX36" s="84"/>
      <c r="NCY36" s="84"/>
      <c r="NCZ36" s="84"/>
      <c r="NDA36" s="84"/>
      <c r="NDB36" s="84"/>
      <c r="NDC36" s="84"/>
      <c r="NDD36" s="84"/>
      <c r="NDE36" s="84"/>
      <c r="NDF36" s="84"/>
      <c r="NDG36" s="84"/>
      <c r="NDH36" s="84"/>
      <c r="NDI36" s="84"/>
      <c r="NDJ36" s="84"/>
      <c r="NDK36" s="84"/>
      <c r="NDL36" s="84"/>
      <c r="NDM36" s="84"/>
      <c r="NDN36" s="84"/>
      <c r="NDO36" s="84"/>
      <c r="NDP36" s="84"/>
      <c r="NDQ36" s="84"/>
      <c r="NDR36" s="84"/>
      <c r="NDS36" s="84"/>
      <c r="NDT36" s="84"/>
      <c r="NDU36" s="84"/>
      <c r="NDV36" s="84"/>
      <c r="NDW36" s="84"/>
      <c r="NDX36" s="84"/>
      <c r="NDY36" s="84"/>
      <c r="NDZ36" s="84"/>
      <c r="NEA36" s="84"/>
      <c r="NEB36" s="84"/>
      <c r="NEC36" s="84"/>
      <c r="NED36" s="84"/>
      <c r="NEE36" s="84"/>
      <c r="NEF36" s="84"/>
      <c r="NEG36" s="84"/>
      <c r="NEH36" s="84"/>
      <c r="NEI36" s="84"/>
      <c r="NEJ36" s="84"/>
      <c r="NEK36" s="84"/>
      <c r="NEL36" s="84"/>
      <c r="NEM36" s="84"/>
      <c r="NEN36" s="84"/>
      <c r="NEO36" s="84"/>
      <c r="NEP36" s="84"/>
      <c r="NEQ36" s="84"/>
      <c r="NER36" s="84"/>
      <c r="NES36" s="84"/>
      <c r="NET36" s="84"/>
      <c r="NEU36" s="84"/>
      <c r="NEV36" s="84"/>
      <c r="NEW36" s="84"/>
      <c r="NEX36" s="84"/>
      <c r="NEY36" s="84"/>
      <c r="NEZ36" s="84"/>
      <c r="NFA36" s="84"/>
      <c r="NFB36" s="84"/>
      <c r="NFC36" s="84"/>
      <c r="NFD36" s="84"/>
      <c r="NFE36" s="84"/>
      <c r="NFF36" s="84"/>
      <c r="NFG36" s="84"/>
      <c r="NFH36" s="84"/>
      <c r="NFI36" s="84"/>
      <c r="NFJ36" s="84"/>
      <c r="NFK36" s="84"/>
      <c r="NFL36" s="84"/>
      <c r="NFM36" s="84"/>
      <c r="NFN36" s="84"/>
      <c r="NFO36" s="84"/>
      <c r="NFP36" s="84"/>
      <c r="NFQ36" s="84"/>
      <c r="NFR36" s="84"/>
      <c r="NFS36" s="84"/>
      <c r="NFT36" s="84"/>
      <c r="NFU36" s="84"/>
      <c r="NFV36" s="84"/>
      <c r="NFW36" s="84"/>
      <c r="NFX36" s="84"/>
      <c r="NFY36" s="84"/>
      <c r="NFZ36" s="84"/>
      <c r="NGA36" s="84"/>
      <c r="NGB36" s="84"/>
      <c r="NGC36" s="84"/>
      <c r="NGD36" s="84"/>
      <c r="NGE36" s="84"/>
      <c r="NGF36" s="84"/>
      <c r="NGG36" s="84"/>
      <c r="NGH36" s="84"/>
      <c r="NGI36" s="84"/>
      <c r="NGJ36" s="84"/>
      <c r="NGK36" s="84"/>
      <c r="NGL36" s="84"/>
      <c r="NGM36" s="84"/>
      <c r="NGN36" s="84"/>
      <c r="NGO36" s="84"/>
      <c r="NGP36" s="84"/>
      <c r="NGQ36" s="84"/>
      <c r="NGR36" s="84"/>
      <c r="NGS36" s="84"/>
      <c r="NGT36" s="84"/>
      <c r="NGU36" s="84"/>
      <c r="NGV36" s="84"/>
      <c r="NGW36" s="84"/>
      <c r="NGX36" s="84"/>
      <c r="NGY36" s="84"/>
      <c r="NGZ36" s="84"/>
      <c r="NHA36" s="84"/>
      <c r="NHB36" s="84"/>
      <c r="NHC36" s="84"/>
      <c r="NHD36" s="84"/>
      <c r="NHE36" s="84"/>
      <c r="NHF36" s="84"/>
      <c r="NHG36" s="84"/>
      <c r="NHH36" s="84"/>
      <c r="NHI36" s="84"/>
      <c r="NHJ36" s="84"/>
      <c r="NHK36" s="84"/>
      <c r="NHL36" s="84"/>
      <c r="NHM36" s="84"/>
      <c r="NHN36" s="84"/>
      <c r="NHO36" s="84"/>
      <c r="NHP36" s="84"/>
      <c r="NHQ36" s="84"/>
      <c r="NHR36" s="84"/>
      <c r="NHS36" s="84"/>
      <c r="NHT36" s="84"/>
      <c r="NHU36" s="84"/>
      <c r="NHV36" s="84"/>
      <c r="NHW36" s="84"/>
      <c r="NHX36" s="84"/>
      <c r="NHY36" s="84"/>
      <c r="NHZ36" s="84"/>
      <c r="NIA36" s="84"/>
      <c r="NIB36" s="84"/>
      <c r="NIC36" s="84"/>
      <c r="NID36" s="84"/>
      <c r="NIE36" s="84"/>
      <c r="NIF36" s="84"/>
      <c r="NIG36" s="84"/>
      <c r="NIH36" s="84"/>
      <c r="NII36" s="84"/>
      <c r="NIJ36" s="84"/>
      <c r="NIK36" s="84"/>
      <c r="NIL36" s="84"/>
      <c r="NIM36" s="84"/>
      <c r="NIN36" s="84"/>
      <c r="NIO36" s="84"/>
      <c r="NIP36" s="84"/>
      <c r="NIQ36" s="84"/>
      <c r="NIR36" s="84"/>
      <c r="NIS36" s="84"/>
      <c r="NIT36" s="84"/>
      <c r="NIU36" s="84"/>
      <c r="NIV36" s="84"/>
      <c r="NIW36" s="84"/>
      <c r="NIX36" s="84"/>
      <c r="NIY36" s="84"/>
      <c r="NIZ36" s="84"/>
      <c r="NJA36" s="84"/>
      <c r="NJB36" s="84"/>
      <c r="NJC36" s="84"/>
      <c r="NJD36" s="84"/>
      <c r="NJE36" s="84"/>
      <c r="NJF36" s="84"/>
      <c r="NJG36" s="84"/>
      <c r="NJH36" s="84"/>
      <c r="NJI36" s="84"/>
      <c r="NJJ36" s="84"/>
      <c r="NJK36" s="84"/>
      <c r="NJL36" s="84"/>
      <c r="NJM36" s="84"/>
      <c r="NJN36" s="84"/>
      <c r="NJO36" s="84"/>
      <c r="NJP36" s="84"/>
      <c r="NJQ36" s="84"/>
      <c r="NJR36" s="84"/>
      <c r="NJS36" s="84"/>
      <c r="NJT36" s="84"/>
      <c r="NJU36" s="84"/>
      <c r="NJV36" s="84"/>
      <c r="NJW36" s="84"/>
      <c r="NJX36" s="84"/>
      <c r="NJY36" s="84"/>
      <c r="NJZ36" s="84"/>
      <c r="NKA36" s="84"/>
      <c r="NKB36" s="84"/>
      <c r="NKC36" s="84"/>
      <c r="NKD36" s="84"/>
      <c r="NKE36" s="84"/>
      <c r="NKF36" s="84"/>
      <c r="NKG36" s="84"/>
      <c r="NKH36" s="84"/>
      <c r="NKI36" s="84"/>
      <c r="NKJ36" s="84"/>
      <c r="NKK36" s="84"/>
      <c r="NKL36" s="84"/>
      <c r="NKM36" s="84"/>
      <c r="NKN36" s="84"/>
      <c r="NKO36" s="84"/>
      <c r="NKP36" s="84"/>
      <c r="NKQ36" s="84"/>
      <c r="NKR36" s="84"/>
      <c r="NKS36" s="84"/>
      <c r="NKT36" s="84"/>
      <c r="NKU36" s="84"/>
      <c r="NKV36" s="84"/>
      <c r="NKW36" s="84"/>
      <c r="NKX36" s="84"/>
      <c r="NKY36" s="84"/>
      <c r="NKZ36" s="84"/>
      <c r="NLA36" s="84"/>
      <c r="NLB36" s="84"/>
      <c r="NLC36" s="84"/>
      <c r="NLD36" s="84"/>
      <c r="NLE36" s="84"/>
      <c r="NLF36" s="84"/>
      <c r="NLG36" s="84"/>
      <c r="NLH36" s="84"/>
      <c r="NLI36" s="84"/>
      <c r="NLJ36" s="84"/>
      <c r="NLK36" s="84"/>
      <c r="NLL36" s="84"/>
      <c r="NLM36" s="84"/>
      <c r="NLN36" s="84"/>
      <c r="NLO36" s="84"/>
      <c r="NLP36" s="84"/>
      <c r="NLQ36" s="84"/>
      <c r="NLR36" s="84"/>
      <c r="NLS36" s="84"/>
      <c r="NLT36" s="84"/>
      <c r="NLU36" s="84"/>
      <c r="NLV36" s="84"/>
      <c r="NLW36" s="84"/>
      <c r="NLX36" s="84"/>
      <c r="NLY36" s="84"/>
      <c r="NLZ36" s="84"/>
      <c r="NMA36" s="84"/>
      <c r="NMB36" s="84"/>
      <c r="NMC36" s="84"/>
      <c r="NMD36" s="84"/>
      <c r="NME36" s="84"/>
      <c r="NMF36" s="84"/>
      <c r="NMG36" s="84"/>
      <c r="NMH36" s="84"/>
      <c r="NMI36" s="84"/>
      <c r="NMJ36" s="84"/>
      <c r="NMK36" s="84"/>
      <c r="NML36" s="84"/>
      <c r="NMM36" s="84"/>
      <c r="NMN36" s="84"/>
      <c r="NMO36" s="84"/>
      <c r="NMP36" s="84"/>
      <c r="NMQ36" s="84"/>
      <c r="NMR36" s="84"/>
      <c r="NMS36" s="84"/>
      <c r="NMT36" s="84"/>
      <c r="NMU36" s="84"/>
      <c r="NMV36" s="84"/>
      <c r="NMW36" s="84"/>
      <c r="NMX36" s="84"/>
      <c r="NMY36" s="84"/>
      <c r="NMZ36" s="84"/>
      <c r="NNA36" s="84"/>
      <c r="NNB36" s="84"/>
      <c r="NNC36" s="84"/>
      <c r="NND36" s="84"/>
      <c r="NNE36" s="84"/>
      <c r="NNF36" s="84"/>
      <c r="NNG36" s="84"/>
      <c r="NNH36" s="84"/>
      <c r="NNI36" s="84"/>
      <c r="NNJ36" s="84"/>
      <c r="NNK36" s="84"/>
      <c r="NNL36" s="84"/>
      <c r="NNM36" s="84"/>
      <c r="NNN36" s="84"/>
      <c r="NNO36" s="84"/>
      <c r="NNP36" s="84"/>
      <c r="NNQ36" s="84"/>
      <c r="NNR36" s="84"/>
      <c r="NNS36" s="84"/>
      <c r="NNT36" s="84"/>
      <c r="NNU36" s="84"/>
      <c r="NNV36" s="84"/>
      <c r="NNW36" s="84"/>
      <c r="NNX36" s="84"/>
      <c r="NNY36" s="84"/>
      <c r="NNZ36" s="84"/>
      <c r="NOA36" s="84"/>
      <c r="NOB36" s="84"/>
      <c r="NOC36" s="84"/>
      <c r="NOD36" s="84"/>
      <c r="NOE36" s="84"/>
      <c r="NOF36" s="84"/>
      <c r="NOG36" s="84"/>
      <c r="NOH36" s="84"/>
      <c r="NOI36" s="84"/>
      <c r="NOJ36" s="84"/>
      <c r="NOK36" s="84"/>
      <c r="NOL36" s="84"/>
      <c r="NOM36" s="84"/>
      <c r="NON36" s="84"/>
      <c r="NOO36" s="84"/>
      <c r="NOP36" s="84"/>
      <c r="NOQ36" s="84"/>
      <c r="NOR36" s="84"/>
      <c r="NOS36" s="84"/>
      <c r="NOT36" s="84"/>
      <c r="NOU36" s="84"/>
      <c r="NOV36" s="84"/>
      <c r="NOW36" s="84"/>
      <c r="NOX36" s="84"/>
      <c r="NOY36" s="84"/>
      <c r="NOZ36" s="84"/>
      <c r="NPA36" s="84"/>
      <c r="NPB36" s="84"/>
      <c r="NPC36" s="84"/>
      <c r="NPD36" s="84"/>
      <c r="NPE36" s="84"/>
      <c r="NPF36" s="84"/>
      <c r="NPG36" s="84"/>
      <c r="NPH36" s="84"/>
      <c r="NPI36" s="84"/>
      <c r="NPJ36" s="84"/>
      <c r="NPK36" s="84"/>
      <c r="NPL36" s="84"/>
      <c r="NPM36" s="84"/>
      <c r="NPN36" s="84"/>
      <c r="NPO36" s="84"/>
      <c r="NPP36" s="84"/>
      <c r="NPQ36" s="84"/>
      <c r="NPR36" s="84"/>
      <c r="NPS36" s="84"/>
      <c r="NPT36" s="84"/>
      <c r="NPU36" s="84"/>
      <c r="NPV36" s="84"/>
      <c r="NPW36" s="84"/>
      <c r="NPX36" s="84"/>
      <c r="NPY36" s="84"/>
      <c r="NPZ36" s="84"/>
      <c r="NQA36" s="84"/>
      <c r="NQB36" s="84"/>
      <c r="NQC36" s="84"/>
      <c r="NQD36" s="84"/>
      <c r="NQE36" s="84"/>
      <c r="NQF36" s="84"/>
      <c r="NQG36" s="84"/>
      <c r="NQH36" s="84"/>
      <c r="NQI36" s="84"/>
      <c r="NQJ36" s="84"/>
      <c r="NQK36" s="84"/>
      <c r="NQL36" s="84"/>
      <c r="NQM36" s="84"/>
      <c r="NQN36" s="84"/>
      <c r="NQO36" s="84"/>
      <c r="NQP36" s="84"/>
      <c r="NQQ36" s="84"/>
      <c r="NQR36" s="84"/>
      <c r="NQS36" s="84"/>
      <c r="NQT36" s="84"/>
      <c r="NQU36" s="84"/>
      <c r="NQV36" s="84"/>
      <c r="NQW36" s="84"/>
      <c r="NQX36" s="84"/>
      <c r="NQY36" s="84"/>
      <c r="NQZ36" s="84"/>
      <c r="NRA36" s="84"/>
      <c r="NRB36" s="84"/>
      <c r="NRC36" s="84"/>
      <c r="NRD36" s="84"/>
      <c r="NRE36" s="84"/>
      <c r="NRF36" s="84"/>
      <c r="NRG36" s="84"/>
      <c r="NRH36" s="84"/>
      <c r="NRI36" s="84"/>
      <c r="NRJ36" s="84"/>
      <c r="NRK36" s="84"/>
      <c r="NRL36" s="84"/>
      <c r="NRM36" s="84"/>
      <c r="NRN36" s="84"/>
      <c r="NRO36" s="84"/>
      <c r="NRP36" s="84"/>
      <c r="NRQ36" s="84"/>
      <c r="NRR36" s="84"/>
      <c r="NRS36" s="84"/>
      <c r="NRT36" s="84"/>
      <c r="NRU36" s="84"/>
      <c r="NRV36" s="84"/>
      <c r="NRW36" s="84"/>
      <c r="NRX36" s="84"/>
      <c r="NRY36" s="84"/>
      <c r="NRZ36" s="84"/>
      <c r="NSA36" s="84"/>
      <c r="NSB36" s="84"/>
      <c r="NSC36" s="84"/>
      <c r="NSD36" s="84"/>
      <c r="NSE36" s="84"/>
      <c r="NSF36" s="84"/>
      <c r="NSG36" s="84"/>
      <c r="NSH36" s="84"/>
      <c r="NSI36" s="84"/>
      <c r="NSJ36" s="84"/>
      <c r="NSK36" s="84"/>
      <c r="NSL36" s="84"/>
      <c r="NSM36" s="84"/>
      <c r="NSN36" s="84"/>
      <c r="NSO36" s="84"/>
      <c r="NSP36" s="84"/>
      <c r="NSQ36" s="84"/>
      <c r="NSR36" s="84"/>
      <c r="NSS36" s="84"/>
      <c r="NST36" s="84"/>
      <c r="NSU36" s="84"/>
      <c r="NSV36" s="84"/>
      <c r="NSW36" s="84"/>
      <c r="NSX36" s="84"/>
      <c r="NSY36" s="84"/>
      <c r="NSZ36" s="84"/>
      <c r="NTA36" s="84"/>
      <c r="NTB36" s="84"/>
      <c r="NTC36" s="84"/>
      <c r="NTD36" s="84"/>
      <c r="NTE36" s="84"/>
      <c r="NTF36" s="84"/>
      <c r="NTG36" s="84"/>
      <c r="NTH36" s="84"/>
      <c r="NTI36" s="84"/>
      <c r="NTJ36" s="84"/>
      <c r="NTK36" s="84"/>
      <c r="NTL36" s="84"/>
      <c r="NTM36" s="84"/>
      <c r="NTN36" s="84"/>
      <c r="NTO36" s="84"/>
      <c r="NTP36" s="84"/>
      <c r="NTQ36" s="84"/>
      <c r="NTR36" s="84"/>
      <c r="NTS36" s="84"/>
      <c r="NTT36" s="84"/>
      <c r="NTU36" s="84"/>
      <c r="NTV36" s="84"/>
      <c r="NTW36" s="84"/>
      <c r="NTX36" s="84"/>
      <c r="NTY36" s="84"/>
      <c r="NTZ36" s="84"/>
      <c r="NUA36" s="84"/>
      <c r="NUB36" s="84"/>
      <c r="NUC36" s="84"/>
      <c r="NUD36" s="84"/>
      <c r="NUE36" s="84"/>
      <c r="NUF36" s="84"/>
      <c r="NUG36" s="84"/>
      <c r="NUH36" s="84"/>
      <c r="NUI36" s="84"/>
      <c r="NUJ36" s="84"/>
      <c r="NUK36" s="84"/>
      <c r="NUL36" s="84"/>
      <c r="NUM36" s="84"/>
      <c r="NUN36" s="84"/>
      <c r="NUO36" s="84"/>
      <c r="NUP36" s="84"/>
      <c r="NUQ36" s="84"/>
      <c r="NUR36" s="84"/>
      <c r="NUS36" s="84"/>
      <c r="NUT36" s="84"/>
      <c r="NUU36" s="84"/>
      <c r="NUV36" s="84"/>
      <c r="NUW36" s="84"/>
      <c r="NUX36" s="84"/>
      <c r="NUY36" s="84"/>
      <c r="NUZ36" s="84"/>
      <c r="NVA36" s="84"/>
      <c r="NVB36" s="84"/>
      <c r="NVC36" s="84"/>
      <c r="NVD36" s="84"/>
      <c r="NVE36" s="84"/>
      <c r="NVF36" s="84"/>
      <c r="NVG36" s="84"/>
      <c r="NVH36" s="84"/>
      <c r="NVI36" s="84"/>
      <c r="NVJ36" s="84"/>
      <c r="NVK36" s="84"/>
      <c r="NVL36" s="84"/>
      <c r="NVM36" s="84"/>
      <c r="NVN36" s="84"/>
      <c r="NVO36" s="84"/>
      <c r="NVP36" s="84"/>
      <c r="NVQ36" s="84"/>
      <c r="NVR36" s="84"/>
      <c r="NVS36" s="84"/>
      <c r="NVT36" s="84"/>
      <c r="NVU36" s="84"/>
      <c r="NVV36" s="84"/>
      <c r="NVW36" s="84"/>
      <c r="NVX36" s="84"/>
      <c r="NVY36" s="84"/>
      <c r="NVZ36" s="84"/>
      <c r="NWA36" s="84"/>
      <c r="NWB36" s="84"/>
      <c r="NWC36" s="84"/>
      <c r="NWD36" s="84"/>
      <c r="NWE36" s="84"/>
      <c r="NWF36" s="84"/>
      <c r="NWG36" s="84"/>
      <c r="NWH36" s="84"/>
      <c r="NWI36" s="84"/>
      <c r="NWJ36" s="84"/>
      <c r="NWK36" s="84"/>
      <c r="NWL36" s="84"/>
      <c r="NWM36" s="84"/>
      <c r="NWN36" s="84"/>
      <c r="NWO36" s="84"/>
      <c r="NWP36" s="84"/>
      <c r="NWQ36" s="84"/>
      <c r="NWR36" s="84"/>
      <c r="NWS36" s="84"/>
      <c r="NWT36" s="84"/>
      <c r="NWU36" s="84"/>
      <c r="NWV36" s="84"/>
      <c r="NWW36" s="84"/>
      <c r="NWX36" s="84"/>
      <c r="NWY36" s="84"/>
      <c r="NWZ36" s="84"/>
      <c r="NXA36" s="84"/>
      <c r="NXB36" s="84"/>
      <c r="NXC36" s="84"/>
      <c r="NXD36" s="84"/>
      <c r="NXE36" s="84"/>
      <c r="NXF36" s="84"/>
      <c r="NXG36" s="84"/>
      <c r="NXH36" s="84"/>
      <c r="NXI36" s="84"/>
      <c r="NXJ36" s="84"/>
      <c r="NXK36" s="84"/>
      <c r="NXL36" s="84"/>
      <c r="NXM36" s="84"/>
      <c r="NXN36" s="84"/>
      <c r="NXO36" s="84"/>
      <c r="NXP36" s="84"/>
      <c r="NXQ36" s="84"/>
      <c r="NXR36" s="84"/>
      <c r="NXS36" s="84"/>
      <c r="NXT36" s="84"/>
      <c r="NXU36" s="84"/>
      <c r="NXV36" s="84"/>
      <c r="NXW36" s="84"/>
      <c r="NXX36" s="84"/>
      <c r="NXY36" s="84"/>
      <c r="NXZ36" s="84"/>
      <c r="NYA36" s="84"/>
      <c r="NYB36" s="84"/>
      <c r="NYC36" s="84"/>
      <c r="NYD36" s="84"/>
      <c r="NYE36" s="84"/>
      <c r="NYF36" s="84"/>
      <c r="NYG36" s="84"/>
      <c r="NYH36" s="84"/>
      <c r="NYI36" s="84"/>
      <c r="NYJ36" s="84"/>
      <c r="NYK36" s="84"/>
      <c r="NYL36" s="84"/>
      <c r="NYM36" s="84"/>
      <c r="NYN36" s="84"/>
      <c r="NYO36" s="84"/>
      <c r="NYP36" s="84"/>
      <c r="NYQ36" s="84"/>
      <c r="NYR36" s="84"/>
      <c r="NYS36" s="84"/>
      <c r="NYT36" s="84"/>
      <c r="NYU36" s="84"/>
      <c r="NYV36" s="84"/>
      <c r="NYW36" s="84"/>
      <c r="NYX36" s="84"/>
      <c r="NYY36" s="84"/>
      <c r="NYZ36" s="84"/>
      <c r="NZA36" s="84"/>
      <c r="NZB36" s="84"/>
      <c r="NZC36" s="84"/>
      <c r="NZD36" s="84"/>
      <c r="NZE36" s="84"/>
      <c r="NZF36" s="84"/>
      <c r="NZG36" s="84"/>
      <c r="NZH36" s="84"/>
      <c r="NZI36" s="84"/>
      <c r="NZJ36" s="84"/>
      <c r="NZK36" s="84"/>
      <c r="NZL36" s="84"/>
      <c r="NZM36" s="84"/>
      <c r="NZN36" s="84"/>
      <c r="NZO36" s="84"/>
      <c r="NZP36" s="84"/>
      <c r="NZQ36" s="84"/>
      <c r="NZR36" s="84"/>
      <c r="NZS36" s="84"/>
      <c r="NZT36" s="84"/>
      <c r="NZU36" s="84"/>
      <c r="NZV36" s="84"/>
      <c r="NZW36" s="84"/>
      <c r="NZX36" s="84"/>
      <c r="NZY36" s="84"/>
      <c r="NZZ36" s="84"/>
      <c r="OAA36" s="84"/>
      <c r="OAB36" s="84"/>
      <c r="OAC36" s="84"/>
      <c r="OAD36" s="84"/>
      <c r="OAE36" s="84"/>
      <c r="OAF36" s="84"/>
      <c r="OAG36" s="84"/>
      <c r="OAH36" s="84"/>
      <c r="OAI36" s="84"/>
      <c r="OAJ36" s="84"/>
      <c r="OAK36" s="84"/>
      <c r="OAL36" s="84"/>
      <c r="OAM36" s="84"/>
      <c r="OAN36" s="84"/>
      <c r="OAO36" s="84"/>
      <c r="OAP36" s="84"/>
      <c r="OAQ36" s="84"/>
      <c r="OAR36" s="84"/>
      <c r="OAS36" s="84"/>
      <c r="OAT36" s="84"/>
      <c r="OAU36" s="84"/>
      <c r="OAV36" s="84"/>
      <c r="OAW36" s="84"/>
      <c r="OAX36" s="84"/>
      <c r="OAY36" s="84"/>
      <c r="OAZ36" s="84"/>
      <c r="OBA36" s="84"/>
      <c r="OBB36" s="84"/>
      <c r="OBC36" s="84"/>
      <c r="OBD36" s="84"/>
      <c r="OBE36" s="84"/>
      <c r="OBF36" s="84"/>
      <c r="OBG36" s="84"/>
      <c r="OBH36" s="84"/>
      <c r="OBI36" s="84"/>
      <c r="OBJ36" s="84"/>
      <c r="OBK36" s="84"/>
      <c r="OBL36" s="84"/>
      <c r="OBM36" s="84"/>
      <c r="OBN36" s="84"/>
      <c r="OBO36" s="84"/>
      <c r="OBP36" s="84"/>
      <c r="OBQ36" s="84"/>
      <c r="OBR36" s="84"/>
      <c r="OBS36" s="84"/>
      <c r="OBT36" s="84"/>
      <c r="OBU36" s="84"/>
      <c r="OBV36" s="84"/>
      <c r="OBW36" s="84"/>
      <c r="OBX36" s="84"/>
      <c r="OBY36" s="84"/>
      <c r="OBZ36" s="84"/>
      <c r="OCA36" s="84"/>
      <c r="OCB36" s="84"/>
      <c r="OCC36" s="84"/>
      <c r="OCD36" s="84"/>
      <c r="OCE36" s="84"/>
      <c r="OCF36" s="84"/>
      <c r="OCG36" s="84"/>
      <c r="OCH36" s="84"/>
      <c r="OCI36" s="84"/>
      <c r="OCJ36" s="84"/>
      <c r="OCK36" s="84"/>
      <c r="OCL36" s="84"/>
      <c r="OCM36" s="84"/>
      <c r="OCN36" s="84"/>
      <c r="OCO36" s="84"/>
      <c r="OCP36" s="84"/>
      <c r="OCQ36" s="84"/>
      <c r="OCR36" s="84"/>
      <c r="OCS36" s="84"/>
      <c r="OCT36" s="84"/>
      <c r="OCU36" s="84"/>
      <c r="OCV36" s="84"/>
      <c r="OCW36" s="84"/>
      <c r="OCX36" s="84"/>
      <c r="OCY36" s="84"/>
      <c r="OCZ36" s="84"/>
      <c r="ODA36" s="84"/>
      <c r="ODB36" s="84"/>
      <c r="ODC36" s="84"/>
      <c r="ODD36" s="84"/>
      <c r="ODE36" s="84"/>
      <c r="ODF36" s="84"/>
      <c r="ODG36" s="84"/>
      <c r="ODH36" s="84"/>
      <c r="ODI36" s="84"/>
      <c r="ODJ36" s="84"/>
      <c r="ODK36" s="84"/>
      <c r="ODL36" s="84"/>
      <c r="ODM36" s="84"/>
      <c r="ODN36" s="84"/>
      <c r="ODO36" s="84"/>
      <c r="ODP36" s="84"/>
      <c r="ODQ36" s="84"/>
      <c r="ODR36" s="84"/>
      <c r="ODS36" s="84"/>
      <c r="ODT36" s="84"/>
      <c r="ODU36" s="84"/>
      <c r="ODV36" s="84"/>
      <c r="ODW36" s="84"/>
      <c r="ODX36" s="84"/>
      <c r="ODY36" s="84"/>
      <c r="ODZ36" s="84"/>
      <c r="OEA36" s="84"/>
      <c r="OEB36" s="84"/>
      <c r="OEC36" s="84"/>
      <c r="OED36" s="84"/>
      <c r="OEE36" s="84"/>
      <c r="OEF36" s="84"/>
      <c r="OEG36" s="84"/>
      <c r="OEH36" s="84"/>
      <c r="OEI36" s="84"/>
      <c r="OEJ36" s="84"/>
      <c r="OEK36" s="84"/>
      <c r="OEL36" s="84"/>
      <c r="OEM36" s="84"/>
      <c r="OEN36" s="84"/>
      <c r="OEO36" s="84"/>
      <c r="OEP36" s="84"/>
      <c r="OEQ36" s="84"/>
      <c r="OER36" s="84"/>
      <c r="OES36" s="84"/>
      <c r="OET36" s="84"/>
      <c r="OEU36" s="84"/>
      <c r="OEV36" s="84"/>
      <c r="OEW36" s="84"/>
      <c r="OEX36" s="84"/>
      <c r="OEY36" s="84"/>
      <c r="OEZ36" s="84"/>
      <c r="OFA36" s="84"/>
      <c r="OFB36" s="84"/>
      <c r="OFC36" s="84"/>
      <c r="OFD36" s="84"/>
      <c r="OFE36" s="84"/>
      <c r="OFF36" s="84"/>
      <c r="OFG36" s="84"/>
      <c r="OFH36" s="84"/>
      <c r="OFI36" s="84"/>
      <c r="OFJ36" s="84"/>
      <c r="OFK36" s="84"/>
      <c r="OFL36" s="84"/>
      <c r="OFM36" s="84"/>
      <c r="OFN36" s="84"/>
      <c r="OFO36" s="84"/>
      <c r="OFP36" s="84"/>
      <c r="OFQ36" s="84"/>
      <c r="OFR36" s="84"/>
      <c r="OFS36" s="84"/>
      <c r="OFT36" s="84"/>
      <c r="OFU36" s="84"/>
      <c r="OFV36" s="84"/>
      <c r="OFW36" s="84"/>
      <c r="OFX36" s="84"/>
      <c r="OFY36" s="84"/>
      <c r="OFZ36" s="84"/>
      <c r="OGA36" s="84"/>
      <c r="OGB36" s="84"/>
      <c r="OGC36" s="84"/>
      <c r="OGD36" s="84"/>
      <c r="OGE36" s="84"/>
      <c r="OGF36" s="84"/>
      <c r="OGG36" s="84"/>
      <c r="OGH36" s="84"/>
      <c r="OGI36" s="84"/>
      <c r="OGJ36" s="84"/>
      <c r="OGK36" s="84"/>
      <c r="OGL36" s="84"/>
      <c r="OGM36" s="84"/>
      <c r="OGN36" s="84"/>
      <c r="OGO36" s="84"/>
      <c r="OGP36" s="84"/>
      <c r="OGQ36" s="84"/>
      <c r="OGR36" s="84"/>
      <c r="OGS36" s="84"/>
      <c r="OGT36" s="84"/>
      <c r="OGU36" s="84"/>
      <c r="OGV36" s="84"/>
      <c r="OGW36" s="84"/>
      <c r="OGX36" s="84"/>
      <c r="OGY36" s="84"/>
      <c r="OGZ36" s="84"/>
      <c r="OHA36" s="84"/>
      <c r="OHB36" s="84"/>
      <c r="OHC36" s="84"/>
      <c r="OHD36" s="84"/>
      <c r="OHE36" s="84"/>
      <c r="OHF36" s="84"/>
      <c r="OHG36" s="84"/>
      <c r="OHH36" s="84"/>
      <c r="OHI36" s="84"/>
      <c r="OHJ36" s="84"/>
      <c r="OHK36" s="84"/>
      <c r="OHL36" s="84"/>
      <c r="OHM36" s="84"/>
      <c r="OHN36" s="84"/>
      <c r="OHO36" s="84"/>
      <c r="OHP36" s="84"/>
      <c r="OHQ36" s="84"/>
      <c r="OHR36" s="84"/>
      <c r="OHS36" s="84"/>
      <c r="OHT36" s="84"/>
      <c r="OHU36" s="84"/>
      <c r="OHV36" s="84"/>
      <c r="OHW36" s="84"/>
      <c r="OHX36" s="84"/>
      <c r="OHY36" s="84"/>
      <c r="OHZ36" s="84"/>
      <c r="OIA36" s="84"/>
      <c r="OIB36" s="84"/>
      <c r="OIC36" s="84"/>
      <c r="OID36" s="84"/>
      <c r="OIE36" s="84"/>
      <c r="OIF36" s="84"/>
      <c r="OIG36" s="84"/>
      <c r="OIH36" s="84"/>
      <c r="OII36" s="84"/>
      <c r="OIJ36" s="84"/>
      <c r="OIK36" s="84"/>
      <c r="OIL36" s="84"/>
      <c r="OIM36" s="84"/>
      <c r="OIN36" s="84"/>
      <c r="OIO36" s="84"/>
      <c r="OIP36" s="84"/>
      <c r="OIQ36" s="84"/>
      <c r="OIR36" s="84"/>
      <c r="OIS36" s="84"/>
      <c r="OIT36" s="84"/>
      <c r="OIU36" s="84"/>
      <c r="OIV36" s="84"/>
      <c r="OIW36" s="84"/>
      <c r="OIX36" s="84"/>
      <c r="OIY36" s="84"/>
      <c r="OIZ36" s="84"/>
      <c r="OJA36" s="84"/>
      <c r="OJB36" s="84"/>
      <c r="OJC36" s="84"/>
      <c r="OJD36" s="84"/>
      <c r="OJE36" s="84"/>
      <c r="OJF36" s="84"/>
      <c r="OJG36" s="84"/>
      <c r="OJH36" s="84"/>
      <c r="OJI36" s="84"/>
      <c r="OJJ36" s="84"/>
      <c r="OJK36" s="84"/>
      <c r="OJL36" s="84"/>
      <c r="OJM36" s="84"/>
      <c r="OJN36" s="84"/>
      <c r="OJO36" s="84"/>
      <c r="OJP36" s="84"/>
      <c r="OJQ36" s="84"/>
      <c r="OJR36" s="84"/>
      <c r="OJS36" s="84"/>
      <c r="OJT36" s="84"/>
      <c r="OJU36" s="84"/>
      <c r="OJV36" s="84"/>
      <c r="OJW36" s="84"/>
      <c r="OJX36" s="84"/>
      <c r="OJY36" s="84"/>
      <c r="OJZ36" s="84"/>
      <c r="OKA36" s="84"/>
      <c r="OKB36" s="84"/>
      <c r="OKC36" s="84"/>
      <c r="OKD36" s="84"/>
      <c r="OKE36" s="84"/>
      <c r="OKF36" s="84"/>
      <c r="OKG36" s="84"/>
      <c r="OKH36" s="84"/>
      <c r="OKI36" s="84"/>
      <c r="OKJ36" s="84"/>
      <c r="OKK36" s="84"/>
      <c r="OKL36" s="84"/>
      <c r="OKM36" s="84"/>
      <c r="OKN36" s="84"/>
      <c r="OKO36" s="84"/>
      <c r="OKP36" s="84"/>
      <c r="OKQ36" s="84"/>
      <c r="OKR36" s="84"/>
      <c r="OKS36" s="84"/>
      <c r="OKT36" s="84"/>
      <c r="OKU36" s="84"/>
      <c r="OKV36" s="84"/>
      <c r="OKW36" s="84"/>
      <c r="OKX36" s="84"/>
      <c r="OKY36" s="84"/>
      <c r="OKZ36" s="84"/>
      <c r="OLA36" s="84"/>
      <c r="OLB36" s="84"/>
      <c r="OLC36" s="84"/>
      <c r="OLD36" s="84"/>
      <c r="OLE36" s="84"/>
      <c r="OLF36" s="84"/>
      <c r="OLG36" s="84"/>
      <c r="OLH36" s="84"/>
      <c r="OLI36" s="84"/>
      <c r="OLJ36" s="84"/>
      <c r="OLK36" s="84"/>
      <c r="OLL36" s="84"/>
      <c r="OLM36" s="84"/>
      <c r="OLN36" s="84"/>
      <c r="OLO36" s="84"/>
      <c r="OLP36" s="84"/>
      <c r="OLQ36" s="84"/>
      <c r="OLR36" s="84"/>
      <c r="OLS36" s="84"/>
      <c r="OLT36" s="84"/>
      <c r="OLU36" s="84"/>
      <c r="OLV36" s="84"/>
      <c r="OLW36" s="84"/>
      <c r="OLX36" s="84"/>
      <c r="OLY36" s="84"/>
      <c r="OLZ36" s="84"/>
      <c r="OMA36" s="84"/>
      <c r="OMB36" s="84"/>
      <c r="OMC36" s="84"/>
      <c r="OMD36" s="84"/>
      <c r="OME36" s="84"/>
      <c r="OMF36" s="84"/>
      <c r="OMG36" s="84"/>
      <c r="OMH36" s="84"/>
      <c r="OMI36" s="84"/>
      <c r="OMJ36" s="84"/>
      <c r="OMK36" s="84"/>
      <c r="OML36" s="84"/>
      <c r="OMM36" s="84"/>
      <c r="OMN36" s="84"/>
      <c r="OMO36" s="84"/>
      <c r="OMP36" s="84"/>
      <c r="OMQ36" s="84"/>
      <c r="OMR36" s="84"/>
      <c r="OMS36" s="84"/>
      <c r="OMT36" s="84"/>
      <c r="OMU36" s="84"/>
      <c r="OMV36" s="84"/>
      <c r="OMW36" s="84"/>
      <c r="OMX36" s="84"/>
      <c r="OMY36" s="84"/>
      <c r="OMZ36" s="84"/>
      <c r="ONA36" s="84"/>
      <c r="ONB36" s="84"/>
      <c r="ONC36" s="84"/>
      <c r="OND36" s="84"/>
      <c r="ONE36" s="84"/>
      <c r="ONF36" s="84"/>
      <c r="ONG36" s="84"/>
      <c r="ONH36" s="84"/>
      <c r="ONI36" s="84"/>
      <c r="ONJ36" s="84"/>
      <c r="ONK36" s="84"/>
      <c r="ONL36" s="84"/>
      <c r="ONM36" s="84"/>
      <c r="ONN36" s="84"/>
      <c r="ONO36" s="84"/>
      <c r="ONP36" s="84"/>
      <c r="ONQ36" s="84"/>
      <c r="ONR36" s="84"/>
      <c r="ONS36" s="84"/>
      <c r="ONT36" s="84"/>
      <c r="ONU36" s="84"/>
      <c r="ONV36" s="84"/>
      <c r="ONW36" s="84"/>
      <c r="ONX36" s="84"/>
      <c r="ONY36" s="84"/>
      <c r="ONZ36" s="84"/>
      <c r="OOA36" s="84"/>
      <c r="OOB36" s="84"/>
      <c r="OOC36" s="84"/>
      <c r="OOD36" s="84"/>
      <c r="OOE36" s="84"/>
      <c r="OOF36" s="84"/>
      <c r="OOG36" s="84"/>
      <c r="OOH36" s="84"/>
      <c r="OOI36" s="84"/>
      <c r="OOJ36" s="84"/>
      <c r="OOK36" s="84"/>
      <c r="OOL36" s="84"/>
      <c r="OOM36" s="84"/>
      <c r="OON36" s="84"/>
      <c r="OOO36" s="84"/>
      <c r="OOP36" s="84"/>
      <c r="OOQ36" s="84"/>
      <c r="OOR36" s="84"/>
      <c r="OOS36" s="84"/>
      <c r="OOT36" s="84"/>
      <c r="OOU36" s="84"/>
      <c r="OOV36" s="84"/>
      <c r="OOW36" s="84"/>
      <c r="OOX36" s="84"/>
      <c r="OOY36" s="84"/>
      <c r="OOZ36" s="84"/>
      <c r="OPA36" s="84"/>
      <c r="OPB36" s="84"/>
      <c r="OPC36" s="84"/>
      <c r="OPD36" s="84"/>
      <c r="OPE36" s="84"/>
      <c r="OPF36" s="84"/>
      <c r="OPG36" s="84"/>
      <c r="OPH36" s="84"/>
      <c r="OPI36" s="84"/>
      <c r="OPJ36" s="84"/>
      <c r="OPK36" s="84"/>
      <c r="OPL36" s="84"/>
      <c r="OPM36" s="84"/>
      <c r="OPN36" s="84"/>
      <c r="OPO36" s="84"/>
      <c r="OPP36" s="84"/>
      <c r="OPQ36" s="84"/>
      <c r="OPR36" s="84"/>
      <c r="OPS36" s="84"/>
      <c r="OPT36" s="84"/>
      <c r="OPU36" s="84"/>
      <c r="OPV36" s="84"/>
      <c r="OPW36" s="84"/>
      <c r="OPX36" s="84"/>
      <c r="OPY36" s="84"/>
      <c r="OPZ36" s="84"/>
      <c r="OQA36" s="84"/>
      <c r="OQB36" s="84"/>
      <c r="OQC36" s="84"/>
      <c r="OQD36" s="84"/>
      <c r="OQE36" s="84"/>
      <c r="OQF36" s="84"/>
      <c r="OQG36" s="84"/>
      <c r="OQH36" s="84"/>
      <c r="OQI36" s="84"/>
      <c r="OQJ36" s="84"/>
      <c r="OQK36" s="84"/>
      <c r="OQL36" s="84"/>
      <c r="OQM36" s="84"/>
      <c r="OQN36" s="84"/>
      <c r="OQO36" s="84"/>
      <c r="OQP36" s="84"/>
      <c r="OQQ36" s="84"/>
      <c r="OQR36" s="84"/>
      <c r="OQS36" s="84"/>
      <c r="OQT36" s="84"/>
      <c r="OQU36" s="84"/>
      <c r="OQV36" s="84"/>
      <c r="OQW36" s="84"/>
      <c r="OQX36" s="84"/>
      <c r="OQY36" s="84"/>
      <c r="OQZ36" s="84"/>
      <c r="ORA36" s="84"/>
      <c r="ORB36" s="84"/>
      <c r="ORC36" s="84"/>
      <c r="ORD36" s="84"/>
      <c r="ORE36" s="84"/>
      <c r="ORF36" s="84"/>
      <c r="ORG36" s="84"/>
      <c r="ORH36" s="84"/>
      <c r="ORI36" s="84"/>
      <c r="ORJ36" s="84"/>
      <c r="ORK36" s="84"/>
      <c r="ORL36" s="84"/>
      <c r="ORM36" s="84"/>
      <c r="ORN36" s="84"/>
      <c r="ORO36" s="84"/>
      <c r="ORP36" s="84"/>
      <c r="ORQ36" s="84"/>
      <c r="ORR36" s="84"/>
      <c r="ORS36" s="84"/>
      <c r="ORT36" s="84"/>
      <c r="ORU36" s="84"/>
      <c r="ORV36" s="84"/>
      <c r="ORW36" s="84"/>
      <c r="ORX36" s="84"/>
      <c r="ORY36" s="84"/>
      <c r="ORZ36" s="84"/>
      <c r="OSA36" s="84"/>
      <c r="OSB36" s="84"/>
      <c r="OSC36" s="84"/>
      <c r="OSD36" s="84"/>
      <c r="OSE36" s="84"/>
      <c r="OSF36" s="84"/>
      <c r="OSG36" s="84"/>
      <c r="OSH36" s="84"/>
      <c r="OSI36" s="84"/>
      <c r="OSJ36" s="84"/>
      <c r="OSK36" s="84"/>
      <c r="OSL36" s="84"/>
      <c r="OSM36" s="84"/>
      <c r="OSN36" s="84"/>
      <c r="OSO36" s="84"/>
      <c r="OSP36" s="84"/>
      <c r="OSQ36" s="84"/>
      <c r="OSR36" s="84"/>
      <c r="OSS36" s="84"/>
      <c r="OST36" s="84"/>
      <c r="OSU36" s="84"/>
      <c r="OSV36" s="84"/>
      <c r="OSW36" s="84"/>
      <c r="OSX36" s="84"/>
      <c r="OSY36" s="84"/>
      <c r="OSZ36" s="84"/>
      <c r="OTA36" s="84"/>
      <c r="OTB36" s="84"/>
      <c r="OTC36" s="84"/>
      <c r="OTD36" s="84"/>
      <c r="OTE36" s="84"/>
      <c r="OTF36" s="84"/>
      <c r="OTG36" s="84"/>
      <c r="OTH36" s="84"/>
      <c r="OTI36" s="84"/>
      <c r="OTJ36" s="84"/>
      <c r="OTK36" s="84"/>
      <c r="OTL36" s="84"/>
      <c r="OTM36" s="84"/>
      <c r="OTN36" s="84"/>
      <c r="OTO36" s="84"/>
      <c r="OTP36" s="84"/>
      <c r="OTQ36" s="84"/>
      <c r="OTR36" s="84"/>
      <c r="OTS36" s="84"/>
      <c r="OTT36" s="84"/>
      <c r="OTU36" s="84"/>
      <c r="OTV36" s="84"/>
      <c r="OTW36" s="84"/>
      <c r="OTX36" s="84"/>
      <c r="OTY36" s="84"/>
      <c r="OTZ36" s="84"/>
      <c r="OUA36" s="84"/>
      <c r="OUB36" s="84"/>
      <c r="OUC36" s="84"/>
      <c r="OUD36" s="84"/>
      <c r="OUE36" s="84"/>
      <c r="OUF36" s="84"/>
      <c r="OUG36" s="84"/>
      <c r="OUH36" s="84"/>
      <c r="OUI36" s="84"/>
      <c r="OUJ36" s="84"/>
      <c r="OUK36" s="84"/>
      <c r="OUL36" s="84"/>
      <c r="OUM36" s="84"/>
      <c r="OUN36" s="84"/>
      <c r="OUO36" s="84"/>
      <c r="OUP36" s="84"/>
      <c r="OUQ36" s="84"/>
      <c r="OUR36" s="84"/>
      <c r="OUS36" s="84"/>
      <c r="OUT36" s="84"/>
      <c r="OUU36" s="84"/>
      <c r="OUV36" s="84"/>
      <c r="OUW36" s="84"/>
      <c r="OUX36" s="84"/>
      <c r="OUY36" s="84"/>
      <c r="OUZ36" s="84"/>
      <c r="OVA36" s="84"/>
      <c r="OVB36" s="84"/>
      <c r="OVC36" s="84"/>
      <c r="OVD36" s="84"/>
      <c r="OVE36" s="84"/>
      <c r="OVF36" s="84"/>
      <c r="OVG36" s="84"/>
      <c r="OVH36" s="84"/>
      <c r="OVI36" s="84"/>
      <c r="OVJ36" s="84"/>
      <c r="OVK36" s="84"/>
      <c r="OVL36" s="84"/>
      <c r="OVM36" s="84"/>
      <c r="OVN36" s="84"/>
      <c r="OVO36" s="84"/>
      <c r="OVP36" s="84"/>
      <c r="OVQ36" s="84"/>
      <c r="OVR36" s="84"/>
      <c r="OVS36" s="84"/>
      <c r="OVT36" s="84"/>
      <c r="OVU36" s="84"/>
      <c r="OVV36" s="84"/>
      <c r="OVW36" s="84"/>
      <c r="OVX36" s="84"/>
      <c r="OVY36" s="84"/>
      <c r="OVZ36" s="84"/>
      <c r="OWA36" s="84"/>
      <c r="OWB36" s="84"/>
      <c r="OWC36" s="84"/>
      <c r="OWD36" s="84"/>
      <c r="OWE36" s="84"/>
      <c r="OWF36" s="84"/>
      <c r="OWG36" s="84"/>
      <c r="OWH36" s="84"/>
      <c r="OWI36" s="84"/>
      <c r="OWJ36" s="84"/>
      <c r="OWK36" s="84"/>
      <c r="OWL36" s="84"/>
      <c r="OWM36" s="84"/>
      <c r="OWN36" s="84"/>
      <c r="OWO36" s="84"/>
      <c r="OWP36" s="84"/>
      <c r="OWQ36" s="84"/>
      <c r="OWR36" s="84"/>
      <c r="OWS36" s="84"/>
      <c r="OWT36" s="84"/>
      <c r="OWU36" s="84"/>
      <c r="OWV36" s="84"/>
      <c r="OWW36" s="84"/>
      <c r="OWX36" s="84"/>
      <c r="OWY36" s="84"/>
      <c r="OWZ36" s="84"/>
      <c r="OXA36" s="84"/>
      <c r="OXB36" s="84"/>
      <c r="OXC36" s="84"/>
      <c r="OXD36" s="84"/>
      <c r="OXE36" s="84"/>
      <c r="OXF36" s="84"/>
      <c r="OXG36" s="84"/>
      <c r="OXH36" s="84"/>
      <c r="OXI36" s="84"/>
      <c r="OXJ36" s="84"/>
      <c r="OXK36" s="84"/>
      <c r="OXL36" s="84"/>
      <c r="OXM36" s="84"/>
      <c r="OXN36" s="84"/>
      <c r="OXO36" s="84"/>
      <c r="OXP36" s="84"/>
      <c r="OXQ36" s="84"/>
      <c r="OXR36" s="84"/>
      <c r="OXS36" s="84"/>
      <c r="OXT36" s="84"/>
      <c r="OXU36" s="84"/>
      <c r="OXV36" s="84"/>
      <c r="OXW36" s="84"/>
      <c r="OXX36" s="84"/>
      <c r="OXY36" s="84"/>
      <c r="OXZ36" s="84"/>
      <c r="OYA36" s="84"/>
      <c r="OYB36" s="84"/>
      <c r="OYC36" s="84"/>
      <c r="OYD36" s="84"/>
      <c r="OYE36" s="84"/>
      <c r="OYF36" s="84"/>
      <c r="OYG36" s="84"/>
      <c r="OYH36" s="84"/>
      <c r="OYI36" s="84"/>
      <c r="OYJ36" s="84"/>
      <c r="OYK36" s="84"/>
      <c r="OYL36" s="84"/>
      <c r="OYM36" s="84"/>
      <c r="OYN36" s="84"/>
      <c r="OYO36" s="84"/>
      <c r="OYP36" s="84"/>
      <c r="OYQ36" s="84"/>
      <c r="OYR36" s="84"/>
      <c r="OYS36" s="84"/>
      <c r="OYT36" s="84"/>
      <c r="OYU36" s="84"/>
      <c r="OYV36" s="84"/>
      <c r="OYW36" s="84"/>
      <c r="OYX36" s="84"/>
      <c r="OYY36" s="84"/>
      <c r="OYZ36" s="84"/>
      <c r="OZA36" s="84"/>
      <c r="OZB36" s="84"/>
      <c r="OZC36" s="84"/>
      <c r="OZD36" s="84"/>
      <c r="OZE36" s="84"/>
      <c r="OZF36" s="84"/>
      <c r="OZG36" s="84"/>
      <c r="OZH36" s="84"/>
      <c r="OZI36" s="84"/>
      <c r="OZJ36" s="84"/>
      <c r="OZK36" s="84"/>
      <c r="OZL36" s="84"/>
      <c r="OZM36" s="84"/>
      <c r="OZN36" s="84"/>
      <c r="OZO36" s="84"/>
      <c r="OZP36" s="84"/>
      <c r="OZQ36" s="84"/>
      <c r="OZR36" s="84"/>
      <c r="OZS36" s="84"/>
      <c r="OZT36" s="84"/>
      <c r="OZU36" s="84"/>
      <c r="OZV36" s="84"/>
      <c r="OZW36" s="84"/>
      <c r="OZX36" s="84"/>
      <c r="OZY36" s="84"/>
      <c r="OZZ36" s="84"/>
      <c r="PAA36" s="84"/>
      <c r="PAB36" s="84"/>
      <c r="PAC36" s="84"/>
      <c r="PAD36" s="84"/>
      <c r="PAE36" s="84"/>
      <c r="PAF36" s="84"/>
      <c r="PAG36" s="84"/>
      <c r="PAH36" s="84"/>
      <c r="PAI36" s="84"/>
      <c r="PAJ36" s="84"/>
      <c r="PAK36" s="84"/>
      <c r="PAL36" s="84"/>
      <c r="PAM36" s="84"/>
      <c r="PAN36" s="84"/>
      <c r="PAO36" s="84"/>
      <c r="PAP36" s="84"/>
      <c r="PAQ36" s="84"/>
      <c r="PAR36" s="84"/>
      <c r="PAS36" s="84"/>
      <c r="PAT36" s="84"/>
      <c r="PAU36" s="84"/>
      <c r="PAV36" s="84"/>
      <c r="PAW36" s="84"/>
      <c r="PAX36" s="84"/>
      <c r="PAY36" s="84"/>
      <c r="PAZ36" s="84"/>
      <c r="PBA36" s="84"/>
      <c r="PBB36" s="84"/>
      <c r="PBC36" s="84"/>
      <c r="PBD36" s="84"/>
      <c r="PBE36" s="84"/>
      <c r="PBF36" s="84"/>
      <c r="PBG36" s="84"/>
      <c r="PBH36" s="84"/>
      <c r="PBI36" s="84"/>
      <c r="PBJ36" s="84"/>
      <c r="PBK36" s="84"/>
      <c r="PBL36" s="84"/>
      <c r="PBM36" s="84"/>
      <c r="PBN36" s="84"/>
      <c r="PBO36" s="84"/>
      <c r="PBP36" s="84"/>
      <c r="PBQ36" s="84"/>
      <c r="PBR36" s="84"/>
      <c r="PBS36" s="84"/>
      <c r="PBT36" s="84"/>
      <c r="PBU36" s="84"/>
      <c r="PBV36" s="84"/>
      <c r="PBW36" s="84"/>
      <c r="PBX36" s="84"/>
      <c r="PBY36" s="84"/>
      <c r="PBZ36" s="84"/>
      <c r="PCA36" s="84"/>
      <c r="PCB36" s="84"/>
      <c r="PCC36" s="84"/>
      <c r="PCD36" s="84"/>
      <c r="PCE36" s="84"/>
      <c r="PCF36" s="84"/>
      <c r="PCG36" s="84"/>
      <c r="PCH36" s="84"/>
      <c r="PCI36" s="84"/>
      <c r="PCJ36" s="84"/>
      <c r="PCK36" s="84"/>
      <c r="PCL36" s="84"/>
      <c r="PCM36" s="84"/>
      <c r="PCN36" s="84"/>
      <c r="PCO36" s="84"/>
      <c r="PCP36" s="84"/>
      <c r="PCQ36" s="84"/>
      <c r="PCR36" s="84"/>
      <c r="PCS36" s="84"/>
      <c r="PCT36" s="84"/>
      <c r="PCU36" s="84"/>
      <c r="PCV36" s="84"/>
      <c r="PCW36" s="84"/>
      <c r="PCX36" s="84"/>
      <c r="PCY36" s="84"/>
      <c r="PCZ36" s="84"/>
      <c r="PDA36" s="84"/>
      <c r="PDB36" s="84"/>
      <c r="PDC36" s="84"/>
      <c r="PDD36" s="84"/>
      <c r="PDE36" s="84"/>
      <c r="PDF36" s="84"/>
      <c r="PDG36" s="84"/>
      <c r="PDH36" s="84"/>
      <c r="PDI36" s="84"/>
      <c r="PDJ36" s="84"/>
      <c r="PDK36" s="84"/>
      <c r="PDL36" s="84"/>
      <c r="PDM36" s="84"/>
      <c r="PDN36" s="84"/>
      <c r="PDO36" s="84"/>
      <c r="PDP36" s="84"/>
      <c r="PDQ36" s="84"/>
      <c r="PDR36" s="84"/>
      <c r="PDS36" s="84"/>
      <c r="PDT36" s="84"/>
      <c r="PDU36" s="84"/>
      <c r="PDV36" s="84"/>
      <c r="PDW36" s="84"/>
      <c r="PDX36" s="84"/>
      <c r="PDY36" s="84"/>
      <c r="PDZ36" s="84"/>
      <c r="PEA36" s="84"/>
      <c r="PEB36" s="84"/>
      <c r="PEC36" s="84"/>
      <c r="PED36" s="84"/>
      <c r="PEE36" s="84"/>
      <c r="PEF36" s="84"/>
      <c r="PEG36" s="84"/>
      <c r="PEH36" s="84"/>
      <c r="PEI36" s="84"/>
      <c r="PEJ36" s="84"/>
      <c r="PEK36" s="84"/>
      <c r="PEL36" s="84"/>
      <c r="PEM36" s="84"/>
      <c r="PEN36" s="84"/>
      <c r="PEO36" s="84"/>
      <c r="PEP36" s="84"/>
      <c r="PEQ36" s="84"/>
      <c r="PER36" s="84"/>
      <c r="PES36" s="84"/>
      <c r="PET36" s="84"/>
      <c r="PEU36" s="84"/>
      <c r="PEV36" s="84"/>
      <c r="PEW36" s="84"/>
      <c r="PEX36" s="84"/>
      <c r="PEY36" s="84"/>
      <c r="PEZ36" s="84"/>
      <c r="PFA36" s="84"/>
      <c r="PFB36" s="84"/>
      <c r="PFC36" s="84"/>
      <c r="PFD36" s="84"/>
      <c r="PFE36" s="84"/>
      <c r="PFF36" s="84"/>
      <c r="PFG36" s="84"/>
      <c r="PFH36" s="84"/>
      <c r="PFI36" s="84"/>
      <c r="PFJ36" s="84"/>
      <c r="PFK36" s="84"/>
      <c r="PFL36" s="84"/>
      <c r="PFM36" s="84"/>
      <c r="PFN36" s="84"/>
      <c r="PFO36" s="84"/>
      <c r="PFP36" s="84"/>
      <c r="PFQ36" s="84"/>
      <c r="PFR36" s="84"/>
      <c r="PFS36" s="84"/>
      <c r="PFT36" s="84"/>
      <c r="PFU36" s="84"/>
      <c r="PFV36" s="84"/>
      <c r="PFW36" s="84"/>
      <c r="PFX36" s="84"/>
      <c r="PFY36" s="84"/>
      <c r="PFZ36" s="84"/>
      <c r="PGA36" s="84"/>
      <c r="PGB36" s="84"/>
      <c r="PGC36" s="84"/>
      <c r="PGD36" s="84"/>
      <c r="PGE36" s="84"/>
      <c r="PGF36" s="84"/>
      <c r="PGG36" s="84"/>
      <c r="PGH36" s="84"/>
      <c r="PGI36" s="84"/>
      <c r="PGJ36" s="84"/>
      <c r="PGK36" s="84"/>
      <c r="PGL36" s="84"/>
      <c r="PGM36" s="84"/>
      <c r="PGN36" s="84"/>
      <c r="PGO36" s="84"/>
      <c r="PGP36" s="84"/>
      <c r="PGQ36" s="84"/>
      <c r="PGR36" s="84"/>
      <c r="PGS36" s="84"/>
      <c r="PGT36" s="84"/>
      <c r="PGU36" s="84"/>
      <c r="PGV36" s="84"/>
      <c r="PGW36" s="84"/>
      <c r="PGX36" s="84"/>
      <c r="PGY36" s="84"/>
      <c r="PGZ36" s="84"/>
      <c r="PHA36" s="84"/>
      <c r="PHB36" s="84"/>
      <c r="PHC36" s="84"/>
      <c r="PHD36" s="84"/>
      <c r="PHE36" s="84"/>
      <c r="PHF36" s="84"/>
      <c r="PHG36" s="84"/>
      <c r="PHH36" s="84"/>
      <c r="PHI36" s="84"/>
      <c r="PHJ36" s="84"/>
      <c r="PHK36" s="84"/>
      <c r="PHL36" s="84"/>
      <c r="PHM36" s="84"/>
      <c r="PHN36" s="84"/>
      <c r="PHO36" s="84"/>
      <c r="PHP36" s="84"/>
      <c r="PHQ36" s="84"/>
      <c r="PHR36" s="84"/>
      <c r="PHS36" s="84"/>
      <c r="PHT36" s="84"/>
      <c r="PHU36" s="84"/>
      <c r="PHV36" s="84"/>
      <c r="PHW36" s="84"/>
      <c r="PHX36" s="84"/>
      <c r="PHY36" s="84"/>
      <c r="PHZ36" s="84"/>
      <c r="PIA36" s="84"/>
      <c r="PIB36" s="84"/>
      <c r="PIC36" s="84"/>
      <c r="PID36" s="84"/>
      <c r="PIE36" s="84"/>
      <c r="PIF36" s="84"/>
      <c r="PIG36" s="84"/>
      <c r="PIH36" s="84"/>
      <c r="PII36" s="84"/>
      <c r="PIJ36" s="84"/>
      <c r="PIK36" s="84"/>
      <c r="PIL36" s="84"/>
      <c r="PIM36" s="84"/>
      <c r="PIN36" s="84"/>
      <c r="PIO36" s="84"/>
      <c r="PIP36" s="84"/>
      <c r="PIQ36" s="84"/>
      <c r="PIR36" s="84"/>
      <c r="PIS36" s="84"/>
      <c r="PIT36" s="84"/>
      <c r="PIU36" s="84"/>
      <c r="PIV36" s="84"/>
      <c r="PIW36" s="84"/>
      <c r="PIX36" s="84"/>
      <c r="PIY36" s="84"/>
      <c r="PIZ36" s="84"/>
      <c r="PJA36" s="84"/>
      <c r="PJB36" s="84"/>
      <c r="PJC36" s="84"/>
      <c r="PJD36" s="84"/>
      <c r="PJE36" s="84"/>
      <c r="PJF36" s="84"/>
      <c r="PJG36" s="84"/>
      <c r="PJH36" s="84"/>
      <c r="PJI36" s="84"/>
      <c r="PJJ36" s="84"/>
      <c r="PJK36" s="84"/>
      <c r="PJL36" s="84"/>
      <c r="PJM36" s="84"/>
      <c r="PJN36" s="84"/>
      <c r="PJO36" s="84"/>
      <c r="PJP36" s="84"/>
      <c r="PJQ36" s="84"/>
      <c r="PJR36" s="84"/>
      <c r="PJS36" s="84"/>
      <c r="PJT36" s="84"/>
      <c r="PJU36" s="84"/>
      <c r="PJV36" s="84"/>
      <c r="PJW36" s="84"/>
      <c r="PJX36" s="84"/>
      <c r="PJY36" s="84"/>
      <c r="PJZ36" s="84"/>
      <c r="PKA36" s="84"/>
      <c r="PKB36" s="84"/>
      <c r="PKC36" s="84"/>
      <c r="PKD36" s="84"/>
      <c r="PKE36" s="84"/>
      <c r="PKF36" s="84"/>
      <c r="PKG36" s="84"/>
      <c r="PKH36" s="84"/>
      <c r="PKI36" s="84"/>
      <c r="PKJ36" s="84"/>
      <c r="PKK36" s="84"/>
      <c r="PKL36" s="84"/>
      <c r="PKM36" s="84"/>
      <c r="PKN36" s="84"/>
      <c r="PKO36" s="84"/>
      <c r="PKP36" s="84"/>
      <c r="PKQ36" s="84"/>
      <c r="PKR36" s="84"/>
      <c r="PKS36" s="84"/>
      <c r="PKT36" s="84"/>
      <c r="PKU36" s="84"/>
      <c r="PKV36" s="84"/>
      <c r="PKW36" s="84"/>
      <c r="PKX36" s="84"/>
      <c r="PKY36" s="84"/>
      <c r="PKZ36" s="84"/>
      <c r="PLA36" s="84"/>
      <c r="PLB36" s="84"/>
      <c r="PLC36" s="84"/>
      <c r="PLD36" s="84"/>
      <c r="PLE36" s="84"/>
      <c r="PLF36" s="84"/>
      <c r="PLG36" s="84"/>
      <c r="PLH36" s="84"/>
      <c r="PLI36" s="84"/>
      <c r="PLJ36" s="84"/>
      <c r="PLK36" s="84"/>
      <c r="PLL36" s="84"/>
      <c r="PLM36" s="84"/>
      <c r="PLN36" s="84"/>
      <c r="PLO36" s="84"/>
      <c r="PLP36" s="84"/>
      <c r="PLQ36" s="84"/>
      <c r="PLR36" s="84"/>
      <c r="PLS36" s="84"/>
      <c r="PLT36" s="84"/>
      <c r="PLU36" s="84"/>
      <c r="PLV36" s="84"/>
      <c r="PLW36" s="84"/>
      <c r="PLX36" s="84"/>
      <c r="PLY36" s="84"/>
      <c r="PLZ36" s="84"/>
      <c r="PMA36" s="84"/>
      <c r="PMB36" s="84"/>
      <c r="PMC36" s="84"/>
      <c r="PMD36" s="84"/>
      <c r="PME36" s="84"/>
      <c r="PMF36" s="84"/>
      <c r="PMG36" s="84"/>
      <c r="PMH36" s="84"/>
      <c r="PMI36" s="84"/>
      <c r="PMJ36" s="84"/>
      <c r="PMK36" s="84"/>
      <c r="PML36" s="84"/>
      <c r="PMM36" s="84"/>
      <c r="PMN36" s="84"/>
      <c r="PMO36" s="84"/>
      <c r="PMP36" s="84"/>
      <c r="PMQ36" s="84"/>
      <c r="PMR36" s="84"/>
      <c r="PMS36" s="84"/>
      <c r="PMT36" s="84"/>
      <c r="PMU36" s="84"/>
      <c r="PMV36" s="84"/>
      <c r="PMW36" s="84"/>
      <c r="PMX36" s="84"/>
      <c r="PMY36" s="84"/>
      <c r="PMZ36" s="84"/>
      <c r="PNA36" s="84"/>
      <c r="PNB36" s="84"/>
      <c r="PNC36" s="84"/>
      <c r="PND36" s="84"/>
      <c r="PNE36" s="84"/>
      <c r="PNF36" s="84"/>
      <c r="PNG36" s="84"/>
      <c r="PNH36" s="84"/>
      <c r="PNI36" s="84"/>
      <c r="PNJ36" s="84"/>
      <c r="PNK36" s="84"/>
      <c r="PNL36" s="84"/>
      <c r="PNM36" s="84"/>
      <c r="PNN36" s="84"/>
      <c r="PNO36" s="84"/>
      <c r="PNP36" s="84"/>
      <c r="PNQ36" s="84"/>
      <c r="PNR36" s="84"/>
      <c r="PNS36" s="84"/>
      <c r="PNT36" s="84"/>
      <c r="PNU36" s="84"/>
      <c r="PNV36" s="84"/>
      <c r="PNW36" s="84"/>
      <c r="PNX36" s="84"/>
      <c r="PNY36" s="84"/>
      <c r="PNZ36" s="84"/>
      <c r="POA36" s="84"/>
      <c r="POB36" s="84"/>
      <c r="POC36" s="84"/>
      <c r="POD36" s="84"/>
      <c r="POE36" s="84"/>
      <c r="POF36" s="84"/>
      <c r="POG36" s="84"/>
      <c r="POH36" s="84"/>
      <c r="POI36" s="84"/>
      <c r="POJ36" s="84"/>
      <c r="POK36" s="84"/>
      <c r="POL36" s="84"/>
      <c r="POM36" s="84"/>
      <c r="PON36" s="84"/>
      <c r="POO36" s="84"/>
      <c r="POP36" s="84"/>
      <c r="POQ36" s="84"/>
      <c r="POR36" s="84"/>
      <c r="POS36" s="84"/>
      <c r="POT36" s="84"/>
      <c r="POU36" s="84"/>
      <c r="POV36" s="84"/>
      <c r="POW36" s="84"/>
      <c r="POX36" s="84"/>
      <c r="POY36" s="84"/>
      <c r="POZ36" s="84"/>
      <c r="PPA36" s="84"/>
      <c r="PPB36" s="84"/>
      <c r="PPC36" s="84"/>
      <c r="PPD36" s="84"/>
      <c r="PPE36" s="84"/>
      <c r="PPF36" s="84"/>
      <c r="PPG36" s="84"/>
      <c r="PPH36" s="84"/>
      <c r="PPI36" s="84"/>
      <c r="PPJ36" s="84"/>
      <c r="PPK36" s="84"/>
      <c r="PPL36" s="84"/>
      <c r="PPM36" s="84"/>
      <c r="PPN36" s="84"/>
      <c r="PPO36" s="84"/>
      <c r="PPP36" s="84"/>
      <c r="PPQ36" s="84"/>
      <c r="PPR36" s="84"/>
      <c r="PPS36" s="84"/>
      <c r="PPT36" s="84"/>
      <c r="PPU36" s="84"/>
      <c r="PPV36" s="84"/>
      <c r="PPW36" s="84"/>
      <c r="PPX36" s="84"/>
      <c r="PPY36" s="84"/>
      <c r="PPZ36" s="84"/>
      <c r="PQA36" s="84"/>
      <c r="PQB36" s="84"/>
      <c r="PQC36" s="84"/>
      <c r="PQD36" s="84"/>
      <c r="PQE36" s="84"/>
      <c r="PQF36" s="84"/>
      <c r="PQG36" s="84"/>
      <c r="PQH36" s="84"/>
      <c r="PQI36" s="84"/>
      <c r="PQJ36" s="84"/>
      <c r="PQK36" s="84"/>
      <c r="PQL36" s="84"/>
      <c r="PQM36" s="84"/>
      <c r="PQN36" s="84"/>
      <c r="PQO36" s="84"/>
      <c r="PQP36" s="84"/>
      <c r="PQQ36" s="84"/>
      <c r="PQR36" s="84"/>
      <c r="PQS36" s="84"/>
      <c r="PQT36" s="84"/>
      <c r="PQU36" s="84"/>
      <c r="PQV36" s="84"/>
      <c r="PQW36" s="84"/>
      <c r="PQX36" s="84"/>
      <c r="PQY36" s="84"/>
      <c r="PQZ36" s="84"/>
      <c r="PRA36" s="84"/>
      <c r="PRB36" s="84"/>
      <c r="PRC36" s="84"/>
      <c r="PRD36" s="84"/>
      <c r="PRE36" s="84"/>
      <c r="PRF36" s="84"/>
      <c r="PRG36" s="84"/>
      <c r="PRH36" s="84"/>
      <c r="PRI36" s="84"/>
      <c r="PRJ36" s="84"/>
      <c r="PRK36" s="84"/>
      <c r="PRL36" s="84"/>
      <c r="PRM36" s="84"/>
      <c r="PRN36" s="84"/>
      <c r="PRO36" s="84"/>
      <c r="PRP36" s="84"/>
      <c r="PRQ36" s="84"/>
      <c r="PRR36" s="84"/>
      <c r="PRS36" s="84"/>
      <c r="PRT36" s="84"/>
      <c r="PRU36" s="84"/>
      <c r="PRV36" s="84"/>
      <c r="PRW36" s="84"/>
      <c r="PRX36" s="84"/>
      <c r="PRY36" s="84"/>
      <c r="PRZ36" s="84"/>
      <c r="PSA36" s="84"/>
      <c r="PSB36" s="84"/>
      <c r="PSC36" s="84"/>
      <c r="PSD36" s="84"/>
      <c r="PSE36" s="84"/>
      <c r="PSF36" s="84"/>
      <c r="PSG36" s="84"/>
      <c r="PSH36" s="84"/>
      <c r="PSI36" s="84"/>
      <c r="PSJ36" s="84"/>
      <c r="PSK36" s="84"/>
      <c r="PSL36" s="84"/>
      <c r="PSM36" s="84"/>
      <c r="PSN36" s="84"/>
      <c r="PSO36" s="84"/>
      <c r="PSP36" s="84"/>
      <c r="PSQ36" s="84"/>
      <c r="PSR36" s="84"/>
      <c r="PSS36" s="84"/>
      <c r="PST36" s="84"/>
      <c r="PSU36" s="84"/>
      <c r="PSV36" s="84"/>
      <c r="PSW36" s="84"/>
      <c r="PSX36" s="84"/>
      <c r="PSY36" s="84"/>
      <c r="PSZ36" s="84"/>
      <c r="PTA36" s="84"/>
      <c r="PTB36" s="84"/>
      <c r="PTC36" s="84"/>
      <c r="PTD36" s="84"/>
      <c r="PTE36" s="84"/>
      <c r="PTF36" s="84"/>
      <c r="PTG36" s="84"/>
      <c r="PTH36" s="84"/>
      <c r="PTI36" s="84"/>
      <c r="PTJ36" s="84"/>
      <c r="PTK36" s="84"/>
      <c r="PTL36" s="84"/>
      <c r="PTM36" s="84"/>
      <c r="PTN36" s="84"/>
      <c r="PTO36" s="84"/>
      <c r="PTP36" s="84"/>
      <c r="PTQ36" s="84"/>
      <c r="PTR36" s="84"/>
      <c r="PTS36" s="84"/>
      <c r="PTT36" s="84"/>
      <c r="PTU36" s="84"/>
      <c r="PTV36" s="84"/>
      <c r="PTW36" s="84"/>
      <c r="PTX36" s="84"/>
      <c r="PTY36" s="84"/>
      <c r="PTZ36" s="84"/>
      <c r="PUA36" s="84"/>
      <c r="PUB36" s="84"/>
      <c r="PUC36" s="84"/>
      <c r="PUD36" s="84"/>
      <c r="PUE36" s="84"/>
      <c r="PUF36" s="84"/>
      <c r="PUG36" s="84"/>
      <c r="PUH36" s="84"/>
      <c r="PUI36" s="84"/>
      <c r="PUJ36" s="84"/>
      <c r="PUK36" s="84"/>
      <c r="PUL36" s="84"/>
      <c r="PUM36" s="84"/>
      <c r="PUN36" s="84"/>
      <c r="PUO36" s="84"/>
      <c r="PUP36" s="84"/>
      <c r="PUQ36" s="84"/>
      <c r="PUR36" s="84"/>
      <c r="PUS36" s="84"/>
      <c r="PUT36" s="84"/>
      <c r="PUU36" s="84"/>
      <c r="PUV36" s="84"/>
      <c r="PUW36" s="84"/>
      <c r="PUX36" s="84"/>
      <c r="PUY36" s="84"/>
      <c r="PUZ36" s="84"/>
      <c r="PVA36" s="84"/>
      <c r="PVB36" s="84"/>
      <c r="PVC36" s="84"/>
      <c r="PVD36" s="84"/>
      <c r="PVE36" s="84"/>
      <c r="PVF36" s="84"/>
      <c r="PVG36" s="84"/>
      <c r="PVH36" s="84"/>
      <c r="PVI36" s="84"/>
      <c r="PVJ36" s="84"/>
      <c r="PVK36" s="84"/>
      <c r="PVL36" s="84"/>
      <c r="PVM36" s="84"/>
      <c r="PVN36" s="84"/>
      <c r="PVO36" s="84"/>
      <c r="PVP36" s="84"/>
      <c r="PVQ36" s="84"/>
      <c r="PVR36" s="84"/>
      <c r="PVS36" s="84"/>
      <c r="PVT36" s="84"/>
      <c r="PVU36" s="84"/>
      <c r="PVV36" s="84"/>
      <c r="PVW36" s="84"/>
      <c r="PVX36" s="84"/>
      <c r="PVY36" s="84"/>
      <c r="PVZ36" s="84"/>
      <c r="PWA36" s="84"/>
      <c r="PWB36" s="84"/>
      <c r="PWC36" s="84"/>
      <c r="PWD36" s="84"/>
      <c r="PWE36" s="84"/>
      <c r="PWF36" s="84"/>
      <c r="PWG36" s="84"/>
      <c r="PWH36" s="84"/>
      <c r="PWI36" s="84"/>
      <c r="PWJ36" s="84"/>
      <c r="PWK36" s="84"/>
      <c r="PWL36" s="84"/>
      <c r="PWM36" s="84"/>
      <c r="PWN36" s="84"/>
      <c r="PWO36" s="84"/>
      <c r="PWP36" s="84"/>
      <c r="PWQ36" s="84"/>
      <c r="PWR36" s="84"/>
      <c r="PWS36" s="84"/>
      <c r="PWT36" s="84"/>
      <c r="PWU36" s="84"/>
      <c r="PWV36" s="84"/>
      <c r="PWW36" s="84"/>
      <c r="PWX36" s="84"/>
      <c r="PWY36" s="84"/>
      <c r="PWZ36" s="84"/>
      <c r="PXA36" s="84"/>
      <c r="PXB36" s="84"/>
      <c r="PXC36" s="84"/>
      <c r="PXD36" s="84"/>
      <c r="PXE36" s="84"/>
      <c r="PXF36" s="84"/>
      <c r="PXG36" s="84"/>
      <c r="PXH36" s="84"/>
      <c r="PXI36" s="84"/>
      <c r="PXJ36" s="84"/>
      <c r="PXK36" s="84"/>
      <c r="PXL36" s="84"/>
      <c r="PXM36" s="84"/>
      <c r="PXN36" s="84"/>
      <c r="PXO36" s="84"/>
      <c r="PXP36" s="84"/>
      <c r="PXQ36" s="84"/>
      <c r="PXR36" s="84"/>
      <c r="PXS36" s="84"/>
      <c r="PXT36" s="84"/>
      <c r="PXU36" s="84"/>
      <c r="PXV36" s="84"/>
      <c r="PXW36" s="84"/>
      <c r="PXX36" s="84"/>
      <c r="PXY36" s="84"/>
      <c r="PXZ36" s="84"/>
      <c r="PYA36" s="84"/>
      <c r="PYB36" s="84"/>
      <c r="PYC36" s="84"/>
      <c r="PYD36" s="84"/>
      <c r="PYE36" s="84"/>
      <c r="PYF36" s="84"/>
      <c r="PYG36" s="84"/>
      <c r="PYH36" s="84"/>
      <c r="PYI36" s="84"/>
      <c r="PYJ36" s="84"/>
      <c r="PYK36" s="84"/>
      <c r="PYL36" s="84"/>
      <c r="PYM36" s="84"/>
      <c r="PYN36" s="84"/>
      <c r="PYO36" s="84"/>
      <c r="PYP36" s="84"/>
      <c r="PYQ36" s="84"/>
      <c r="PYR36" s="84"/>
      <c r="PYS36" s="84"/>
      <c r="PYT36" s="84"/>
      <c r="PYU36" s="84"/>
      <c r="PYV36" s="84"/>
      <c r="PYW36" s="84"/>
      <c r="PYX36" s="84"/>
      <c r="PYY36" s="84"/>
      <c r="PYZ36" s="84"/>
      <c r="PZA36" s="84"/>
      <c r="PZB36" s="84"/>
      <c r="PZC36" s="84"/>
      <c r="PZD36" s="84"/>
      <c r="PZE36" s="84"/>
      <c r="PZF36" s="84"/>
      <c r="PZG36" s="84"/>
      <c r="PZH36" s="84"/>
      <c r="PZI36" s="84"/>
      <c r="PZJ36" s="84"/>
      <c r="PZK36" s="84"/>
      <c r="PZL36" s="84"/>
      <c r="PZM36" s="84"/>
      <c r="PZN36" s="84"/>
      <c r="PZO36" s="84"/>
      <c r="PZP36" s="84"/>
      <c r="PZQ36" s="84"/>
      <c r="PZR36" s="84"/>
      <c r="PZS36" s="84"/>
      <c r="PZT36" s="84"/>
      <c r="PZU36" s="84"/>
      <c r="PZV36" s="84"/>
      <c r="PZW36" s="84"/>
      <c r="PZX36" s="84"/>
      <c r="PZY36" s="84"/>
      <c r="PZZ36" s="84"/>
      <c r="QAA36" s="84"/>
      <c r="QAB36" s="84"/>
      <c r="QAC36" s="84"/>
      <c r="QAD36" s="84"/>
      <c r="QAE36" s="84"/>
      <c r="QAF36" s="84"/>
      <c r="QAG36" s="84"/>
      <c r="QAH36" s="84"/>
      <c r="QAI36" s="84"/>
      <c r="QAJ36" s="84"/>
      <c r="QAK36" s="84"/>
      <c r="QAL36" s="84"/>
      <c r="QAM36" s="84"/>
      <c r="QAN36" s="84"/>
      <c r="QAO36" s="84"/>
      <c r="QAP36" s="84"/>
      <c r="QAQ36" s="84"/>
      <c r="QAR36" s="84"/>
      <c r="QAS36" s="84"/>
      <c r="QAT36" s="84"/>
      <c r="QAU36" s="84"/>
      <c r="QAV36" s="84"/>
      <c r="QAW36" s="84"/>
      <c r="QAX36" s="84"/>
      <c r="QAY36" s="84"/>
      <c r="QAZ36" s="84"/>
      <c r="QBA36" s="84"/>
      <c r="QBB36" s="84"/>
      <c r="QBC36" s="84"/>
      <c r="QBD36" s="84"/>
      <c r="QBE36" s="84"/>
      <c r="QBF36" s="84"/>
      <c r="QBG36" s="84"/>
      <c r="QBH36" s="84"/>
      <c r="QBI36" s="84"/>
      <c r="QBJ36" s="84"/>
      <c r="QBK36" s="84"/>
      <c r="QBL36" s="84"/>
      <c r="QBM36" s="84"/>
      <c r="QBN36" s="84"/>
      <c r="QBO36" s="84"/>
      <c r="QBP36" s="84"/>
      <c r="QBQ36" s="84"/>
      <c r="QBR36" s="84"/>
      <c r="QBS36" s="84"/>
      <c r="QBT36" s="84"/>
      <c r="QBU36" s="84"/>
      <c r="QBV36" s="84"/>
      <c r="QBW36" s="84"/>
      <c r="QBX36" s="84"/>
      <c r="QBY36" s="84"/>
      <c r="QBZ36" s="84"/>
      <c r="QCA36" s="84"/>
      <c r="QCB36" s="84"/>
      <c r="QCC36" s="84"/>
      <c r="QCD36" s="84"/>
      <c r="QCE36" s="84"/>
      <c r="QCF36" s="84"/>
      <c r="QCG36" s="84"/>
      <c r="QCH36" s="84"/>
      <c r="QCI36" s="84"/>
      <c r="QCJ36" s="84"/>
      <c r="QCK36" s="84"/>
      <c r="QCL36" s="84"/>
      <c r="QCM36" s="84"/>
      <c r="QCN36" s="84"/>
      <c r="QCO36" s="84"/>
      <c r="QCP36" s="84"/>
      <c r="QCQ36" s="84"/>
      <c r="QCR36" s="84"/>
      <c r="QCS36" s="84"/>
      <c r="QCT36" s="84"/>
      <c r="QCU36" s="84"/>
      <c r="QCV36" s="84"/>
      <c r="QCW36" s="84"/>
      <c r="QCX36" s="84"/>
      <c r="QCY36" s="84"/>
      <c r="QCZ36" s="84"/>
      <c r="QDA36" s="84"/>
      <c r="QDB36" s="84"/>
      <c r="QDC36" s="84"/>
      <c r="QDD36" s="84"/>
      <c r="QDE36" s="84"/>
      <c r="QDF36" s="84"/>
      <c r="QDG36" s="84"/>
      <c r="QDH36" s="84"/>
      <c r="QDI36" s="84"/>
      <c r="QDJ36" s="84"/>
      <c r="QDK36" s="84"/>
      <c r="QDL36" s="84"/>
      <c r="QDM36" s="84"/>
      <c r="QDN36" s="84"/>
      <c r="QDO36" s="84"/>
      <c r="QDP36" s="84"/>
      <c r="QDQ36" s="84"/>
      <c r="QDR36" s="84"/>
      <c r="QDS36" s="84"/>
      <c r="QDT36" s="84"/>
      <c r="QDU36" s="84"/>
      <c r="QDV36" s="84"/>
      <c r="QDW36" s="84"/>
      <c r="QDX36" s="84"/>
      <c r="QDY36" s="84"/>
      <c r="QDZ36" s="84"/>
      <c r="QEA36" s="84"/>
      <c r="QEB36" s="84"/>
      <c r="QEC36" s="84"/>
      <c r="QED36" s="84"/>
      <c r="QEE36" s="84"/>
      <c r="QEF36" s="84"/>
      <c r="QEG36" s="84"/>
      <c r="QEH36" s="84"/>
      <c r="QEI36" s="84"/>
      <c r="QEJ36" s="84"/>
      <c r="QEK36" s="84"/>
      <c r="QEL36" s="84"/>
      <c r="QEM36" s="84"/>
      <c r="QEN36" s="84"/>
      <c r="QEO36" s="84"/>
      <c r="QEP36" s="84"/>
      <c r="QEQ36" s="84"/>
      <c r="QER36" s="84"/>
      <c r="QES36" s="84"/>
      <c r="QET36" s="84"/>
      <c r="QEU36" s="84"/>
      <c r="QEV36" s="84"/>
      <c r="QEW36" s="84"/>
      <c r="QEX36" s="84"/>
      <c r="QEY36" s="84"/>
      <c r="QEZ36" s="84"/>
      <c r="QFA36" s="84"/>
      <c r="QFB36" s="84"/>
      <c r="QFC36" s="84"/>
      <c r="QFD36" s="84"/>
      <c r="QFE36" s="84"/>
      <c r="QFF36" s="84"/>
      <c r="QFG36" s="84"/>
      <c r="QFH36" s="84"/>
      <c r="QFI36" s="84"/>
      <c r="QFJ36" s="84"/>
      <c r="QFK36" s="84"/>
      <c r="QFL36" s="84"/>
      <c r="QFM36" s="84"/>
      <c r="QFN36" s="84"/>
      <c r="QFO36" s="84"/>
      <c r="QFP36" s="84"/>
      <c r="QFQ36" s="84"/>
      <c r="QFR36" s="84"/>
      <c r="QFS36" s="84"/>
      <c r="QFT36" s="84"/>
      <c r="QFU36" s="84"/>
      <c r="QFV36" s="84"/>
      <c r="QFW36" s="84"/>
      <c r="QFX36" s="84"/>
      <c r="QFY36" s="84"/>
      <c r="QFZ36" s="84"/>
      <c r="QGA36" s="84"/>
      <c r="QGB36" s="84"/>
      <c r="QGC36" s="84"/>
      <c r="QGD36" s="84"/>
      <c r="QGE36" s="84"/>
      <c r="QGF36" s="84"/>
      <c r="QGG36" s="84"/>
      <c r="QGH36" s="84"/>
      <c r="QGI36" s="84"/>
      <c r="QGJ36" s="84"/>
      <c r="QGK36" s="84"/>
      <c r="QGL36" s="84"/>
      <c r="QGM36" s="84"/>
      <c r="QGN36" s="84"/>
      <c r="QGO36" s="84"/>
      <c r="QGP36" s="84"/>
      <c r="QGQ36" s="84"/>
      <c r="QGR36" s="84"/>
      <c r="QGS36" s="84"/>
      <c r="QGT36" s="84"/>
      <c r="QGU36" s="84"/>
      <c r="QGV36" s="84"/>
      <c r="QGW36" s="84"/>
      <c r="QGX36" s="84"/>
      <c r="QGY36" s="84"/>
      <c r="QGZ36" s="84"/>
      <c r="QHA36" s="84"/>
      <c r="QHB36" s="84"/>
      <c r="QHC36" s="84"/>
      <c r="QHD36" s="84"/>
      <c r="QHE36" s="84"/>
      <c r="QHF36" s="84"/>
      <c r="QHG36" s="84"/>
      <c r="QHH36" s="84"/>
      <c r="QHI36" s="84"/>
      <c r="QHJ36" s="84"/>
      <c r="QHK36" s="84"/>
      <c r="QHL36" s="84"/>
      <c r="QHM36" s="84"/>
      <c r="QHN36" s="84"/>
      <c r="QHO36" s="84"/>
      <c r="QHP36" s="84"/>
      <c r="QHQ36" s="84"/>
      <c r="QHR36" s="84"/>
      <c r="QHS36" s="84"/>
      <c r="QHT36" s="84"/>
      <c r="QHU36" s="84"/>
      <c r="QHV36" s="84"/>
      <c r="QHW36" s="84"/>
      <c r="QHX36" s="84"/>
      <c r="QHY36" s="84"/>
      <c r="QHZ36" s="84"/>
      <c r="QIA36" s="84"/>
      <c r="QIB36" s="84"/>
      <c r="QIC36" s="84"/>
      <c r="QID36" s="84"/>
      <c r="QIE36" s="84"/>
      <c r="QIF36" s="84"/>
      <c r="QIG36" s="84"/>
      <c r="QIH36" s="84"/>
      <c r="QII36" s="84"/>
      <c r="QIJ36" s="84"/>
      <c r="QIK36" s="84"/>
      <c r="QIL36" s="84"/>
      <c r="QIM36" s="84"/>
      <c r="QIN36" s="84"/>
      <c r="QIO36" s="84"/>
      <c r="QIP36" s="84"/>
      <c r="QIQ36" s="84"/>
      <c r="QIR36" s="84"/>
      <c r="QIS36" s="84"/>
      <c r="QIT36" s="84"/>
      <c r="QIU36" s="84"/>
      <c r="QIV36" s="84"/>
      <c r="QIW36" s="84"/>
      <c r="QIX36" s="84"/>
      <c r="QIY36" s="84"/>
      <c r="QIZ36" s="84"/>
      <c r="QJA36" s="84"/>
      <c r="QJB36" s="84"/>
      <c r="QJC36" s="84"/>
      <c r="QJD36" s="84"/>
      <c r="QJE36" s="84"/>
      <c r="QJF36" s="84"/>
      <c r="QJG36" s="84"/>
      <c r="QJH36" s="84"/>
      <c r="QJI36" s="84"/>
      <c r="QJJ36" s="84"/>
      <c r="QJK36" s="84"/>
      <c r="QJL36" s="84"/>
      <c r="QJM36" s="84"/>
      <c r="QJN36" s="84"/>
      <c r="QJO36" s="84"/>
      <c r="QJP36" s="84"/>
      <c r="QJQ36" s="84"/>
      <c r="QJR36" s="84"/>
      <c r="QJS36" s="84"/>
      <c r="QJT36" s="84"/>
      <c r="QJU36" s="84"/>
      <c r="QJV36" s="84"/>
      <c r="QJW36" s="84"/>
      <c r="QJX36" s="84"/>
      <c r="QJY36" s="84"/>
      <c r="QJZ36" s="84"/>
      <c r="QKA36" s="84"/>
      <c r="QKB36" s="84"/>
      <c r="QKC36" s="84"/>
      <c r="QKD36" s="84"/>
      <c r="QKE36" s="84"/>
      <c r="QKF36" s="84"/>
      <c r="QKG36" s="84"/>
      <c r="QKH36" s="84"/>
      <c r="QKI36" s="84"/>
      <c r="QKJ36" s="84"/>
      <c r="QKK36" s="84"/>
      <c r="QKL36" s="84"/>
      <c r="QKM36" s="84"/>
      <c r="QKN36" s="84"/>
      <c r="QKO36" s="84"/>
      <c r="QKP36" s="84"/>
      <c r="QKQ36" s="84"/>
      <c r="QKR36" s="84"/>
      <c r="QKS36" s="84"/>
      <c r="QKT36" s="84"/>
      <c r="QKU36" s="84"/>
      <c r="QKV36" s="84"/>
      <c r="QKW36" s="84"/>
      <c r="QKX36" s="84"/>
      <c r="QKY36" s="84"/>
      <c r="QKZ36" s="84"/>
      <c r="QLA36" s="84"/>
      <c r="QLB36" s="84"/>
      <c r="QLC36" s="84"/>
      <c r="QLD36" s="84"/>
      <c r="QLE36" s="84"/>
      <c r="QLF36" s="84"/>
      <c r="QLG36" s="84"/>
      <c r="QLH36" s="84"/>
      <c r="QLI36" s="84"/>
      <c r="QLJ36" s="84"/>
      <c r="QLK36" s="84"/>
      <c r="QLL36" s="84"/>
      <c r="QLM36" s="84"/>
      <c r="QLN36" s="84"/>
      <c r="QLO36" s="84"/>
      <c r="QLP36" s="84"/>
      <c r="QLQ36" s="84"/>
      <c r="QLR36" s="84"/>
      <c r="QLS36" s="84"/>
      <c r="QLT36" s="84"/>
      <c r="QLU36" s="84"/>
      <c r="QLV36" s="84"/>
      <c r="QLW36" s="84"/>
      <c r="QLX36" s="84"/>
      <c r="QLY36" s="84"/>
      <c r="QLZ36" s="84"/>
      <c r="QMA36" s="84"/>
      <c r="QMB36" s="84"/>
      <c r="QMC36" s="84"/>
      <c r="QMD36" s="84"/>
      <c r="QME36" s="84"/>
      <c r="QMF36" s="84"/>
      <c r="QMG36" s="84"/>
      <c r="QMH36" s="84"/>
      <c r="QMI36" s="84"/>
      <c r="QMJ36" s="84"/>
      <c r="QMK36" s="84"/>
      <c r="QML36" s="84"/>
      <c r="QMM36" s="84"/>
      <c r="QMN36" s="84"/>
      <c r="QMO36" s="84"/>
      <c r="QMP36" s="84"/>
      <c r="QMQ36" s="84"/>
      <c r="QMR36" s="84"/>
      <c r="QMS36" s="84"/>
      <c r="QMT36" s="84"/>
      <c r="QMU36" s="84"/>
      <c r="QMV36" s="84"/>
      <c r="QMW36" s="84"/>
      <c r="QMX36" s="84"/>
      <c r="QMY36" s="84"/>
      <c r="QMZ36" s="84"/>
      <c r="QNA36" s="84"/>
      <c r="QNB36" s="84"/>
      <c r="QNC36" s="84"/>
      <c r="QND36" s="84"/>
      <c r="QNE36" s="84"/>
      <c r="QNF36" s="84"/>
      <c r="QNG36" s="84"/>
      <c r="QNH36" s="84"/>
      <c r="QNI36" s="84"/>
      <c r="QNJ36" s="84"/>
      <c r="QNK36" s="84"/>
      <c r="QNL36" s="84"/>
      <c r="QNM36" s="84"/>
      <c r="QNN36" s="84"/>
      <c r="QNO36" s="84"/>
      <c r="QNP36" s="84"/>
      <c r="QNQ36" s="84"/>
      <c r="QNR36" s="84"/>
      <c r="QNS36" s="84"/>
      <c r="QNT36" s="84"/>
      <c r="QNU36" s="84"/>
      <c r="QNV36" s="84"/>
      <c r="QNW36" s="84"/>
      <c r="QNX36" s="84"/>
      <c r="QNY36" s="84"/>
      <c r="QNZ36" s="84"/>
      <c r="QOA36" s="84"/>
      <c r="QOB36" s="84"/>
      <c r="QOC36" s="84"/>
      <c r="QOD36" s="84"/>
      <c r="QOE36" s="84"/>
      <c r="QOF36" s="84"/>
      <c r="QOG36" s="84"/>
      <c r="QOH36" s="84"/>
      <c r="QOI36" s="84"/>
      <c r="QOJ36" s="84"/>
      <c r="QOK36" s="84"/>
      <c r="QOL36" s="84"/>
      <c r="QOM36" s="84"/>
      <c r="QON36" s="84"/>
      <c r="QOO36" s="84"/>
      <c r="QOP36" s="84"/>
      <c r="QOQ36" s="84"/>
      <c r="QOR36" s="84"/>
      <c r="QOS36" s="84"/>
      <c r="QOT36" s="84"/>
      <c r="QOU36" s="84"/>
      <c r="QOV36" s="84"/>
      <c r="QOW36" s="84"/>
      <c r="QOX36" s="84"/>
      <c r="QOY36" s="84"/>
      <c r="QOZ36" s="84"/>
      <c r="QPA36" s="84"/>
      <c r="QPB36" s="84"/>
      <c r="QPC36" s="84"/>
      <c r="QPD36" s="84"/>
      <c r="QPE36" s="84"/>
      <c r="QPF36" s="84"/>
      <c r="QPG36" s="84"/>
      <c r="QPH36" s="84"/>
      <c r="QPI36" s="84"/>
      <c r="QPJ36" s="84"/>
      <c r="QPK36" s="84"/>
      <c r="QPL36" s="84"/>
      <c r="QPM36" s="84"/>
      <c r="QPN36" s="84"/>
      <c r="QPO36" s="84"/>
      <c r="QPP36" s="84"/>
      <c r="QPQ36" s="84"/>
      <c r="QPR36" s="84"/>
      <c r="QPS36" s="84"/>
      <c r="QPT36" s="84"/>
      <c r="QPU36" s="84"/>
      <c r="QPV36" s="84"/>
      <c r="QPW36" s="84"/>
      <c r="QPX36" s="84"/>
      <c r="QPY36" s="84"/>
      <c r="QPZ36" s="84"/>
      <c r="QQA36" s="84"/>
      <c r="QQB36" s="84"/>
      <c r="QQC36" s="84"/>
      <c r="QQD36" s="84"/>
      <c r="QQE36" s="84"/>
      <c r="QQF36" s="84"/>
      <c r="QQG36" s="84"/>
      <c r="QQH36" s="84"/>
      <c r="QQI36" s="84"/>
      <c r="QQJ36" s="84"/>
      <c r="QQK36" s="84"/>
      <c r="QQL36" s="84"/>
      <c r="QQM36" s="84"/>
      <c r="QQN36" s="84"/>
      <c r="QQO36" s="84"/>
      <c r="QQP36" s="84"/>
      <c r="QQQ36" s="84"/>
      <c r="QQR36" s="84"/>
      <c r="QQS36" s="84"/>
      <c r="QQT36" s="84"/>
      <c r="QQU36" s="84"/>
      <c r="QQV36" s="84"/>
      <c r="QQW36" s="84"/>
      <c r="QQX36" s="84"/>
      <c r="QQY36" s="84"/>
      <c r="QQZ36" s="84"/>
      <c r="QRA36" s="84"/>
      <c r="QRB36" s="84"/>
      <c r="QRC36" s="84"/>
      <c r="QRD36" s="84"/>
      <c r="QRE36" s="84"/>
      <c r="QRF36" s="84"/>
      <c r="QRG36" s="84"/>
      <c r="QRH36" s="84"/>
      <c r="QRI36" s="84"/>
      <c r="QRJ36" s="84"/>
      <c r="QRK36" s="84"/>
      <c r="QRL36" s="84"/>
      <c r="QRM36" s="84"/>
      <c r="QRN36" s="84"/>
      <c r="QRO36" s="84"/>
      <c r="QRP36" s="84"/>
      <c r="QRQ36" s="84"/>
      <c r="QRR36" s="84"/>
      <c r="QRS36" s="84"/>
      <c r="QRT36" s="84"/>
      <c r="QRU36" s="84"/>
      <c r="QRV36" s="84"/>
      <c r="QRW36" s="84"/>
      <c r="QRX36" s="84"/>
      <c r="QRY36" s="84"/>
      <c r="QRZ36" s="84"/>
      <c r="QSA36" s="84"/>
      <c r="QSB36" s="84"/>
      <c r="QSC36" s="84"/>
      <c r="QSD36" s="84"/>
      <c r="QSE36" s="84"/>
      <c r="QSF36" s="84"/>
      <c r="QSG36" s="84"/>
      <c r="QSH36" s="84"/>
      <c r="QSI36" s="84"/>
      <c r="QSJ36" s="84"/>
      <c r="QSK36" s="84"/>
      <c r="QSL36" s="84"/>
      <c r="QSM36" s="84"/>
      <c r="QSN36" s="84"/>
      <c r="QSO36" s="84"/>
      <c r="QSP36" s="84"/>
      <c r="QSQ36" s="84"/>
      <c r="QSR36" s="84"/>
      <c r="QSS36" s="84"/>
      <c r="QST36" s="84"/>
      <c r="QSU36" s="84"/>
      <c r="QSV36" s="84"/>
      <c r="QSW36" s="84"/>
      <c r="QSX36" s="84"/>
      <c r="QSY36" s="84"/>
      <c r="QSZ36" s="84"/>
      <c r="QTA36" s="84"/>
      <c r="QTB36" s="84"/>
      <c r="QTC36" s="84"/>
      <c r="QTD36" s="84"/>
      <c r="QTE36" s="84"/>
      <c r="QTF36" s="84"/>
      <c r="QTG36" s="84"/>
      <c r="QTH36" s="84"/>
      <c r="QTI36" s="84"/>
      <c r="QTJ36" s="84"/>
      <c r="QTK36" s="84"/>
      <c r="QTL36" s="84"/>
      <c r="QTM36" s="84"/>
      <c r="QTN36" s="84"/>
      <c r="QTO36" s="84"/>
      <c r="QTP36" s="84"/>
      <c r="QTQ36" s="84"/>
      <c r="QTR36" s="84"/>
      <c r="QTS36" s="84"/>
      <c r="QTT36" s="84"/>
      <c r="QTU36" s="84"/>
      <c r="QTV36" s="84"/>
      <c r="QTW36" s="84"/>
      <c r="QTX36" s="84"/>
      <c r="QTY36" s="84"/>
      <c r="QTZ36" s="84"/>
      <c r="QUA36" s="84"/>
      <c r="QUB36" s="84"/>
      <c r="QUC36" s="84"/>
      <c r="QUD36" s="84"/>
      <c r="QUE36" s="84"/>
      <c r="QUF36" s="84"/>
      <c r="QUG36" s="84"/>
      <c r="QUH36" s="84"/>
      <c r="QUI36" s="84"/>
      <c r="QUJ36" s="84"/>
      <c r="QUK36" s="84"/>
      <c r="QUL36" s="84"/>
      <c r="QUM36" s="84"/>
      <c r="QUN36" s="84"/>
      <c r="QUO36" s="84"/>
      <c r="QUP36" s="84"/>
      <c r="QUQ36" s="84"/>
      <c r="QUR36" s="84"/>
      <c r="QUS36" s="84"/>
      <c r="QUT36" s="84"/>
      <c r="QUU36" s="84"/>
      <c r="QUV36" s="84"/>
      <c r="QUW36" s="84"/>
      <c r="QUX36" s="84"/>
      <c r="QUY36" s="84"/>
      <c r="QUZ36" s="84"/>
      <c r="QVA36" s="84"/>
      <c r="QVB36" s="84"/>
      <c r="QVC36" s="84"/>
      <c r="QVD36" s="84"/>
      <c r="QVE36" s="84"/>
      <c r="QVF36" s="84"/>
      <c r="QVG36" s="84"/>
      <c r="QVH36" s="84"/>
      <c r="QVI36" s="84"/>
      <c r="QVJ36" s="84"/>
      <c r="QVK36" s="84"/>
      <c r="QVL36" s="84"/>
      <c r="QVM36" s="84"/>
      <c r="QVN36" s="84"/>
      <c r="QVO36" s="84"/>
      <c r="QVP36" s="84"/>
      <c r="QVQ36" s="84"/>
      <c r="QVR36" s="84"/>
      <c r="QVS36" s="84"/>
      <c r="QVT36" s="84"/>
      <c r="QVU36" s="84"/>
      <c r="QVV36" s="84"/>
      <c r="QVW36" s="84"/>
      <c r="QVX36" s="84"/>
      <c r="QVY36" s="84"/>
      <c r="QVZ36" s="84"/>
      <c r="QWA36" s="84"/>
      <c r="QWB36" s="84"/>
      <c r="QWC36" s="84"/>
      <c r="QWD36" s="84"/>
      <c r="QWE36" s="84"/>
      <c r="QWF36" s="84"/>
      <c r="QWG36" s="84"/>
      <c r="QWH36" s="84"/>
      <c r="QWI36" s="84"/>
      <c r="QWJ36" s="84"/>
      <c r="QWK36" s="84"/>
      <c r="QWL36" s="84"/>
      <c r="QWM36" s="84"/>
      <c r="QWN36" s="84"/>
      <c r="QWO36" s="84"/>
      <c r="QWP36" s="84"/>
      <c r="QWQ36" s="84"/>
      <c r="QWR36" s="84"/>
      <c r="QWS36" s="84"/>
      <c r="QWT36" s="84"/>
      <c r="QWU36" s="84"/>
      <c r="QWV36" s="84"/>
      <c r="QWW36" s="84"/>
      <c r="QWX36" s="84"/>
      <c r="QWY36" s="84"/>
      <c r="QWZ36" s="84"/>
      <c r="QXA36" s="84"/>
      <c r="QXB36" s="84"/>
      <c r="QXC36" s="84"/>
      <c r="QXD36" s="84"/>
      <c r="QXE36" s="84"/>
      <c r="QXF36" s="84"/>
      <c r="QXG36" s="84"/>
      <c r="QXH36" s="84"/>
      <c r="QXI36" s="84"/>
      <c r="QXJ36" s="84"/>
      <c r="QXK36" s="84"/>
      <c r="QXL36" s="84"/>
      <c r="QXM36" s="84"/>
      <c r="QXN36" s="84"/>
      <c r="QXO36" s="84"/>
      <c r="QXP36" s="84"/>
      <c r="QXQ36" s="84"/>
      <c r="QXR36" s="84"/>
      <c r="QXS36" s="84"/>
      <c r="QXT36" s="84"/>
      <c r="QXU36" s="84"/>
      <c r="QXV36" s="84"/>
      <c r="QXW36" s="84"/>
      <c r="QXX36" s="84"/>
      <c r="QXY36" s="84"/>
      <c r="QXZ36" s="84"/>
      <c r="QYA36" s="84"/>
      <c r="QYB36" s="84"/>
      <c r="QYC36" s="84"/>
      <c r="QYD36" s="84"/>
      <c r="QYE36" s="84"/>
      <c r="QYF36" s="84"/>
      <c r="QYG36" s="84"/>
      <c r="QYH36" s="84"/>
      <c r="QYI36" s="84"/>
      <c r="QYJ36" s="84"/>
      <c r="QYK36" s="84"/>
      <c r="QYL36" s="84"/>
      <c r="QYM36" s="84"/>
      <c r="QYN36" s="84"/>
      <c r="QYO36" s="84"/>
      <c r="QYP36" s="84"/>
      <c r="QYQ36" s="84"/>
      <c r="QYR36" s="84"/>
      <c r="QYS36" s="84"/>
      <c r="QYT36" s="84"/>
      <c r="QYU36" s="84"/>
      <c r="QYV36" s="84"/>
      <c r="QYW36" s="84"/>
      <c r="QYX36" s="84"/>
      <c r="QYY36" s="84"/>
      <c r="QYZ36" s="84"/>
      <c r="QZA36" s="84"/>
      <c r="QZB36" s="84"/>
      <c r="QZC36" s="84"/>
      <c r="QZD36" s="84"/>
      <c r="QZE36" s="84"/>
      <c r="QZF36" s="84"/>
      <c r="QZG36" s="84"/>
      <c r="QZH36" s="84"/>
      <c r="QZI36" s="84"/>
      <c r="QZJ36" s="84"/>
      <c r="QZK36" s="84"/>
      <c r="QZL36" s="84"/>
      <c r="QZM36" s="84"/>
      <c r="QZN36" s="84"/>
      <c r="QZO36" s="84"/>
      <c r="QZP36" s="84"/>
      <c r="QZQ36" s="84"/>
      <c r="QZR36" s="84"/>
      <c r="QZS36" s="84"/>
      <c r="QZT36" s="84"/>
      <c r="QZU36" s="84"/>
      <c r="QZV36" s="84"/>
      <c r="QZW36" s="84"/>
      <c r="QZX36" s="84"/>
      <c r="QZY36" s="84"/>
      <c r="QZZ36" s="84"/>
      <c r="RAA36" s="84"/>
      <c r="RAB36" s="84"/>
      <c r="RAC36" s="84"/>
      <c r="RAD36" s="84"/>
      <c r="RAE36" s="84"/>
      <c r="RAF36" s="84"/>
      <c r="RAG36" s="84"/>
      <c r="RAH36" s="84"/>
      <c r="RAI36" s="84"/>
      <c r="RAJ36" s="84"/>
      <c r="RAK36" s="84"/>
      <c r="RAL36" s="84"/>
      <c r="RAM36" s="84"/>
      <c r="RAN36" s="84"/>
      <c r="RAO36" s="84"/>
      <c r="RAP36" s="84"/>
      <c r="RAQ36" s="84"/>
      <c r="RAR36" s="84"/>
      <c r="RAS36" s="84"/>
      <c r="RAT36" s="84"/>
      <c r="RAU36" s="84"/>
      <c r="RAV36" s="84"/>
      <c r="RAW36" s="84"/>
      <c r="RAX36" s="84"/>
      <c r="RAY36" s="84"/>
      <c r="RAZ36" s="84"/>
      <c r="RBA36" s="84"/>
      <c r="RBB36" s="84"/>
      <c r="RBC36" s="84"/>
      <c r="RBD36" s="84"/>
      <c r="RBE36" s="84"/>
      <c r="RBF36" s="84"/>
      <c r="RBG36" s="84"/>
      <c r="RBH36" s="84"/>
      <c r="RBI36" s="84"/>
      <c r="RBJ36" s="84"/>
      <c r="RBK36" s="84"/>
      <c r="RBL36" s="84"/>
      <c r="RBM36" s="84"/>
      <c r="RBN36" s="84"/>
      <c r="RBO36" s="84"/>
      <c r="RBP36" s="84"/>
      <c r="RBQ36" s="84"/>
      <c r="RBR36" s="84"/>
      <c r="RBS36" s="84"/>
      <c r="RBT36" s="84"/>
      <c r="RBU36" s="84"/>
      <c r="RBV36" s="84"/>
      <c r="RBW36" s="84"/>
      <c r="RBX36" s="84"/>
      <c r="RBY36" s="84"/>
      <c r="RBZ36" s="84"/>
      <c r="RCA36" s="84"/>
      <c r="RCB36" s="84"/>
      <c r="RCC36" s="84"/>
      <c r="RCD36" s="84"/>
      <c r="RCE36" s="84"/>
      <c r="RCF36" s="84"/>
      <c r="RCG36" s="84"/>
      <c r="RCH36" s="84"/>
      <c r="RCI36" s="84"/>
      <c r="RCJ36" s="84"/>
      <c r="RCK36" s="84"/>
      <c r="RCL36" s="84"/>
      <c r="RCM36" s="84"/>
      <c r="RCN36" s="84"/>
      <c r="RCO36" s="84"/>
      <c r="RCP36" s="84"/>
      <c r="RCQ36" s="84"/>
      <c r="RCR36" s="84"/>
      <c r="RCS36" s="84"/>
      <c r="RCT36" s="84"/>
      <c r="RCU36" s="84"/>
      <c r="RCV36" s="84"/>
      <c r="RCW36" s="84"/>
      <c r="RCX36" s="84"/>
      <c r="RCY36" s="84"/>
      <c r="RCZ36" s="84"/>
      <c r="RDA36" s="84"/>
      <c r="RDB36" s="84"/>
      <c r="RDC36" s="84"/>
      <c r="RDD36" s="84"/>
      <c r="RDE36" s="84"/>
      <c r="RDF36" s="84"/>
      <c r="RDG36" s="84"/>
      <c r="RDH36" s="84"/>
      <c r="RDI36" s="84"/>
      <c r="RDJ36" s="84"/>
      <c r="RDK36" s="84"/>
      <c r="RDL36" s="84"/>
      <c r="RDM36" s="84"/>
      <c r="RDN36" s="84"/>
      <c r="RDO36" s="84"/>
      <c r="RDP36" s="84"/>
      <c r="RDQ36" s="84"/>
      <c r="RDR36" s="84"/>
      <c r="RDS36" s="84"/>
      <c r="RDT36" s="84"/>
      <c r="RDU36" s="84"/>
      <c r="RDV36" s="84"/>
      <c r="RDW36" s="84"/>
      <c r="RDX36" s="84"/>
      <c r="RDY36" s="84"/>
      <c r="RDZ36" s="84"/>
      <c r="REA36" s="84"/>
      <c r="REB36" s="84"/>
      <c r="REC36" s="84"/>
      <c r="RED36" s="84"/>
      <c r="REE36" s="84"/>
      <c r="REF36" s="84"/>
      <c r="REG36" s="84"/>
      <c r="REH36" s="84"/>
      <c r="REI36" s="84"/>
      <c r="REJ36" s="84"/>
      <c r="REK36" s="84"/>
      <c r="REL36" s="84"/>
      <c r="REM36" s="84"/>
      <c r="REN36" s="84"/>
      <c r="REO36" s="84"/>
      <c r="REP36" s="84"/>
      <c r="REQ36" s="84"/>
      <c r="RER36" s="84"/>
      <c r="RES36" s="84"/>
      <c r="RET36" s="84"/>
      <c r="REU36" s="84"/>
      <c r="REV36" s="84"/>
      <c r="REW36" s="84"/>
      <c r="REX36" s="84"/>
      <c r="REY36" s="84"/>
      <c r="REZ36" s="84"/>
      <c r="RFA36" s="84"/>
      <c r="RFB36" s="84"/>
      <c r="RFC36" s="84"/>
      <c r="RFD36" s="84"/>
      <c r="RFE36" s="84"/>
      <c r="RFF36" s="84"/>
      <c r="RFG36" s="84"/>
      <c r="RFH36" s="84"/>
      <c r="RFI36" s="84"/>
      <c r="RFJ36" s="84"/>
      <c r="RFK36" s="84"/>
      <c r="RFL36" s="84"/>
      <c r="RFM36" s="84"/>
      <c r="RFN36" s="84"/>
      <c r="RFO36" s="84"/>
      <c r="RFP36" s="84"/>
      <c r="RFQ36" s="84"/>
      <c r="RFR36" s="84"/>
      <c r="RFS36" s="84"/>
      <c r="RFT36" s="84"/>
      <c r="RFU36" s="84"/>
      <c r="RFV36" s="84"/>
      <c r="RFW36" s="84"/>
      <c r="RFX36" s="84"/>
      <c r="RFY36" s="84"/>
      <c r="RFZ36" s="84"/>
      <c r="RGA36" s="84"/>
      <c r="RGB36" s="84"/>
      <c r="RGC36" s="84"/>
      <c r="RGD36" s="84"/>
      <c r="RGE36" s="84"/>
      <c r="RGF36" s="84"/>
      <c r="RGG36" s="84"/>
      <c r="RGH36" s="84"/>
      <c r="RGI36" s="84"/>
      <c r="RGJ36" s="84"/>
      <c r="RGK36" s="84"/>
      <c r="RGL36" s="84"/>
      <c r="RGM36" s="84"/>
      <c r="RGN36" s="84"/>
      <c r="RGO36" s="84"/>
      <c r="RGP36" s="84"/>
      <c r="RGQ36" s="84"/>
      <c r="RGR36" s="84"/>
      <c r="RGS36" s="84"/>
      <c r="RGT36" s="84"/>
      <c r="RGU36" s="84"/>
      <c r="RGV36" s="84"/>
      <c r="RGW36" s="84"/>
      <c r="RGX36" s="84"/>
      <c r="RGY36" s="84"/>
      <c r="RGZ36" s="84"/>
      <c r="RHA36" s="84"/>
      <c r="RHB36" s="84"/>
      <c r="RHC36" s="84"/>
      <c r="RHD36" s="84"/>
      <c r="RHE36" s="84"/>
      <c r="RHF36" s="84"/>
      <c r="RHG36" s="84"/>
      <c r="RHH36" s="84"/>
      <c r="RHI36" s="84"/>
      <c r="RHJ36" s="84"/>
      <c r="RHK36" s="84"/>
      <c r="RHL36" s="84"/>
      <c r="RHM36" s="84"/>
      <c r="RHN36" s="84"/>
      <c r="RHO36" s="84"/>
      <c r="RHP36" s="84"/>
      <c r="RHQ36" s="84"/>
      <c r="RHR36" s="84"/>
      <c r="RHS36" s="84"/>
      <c r="RHT36" s="84"/>
      <c r="RHU36" s="84"/>
      <c r="RHV36" s="84"/>
      <c r="RHW36" s="84"/>
      <c r="RHX36" s="84"/>
      <c r="RHY36" s="84"/>
      <c r="RHZ36" s="84"/>
      <c r="RIA36" s="84"/>
      <c r="RIB36" s="84"/>
      <c r="RIC36" s="84"/>
      <c r="RID36" s="84"/>
      <c r="RIE36" s="84"/>
      <c r="RIF36" s="84"/>
      <c r="RIG36" s="84"/>
      <c r="RIH36" s="84"/>
      <c r="RII36" s="84"/>
      <c r="RIJ36" s="84"/>
      <c r="RIK36" s="84"/>
      <c r="RIL36" s="84"/>
      <c r="RIM36" s="84"/>
      <c r="RIN36" s="84"/>
      <c r="RIO36" s="84"/>
      <c r="RIP36" s="84"/>
      <c r="RIQ36" s="84"/>
      <c r="RIR36" s="84"/>
      <c r="RIS36" s="84"/>
      <c r="RIT36" s="84"/>
      <c r="RIU36" s="84"/>
      <c r="RIV36" s="84"/>
      <c r="RIW36" s="84"/>
      <c r="RIX36" s="84"/>
      <c r="RIY36" s="84"/>
      <c r="RIZ36" s="84"/>
      <c r="RJA36" s="84"/>
      <c r="RJB36" s="84"/>
      <c r="RJC36" s="84"/>
      <c r="RJD36" s="84"/>
      <c r="RJE36" s="84"/>
      <c r="RJF36" s="84"/>
      <c r="RJG36" s="84"/>
      <c r="RJH36" s="84"/>
      <c r="RJI36" s="84"/>
      <c r="RJJ36" s="84"/>
      <c r="RJK36" s="84"/>
      <c r="RJL36" s="84"/>
      <c r="RJM36" s="84"/>
      <c r="RJN36" s="84"/>
      <c r="RJO36" s="84"/>
      <c r="RJP36" s="84"/>
      <c r="RJQ36" s="84"/>
      <c r="RJR36" s="84"/>
      <c r="RJS36" s="84"/>
      <c r="RJT36" s="84"/>
      <c r="RJU36" s="84"/>
      <c r="RJV36" s="84"/>
      <c r="RJW36" s="84"/>
      <c r="RJX36" s="84"/>
      <c r="RJY36" s="84"/>
      <c r="RJZ36" s="84"/>
      <c r="RKA36" s="84"/>
      <c r="RKB36" s="84"/>
      <c r="RKC36" s="84"/>
      <c r="RKD36" s="84"/>
      <c r="RKE36" s="84"/>
      <c r="RKF36" s="84"/>
      <c r="RKG36" s="84"/>
      <c r="RKH36" s="84"/>
      <c r="RKI36" s="84"/>
      <c r="RKJ36" s="84"/>
      <c r="RKK36" s="84"/>
      <c r="RKL36" s="84"/>
      <c r="RKM36" s="84"/>
      <c r="RKN36" s="84"/>
      <c r="RKO36" s="84"/>
      <c r="RKP36" s="84"/>
      <c r="RKQ36" s="84"/>
      <c r="RKR36" s="84"/>
      <c r="RKS36" s="84"/>
      <c r="RKT36" s="84"/>
      <c r="RKU36" s="84"/>
      <c r="RKV36" s="84"/>
      <c r="RKW36" s="84"/>
      <c r="RKX36" s="84"/>
      <c r="RKY36" s="84"/>
      <c r="RKZ36" s="84"/>
      <c r="RLA36" s="84"/>
      <c r="RLB36" s="84"/>
      <c r="RLC36" s="84"/>
      <c r="RLD36" s="84"/>
      <c r="RLE36" s="84"/>
      <c r="RLF36" s="84"/>
      <c r="RLG36" s="84"/>
      <c r="RLH36" s="84"/>
      <c r="RLI36" s="84"/>
      <c r="RLJ36" s="84"/>
      <c r="RLK36" s="84"/>
      <c r="RLL36" s="84"/>
      <c r="RLM36" s="84"/>
      <c r="RLN36" s="84"/>
      <c r="RLO36" s="84"/>
      <c r="RLP36" s="84"/>
      <c r="RLQ36" s="84"/>
      <c r="RLR36" s="84"/>
      <c r="RLS36" s="84"/>
      <c r="RLT36" s="84"/>
      <c r="RLU36" s="84"/>
      <c r="RLV36" s="84"/>
      <c r="RLW36" s="84"/>
      <c r="RLX36" s="84"/>
      <c r="RLY36" s="84"/>
      <c r="RLZ36" s="84"/>
      <c r="RMA36" s="84"/>
      <c r="RMB36" s="84"/>
      <c r="RMC36" s="84"/>
      <c r="RMD36" s="84"/>
      <c r="RME36" s="84"/>
      <c r="RMF36" s="84"/>
      <c r="RMG36" s="84"/>
      <c r="RMH36" s="84"/>
      <c r="RMI36" s="84"/>
      <c r="RMJ36" s="84"/>
      <c r="RMK36" s="84"/>
      <c r="RML36" s="84"/>
      <c r="RMM36" s="84"/>
      <c r="RMN36" s="84"/>
      <c r="RMO36" s="84"/>
      <c r="RMP36" s="84"/>
      <c r="RMQ36" s="84"/>
      <c r="RMR36" s="84"/>
      <c r="RMS36" s="84"/>
      <c r="RMT36" s="84"/>
      <c r="RMU36" s="84"/>
      <c r="RMV36" s="84"/>
      <c r="RMW36" s="84"/>
      <c r="RMX36" s="84"/>
      <c r="RMY36" s="84"/>
      <c r="RMZ36" s="84"/>
      <c r="RNA36" s="84"/>
      <c r="RNB36" s="84"/>
      <c r="RNC36" s="84"/>
      <c r="RND36" s="84"/>
      <c r="RNE36" s="84"/>
      <c r="RNF36" s="84"/>
      <c r="RNG36" s="84"/>
      <c r="RNH36" s="84"/>
      <c r="RNI36" s="84"/>
      <c r="RNJ36" s="84"/>
      <c r="RNK36" s="84"/>
      <c r="RNL36" s="84"/>
      <c r="RNM36" s="84"/>
      <c r="RNN36" s="84"/>
      <c r="RNO36" s="84"/>
      <c r="RNP36" s="84"/>
      <c r="RNQ36" s="84"/>
      <c r="RNR36" s="84"/>
      <c r="RNS36" s="84"/>
      <c r="RNT36" s="84"/>
      <c r="RNU36" s="84"/>
      <c r="RNV36" s="84"/>
      <c r="RNW36" s="84"/>
      <c r="RNX36" s="84"/>
      <c r="RNY36" s="84"/>
      <c r="RNZ36" s="84"/>
      <c r="ROA36" s="84"/>
      <c r="ROB36" s="84"/>
      <c r="ROC36" s="84"/>
      <c r="ROD36" s="84"/>
      <c r="ROE36" s="84"/>
      <c r="ROF36" s="84"/>
      <c r="ROG36" s="84"/>
      <c r="ROH36" s="84"/>
      <c r="ROI36" s="84"/>
      <c r="ROJ36" s="84"/>
      <c r="ROK36" s="84"/>
      <c r="ROL36" s="84"/>
      <c r="ROM36" s="84"/>
      <c r="RON36" s="84"/>
      <c r="ROO36" s="84"/>
      <c r="ROP36" s="84"/>
      <c r="ROQ36" s="84"/>
      <c r="ROR36" s="84"/>
      <c r="ROS36" s="84"/>
      <c r="ROT36" s="84"/>
      <c r="ROU36" s="84"/>
      <c r="ROV36" s="84"/>
      <c r="ROW36" s="84"/>
      <c r="ROX36" s="84"/>
      <c r="ROY36" s="84"/>
      <c r="ROZ36" s="84"/>
      <c r="RPA36" s="84"/>
      <c r="RPB36" s="84"/>
      <c r="RPC36" s="84"/>
      <c r="RPD36" s="84"/>
      <c r="RPE36" s="84"/>
      <c r="RPF36" s="84"/>
      <c r="RPG36" s="84"/>
      <c r="RPH36" s="84"/>
      <c r="RPI36" s="84"/>
      <c r="RPJ36" s="84"/>
      <c r="RPK36" s="84"/>
      <c r="RPL36" s="84"/>
      <c r="RPM36" s="84"/>
      <c r="RPN36" s="84"/>
      <c r="RPO36" s="84"/>
      <c r="RPP36" s="84"/>
      <c r="RPQ36" s="84"/>
      <c r="RPR36" s="84"/>
      <c r="RPS36" s="84"/>
      <c r="RPT36" s="84"/>
      <c r="RPU36" s="84"/>
      <c r="RPV36" s="84"/>
      <c r="RPW36" s="84"/>
      <c r="RPX36" s="84"/>
      <c r="RPY36" s="84"/>
      <c r="RPZ36" s="84"/>
      <c r="RQA36" s="84"/>
      <c r="RQB36" s="84"/>
      <c r="RQC36" s="84"/>
      <c r="RQD36" s="84"/>
      <c r="RQE36" s="84"/>
      <c r="RQF36" s="84"/>
      <c r="RQG36" s="84"/>
      <c r="RQH36" s="84"/>
      <c r="RQI36" s="84"/>
      <c r="RQJ36" s="84"/>
      <c r="RQK36" s="84"/>
      <c r="RQL36" s="84"/>
      <c r="RQM36" s="84"/>
      <c r="RQN36" s="84"/>
      <c r="RQO36" s="84"/>
      <c r="RQP36" s="84"/>
      <c r="RQQ36" s="84"/>
      <c r="RQR36" s="84"/>
      <c r="RQS36" s="84"/>
      <c r="RQT36" s="84"/>
      <c r="RQU36" s="84"/>
      <c r="RQV36" s="84"/>
      <c r="RQW36" s="84"/>
      <c r="RQX36" s="84"/>
      <c r="RQY36" s="84"/>
      <c r="RQZ36" s="84"/>
      <c r="RRA36" s="84"/>
      <c r="RRB36" s="84"/>
      <c r="RRC36" s="84"/>
      <c r="RRD36" s="84"/>
      <c r="RRE36" s="84"/>
      <c r="RRF36" s="84"/>
      <c r="RRG36" s="84"/>
      <c r="RRH36" s="84"/>
      <c r="RRI36" s="84"/>
      <c r="RRJ36" s="84"/>
      <c r="RRK36" s="84"/>
      <c r="RRL36" s="84"/>
      <c r="RRM36" s="84"/>
      <c r="RRN36" s="84"/>
      <c r="RRO36" s="84"/>
      <c r="RRP36" s="84"/>
      <c r="RRQ36" s="84"/>
      <c r="RRR36" s="84"/>
      <c r="RRS36" s="84"/>
      <c r="RRT36" s="84"/>
      <c r="RRU36" s="84"/>
      <c r="RRV36" s="84"/>
      <c r="RRW36" s="84"/>
      <c r="RRX36" s="84"/>
      <c r="RRY36" s="84"/>
      <c r="RRZ36" s="84"/>
      <c r="RSA36" s="84"/>
      <c r="RSB36" s="84"/>
      <c r="RSC36" s="84"/>
      <c r="RSD36" s="84"/>
      <c r="RSE36" s="84"/>
      <c r="RSF36" s="84"/>
      <c r="RSG36" s="84"/>
      <c r="RSH36" s="84"/>
      <c r="RSI36" s="84"/>
      <c r="RSJ36" s="84"/>
      <c r="RSK36" s="84"/>
      <c r="RSL36" s="84"/>
      <c r="RSM36" s="84"/>
      <c r="RSN36" s="84"/>
      <c r="RSO36" s="84"/>
      <c r="RSP36" s="84"/>
      <c r="RSQ36" s="84"/>
      <c r="RSR36" s="84"/>
      <c r="RSS36" s="84"/>
      <c r="RST36" s="84"/>
      <c r="RSU36" s="84"/>
      <c r="RSV36" s="84"/>
      <c r="RSW36" s="84"/>
      <c r="RSX36" s="84"/>
      <c r="RSY36" s="84"/>
      <c r="RSZ36" s="84"/>
      <c r="RTA36" s="84"/>
      <c r="RTB36" s="84"/>
      <c r="RTC36" s="84"/>
      <c r="RTD36" s="84"/>
      <c r="RTE36" s="84"/>
      <c r="RTF36" s="84"/>
      <c r="RTG36" s="84"/>
      <c r="RTH36" s="84"/>
      <c r="RTI36" s="84"/>
      <c r="RTJ36" s="84"/>
      <c r="RTK36" s="84"/>
      <c r="RTL36" s="84"/>
      <c r="RTM36" s="84"/>
      <c r="RTN36" s="84"/>
      <c r="RTO36" s="84"/>
      <c r="RTP36" s="84"/>
      <c r="RTQ36" s="84"/>
      <c r="RTR36" s="84"/>
      <c r="RTS36" s="84"/>
      <c r="RTT36" s="84"/>
      <c r="RTU36" s="84"/>
      <c r="RTV36" s="84"/>
      <c r="RTW36" s="84"/>
      <c r="RTX36" s="84"/>
      <c r="RTY36" s="84"/>
      <c r="RTZ36" s="84"/>
      <c r="RUA36" s="84"/>
      <c r="RUB36" s="84"/>
      <c r="RUC36" s="84"/>
      <c r="RUD36" s="84"/>
      <c r="RUE36" s="84"/>
      <c r="RUF36" s="84"/>
      <c r="RUG36" s="84"/>
      <c r="RUH36" s="84"/>
      <c r="RUI36" s="84"/>
      <c r="RUJ36" s="84"/>
      <c r="RUK36" s="84"/>
      <c r="RUL36" s="84"/>
      <c r="RUM36" s="84"/>
      <c r="RUN36" s="84"/>
      <c r="RUO36" s="84"/>
      <c r="RUP36" s="84"/>
      <c r="RUQ36" s="84"/>
      <c r="RUR36" s="84"/>
      <c r="RUS36" s="84"/>
      <c r="RUT36" s="84"/>
      <c r="RUU36" s="84"/>
      <c r="RUV36" s="84"/>
      <c r="RUW36" s="84"/>
      <c r="RUX36" s="84"/>
      <c r="RUY36" s="84"/>
      <c r="RUZ36" s="84"/>
      <c r="RVA36" s="84"/>
      <c r="RVB36" s="84"/>
      <c r="RVC36" s="84"/>
      <c r="RVD36" s="84"/>
      <c r="RVE36" s="84"/>
      <c r="RVF36" s="84"/>
      <c r="RVG36" s="84"/>
      <c r="RVH36" s="84"/>
      <c r="RVI36" s="84"/>
      <c r="RVJ36" s="84"/>
      <c r="RVK36" s="84"/>
      <c r="RVL36" s="84"/>
      <c r="RVM36" s="84"/>
      <c r="RVN36" s="84"/>
      <c r="RVO36" s="84"/>
      <c r="RVP36" s="84"/>
      <c r="RVQ36" s="84"/>
      <c r="RVR36" s="84"/>
      <c r="RVS36" s="84"/>
      <c r="RVT36" s="84"/>
      <c r="RVU36" s="84"/>
      <c r="RVV36" s="84"/>
      <c r="RVW36" s="84"/>
      <c r="RVX36" s="84"/>
      <c r="RVY36" s="84"/>
      <c r="RVZ36" s="84"/>
      <c r="RWA36" s="84"/>
      <c r="RWB36" s="84"/>
      <c r="RWC36" s="84"/>
      <c r="RWD36" s="84"/>
      <c r="RWE36" s="84"/>
      <c r="RWF36" s="84"/>
      <c r="RWG36" s="84"/>
      <c r="RWH36" s="84"/>
      <c r="RWI36" s="84"/>
      <c r="RWJ36" s="84"/>
      <c r="RWK36" s="84"/>
      <c r="RWL36" s="84"/>
      <c r="RWM36" s="84"/>
      <c r="RWN36" s="84"/>
      <c r="RWO36" s="84"/>
      <c r="RWP36" s="84"/>
      <c r="RWQ36" s="84"/>
      <c r="RWR36" s="84"/>
      <c r="RWS36" s="84"/>
      <c r="RWT36" s="84"/>
      <c r="RWU36" s="84"/>
      <c r="RWV36" s="84"/>
      <c r="RWW36" s="84"/>
      <c r="RWX36" s="84"/>
      <c r="RWY36" s="84"/>
      <c r="RWZ36" s="84"/>
      <c r="RXA36" s="84"/>
      <c r="RXB36" s="84"/>
      <c r="RXC36" s="84"/>
      <c r="RXD36" s="84"/>
      <c r="RXE36" s="84"/>
      <c r="RXF36" s="84"/>
      <c r="RXG36" s="84"/>
      <c r="RXH36" s="84"/>
      <c r="RXI36" s="84"/>
      <c r="RXJ36" s="84"/>
      <c r="RXK36" s="84"/>
      <c r="RXL36" s="84"/>
      <c r="RXM36" s="84"/>
      <c r="RXN36" s="84"/>
      <c r="RXO36" s="84"/>
      <c r="RXP36" s="84"/>
      <c r="RXQ36" s="84"/>
      <c r="RXR36" s="84"/>
      <c r="RXS36" s="84"/>
      <c r="RXT36" s="84"/>
      <c r="RXU36" s="84"/>
      <c r="RXV36" s="84"/>
      <c r="RXW36" s="84"/>
      <c r="RXX36" s="84"/>
      <c r="RXY36" s="84"/>
      <c r="RXZ36" s="84"/>
      <c r="RYA36" s="84"/>
      <c r="RYB36" s="84"/>
      <c r="RYC36" s="84"/>
      <c r="RYD36" s="84"/>
      <c r="RYE36" s="84"/>
      <c r="RYF36" s="84"/>
      <c r="RYG36" s="84"/>
      <c r="RYH36" s="84"/>
      <c r="RYI36" s="84"/>
      <c r="RYJ36" s="84"/>
      <c r="RYK36" s="84"/>
      <c r="RYL36" s="84"/>
      <c r="RYM36" s="84"/>
      <c r="RYN36" s="84"/>
      <c r="RYO36" s="84"/>
      <c r="RYP36" s="84"/>
      <c r="RYQ36" s="84"/>
      <c r="RYR36" s="84"/>
      <c r="RYS36" s="84"/>
      <c r="RYT36" s="84"/>
      <c r="RYU36" s="84"/>
      <c r="RYV36" s="84"/>
      <c r="RYW36" s="84"/>
      <c r="RYX36" s="84"/>
      <c r="RYY36" s="84"/>
      <c r="RYZ36" s="84"/>
      <c r="RZA36" s="84"/>
      <c r="RZB36" s="84"/>
      <c r="RZC36" s="84"/>
      <c r="RZD36" s="84"/>
      <c r="RZE36" s="84"/>
      <c r="RZF36" s="84"/>
      <c r="RZG36" s="84"/>
      <c r="RZH36" s="84"/>
      <c r="RZI36" s="84"/>
      <c r="RZJ36" s="84"/>
      <c r="RZK36" s="84"/>
      <c r="RZL36" s="84"/>
      <c r="RZM36" s="84"/>
      <c r="RZN36" s="84"/>
      <c r="RZO36" s="84"/>
      <c r="RZP36" s="84"/>
      <c r="RZQ36" s="84"/>
      <c r="RZR36" s="84"/>
      <c r="RZS36" s="84"/>
      <c r="RZT36" s="84"/>
      <c r="RZU36" s="84"/>
      <c r="RZV36" s="84"/>
      <c r="RZW36" s="84"/>
      <c r="RZX36" s="84"/>
      <c r="RZY36" s="84"/>
      <c r="RZZ36" s="84"/>
      <c r="SAA36" s="84"/>
      <c r="SAB36" s="84"/>
      <c r="SAC36" s="84"/>
      <c r="SAD36" s="84"/>
      <c r="SAE36" s="84"/>
      <c r="SAF36" s="84"/>
      <c r="SAG36" s="84"/>
      <c r="SAH36" s="84"/>
      <c r="SAI36" s="84"/>
      <c r="SAJ36" s="84"/>
      <c r="SAK36" s="84"/>
      <c r="SAL36" s="84"/>
      <c r="SAM36" s="84"/>
      <c r="SAN36" s="84"/>
      <c r="SAO36" s="84"/>
      <c r="SAP36" s="84"/>
      <c r="SAQ36" s="84"/>
      <c r="SAR36" s="84"/>
      <c r="SAS36" s="84"/>
      <c r="SAT36" s="84"/>
      <c r="SAU36" s="84"/>
      <c r="SAV36" s="84"/>
      <c r="SAW36" s="84"/>
      <c r="SAX36" s="84"/>
      <c r="SAY36" s="84"/>
      <c r="SAZ36" s="84"/>
      <c r="SBA36" s="84"/>
      <c r="SBB36" s="84"/>
      <c r="SBC36" s="84"/>
      <c r="SBD36" s="84"/>
      <c r="SBE36" s="84"/>
      <c r="SBF36" s="84"/>
      <c r="SBG36" s="84"/>
      <c r="SBH36" s="84"/>
      <c r="SBI36" s="84"/>
      <c r="SBJ36" s="84"/>
      <c r="SBK36" s="84"/>
      <c r="SBL36" s="84"/>
      <c r="SBM36" s="84"/>
      <c r="SBN36" s="84"/>
      <c r="SBO36" s="84"/>
      <c r="SBP36" s="84"/>
      <c r="SBQ36" s="84"/>
      <c r="SBR36" s="84"/>
      <c r="SBS36" s="84"/>
      <c r="SBT36" s="84"/>
      <c r="SBU36" s="84"/>
      <c r="SBV36" s="84"/>
      <c r="SBW36" s="84"/>
      <c r="SBX36" s="84"/>
      <c r="SBY36" s="84"/>
      <c r="SBZ36" s="84"/>
      <c r="SCA36" s="84"/>
      <c r="SCB36" s="84"/>
      <c r="SCC36" s="84"/>
      <c r="SCD36" s="84"/>
      <c r="SCE36" s="84"/>
      <c r="SCF36" s="84"/>
      <c r="SCG36" s="84"/>
      <c r="SCH36" s="84"/>
      <c r="SCI36" s="84"/>
      <c r="SCJ36" s="84"/>
      <c r="SCK36" s="84"/>
      <c r="SCL36" s="84"/>
      <c r="SCM36" s="84"/>
      <c r="SCN36" s="84"/>
      <c r="SCO36" s="84"/>
      <c r="SCP36" s="84"/>
      <c r="SCQ36" s="84"/>
      <c r="SCR36" s="84"/>
      <c r="SCS36" s="84"/>
      <c r="SCT36" s="84"/>
      <c r="SCU36" s="84"/>
      <c r="SCV36" s="84"/>
      <c r="SCW36" s="84"/>
      <c r="SCX36" s="84"/>
      <c r="SCY36" s="84"/>
      <c r="SCZ36" s="84"/>
      <c r="SDA36" s="84"/>
      <c r="SDB36" s="84"/>
      <c r="SDC36" s="84"/>
      <c r="SDD36" s="84"/>
      <c r="SDE36" s="84"/>
      <c r="SDF36" s="84"/>
      <c r="SDG36" s="84"/>
      <c r="SDH36" s="84"/>
      <c r="SDI36" s="84"/>
      <c r="SDJ36" s="84"/>
      <c r="SDK36" s="84"/>
      <c r="SDL36" s="84"/>
      <c r="SDM36" s="84"/>
      <c r="SDN36" s="84"/>
      <c r="SDO36" s="84"/>
      <c r="SDP36" s="84"/>
      <c r="SDQ36" s="84"/>
      <c r="SDR36" s="84"/>
      <c r="SDS36" s="84"/>
      <c r="SDT36" s="84"/>
      <c r="SDU36" s="84"/>
      <c r="SDV36" s="84"/>
      <c r="SDW36" s="84"/>
      <c r="SDX36" s="84"/>
      <c r="SDY36" s="84"/>
      <c r="SDZ36" s="84"/>
      <c r="SEA36" s="84"/>
      <c r="SEB36" s="84"/>
      <c r="SEC36" s="84"/>
      <c r="SED36" s="84"/>
      <c r="SEE36" s="84"/>
      <c r="SEF36" s="84"/>
      <c r="SEG36" s="84"/>
      <c r="SEH36" s="84"/>
      <c r="SEI36" s="84"/>
      <c r="SEJ36" s="84"/>
      <c r="SEK36" s="84"/>
      <c r="SEL36" s="84"/>
      <c r="SEM36" s="84"/>
      <c r="SEN36" s="84"/>
      <c r="SEO36" s="84"/>
      <c r="SEP36" s="84"/>
      <c r="SEQ36" s="84"/>
      <c r="SER36" s="84"/>
      <c r="SES36" s="84"/>
      <c r="SET36" s="84"/>
      <c r="SEU36" s="84"/>
      <c r="SEV36" s="84"/>
      <c r="SEW36" s="84"/>
      <c r="SEX36" s="84"/>
      <c r="SEY36" s="84"/>
      <c r="SEZ36" s="84"/>
      <c r="SFA36" s="84"/>
      <c r="SFB36" s="84"/>
      <c r="SFC36" s="84"/>
      <c r="SFD36" s="84"/>
      <c r="SFE36" s="84"/>
      <c r="SFF36" s="84"/>
      <c r="SFG36" s="84"/>
      <c r="SFH36" s="84"/>
      <c r="SFI36" s="84"/>
      <c r="SFJ36" s="84"/>
      <c r="SFK36" s="84"/>
      <c r="SFL36" s="84"/>
      <c r="SFM36" s="84"/>
      <c r="SFN36" s="84"/>
      <c r="SFO36" s="84"/>
      <c r="SFP36" s="84"/>
      <c r="SFQ36" s="84"/>
      <c r="SFR36" s="84"/>
      <c r="SFS36" s="84"/>
      <c r="SFT36" s="84"/>
      <c r="SFU36" s="84"/>
      <c r="SFV36" s="84"/>
      <c r="SFW36" s="84"/>
      <c r="SFX36" s="84"/>
      <c r="SFY36" s="84"/>
      <c r="SFZ36" s="84"/>
      <c r="SGA36" s="84"/>
      <c r="SGB36" s="84"/>
      <c r="SGC36" s="84"/>
      <c r="SGD36" s="84"/>
      <c r="SGE36" s="84"/>
      <c r="SGF36" s="84"/>
      <c r="SGG36" s="84"/>
      <c r="SGH36" s="84"/>
      <c r="SGI36" s="84"/>
      <c r="SGJ36" s="84"/>
      <c r="SGK36" s="84"/>
      <c r="SGL36" s="84"/>
      <c r="SGM36" s="84"/>
      <c r="SGN36" s="84"/>
      <c r="SGO36" s="84"/>
      <c r="SGP36" s="84"/>
      <c r="SGQ36" s="84"/>
      <c r="SGR36" s="84"/>
      <c r="SGS36" s="84"/>
      <c r="SGT36" s="84"/>
      <c r="SGU36" s="84"/>
      <c r="SGV36" s="84"/>
      <c r="SGW36" s="84"/>
      <c r="SGX36" s="84"/>
      <c r="SGY36" s="84"/>
      <c r="SGZ36" s="84"/>
      <c r="SHA36" s="84"/>
      <c r="SHB36" s="84"/>
      <c r="SHC36" s="84"/>
      <c r="SHD36" s="84"/>
      <c r="SHE36" s="84"/>
      <c r="SHF36" s="84"/>
      <c r="SHG36" s="84"/>
      <c r="SHH36" s="84"/>
      <c r="SHI36" s="84"/>
      <c r="SHJ36" s="84"/>
      <c r="SHK36" s="84"/>
      <c r="SHL36" s="84"/>
      <c r="SHM36" s="84"/>
      <c r="SHN36" s="84"/>
      <c r="SHO36" s="84"/>
      <c r="SHP36" s="84"/>
      <c r="SHQ36" s="84"/>
      <c r="SHR36" s="84"/>
      <c r="SHS36" s="84"/>
      <c r="SHT36" s="84"/>
      <c r="SHU36" s="84"/>
      <c r="SHV36" s="84"/>
      <c r="SHW36" s="84"/>
      <c r="SHX36" s="84"/>
      <c r="SHY36" s="84"/>
      <c r="SHZ36" s="84"/>
      <c r="SIA36" s="84"/>
      <c r="SIB36" s="84"/>
      <c r="SIC36" s="84"/>
      <c r="SID36" s="84"/>
      <c r="SIE36" s="84"/>
      <c r="SIF36" s="84"/>
      <c r="SIG36" s="84"/>
      <c r="SIH36" s="84"/>
      <c r="SII36" s="84"/>
      <c r="SIJ36" s="84"/>
      <c r="SIK36" s="84"/>
      <c r="SIL36" s="84"/>
      <c r="SIM36" s="84"/>
      <c r="SIN36" s="84"/>
      <c r="SIO36" s="84"/>
      <c r="SIP36" s="84"/>
      <c r="SIQ36" s="84"/>
      <c r="SIR36" s="84"/>
      <c r="SIS36" s="84"/>
      <c r="SIT36" s="84"/>
      <c r="SIU36" s="84"/>
      <c r="SIV36" s="84"/>
      <c r="SIW36" s="84"/>
      <c r="SIX36" s="84"/>
      <c r="SIY36" s="84"/>
      <c r="SIZ36" s="84"/>
      <c r="SJA36" s="84"/>
      <c r="SJB36" s="84"/>
      <c r="SJC36" s="84"/>
      <c r="SJD36" s="84"/>
      <c r="SJE36" s="84"/>
      <c r="SJF36" s="84"/>
      <c r="SJG36" s="84"/>
      <c r="SJH36" s="84"/>
      <c r="SJI36" s="84"/>
      <c r="SJJ36" s="84"/>
      <c r="SJK36" s="84"/>
      <c r="SJL36" s="84"/>
      <c r="SJM36" s="84"/>
      <c r="SJN36" s="84"/>
      <c r="SJO36" s="84"/>
      <c r="SJP36" s="84"/>
      <c r="SJQ36" s="84"/>
      <c r="SJR36" s="84"/>
      <c r="SJS36" s="84"/>
      <c r="SJT36" s="84"/>
      <c r="SJU36" s="84"/>
      <c r="SJV36" s="84"/>
      <c r="SJW36" s="84"/>
      <c r="SJX36" s="84"/>
      <c r="SJY36" s="84"/>
      <c r="SJZ36" s="84"/>
      <c r="SKA36" s="84"/>
      <c r="SKB36" s="84"/>
      <c r="SKC36" s="84"/>
      <c r="SKD36" s="84"/>
      <c r="SKE36" s="84"/>
      <c r="SKF36" s="84"/>
      <c r="SKG36" s="84"/>
      <c r="SKH36" s="84"/>
      <c r="SKI36" s="84"/>
      <c r="SKJ36" s="84"/>
      <c r="SKK36" s="84"/>
      <c r="SKL36" s="84"/>
      <c r="SKM36" s="84"/>
      <c r="SKN36" s="84"/>
      <c r="SKO36" s="84"/>
      <c r="SKP36" s="84"/>
      <c r="SKQ36" s="84"/>
      <c r="SKR36" s="84"/>
      <c r="SKS36" s="84"/>
      <c r="SKT36" s="84"/>
      <c r="SKU36" s="84"/>
      <c r="SKV36" s="84"/>
      <c r="SKW36" s="84"/>
      <c r="SKX36" s="84"/>
      <c r="SKY36" s="84"/>
      <c r="SKZ36" s="84"/>
      <c r="SLA36" s="84"/>
      <c r="SLB36" s="84"/>
      <c r="SLC36" s="84"/>
      <c r="SLD36" s="84"/>
      <c r="SLE36" s="84"/>
      <c r="SLF36" s="84"/>
      <c r="SLG36" s="84"/>
      <c r="SLH36" s="84"/>
      <c r="SLI36" s="84"/>
      <c r="SLJ36" s="84"/>
      <c r="SLK36" s="84"/>
      <c r="SLL36" s="84"/>
      <c r="SLM36" s="84"/>
      <c r="SLN36" s="84"/>
      <c r="SLO36" s="84"/>
      <c r="SLP36" s="84"/>
      <c r="SLQ36" s="84"/>
      <c r="SLR36" s="84"/>
      <c r="SLS36" s="84"/>
      <c r="SLT36" s="84"/>
      <c r="SLU36" s="84"/>
      <c r="SLV36" s="84"/>
      <c r="SLW36" s="84"/>
      <c r="SLX36" s="84"/>
      <c r="SLY36" s="84"/>
      <c r="SLZ36" s="84"/>
      <c r="SMA36" s="84"/>
      <c r="SMB36" s="84"/>
      <c r="SMC36" s="84"/>
      <c r="SMD36" s="84"/>
      <c r="SME36" s="84"/>
      <c r="SMF36" s="84"/>
      <c r="SMG36" s="84"/>
      <c r="SMH36" s="84"/>
      <c r="SMI36" s="84"/>
      <c r="SMJ36" s="84"/>
      <c r="SMK36" s="84"/>
      <c r="SML36" s="84"/>
      <c r="SMM36" s="84"/>
      <c r="SMN36" s="84"/>
      <c r="SMO36" s="84"/>
      <c r="SMP36" s="84"/>
      <c r="SMQ36" s="84"/>
      <c r="SMR36" s="84"/>
      <c r="SMS36" s="84"/>
      <c r="SMT36" s="84"/>
      <c r="SMU36" s="84"/>
      <c r="SMV36" s="84"/>
      <c r="SMW36" s="84"/>
      <c r="SMX36" s="84"/>
      <c r="SMY36" s="84"/>
      <c r="SMZ36" s="84"/>
      <c r="SNA36" s="84"/>
      <c r="SNB36" s="84"/>
      <c r="SNC36" s="84"/>
      <c r="SND36" s="84"/>
      <c r="SNE36" s="84"/>
      <c r="SNF36" s="84"/>
      <c r="SNG36" s="84"/>
      <c r="SNH36" s="84"/>
      <c r="SNI36" s="84"/>
      <c r="SNJ36" s="84"/>
      <c r="SNK36" s="84"/>
      <c r="SNL36" s="84"/>
      <c r="SNM36" s="84"/>
      <c r="SNN36" s="84"/>
      <c r="SNO36" s="84"/>
      <c r="SNP36" s="84"/>
      <c r="SNQ36" s="84"/>
      <c r="SNR36" s="84"/>
      <c r="SNS36" s="84"/>
      <c r="SNT36" s="84"/>
      <c r="SNU36" s="84"/>
      <c r="SNV36" s="84"/>
      <c r="SNW36" s="84"/>
      <c r="SNX36" s="84"/>
      <c r="SNY36" s="84"/>
      <c r="SNZ36" s="84"/>
      <c r="SOA36" s="84"/>
      <c r="SOB36" s="84"/>
      <c r="SOC36" s="84"/>
      <c r="SOD36" s="84"/>
      <c r="SOE36" s="84"/>
      <c r="SOF36" s="84"/>
      <c r="SOG36" s="84"/>
      <c r="SOH36" s="84"/>
      <c r="SOI36" s="84"/>
      <c r="SOJ36" s="84"/>
      <c r="SOK36" s="84"/>
      <c r="SOL36" s="84"/>
      <c r="SOM36" s="84"/>
      <c r="SON36" s="84"/>
      <c r="SOO36" s="84"/>
      <c r="SOP36" s="84"/>
      <c r="SOQ36" s="84"/>
      <c r="SOR36" s="84"/>
      <c r="SOS36" s="84"/>
      <c r="SOT36" s="84"/>
      <c r="SOU36" s="84"/>
      <c r="SOV36" s="84"/>
      <c r="SOW36" s="84"/>
      <c r="SOX36" s="84"/>
      <c r="SOY36" s="84"/>
      <c r="SOZ36" s="84"/>
      <c r="SPA36" s="84"/>
      <c r="SPB36" s="84"/>
      <c r="SPC36" s="84"/>
      <c r="SPD36" s="84"/>
      <c r="SPE36" s="84"/>
      <c r="SPF36" s="84"/>
      <c r="SPG36" s="84"/>
      <c r="SPH36" s="84"/>
      <c r="SPI36" s="84"/>
      <c r="SPJ36" s="84"/>
      <c r="SPK36" s="84"/>
      <c r="SPL36" s="84"/>
      <c r="SPM36" s="84"/>
      <c r="SPN36" s="84"/>
      <c r="SPO36" s="84"/>
      <c r="SPP36" s="84"/>
      <c r="SPQ36" s="84"/>
      <c r="SPR36" s="84"/>
      <c r="SPS36" s="84"/>
      <c r="SPT36" s="84"/>
      <c r="SPU36" s="84"/>
      <c r="SPV36" s="84"/>
      <c r="SPW36" s="84"/>
      <c r="SPX36" s="84"/>
      <c r="SPY36" s="84"/>
      <c r="SPZ36" s="84"/>
      <c r="SQA36" s="84"/>
      <c r="SQB36" s="84"/>
      <c r="SQC36" s="84"/>
      <c r="SQD36" s="84"/>
      <c r="SQE36" s="84"/>
      <c r="SQF36" s="84"/>
      <c r="SQG36" s="84"/>
      <c r="SQH36" s="84"/>
      <c r="SQI36" s="84"/>
      <c r="SQJ36" s="84"/>
      <c r="SQK36" s="84"/>
      <c r="SQL36" s="84"/>
      <c r="SQM36" s="84"/>
      <c r="SQN36" s="84"/>
      <c r="SQO36" s="84"/>
      <c r="SQP36" s="84"/>
      <c r="SQQ36" s="84"/>
      <c r="SQR36" s="84"/>
      <c r="SQS36" s="84"/>
      <c r="SQT36" s="84"/>
      <c r="SQU36" s="84"/>
      <c r="SQV36" s="84"/>
      <c r="SQW36" s="84"/>
      <c r="SQX36" s="84"/>
      <c r="SQY36" s="84"/>
      <c r="SQZ36" s="84"/>
      <c r="SRA36" s="84"/>
      <c r="SRB36" s="84"/>
      <c r="SRC36" s="84"/>
      <c r="SRD36" s="84"/>
      <c r="SRE36" s="84"/>
      <c r="SRF36" s="84"/>
      <c r="SRG36" s="84"/>
      <c r="SRH36" s="84"/>
      <c r="SRI36" s="84"/>
      <c r="SRJ36" s="84"/>
      <c r="SRK36" s="84"/>
      <c r="SRL36" s="84"/>
      <c r="SRM36" s="84"/>
      <c r="SRN36" s="84"/>
      <c r="SRO36" s="84"/>
      <c r="SRP36" s="84"/>
      <c r="SRQ36" s="84"/>
      <c r="SRR36" s="84"/>
      <c r="SRS36" s="84"/>
      <c r="SRT36" s="84"/>
      <c r="SRU36" s="84"/>
      <c r="SRV36" s="84"/>
      <c r="SRW36" s="84"/>
      <c r="SRX36" s="84"/>
      <c r="SRY36" s="84"/>
      <c r="SRZ36" s="84"/>
      <c r="SSA36" s="84"/>
      <c r="SSB36" s="84"/>
      <c r="SSC36" s="84"/>
      <c r="SSD36" s="84"/>
      <c r="SSE36" s="84"/>
      <c r="SSF36" s="84"/>
      <c r="SSG36" s="84"/>
      <c r="SSH36" s="84"/>
      <c r="SSI36" s="84"/>
      <c r="SSJ36" s="84"/>
      <c r="SSK36" s="84"/>
      <c r="SSL36" s="84"/>
      <c r="SSM36" s="84"/>
      <c r="SSN36" s="84"/>
      <c r="SSO36" s="84"/>
      <c r="SSP36" s="84"/>
      <c r="SSQ36" s="84"/>
      <c r="SSR36" s="84"/>
      <c r="SSS36" s="84"/>
      <c r="SST36" s="84"/>
      <c r="SSU36" s="84"/>
      <c r="SSV36" s="84"/>
      <c r="SSW36" s="84"/>
      <c r="SSX36" s="84"/>
      <c r="SSY36" s="84"/>
      <c r="SSZ36" s="84"/>
      <c r="STA36" s="84"/>
      <c r="STB36" s="84"/>
      <c r="STC36" s="84"/>
      <c r="STD36" s="84"/>
      <c r="STE36" s="84"/>
      <c r="STF36" s="84"/>
      <c r="STG36" s="84"/>
      <c r="STH36" s="84"/>
      <c r="STI36" s="84"/>
      <c r="STJ36" s="84"/>
      <c r="STK36" s="84"/>
      <c r="STL36" s="84"/>
      <c r="STM36" s="84"/>
      <c r="STN36" s="84"/>
      <c r="STO36" s="84"/>
      <c r="STP36" s="84"/>
      <c r="STQ36" s="84"/>
      <c r="STR36" s="84"/>
      <c r="STS36" s="84"/>
      <c r="STT36" s="84"/>
      <c r="STU36" s="84"/>
      <c r="STV36" s="84"/>
      <c r="STW36" s="84"/>
      <c r="STX36" s="84"/>
      <c r="STY36" s="84"/>
      <c r="STZ36" s="84"/>
      <c r="SUA36" s="84"/>
      <c r="SUB36" s="84"/>
      <c r="SUC36" s="84"/>
      <c r="SUD36" s="84"/>
      <c r="SUE36" s="84"/>
      <c r="SUF36" s="84"/>
      <c r="SUG36" s="84"/>
      <c r="SUH36" s="84"/>
      <c r="SUI36" s="84"/>
      <c r="SUJ36" s="84"/>
      <c r="SUK36" s="84"/>
      <c r="SUL36" s="84"/>
      <c r="SUM36" s="84"/>
      <c r="SUN36" s="84"/>
      <c r="SUO36" s="84"/>
      <c r="SUP36" s="84"/>
      <c r="SUQ36" s="84"/>
      <c r="SUR36" s="84"/>
      <c r="SUS36" s="84"/>
      <c r="SUT36" s="84"/>
      <c r="SUU36" s="84"/>
      <c r="SUV36" s="84"/>
      <c r="SUW36" s="84"/>
      <c r="SUX36" s="84"/>
      <c r="SUY36" s="84"/>
      <c r="SUZ36" s="84"/>
      <c r="SVA36" s="84"/>
      <c r="SVB36" s="84"/>
      <c r="SVC36" s="84"/>
      <c r="SVD36" s="84"/>
      <c r="SVE36" s="84"/>
      <c r="SVF36" s="84"/>
      <c r="SVG36" s="84"/>
      <c r="SVH36" s="84"/>
      <c r="SVI36" s="84"/>
      <c r="SVJ36" s="84"/>
      <c r="SVK36" s="84"/>
      <c r="SVL36" s="84"/>
      <c r="SVM36" s="84"/>
      <c r="SVN36" s="84"/>
      <c r="SVO36" s="84"/>
      <c r="SVP36" s="84"/>
      <c r="SVQ36" s="84"/>
      <c r="SVR36" s="84"/>
      <c r="SVS36" s="84"/>
      <c r="SVT36" s="84"/>
      <c r="SVU36" s="84"/>
      <c r="SVV36" s="84"/>
      <c r="SVW36" s="84"/>
      <c r="SVX36" s="84"/>
      <c r="SVY36" s="84"/>
      <c r="SVZ36" s="84"/>
      <c r="SWA36" s="84"/>
      <c r="SWB36" s="84"/>
      <c r="SWC36" s="84"/>
      <c r="SWD36" s="84"/>
      <c r="SWE36" s="84"/>
      <c r="SWF36" s="84"/>
      <c r="SWG36" s="84"/>
      <c r="SWH36" s="84"/>
      <c r="SWI36" s="84"/>
      <c r="SWJ36" s="84"/>
      <c r="SWK36" s="84"/>
      <c r="SWL36" s="84"/>
      <c r="SWM36" s="84"/>
      <c r="SWN36" s="84"/>
      <c r="SWO36" s="84"/>
      <c r="SWP36" s="84"/>
      <c r="SWQ36" s="84"/>
      <c r="SWR36" s="84"/>
      <c r="SWS36" s="84"/>
      <c r="SWT36" s="84"/>
      <c r="SWU36" s="84"/>
      <c r="SWV36" s="84"/>
      <c r="SWW36" s="84"/>
      <c r="SWX36" s="84"/>
      <c r="SWY36" s="84"/>
      <c r="SWZ36" s="84"/>
      <c r="SXA36" s="84"/>
      <c r="SXB36" s="84"/>
      <c r="SXC36" s="84"/>
      <c r="SXD36" s="84"/>
      <c r="SXE36" s="84"/>
      <c r="SXF36" s="84"/>
      <c r="SXG36" s="84"/>
      <c r="SXH36" s="84"/>
      <c r="SXI36" s="84"/>
      <c r="SXJ36" s="84"/>
      <c r="SXK36" s="84"/>
      <c r="SXL36" s="84"/>
      <c r="SXM36" s="84"/>
      <c r="SXN36" s="84"/>
      <c r="SXO36" s="84"/>
      <c r="SXP36" s="84"/>
      <c r="SXQ36" s="84"/>
      <c r="SXR36" s="84"/>
      <c r="SXS36" s="84"/>
      <c r="SXT36" s="84"/>
      <c r="SXU36" s="84"/>
      <c r="SXV36" s="84"/>
      <c r="SXW36" s="84"/>
      <c r="SXX36" s="84"/>
      <c r="SXY36" s="84"/>
      <c r="SXZ36" s="84"/>
      <c r="SYA36" s="84"/>
      <c r="SYB36" s="84"/>
      <c r="SYC36" s="84"/>
      <c r="SYD36" s="84"/>
      <c r="SYE36" s="84"/>
      <c r="SYF36" s="84"/>
      <c r="SYG36" s="84"/>
      <c r="SYH36" s="84"/>
      <c r="SYI36" s="84"/>
      <c r="SYJ36" s="84"/>
      <c r="SYK36" s="84"/>
      <c r="SYL36" s="84"/>
      <c r="SYM36" s="84"/>
      <c r="SYN36" s="84"/>
      <c r="SYO36" s="84"/>
      <c r="SYP36" s="84"/>
      <c r="SYQ36" s="84"/>
      <c r="SYR36" s="84"/>
      <c r="SYS36" s="84"/>
      <c r="SYT36" s="84"/>
      <c r="SYU36" s="84"/>
      <c r="SYV36" s="84"/>
      <c r="SYW36" s="84"/>
      <c r="SYX36" s="84"/>
      <c r="SYY36" s="84"/>
      <c r="SYZ36" s="84"/>
      <c r="SZA36" s="84"/>
      <c r="SZB36" s="84"/>
      <c r="SZC36" s="84"/>
      <c r="SZD36" s="84"/>
      <c r="SZE36" s="84"/>
      <c r="SZF36" s="84"/>
      <c r="SZG36" s="84"/>
      <c r="SZH36" s="84"/>
      <c r="SZI36" s="84"/>
      <c r="SZJ36" s="84"/>
      <c r="SZK36" s="84"/>
      <c r="SZL36" s="84"/>
      <c r="SZM36" s="84"/>
      <c r="SZN36" s="84"/>
      <c r="SZO36" s="84"/>
      <c r="SZP36" s="84"/>
      <c r="SZQ36" s="84"/>
      <c r="SZR36" s="84"/>
      <c r="SZS36" s="84"/>
      <c r="SZT36" s="84"/>
      <c r="SZU36" s="84"/>
      <c r="SZV36" s="84"/>
      <c r="SZW36" s="84"/>
      <c r="SZX36" s="84"/>
      <c r="SZY36" s="84"/>
      <c r="SZZ36" s="84"/>
      <c r="TAA36" s="84"/>
      <c r="TAB36" s="84"/>
      <c r="TAC36" s="84"/>
      <c r="TAD36" s="84"/>
      <c r="TAE36" s="84"/>
      <c r="TAF36" s="84"/>
      <c r="TAG36" s="84"/>
      <c r="TAH36" s="84"/>
      <c r="TAI36" s="84"/>
      <c r="TAJ36" s="84"/>
      <c r="TAK36" s="84"/>
      <c r="TAL36" s="84"/>
      <c r="TAM36" s="84"/>
      <c r="TAN36" s="84"/>
      <c r="TAO36" s="84"/>
      <c r="TAP36" s="84"/>
      <c r="TAQ36" s="84"/>
      <c r="TAR36" s="84"/>
      <c r="TAS36" s="84"/>
      <c r="TAT36" s="84"/>
      <c r="TAU36" s="84"/>
      <c r="TAV36" s="84"/>
      <c r="TAW36" s="84"/>
      <c r="TAX36" s="84"/>
      <c r="TAY36" s="84"/>
      <c r="TAZ36" s="84"/>
      <c r="TBA36" s="84"/>
      <c r="TBB36" s="84"/>
      <c r="TBC36" s="84"/>
      <c r="TBD36" s="84"/>
      <c r="TBE36" s="84"/>
      <c r="TBF36" s="84"/>
      <c r="TBG36" s="84"/>
      <c r="TBH36" s="84"/>
      <c r="TBI36" s="84"/>
      <c r="TBJ36" s="84"/>
      <c r="TBK36" s="84"/>
      <c r="TBL36" s="84"/>
      <c r="TBM36" s="84"/>
      <c r="TBN36" s="84"/>
      <c r="TBO36" s="84"/>
      <c r="TBP36" s="84"/>
      <c r="TBQ36" s="84"/>
      <c r="TBR36" s="84"/>
      <c r="TBS36" s="84"/>
      <c r="TBT36" s="84"/>
      <c r="TBU36" s="84"/>
      <c r="TBV36" s="84"/>
      <c r="TBW36" s="84"/>
      <c r="TBX36" s="84"/>
      <c r="TBY36" s="84"/>
      <c r="TBZ36" s="84"/>
      <c r="TCA36" s="84"/>
      <c r="TCB36" s="84"/>
      <c r="TCC36" s="84"/>
      <c r="TCD36" s="84"/>
      <c r="TCE36" s="84"/>
      <c r="TCF36" s="84"/>
      <c r="TCG36" s="84"/>
      <c r="TCH36" s="84"/>
      <c r="TCI36" s="84"/>
      <c r="TCJ36" s="84"/>
      <c r="TCK36" s="84"/>
      <c r="TCL36" s="84"/>
      <c r="TCM36" s="84"/>
      <c r="TCN36" s="84"/>
      <c r="TCO36" s="84"/>
      <c r="TCP36" s="84"/>
      <c r="TCQ36" s="84"/>
      <c r="TCR36" s="84"/>
      <c r="TCS36" s="84"/>
      <c r="TCT36" s="84"/>
      <c r="TCU36" s="84"/>
      <c r="TCV36" s="84"/>
      <c r="TCW36" s="84"/>
      <c r="TCX36" s="84"/>
      <c r="TCY36" s="84"/>
      <c r="TCZ36" s="84"/>
      <c r="TDA36" s="84"/>
      <c r="TDB36" s="84"/>
      <c r="TDC36" s="84"/>
      <c r="TDD36" s="84"/>
      <c r="TDE36" s="84"/>
      <c r="TDF36" s="84"/>
      <c r="TDG36" s="84"/>
      <c r="TDH36" s="84"/>
      <c r="TDI36" s="84"/>
      <c r="TDJ36" s="84"/>
      <c r="TDK36" s="84"/>
      <c r="TDL36" s="84"/>
      <c r="TDM36" s="84"/>
      <c r="TDN36" s="84"/>
      <c r="TDO36" s="84"/>
      <c r="TDP36" s="84"/>
      <c r="TDQ36" s="84"/>
      <c r="TDR36" s="84"/>
      <c r="TDS36" s="84"/>
      <c r="TDT36" s="84"/>
      <c r="TDU36" s="84"/>
      <c r="TDV36" s="84"/>
      <c r="TDW36" s="84"/>
      <c r="TDX36" s="84"/>
      <c r="TDY36" s="84"/>
      <c r="TDZ36" s="84"/>
      <c r="TEA36" s="84"/>
      <c r="TEB36" s="84"/>
      <c r="TEC36" s="84"/>
      <c r="TED36" s="84"/>
      <c r="TEE36" s="84"/>
      <c r="TEF36" s="84"/>
      <c r="TEG36" s="84"/>
      <c r="TEH36" s="84"/>
      <c r="TEI36" s="84"/>
      <c r="TEJ36" s="84"/>
      <c r="TEK36" s="84"/>
      <c r="TEL36" s="84"/>
      <c r="TEM36" s="84"/>
      <c r="TEN36" s="84"/>
      <c r="TEO36" s="84"/>
      <c r="TEP36" s="84"/>
      <c r="TEQ36" s="84"/>
      <c r="TER36" s="84"/>
      <c r="TES36" s="84"/>
      <c r="TET36" s="84"/>
      <c r="TEU36" s="84"/>
      <c r="TEV36" s="84"/>
      <c r="TEW36" s="84"/>
      <c r="TEX36" s="84"/>
      <c r="TEY36" s="84"/>
      <c r="TEZ36" s="84"/>
      <c r="TFA36" s="84"/>
      <c r="TFB36" s="84"/>
      <c r="TFC36" s="84"/>
      <c r="TFD36" s="84"/>
      <c r="TFE36" s="84"/>
      <c r="TFF36" s="84"/>
      <c r="TFG36" s="84"/>
      <c r="TFH36" s="84"/>
      <c r="TFI36" s="84"/>
      <c r="TFJ36" s="84"/>
      <c r="TFK36" s="84"/>
      <c r="TFL36" s="84"/>
      <c r="TFM36" s="84"/>
      <c r="TFN36" s="84"/>
      <c r="TFO36" s="84"/>
      <c r="TFP36" s="84"/>
      <c r="TFQ36" s="84"/>
      <c r="TFR36" s="84"/>
      <c r="TFS36" s="84"/>
      <c r="TFT36" s="84"/>
      <c r="TFU36" s="84"/>
      <c r="TFV36" s="84"/>
      <c r="TFW36" s="84"/>
      <c r="TFX36" s="84"/>
      <c r="TFY36" s="84"/>
      <c r="TFZ36" s="84"/>
      <c r="TGA36" s="84"/>
      <c r="TGB36" s="84"/>
      <c r="TGC36" s="84"/>
      <c r="TGD36" s="84"/>
      <c r="TGE36" s="84"/>
      <c r="TGF36" s="84"/>
      <c r="TGG36" s="84"/>
      <c r="TGH36" s="84"/>
      <c r="TGI36" s="84"/>
      <c r="TGJ36" s="84"/>
      <c r="TGK36" s="84"/>
      <c r="TGL36" s="84"/>
      <c r="TGM36" s="84"/>
      <c r="TGN36" s="84"/>
      <c r="TGO36" s="84"/>
      <c r="TGP36" s="84"/>
      <c r="TGQ36" s="84"/>
      <c r="TGR36" s="84"/>
      <c r="TGS36" s="84"/>
      <c r="TGT36" s="84"/>
      <c r="TGU36" s="84"/>
      <c r="TGV36" s="84"/>
      <c r="TGW36" s="84"/>
      <c r="TGX36" s="84"/>
      <c r="TGY36" s="84"/>
      <c r="TGZ36" s="84"/>
      <c r="THA36" s="84"/>
      <c r="THB36" s="84"/>
      <c r="THC36" s="84"/>
      <c r="THD36" s="84"/>
      <c r="THE36" s="84"/>
      <c r="THF36" s="84"/>
      <c r="THG36" s="84"/>
      <c r="THH36" s="84"/>
      <c r="THI36" s="84"/>
      <c r="THJ36" s="84"/>
      <c r="THK36" s="84"/>
      <c r="THL36" s="84"/>
      <c r="THM36" s="84"/>
      <c r="THN36" s="84"/>
      <c r="THO36" s="84"/>
      <c r="THP36" s="84"/>
      <c r="THQ36" s="84"/>
      <c r="THR36" s="84"/>
      <c r="THS36" s="84"/>
      <c r="THT36" s="84"/>
      <c r="THU36" s="84"/>
      <c r="THV36" s="84"/>
      <c r="THW36" s="84"/>
      <c r="THX36" s="84"/>
      <c r="THY36" s="84"/>
      <c r="THZ36" s="84"/>
      <c r="TIA36" s="84"/>
      <c r="TIB36" s="84"/>
      <c r="TIC36" s="84"/>
      <c r="TID36" s="84"/>
      <c r="TIE36" s="84"/>
      <c r="TIF36" s="84"/>
      <c r="TIG36" s="84"/>
      <c r="TIH36" s="84"/>
      <c r="TII36" s="84"/>
      <c r="TIJ36" s="84"/>
      <c r="TIK36" s="84"/>
      <c r="TIL36" s="84"/>
      <c r="TIM36" s="84"/>
      <c r="TIN36" s="84"/>
      <c r="TIO36" s="84"/>
      <c r="TIP36" s="84"/>
      <c r="TIQ36" s="84"/>
      <c r="TIR36" s="84"/>
      <c r="TIS36" s="84"/>
      <c r="TIT36" s="84"/>
      <c r="TIU36" s="84"/>
      <c r="TIV36" s="84"/>
      <c r="TIW36" s="84"/>
      <c r="TIX36" s="84"/>
      <c r="TIY36" s="84"/>
      <c r="TIZ36" s="84"/>
      <c r="TJA36" s="84"/>
      <c r="TJB36" s="84"/>
      <c r="TJC36" s="84"/>
      <c r="TJD36" s="84"/>
      <c r="TJE36" s="84"/>
      <c r="TJF36" s="84"/>
      <c r="TJG36" s="84"/>
      <c r="TJH36" s="84"/>
      <c r="TJI36" s="84"/>
      <c r="TJJ36" s="84"/>
      <c r="TJK36" s="84"/>
      <c r="TJL36" s="84"/>
      <c r="TJM36" s="84"/>
      <c r="TJN36" s="84"/>
      <c r="TJO36" s="84"/>
      <c r="TJP36" s="84"/>
      <c r="TJQ36" s="84"/>
      <c r="TJR36" s="84"/>
      <c r="TJS36" s="84"/>
      <c r="TJT36" s="84"/>
      <c r="TJU36" s="84"/>
      <c r="TJV36" s="84"/>
      <c r="TJW36" s="84"/>
      <c r="TJX36" s="84"/>
      <c r="TJY36" s="84"/>
      <c r="TJZ36" s="84"/>
      <c r="TKA36" s="84"/>
      <c r="TKB36" s="84"/>
      <c r="TKC36" s="84"/>
      <c r="TKD36" s="84"/>
      <c r="TKE36" s="84"/>
      <c r="TKF36" s="84"/>
      <c r="TKG36" s="84"/>
      <c r="TKH36" s="84"/>
      <c r="TKI36" s="84"/>
      <c r="TKJ36" s="84"/>
      <c r="TKK36" s="84"/>
      <c r="TKL36" s="84"/>
      <c r="TKM36" s="84"/>
      <c r="TKN36" s="84"/>
      <c r="TKO36" s="84"/>
      <c r="TKP36" s="84"/>
      <c r="TKQ36" s="84"/>
      <c r="TKR36" s="84"/>
      <c r="TKS36" s="84"/>
      <c r="TKT36" s="84"/>
      <c r="TKU36" s="84"/>
      <c r="TKV36" s="84"/>
      <c r="TKW36" s="84"/>
      <c r="TKX36" s="84"/>
      <c r="TKY36" s="84"/>
      <c r="TKZ36" s="84"/>
      <c r="TLA36" s="84"/>
      <c r="TLB36" s="84"/>
      <c r="TLC36" s="84"/>
      <c r="TLD36" s="84"/>
      <c r="TLE36" s="84"/>
      <c r="TLF36" s="84"/>
      <c r="TLG36" s="84"/>
      <c r="TLH36" s="84"/>
      <c r="TLI36" s="84"/>
      <c r="TLJ36" s="84"/>
      <c r="TLK36" s="84"/>
      <c r="TLL36" s="84"/>
      <c r="TLM36" s="84"/>
      <c r="TLN36" s="84"/>
      <c r="TLO36" s="84"/>
      <c r="TLP36" s="84"/>
      <c r="TLQ36" s="84"/>
      <c r="TLR36" s="84"/>
      <c r="TLS36" s="84"/>
      <c r="TLT36" s="84"/>
      <c r="TLU36" s="84"/>
      <c r="TLV36" s="84"/>
      <c r="TLW36" s="84"/>
      <c r="TLX36" s="84"/>
      <c r="TLY36" s="84"/>
      <c r="TLZ36" s="84"/>
      <c r="TMA36" s="84"/>
      <c r="TMB36" s="84"/>
      <c r="TMC36" s="84"/>
      <c r="TMD36" s="84"/>
      <c r="TME36" s="84"/>
      <c r="TMF36" s="84"/>
      <c r="TMG36" s="84"/>
      <c r="TMH36" s="84"/>
      <c r="TMI36" s="84"/>
      <c r="TMJ36" s="84"/>
      <c r="TMK36" s="84"/>
      <c r="TML36" s="84"/>
      <c r="TMM36" s="84"/>
      <c r="TMN36" s="84"/>
      <c r="TMO36" s="84"/>
      <c r="TMP36" s="84"/>
      <c r="TMQ36" s="84"/>
      <c r="TMR36" s="84"/>
      <c r="TMS36" s="84"/>
      <c r="TMT36" s="84"/>
      <c r="TMU36" s="84"/>
      <c r="TMV36" s="84"/>
      <c r="TMW36" s="84"/>
      <c r="TMX36" s="84"/>
      <c r="TMY36" s="84"/>
      <c r="TMZ36" s="84"/>
      <c r="TNA36" s="84"/>
      <c r="TNB36" s="84"/>
      <c r="TNC36" s="84"/>
      <c r="TND36" s="84"/>
      <c r="TNE36" s="84"/>
      <c r="TNF36" s="84"/>
      <c r="TNG36" s="84"/>
      <c r="TNH36" s="84"/>
      <c r="TNI36" s="84"/>
      <c r="TNJ36" s="84"/>
      <c r="TNK36" s="84"/>
      <c r="TNL36" s="84"/>
      <c r="TNM36" s="84"/>
      <c r="TNN36" s="84"/>
      <c r="TNO36" s="84"/>
      <c r="TNP36" s="84"/>
      <c r="TNQ36" s="84"/>
      <c r="TNR36" s="84"/>
      <c r="TNS36" s="84"/>
      <c r="TNT36" s="84"/>
      <c r="TNU36" s="84"/>
      <c r="TNV36" s="84"/>
      <c r="TNW36" s="84"/>
      <c r="TNX36" s="84"/>
      <c r="TNY36" s="84"/>
      <c r="TNZ36" s="84"/>
      <c r="TOA36" s="84"/>
      <c r="TOB36" s="84"/>
      <c r="TOC36" s="84"/>
      <c r="TOD36" s="84"/>
      <c r="TOE36" s="84"/>
      <c r="TOF36" s="84"/>
      <c r="TOG36" s="84"/>
      <c r="TOH36" s="84"/>
      <c r="TOI36" s="84"/>
      <c r="TOJ36" s="84"/>
      <c r="TOK36" s="84"/>
      <c r="TOL36" s="84"/>
      <c r="TOM36" s="84"/>
      <c r="TON36" s="84"/>
      <c r="TOO36" s="84"/>
      <c r="TOP36" s="84"/>
      <c r="TOQ36" s="84"/>
      <c r="TOR36" s="84"/>
      <c r="TOS36" s="84"/>
      <c r="TOT36" s="84"/>
      <c r="TOU36" s="84"/>
      <c r="TOV36" s="84"/>
      <c r="TOW36" s="84"/>
      <c r="TOX36" s="84"/>
      <c r="TOY36" s="84"/>
      <c r="TOZ36" s="84"/>
      <c r="TPA36" s="84"/>
      <c r="TPB36" s="84"/>
      <c r="TPC36" s="84"/>
      <c r="TPD36" s="84"/>
      <c r="TPE36" s="84"/>
      <c r="TPF36" s="84"/>
      <c r="TPG36" s="84"/>
      <c r="TPH36" s="84"/>
      <c r="TPI36" s="84"/>
      <c r="TPJ36" s="84"/>
      <c r="TPK36" s="84"/>
      <c r="TPL36" s="84"/>
      <c r="TPM36" s="84"/>
      <c r="TPN36" s="84"/>
      <c r="TPO36" s="84"/>
      <c r="TPP36" s="84"/>
      <c r="TPQ36" s="84"/>
      <c r="TPR36" s="84"/>
      <c r="TPS36" s="84"/>
      <c r="TPT36" s="84"/>
      <c r="TPU36" s="84"/>
      <c r="TPV36" s="84"/>
      <c r="TPW36" s="84"/>
      <c r="TPX36" s="84"/>
      <c r="TPY36" s="84"/>
      <c r="TPZ36" s="84"/>
      <c r="TQA36" s="84"/>
      <c r="TQB36" s="84"/>
      <c r="TQC36" s="84"/>
      <c r="TQD36" s="84"/>
      <c r="TQE36" s="84"/>
      <c r="TQF36" s="84"/>
      <c r="TQG36" s="84"/>
      <c r="TQH36" s="84"/>
      <c r="TQI36" s="84"/>
      <c r="TQJ36" s="84"/>
      <c r="TQK36" s="84"/>
      <c r="TQL36" s="84"/>
      <c r="TQM36" s="84"/>
      <c r="TQN36" s="84"/>
      <c r="TQO36" s="84"/>
      <c r="TQP36" s="84"/>
      <c r="TQQ36" s="84"/>
      <c r="TQR36" s="84"/>
      <c r="TQS36" s="84"/>
      <c r="TQT36" s="84"/>
      <c r="TQU36" s="84"/>
      <c r="TQV36" s="84"/>
      <c r="TQW36" s="84"/>
      <c r="TQX36" s="84"/>
      <c r="TQY36" s="84"/>
      <c r="TQZ36" s="84"/>
      <c r="TRA36" s="84"/>
      <c r="TRB36" s="84"/>
      <c r="TRC36" s="84"/>
      <c r="TRD36" s="84"/>
      <c r="TRE36" s="84"/>
      <c r="TRF36" s="84"/>
      <c r="TRG36" s="84"/>
      <c r="TRH36" s="84"/>
      <c r="TRI36" s="84"/>
      <c r="TRJ36" s="84"/>
      <c r="TRK36" s="84"/>
      <c r="TRL36" s="84"/>
      <c r="TRM36" s="84"/>
      <c r="TRN36" s="84"/>
      <c r="TRO36" s="84"/>
      <c r="TRP36" s="84"/>
      <c r="TRQ36" s="84"/>
      <c r="TRR36" s="84"/>
      <c r="TRS36" s="84"/>
      <c r="TRT36" s="84"/>
      <c r="TRU36" s="84"/>
      <c r="TRV36" s="84"/>
      <c r="TRW36" s="84"/>
      <c r="TRX36" s="84"/>
      <c r="TRY36" s="84"/>
      <c r="TRZ36" s="84"/>
      <c r="TSA36" s="84"/>
      <c r="TSB36" s="84"/>
      <c r="TSC36" s="84"/>
      <c r="TSD36" s="84"/>
      <c r="TSE36" s="84"/>
      <c r="TSF36" s="84"/>
      <c r="TSG36" s="84"/>
      <c r="TSH36" s="84"/>
      <c r="TSI36" s="84"/>
      <c r="TSJ36" s="84"/>
      <c r="TSK36" s="84"/>
      <c r="TSL36" s="84"/>
      <c r="TSM36" s="84"/>
      <c r="TSN36" s="84"/>
      <c r="TSO36" s="84"/>
      <c r="TSP36" s="84"/>
      <c r="TSQ36" s="84"/>
      <c r="TSR36" s="84"/>
      <c r="TSS36" s="84"/>
      <c r="TST36" s="84"/>
      <c r="TSU36" s="84"/>
      <c r="TSV36" s="84"/>
      <c r="TSW36" s="84"/>
      <c r="TSX36" s="84"/>
      <c r="TSY36" s="84"/>
      <c r="TSZ36" s="84"/>
      <c r="TTA36" s="84"/>
      <c r="TTB36" s="84"/>
      <c r="TTC36" s="84"/>
      <c r="TTD36" s="84"/>
      <c r="TTE36" s="84"/>
      <c r="TTF36" s="84"/>
      <c r="TTG36" s="84"/>
      <c r="TTH36" s="84"/>
      <c r="TTI36" s="84"/>
      <c r="TTJ36" s="84"/>
      <c r="TTK36" s="84"/>
      <c r="TTL36" s="84"/>
      <c r="TTM36" s="84"/>
      <c r="TTN36" s="84"/>
      <c r="TTO36" s="84"/>
      <c r="TTP36" s="84"/>
      <c r="TTQ36" s="84"/>
      <c r="TTR36" s="84"/>
      <c r="TTS36" s="84"/>
      <c r="TTT36" s="84"/>
      <c r="TTU36" s="84"/>
      <c r="TTV36" s="84"/>
      <c r="TTW36" s="84"/>
      <c r="TTX36" s="84"/>
      <c r="TTY36" s="84"/>
      <c r="TTZ36" s="84"/>
      <c r="TUA36" s="84"/>
      <c r="TUB36" s="84"/>
      <c r="TUC36" s="84"/>
      <c r="TUD36" s="84"/>
      <c r="TUE36" s="84"/>
      <c r="TUF36" s="84"/>
      <c r="TUG36" s="84"/>
      <c r="TUH36" s="84"/>
      <c r="TUI36" s="84"/>
      <c r="TUJ36" s="84"/>
      <c r="TUK36" s="84"/>
      <c r="TUL36" s="84"/>
      <c r="TUM36" s="84"/>
      <c r="TUN36" s="84"/>
      <c r="TUO36" s="84"/>
      <c r="TUP36" s="84"/>
      <c r="TUQ36" s="84"/>
      <c r="TUR36" s="84"/>
      <c r="TUS36" s="84"/>
      <c r="TUT36" s="84"/>
      <c r="TUU36" s="84"/>
      <c r="TUV36" s="84"/>
      <c r="TUW36" s="84"/>
      <c r="TUX36" s="84"/>
      <c r="TUY36" s="84"/>
      <c r="TUZ36" s="84"/>
      <c r="TVA36" s="84"/>
      <c r="TVB36" s="84"/>
      <c r="TVC36" s="84"/>
      <c r="TVD36" s="84"/>
      <c r="TVE36" s="84"/>
      <c r="TVF36" s="84"/>
      <c r="TVG36" s="84"/>
      <c r="TVH36" s="84"/>
      <c r="TVI36" s="84"/>
      <c r="TVJ36" s="84"/>
      <c r="TVK36" s="84"/>
      <c r="TVL36" s="84"/>
      <c r="TVM36" s="84"/>
      <c r="TVN36" s="84"/>
      <c r="TVO36" s="84"/>
      <c r="TVP36" s="84"/>
      <c r="TVQ36" s="84"/>
      <c r="TVR36" s="84"/>
      <c r="TVS36" s="84"/>
      <c r="TVT36" s="84"/>
      <c r="TVU36" s="84"/>
      <c r="TVV36" s="84"/>
      <c r="TVW36" s="84"/>
      <c r="TVX36" s="84"/>
      <c r="TVY36" s="84"/>
      <c r="TVZ36" s="84"/>
      <c r="TWA36" s="84"/>
      <c r="TWB36" s="84"/>
      <c r="TWC36" s="84"/>
      <c r="TWD36" s="84"/>
      <c r="TWE36" s="84"/>
      <c r="TWF36" s="84"/>
      <c r="TWG36" s="84"/>
      <c r="TWH36" s="84"/>
      <c r="TWI36" s="84"/>
      <c r="TWJ36" s="84"/>
      <c r="TWK36" s="84"/>
      <c r="TWL36" s="84"/>
      <c r="TWM36" s="84"/>
      <c r="TWN36" s="84"/>
      <c r="TWO36" s="84"/>
      <c r="TWP36" s="84"/>
      <c r="TWQ36" s="84"/>
      <c r="TWR36" s="84"/>
      <c r="TWS36" s="84"/>
      <c r="TWT36" s="84"/>
      <c r="TWU36" s="84"/>
      <c r="TWV36" s="84"/>
      <c r="TWW36" s="84"/>
      <c r="TWX36" s="84"/>
      <c r="TWY36" s="84"/>
      <c r="TWZ36" s="84"/>
      <c r="TXA36" s="84"/>
      <c r="TXB36" s="84"/>
      <c r="TXC36" s="84"/>
      <c r="TXD36" s="84"/>
      <c r="TXE36" s="84"/>
      <c r="TXF36" s="84"/>
      <c r="TXG36" s="84"/>
      <c r="TXH36" s="84"/>
      <c r="TXI36" s="84"/>
      <c r="TXJ36" s="84"/>
      <c r="TXK36" s="84"/>
      <c r="TXL36" s="84"/>
      <c r="TXM36" s="84"/>
      <c r="TXN36" s="84"/>
      <c r="TXO36" s="84"/>
      <c r="TXP36" s="84"/>
      <c r="TXQ36" s="84"/>
      <c r="TXR36" s="84"/>
      <c r="TXS36" s="84"/>
      <c r="TXT36" s="84"/>
      <c r="TXU36" s="84"/>
      <c r="TXV36" s="84"/>
      <c r="TXW36" s="84"/>
      <c r="TXX36" s="84"/>
      <c r="TXY36" s="84"/>
      <c r="TXZ36" s="84"/>
      <c r="TYA36" s="84"/>
      <c r="TYB36" s="84"/>
      <c r="TYC36" s="84"/>
      <c r="TYD36" s="84"/>
      <c r="TYE36" s="84"/>
      <c r="TYF36" s="84"/>
      <c r="TYG36" s="84"/>
      <c r="TYH36" s="84"/>
      <c r="TYI36" s="84"/>
      <c r="TYJ36" s="84"/>
      <c r="TYK36" s="84"/>
      <c r="TYL36" s="84"/>
      <c r="TYM36" s="84"/>
      <c r="TYN36" s="84"/>
      <c r="TYO36" s="84"/>
      <c r="TYP36" s="84"/>
      <c r="TYQ36" s="84"/>
      <c r="TYR36" s="84"/>
      <c r="TYS36" s="84"/>
      <c r="TYT36" s="84"/>
      <c r="TYU36" s="84"/>
      <c r="TYV36" s="84"/>
      <c r="TYW36" s="84"/>
      <c r="TYX36" s="84"/>
      <c r="TYY36" s="84"/>
      <c r="TYZ36" s="84"/>
      <c r="TZA36" s="84"/>
      <c r="TZB36" s="84"/>
      <c r="TZC36" s="84"/>
      <c r="TZD36" s="84"/>
      <c r="TZE36" s="84"/>
      <c r="TZF36" s="84"/>
      <c r="TZG36" s="84"/>
      <c r="TZH36" s="84"/>
      <c r="TZI36" s="84"/>
      <c r="TZJ36" s="84"/>
      <c r="TZK36" s="84"/>
      <c r="TZL36" s="84"/>
      <c r="TZM36" s="84"/>
      <c r="TZN36" s="84"/>
      <c r="TZO36" s="84"/>
      <c r="TZP36" s="84"/>
      <c r="TZQ36" s="84"/>
      <c r="TZR36" s="84"/>
      <c r="TZS36" s="84"/>
      <c r="TZT36" s="84"/>
      <c r="TZU36" s="84"/>
      <c r="TZV36" s="84"/>
      <c r="TZW36" s="84"/>
      <c r="TZX36" s="84"/>
      <c r="TZY36" s="84"/>
      <c r="TZZ36" s="84"/>
      <c r="UAA36" s="84"/>
      <c r="UAB36" s="84"/>
      <c r="UAC36" s="84"/>
      <c r="UAD36" s="84"/>
      <c r="UAE36" s="84"/>
      <c r="UAF36" s="84"/>
      <c r="UAG36" s="84"/>
      <c r="UAH36" s="84"/>
      <c r="UAI36" s="84"/>
      <c r="UAJ36" s="84"/>
      <c r="UAK36" s="84"/>
      <c r="UAL36" s="84"/>
      <c r="UAM36" s="84"/>
      <c r="UAN36" s="84"/>
      <c r="UAO36" s="84"/>
      <c r="UAP36" s="84"/>
      <c r="UAQ36" s="84"/>
      <c r="UAR36" s="84"/>
      <c r="UAS36" s="84"/>
      <c r="UAT36" s="84"/>
      <c r="UAU36" s="84"/>
      <c r="UAV36" s="84"/>
      <c r="UAW36" s="84"/>
      <c r="UAX36" s="84"/>
      <c r="UAY36" s="84"/>
      <c r="UAZ36" s="84"/>
      <c r="UBA36" s="84"/>
      <c r="UBB36" s="84"/>
      <c r="UBC36" s="84"/>
      <c r="UBD36" s="84"/>
      <c r="UBE36" s="84"/>
      <c r="UBF36" s="84"/>
      <c r="UBG36" s="84"/>
      <c r="UBH36" s="84"/>
      <c r="UBI36" s="84"/>
      <c r="UBJ36" s="84"/>
      <c r="UBK36" s="84"/>
      <c r="UBL36" s="84"/>
      <c r="UBM36" s="84"/>
      <c r="UBN36" s="84"/>
      <c r="UBO36" s="84"/>
      <c r="UBP36" s="84"/>
      <c r="UBQ36" s="84"/>
      <c r="UBR36" s="84"/>
      <c r="UBS36" s="84"/>
      <c r="UBT36" s="84"/>
      <c r="UBU36" s="84"/>
      <c r="UBV36" s="84"/>
      <c r="UBW36" s="84"/>
      <c r="UBX36" s="84"/>
      <c r="UBY36" s="84"/>
      <c r="UBZ36" s="84"/>
      <c r="UCA36" s="84"/>
      <c r="UCB36" s="84"/>
      <c r="UCC36" s="84"/>
      <c r="UCD36" s="84"/>
      <c r="UCE36" s="84"/>
      <c r="UCF36" s="84"/>
      <c r="UCG36" s="84"/>
      <c r="UCH36" s="84"/>
      <c r="UCI36" s="84"/>
      <c r="UCJ36" s="84"/>
      <c r="UCK36" s="84"/>
      <c r="UCL36" s="84"/>
      <c r="UCM36" s="84"/>
      <c r="UCN36" s="84"/>
      <c r="UCO36" s="84"/>
      <c r="UCP36" s="84"/>
      <c r="UCQ36" s="84"/>
      <c r="UCR36" s="84"/>
      <c r="UCS36" s="84"/>
      <c r="UCT36" s="84"/>
      <c r="UCU36" s="84"/>
      <c r="UCV36" s="84"/>
      <c r="UCW36" s="84"/>
      <c r="UCX36" s="84"/>
      <c r="UCY36" s="84"/>
      <c r="UCZ36" s="84"/>
      <c r="UDA36" s="84"/>
      <c r="UDB36" s="84"/>
      <c r="UDC36" s="84"/>
      <c r="UDD36" s="84"/>
      <c r="UDE36" s="84"/>
      <c r="UDF36" s="84"/>
      <c r="UDG36" s="84"/>
      <c r="UDH36" s="84"/>
      <c r="UDI36" s="84"/>
      <c r="UDJ36" s="84"/>
      <c r="UDK36" s="84"/>
      <c r="UDL36" s="84"/>
      <c r="UDM36" s="84"/>
      <c r="UDN36" s="84"/>
      <c r="UDO36" s="84"/>
      <c r="UDP36" s="84"/>
      <c r="UDQ36" s="84"/>
      <c r="UDR36" s="84"/>
      <c r="UDS36" s="84"/>
      <c r="UDT36" s="84"/>
      <c r="UDU36" s="84"/>
      <c r="UDV36" s="84"/>
      <c r="UDW36" s="84"/>
      <c r="UDX36" s="84"/>
      <c r="UDY36" s="84"/>
      <c r="UDZ36" s="84"/>
      <c r="UEA36" s="84"/>
      <c r="UEB36" s="84"/>
      <c r="UEC36" s="84"/>
      <c r="UED36" s="84"/>
      <c r="UEE36" s="84"/>
      <c r="UEF36" s="84"/>
      <c r="UEG36" s="84"/>
      <c r="UEH36" s="84"/>
      <c r="UEI36" s="84"/>
      <c r="UEJ36" s="84"/>
      <c r="UEK36" s="84"/>
      <c r="UEL36" s="84"/>
      <c r="UEM36" s="84"/>
      <c r="UEN36" s="84"/>
      <c r="UEO36" s="84"/>
      <c r="UEP36" s="84"/>
      <c r="UEQ36" s="84"/>
      <c r="UER36" s="84"/>
      <c r="UES36" s="84"/>
      <c r="UET36" s="84"/>
      <c r="UEU36" s="84"/>
      <c r="UEV36" s="84"/>
      <c r="UEW36" s="84"/>
      <c r="UEX36" s="84"/>
      <c r="UEY36" s="84"/>
      <c r="UEZ36" s="84"/>
      <c r="UFA36" s="84"/>
      <c r="UFB36" s="84"/>
      <c r="UFC36" s="84"/>
      <c r="UFD36" s="84"/>
      <c r="UFE36" s="84"/>
      <c r="UFF36" s="84"/>
      <c r="UFG36" s="84"/>
      <c r="UFH36" s="84"/>
      <c r="UFI36" s="84"/>
      <c r="UFJ36" s="84"/>
      <c r="UFK36" s="84"/>
      <c r="UFL36" s="84"/>
      <c r="UFM36" s="84"/>
      <c r="UFN36" s="84"/>
      <c r="UFO36" s="84"/>
      <c r="UFP36" s="84"/>
      <c r="UFQ36" s="84"/>
      <c r="UFR36" s="84"/>
      <c r="UFS36" s="84"/>
      <c r="UFT36" s="84"/>
      <c r="UFU36" s="84"/>
      <c r="UFV36" s="84"/>
      <c r="UFW36" s="84"/>
      <c r="UFX36" s="84"/>
      <c r="UFY36" s="84"/>
      <c r="UFZ36" s="84"/>
      <c r="UGA36" s="84"/>
      <c r="UGB36" s="84"/>
      <c r="UGC36" s="84"/>
      <c r="UGD36" s="84"/>
      <c r="UGE36" s="84"/>
      <c r="UGF36" s="84"/>
      <c r="UGG36" s="84"/>
      <c r="UGH36" s="84"/>
      <c r="UGI36" s="84"/>
      <c r="UGJ36" s="84"/>
      <c r="UGK36" s="84"/>
      <c r="UGL36" s="84"/>
      <c r="UGM36" s="84"/>
      <c r="UGN36" s="84"/>
      <c r="UGO36" s="84"/>
      <c r="UGP36" s="84"/>
      <c r="UGQ36" s="84"/>
      <c r="UGR36" s="84"/>
      <c r="UGS36" s="84"/>
      <c r="UGT36" s="84"/>
      <c r="UGU36" s="84"/>
      <c r="UGV36" s="84"/>
      <c r="UGW36" s="84"/>
      <c r="UGX36" s="84"/>
      <c r="UGY36" s="84"/>
      <c r="UGZ36" s="84"/>
      <c r="UHA36" s="84"/>
      <c r="UHB36" s="84"/>
      <c r="UHC36" s="84"/>
      <c r="UHD36" s="84"/>
      <c r="UHE36" s="84"/>
      <c r="UHF36" s="84"/>
      <c r="UHG36" s="84"/>
      <c r="UHH36" s="84"/>
      <c r="UHI36" s="84"/>
      <c r="UHJ36" s="84"/>
      <c r="UHK36" s="84"/>
      <c r="UHL36" s="84"/>
      <c r="UHM36" s="84"/>
      <c r="UHN36" s="84"/>
      <c r="UHO36" s="84"/>
      <c r="UHP36" s="84"/>
      <c r="UHQ36" s="84"/>
      <c r="UHR36" s="84"/>
      <c r="UHS36" s="84"/>
      <c r="UHT36" s="84"/>
      <c r="UHU36" s="84"/>
      <c r="UHV36" s="84"/>
      <c r="UHW36" s="84"/>
      <c r="UHX36" s="84"/>
      <c r="UHY36" s="84"/>
      <c r="UHZ36" s="84"/>
      <c r="UIA36" s="84"/>
      <c r="UIB36" s="84"/>
      <c r="UIC36" s="84"/>
      <c r="UID36" s="84"/>
      <c r="UIE36" s="84"/>
      <c r="UIF36" s="84"/>
      <c r="UIG36" s="84"/>
      <c r="UIH36" s="84"/>
      <c r="UII36" s="84"/>
      <c r="UIJ36" s="84"/>
      <c r="UIK36" s="84"/>
      <c r="UIL36" s="84"/>
      <c r="UIM36" s="84"/>
      <c r="UIN36" s="84"/>
      <c r="UIO36" s="84"/>
      <c r="UIP36" s="84"/>
      <c r="UIQ36" s="84"/>
      <c r="UIR36" s="84"/>
      <c r="UIS36" s="84"/>
      <c r="UIT36" s="84"/>
      <c r="UIU36" s="84"/>
      <c r="UIV36" s="84"/>
      <c r="UIW36" s="84"/>
      <c r="UIX36" s="84"/>
      <c r="UIY36" s="84"/>
      <c r="UIZ36" s="84"/>
      <c r="UJA36" s="84"/>
      <c r="UJB36" s="84"/>
      <c r="UJC36" s="84"/>
      <c r="UJD36" s="84"/>
      <c r="UJE36" s="84"/>
      <c r="UJF36" s="84"/>
      <c r="UJG36" s="84"/>
      <c r="UJH36" s="84"/>
      <c r="UJI36" s="84"/>
      <c r="UJJ36" s="84"/>
      <c r="UJK36" s="84"/>
      <c r="UJL36" s="84"/>
      <c r="UJM36" s="84"/>
      <c r="UJN36" s="84"/>
      <c r="UJO36" s="84"/>
      <c r="UJP36" s="84"/>
      <c r="UJQ36" s="84"/>
      <c r="UJR36" s="84"/>
      <c r="UJS36" s="84"/>
      <c r="UJT36" s="84"/>
      <c r="UJU36" s="84"/>
      <c r="UJV36" s="84"/>
      <c r="UJW36" s="84"/>
      <c r="UJX36" s="84"/>
      <c r="UJY36" s="84"/>
      <c r="UJZ36" s="84"/>
      <c r="UKA36" s="84"/>
      <c r="UKB36" s="84"/>
      <c r="UKC36" s="84"/>
      <c r="UKD36" s="84"/>
      <c r="UKE36" s="84"/>
      <c r="UKF36" s="84"/>
      <c r="UKG36" s="84"/>
      <c r="UKH36" s="84"/>
      <c r="UKI36" s="84"/>
      <c r="UKJ36" s="84"/>
      <c r="UKK36" s="84"/>
      <c r="UKL36" s="84"/>
      <c r="UKM36" s="84"/>
      <c r="UKN36" s="84"/>
      <c r="UKO36" s="84"/>
      <c r="UKP36" s="84"/>
      <c r="UKQ36" s="84"/>
      <c r="UKR36" s="84"/>
      <c r="UKS36" s="84"/>
      <c r="UKT36" s="84"/>
      <c r="UKU36" s="84"/>
      <c r="UKV36" s="84"/>
      <c r="UKW36" s="84"/>
      <c r="UKX36" s="84"/>
      <c r="UKY36" s="84"/>
      <c r="UKZ36" s="84"/>
      <c r="ULA36" s="84"/>
      <c r="ULB36" s="84"/>
      <c r="ULC36" s="84"/>
      <c r="ULD36" s="84"/>
      <c r="ULE36" s="84"/>
      <c r="ULF36" s="84"/>
      <c r="ULG36" s="84"/>
      <c r="ULH36" s="84"/>
      <c r="ULI36" s="84"/>
      <c r="ULJ36" s="84"/>
      <c r="ULK36" s="84"/>
      <c r="ULL36" s="84"/>
      <c r="ULM36" s="84"/>
      <c r="ULN36" s="84"/>
      <c r="ULO36" s="84"/>
      <c r="ULP36" s="84"/>
      <c r="ULQ36" s="84"/>
      <c r="ULR36" s="84"/>
      <c r="ULS36" s="84"/>
      <c r="ULT36" s="84"/>
      <c r="ULU36" s="84"/>
      <c r="ULV36" s="84"/>
      <c r="ULW36" s="84"/>
      <c r="ULX36" s="84"/>
      <c r="ULY36" s="84"/>
      <c r="ULZ36" s="84"/>
      <c r="UMA36" s="84"/>
      <c r="UMB36" s="84"/>
      <c r="UMC36" s="84"/>
      <c r="UMD36" s="84"/>
      <c r="UME36" s="84"/>
      <c r="UMF36" s="84"/>
      <c r="UMG36" s="84"/>
      <c r="UMH36" s="84"/>
      <c r="UMI36" s="84"/>
      <c r="UMJ36" s="84"/>
      <c r="UMK36" s="84"/>
      <c r="UML36" s="84"/>
      <c r="UMM36" s="84"/>
      <c r="UMN36" s="84"/>
      <c r="UMO36" s="84"/>
      <c r="UMP36" s="84"/>
      <c r="UMQ36" s="84"/>
      <c r="UMR36" s="84"/>
      <c r="UMS36" s="84"/>
      <c r="UMT36" s="84"/>
      <c r="UMU36" s="84"/>
      <c r="UMV36" s="84"/>
      <c r="UMW36" s="84"/>
      <c r="UMX36" s="84"/>
      <c r="UMY36" s="84"/>
      <c r="UMZ36" s="84"/>
      <c r="UNA36" s="84"/>
      <c r="UNB36" s="84"/>
      <c r="UNC36" s="84"/>
      <c r="UND36" s="84"/>
      <c r="UNE36" s="84"/>
      <c r="UNF36" s="84"/>
      <c r="UNG36" s="84"/>
      <c r="UNH36" s="84"/>
      <c r="UNI36" s="84"/>
      <c r="UNJ36" s="84"/>
      <c r="UNK36" s="84"/>
      <c r="UNL36" s="84"/>
      <c r="UNM36" s="84"/>
      <c r="UNN36" s="84"/>
      <c r="UNO36" s="84"/>
      <c r="UNP36" s="84"/>
      <c r="UNQ36" s="84"/>
      <c r="UNR36" s="84"/>
      <c r="UNS36" s="84"/>
      <c r="UNT36" s="84"/>
      <c r="UNU36" s="84"/>
      <c r="UNV36" s="84"/>
      <c r="UNW36" s="84"/>
      <c r="UNX36" s="84"/>
      <c r="UNY36" s="84"/>
      <c r="UNZ36" s="84"/>
      <c r="UOA36" s="84"/>
      <c r="UOB36" s="84"/>
      <c r="UOC36" s="84"/>
      <c r="UOD36" s="84"/>
      <c r="UOE36" s="84"/>
      <c r="UOF36" s="84"/>
      <c r="UOG36" s="84"/>
      <c r="UOH36" s="84"/>
      <c r="UOI36" s="84"/>
      <c r="UOJ36" s="84"/>
      <c r="UOK36" s="84"/>
      <c r="UOL36" s="84"/>
      <c r="UOM36" s="84"/>
      <c r="UON36" s="84"/>
      <c r="UOO36" s="84"/>
      <c r="UOP36" s="84"/>
      <c r="UOQ36" s="84"/>
      <c r="UOR36" s="84"/>
      <c r="UOS36" s="84"/>
      <c r="UOT36" s="84"/>
      <c r="UOU36" s="84"/>
      <c r="UOV36" s="84"/>
      <c r="UOW36" s="84"/>
      <c r="UOX36" s="84"/>
      <c r="UOY36" s="84"/>
      <c r="UOZ36" s="84"/>
      <c r="UPA36" s="84"/>
      <c r="UPB36" s="84"/>
      <c r="UPC36" s="84"/>
      <c r="UPD36" s="84"/>
      <c r="UPE36" s="84"/>
      <c r="UPF36" s="84"/>
      <c r="UPG36" s="84"/>
      <c r="UPH36" s="84"/>
      <c r="UPI36" s="84"/>
      <c r="UPJ36" s="84"/>
      <c r="UPK36" s="84"/>
      <c r="UPL36" s="84"/>
      <c r="UPM36" s="84"/>
      <c r="UPN36" s="84"/>
      <c r="UPO36" s="84"/>
      <c r="UPP36" s="84"/>
      <c r="UPQ36" s="84"/>
      <c r="UPR36" s="84"/>
      <c r="UPS36" s="84"/>
      <c r="UPT36" s="84"/>
      <c r="UPU36" s="84"/>
      <c r="UPV36" s="84"/>
      <c r="UPW36" s="84"/>
      <c r="UPX36" s="84"/>
      <c r="UPY36" s="84"/>
      <c r="UPZ36" s="84"/>
      <c r="UQA36" s="84"/>
      <c r="UQB36" s="84"/>
      <c r="UQC36" s="84"/>
      <c r="UQD36" s="84"/>
      <c r="UQE36" s="84"/>
      <c r="UQF36" s="84"/>
      <c r="UQG36" s="84"/>
      <c r="UQH36" s="84"/>
      <c r="UQI36" s="84"/>
      <c r="UQJ36" s="84"/>
      <c r="UQK36" s="84"/>
      <c r="UQL36" s="84"/>
      <c r="UQM36" s="84"/>
      <c r="UQN36" s="84"/>
      <c r="UQO36" s="84"/>
      <c r="UQP36" s="84"/>
      <c r="UQQ36" s="84"/>
      <c r="UQR36" s="84"/>
      <c r="UQS36" s="84"/>
      <c r="UQT36" s="84"/>
      <c r="UQU36" s="84"/>
      <c r="UQV36" s="84"/>
      <c r="UQW36" s="84"/>
      <c r="UQX36" s="84"/>
      <c r="UQY36" s="84"/>
      <c r="UQZ36" s="84"/>
      <c r="URA36" s="84"/>
      <c r="URB36" s="84"/>
      <c r="URC36" s="84"/>
      <c r="URD36" s="84"/>
      <c r="URE36" s="84"/>
      <c r="URF36" s="84"/>
      <c r="URG36" s="84"/>
      <c r="URH36" s="84"/>
      <c r="URI36" s="84"/>
      <c r="URJ36" s="84"/>
      <c r="URK36" s="84"/>
      <c r="URL36" s="84"/>
      <c r="URM36" s="84"/>
      <c r="URN36" s="84"/>
      <c r="URO36" s="84"/>
      <c r="URP36" s="84"/>
      <c r="URQ36" s="84"/>
      <c r="URR36" s="84"/>
      <c r="URS36" s="84"/>
      <c r="URT36" s="84"/>
      <c r="URU36" s="84"/>
      <c r="URV36" s="84"/>
      <c r="URW36" s="84"/>
      <c r="URX36" s="84"/>
      <c r="URY36" s="84"/>
      <c r="URZ36" s="84"/>
      <c r="USA36" s="84"/>
      <c r="USB36" s="84"/>
      <c r="USC36" s="84"/>
      <c r="USD36" s="84"/>
      <c r="USE36" s="84"/>
      <c r="USF36" s="84"/>
      <c r="USG36" s="84"/>
      <c r="USH36" s="84"/>
      <c r="USI36" s="84"/>
      <c r="USJ36" s="84"/>
      <c r="USK36" s="84"/>
      <c r="USL36" s="84"/>
      <c r="USM36" s="84"/>
      <c r="USN36" s="84"/>
      <c r="USO36" s="84"/>
      <c r="USP36" s="84"/>
      <c r="USQ36" s="84"/>
      <c r="USR36" s="84"/>
      <c r="USS36" s="84"/>
      <c r="UST36" s="84"/>
      <c r="USU36" s="84"/>
      <c r="USV36" s="84"/>
      <c r="USW36" s="84"/>
      <c r="USX36" s="84"/>
      <c r="USY36" s="84"/>
      <c r="USZ36" s="84"/>
      <c r="UTA36" s="84"/>
      <c r="UTB36" s="84"/>
      <c r="UTC36" s="84"/>
      <c r="UTD36" s="84"/>
      <c r="UTE36" s="84"/>
      <c r="UTF36" s="84"/>
      <c r="UTG36" s="84"/>
      <c r="UTH36" s="84"/>
      <c r="UTI36" s="84"/>
      <c r="UTJ36" s="84"/>
      <c r="UTK36" s="84"/>
      <c r="UTL36" s="84"/>
      <c r="UTM36" s="84"/>
      <c r="UTN36" s="84"/>
      <c r="UTO36" s="84"/>
      <c r="UTP36" s="84"/>
      <c r="UTQ36" s="84"/>
      <c r="UTR36" s="84"/>
      <c r="UTS36" s="84"/>
      <c r="UTT36" s="84"/>
      <c r="UTU36" s="84"/>
      <c r="UTV36" s="84"/>
      <c r="UTW36" s="84"/>
      <c r="UTX36" s="84"/>
      <c r="UTY36" s="84"/>
      <c r="UTZ36" s="84"/>
      <c r="UUA36" s="84"/>
      <c r="UUB36" s="84"/>
      <c r="UUC36" s="84"/>
      <c r="UUD36" s="84"/>
      <c r="UUE36" s="84"/>
      <c r="UUF36" s="84"/>
      <c r="UUG36" s="84"/>
      <c r="UUH36" s="84"/>
      <c r="UUI36" s="84"/>
      <c r="UUJ36" s="84"/>
      <c r="UUK36" s="84"/>
      <c r="UUL36" s="84"/>
      <c r="UUM36" s="84"/>
      <c r="UUN36" s="84"/>
      <c r="UUO36" s="84"/>
      <c r="UUP36" s="84"/>
      <c r="UUQ36" s="84"/>
      <c r="UUR36" s="84"/>
      <c r="UUS36" s="84"/>
      <c r="UUT36" s="84"/>
      <c r="UUU36" s="84"/>
      <c r="UUV36" s="84"/>
      <c r="UUW36" s="84"/>
      <c r="UUX36" s="84"/>
      <c r="UUY36" s="84"/>
      <c r="UUZ36" s="84"/>
      <c r="UVA36" s="84"/>
      <c r="UVB36" s="84"/>
      <c r="UVC36" s="84"/>
      <c r="UVD36" s="84"/>
      <c r="UVE36" s="84"/>
      <c r="UVF36" s="84"/>
      <c r="UVG36" s="84"/>
      <c r="UVH36" s="84"/>
      <c r="UVI36" s="84"/>
      <c r="UVJ36" s="84"/>
      <c r="UVK36" s="84"/>
      <c r="UVL36" s="84"/>
      <c r="UVM36" s="84"/>
      <c r="UVN36" s="84"/>
      <c r="UVO36" s="84"/>
      <c r="UVP36" s="84"/>
      <c r="UVQ36" s="84"/>
      <c r="UVR36" s="84"/>
      <c r="UVS36" s="84"/>
      <c r="UVT36" s="84"/>
      <c r="UVU36" s="84"/>
      <c r="UVV36" s="84"/>
      <c r="UVW36" s="84"/>
      <c r="UVX36" s="84"/>
      <c r="UVY36" s="84"/>
      <c r="UVZ36" s="84"/>
      <c r="UWA36" s="84"/>
      <c r="UWB36" s="84"/>
      <c r="UWC36" s="84"/>
      <c r="UWD36" s="84"/>
      <c r="UWE36" s="84"/>
      <c r="UWF36" s="84"/>
      <c r="UWG36" s="84"/>
      <c r="UWH36" s="84"/>
      <c r="UWI36" s="84"/>
      <c r="UWJ36" s="84"/>
      <c r="UWK36" s="84"/>
      <c r="UWL36" s="84"/>
      <c r="UWM36" s="84"/>
      <c r="UWN36" s="84"/>
      <c r="UWO36" s="84"/>
      <c r="UWP36" s="84"/>
      <c r="UWQ36" s="84"/>
      <c r="UWR36" s="84"/>
      <c r="UWS36" s="84"/>
      <c r="UWT36" s="84"/>
      <c r="UWU36" s="84"/>
      <c r="UWV36" s="84"/>
      <c r="UWW36" s="84"/>
      <c r="UWX36" s="84"/>
      <c r="UWY36" s="84"/>
      <c r="UWZ36" s="84"/>
      <c r="UXA36" s="84"/>
      <c r="UXB36" s="84"/>
      <c r="UXC36" s="84"/>
      <c r="UXD36" s="84"/>
      <c r="UXE36" s="84"/>
      <c r="UXF36" s="84"/>
      <c r="UXG36" s="84"/>
      <c r="UXH36" s="84"/>
      <c r="UXI36" s="84"/>
      <c r="UXJ36" s="84"/>
      <c r="UXK36" s="84"/>
      <c r="UXL36" s="84"/>
      <c r="UXM36" s="84"/>
      <c r="UXN36" s="84"/>
      <c r="UXO36" s="84"/>
      <c r="UXP36" s="84"/>
      <c r="UXQ36" s="84"/>
      <c r="UXR36" s="84"/>
      <c r="UXS36" s="84"/>
      <c r="UXT36" s="84"/>
      <c r="UXU36" s="84"/>
      <c r="UXV36" s="84"/>
      <c r="UXW36" s="84"/>
      <c r="UXX36" s="84"/>
      <c r="UXY36" s="84"/>
      <c r="UXZ36" s="84"/>
      <c r="UYA36" s="84"/>
      <c r="UYB36" s="84"/>
      <c r="UYC36" s="84"/>
      <c r="UYD36" s="84"/>
      <c r="UYE36" s="84"/>
      <c r="UYF36" s="84"/>
      <c r="UYG36" s="84"/>
      <c r="UYH36" s="84"/>
      <c r="UYI36" s="84"/>
      <c r="UYJ36" s="84"/>
      <c r="UYK36" s="84"/>
      <c r="UYL36" s="84"/>
      <c r="UYM36" s="84"/>
      <c r="UYN36" s="84"/>
      <c r="UYO36" s="84"/>
      <c r="UYP36" s="84"/>
      <c r="UYQ36" s="84"/>
      <c r="UYR36" s="84"/>
      <c r="UYS36" s="84"/>
      <c r="UYT36" s="84"/>
      <c r="UYU36" s="84"/>
      <c r="UYV36" s="84"/>
      <c r="UYW36" s="84"/>
      <c r="UYX36" s="84"/>
      <c r="UYY36" s="84"/>
      <c r="UYZ36" s="84"/>
      <c r="UZA36" s="84"/>
      <c r="UZB36" s="84"/>
      <c r="UZC36" s="84"/>
      <c r="UZD36" s="84"/>
      <c r="UZE36" s="84"/>
      <c r="UZF36" s="84"/>
      <c r="UZG36" s="84"/>
      <c r="UZH36" s="84"/>
      <c r="UZI36" s="84"/>
      <c r="UZJ36" s="84"/>
      <c r="UZK36" s="84"/>
      <c r="UZL36" s="84"/>
      <c r="UZM36" s="84"/>
      <c r="UZN36" s="84"/>
      <c r="UZO36" s="84"/>
      <c r="UZP36" s="84"/>
      <c r="UZQ36" s="84"/>
      <c r="UZR36" s="84"/>
      <c r="UZS36" s="84"/>
      <c r="UZT36" s="84"/>
      <c r="UZU36" s="84"/>
      <c r="UZV36" s="84"/>
      <c r="UZW36" s="84"/>
      <c r="UZX36" s="84"/>
      <c r="UZY36" s="84"/>
      <c r="UZZ36" s="84"/>
      <c r="VAA36" s="84"/>
      <c r="VAB36" s="84"/>
      <c r="VAC36" s="84"/>
      <c r="VAD36" s="84"/>
      <c r="VAE36" s="84"/>
      <c r="VAF36" s="84"/>
      <c r="VAG36" s="84"/>
      <c r="VAH36" s="84"/>
      <c r="VAI36" s="84"/>
      <c r="VAJ36" s="84"/>
      <c r="VAK36" s="84"/>
      <c r="VAL36" s="84"/>
      <c r="VAM36" s="84"/>
      <c r="VAN36" s="84"/>
      <c r="VAO36" s="84"/>
      <c r="VAP36" s="84"/>
      <c r="VAQ36" s="84"/>
      <c r="VAR36" s="84"/>
      <c r="VAS36" s="84"/>
      <c r="VAT36" s="84"/>
      <c r="VAU36" s="84"/>
      <c r="VAV36" s="84"/>
      <c r="VAW36" s="84"/>
      <c r="VAX36" s="84"/>
      <c r="VAY36" s="84"/>
      <c r="VAZ36" s="84"/>
      <c r="VBA36" s="84"/>
      <c r="VBB36" s="84"/>
      <c r="VBC36" s="84"/>
      <c r="VBD36" s="84"/>
      <c r="VBE36" s="84"/>
      <c r="VBF36" s="84"/>
      <c r="VBG36" s="84"/>
      <c r="VBH36" s="84"/>
      <c r="VBI36" s="84"/>
      <c r="VBJ36" s="84"/>
      <c r="VBK36" s="84"/>
      <c r="VBL36" s="84"/>
      <c r="VBM36" s="84"/>
      <c r="VBN36" s="84"/>
      <c r="VBO36" s="84"/>
      <c r="VBP36" s="84"/>
      <c r="VBQ36" s="84"/>
      <c r="VBR36" s="84"/>
      <c r="VBS36" s="84"/>
      <c r="VBT36" s="84"/>
      <c r="VBU36" s="84"/>
      <c r="VBV36" s="84"/>
      <c r="VBW36" s="84"/>
      <c r="VBX36" s="84"/>
      <c r="VBY36" s="84"/>
      <c r="VBZ36" s="84"/>
      <c r="VCA36" s="84"/>
      <c r="VCB36" s="84"/>
      <c r="VCC36" s="84"/>
      <c r="VCD36" s="84"/>
      <c r="VCE36" s="84"/>
      <c r="VCF36" s="84"/>
      <c r="VCG36" s="84"/>
      <c r="VCH36" s="84"/>
      <c r="VCI36" s="84"/>
      <c r="VCJ36" s="84"/>
      <c r="VCK36" s="84"/>
      <c r="VCL36" s="84"/>
      <c r="VCM36" s="84"/>
      <c r="VCN36" s="84"/>
      <c r="VCO36" s="84"/>
      <c r="VCP36" s="84"/>
      <c r="VCQ36" s="84"/>
      <c r="VCR36" s="84"/>
      <c r="VCS36" s="84"/>
      <c r="VCT36" s="84"/>
      <c r="VCU36" s="84"/>
      <c r="VCV36" s="84"/>
      <c r="VCW36" s="84"/>
      <c r="VCX36" s="84"/>
      <c r="VCY36" s="84"/>
      <c r="VCZ36" s="84"/>
      <c r="VDA36" s="84"/>
      <c r="VDB36" s="84"/>
      <c r="VDC36" s="84"/>
      <c r="VDD36" s="84"/>
      <c r="VDE36" s="84"/>
      <c r="VDF36" s="84"/>
      <c r="VDG36" s="84"/>
      <c r="VDH36" s="84"/>
      <c r="VDI36" s="84"/>
      <c r="VDJ36" s="84"/>
      <c r="VDK36" s="84"/>
      <c r="VDL36" s="84"/>
      <c r="VDM36" s="84"/>
      <c r="VDN36" s="84"/>
      <c r="VDO36" s="84"/>
      <c r="VDP36" s="84"/>
      <c r="VDQ36" s="84"/>
      <c r="VDR36" s="84"/>
      <c r="VDS36" s="84"/>
      <c r="VDT36" s="84"/>
      <c r="VDU36" s="84"/>
      <c r="VDV36" s="84"/>
      <c r="VDW36" s="84"/>
      <c r="VDX36" s="84"/>
      <c r="VDY36" s="84"/>
      <c r="VDZ36" s="84"/>
      <c r="VEA36" s="84"/>
      <c r="VEB36" s="84"/>
      <c r="VEC36" s="84"/>
      <c r="VED36" s="84"/>
      <c r="VEE36" s="84"/>
      <c r="VEF36" s="84"/>
      <c r="VEG36" s="84"/>
      <c r="VEH36" s="84"/>
      <c r="VEI36" s="84"/>
      <c r="VEJ36" s="84"/>
      <c r="VEK36" s="84"/>
      <c r="VEL36" s="84"/>
      <c r="VEM36" s="84"/>
      <c r="VEN36" s="84"/>
      <c r="VEO36" s="84"/>
      <c r="VEP36" s="84"/>
      <c r="VEQ36" s="84"/>
      <c r="VER36" s="84"/>
      <c r="VES36" s="84"/>
      <c r="VET36" s="84"/>
      <c r="VEU36" s="84"/>
      <c r="VEV36" s="84"/>
      <c r="VEW36" s="84"/>
      <c r="VEX36" s="84"/>
      <c r="VEY36" s="84"/>
      <c r="VEZ36" s="84"/>
      <c r="VFA36" s="84"/>
      <c r="VFB36" s="84"/>
      <c r="VFC36" s="84"/>
      <c r="VFD36" s="84"/>
      <c r="VFE36" s="84"/>
      <c r="VFF36" s="84"/>
      <c r="VFG36" s="84"/>
      <c r="VFH36" s="84"/>
      <c r="VFI36" s="84"/>
      <c r="VFJ36" s="84"/>
      <c r="VFK36" s="84"/>
      <c r="VFL36" s="84"/>
      <c r="VFM36" s="84"/>
      <c r="VFN36" s="84"/>
      <c r="VFO36" s="84"/>
      <c r="VFP36" s="84"/>
      <c r="VFQ36" s="84"/>
      <c r="VFR36" s="84"/>
      <c r="VFS36" s="84"/>
      <c r="VFT36" s="84"/>
      <c r="VFU36" s="84"/>
      <c r="VFV36" s="84"/>
      <c r="VFW36" s="84"/>
      <c r="VFX36" s="84"/>
      <c r="VFY36" s="84"/>
      <c r="VFZ36" s="84"/>
      <c r="VGA36" s="84"/>
      <c r="VGB36" s="84"/>
      <c r="VGC36" s="84"/>
      <c r="VGD36" s="84"/>
      <c r="VGE36" s="84"/>
      <c r="VGF36" s="84"/>
      <c r="VGG36" s="84"/>
      <c r="VGH36" s="84"/>
      <c r="VGI36" s="84"/>
      <c r="VGJ36" s="84"/>
      <c r="VGK36" s="84"/>
      <c r="VGL36" s="84"/>
      <c r="VGM36" s="84"/>
      <c r="VGN36" s="84"/>
      <c r="VGO36" s="84"/>
      <c r="VGP36" s="84"/>
      <c r="VGQ36" s="84"/>
      <c r="VGR36" s="84"/>
      <c r="VGS36" s="84"/>
      <c r="VGT36" s="84"/>
      <c r="VGU36" s="84"/>
      <c r="VGV36" s="84"/>
      <c r="VGW36" s="84"/>
      <c r="VGX36" s="84"/>
      <c r="VGY36" s="84"/>
      <c r="VGZ36" s="84"/>
      <c r="VHA36" s="84"/>
      <c r="VHB36" s="84"/>
      <c r="VHC36" s="84"/>
      <c r="VHD36" s="84"/>
      <c r="VHE36" s="84"/>
      <c r="VHF36" s="84"/>
      <c r="VHG36" s="84"/>
      <c r="VHH36" s="84"/>
      <c r="VHI36" s="84"/>
      <c r="VHJ36" s="84"/>
      <c r="VHK36" s="84"/>
      <c r="VHL36" s="84"/>
      <c r="VHM36" s="84"/>
      <c r="VHN36" s="84"/>
      <c r="VHO36" s="84"/>
      <c r="VHP36" s="84"/>
      <c r="VHQ36" s="84"/>
      <c r="VHR36" s="84"/>
      <c r="VHS36" s="84"/>
      <c r="VHT36" s="84"/>
      <c r="VHU36" s="84"/>
      <c r="VHV36" s="84"/>
      <c r="VHW36" s="84"/>
      <c r="VHX36" s="84"/>
      <c r="VHY36" s="84"/>
      <c r="VHZ36" s="84"/>
      <c r="VIA36" s="84"/>
      <c r="VIB36" s="84"/>
      <c r="VIC36" s="84"/>
      <c r="VID36" s="84"/>
      <c r="VIE36" s="84"/>
      <c r="VIF36" s="84"/>
      <c r="VIG36" s="84"/>
      <c r="VIH36" s="84"/>
      <c r="VII36" s="84"/>
      <c r="VIJ36" s="84"/>
      <c r="VIK36" s="84"/>
      <c r="VIL36" s="84"/>
      <c r="VIM36" s="84"/>
      <c r="VIN36" s="84"/>
      <c r="VIO36" s="84"/>
      <c r="VIP36" s="84"/>
      <c r="VIQ36" s="84"/>
      <c r="VIR36" s="84"/>
      <c r="VIS36" s="84"/>
      <c r="VIT36" s="84"/>
      <c r="VIU36" s="84"/>
      <c r="VIV36" s="84"/>
      <c r="VIW36" s="84"/>
      <c r="VIX36" s="84"/>
      <c r="VIY36" s="84"/>
      <c r="VIZ36" s="84"/>
      <c r="VJA36" s="84"/>
      <c r="VJB36" s="84"/>
      <c r="VJC36" s="84"/>
      <c r="VJD36" s="84"/>
      <c r="VJE36" s="84"/>
      <c r="VJF36" s="84"/>
      <c r="VJG36" s="84"/>
      <c r="VJH36" s="84"/>
      <c r="VJI36" s="84"/>
      <c r="VJJ36" s="84"/>
      <c r="VJK36" s="84"/>
      <c r="VJL36" s="84"/>
      <c r="VJM36" s="84"/>
      <c r="VJN36" s="84"/>
      <c r="VJO36" s="84"/>
      <c r="VJP36" s="84"/>
      <c r="VJQ36" s="84"/>
      <c r="VJR36" s="84"/>
      <c r="VJS36" s="84"/>
      <c r="VJT36" s="84"/>
      <c r="VJU36" s="84"/>
      <c r="VJV36" s="84"/>
      <c r="VJW36" s="84"/>
      <c r="VJX36" s="84"/>
      <c r="VJY36" s="84"/>
      <c r="VJZ36" s="84"/>
      <c r="VKA36" s="84"/>
      <c r="VKB36" s="84"/>
      <c r="VKC36" s="84"/>
      <c r="VKD36" s="84"/>
      <c r="VKE36" s="84"/>
      <c r="VKF36" s="84"/>
      <c r="VKG36" s="84"/>
      <c r="VKH36" s="84"/>
      <c r="VKI36" s="84"/>
      <c r="VKJ36" s="84"/>
      <c r="VKK36" s="84"/>
      <c r="VKL36" s="84"/>
      <c r="VKM36" s="84"/>
      <c r="VKN36" s="84"/>
      <c r="VKO36" s="84"/>
      <c r="VKP36" s="84"/>
      <c r="VKQ36" s="84"/>
      <c r="VKR36" s="84"/>
      <c r="VKS36" s="84"/>
      <c r="VKT36" s="84"/>
      <c r="VKU36" s="84"/>
      <c r="VKV36" s="84"/>
      <c r="VKW36" s="84"/>
      <c r="VKX36" s="84"/>
      <c r="VKY36" s="84"/>
      <c r="VKZ36" s="84"/>
      <c r="VLA36" s="84"/>
      <c r="VLB36" s="84"/>
      <c r="VLC36" s="84"/>
      <c r="VLD36" s="84"/>
      <c r="VLE36" s="84"/>
      <c r="VLF36" s="84"/>
      <c r="VLG36" s="84"/>
      <c r="VLH36" s="84"/>
      <c r="VLI36" s="84"/>
      <c r="VLJ36" s="84"/>
      <c r="VLK36" s="84"/>
      <c r="VLL36" s="84"/>
      <c r="VLM36" s="84"/>
      <c r="VLN36" s="84"/>
      <c r="VLO36" s="84"/>
      <c r="VLP36" s="84"/>
      <c r="VLQ36" s="84"/>
      <c r="VLR36" s="84"/>
      <c r="VLS36" s="84"/>
      <c r="VLT36" s="84"/>
      <c r="VLU36" s="84"/>
      <c r="VLV36" s="84"/>
      <c r="VLW36" s="84"/>
      <c r="VLX36" s="84"/>
      <c r="VLY36" s="84"/>
      <c r="VLZ36" s="84"/>
      <c r="VMA36" s="84"/>
      <c r="VMB36" s="84"/>
      <c r="VMC36" s="84"/>
      <c r="VMD36" s="84"/>
      <c r="VME36" s="84"/>
      <c r="VMF36" s="84"/>
      <c r="VMG36" s="84"/>
      <c r="VMH36" s="84"/>
      <c r="VMI36" s="84"/>
      <c r="VMJ36" s="84"/>
      <c r="VMK36" s="84"/>
      <c r="VML36" s="84"/>
      <c r="VMM36" s="84"/>
      <c r="VMN36" s="84"/>
      <c r="VMO36" s="84"/>
      <c r="VMP36" s="84"/>
      <c r="VMQ36" s="84"/>
      <c r="VMR36" s="84"/>
      <c r="VMS36" s="84"/>
      <c r="VMT36" s="84"/>
      <c r="VMU36" s="84"/>
      <c r="VMV36" s="84"/>
      <c r="VMW36" s="84"/>
      <c r="VMX36" s="84"/>
      <c r="VMY36" s="84"/>
      <c r="VMZ36" s="84"/>
      <c r="VNA36" s="84"/>
      <c r="VNB36" s="84"/>
      <c r="VNC36" s="84"/>
      <c r="VND36" s="84"/>
      <c r="VNE36" s="84"/>
      <c r="VNF36" s="84"/>
      <c r="VNG36" s="84"/>
      <c r="VNH36" s="84"/>
      <c r="VNI36" s="84"/>
      <c r="VNJ36" s="84"/>
      <c r="VNK36" s="84"/>
      <c r="VNL36" s="84"/>
      <c r="VNM36" s="84"/>
      <c r="VNN36" s="84"/>
      <c r="VNO36" s="84"/>
      <c r="VNP36" s="84"/>
      <c r="VNQ36" s="84"/>
      <c r="VNR36" s="84"/>
      <c r="VNS36" s="84"/>
      <c r="VNT36" s="84"/>
      <c r="VNU36" s="84"/>
      <c r="VNV36" s="84"/>
      <c r="VNW36" s="84"/>
      <c r="VNX36" s="84"/>
      <c r="VNY36" s="84"/>
      <c r="VNZ36" s="84"/>
      <c r="VOA36" s="84"/>
      <c r="VOB36" s="84"/>
      <c r="VOC36" s="84"/>
      <c r="VOD36" s="84"/>
      <c r="VOE36" s="84"/>
      <c r="VOF36" s="84"/>
      <c r="VOG36" s="84"/>
      <c r="VOH36" s="84"/>
      <c r="VOI36" s="84"/>
      <c r="VOJ36" s="84"/>
      <c r="VOK36" s="84"/>
      <c r="VOL36" s="84"/>
      <c r="VOM36" s="84"/>
      <c r="VON36" s="84"/>
      <c r="VOO36" s="84"/>
      <c r="VOP36" s="84"/>
      <c r="VOQ36" s="84"/>
      <c r="VOR36" s="84"/>
      <c r="VOS36" s="84"/>
      <c r="VOT36" s="84"/>
      <c r="VOU36" s="84"/>
      <c r="VOV36" s="84"/>
      <c r="VOW36" s="84"/>
      <c r="VOX36" s="84"/>
      <c r="VOY36" s="84"/>
      <c r="VOZ36" s="84"/>
      <c r="VPA36" s="84"/>
      <c r="VPB36" s="84"/>
      <c r="VPC36" s="84"/>
      <c r="VPD36" s="84"/>
      <c r="VPE36" s="84"/>
      <c r="VPF36" s="84"/>
      <c r="VPG36" s="84"/>
      <c r="VPH36" s="84"/>
      <c r="VPI36" s="84"/>
      <c r="VPJ36" s="84"/>
      <c r="VPK36" s="84"/>
      <c r="VPL36" s="84"/>
      <c r="VPM36" s="84"/>
      <c r="VPN36" s="84"/>
      <c r="VPO36" s="84"/>
      <c r="VPP36" s="84"/>
      <c r="VPQ36" s="84"/>
      <c r="VPR36" s="84"/>
      <c r="VPS36" s="84"/>
      <c r="VPT36" s="84"/>
      <c r="VPU36" s="84"/>
      <c r="VPV36" s="84"/>
      <c r="VPW36" s="84"/>
      <c r="VPX36" s="84"/>
      <c r="VPY36" s="84"/>
      <c r="VPZ36" s="84"/>
      <c r="VQA36" s="84"/>
      <c r="VQB36" s="84"/>
      <c r="VQC36" s="84"/>
      <c r="VQD36" s="84"/>
      <c r="VQE36" s="84"/>
      <c r="VQF36" s="84"/>
      <c r="VQG36" s="84"/>
      <c r="VQH36" s="84"/>
      <c r="VQI36" s="84"/>
      <c r="VQJ36" s="84"/>
      <c r="VQK36" s="84"/>
      <c r="VQL36" s="84"/>
      <c r="VQM36" s="84"/>
      <c r="VQN36" s="84"/>
      <c r="VQO36" s="84"/>
      <c r="VQP36" s="84"/>
      <c r="VQQ36" s="84"/>
      <c r="VQR36" s="84"/>
      <c r="VQS36" s="84"/>
      <c r="VQT36" s="84"/>
      <c r="VQU36" s="84"/>
      <c r="VQV36" s="84"/>
      <c r="VQW36" s="84"/>
      <c r="VQX36" s="84"/>
      <c r="VQY36" s="84"/>
      <c r="VQZ36" s="84"/>
      <c r="VRA36" s="84"/>
      <c r="VRB36" s="84"/>
      <c r="VRC36" s="84"/>
      <c r="VRD36" s="84"/>
      <c r="VRE36" s="84"/>
      <c r="VRF36" s="84"/>
      <c r="VRG36" s="84"/>
      <c r="VRH36" s="84"/>
      <c r="VRI36" s="84"/>
      <c r="VRJ36" s="84"/>
      <c r="VRK36" s="84"/>
      <c r="VRL36" s="84"/>
      <c r="VRM36" s="84"/>
      <c r="VRN36" s="84"/>
      <c r="VRO36" s="84"/>
      <c r="VRP36" s="84"/>
      <c r="VRQ36" s="84"/>
      <c r="VRR36" s="84"/>
      <c r="VRS36" s="84"/>
      <c r="VRT36" s="84"/>
      <c r="VRU36" s="84"/>
      <c r="VRV36" s="84"/>
      <c r="VRW36" s="84"/>
      <c r="VRX36" s="84"/>
      <c r="VRY36" s="84"/>
      <c r="VRZ36" s="84"/>
      <c r="VSA36" s="84"/>
      <c r="VSB36" s="84"/>
      <c r="VSC36" s="84"/>
      <c r="VSD36" s="84"/>
      <c r="VSE36" s="84"/>
      <c r="VSF36" s="84"/>
      <c r="VSG36" s="84"/>
      <c r="VSH36" s="84"/>
      <c r="VSI36" s="84"/>
      <c r="VSJ36" s="84"/>
      <c r="VSK36" s="84"/>
      <c r="VSL36" s="84"/>
      <c r="VSM36" s="84"/>
      <c r="VSN36" s="84"/>
      <c r="VSO36" s="84"/>
      <c r="VSP36" s="84"/>
      <c r="VSQ36" s="84"/>
      <c r="VSR36" s="84"/>
      <c r="VSS36" s="84"/>
      <c r="VST36" s="84"/>
      <c r="VSU36" s="84"/>
      <c r="VSV36" s="84"/>
      <c r="VSW36" s="84"/>
      <c r="VSX36" s="84"/>
      <c r="VSY36" s="84"/>
      <c r="VSZ36" s="84"/>
      <c r="VTA36" s="84"/>
      <c r="VTB36" s="84"/>
      <c r="VTC36" s="84"/>
      <c r="VTD36" s="84"/>
      <c r="VTE36" s="84"/>
      <c r="VTF36" s="84"/>
      <c r="VTG36" s="84"/>
      <c r="VTH36" s="84"/>
      <c r="VTI36" s="84"/>
      <c r="VTJ36" s="84"/>
      <c r="VTK36" s="84"/>
      <c r="VTL36" s="84"/>
      <c r="VTM36" s="84"/>
      <c r="VTN36" s="84"/>
      <c r="VTO36" s="84"/>
      <c r="VTP36" s="84"/>
      <c r="VTQ36" s="84"/>
      <c r="VTR36" s="84"/>
      <c r="VTS36" s="84"/>
      <c r="VTT36" s="84"/>
      <c r="VTU36" s="84"/>
      <c r="VTV36" s="84"/>
      <c r="VTW36" s="84"/>
      <c r="VTX36" s="84"/>
      <c r="VTY36" s="84"/>
      <c r="VTZ36" s="84"/>
      <c r="VUA36" s="84"/>
      <c r="VUB36" s="84"/>
      <c r="VUC36" s="84"/>
      <c r="VUD36" s="84"/>
      <c r="VUE36" s="84"/>
      <c r="VUF36" s="84"/>
      <c r="VUG36" s="84"/>
      <c r="VUH36" s="84"/>
      <c r="VUI36" s="84"/>
      <c r="VUJ36" s="84"/>
      <c r="VUK36" s="84"/>
      <c r="VUL36" s="84"/>
      <c r="VUM36" s="84"/>
      <c r="VUN36" s="84"/>
      <c r="VUO36" s="84"/>
      <c r="VUP36" s="84"/>
      <c r="VUQ36" s="84"/>
      <c r="VUR36" s="84"/>
      <c r="VUS36" s="84"/>
      <c r="VUT36" s="84"/>
      <c r="VUU36" s="84"/>
      <c r="VUV36" s="84"/>
      <c r="VUW36" s="84"/>
      <c r="VUX36" s="84"/>
      <c r="VUY36" s="84"/>
      <c r="VUZ36" s="84"/>
      <c r="VVA36" s="84"/>
      <c r="VVB36" s="84"/>
      <c r="VVC36" s="84"/>
      <c r="VVD36" s="84"/>
      <c r="VVE36" s="84"/>
      <c r="VVF36" s="84"/>
      <c r="VVG36" s="84"/>
      <c r="VVH36" s="84"/>
      <c r="VVI36" s="84"/>
      <c r="VVJ36" s="84"/>
      <c r="VVK36" s="84"/>
      <c r="VVL36" s="84"/>
      <c r="VVM36" s="84"/>
      <c r="VVN36" s="84"/>
      <c r="VVO36" s="84"/>
      <c r="VVP36" s="84"/>
      <c r="VVQ36" s="84"/>
      <c r="VVR36" s="84"/>
      <c r="VVS36" s="84"/>
      <c r="VVT36" s="84"/>
      <c r="VVU36" s="84"/>
      <c r="VVV36" s="84"/>
      <c r="VVW36" s="84"/>
      <c r="VVX36" s="84"/>
      <c r="VVY36" s="84"/>
      <c r="VVZ36" s="84"/>
      <c r="VWA36" s="84"/>
      <c r="VWB36" s="84"/>
      <c r="VWC36" s="84"/>
      <c r="VWD36" s="84"/>
      <c r="VWE36" s="84"/>
      <c r="VWF36" s="84"/>
      <c r="VWG36" s="84"/>
      <c r="VWH36" s="84"/>
      <c r="VWI36" s="84"/>
      <c r="VWJ36" s="84"/>
      <c r="VWK36" s="84"/>
      <c r="VWL36" s="84"/>
      <c r="VWM36" s="84"/>
      <c r="VWN36" s="84"/>
      <c r="VWO36" s="84"/>
      <c r="VWP36" s="84"/>
      <c r="VWQ36" s="84"/>
      <c r="VWR36" s="84"/>
      <c r="VWS36" s="84"/>
      <c r="VWT36" s="84"/>
      <c r="VWU36" s="84"/>
      <c r="VWV36" s="84"/>
      <c r="VWW36" s="84"/>
      <c r="VWX36" s="84"/>
      <c r="VWY36" s="84"/>
      <c r="VWZ36" s="84"/>
      <c r="VXA36" s="84"/>
      <c r="VXB36" s="84"/>
      <c r="VXC36" s="84"/>
      <c r="VXD36" s="84"/>
      <c r="VXE36" s="84"/>
      <c r="VXF36" s="84"/>
      <c r="VXG36" s="84"/>
      <c r="VXH36" s="84"/>
      <c r="VXI36" s="84"/>
      <c r="VXJ36" s="84"/>
      <c r="VXK36" s="84"/>
      <c r="VXL36" s="84"/>
      <c r="VXM36" s="84"/>
      <c r="VXN36" s="84"/>
      <c r="VXO36" s="84"/>
      <c r="VXP36" s="84"/>
      <c r="VXQ36" s="84"/>
      <c r="VXR36" s="84"/>
      <c r="VXS36" s="84"/>
      <c r="VXT36" s="84"/>
      <c r="VXU36" s="84"/>
      <c r="VXV36" s="84"/>
      <c r="VXW36" s="84"/>
      <c r="VXX36" s="84"/>
      <c r="VXY36" s="84"/>
      <c r="VXZ36" s="84"/>
      <c r="VYA36" s="84"/>
      <c r="VYB36" s="84"/>
      <c r="VYC36" s="84"/>
      <c r="VYD36" s="84"/>
      <c r="VYE36" s="84"/>
      <c r="VYF36" s="84"/>
      <c r="VYG36" s="84"/>
      <c r="VYH36" s="84"/>
      <c r="VYI36" s="84"/>
      <c r="VYJ36" s="84"/>
      <c r="VYK36" s="84"/>
      <c r="VYL36" s="84"/>
      <c r="VYM36" s="84"/>
      <c r="VYN36" s="84"/>
      <c r="VYO36" s="84"/>
      <c r="VYP36" s="84"/>
      <c r="VYQ36" s="84"/>
      <c r="VYR36" s="84"/>
      <c r="VYS36" s="84"/>
      <c r="VYT36" s="84"/>
      <c r="VYU36" s="84"/>
      <c r="VYV36" s="84"/>
      <c r="VYW36" s="84"/>
      <c r="VYX36" s="84"/>
      <c r="VYY36" s="84"/>
      <c r="VYZ36" s="84"/>
      <c r="VZA36" s="84"/>
      <c r="VZB36" s="84"/>
      <c r="VZC36" s="84"/>
      <c r="VZD36" s="84"/>
      <c r="VZE36" s="84"/>
      <c r="VZF36" s="84"/>
      <c r="VZG36" s="84"/>
      <c r="VZH36" s="84"/>
      <c r="VZI36" s="84"/>
      <c r="VZJ36" s="84"/>
      <c r="VZK36" s="84"/>
      <c r="VZL36" s="84"/>
      <c r="VZM36" s="84"/>
      <c r="VZN36" s="84"/>
      <c r="VZO36" s="84"/>
      <c r="VZP36" s="84"/>
      <c r="VZQ36" s="84"/>
      <c r="VZR36" s="84"/>
      <c r="VZS36" s="84"/>
      <c r="VZT36" s="84"/>
      <c r="VZU36" s="84"/>
      <c r="VZV36" s="84"/>
      <c r="VZW36" s="84"/>
      <c r="VZX36" s="84"/>
      <c r="VZY36" s="84"/>
      <c r="VZZ36" s="84"/>
      <c r="WAA36" s="84"/>
      <c r="WAB36" s="84"/>
      <c r="WAC36" s="84"/>
      <c r="WAD36" s="84"/>
      <c r="WAE36" s="84"/>
      <c r="WAF36" s="84"/>
      <c r="WAG36" s="84"/>
      <c r="WAH36" s="84"/>
      <c r="WAI36" s="84"/>
      <c r="WAJ36" s="84"/>
      <c r="WAK36" s="84"/>
      <c r="WAL36" s="84"/>
      <c r="WAM36" s="84"/>
      <c r="WAN36" s="84"/>
      <c r="WAO36" s="84"/>
      <c r="WAP36" s="84"/>
      <c r="WAQ36" s="84"/>
      <c r="WAR36" s="84"/>
      <c r="WAS36" s="84"/>
      <c r="WAT36" s="84"/>
      <c r="WAU36" s="84"/>
      <c r="WAV36" s="84"/>
      <c r="WAW36" s="84"/>
      <c r="WAX36" s="84"/>
      <c r="WAY36" s="84"/>
      <c r="WAZ36" s="84"/>
      <c r="WBA36" s="84"/>
      <c r="WBB36" s="84"/>
      <c r="WBC36" s="84"/>
      <c r="WBD36" s="84"/>
      <c r="WBE36" s="84"/>
      <c r="WBF36" s="84"/>
      <c r="WBG36" s="84"/>
      <c r="WBH36" s="84"/>
      <c r="WBI36" s="84"/>
      <c r="WBJ36" s="84"/>
      <c r="WBK36" s="84"/>
      <c r="WBL36" s="84"/>
      <c r="WBM36" s="84"/>
      <c r="WBN36" s="84"/>
      <c r="WBO36" s="84"/>
      <c r="WBP36" s="84"/>
      <c r="WBQ36" s="84"/>
      <c r="WBR36" s="84"/>
      <c r="WBS36" s="84"/>
      <c r="WBT36" s="84"/>
      <c r="WBU36" s="84"/>
      <c r="WBV36" s="84"/>
      <c r="WBW36" s="84"/>
      <c r="WBX36" s="84"/>
      <c r="WBY36" s="84"/>
      <c r="WBZ36" s="84"/>
      <c r="WCA36" s="84"/>
      <c r="WCB36" s="84"/>
      <c r="WCC36" s="84"/>
      <c r="WCD36" s="84"/>
      <c r="WCE36" s="84"/>
      <c r="WCF36" s="84"/>
      <c r="WCG36" s="84"/>
      <c r="WCH36" s="84"/>
      <c r="WCI36" s="84"/>
      <c r="WCJ36" s="84"/>
      <c r="WCK36" s="84"/>
      <c r="WCL36" s="84"/>
      <c r="WCM36" s="84"/>
      <c r="WCN36" s="84"/>
      <c r="WCO36" s="84"/>
      <c r="WCP36" s="84"/>
      <c r="WCQ36" s="84"/>
      <c r="WCR36" s="84"/>
      <c r="WCS36" s="84"/>
      <c r="WCT36" s="84"/>
      <c r="WCU36" s="84"/>
      <c r="WCV36" s="84"/>
      <c r="WCW36" s="84"/>
      <c r="WCX36" s="84"/>
      <c r="WCY36" s="84"/>
      <c r="WCZ36" s="84"/>
      <c r="WDA36" s="84"/>
      <c r="WDB36" s="84"/>
      <c r="WDC36" s="84"/>
      <c r="WDD36" s="84"/>
      <c r="WDE36" s="84"/>
      <c r="WDF36" s="84"/>
      <c r="WDG36" s="84"/>
      <c r="WDH36" s="84"/>
      <c r="WDI36" s="84"/>
      <c r="WDJ36" s="84"/>
      <c r="WDK36" s="84"/>
      <c r="WDL36" s="84"/>
      <c r="WDM36" s="84"/>
      <c r="WDN36" s="84"/>
      <c r="WDO36" s="84"/>
      <c r="WDP36" s="84"/>
      <c r="WDQ36" s="84"/>
      <c r="WDR36" s="84"/>
      <c r="WDS36" s="84"/>
      <c r="WDT36" s="84"/>
      <c r="WDU36" s="84"/>
      <c r="WDV36" s="84"/>
      <c r="WDW36" s="84"/>
      <c r="WDX36" s="84"/>
      <c r="WDY36" s="84"/>
      <c r="WDZ36" s="84"/>
      <c r="WEA36" s="84"/>
      <c r="WEB36" s="84"/>
      <c r="WEC36" s="84"/>
      <c r="WED36" s="84"/>
      <c r="WEE36" s="84"/>
      <c r="WEF36" s="84"/>
      <c r="WEG36" s="84"/>
      <c r="WEH36" s="84"/>
      <c r="WEI36" s="84"/>
      <c r="WEJ36" s="84"/>
      <c r="WEK36" s="84"/>
      <c r="WEL36" s="84"/>
      <c r="WEM36" s="84"/>
      <c r="WEN36" s="84"/>
      <c r="WEO36" s="84"/>
      <c r="WEP36" s="84"/>
      <c r="WEQ36" s="84"/>
      <c r="WER36" s="84"/>
      <c r="WES36" s="84"/>
      <c r="WET36" s="84"/>
      <c r="WEU36" s="84"/>
      <c r="WEV36" s="84"/>
      <c r="WEW36" s="84"/>
      <c r="WEX36" s="84"/>
      <c r="WEY36" s="84"/>
      <c r="WEZ36" s="84"/>
      <c r="WFA36" s="84"/>
      <c r="WFB36" s="84"/>
      <c r="WFC36" s="84"/>
      <c r="WFD36" s="84"/>
      <c r="WFE36" s="84"/>
      <c r="WFF36" s="84"/>
      <c r="WFG36" s="84"/>
      <c r="WFH36" s="84"/>
      <c r="WFI36" s="84"/>
      <c r="WFJ36" s="84"/>
      <c r="WFK36" s="84"/>
      <c r="WFL36" s="84"/>
      <c r="WFM36" s="84"/>
      <c r="WFN36" s="84"/>
      <c r="WFO36" s="84"/>
      <c r="WFP36" s="84"/>
      <c r="WFQ36" s="84"/>
      <c r="WFR36" s="84"/>
      <c r="WFS36" s="84"/>
      <c r="WFT36" s="84"/>
      <c r="WFU36" s="84"/>
      <c r="WFV36" s="84"/>
      <c r="WFW36" s="84"/>
      <c r="WFX36" s="84"/>
      <c r="WFY36" s="84"/>
      <c r="WFZ36" s="84"/>
      <c r="WGA36" s="84"/>
      <c r="WGB36" s="84"/>
      <c r="WGC36" s="84"/>
      <c r="WGD36" s="84"/>
      <c r="WGE36" s="84"/>
      <c r="WGF36" s="84"/>
      <c r="WGG36" s="84"/>
      <c r="WGH36" s="84"/>
      <c r="WGI36" s="84"/>
      <c r="WGJ36" s="84"/>
      <c r="WGK36" s="84"/>
      <c r="WGL36" s="84"/>
      <c r="WGM36" s="84"/>
      <c r="WGN36" s="84"/>
      <c r="WGO36" s="84"/>
      <c r="WGP36" s="84"/>
      <c r="WGQ36" s="84"/>
      <c r="WGR36" s="84"/>
      <c r="WGS36" s="84"/>
      <c r="WGT36" s="84"/>
      <c r="WGU36" s="84"/>
      <c r="WGV36" s="84"/>
      <c r="WGW36" s="84"/>
      <c r="WGX36" s="84"/>
      <c r="WGY36" s="84"/>
      <c r="WGZ36" s="84"/>
      <c r="WHA36" s="84"/>
      <c r="WHB36" s="84"/>
      <c r="WHC36" s="84"/>
      <c r="WHD36" s="84"/>
      <c r="WHE36" s="84"/>
      <c r="WHF36" s="84"/>
      <c r="WHG36" s="84"/>
      <c r="WHH36" s="84"/>
      <c r="WHI36" s="84"/>
      <c r="WHJ36" s="84"/>
      <c r="WHK36" s="84"/>
      <c r="WHL36" s="84"/>
      <c r="WHM36" s="84"/>
      <c r="WHN36" s="84"/>
      <c r="WHO36" s="84"/>
      <c r="WHP36" s="84"/>
      <c r="WHQ36" s="84"/>
      <c r="WHR36" s="84"/>
      <c r="WHS36" s="84"/>
      <c r="WHT36" s="84"/>
      <c r="WHU36" s="84"/>
      <c r="WHV36" s="84"/>
      <c r="WHW36" s="84"/>
      <c r="WHX36" s="84"/>
      <c r="WHY36" s="84"/>
      <c r="WHZ36" s="84"/>
      <c r="WIA36" s="84"/>
      <c r="WIB36" s="84"/>
      <c r="WIC36" s="84"/>
      <c r="WID36" s="84"/>
      <c r="WIE36" s="84"/>
      <c r="WIF36" s="84"/>
      <c r="WIG36" s="84"/>
      <c r="WIH36" s="84"/>
      <c r="WII36" s="84"/>
      <c r="WIJ36" s="84"/>
      <c r="WIK36" s="84"/>
      <c r="WIL36" s="84"/>
      <c r="WIM36" s="84"/>
      <c r="WIN36" s="84"/>
      <c r="WIO36" s="84"/>
      <c r="WIP36" s="84"/>
      <c r="WIQ36" s="84"/>
      <c r="WIR36" s="84"/>
      <c r="WIS36" s="84"/>
      <c r="WIT36" s="84"/>
      <c r="WIU36" s="84"/>
      <c r="WIV36" s="84"/>
      <c r="WIW36" s="84"/>
      <c r="WIX36" s="84"/>
      <c r="WIY36" s="84"/>
      <c r="WIZ36" s="84"/>
      <c r="WJA36" s="84"/>
      <c r="WJB36" s="84"/>
      <c r="WJC36" s="84"/>
      <c r="WJD36" s="84"/>
      <c r="WJE36" s="84"/>
      <c r="WJF36" s="84"/>
      <c r="WJG36" s="84"/>
      <c r="WJH36" s="84"/>
      <c r="WJI36" s="84"/>
      <c r="WJJ36" s="84"/>
      <c r="WJK36" s="84"/>
      <c r="WJL36" s="84"/>
      <c r="WJM36" s="84"/>
      <c r="WJN36" s="84"/>
      <c r="WJO36" s="84"/>
      <c r="WJP36" s="84"/>
      <c r="WJQ36" s="84"/>
      <c r="WJR36" s="84"/>
      <c r="WJS36" s="84"/>
      <c r="WJT36" s="84"/>
      <c r="WJU36" s="84"/>
      <c r="WJV36" s="84"/>
      <c r="WJW36" s="84"/>
      <c r="WJX36" s="84"/>
      <c r="WJY36" s="84"/>
      <c r="WJZ36" s="84"/>
      <c r="WKA36" s="84"/>
      <c r="WKB36" s="84"/>
      <c r="WKC36" s="84"/>
      <c r="WKD36" s="84"/>
      <c r="WKE36" s="84"/>
      <c r="WKF36" s="84"/>
      <c r="WKG36" s="84"/>
      <c r="WKH36" s="84"/>
      <c r="WKI36" s="84"/>
      <c r="WKJ36" s="84"/>
      <c r="WKK36" s="84"/>
      <c r="WKL36" s="84"/>
      <c r="WKM36" s="84"/>
      <c r="WKN36" s="84"/>
      <c r="WKO36" s="84"/>
      <c r="WKP36" s="84"/>
      <c r="WKQ36" s="84"/>
      <c r="WKR36" s="84"/>
      <c r="WKS36" s="84"/>
      <c r="WKT36" s="84"/>
      <c r="WKU36" s="84"/>
      <c r="WKV36" s="84"/>
      <c r="WKW36" s="84"/>
      <c r="WKX36" s="84"/>
      <c r="WKY36" s="84"/>
      <c r="WKZ36" s="84"/>
      <c r="WLA36" s="84"/>
      <c r="WLB36" s="84"/>
      <c r="WLC36" s="84"/>
      <c r="WLD36" s="84"/>
      <c r="WLE36" s="84"/>
      <c r="WLF36" s="84"/>
      <c r="WLG36" s="84"/>
      <c r="WLH36" s="84"/>
      <c r="WLI36" s="84"/>
      <c r="WLJ36" s="84"/>
      <c r="WLK36" s="84"/>
      <c r="WLL36" s="84"/>
      <c r="WLM36" s="84"/>
      <c r="WLN36" s="84"/>
      <c r="WLO36" s="84"/>
      <c r="WLP36" s="84"/>
      <c r="WLQ36" s="84"/>
      <c r="WLR36" s="84"/>
      <c r="WLS36" s="84"/>
      <c r="WLT36" s="84"/>
      <c r="WLU36" s="84"/>
      <c r="WLV36" s="84"/>
      <c r="WLW36" s="84"/>
      <c r="WLX36" s="84"/>
      <c r="WLY36" s="84"/>
      <c r="WLZ36" s="84"/>
      <c r="WMA36" s="84"/>
      <c r="WMB36" s="84"/>
      <c r="WMC36" s="84"/>
      <c r="WMD36" s="84"/>
      <c r="WME36" s="84"/>
      <c r="WMF36" s="84"/>
      <c r="WMG36" s="84"/>
      <c r="WMH36" s="84"/>
      <c r="WMI36" s="84"/>
      <c r="WMJ36" s="84"/>
      <c r="WMK36" s="84"/>
      <c r="WML36" s="84"/>
      <c r="WMM36" s="84"/>
      <c r="WMN36" s="84"/>
      <c r="WMO36" s="84"/>
      <c r="WMP36" s="84"/>
      <c r="WMQ36" s="84"/>
      <c r="WMR36" s="84"/>
      <c r="WMS36" s="84"/>
      <c r="WMT36" s="84"/>
      <c r="WMU36" s="84"/>
      <c r="WMV36" s="84"/>
      <c r="WMW36" s="84"/>
      <c r="WMX36" s="84"/>
      <c r="WMY36" s="84"/>
      <c r="WMZ36" s="84"/>
      <c r="WNA36" s="84"/>
      <c r="WNB36" s="84"/>
      <c r="WNC36" s="84"/>
      <c r="WND36" s="84"/>
      <c r="WNE36" s="84"/>
      <c r="WNF36" s="84"/>
      <c r="WNG36" s="84"/>
      <c r="WNH36" s="84"/>
      <c r="WNI36" s="84"/>
      <c r="WNJ36" s="84"/>
      <c r="WNK36" s="84"/>
      <c r="WNL36" s="84"/>
      <c r="WNM36" s="84"/>
      <c r="WNN36" s="84"/>
      <c r="WNO36" s="84"/>
      <c r="WNP36" s="84"/>
      <c r="WNQ36" s="84"/>
      <c r="WNR36" s="84"/>
      <c r="WNS36" s="84"/>
      <c r="WNT36" s="84"/>
      <c r="WNU36" s="84"/>
      <c r="WNV36" s="84"/>
      <c r="WNW36" s="84"/>
      <c r="WNX36" s="84"/>
      <c r="WNY36" s="84"/>
      <c r="WNZ36" s="84"/>
      <c r="WOA36" s="84"/>
      <c r="WOB36" s="84"/>
      <c r="WOC36" s="84"/>
      <c r="WOD36" s="84"/>
      <c r="WOE36" s="84"/>
      <c r="WOF36" s="84"/>
      <c r="WOG36" s="84"/>
      <c r="WOH36" s="84"/>
      <c r="WOI36" s="84"/>
      <c r="WOJ36" s="84"/>
      <c r="WOK36" s="84"/>
      <c r="WOL36" s="84"/>
      <c r="WOM36" s="84"/>
      <c r="WON36" s="84"/>
      <c r="WOO36" s="84"/>
      <c r="WOP36" s="84"/>
      <c r="WOQ36" s="84"/>
      <c r="WOR36" s="84"/>
      <c r="WOS36" s="84"/>
      <c r="WOT36" s="84"/>
      <c r="WOU36" s="84"/>
      <c r="WOV36" s="84"/>
      <c r="WOW36" s="84"/>
      <c r="WOX36" s="84"/>
      <c r="WOY36" s="84"/>
      <c r="WOZ36" s="84"/>
      <c r="WPA36" s="84"/>
      <c r="WPB36" s="84"/>
      <c r="WPC36" s="84"/>
      <c r="WPD36" s="84"/>
      <c r="WPE36" s="84"/>
      <c r="WPF36" s="84"/>
      <c r="WPG36" s="84"/>
      <c r="WPH36" s="84"/>
      <c r="WPI36" s="84"/>
      <c r="WPJ36" s="84"/>
      <c r="WPK36" s="84"/>
      <c r="WPL36" s="84"/>
      <c r="WPM36" s="84"/>
      <c r="WPN36" s="84"/>
      <c r="WPO36" s="84"/>
      <c r="WPP36" s="84"/>
      <c r="WPQ36" s="84"/>
      <c r="WPR36" s="84"/>
      <c r="WPS36" s="84"/>
      <c r="WPT36" s="84"/>
      <c r="WPU36" s="84"/>
      <c r="WPV36" s="84"/>
      <c r="WPW36" s="84"/>
      <c r="WPX36" s="84"/>
      <c r="WPY36" s="84"/>
      <c r="WPZ36" s="84"/>
      <c r="WQA36" s="84"/>
      <c r="WQB36" s="84"/>
      <c r="WQC36" s="84"/>
      <c r="WQD36" s="84"/>
      <c r="WQE36" s="84"/>
      <c r="WQF36" s="84"/>
      <c r="WQG36" s="84"/>
      <c r="WQH36" s="84"/>
      <c r="WQI36" s="84"/>
      <c r="WQJ36" s="84"/>
      <c r="WQK36" s="84"/>
      <c r="WQL36" s="84"/>
      <c r="WQM36" s="84"/>
      <c r="WQN36" s="84"/>
      <c r="WQO36" s="84"/>
      <c r="WQP36" s="84"/>
      <c r="WQQ36" s="84"/>
      <c r="WQR36" s="84"/>
      <c r="WQS36" s="84"/>
      <c r="WQT36" s="84"/>
      <c r="WQU36" s="84"/>
      <c r="WQV36" s="84"/>
      <c r="WQW36" s="84"/>
      <c r="WQX36" s="84"/>
      <c r="WQY36" s="84"/>
      <c r="WQZ36" s="84"/>
      <c r="WRA36" s="84"/>
      <c r="WRB36" s="84"/>
      <c r="WRC36" s="84"/>
      <c r="WRD36" s="84"/>
      <c r="WRE36" s="84"/>
      <c r="WRF36" s="84"/>
      <c r="WRG36" s="84"/>
      <c r="WRH36" s="84"/>
      <c r="WRI36" s="84"/>
      <c r="WRJ36" s="84"/>
      <c r="WRK36" s="84"/>
      <c r="WRL36" s="84"/>
      <c r="WRM36" s="84"/>
      <c r="WRN36" s="84"/>
      <c r="WRO36" s="84"/>
      <c r="WRP36" s="84"/>
      <c r="WRQ36" s="84"/>
      <c r="WRR36" s="84"/>
      <c r="WRS36" s="84"/>
      <c r="WRT36" s="84"/>
      <c r="WRU36" s="84"/>
      <c r="WRV36" s="84"/>
      <c r="WRW36" s="84"/>
      <c r="WRX36" s="84"/>
      <c r="WRY36" s="84"/>
      <c r="WRZ36" s="84"/>
      <c r="WSA36" s="84"/>
      <c r="WSB36" s="84"/>
      <c r="WSC36" s="84"/>
      <c r="WSD36" s="84"/>
      <c r="WSE36" s="84"/>
      <c r="WSF36" s="84"/>
      <c r="WSG36" s="84"/>
      <c r="WSH36" s="84"/>
      <c r="WSI36" s="84"/>
      <c r="WSJ36" s="84"/>
      <c r="WSK36" s="84"/>
      <c r="WSL36" s="84"/>
      <c r="WSM36" s="84"/>
      <c r="WSN36" s="84"/>
      <c r="WSO36" s="84"/>
      <c r="WSP36" s="84"/>
      <c r="WSQ36" s="84"/>
      <c r="WSR36" s="84"/>
      <c r="WSS36" s="84"/>
      <c r="WST36" s="84"/>
      <c r="WSU36" s="84"/>
      <c r="WSV36" s="84"/>
      <c r="WSW36" s="84"/>
      <c r="WSX36" s="84"/>
      <c r="WSY36" s="84"/>
      <c r="WSZ36" s="84"/>
      <c r="WTA36" s="84"/>
      <c r="WTB36" s="84"/>
      <c r="WTC36" s="84"/>
      <c r="WTD36" s="84"/>
      <c r="WTE36" s="84"/>
      <c r="WTF36" s="84"/>
      <c r="WTG36" s="84"/>
      <c r="WTH36" s="84"/>
      <c r="WTI36" s="84"/>
      <c r="WTJ36" s="84"/>
      <c r="WTK36" s="84"/>
      <c r="WTL36" s="84"/>
      <c r="WTM36" s="84"/>
      <c r="WTN36" s="84"/>
      <c r="WTO36" s="84"/>
      <c r="WTP36" s="84"/>
      <c r="WTQ36" s="84"/>
      <c r="WTR36" s="84"/>
      <c r="WTS36" s="84"/>
      <c r="WTT36" s="84"/>
      <c r="WTU36" s="84"/>
      <c r="WTV36" s="84"/>
      <c r="WTW36" s="84"/>
      <c r="WTX36" s="84"/>
      <c r="WTY36" s="84"/>
      <c r="WTZ36" s="84"/>
      <c r="WUA36" s="84"/>
      <c r="WUB36" s="84"/>
      <c r="WUC36" s="84"/>
      <c r="WUD36" s="84"/>
      <c r="WUE36" s="84"/>
      <c r="WUF36" s="84"/>
      <c r="WUG36" s="84"/>
      <c r="WUH36" s="84"/>
      <c r="WUI36" s="84"/>
      <c r="WUJ36" s="84"/>
      <c r="WUK36" s="84"/>
      <c r="WUL36" s="84"/>
      <c r="WUM36" s="84"/>
      <c r="WUN36" s="84"/>
      <c r="WUO36" s="84"/>
      <c r="WUP36" s="84"/>
      <c r="WUQ36" s="84"/>
      <c r="WUR36" s="84"/>
      <c r="WUS36" s="84"/>
      <c r="WUT36" s="84"/>
      <c r="WUU36" s="84"/>
      <c r="WUV36" s="84"/>
      <c r="WUW36" s="84"/>
      <c r="WUX36" s="84"/>
      <c r="WUY36" s="84"/>
      <c r="WUZ36" s="84"/>
      <c r="WVA36" s="84"/>
      <c r="WVB36" s="84"/>
      <c r="WVC36" s="84"/>
      <c r="WVD36" s="84"/>
      <c r="WVE36" s="84"/>
      <c r="WVF36" s="84"/>
      <c r="WVG36" s="84"/>
      <c r="WVH36" s="84"/>
      <c r="WVI36" s="84"/>
      <c r="WVJ36" s="84"/>
      <c r="WVK36" s="84"/>
      <c r="WVL36" s="84"/>
      <c r="WVM36" s="84"/>
      <c r="WVN36" s="84"/>
      <c r="WVO36" s="84"/>
      <c r="WVP36" s="84"/>
      <c r="WVQ36" s="84"/>
      <c r="WVR36" s="84"/>
      <c r="WVS36" s="84"/>
      <c r="WVT36" s="84"/>
      <c r="WVU36" s="84"/>
      <c r="WVV36" s="84"/>
      <c r="WVW36" s="84"/>
      <c r="WVX36" s="84"/>
      <c r="WVY36" s="84"/>
      <c r="WVZ36" s="84"/>
      <c r="WWA36" s="84"/>
      <c r="WWB36" s="84"/>
      <c r="WWC36" s="84"/>
      <c r="WWD36" s="84"/>
      <c r="WWE36" s="84"/>
      <c r="WWF36" s="84"/>
      <c r="WWG36" s="84"/>
      <c r="WWH36" s="84"/>
      <c r="WWI36" s="84"/>
      <c r="WWJ36" s="84"/>
      <c r="WWK36" s="84"/>
      <c r="WWL36" s="84"/>
      <c r="WWM36" s="84"/>
      <c r="WWN36" s="84"/>
      <c r="WWO36" s="84"/>
      <c r="WWP36" s="84"/>
      <c r="WWQ36" s="84"/>
      <c r="WWR36" s="84"/>
      <c r="WWS36" s="84"/>
      <c r="WWT36" s="84"/>
      <c r="WWU36" s="84"/>
      <c r="WWV36" s="84"/>
      <c r="WWW36" s="84"/>
      <c r="WWX36" s="84"/>
      <c r="WWY36" s="84"/>
      <c r="WWZ36" s="84"/>
      <c r="WXA36" s="84"/>
      <c r="WXB36" s="84"/>
      <c r="WXC36" s="84"/>
      <c r="WXD36" s="84"/>
      <c r="WXE36" s="84"/>
      <c r="WXF36" s="84"/>
      <c r="WXG36" s="84"/>
      <c r="WXH36" s="84"/>
      <c r="WXI36" s="84"/>
      <c r="WXJ36" s="84"/>
      <c r="WXK36" s="84"/>
      <c r="WXL36" s="84"/>
      <c r="WXM36" s="84"/>
      <c r="WXN36" s="84"/>
      <c r="WXO36" s="84"/>
      <c r="WXP36" s="84"/>
      <c r="WXQ36" s="84"/>
      <c r="WXR36" s="84"/>
      <c r="WXS36" s="84"/>
      <c r="WXT36" s="84"/>
      <c r="WXU36" s="84"/>
      <c r="WXV36" s="84"/>
      <c r="WXW36" s="84"/>
      <c r="WXX36" s="84"/>
      <c r="WXY36" s="84"/>
      <c r="WXZ36" s="84"/>
      <c r="WYA36" s="84"/>
      <c r="WYB36" s="84"/>
      <c r="WYC36" s="84"/>
      <c r="WYD36" s="84"/>
      <c r="WYE36" s="84"/>
      <c r="WYF36" s="84"/>
      <c r="WYG36" s="84"/>
      <c r="WYH36" s="84"/>
      <c r="WYI36" s="84"/>
      <c r="WYJ36" s="84"/>
      <c r="WYK36" s="84"/>
      <c r="WYL36" s="84"/>
      <c r="WYM36" s="84"/>
      <c r="WYN36" s="84"/>
      <c r="WYO36" s="84"/>
      <c r="WYP36" s="84"/>
      <c r="WYQ36" s="84"/>
      <c r="WYR36" s="84"/>
      <c r="WYS36" s="84"/>
      <c r="WYT36" s="84"/>
      <c r="WYU36" s="84"/>
      <c r="WYV36" s="84"/>
      <c r="WYW36" s="84"/>
      <c r="WYX36" s="84"/>
      <c r="WYY36" s="84"/>
      <c r="WYZ36" s="84"/>
      <c r="WZA36" s="84"/>
      <c r="WZB36" s="84"/>
      <c r="WZC36" s="84"/>
      <c r="WZD36" s="84"/>
      <c r="WZE36" s="84"/>
      <c r="WZF36" s="84"/>
      <c r="WZG36" s="84"/>
      <c r="WZH36" s="84"/>
      <c r="WZI36" s="84"/>
      <c r="WZJ36" s="84"/>
      <c r="WZK36" s="84"/>
      <c r="WZL36" s="84"/>
      <c r="WZM36" s="84"/>
      <c r="WZN36" s="84"/>
      <c r="WZO36" s="84"/>
      <c r="WZP36" s="84"/>
      <c r="WZQ36" s="84"/>
      <c r="WZR36" s="84"/>
      <c r="WZS36" s="84"/>
      <c r="WZT36" s="84"/>
      <c r="WZU36" s="84"/>
      <c r="WZV36" s="84"/>
      <c r="WZW36" s="84"/>
      <c r="WZX36" s="84"/>
      <c r="WZY36" s="84"/>
      <c r="WZZ36" s="84"/>
      <c r="XAA36" s="84"/>
      <c r="XAB36" s="84"/>
      <c r="XAC36" s="84"/>
      <c r="XAD36" s="84"/>
      <c r="XAE36" s="84"/>
      <c r="XAF36" s="84"/>
      <c r="XAG36" s="84"/>
      <c r="XAH36" s="84"/>
      <c r="XAI36" s="84"/>
      <c r="XAJ36" s="84"/>
      <c r="XAK36" s="84"/>
      <c r="XAL36" s="84"/>
      <c r="XAM36" s="84"/>
      <c r="XAN36" s="84"/>
      <c r="XAO36" s="84"/>
      <c r="XAP36" s="84"/>
      <c r="XAQ36" s="84"/>
      <c r="XAR36" s="84"/>
      <c r="XAS36" s="84"/>
      <c r="XAT36" s="84"/>
      <c r="XAU36" s="84"/>
      <c r="XAV36" s="84"/>
      <c r="XAW36" s="84"/>
      <c r="XAX36" s="84"/>
      <c r="XAY36" s="84"/>
      <c r="XAZ36" s="84"/>
      <c r="XBA36" s="84"/>
      <c r="XBB36" s="84"/>
      <c r="XBC36" s="84"/>
      <c r="XBD36" s="84"/>
      <c r="XBE36" s="84"/>
      <c r="XBF36" s="84"/>
      <c r="XBG36" s="84"/>
      <c r="XBH36" s="84"/>
      <c r="XBI36" s="84"/>
      <c r="XBJ36" s="84"/>
      <c r="XBK36" s="84"/>
      <c r="XBL36" s="84"/>
      <c r="XBM36" s="84"/>
      <c r="XBN36" s="84"/>
      <c r="XBO36" s="84"/>
      <c r="XBP36" s="84"/>
      <c r="XBQ36" s="84"/>
      <c r="XBR36" s="84"/>
      <c r="XBS36" s="84"/>
      <c r="XBT36" s="84"/>
      <c r="XBU36" s="84"/>
      <c r="XBV36" s="84"/>
      <c r="XBW36" s="84"/>
      <c r="XBX36" s="84"/>
      <c r="XBY36" s="84"/>
      <c r="XBZ36" s="84"/>
      <c r="XCA36" s="84"/>
      <c r="XCB36" s="84"/>
      <c r="XCC36" s="84"/>
      <c r="XCD36" s="84"/>
      <c r="XCE36" s="84"/>
      <c r="XCF36" s="84"/>
      <c r="XCG36" s="84"/>
      <c r="XCH36" s="84"/>
      <c r="XCI36" s="84"/>
      <c r="XCJ36" s="84"/>
      <c r="XCK36" s="84"/>
      <c r="XCL36" s="84"/>
      <c r="XCM36" s="84"/>
      <c r="XCN36" s="84"/>
      <c r="XCO36" s="84"/>
      <c r="XCP36" s="84"/>
      <c r="XCQ36" s="84"/>
      <c r="XCR36" s="84"/>
      <c r="XCS36" s="84"/>
      <c r="XCT36" s="84"/>
      <c r="XCU36" s="84"/>
      <c r="XCV36" s="84"/>
      <c r="XCW36" s="84"/>
      <c r="XCX36" s="84"/>
      <c r="XCY36" s="84"/>
      <c r="XCZ36" s="84"/>
      <c r="XDA36" s="84"/>
      <c r="XDB36" s="84"/>
      <c r="XDC36" s="84"/>
      <c r="XDD36" s="84"/>
      <c r="XDE36" s="84"/>
      <c r="XDF36" s="84"/>
      <c r="XDG36" s="84"/>
      <c r="XDH36" s="84"/>
      <c r="XDI36" s="84"/>
      <c r="XDJ36" s="84"/>
      <c r="XDK36" s="84"/>
      <c r="XDL36" s="84"/>
      <c r="XDM36" s="84"/>
      <c r="XDN36" s="84"/>
      <c r="XDO36" s="84"/>
      <c r="XDP36" s="84"/>
      <c r="XDQ36" s="84"/>
      <c r="XDR36" s="84"/>
      <c r="XDS36" s="84"/>
      <c r="XDT36" s="84"/>
      <c r="XDU36" s="84"/>
      <c r="XDV36" s="84"/>
      <c r="XDW36" s="84"/>
      <c r="XDX36" s="84"/>
      <c r="XDY36" s="84"/>
      <c r="XDZ36" s="84"/>
      <c r="XEA36" s="84"/>
      <c r="XEB36" s="84"/>
      <c r="XEC36" s="84"/>
      <c r="XED36" s="84"/>
      <c r="XEE36" s="84"/>
      <c r="XEF36" s="84"/>
      <c r="XEG36" s="84"/>
      <c r="XEH36" s="84"/>
      <c r="XEI36" s="84"/>
      <c r="XEJ36" s="84"/>
      <c r="XEK36" s="84"/>
      <c r="XEL36" s="84"/>
      <c r="XEM36" s="84"/>
      <c r="XEN36" s="84"/>
      <c r="XEO36" s="84"/>
      <c r="XEP36" s="84"/>
      <c r="XEQ36" s="84"/>
      <c r="XER36" s="84"/>
      <c r="XES36" s="84"/>
      <c r="XET36" s="84"/>
      <c r="XEU36" s="84"/>
      <c r="XEV36" s="84"/>
      <c r="XEW36" s="84"/>
      <c r="XEX36" s="84"/>
      <c r="XEY36" s="84"/>
      <c r="XEZ36" s="84"/>
      <c r="XFA36" s="84"/>
      <c r="XFB36" s="84"/>
      <c r="XFC36" s="84"/>
      <c r="XFD36" s="84"/>
    </row>
    <row r="37" spans="2:16384" s="19" customFormat="1" ht="15.75" customHeight="1" x14ac:dyDescent="0.25">
      <c r="B37" s="171">
        <f t="shared" si="0"/>
        <v>1</v>
      </c>
      <c r="C37" s="68">
        <f t="shared" si="1"/>
        <v>45661</v>
      </c>
      <c r="D37" s="70"/>
      <c r="E37" s="173" t="str">
        <f>IF(C37&lt;&gt;"",IF(Helper_2!$C$8="Gallons/Day (gpd)","gpd",IF(Helper_2!$C$8="Million Gallons/Day (mgd)","mgd","")),"")</f>
        <v>mgd</v>
      </c>
      <c r="J37" s="315" t="s">
        <v>1057</v>
      </c>
      <c r="K37" s="315"/>
      <c r="L37" s="167">
        <f t="shared" si="2"/>
        <v>0</v>
      </c>
      <c r="M37" s="166" t="str">
        <f>IFERROR(ROUND(AVERAGEIFS($D$34:$D$399,$B$34:$B$399,$P37),Helper_2!D11),"")</f>
        <v/>
      </c>
      <c r="N37" s="166">
        <f t="shared" si="3"/>
        <v>0</v>
      </c>
      <c r="O37" s="166">
        <f t="shared" si="4"/>
        <v>0</v>
      </c>
      <c r="P37" s="169">
        <v>3</v>
      </c>
    </row>
    <row r="38" spans="2:16384" s="19" customFormat="1" x14ac:dyDescent="0.25">
      <c r="B38" s="171">
        <f t="shared" si="0"/>
        <v>1</v>
      </c>
      <c r="C38" s="68">
        <f t="shared" si="1"/>
        <v>45662</v>
      </c>
      <c r="D38" s="70"/>
      <c r="E38" s="173" t="str">
        <f>IF(C38&lt;&gt;"",IF(Helper_2!$C$8="Gallons/Day (gpd)","gpd",IF(Helper_2!$C$8="Million Gallons/Day (mgd)","mgd","")),"")</f>
        <v>mgd</v>
      </c>
      <c r="J38" s="315" t="s">
        <v>1058</v>
      </c>
      <c r="K38" s="315"/>
      <c r="L38" s="167">
        <f t="shared" si="2"/>
        <v>0</v>
      </c>
      <c r="M38" s="166" t="str">
        <f>IFERROR(ROUND(AVERAGEIFS($D$34:$D$399,$B$34:$B$399,$P38),Helper_2!D12),"")</f>
        <v/>
      </c>
      <c r="N38" s="166">
        <f t="shared" si="3"/>
        <v>0</v>
      </c>
      <c r="O38" s="166">
        <f t="shared" si="4"/>
        <v>0</v>
      </c>
      <c r="P38" s="169">
        <v>4</v>
      </c>
    </row>
    <row r="39" spans="2:16384" s="19" customFormat="1" x14ac:dyDescent="0.25">
      <c r="B39" s="171">
        <f t="shared" si="0"/>
        <v>1</v>
      </c>
      <c r="C39" s="68">
        <f t="shared" si="1"/>
        <v>45663</v>
      </c>
      <c r="D39" s="70"/>
      <c r="E39" s="173" t="str">
        <f>IF(C39&lt;&gt;"",IF(Helper_2!$C$8="Gallons/Day (gpd)","gpd",IF(Helper_2!$C$8="Million Gallons/Day (mgd)","mgd","")),"")</f>
        <v>mgd</v>
      </c>
      <c r="J39" s="315" t="s">
        <v>1059</v>
      </c>
      <c r="K39" s="315"/>
      <c r="L39" s="167">
        <f t="shared" si="2"/>
        <v>0</v>
      </c>
      <c r="M39" s="166" t="str">
        <f>IFERROR(ROUND(AVERAGEIFS($D$34:$D$399,$B$34:$B$399,$P39),Helper_2!D13),"")</f>
        <v/>
      </c>
      <c r="N39" s="166">
        <f t="shared" si="3"/>
        <v>0</v>
      </c>
      <c r="O39" s="166">
        <f t="shared" si="4"/>
        <v>0</v>
      </c>
      <c r="P39" s="168">
        <v>5</v>
      </c>
    </row>
    <row r="40" spans="2:16384" s="19" customFormat="1" x14ac:dyDescent="0.25">
      <c r="B40" s="171">
        <f t="shared" si="0"/>
        <v>1</v>
      </c>
      <c r="C40" s="68">
        <f t="shared" si="1"/>
        <v>45664</v>
      </c>
      <c r="D40" s="70"/>
      <c r="E40" s="173" t="str">
        <f>IF(C40&lt;&gt;"",IF(Helper_2!$C$8="Gallons/Day (gpd)","gpd",IF(Helper_2!$C$8="Million Gallons/Day (mgd)","mgd","")),"")</f>
        <v>mgd</v>
      </c>
      <c r="J40" s="315" t="s">
        <v>1060</v>
      </c>
      <c r="K40" s="315"/>
      <c r="L40" s="167">
        <f t="shared" si="2"/>
        <v>0</v>
      </c>
      <c r="M40" s="166" t="str">
        <f>IFERROR(ROUND(AVERAGEIFS($D$34:$D$399,$B$34:$B$399,$P40),Helper_2!D14),"")</f>
        <v/>
      </c>
      <c r="N40" s="166">
        <f t="shared" si="3"/>
        <v>0</v>
      </c>
      <c r="O40" s="166">
        <f t="shared" si="4"/>
        <v>0</v>
      </c>
      <c r="P40" s="168">
        <v>6</v>
      </c>
    </row>
    <row r="41" spans="2:16384" s="19" customFormat="1" x14ac:dyDescent="0.25">
      <c r="B41" s="171">
        <f t="shared" si="0"/>
        <v>1</v>
      </c>
      <c r="C41" s="68">
        <f t="shared" si="1"/>
        <v>45665</v>
      </c>
      <c r="D41" s="70"/>
      <c r="E41" s="173" t="str">
        <f>IF(C41&lt;&gt;"",IF(Helper_2!$C$8="Gallons/Day (gpd)","gpd",IF(Helper_2!$C$8="Million Gallons/Day (mgd)","mgd","")),"")</f>
        <v>mgd</v>
      </c>
      <c r="J41" s="315" t="s">
        <v>1061</v>
      </c>
      <c r="K41" s="315"/>
      <c r="L41" s="167">
        <f t="shared" si="2"/>
        <v>0</v>
      </c>
      <c r="M41" s="166" t="str">
        <f>IFERROR(ROUND(AVERAGEIFS($D$34:$D$399,$B$34:$B$399,$P41),Helper_2!D15),"")</f>
        <v/>
      </c>
      <c r="N41" s="166">
        <f t="shared" si="3"/>
        <v>0</v>
      </c>
      <c r="O41" s="166">
        <f t="shared" si="4"/>
        <v>0</v>
      </c>
      <c r="P41" s="169">
        <v>7</v>
      </c>
    </row>
    <row r="42" spans="2:16384" s="19" customFormat="1" x14ac:dyDescent="0.25">
      <c r="B42" s="171">
        <f t="shared" si="0"/>
        <v>1</v>
      </c>
      <c r="C42" s="68">
        <f t="shared" si="1"/>
        <v>45666</v>
      </c>
      <c r="D42" s="70"/>
      <c r="E42" s="173" t="str">
        <f>IF(C42&lt;&gt;"",IF(Helper_2!$C$8="Gallons/Day (gpd)","gpd",IF(Helper_2!$C$8="Million Gallons/Day (mgd)","mgd","")),"")</f>
        <v>mgd</v>
      </c>
      <c r="J42" s="315" t="s">
        <v>1062</v>
      </c>
      <c r="K42" s="315"/>
      <c r="L42" s="167">
        <f t="shared" si="2"/>
        <v>0</v>
      </c>
      <c r="M42" s="166" t="str">
        <f>IFERROR(ROUND(AVERAGEIFS($D$34:$D$399,$B$34:$B$399,$P42),Helper_2!D16),"")</f>
        <v/>
      </c>
      <c r="N42" s="166">
        <f t="shared" si="3"/>
        <v>0</v>
      </c>
      <c r="O42" s="166">
        <f t="shared" si="4"/>
        <v>0</v>
      </c>
      <c r="P42" s="169">
        <v>8</v>
      </c>
    </row>
    <row r="43" spans="2:16384" s="19" customFormat="1" x14ac:dyDescent="0.25">
      <c r="B43" s="171">
        <f t="shared" si="0"/>
        <v>1</v>
      </c>
      <c r="C43" s="68">
        <f t="shared" si="1"/>
        <v>45667</v>
      </c>
      <c r="D43" s="70"/>
      <c r="E43" s="173" t="str">
        <f>IF(C43&lt;&gt;"",IF(Helper_2!$C$8="Gallons/Day (gpd)","gpd",IF(Helper_2!$C$8="Million Gallons/Day (mgd)","mgd","")),"")</f>
        <v>mgd</v>
      </c>
      <c r="J43" s="315" t="s">
        <v>1063</v>
      </c>
      <c r="K43" s="315"/>
      <c r="L43" s="167">
        <f t="shared" si="2"/>
        <v>0</v>
      </c>
      <c r="M43" s="166" t="str">
        <f>IFERROR(ROUND(AVERAGEIFS($D$34:$D$399,$B$34:$B$399,$P43),Helper_2!D17),"")</f>
        <v/>
      </c>
      <c r="N43" s="166">
        <f t="shared" si="3"/>
        <v>0</v>
      </c>
      <c r="O43" s="166">
        <f t="shared" si="4"/>
        <v>0</v>
      </c>
      <c r="P43" s="168">
        <v>9</v>
      </c>
    </row>
    <row r="44" spans="2:16384" s="19" customFormat="1" x14ac:dyDescent="0.25">
      <c r="B44" s="171">
        <f t="shared" si="0"/>
        <v>1</v>
      </c>
      <c r="C44" s="68">
        <f t="shared" si="1"/>
        <v>45668</v>
      </c>
      <c r="D44" s="70"/>
      <c r="E44" s="173" t="str">
        <f>IF(C44&lt;&gt;"",IF(Helper_2!$C$8="Gallons/Day (gpd)","gpd",IF(Helper_2!$C$8="Million Gallons/Day (mgd)","mgd","")),"")</f>
        <v>mgd</v>
      </c>
      <c r="J44" s="315" t="s">
        <v>1064</v>
      </c>
      <c r="K44" s="315"/>
      <c r="L44" s="167">
        <f t="shared" si="2"/>
        <v>0</v>
      </c>
      <c r="M44" s="166" t="str">
        <f>IFERROR(ROUND(AVERAGEIFS($D$34:$D$399,$B$34:$B$399,$P44),Helper_2!D18),"")</f>
        <v/>
      </c>
      <c r="N44" s="166">
        <f t="shared" si="3"/>
        <v>0</v>
      </c>
      <c r="O44" s="166">
        <f t="shared" si="4"/>
        <v>0</v>
      </c>
      <c r="P44" s="168">
        <v>10</v>
      </c>
    </row>
    <row r="45" spans="2:16384" s="19" customFormat="1" x14ac:dyDescent="0.25">
      <c r="B45" s="171">
        <f t="shared" si="0"/>
        <v>1</v>
      </c>
      <c r="C45" s="68">
        <f t="shared" si="1"/>
        <v>45669</v>
      </c>
      <c r="D45" s="70"/>
      <c r="E45" s="173" t="str">
        <f>IF(C45&lt;&gt;"",IF(Helper_2!$C$8="Gallons/Day (gpd)","gpd",IF(Helper_2!$C$8="Million Gallons/Day (mgd)","mgd","")),"")</f>
        <v>mgd</v>
      </c>
      <c r="J45" s="315" t="s">
        <v>1065</v>
      </c>
      <c r="K45" s="315"/>
      <c r="L45" s="167">
        <f t="shared" si="2"/>
        <v>0</v>
      </c>
      <c r="M45" s="166" t="str">
        <f>IFERROR(ROUND(AVERAGEIFS($D$34:$D$399,$B$34:$B$399,$P45),Helper_2!D19),"")</f>
        <v/>
      </c>
      <c r="N45" s="166">
        <f t="shared" si="3"/>
        <v>0</v>
      </c>
      <c r="O45" s="166">
        <f t="shared" si="4"/>
        <v>0</v>
      </c>
      <c r="P45" s="169">
        <v>11</v>
      </c>
    </row>
    <row r="46" spans="2:16384" s="19" customFormat="1" x14ac:dyDescent="0.25">
      <c r="B46" s="171">
        <f t="shared" si="0"/>
        <v>1</v>
      </c>
      <c r="C46" s="68">
        <f t="shared" si="1"/>
        <v>45670</v>
      </c>
      <c r="D46" s="70"/>
      <c r="E46" s="173" t="str">
        <f>IF(C46&lt;&gt;"",IF(Helper_2!$C$8="Gallons/Day (gpd)","gpd",IF(Helper_2!$C$8="Million Gallons/Day (mgd)","mgd","")),"")</f>
        <v>mgd</v>
      </c>
      <c r="J46" s="315" t="s">
        <v>1066</v>
      </c>
      <c r="K46" s="315"/>
      <c r="L46" s="167">
        <f t="shared" si="2"/>
        <v>0</v>
      </c>
      <c r="M46" s="166" t="str">
        <f>IFERROR(ROUND(AVERAGEIFS($D$34:$D$399,$B$34:$B$399,$P46),Helper_2!D20),"")</f>
        <v/>
      </c>
      <c r="N46" s="166">
        <f t="shared" si="3"/>
        <v>0</v>
      </c>
      <c r="O46" s="166">
        <f t="shared" si="4"/>
        <v>0</v>
      </c>
      <c r="P46" s="169">
        <v>12</v>
      </c>
    </row>
    <row r="47" spans="2:16384" s="19" customFormat="1" x14ac:dyDescent="0.25">
      <c r="B47" s="171">
        <f t="shared" si="0"/>
        <v>1</v>
      </c>
      <c r="C47" s="68">
        <f t="shared" si="1"/>
        <v>45671</v>
      </c>
      <c r="D47" s="70"/>
      <c r="E47" s="173" t="str">
        <f>IF(C47&lt;&gt;"",IF(Helper_2!$C$8="Gallons/Day (gpd)","gpd",IF(Helper_2!$C$8="Million Gallons/Day (mgd)","mgd","")),"")</f>
        <v>mgd</v>
      </c>
      <c r="J47"/>
      <c r="K47"/>
    </row>
    <row r="48" spans="2:16384" s="19" customFormat="1" x14ac:dyDescent="0.25">
      <c r="B48" s="171">
        <f t="shared" si="0"/>
        <v>1</v>
      </c>
      <c r="C48" s="68">
        <f t="shared" si="1"/>
        <v>45672</v>
      </c>
      <c r="D48" s="70"/>
      <c r="E48" s="173" t="str">
        <f>IF(C48&lt;&gt;"",IF(Helper_2!$C$8="Gallons/Day (gpd)","gpd",IF(Helper_2!$C$8="Million Gallons/Day (mgd)","mgd","")),"")</f>
        <v>mgd</v>
      </c>
      <c r="J48"/>
      <c r="K48"/>
    </row>
    <row r="49" spans="2:11" s="19" customFormat="1" x14ac:dyDescent="0.25">
      <c r="B49" s="171">
        <f t="shared" si="0"/>
        <v>1</v>
      </c>
      <c r="C49" s="68">
        <f t="shared" si="1"/>
        <v>45673</v>
      </c>
      <c r="D49" s="70"/>
      <c r="E49" s="173" t="str">
        <f>IF(C49&lt;&gt;"",IF(Helper_2!$C$8="Gallons/Day (gpd)","gpd",IF(Helper_2!$C$8="Million Gallons/Day (mgd)","mgd","")),"")</f>
        <v>mgd</v>
      </c>
      <c r="J49"/>
      <c r="K49"/>
    </row>
    <row r="50" spans="2:11" s="19" customFormat="1" x14ac:dyDescent="0.25">
      <c r="B50" s="171">
        <f t="shared" si="0"/>
        <v>1</v>
      </c>
      <c r="C50" s="68">
        <f t="shared" si="1"/>
        <v>45674</v>
      </c>
      <c r="D50" s="70"/>
      <c r="E50" s="173" t="str">
        <f>IF(C50&lt;&gt;"",IF(Helper_2!$C$8="Gallons/Day (gpd)","gpd",IF(Helper_2!$C$8="Million Gallons/Day (mgd)","mgd","")),"")</f>
        <v>mgd</v>
      </c>
      <c r="J50"/>
      <c r="K50"/>
    </row>
    <row r="51" spans="2:11" s="19" customFormat="1" x14ac:dyDescent="0.25">
      <c r="B51" s="171">
        <f t="shared" si="0"/>
        <v>1</v>
      </c>
      <c r="C51" s="68">
        <f t="shared" si="1"/>
        <v>45675</v>
      </c>
      <c r="D51" s="70"/>
      <c r="E51" s="173" t="str">
        <f>IF(C51&lt;&gt;"",IF(Helper_2!$C$8="Gallons/Day (gpd)","gpd",IF(Helper_2!$C$8="Million Gallons/Day (mgd)","mgd","")),"")</f>
        <v>mgd</v>
      </c>
      <c r="J51"/>
      <c r="K51"/>
    </row>
    <row r="52" spans="2:11" s="19" customFormat="1" x14ac:dyDescent="0.25">
      <c r="B52" s="171">
        <f t="shared" si="0"/>
        <v>1</v>
      </c>
      <c r="C52" s="68">
        <f t="shared" si="1"/>
        <v>45676</v>
      </c>
      <c r="D52" s="70"/>
      <c r="E52" s="173" t="str">
        <f>IF(C52&lt;&gt;"",IF(Helper_2!$C$8="Gallons/Day (gpd)","gpd",IF(Helper_2!$C$8="Million Gallons/Day (mgd)","mgd","")),"")</f>
        <v>mgd</v>
      </c>
    </row>
    <row r="53" spans="2:11" s="19" customFormat="1" x14ac:dyDescent="0.25">
      <c r="B53" s="171">
        <f t="shared" si="0"/>
        <v>1</v>
      </c>
      <c r="C53" s="68">
        <f t="shared" si="1"/>
        <v>45677</v>
      </c>
      <c r="D53" s="70"/>
      <c r="E53" s="173" t="str">
        <f>IF(C53&lt;&gt;"",IF(Helper_2!$C$8="Gallons/Day (gpd)","gpd",IF(Helper_2!$C$8="Million Gallons/Day (mgd)","mgd","")),"")</f>
        <v>mgd</v>
      </c>
    </row>
    <row r="54" spans="2:11" s="19" customFormat="1" x14ac:dyDescent="0.25">
      <c r="B54" s="171">
        <f t="shared" si="0"/>
        <v>1</v>
      </c>
      <c r="C54" s="68">
        <f t="shared" si="1"/>
        <v>45678</v>
      </c>
      <c r="D54" s="70"/>
      <c r="E54" s="173" t="str">
        <f>IF(C54&lt;&gt;"",IF(Helper_2!$C$8="Gallons/Day (gpd)","gpd",IF(Helper_2!$C$8="Million Gallons/Day (mgd)","mgd","")),"")</f>
        <v>mgd</v>
      </c>
    </row>
    <row r="55" spans="2:11" s="19" customFormat="1" x14ac:dyDescent="0.25">
      <c r="B55" s="171">
        <f t="shared" si="0"/>
        <v>1</v>
      </c>
      <c r="C55" s="68">
        <f t="shared" si="1"/>
        <v>45679</v>
      </c>
      <c r="D55" s="70"/>
      <c r="E55" s="173" t="str">
        <f>IF(C55&lt;&gt;"",IF(Helper_2!$C$8="Gallons/Day (gpd)","gpd",IF(Helper_2!$C$8="Million Gallons/Day (mgd)","mgd","")),"")</f>
        <v>mgd</v>
      </c>
    </row>
    <row r="56" spans="2:11" s="19" customFormat="1" x14ac:dyDescent="0.25">
      <c r="B56" s="171">
        <f t="shared" si="0"/>
        <v>1</v>
      </c>
      <c r="C56" s="68">
        <f t="shared" si="1"/>
        <v>45680</v>
      </c>
      <c r="D56" s="70"/>
      <c r="E56" s="173" t="str">
        <f>IF(C56&lt;&gt;"",IF(Helper_2!$C$8="Gallons/Day (gpd)","gpd",IF(Helper_2!$C$8="Million Gallons/Day (mgd)","mgd","")),"")</f>
        <v>mgd</v>
      </c>
    </row>
    <row r="57" spans="2:11" s="19" customFormat="1" x14ac:dyDescent="0.25">
      <c r="B57" s="171">
        <f t="shared" si="0"/>
        <v>1</v>
      </c>
      <c r="C57" s="68">
        <f t="shared" si="1"/>
        <v>45681</v>
      </c>
      <c r="D57" s="70"/>
      <c r="E57" s="173" t="str">
        <f>IF(C57&lt;&gt;"",IF(Helper_2!$C$8="Gallons/Day (gpd)","gpd",IF(Helper_2!$C$8="Million Gallons/Day (mgd)","mgd","")),"")</f>
        <v>mgd</v>
      </c>
    </row>
    <row r="58" spans="2:11" s="19" customFormat="1" x14ac:dyDescent="0.25">
      <c r="B58" s="171">
        <f t="shared" si="0"/>
        <v>1</v>
      </c>
      <c r="C58" s="68">
        <f t="shared" si="1"/>
        <v>45682</v>
      </c>
      <c r="D58" s="70"/>
      <c r="E58" s="173" t="str">
        <f>IF(C58&lt;&gt;"",IF(Helper_2!$C$8="Gallons/Day (gpd)","gpd",IF(Helper_2!$C$8="Million Gallons/Day (mgd)","mgd","")),"")</f>
        <v>mgd</v>
      </c>
    </row>
    <row r="59" spans="2:11" s="19" customFormat="1" x14ac:dyDescent="0.25">
      <c r="B59" s="171">
        <f t="shared" si="0"/>
        <v>1</v>
      </c>
      <c r="C59" s="68">
        <f t="shared" si="1"/>
        <v>45683</v>
      </c>
      <c r="D59" s="70"/>
      <c r="E59" s="173" t="str">
        <f>IF(C59&lt;&gt;"",IF(Helper_2!$C$8="Gallons/Day (gpd)","gpd",IF(Helper_2!$C$8="Million Gallons/Day (mgd)","mgd","")),"")</f>
        <v>mgd</v>
      </c>
    </row>
    <row r="60" spans="2:11" s="19" customFormat="1" x14ac:dyDescent="0.25">
      <c r="B60" s="171">
        <f t="shared" si="0"/>
        <v>1</v>
      </c>
      <c r="C60" s="68">
        <f t="shared" si="1"/>
        <v>45684</v>
      </c>
      <c r="D60" s="70"/>
      <c r="E60" s="173" t="str">
        <f>IF(C60&lt;&gt;"",IF(Helper_2!$C$8="Gallons/Day (gpd)","gpd",IF(Helper_2!$C$8="Million Gallons/Day (mgd)","mgd","")),"")</f>
        <v>mgd</v>
      </c>
    </row>
    <row r="61" spans="2:11" s="19" customFormat="1" x14ac:dyDescent="0.25">
      <c r="B61" s="171">
        <f t="shared" si="0"/>
        <v>1</v>
      </c>
      <c r="C61" s="68">
        <f t="shared" si="1"/>
        <v>45685</v>
      </c>
      <c r="D61" s="70"/>
      <c r="E61" s="173" t="str">
        <f>IF(C61&lt;&gt;"",IF(Helper_2!$C$8="Gallons/Day (gpd)","gpd",IF(Helper_2!$C$8="Million Gallons/Day (mgd)","mgd","")),"")</f>
        <v>mgd</v>
      </c>
    </row>
    <row r="62" spans="2:11" s="19" customFormat="1" x14ac:dyDescent="0.25">
      <c r="B62" s="171">
        <f t="shared" si="0"/>
        <v>1</v>
      </c>
      <c r="C62" s="68">
        <f t="shared" si="1"/>
        <v>45686</v>
      </c>
      <c r="D62" s="70"/>
      <c r="E62" s="173" t="str">
        <f>IF(C62&lt;&gt;"",IF(Helper_2!$C$8="Gallons/Day (gpd)","gpd",IF(Helper_2!$C$8="Million Gallons/Day (mgd)","mgd","")),"")</f>
        <v>mgd</v>
      </c>
    </row>
    <row r="63" spans="2:11" s="19" customFormat="1" x14ac:dyDescent="0.25">
      <c r="B63" s="171">
        <f t="shared" si="0"/>
        <v>1</v>
      </c>
      <c r="C63" s="68">
        <f t="shared" si="1"/>
        <v>45687</v>
      </c>
      <c r="D63" s="70"/>
      <c r="E63" s="173" t="str">
        <f>IF(C63&lt;&gt;"",IF(Helper_2!$C$8="Gallons/Day (gpd)","gpd",IF(Helper_2!$C$8="Million Gallons/Day (mgd)","mgd","")),"")</f>
        <v>mgd</v>
      </c>
    </row>
    <row r="64" spans="2:11" s="19" customFormat="1" x14ac:dyDescent="0.25">
      <c r="B64" s="171">
        <f t="shared" si="0"/>
        <v>1</v>
      </c>
      <c r="C64" s="68">
        <f t="shared" si="1"/>
        <v>45688</v>
      </c>
      <c r="D64" s="70"/>
      <c r="E64" s="173" t="str">
        <f>IF(C64&lt;&gt;"",IF(Helper_2!$C$8="Gallons/Day (gpd)","gpd",IF(Helper_2!$C$8="Million Gallons/Day (mgd)","mgd","")),"")</f>
        <v>mgd</v>
      </c>
    </row>
    <row r="65" spans="2:5" s="19" customFormat="1" x14ac:dyDescent="0.25">
      <c r="B65" s="171">
        <f t="shared" si="0"/>
        <v>2</v>
      </c>
      <c r="C65" s="68">
        <f t="shared" si="1"/>
        <v>45689</v>
      </c>
      <c r="D65" s="70"/>
      <c r="E65" s="173" t="str">
        <f>IF(C65&lt;&gt;"",IF(Helper_2!$C$8="Gallons/Day (gpd)","gpd",IF(Helper_2!$C$8="Million Gallons/Day (mgd)","mgd","")),"")</f>
        <v>mgd</v>
      </c>
    </row>
    <row r="66" spans="2:5" s="19" customFormat="1" x14ac:dyDescent="0.25">
      <c r="B66" s="171">
        <f t="shared" si="0"/>
        <v>2</v>
      </c>
      <c r="C66" s="68">
        <f t="shared" si="1"/>
        <v>45690</v>
      </c>
      <c r="D66" s="70"/>
      <c r="E66" s="173" t="str">
        <f>IF(C66&lt;&gt;"",IF(Helper_2!$C$8="Gallons/Day (gpd)","gpd",IF(Helper_2!$C$8="Million Gallons/Day (mgd)","mgd","")),"")</f>
        <v>mgd</v>
      </c>
    </row>
    <row r="67" spans="2:5" s="19" customFormat="1" x14ac:dyDescent="0.25">
      <c r="B67" s="171">
        <f t="shared" si="0"/>
        <v>2</v>
      </c>
      <c r="C67" s="68">
        <f t="shared" si="1"/>
        <v>45691</v>
      </c>
      <c r="D67" s="70"/>
      <c r="E67" s="173" t="str">
        <f>IF(C67&lt;&gt;"",IF(Helper_2!$C$8="Gallons/Day (gpd)","gpd",IF(Helper_2!$C$8="Million Gallons/Day (mgd)","mgd","")),"")</f>
        <v>mgd</v>
      </c>
    </row>
    <row r="68" spans="2:5" s="19" customFormat="1" x14ac:dyDescent="0.25">
      <c r="B68" s="171">
        <f t="shared" si="0"/>
        <v>2</v>
      </c>
      <c r="C68" s="68">
        <f t="shared" si="1"/>
        <v>45692</v>
      </c>
      <c r="D68" s="70"/>
      <c r="E68" s="173" t="str">
        <f>IF(C68&lt;&gt;"",IF(Helper_2!$C$8="Gallons/Day (gpd)","gpd",IF(Helper_2!$C$8="Million Gallons/Day (mgd)","mgd","")),"")</f>
        <v>mgd</v>
      </c>
    </row>
    <row r="69" spans="2:5" s="19" customFormat="1" x14ac:dyDescent="0.25">
      <c r="B69" s="171">
        <f t="shared" si="0"/>
        <v>2</v>
      </c>
      <c r="C69" s="68">
        <f t="shared" si="1"/>
        <v>45693</v>
      </c>
      <c r="D69" s="70"/>
      <c r="E69" s="173" t="str">
        <f>IF(C69&lt;&gt;"",IF(Helper_2!$C$8="Gallons/Day (gpd)","gpd",IF(Helper_2!$C$8="Million Gallons/Day (mgd)","mgd","")),"")</f>
        <v>mgd</v>
      </c>
    </row>
    <row r="70" spans="2:5" s="19" customFormat="1" x14ac:dyDescent="0.25">
      <c r="B70" s="171">
        <f t="shared" si="0"/>
        <v>2</v>
      </c>
      <c r="C70" s="68">
        <f t="shared" si="1"/>
        <v>45694</v>
      </c>
      <c r="D70" s="70"/>
      <c r="E70" s="173" t="str">
        <f>IF(C70&lt;&gt;"",IF(Helper_2!$C$8="Gallons/Day (gpd)","gpd",IF(Helper_2!$C$8="Million Gallons/Day (mgd)","mgd","")),"")</f>
        <v>mgd</v>
      </c>
    </row>
    <row r="71" spans="2:5" s="19" customFormat="1" x14ac:dyDescent="0.25">
      <c r="B71" s="171">
        <f t="shared" si="0"/>
        <v>2</v>
      </c>
      <c r="C71" s="68">
        <f t="shared" si="1"/>
        <v>45695</v>
      </c>
      <c r="D71" s="70"/>
      <c r="E71" s="173" t="str">
        <f>IF(C71&lt;&gt;"",IF(Helper_2!$C$8="Gallons/Day (gpd)","gpd",IF(Helper_2!$C$8="Million Gallons/Day (mgd)","mgd","")),"")</f>
        <v>mgd</v>
      </c>
    </row>
    <row r="72" spans="2:5" s="19" customFormat="1" x14ac:dyDescent="0.25">
      <c r="B72" s="171">
        <f t="shared" si="0"/>
        <v>2</v>
      </c>
      <c r="C72" s="68">
        <f t="shared" si="1"/>
        <v>45696</v>
      </c>
      <c r="D72" s="70"/>
      <c r="E72" s="173" t="str">
        <f>IF(C72&lt;&gt;"",IF(Helper_2!$C$8="Gallons/Day (gpd)","gpd",IF(Helper_2!$C$8="Million Gallons/Day (mgd)","mgd","")),"")</f>
        <v>mgd</v>
      </c>
    </row>
    <row r="73" spans="2:5" s="19" customFormat="1" x14ac:dyDescent="0.25">
      <c r="B73" s="171">
        <f t="shared" si="0"/>
        <v>2</v>
      </c>
      <c r="C73" s="68">
        <f t="shared" si="1"/>
        <v>45697</v>
      </c>
      <c r="D73" s="70"/>
      <c r="E73" s="173" t="str">
        <f>IF(C73&lt;&gt;"",IF(Helper_2!$C$8="Gallons/Day (gpd)","gpd",IF(Helper_2!$C$8="Million Gallons/Day (mgd)","mgd","")),"")</f>
        <v>mgd</v>
      </c>
    </row>
    <row r="74" spans="2:5" s="19" customFormat="1" x14ac:dyDescent="0.25">
      <c r="B74" s="171">
        <f t="shared" si="0"/>
        <v>2</v>
      </c>
      <c r="C74" s="68">
        <f t="shared" si="1"/>
        <v>45698</v>
      </c>
      <c r="D74" s="70"/>
      <c r="E74" s="173" t="str">
        <f>IF(C74&lt;&gt;"",IF(Helper_2!$C$8="Gallons/Day (gpd)","gpd",IF(Helper_2!$C$8="Million Gallons/Day (mgd)","mgd","")),"")</f>
        <v>mgd</v>
      </c>
    </row>
    <row r="75" spans="2:5" s="19" customFormat="1" x14ac:dyDescent="0.25">
      <c r="B75" s="171">
        <f t="shared" si="0"/>
        <v>2</v>
      </c>
      <c r="C75" s="68">
        <f t="shared" si="1"/>
        <v>45699</v>
      </c>
      <c r="D75" s="70"/>
      <c r="E75" s="173" t="str">
        <f>IF(C75&lt;&gt;"",IF(Helper_2!$C$8="Gallons/Day (gpd)","gpd",IF(Helper_2!$C$8="Million Gallons/Day (mgd)","mgd","")),"")</f>
        <v>mgd</v>
      </c>
    </row>
    <row r="76" spans="2:5" s="19" customFormat="1" x14ac:dyDescent="0.25">
      <c r="B76" s="171">
        <f t="shared" si="0"/>
        <v>2</v>
      </c>
      <c r="C76" s="68">
        <f t="shared" si="1"/>
        <v>45700</v>
      </c>
      <c r="D76" s="70"/>
      <c r="E76" s="173" t="str">
        <f>IF(C76&lt;&gt;"",IF(Helper_2!$C$8="Gallons/Day (gpd)","gpd",IF(Helper_2!$C$8="Million Gallons/Day (mgd)","mgd","")),"")</f>
        <v>mgd</v>
      </c>
    </row>
    <row r="77" spans="2:5" s="19" customFormat="1" x14ac:dyDescent="0.25">
      <c r="B77" s="171">
        <f t="shared" si="0"/>
        <v>2</v>
      </c>
      <c r="C77" s="68">
        <f t="shared" si="1"/>
        <v>45701</v>
      </c>
      <c r="D77" s="70"/>
      <c r="E77" s="173" t="str">
        <f>IF(C77&lt;&gt;"",IF(Helper_2!$C$8="Gallons/Day (gpd)","gpd",IF(Helper_2!$C$8="Million Gallons/Day (mgd)","mgd","")),"")</f>
        <v>mgd</v>
      </c>
    </row>
    <row r="78" spans="2:5" s="19" customFormat="1" x14ac:dyDescent="0.25">
      <c r="B78" s="171">
        <f t="shared" si="0"/>
        <v>2</v>
      </c>
      <c r="C78" s="68">
        <f t="shared" si="1"/>
        <v>45702</v>
      </c>
      <c r="D78" s="70"/>
      <c r="E78" s="173" t="str">
        <f>IF(C78&lt;&gt;"",IF(Helper_2!$C$8="Gallons/Day (gpd)","gpd",IF(Helper_2!$C$8="Million Gallons/Day (mgd)","mgd","")),"")</f>
        <v>mgd</v>
      </c>
    </row>
    <row r="79" spans="2:5" s="19" customFormat="1" x14ac:dyDescent="0.25">
      <c r="B79" s="171">
        <f t="shared" si="0"/>
        <v>2</v>
      </c>
      <c r="C79" s="68">
        <f t="shared" si="1"/>
        <v>45703</v>
      </c>
      <c r="D79" s="70"/>
      <c r="E79" s="173" t="str">
        <f>IF(C79&lt;&gt;"",IF(Helper_2!$C$8="Gallons/Day (gpd)","gpd",IF(Helper_2!$C$8="Million Gallons/Day (mgd)","mgd","")),"")</f>
        <v>mgd</v>
      </c>
    </row>
    <row r="80" spans="2:5" s="19" customFormat="1" x14ac:dyDescent="0.25">
      <c r="B80" s="171">
        <f t="shared" si="0"/>
        <v>2</v>
      </c>
      <c r="C80" s="68">
        <f t="shared" si="1"/>
        <v>45704</v>
      </c>
      <c r="D80" s="70"/>
      <c r="E80" s="173" t="str">
        <f>IF(C80&lt;&gt;"",IF(Helper_2!$C$8="Gallons/Day (gpd)","gpd",IF(Helper_2!$C$8="Million Gallons/Day (mgd)","mgd","")),"")</f>
        <v>mgd</v>
      </c>
    </row>
    <row r="81" spans="2:5" s="19" customFormat="1" x14ac:dyDescent="0.25">
      <c r="B81" s="171">
        <f t="shared" si="0"/>
        <v>2</v>
      </c>
      <c r="C81" s="68">
        <f t="shared" si="1"/>
        <v>45705</v>
      </c>
      <c r="D81" s="70"/>
      <c r="E81" s="173" t="str">
        <f>IF(C81&lt;&gt;"",IF(Helper_2!$C$8="Gallons/Day (gpd)","gpd",IF(Helper_2!$C$8="Million Gallons/Day (mgd)","mgd","")),"")</f>
        <v>mgd</v>
      </c>
    </row>
    <row r="82" spans="2:5" s="19" customFormat="1" x14ac:dyDescent="0.25">
      <c r="B82" s="171">
        <f t="shared" si="0"/>
        <v>2</v>
      </c>
      <c r="C82" s="68">
        <f t="shared" si="1"/>
        <v>45706</v>
      </c>
      <c r="D82" s="70"/>
      <c r="E82" s="173" t="str">
        <f>IF(C82&lt;&gt;"",IF(Helper_2!$C$8="Gallons/Day (gpd)","gpd",IF(Helper_2!$C$8="Million Gallons/Day (mgd)","mgd","")),"")</f>
        <v>mgd</v>
      </c>
    </row>
    <row r="83" spans="2:5" s="19" customFormat="1" x14ac:dyDescent="0.25">
      <c r="B83" s="171">
        <f t="shared" si="0"/>
        <v>2</v>
      </c>
      <c r="C83" s="68">
        <f t="shared" si="1"/>
        <v>45707</v>
      </c>
      <c r="D83" s="70"/>
      <c r="E83" s="173" t="str">
        <f>IF(C83&lt;&gt;"",IF(Helper_2!$C$8="Gallons/Day (gpd)","gpd",IF(Helper_2!$C$8="Million Gallons/Day (mgd)","mgd","")),"")</f>
        <v>mgd</v>
      </c>
    </row>
    <row r="84" spans="2:5" s="19" customFormat="1" x14ac:dyDescent="0.25">
      <c r="B84" s="171">
        <f t="shared" si="0"/>
        <v>2</v>
      </c>
      <c r="C84" s="68">
        <f t="shared" si="1"/>
        <v>45708</v>
      </c>
      <c r="D84" s="70"/>
      <c r="E84" s="173" t="str">
        <f>IF(C84&lt;&gt;"",IF(Helper_2!$C$8="Gallons/Day (gpd)","gpd",IF(Helper_2!$C$8="Million Gallons/Day (mgd)","mgd","")),"")</f>
        <v>mgd</v>
      </c>
    </row>
    <row r="85" spans="2:5" s="19" customFormat="1" x14ac:dyDescent="0.25">
      <c r="B85" s="171">
        <f t="shared" si="0"/>
        <v>2</v>
      </c>
      <c r="C85" s="68">
        <f t="shared" si="1"/>
        <v>45709</v>
      </c>
      <c r="D85" s="70"/>
      <c r="E85" s="173" t="str">
        <f>IF(C85&lt;&gt;"",IF(Helper_2!$C$8="Gallons/Day (gpd)","gpd",IF(Helper_2!$C$8="Million Gallons/Day (mgd)","mgd","")),"")</f>
        <v>mgd</v>
      </c>
    </row>
    <row r="86" spans="2:5" s="19" customFormat="1" x14ac:dyDescent="0.25">
      <c r="B86" s="171">
        <f t="shared" si="0"/>
        <v>2</v>
      </c>
      <c r="C86" s="68">
        <f t="shared" si="1"/>
        <v>45710</v>
      </c>
      <c r="D86" s="70"/>
      <c r="E86" s="173" t="str">
        <f>IF(C86&lt;&gt;"",IF(Helper_2!$C$8="Gallons/Day (gpd)","gpd",IF(Helper_2!$C$8="Million Gallons/Day (mgd)","mgd","")),"")</f>
        <v>mgd</v>
      </c>
    </row>
    <row r="87" spans="2:5" s="19" customFormat="1" x14ac:dyDescent="0.25">
      <c r="B87" s="171">
        <f t="shared" si="0"/>
        <v>2</v>
      </c>
      <c r="C87" s="68">
        <f t="shared" si="1"/>
        <v>45711</v>
      </c>
      <c r="D87" s="70"/>
      <c r="E87" s="173" t="str">
        <f>IF(C87&lt;&gt;"",IF(Helper_2!$C$8="Gallons/Day (gpd)","gpd",IF(Helper_2!$C$8="Million Gallons/Day (mgd)","mgd","")),"")</f>
        <v>mgd</v>
      </c>
    </row>
    <row r="88" spans="2:5" s="19" customFormat="1" x14ac:dyDescent="0.25">
      <c r="B88" s="171">
        <f t="shared" si="0"/>
        <v>2</v>
      </c>
      <c r="C88" s="68">
        <f t="shared" si="1"/>
        <v>45712</v>
      </c>
      <c r="D88" s="70"/>
      <c r="E88" s="173" t="str">
        <f>IF(C88&lt;&gt;"",IF(Helper_2!$C$8="Gallons/Day (gpd)","gpd",IF(Helper_2!$C$8="Million Gallons/Day (mgd)","mgd","")),"")</f>
        <v>mgd</v>
      </c>
    </row>
    <row r="89" spans="2:5" s="19" customFormat="1" x14ac:dyDescent="0.25">
      <c r="B89" s="171">
        <f t="shared" si="0"/>
        <v>2</v>
      </c>
      <c r="C89" s="68">
        <f t="shared" si="1"/>
        <v>45713</v>
      </c>
      <c r="D89" s="70"/>
      <c r="E89" s="173" t="str">
        <f>IF(C89&lt;&gt;"",IF(Helper_2!$C$8="Gallons/Day (gpd)","gpd",IF(Helper_2!$C$8="Million Gallons/Day (mgd)","mgd","")),"")</f>
        <v>mgd</v>
      </c>
    </row>
    <row r="90" spans="2:5" s="19" customFormat="1" x14ac:dyDescent="0.25">
      <c r="B90" s="171">
        <f t="shared" si="0"/>
        <v>2</v>
      </c>
      <c r="C90" s="68">
        <f t="shared" si="1"/>
        <v>45714</v>
      </c>
      <c r="D90" s="70"/>
      <c r="E90" s="173" t="str">
        <f>IF(C90&lt;&gt;"",IF(Helper_2!$C$8="Gallons/Day (gpd)","gpd",IF(Helper_2!$C$8="Million Gallons/Day (mgd)","mgd","")),"")</f>
        <v>mgd</v>
      </c>
    </row>
    <row r="91" spans="2:5" s="19" customFormat="1" x14ac:dyDescent="0.25">
      <c r="B91" s="171">
        <f t="shared" si="0"/>
        <v>2</v>
      </c>
      <c r="C91" s="68">
        <f t="shared" si="1"/>
        <v>45715</v>
      </c>
      <c r="D91" s="70"/>
      <c r="E91" s="173" t="str">
        <f>IF(C91&lt;&gt;"",IF(Helper_2!$C$8="Gallons/Day (gpd)","gpd",IF(Helper_2!$C$8="Million Gallons/Day (mgd)","mgd","")),"")</f>
        <v>mgd</v>
      </c>
    </row>
    <row r="92" spans="2:5" s="19" customFormat="1" x14ac:dyDescent="0.25">
      <c r="B92" s="171">
        <f t="shared" si="0"/>
        <v>2</v>
      </c>
      <c r="C92" s="68">
        <f t="shared" si="1"/>
        <v>45716</v>
      </c>
      <c r="D92" s="70"/>
      <c r="E92" s="173" t="str">
        <f>IF(C92&lt;&gt;"",IF(Helper_2!$C$8="Gallons/Day (gpd)","gpd",IF(Helper_2!$C$8="Million Gallons/Day (mgd)","mgd","")),"")</f>
        <v>mgd</v>
      </c>
    </row>
    <row r="93" spans="2:5" s="19" customFormat="1" x14ac:dyDescent="0.25">
      <c r="B93" s="171">
        <f t="shared" si="0"/>
        <v>3</v>
      </c>
      <c r="C93" s="68">
        <f t="shared" si="1"/>
        <v>45717</v>
      </c>
      <c r="D93" s="70"/>
      <c r="E93" s="173" t="str">
        <f>IF(C93&lt;&gt;"",IF(Helper_2!$C$8="Gallons/Day (gpd)","gpd",IF(Helper_2!$C$8="Million Gallons/Day (mgd)","mgd","")),"")</f>
        <v>mgd</v>
      </c>
    </row>
    <row r="94" spans="2:5" s="19" customFormat="1" x14ac:dyDescent="0.25">
      <c r="B94" s="171">
        <f t="shared" si="0"/>
        <v>3</v>
      </c>
      <c r="C94" s="68">
        <f t="shared" si="1"/>
        <v>45718</v>
      </c>
      <c r="D94" s="70"/>
      <c r="E94" s="173" t="str">
        <f>IF(C94&lt;&gt;"",IF(Helper_2!$C$8="Gallons/Day (gpd)","gpd",IF(Helper_2!$C$8="Million Gallons/Day (mgd)","mgd","")),"")</f>
        <v>mgd</v>
      </c>
    </row>
    <row r="95" spans="2:5" s="19" customFormat="1" x14ac:dyDescent="0.25">
      <c r="B95" s="171">
        <f t="shared" si="0"/>
        <v>3</v>
      </c>
      <c r="C95" s="68">
        <f t="shared" si="1"/>
        <v>45719</v>
      </c>
      <c r="D95" s="70"/>
      <c r="E95" s="173" t="str">
        <f>IF(C95&lt;&gt;"",IF(Helper_2!$C$8="Gallons/Day (gpd)","gpd",IF(Helper_2!$C$8="Million Gallons/Day (mgd)","mgd","")),"")</f>
        <v>mgd</v>
      </c>
    </row>
    <row r="96" spans="2:5" s="19" customFormat="1" x14ac:dyDescent="0.25">
      <c r="B96" s="171">
        <f t="shared" si="0"/>
        <v>3</v>
      </c>
      <c r="C96" s="68">
        <f t="shared" si="1"/>
        <v>45720</v>
      </c>
      <c r="D96" s="70"/>
      <c r="E96" s="173" t="str">
        <f>IF(C96&lt;&gt;"",IF(Helper_2!$C$8="Gallons/Day (gpd)","gpd",IF(Helper_2!$C$8="Million Gallons/Day (mgd)","mgd","")),"")</f>
        <v>mgd</v>
      </c>
    </row>
    <row r="97" spans="2:5" s="19" customFormat="1" x14ac:dyDescent="0.25">
      <c r="B97" s="171">
        <f t="shared" si="0"/>
        <v>3</v>
      </c>
      <c r="C97" s="68">
        <f t="shared" si="1"/>
        <v>45721</v>
      </c>
      <c r="D97" s="70"/>
      <c r="E97" s="173" t="str">
        <f>IF(C97&lt;&gt;"",IF(Helper_2!$C$8="Gallons/Day (gpd)","gpd",IF(Helper_2!$C$8="Million Gallons/Day (mgd)","mgd","")),"")</f>
        <v>mgd</v>
      </c>
    </row>
    <row r="98" spans="2:5" s="19" customFormat="1" x14ac:dyDescent="0.25">
      <c r="B98" s="171">
        <f t="shared" si="0"/>
        <v>3</v>
      </c>
      <c r="C98" s="68">
        <f t="shared" si="1"/>
        <v>45722</v>
      </c>
      <c r="D98" s="70"/>
      <c r="E98" s="173" t="str">
        <f>IF(C98&lt;&gt;"",IF(Helper_2!$C$8="Gallons/Day (gpd)","gpd",IF(Helper_2!$C$8="Million Gallons/Day (mgd)","mgd","")),"")</f>
        <v>mgd</v>
      </c>
    </row>
    <row r="99" spans="2:5" s="19" customFormat="1" x14ac:dyDescent="0.25">
      <c r="B99" s="171">
        <f t="shared" ref="B99:B162" si="5">IF(C99="","",MONTH(C99))</f>
        <v>3</v>
      </c>
      <c r="C99" s="68">
        <f t="shared" si="1"/>
        <v>45723</v>
      </c>
      <c r="D99" s="70"/>
      <c r="E99" s="173" t="str">
        <f>IF(C99&lt;&gt;"",IF(Helper_2!$C$8="Gallons/Day (gpd)","gpd",IF(Helper_2!$C$8="Million Gallons/Day (mgd)","mgd","")),"")</f>
        <v>mgd</v>
      </c>
    </row>
    <row r="100" spans="2:5" s="19" customFormat="1" x14ac:dyDescent="0.25">
      <c r="B100" s="171">
        <f t="shared" si="5"/>
        <v>3</v>
      </c>
      <c r="C100" s="68">
        <f t="shared" ref="C100:C163" si="6">C99+1</f>
        <v>45724</v>
      </c>
      <c r="D100" s="70"/>
      <c r="E100" s="173" t="str">
        <f>IF(C100&lt;&gt;"",IF(Helper_2!$C$8="Gallons/Day (gpd)","gpd",IF(Helper_2!$C$8="Million Gallons/Day (mgd)","mgd","")),"")</f>
        <v>mgd</v>
      </c>
    </row>
    <row r="101" spans="2:5" s="19" customFormat="1" x14ac:dyDescent="0.25">
      <c r="B101" s="171">
        <f t="shared" si="5"/>
        <v>3</v>
      </c>
      <c r="C101" s="68">
        <f t="shared" si="6"/>
        <v>45725</v>
      </c>
      <c r="D101" s="70"/>
      <c r="E101" s="173" t="str">
        <f>IF(C101&lt;&gt;"",IF(Helper_2!$C$8="Gallons/Day (gpd)","gpd",IF(Helper_2!$C$8="Million Gallons/Day (mgd)","mgd","")),"")</f>
        <v>mgd</v>
      </c>
    </row>
    <row r="102" spans="2:5" s="19" customFormat="1" x14ac:dyDescent="0.25">
      <c r="B102" s="171">
        <f t="shared" si="5"/>
        <v>3</v>
      </c>
      <c r="C102" s="68">
        <f t="shared" si="6"/>
        <v>45726</v>
      </c>
      <c r="D102" s="70"/>
      <c r="E102" s="173" t="str">
        <f>IF(C102&lt;&gt;"",IF(Helper_2!$C$8="Gallons/Day (gpd)","gpd",IF(Helper_2!$C$8="Million Gallons/Day (mgd)","mgd","")),"")</f>
        <v>mgd</v>
      </c>
    </row>
    <row r="103" spans="2:5" s="19" customFormat="1" x14ac:dyDescent="0.25">
      <c r="B103" s="171">
        <f t="shared" si="5"/>
        <v>3</v>
      </c>
      <c r="C103" s="68">
        <f t="shared" si="6"/>
        <v>45727</v>
      </c>
      <c r="D103" s="70"/>
      <c r="E103" s="173" t="str">
        <f>IF(C103&lt;&gt;"",IF(Helper_2!$C$8="Gallons/Day (gpd)","gpd",IF(Helper_2!$C$8="Million Gallons/Day (mgd)","mgd","")),"")</f>
        <v>mgd</v>
      </c>
    </row>
    <row r="104" spans="2:5" s="19" customFormat="1" x14ac:dyDescent="0.25">
      <c r="B104" s="171">
        <f t="shared" si="5"/>
        <v>3</v>
      </c>
      <c r="C104" s="68">
        <f t="shared" si="6"/>
        <v>45728</v>
      </c>
      <c r="D104" s="70"/>
      <c r="E104" s="173" t="str">
        <f>IF(C104&lt;&gt;"",IF(Helper_2!$C$8="Gallons/Day (gpd)","gpd",IF(Helper_2!$C$8="Million Gallons/Day (mgd)","mgd","")),"")</f>
        <v>mgd</v>
      </c>
    </row>
    <row r="105" spans="2:5" s="19" customFormat="1" x14ac:dyDescent="0.25">
      <c r="B105" s="171">
        <f t="shared" si="5"/>
        <v>3</v>
      </c>
      <c r="C105" s="68">
        <f t="shared" si="6"/>
        <v>45729</v>
      </c>
      <c r="D105" s="70"/>
      <c r="E105" s="173" t="str">
        <f>IF(C105&lt;&gt;"",IF(Helper_2!$C$8="Gallons/Day (gpd)","gpd",IF(Helper_2!$C$8="Million Gallons/Day (mgd)","mgd","")),"")</f>
        <v>mgd</v>
      </c>
    </row>
    <row r="106" spans="2:5" s="19" customFormat="1" x14ac:dyDescent="0.25">
      <c r="B106" s="171">
        <f t="shared" si="5"/>
        <v>3</v>
      </c>
      <c r="C106" s="68">
        <f t="shared" si="6"/>
        <v>45730</v>
      </c>
      <c r="D106" s="70"/>
      <c r="E106" s="173" t="str">
        <f>IF(C106&lt;&gt;"",IF(Helper_2!$C$8="Gallons/Day (gpd)","gpd",IF(Helper_2!$C$8="Million Gallons/Day (mgd)","mgd","")),"")</f>
        <v>mgd</v>
      </c>
    </row>
    <row r="107" spans="2:5" s="19" customFormat="1" x14ac:dyDescent="0.25">
      <c r="B107" s="171">
        <f t="shared" si="5"/>
        <v>3</v>
      </c>
      <c r="C107" s="68">
        <f t="shared" si="6"/>
        <v>45731</v>
      </c>
      <c r="D107" s="70"/>
      <c r="E107" s="173" t="str">
        <f>IF(C107&lt;&gt;"",IF(Helper_2!$C$8="Gallons/Day (gpd)","gpd",IF(Helper_2!$C$8="Million Gallons/Day (mgd)","mgd","")),"")</f>
        <v>mgd</v>
      </c>
    </row>
    <row r="108" spans="2:5" s="19" customFormat="1" x14ac:dyDescent="0.25">
      <c r="B108" s="171">
        <f t="shared" si="5"/>
        <v>3</v>
      </c>
      <c r="C108" s="68">
        <f t="shared" si="6"/>
        <v>45732</v>
      </c>
      <c r="D108" s="70"/>
      <c r="E108" s="173" t="str">
        <f>IF(C108&lt;&gt;"",IF(Helper_2!$C$8="Gallons/Day (gpd)","gpd",IF(Helper_2!$C$8="Million Gallons/Day (mgd)","mgd","")),"")</f>
        <v>mgd</v>
      </c>
    </row>
    <row r="109" spans="2:5" s="19" customFormat="1" x14ac:dyDescent="0.25">
      <c r="B109" s="171">
        <f t="shared" si="5"/>
        <v>3</v>
      </c>
      <c r="C109" s="68">
        <f t="shared" si="6"/>
        <v>45733</v>
      </c>
      <c r="D109" s="70"/>
      <c r="E109" s="173" t="str">
        <f>IF(C109&lt;&gt;"",IF(Helper_2!$C$8="Gallons/Day (gpd)","gpd",IF(Helper_2!$C$8="Million Gallons/Day (mgd)","mgd","")),"")</f>
        <v>mgd</v>
      </c>
    </row>
    <row r="110" spans="2:5" s="19" customFormat="1" x14ac:dyDescent="0.25">
      <c r="B110" s="171">
        <f t="shared" si="5"/>
        <v>3</v>
      </c>
      <c r="C110" s="68">
        <f t="shared" si="6"/>
        <v>45734</v>
      </c>
      <c r="D110" s="70"/>
      <c r="E110" s="173" t="str">
        <f>IF(C110&lt;&gt;"",IF(Helper_2!$C$8="Gallons/Day (gpd)","gpd",IF(Helper_2!$C$8="Million Gallons/Day (mgd)","mgd","")),"")</f>
        <v>mgd</v>
      </c>
    </row>
    <row r="111" spans="2:5" s="19" customFormat="1" x14ac:dyDescent="0.25">
      <c r="B111" s="171">
        <f t="shared" si="5"/>
        <v>3</v>
      </c>
      <c r="C111" s="68">
        <f t="shared" si="6"/>
        <v>45735</v>
      </c>
      <c r="D111" s="70"/>
      <c r="E111" s="173" t="str">
        <f>IF(C111&lt;&gt;"",IF(Helper_2!$C$8="Gallons/Day (gpd)","gpd",IF(Helper_2!$C$8="Million Gallons/Day (mgd)","mgd","")),"")</f>
        <v>mgd</v>
      </c>
    </row>
    <row r="112" spans="2:5" s="19" customFormat="1" x14ac:dyDescent="0.25">
      <c r="B112" s="171">
        <f t="shared" si="5"/>
        <v>3</v>
      </c>
      <c r="C112" s="68">
        <f t="shared" si="6"/>
        <v>45736</v>
      </c>
      <c r="D112" s="70"/>
      <c r="E112" s="173" t="str">
        <f>IF(C112&lt;&gt;"",IF(Helper_2!$C$8="Gallons/Day (gpd)","gpd",IF(Helper_2!$C$8="Million Gallons/Day (mgd)","mgd","")),"")</f>
        <v>mgd</v>
      </c>
    </row>
    <row r="113" spans="2:5" s="19" customFormat="1" x14ac:dyDescent="0.25">
      <c r="B113" s="171">
        <f t="shared" si="5"/>
        <v>3</v>
      </c>
      <c r="C113" s="68">
        <f t="shared" si="6"/>
        <v>45737</v>
      </c>
      <c r="D113" s="70"/>
      <c r="E113" s="173" t="str">
        <f>IF(C113&lt;&gt;"",IF(Helper_2!$C$8="Gallons/Day (gpd)","gpd",IF(Helper_2!$C$8="Million Gallons/Day (mgd)","mgd","")),"")</f>
        <v>mgd</v>
      </c>
    </row>
    <row r="114" spans="2:5" s="19" customFormat="1" x14ac:dyDescent="0.25">
      <c r="B114" s="171">
        <f t="shared" si="5"/>
        <v>3</v>
      </c>
      <c r="C114" s="68">
        <f t="shared" si="6"/>
        <v>45738</v>
      </c>
      <c r="D114" s="70"/>
      <c r="E114" s="173" t="str">
        <f>IF(C114&lt;&gt;"",IF(Helper_2!$C$8="Gallons/Day (gpd)","gpd",IF(Helper_2!$C$8="Million Gallons/Day (mgd)","mgd","")),"")</f>
        <v>mgd</v>
      </c>
    </row>
    <row r="115" spans="2:5" s="19" customFormat="1" x14ac:dyDescent="0.25">
      <c r="B115" s="171">
        <f t="shared" si="5"/>
        <v>3</v>
      </c>
      <c r="C115" s="68">
        <f t="shared" si="6"/>
        <v>45739</v>
      </c>
      <c r="D115" s="70"/>
      <c r="E115" s="173" t="str">
        <f>IF(C115&lt;&gt;"",IF(Helper_2!$C$8="Gallons/Day (gpd)","gpd",IF(Helper_2!$C$8="Million Gallons/Day (mgd)","mgd","")),"")</f>
        <v>mgd</v>
      </c>
    </row>
    <row r="116" spans="2:5" s="19" customFormat="1" x14ac:dyDescent="0.25">
      <c r="B116" s="171">
        <f t="shared" si="5"/>
        <v>3</v>
      </c>
      <c r="C116" s="68">
        <f t="shared" si="6"/>
        <v>45740</v>
      </c>
      <c r="D116" s="70"/>
      <c r="E116" s="173" t="str">
        <f>IF(C116&lt;&gt;"",IF(Helper_2!$C$8="Gallons/Day (gpd)","gpd",IF(Helper_2!$C$8="Million Gallons/Day (mgd)","mgd","")),"")</f>
        <v>mgd</v>
      </c>
    </row>
    <row r="117" spans="2:5" s="19" customFormat="1" x14ac:dyDescent="0.25">
      <c r="B117" s="171">
        <f t="shared" si="5"/>
        <v>3</v>
      </c>
      <c r="C117" s="68">
        <f t="shared" si="6"/>
        <v>45741</v>
      </c>
      <c r="D117" s="70"/>
      <c r="E117" s="173" t="str">
        <f>IF(C117&lt;&gt;"",IF(Helper_2!$C$8="Gallons/Day (gpd)","gpd",IF(Helper_2!$C$8="Million Gallons/Day (mgd)","mgd","")),"")</f>
        <v>mgd</v>
      </c>
    </row>
    <row r="118" spans="2:5" s="19" customFormat="1" x14ac:dyDescent="0.25">
      <c r="B118" s="171">
        <f t="shared" si="5"/>
        <v>3</v>
      </c>
      <c r="C118" s="68">
        <f t="shared" si="6"/>
        <v>45742</v>
      </c>
      <c r="D118" s="70"/>
      <c r="E118" s="173" t="str">
        <f>IF(C118&lt;&gt;"",IF(Helper_2!$C$8="Gallons/Day (gpd)","gpd",IF(Helper_2!$C$8="Million Gallons/Day (mgd)","mgd","")),"")</f>
        <v>mgd</v>
      </c>
    </row>
    <row r="119" spans="2:5" s="19" customFormat="1" x14ac:dyDescent="0.25">
      <c r="B119" s="171">
        <f t="shared" si="5"/>
        <v>3</v>
      </c>
      <c r="C119" s="68">
        <f t="shared" si="6"/>
        <v>45743</v>
      </c>
      <c r="D119" s="70"/>
      <c r="E119" s="173" t="str">
        <f>IF(C119&lt;&gt;"",IF(Helper_2!$C$8="Gallons/Day (gpd)","gpd",IF(Helper_2!$C$8="Million Gallons/Day (mgd)","mgd","")),"")</f>
        <v>mgd</v>
      </c>
    </row>
    <row r="120" spans="2:5" s="19" customFormat="1" x14ac:dyDescent="0.25">
      <c r="B120" s="171">
        <f t="shared" si="5"/>
        <v>3</v>
      </c>
      <c r="C120" s="68">
        <f t="shared" si="6"/>
        <v>45744</v>
      </c>
      <c r="D120" s="70"/>
      <c r="E120" s="173" t="str">
        <f>IF(C120&lt;&gt;"",IF(Helper_2!$C$8="Gallons/Day (gpd)","gpd",IF(Helper_2!$C$8="Million Gallons/Day (mgd)","mgd","")),"")</f>
        <v>mgd</v>
      </c>
    </row>
    <row r="121" spans="2:5" s="19" customFormat="1" x14ac:dyDescent="0.25">
      <c r="B121" s="171">
        <f t="shared" si="5"/>
        <v>3</v>
      </c>
      <c r="C121" s="68">
        <f t="shared" si="6"/>
        <v>45745</v>
      </c>
      <c r="D121" s="70"/>
      <c r="E121" s="173" t="str">
        <f>IF(C121&lt;&gt;"",IF(Helper_2!$C$8="Gallons/Day (gpd)","gpd",IF(Helper_2!$C$8="Million Gallons/Day (mgd)","mgd","")),"")</f>
        <v>mgd</v>
      </c>
    </row>
    <row r="122" spans="2:5" s="19" customFormat="1" x14ac:dyDescent="0.25">
      <c r="B122" s="171">
        <f t="shared" si="5"/>
        <v>3</v>
      </c>
      <c r="C122" s="68">
        <f t="shared" si="6"/>
        <v>45746</v>
      </c>
      <c r="D122" s="70"/>
      <c r="E122" s="173" t="str">
        <f>IF(C122&lt;&gt;"",IF(Helper_2!$C$8="Gallons/Day (gpd)","gpd",IF(Helper_2!$C$8="Million Gallons/Day (mgd)","mgd","")),"")</f>
        <v>mgd</v>
      </c>
    </row>
    <row r="123" spans="2:5" s="19" customFormat="1" x14ac:dyDescent="0.25">
      <c r="B123" s="171">
        <f t="shared" si="5"/>
        <v>3</v>
      </c>
      <c r="C123" s="68">
        <f t="shared" si="6"/>
        <v>45747</v>
      </c>
      <c r="D123" s="70"/>
      <c r="E123" s="173" t="str">
        <f>IF(C123&lt;&gt;"",IF(Helper_2!$C$8="Gallons/Day (gpd)","gpd",IF(Helper_2!$C$8="Million Gallons/Day (mgd)","mgd","")),"")</f>
        <v>mgd</v>
      </c>
    </row>
    <row r="124" spans="2:5" s="19" customFormat="1" x14ac:dyDescent="0.25">
      <c r="B124" s="171">
        <f t="shared" si="5"/>
        <v>4</v>
      </c>
      <c r="C124" s="68">
        <f t="shared" si="6"/>
        <v>45748</v>
      </c>
      <c r="D124" s="70"/>
      <c r="E124" s="173" t="str">
        <f>IF(C124&lt;&gt;"",IF(Helper_2!$C$8="Gallons/Day (gpd)","gpd",IF(Helper_2!$C$8="Million Gallons/Day (mgd)","mgd","")),"")</f>
        <v>mgd</v>
      </c>
    </row>
    <row r="125" spans="2:5" s="19" customFormat="1" x14ac:dyDescent="0.25">
      <c r="B125" s="171">
        <f t="shared" si="5"/>
        <v>4</v>
      </c>
      <c r="C125" s="68">
        <f t="shared" si="6"/>
        <v>45749</v>
      </c>
      <c r="D125" s="70"/>
      <c r="E125" s="173" t="str">
        <f>IF(C125&lt;&gt;"",IF(Helper_2!$C$8="Gallons/Day (gpd)","gpd",IF(Helper_2!$C$8="Million Gallons/Day (mgd)","mgd","")),"")</f>
        <v>mgd</v>
      </c>
    </row>
    <row r="126" spans="2:5" s="19" customFormat="1" x14ac:dyDescent="0.25">
      <c r="B126" s="171">
        <f t="shared" si="5"/>
        <v>4</v>
      </c>
      <c r="C126" s="68">
        <f t="shared" si="6"/>
        <v>45750</v>
      </c>
      <c r="D126" s="70"/>
      <c r="E126" s="173" t="str">
        <f>IF(C126&lt;&gt;"",IF(Helper_2!$C$8="Gallons/Day (gpd)","gpd",IF(Helper_2!$C$8="Million Gallons/Day (mgd)","mgd","")),"")</f>
        <v>mgd</v>
      </c>
    </row>
    <row r="127" spans="2:5" s="19" customFormat="1" x14ac:dyDescent="0.25">
      <c r="B127" s="171">
        <f t="shared" si="5"/>
        <v>4</v>
      </c>
      <c r="C127" s="68">
        <f t="shared" si="6"/>
        <v>45751</v>
      </c>
      <c r="D127" s="70"/>
      <c r="E127" s="173" t="str">
        <f>IF(C127&lt;&gt;"",IF(Helper_2!$C$8="Gallons/Day (gpd)","gpd",IF(Helper_2!$C$8="Million Gallons/Day (mgd)","mgd","")),"")</f>
        <v>mgd</v>
      </c>
    </row>
    <row r="128" spans="2:5" s="19" customFormat="1" x14ac:dyDescent="0.25">
      <c r="B128" s="171">
        <f t="shared" si="5"/>
        <v>4</v>
      </c>
      <c r="C128" s="68">
        <f t="shared" si="6"/>
        <v>45752</v>
      </c>
      <c r="D128" s="70"/>
      <c r="E128" s="173" t="str">
        <f>IF(C128&lt;&gt;"",IF(Helper_2!$C$8="Gallons/Day (gpd)","gpd",IF(Helper_2!$C$8="Million Gallons/Day (mgd)","mgd","")),"")</f>
        <v>mgd</v>
      </c>
    </row>
    <row r="129" spans="2:5" s="19" customFormat="1" x14ac:dyDescent="0.25">
      <c r="B129" s="171">
        <f t="shared" si="5"/>
        <v>4</v>
      </c>
      <c r="C129" s="68">
        <f t="shared" si="6"/>
        <v>45753</v>
      </c>
      <c r="D129" s="70"/>
      <c r="E129" s="173" t="str">
        <f>IF(C129&lt;&gt;"",IF(Helper_2!$C$8="Gallons/Day (gpd)","gpd",IF(Helper_2!$C$8="Million Gallons/Day (mgd)","mgd","")),"")</f>
        <v>mgd</v>
      </c>
    </row>
    <row r="130" spans="2:5" s="19" customFormat="1" x14ac:dyDescent="0.25">
      <c r="B130" s="171">
        <f t="shared" si="5"/>
        <v>4</v>
      </c>
      <c r="C130" s="68">
        <f t="shared" si="6"/>
        <v>45754</v>
      </c>
      <c r="D130" s="70"/>
      <c r="E130" s="173" t="str">
        <f>IF(C130&lt;&gt;"",IF(Helper_2!$C$8="Gallons/Day (gpd)","gpd",IF(Helper_2!$C$8="Million Gallons/Day (mgd)","mgd","")),"")</f>
        <v>mgd</v>
      </c>
    </row>
    <row r="131" spans="2:5" s="19" customFormat="1" x14ac:dyDescent="0.25">
      <c r="B131" s="171">
        <f t="shared" si="5"/>
        <v>4</v>
      </c>
      <c r="C131" s="68">
        <f t="shared" si="6"/>
        <v>45755</v>
      </c>
      <c r="D131" s="70"/>
      <c r="E131" s="173" t="str">
        <f>IF(C131&lt;&gt;"",IF(Helper_2!$C$8="Gallons/Day (gpd)","gpd",IF(Helper_2!$C$8="Million Gallons/Day (mgd)","mgd","")),"")</f>
        <v>mgd</v>
      </c>
    </row>
    <row r="132" spans="2:5" s="19" customFormat="1" x14ac:dyDescent="0.25">
      <c r="B132" s="171">
        <f t="shared" si="5"/>
        <v>4</v>
      </c>
      <c r="C132" s="68">
        <f t="shared" si="6"/>
        <v>45756</v>
      </c>
      <c r="D132" s="70"/>
      <c r="E132" s="173" t="str">
        <f>IF(C132&lt;&gt;"",IF(Helper_2!$C$8="Gallons/Day (gpd)","gpd",IF(Helper_2!$C$8="Million Gallons/Day (mgd)","mgd","")),"")</f>
        <v>mgd</v>
      </c>
    </row>
    <row r="133" spans="2:5" s="19" customFormat="1" x14ac:dyDescent="0.25">
      <c r="B133" s="171">
        <f t="shared" si="5"/>
        <v>4</v>
      </c>
      <c r="C133" s="68">
        <f t="shared" si="6"/>
        <v>45757</v>
      </c>
      <c r="D133" s="70"/>
      <c r="E133" s="173" t="str">
        <f>IF(C133&lt;&gt;"",IF(Helper_2!$C$8="Gallons/Day (gpd)","gpd",IF(Helper_2!$C$8="Million Gallons/Day (mgd)","mgd","")),"")</f>
        <v>mgd</v>
      </c>
    </row>
    <row r="134" spans="2:5" s="19" customFormat="1" x14ac:dyDescent="0.25">
      <c r="B134" s="171">
        <f t="shared" si="5"/>
        <v>4</v>
      </c>
      <c r="C134" s="68">
        <f t="shared" si="6"/>
        <v>45758</v>
      </c>
      <c r="D134" s="70"/>
      <c r="E134" s="173" t="str">
        <f>IF(C134&lt;&gt;"",IF(Helper_2!$C$8="Gallons/Day (gpd)","gpd",IF(Helper_2!$C$8="Million Gallons/Day (mgd)","mgd","")),"")</f>
        <v>mgd</v>
      </c>
    </row>
    <row r="135" spans="2:5" s="19" customFormat="1" x14ac:dyDescent="0.25">
      <c r="B135" s="171">
        <f t="shared" si="5"/>
        <v>4</v>
      </c>
      <c r="C135" s="68">
        <f t="shared" si="6"/>
        <v>45759</v>
      </c>
      <c r="D135" s="70"/>
      <c r="E135" s="173" t="str">
        <f>IF(C135&lt;&gt;"",IF(Helper_2!$C$8="Gallons/Day (gpd)","gpd",IF(Helper_2!$C$8="Million Gallons/Day (mgd)","mgd","")),"")</f>
        <v>mgd</v>
      </c>
    </row>
    <row r="136" spans="2:5" s="19" customFormat="1" x14ac:dyDescent="0.25">
      <c r="B136" s="171">
        <f t="shared" si="5"/>
        <v>4</v>
      </c>
      <c r="C136" s="68">
        <f t="shared" si="6"/>
        <v>45760</v>
      </c>
      <c r="D136" s="70"/>
      <c r="E136" s="173" t="str">
        <f>IF(C136&lt;&gt;"",IF(Helper_2!$C$8="Gallons/Day (gpd)","gpd",IF(Helper_2!$C$8="Million Gallons/Day (mgd)","mgd","")),"")</f>
        <v>mgd</v>
      </c>
    </row>
    <row r="137" spans="2:5" s="19" customFormat="1" x14ac:dyDescent="0.25">
      <c r="B137" s="171">
        <f t="shared" si="5"/>
        <v>4</v>
      </c>
      <c r="C137" s="68">
        <f t="shared" si="6"/>
        <v>45761</v>
      </c>
      <c r="D137" s="70"/>
      <c r="E137" s="173" t="str">
        <f>IF(C137&lt;&gt;"",IF(Helper_2!$C$8="Gallons/Day (gpd)","gpd",IF(Helper_2!$C$8="Million Gallons/Day (mgd)","mgd","")),"")</f>
        <v>mgd</v>
      </c>
    </row>
    <row r="138" spans="2:5" s="19" customFormat="1" x14ac:dyDescent="0.25">
      <c r="B138" s="171">
        <f t="shared" si="5"/>
        <v>4</v>
      </c>
      <c r="C138" s="68">
        <f t="shared" si="6"/>
        <v>45762</v>
      </c>
      <c r="D138" s="70"/>
      <c r="E138" s="173" t="str">
        <f>IF(C138&lt;&gt;"",IF(Helper_2!$C$8="Gallons/Day (gpd)","gpd",IF(Helper_2!$C$8="Million Gallons/Day (mgd)","mgd","")),"")</f>
        <v>mgd</v>
      </c>
    </row>
    <row r="139" spans="2:5" s="19" customFormat="1" x14ac:dyDescent="0.25">
      <c r="B139" s="171">
        <f t="shared" si="5"/>
        <v>4</v>
      </c>
      <c r="C139" s="68">
        <f t="shared" si="6"/>
        <v>45763</v>
      </c>
      <c r="D139" s="70"/>
      <c r="E139" s="173" t="str">
        <f>IF(C139&lt;&gt;"",IF(Helper_2!$C$8="Gallons/Day (gpd)","gpd",IF(Helper_2!$C$8="Million Gallons/Day (mgd)","mgd","")),"")</f>
        <v>mgd</v>
      </c>
    </row>
    <row r="140" spans="2:5" s="19" customFormat="1" x14ac:dyDescent="0.25">
      <c r="B140" s="171">
        <f t="shared" si="5"/>
        <v>4</v>
      </c>
      <c r="C140" s="68">
        <f t="shared" si="6"/>
        <v>45764</v>
      </c>
      <c r="D140" s="70"/>
      <c r="E140" s="173" t="str">
        <f>IF(C140&lt;&gt;"",IF(Helper_2!$C$8="Gallons/Day (gpd)","gpd",IF(Helper_2!$C$8="Million Gallons/Day (mgd)","mgd","")),"")</f>
        <v>mgd</v>
      </c>
    </row>
    <row r="141" spans="2:5" s="19" customFormat="1" x14ac:dyDescent="0.25">
      <c r="B141" s="171">
        <f t="shared" si="5"/>
        <v>4</v>
      </c>
      <c r="C141" s="68">
        <f t="shared" si="6"/>
        <v>45765</v>
      </c>
      <c r="D141" s="70"/>
      <c r="E141" s="173" t="str">
        <f>IF(C141&lt;&gt;"",IF(Helper_2!$C$8="Gallons/Day (gpd)","gpd",IF(Helper_2!$C$8="Million Gallons/Day (mgd)","mgd","")),"")</f>
        <v>mgd</v>
      </c>
    </row>
    <row r="142" spans="2:5" s="19" customFormat="1" x14ac:dyDescent="0.25">
      <c r="B142" s="171">
        <f t="shared" si="5"/>
        <v>4</v>
      </c>
      <c r="C142" s="68">
        <f t="shared" si="6"/>
        <v>45766</v>
      </c>
      <c r="D142" s="70"/>
      <c r="E142" s="173" t="str">
        <f>IF(C142&lt;&gt;"",IF(Helper_2!$C$8="Gallons/Day (gpd)","gpd",IF(Helper_2!$C$8="Million Gallons/Day (mgd)","mgd","")),"")</f>
        <v>mgd</v>
      </c>
    </row>
    <row r="143" spans="2:5" s="19" customFormat="1" x14ac:dyDescent="0.25">
      <c r="B143" s="171">
        <f t="shared" si="5"/>
        <v>4</v>
      </c>
      <c r="C143" s="68">
        <f t="shared" si="6"/>
        <v>45767</v>
      </c>
      <c r="D143" s="70"/>
      <c r="E143" s="173" t="str">
        <f>IF(C143&lt;&gt;"",IF(Helper_2!$C$8="Gallons/Day (gpd)","gpd",IF(Helper_2!$C$8="Million Gallons/Day (mgd)","mgd","")),"")</f>
        <v>mgd</v>
      </c>
    </row>
    <row r="144" spans="2:5" s="19" customFormat="1" x14ac:dyDescent="0.25">
      <c r="B144" s="171">
        <f t="shared" si="5"/>
        <v>4</v>
      </c>
      <c r="C144" s="68">
        <f t="shared" si="6"/>
        <v>45768</v>
      </c>
      <c r="D144" s="70"/>
      <c r="E144" s="173" t="str">
        <f>IF(C144&lt;&gt;"",IF(Helper_2!$C$8="Gallons/Day (gpd)","gpd",IF(Helper_2!$C$8="Million Gallons/Day (mgd)","mgd","")),"")</f>
        <v>mgd</v>
      </c>
    </row>
    <row r="145" spans="2:5" s="19" customFormat="1" x14ac:dyDescent="0.25">
      <c r="B145" s="171">
        <f t="shared" si="5"/>
        <v>4</v>
      </c>
      <c r="C145" s="68">
        <f t="shared" si="6"/>
        <v>45769</v>
      </c>
      <c r="D145" s="70"/>
      <c r="E145" s="173" t="str">
        <f>IF(C145&lt;&gt;"",IF(Helper_2!$C$8="Gallons/Day (gpd)","gpd",IF(Helper_2!$C$8="Million Gallons/Day (mgd)","mgd","")),"")</f>
        <v>mgd</v>
      </c>
    </row>
    <row r="146" spans="2:5" s="19" customFormat="1" x14ac:dyDescent="0.25">
      <c r="B146" s="171">
        <f t="shared" si="5"/>
        <v>4</v>
      </c>
      <c r="C146" s="68">
        <f t="shared" si="6"/>
        <v>45770</v>
      </c>
      <c r="D146" s="70"/>
      <c r="E146" s="173" t="str">
        <f>IF(C146&lt;&gt;"",IF(Helper_2!$C$8="Gallons/Day (gpd)","gpd",IF(Helper_2!$C$8="Million Gallons/Day (mgd)","mgd","")),"")</f>
        <v>mgd</v>
      </c>
    </row>
    <row r="147" spans="2:5" s="19" customFormat="1" x14ac:dyDescent="0.25">
      <c r="B147" s="171">
        <f t="shared" si="5"/>
        <v>4</v>
      </c>
      <c r="C147" s="68">
        <f t="shared" si="6"/>
        <v>45771</v>
      </c>
      <c r="D147" s="70"/>
      <c r="E147" s="173" t="str">
        <f>IF(C147&lt;&gt;"",IF(Helper_2!$C$8="Gallons/Day (gpd)","gpd",IF(Helper_2!$C$8="Million Gallons/Day (mgd)","mgd","")),"")</f>
        <v>mgd</v>
      </c>
    </row>
    <row r="148" spans="2:5" s="19" customFormat="1" x14ac:dyDescent="0.25">
      <c r="B148" s="171">
        <f t="shared" si="5"/>
        <v>4</v>
      </c>
      <c r="C148" s="68">
        <f t="shared" si="6"/>
        <v>45772</v>
      </c>
      <c r="D148" s="70"/>
      <c r="E148" s="173" t="str">
        <f>IF(C148&lt;&gt;"",IF(Helper_2!$C$8="Gallons/Day (gpd)","gpd",IF(Helper_2!$C$8="Million Gallons/Day (mgd)","mgd","")),"")</f>
        <v>mgd</v>
      </c>
    </row>
    <row r="149" spans="2:5" s="19" customFormat="1" x14ac:dyDescent="0.25">
      <c r="B149" s="171">
        <f t="shared" si="5"/>
        <v>4</v>
      </c>
      <c r="C149" s="68">
        <f t="shared" si="6"/>
        <v>45773</v>
      </c>
      <c r="D149" s="70"/>
      <c r="E149" s="173" t="str">
        <f>IF(C149&lt;&gt;"",IF(Helper_2!$C$8="Gallons/Day (gpd)","gpd",IF(Helper_2!$C$8="Million Gallons/Day (mgd)","mgd","")),"")</f>
        <v>mgd</v>
      </c>
    </row>
    <row r="150" spans="2:5" s="19" customFormat="1" x14ac:dyDescent="0.25">
      <c r="B150" s="171">
        <f t="shared" si="5"/>
        <v>4</v>
      </c>
      <c r="C150" s="68">
        <f t="shared" si="6"/>
        <v>45774</v>
      </c>
      <c r="D150" s="70"/>
      <c r="E150" s="173" t="str">
        <f>IF(C150&lt;&gt;"",IF(Helper_2!$C$8="Gallons/Day (gpd)","gpd",IF(Helper_2!$C$8="Million Gallons/Day (mgd)","mgd","")),"")</f>
        <v>mgd</v>
      </c>
    </row>
    <row r="151" spans="2:5" s="19" customFormat="1" x14ac:dyDescent="0.25">
      <c r="B151" s="171">
        <f t="shared" si="5"/>
        <v>4</v>
      </c>
      <c r="C151" s="68">
        <f t="shared" si="6"/>
        <v>45775</v>
      </c>
      <c r="D151" s="70"/>
      <c r="E151" s="173" t="str">
        <f>IF(C151&lt;&gt;"",IF(Helper_2!$C$8="Gallons/Day (gpd)","gpd",IF(Helper_2!$C$8="Million Gallons/Day (mgd)","mgd","")),"")</f>
        <v>mgd</v>
      </c>
    </row>
    <row r="152" spans="2:5" s="19" customFormat="1" x14ac:dyDescent="0.25">
      <c r="B152" s="171">
        <f t="shared" si="5"/>
        <v>4</v>
      </c>
      <c r="C152" s="68">
        <f t="shared" si="6"/>
        <v>45776</v>
      </c>
      <c r="D152" s="70"/>
      <c r="E152" s="173" t="str">
        <f>IF(C152&lt;&gt;"",IF(Helper_2!$C$8="Gallons/Day (gpd)","gpd",IF(Helper_2!$C$8="Million Gallons/Day (mgd)","mgd","")),"")</f>
        <v>mgd</v>
      </c>
    </row>
    <row r="153" spans="2:5" s="19" customFormat="1" x14ac:dyDescent="0.25">
      <c r="B153" s="171">
        <f t="shared" si="5"/>
        <v>4</v>
      </c>
      <c r="C153" s="68">
        <f t="shared" si="6"/>
        <v>45777</v>
      </c>
      <c r="D153" s="70"/>
      <c r="E153" s="173" t="str">
        <f>IF(C153&lt;&gt;"",IF(Helper_2!$C$8="Gallons/Day (gpd)","gpd",IF(Helper_2!$C$8="Million Gallons/Day (mgd)","mgd","")),"")</f>
        <v>mgd</v>
      </c>
    </row>
    <row r="154" spans="2:5" s="19" customFormat="1" x14ac:dyDescent="0.25">
      <c r="B154" s="171">
        <f t="shared" si="5"/>
        <v>5</v>
      </c>
      <c r="C154" s="68">
        <f t="shared" si="6"/>
        <v>45778</v>
      </c>
      <c r="D154" s="70"/>
      <c r="E154" s="173" t="str">
        <f>IF(C154&lt;&gt;"",IF(Helper_2!$C$8="Gallons/Day (gpd)","gpd",IF(Helper_2!$C$8="Million Gallons/Day (mgd)","mgd","")),"")</f>
        <v>mgd</v>
      </c>
    </row>
    <row r="155" spans="2:5" s="19" customFormat="1" x14ac:dyDescent="0.25">
      <c r="B155" s="171">
        <f t="shared" si="5"/>
        <v>5</v>
      </c>
      <c r="C155" s="68">
        <f t="shared" si="6"/>
        <v>45779</v>
      </c>
      <c r="D155" s="70"/>
      <c r="E155" s="173" t="str">
        <f>IF(C155&lt;&gt;"",IF(Helper_2!$C$8="Gallons/Day (gpd)","gpd",IF(Helper_2!$C$8="Million Gallons/Day (mgd)","mgd","")),"")</f>
        <v>mgd</v>
      </c>
    </row>
    <row r="156" spans="2:5" s="19" customFormat="1" x14ac:dyDescent="0.25">
      <c r="B156" s="171">
        <f t="shared" si="5"/>
        <v>5</v>
      </c>
      <c r="C156" s="68">
        <f t="shared" si="6"/>
        <v>45780</v>
      </c>
      <c r="D156" s="70"/>
      <c r="E156" s="173" t="str">
        <f>IF(C156&lt;&gt;"",IF(Helper_2!$C$8="Gallons/Day (gpd)","gpd",IF(Helper_2!$C$8="Million Gallons/Day (mgd)","mgd","")),"")</f>
        <v>mgd</v>
      </c>
    </row>
    <row r="157" spans="2:5" s="19" customFormat="1" x14ac:dyDescent="0.25">
      <c r="B157" s="171">
        <f t="shared" si="5"/>
        <v>5</v>
      </c>
      <c r="C157" s="68">
        <f t="shared" si="6"/>
        <v>45781</v>
      </c>
      <c r="D157" s="70"/>
      <c r="E157" s="173" t="str">
        <f>IF(C157&lt;&gt;"",IF(Helper_2!$C$8="Gallons/Day (gpd)","gpd",IF(Helper_2!$C$8="Million Gallons/Day (mgd)","mgd","")),"")</f>
        <v>mgd</v>
      </c>
    </row>
    <row r="158" spans="2:5" s="19" customFormat="1" x14ac:dyDescent="0.25">
      <c r="B158" s="171">
        <f t="shared" si="5"/>
        <v>5</v>
      </c>
      <c r="C158" s="68">
        <f t="shared" si="6"/>
        <v>45782</v>
      </c>
      <c r="D158" s="70"/>
      <c r="E158" s="173" t="str">
        <f>IF(C158&lt;&gt;"",IF(Helper_2!$C$8="Gallons/Day (gpd)","gpd",IF(Helper_2!$C$8="Million Gallons/Day (mgd)","mgd","")),"")</f>
        <v>mgd</v>
      </c>
    </row>
    <row r="159" spans="2:5" s="19" customFormat="1" x14ac:dyDescent="0.25">
      <c r="B159" s="171">
        <f t="shared" si="5"/>
        <v>5</v>
      </c>
      <c r="C159" s="68">
        <f t="shared" si="6"/>
        <v>45783</v>
      </c>
      <c r="D159" s="70"/>
      <c r="E159" s="173" t="str">
        <f>IF(C159&lt;&gt;"",IF(Helper_2!$C$8="Gallons/Day (gpd)","gpd",IF(Helper_2!$C$8="Million Gallons/Day (mgd)","mgd","")),"")</f>
        <v>mgd</v>
      </c>
    </row>
    <row r="160" spans="2:5" s="19" customFormat="1" x14ac:dyDescent="0.25">
      <c r="B160" s="171">
        <f t="shared" si="5"/>
        <v>5</v>
      </c>
      <c r="C160" s="68">
        <f t="shared" si="6"/>
        <v>45784</v>
      </c>
      <c r="D160" s="70"/>
      <c r="E160" s="173" t="str">
        <f>IF(C160&lt;&gt;"",IF(Helper_2!$C$8="Gallons/Day (gpd)","gpd",IF(Helper_2!$C$8="Million Gallons/Day (mgd)","mgd","")),"")</f>
        <v>mgd</v>
      </c>
    </row>
    <row r="161" spans="2:5" s="19" customFormat="1" x14ac:dyDescent="0.25">
      <c r="B161" s="171">
        <f t="shared" si="5"/>
        <v>5</v>
      </c>
      <c r="C161" s="68">
        <f t="shared" si="6"/>
        <v>45785</v>
      </c>
      <c r="D161" s="70"/>
      <c r="E161" s="173" t="str">
        <f>IF(C161&lt;&gt;"",IF(Helper_2!$C$8="Gallons/Day (gpd)","gpd",IF(Helper_2!$C$8="Million Gallons/Day (mgd)","mgd","")),"")</f>
        <v>mgd</v>
      </c>
    </row>
    <row r="162" spans="2:5" s="19" customFormat="1" x14ac:dyDescent="0.25">
      <c r="B162" s="171">
        <f t="shared" si="5"/>
        <v>5</v>
      </c>
      <c r="C162" s="68">
        <f t="shared" si="6"/>
        <v>45786</v>
      </c>
      <c r="D162" s="70"/>
      <c r="E162" s="173" t="str">
        <f>IF(C162&lt;&gt;"",IF(Helper_2!$C$8="Gallons/Day (gpd)","gpd",IF(Helper_2!$C$8="Million Gallons/Day (mgd)","mgd","")),"")</f>
        <v>mgd</v>
      </c>
    </row>
    <row r="163" spans="2:5" s="19" customFormat="1" x14ac:dyDescent="0.25">
      <c r="B163" s="171">
        <f t="shared" ref="B163:B226" si="7">IF(C163="","",MONTH(C163))</f>
        <v>5</v>
      </c>
      <c r="C163" s="68">
        <f t="shared" si="6"/>
        <v>45787</v>
      </c>
      <c r="D163" s="70"/>
      <c r="E163" s="173" t="str">
        <f>IF(C163&lt;&gt;"",IF(Helper_2!$C$8="Gallons/Day (gpd)","gpd",IF(Helper_2!$C$8="Million Gallons/Day (mgd)","mgd","")),"")</f>
        <v>mgd</v>
      </c>
    </row>
    <row r="164" spans="2:5" s="19" customFormat="1" x14ac:dyDescent="0.25">
      <c r="B164" s="171">
        <f t="shared" si="7"/>
        <v>5</v>
      </c>
      <c r="C164" s="68">
        <f t="shared" ref="C164:C227" si="8">C163+1</f>
        <v>45788</v>
      </c>
      <c r="D164" s="70"/>
      <c r="E164" s="173" t="str">
        <f>IF(C164&lt;&gt;"",IF(Helper_2!$C$8="Gallons/Day (gpd)","gpd",IF(Helper_2!$C$8="Million Gallons/Day (mgd)","mgd","")),"")</f>
        <v>mgd</v>
      </c>
    </row>
    <row r="165" spans="2:5" s="19" customFormat="1" x14ac:dyDescent="0.25">
      <c r="B165" s="171">
        <f t="shared" si="7"/>
        <v>5</v>
      </c>
      <c r="C165" s="68">
        <f t="shared" si="8"/>
        <v>45789</v>
      </c>
      <c r="D165" s="70"/>
      <c r="E165" s="173" t="str">
        <f>IF(C165&lt;&gt;"",IF(Helper_2!$C$8="Gallons/Day (gpd)","gpd",IF(Helper_2!$C$8="Million Gallons/Day (mgd)","mgd","")),"")</f>
        <v>mgd</v>
      </c>
    </row>
    <row r="166" spans="2:5" s="19" customFormat="1" x14ac:dyDescent="0.25">
      <c r="B166" s="171">
        <f t="shared" si="7"/>
        <v>5</v>
      </c>
      <c r="C166" s="68">
        <f t="shared" si="8"/>
        <v>45790</v>
      </c>
      <c r="D166" s="70"/>
      <c r="E166" s="173" t="str">
        <f>IF(C166&lt;&gt;"",IF(Helper_2!$C$8="Gallons/Day (gpd)","gpd",IF(Helper_2!$C$8="Million Gallons/Day (mgd)","mgd","")),"")</f>
        <v>mgd</v>
      </c>
    </row>
    <row r="167" spans="2:5" s="19" customFormat="1" x14ac:dyDescent="0.25">
      <c r="B167" s="171">
        <f t="shared" si="7"/>
        <v>5</v>
      </c>
      <c r="C167" s="68">
        <f t="shared" si="8"/>
        <v>45791</v>
      </c>
      <c r="D167" s="70"/>
      <c r="E167" s="173" t="str">
        <f>IF(C167&lt;&gt;"",IF(Helper_2!$C$8="Gallons/Day (gpd)","gpd",IF(Helper_2!$C$8="Million Gallons/Day (mgd)","mgd","")),"")</f>
        <v>mgd</v>
      </c>
    </row>
    <row r="168" spans="2:5" s="19" customFormat="1" x14ac:dyDescent="0.25">
      <c r="B168" s="171">
        <f t="shared" si="7"/>
        <v>5</v>
      </c>
      <c r="C168" s="68">
        <f t="shared" si="8"/>
        <v>45792</v>
      </c>
      <c r="D168" s="70"/>
      <c r="E168" s="173" t="str">
        <f>IF(C168&lt;&gt;"",IF(Helper_2!$C$8="Gallons/Day (gpd)","gpd",IF(Helper_2!$C$8="Million Gallons/Day (mgd)","mgd","")),"")</f>
        <v>mgd</v>
      </c>
    </row>
    <row r="169" spans="2:5" s="19" customFormat="1" x14ac:dyDescent="0.25">
      <c r="B169" s="171">
        <f t="shared" si="7"/>
        <v>5</v>
      </c>
      <c r="C169" s="68">
        <f t="shared" si="8"/>
        <v>45793</v>
      </c>
      <c r="D169" s="70"/>
      <c r="E169" s="173" t="str">
        <f>IF(C169&lt;&gt;"",IF(Helper_2!$C$8="Gallons/Day (gpd)","gpd",IF(Helper_2!$C$8="Million Gallons/Day (mgd)","mgd","")),"")</f>
        <v>mgd</v>
      </c>
    </row>
    <row r="170" spans="2:5" s="19" customFormat="1" x14ac:dyDescent="0.25">
      <c r="B170" s="171">
        <f t="shared" si="7"/>
        <v>5</v>
      </c>
      <c r="C170" s="68">
        <f t="shared" si="8"/>
        <v>45794</v>
      </c>
      <c r="D170" s="70"/>
      <c r="E170" s="173" t="str">
        <f>IF(C170&lt;&gt;"",IF(Helper_2!$C$8="Gallons/Day (gpd)","gpd",IF(Helper_2!$C$8="Million Gallons/Day (mgd)","mgd","")),"")</f>
        <v>mgd</v>
      </c>
    </row>
    <row r="171" spans="2:5" s="19" customFormat="1" x14ac:dyDescent="0.25">
      <c r="B171" s="171">
        <f t="shared" si="7"/>
        <v>5</v>
      </c>
      <c r="C171" s="68">
        <f t="shared" si="8"/>
        <v>45795</v>
      </c>
      <c r="D171" s="70"/>
      <c r="E171" s="173" t="str">
        <f>IF(C171&lt;&gt;"",IF(Helper_2!$C$8="Gallons/Day (gpd)","gpd",IF(Helper_2!$C$8="Million Gallons/Day (mgd)","mgd","")),"")</f>
        <v>mgd</v>
      </c>
    </row>
    <row r="172" spans="2:5" s="19" customFormat="1" x14ac:dyDescent="0.25">
      <c r="B172" s="171">
        <f t="shared" si="7"/>
        <v>5</v>
      </c>
      <c r="C172" s="68">
        <f t="shared" si="8"/>
        <v>45796</v>
      </c>
      <c r="D172" s="70"/>
      <c r="E172" s="173" t="str">
        <f>IF(C172&lt;&gt;"",IF(Helper_2!$C$8="Gallons/Day (gpd)","gpd",IF(Helper_2!$C$8="Million Gallons/Day (mgd)","mgd","")),"")</f>
        <v>mgd</v>
      </c>
    </row>
    <row r="173" spans="2:5" s="19" customFormat="1" x14ac:dyDescent="0.25">
      <c r="B173" s="171">
        <f t="shared" si="7"/>
        <v>5</v>
      </c>
      <c r="C173" s="68">
        <f t="shared" si="8"/>
        <v>45797</v>
      </c>
      <c r="D173" s="70"/>
      <c r="E173" s="173" t="str">
        <f>IF(C173&lt;&gt;"",IF(Helper_2!$C$8="Gallons/Day (gpd)","gpd",IF(Helper_2!$C$8="Million Gallons/Day (mgd)","mgd","")),"")</f>
        <v>mgd</v>
      </c>
    </row>
    <row r="174" spans="2:5" s="19" customFormat="1" x14ac:dyDescent="0.25">
      <c r="B174" s="171">
        <f t="shared" si="7"/>
        <v>5</v>
      </c>
      <c r="C174" s="68">
        <f t="shared" si="8"/>
        <v>45798</v>
      </c>
      <c r="D174" s="70"/>
      <c r="E174" s="173" t="str">
        <f>IF(C174&lt;&gt;"",IF(Helper_2!$C$8="Gallons/Day (gpd)","gpd",IF(Helper_2!$C$8="Million Gallons/Day (mgd)","mgd","")),"")</f>
        <v>mgd</v>
      </c>
    </row>
    <row r="175" spans="2:5" s="19" customFormat="1" x14ac:dyDescent="0.25">
      <c r="B175" s="171">
        <f t="shared" si="7"/>
        <v>5</v>
      </c>
      <c r="C175" s="68">
        <f t="shared" si="8"/>
        <v>45799</v>
      </c>
      <c r="D175" s="70"/>
      <c r="E175" s="173" t="str">
        <f>IF(C175&lt;&gt;"",IF(Helper_2!$C$8="Gallons/Day (gpd)","gpd",IF(Helper_2!$C$8="Million Gallons/Day (mgd)","mgd","")),"")</f>
        <v>mgd</v>
      </c>
    </row>
    <row r="176" spans="2:5" s="19" customFormat="1" x14ac:dyDescent="0.25">
      <c r="B176" s="171">
        <f t="shared" si="7"/>
        <v>5</v>
      </c>
      <c r="C176" s="68">
        <f t="shared" si="8"/>
        <v>45800</v>
      </c>
      <c r="D176" s="70"/>
      <c r="E176" s="173" t="str">
        <f>IF(C176&lt;&gt;"",IF(Helper_2!$C$8="Gallons/Day (gpd)","gpd",IF(Helper_2!$C$8="Million Gallons/Day (mgd)","mgd","")),"")</f>
        <v>mgd</v>
      </c>
    </row>
    <row r="177" spans="2:5" s="19" customFormat="1" x14ac:dyDescent="0.25">
      <c r="B177" s="171">
        <f t="shared" si="7"/>
        <v>5</v>
      </c>
      <c r="C177" s="68">
        <f t="shared" si="8"/>
        <v>45801</v>
      </c>
      <c r="D177" s="70"/>
      <c r="E177" s="173" t="str">
        <f>IF(C177&lt;&gt;"",IF(Helper_2!$C$8="Gallons/Day (gpd)","gpd",IF(Helper_2!$C$8="Million Gallons/Day (mgd)","mgd","")),"")</f>
        <v>mgd</v>
      </c>
    </row>
    <row r="178" spans="2:5" s="19" customFormat="1" x14ac:dyDescent="0.25">
      <c r="B178" s="171">
        <f t="shared" si="7"/>
        <v>5</v>
      </c>
      <c r="C178" s="68">
        <f t="shared" si="8"/>
        <v>45802</v>
      </c>
      <c r="D178" s="70"/>
      <c r="E178" s="173" t="str">
        <f>IF(C178&lt;&gt;"",IF(Helper_2!$C$8="Gallons/Day (gpd)","gpd",IF(Helper_2!$C$8="Million Gallons/Day (mgd)","mgd","")),"")</f>
        <v>mgd</v>
      </c>
    </row>
    <row r="179" spans="2:5" s="19" customFormat="1" x14ac:dyDescent="0.25">
      <c r="B179" s="171">
        <f t="shared" si="7"/>
        <v>5</v>
      </c>
      <c r="C179" s="68">
        <f t="shared" si="8"/>
        <v>45803</v>
      </c>
      <c r="D179" s="70"/>
      <c r="E179" s="173" t="str">
        <f>IF(C179&lt;&gt;"",IF(Helper_2!$C$8="Gallons/Day (gpd)","gpd",IF(Helper_2!$C$8="Million Gallons/Day (mgd)","mgd","")),"")</f>
        <v>mgd</v>
      </c>
    </row>
    <row r="180" spans="2:5" s="19" customFormat="1" x14ac:dyDescent="0.25">
      <c r="B180" s="171">
        <f t="shared" si="7"/>
        <v>5</v>
      </c>
      <c r="C180" s="68">
        <f t="shared" si="8"/>
        <v>45804</v>
      </c>
      <c r="D180" s="70"/>
      <c r="E180" s="173" t="str">
        <f>IF(C180&lt;&gt;"",IF(Helper_2!$C$8="Gallons/Day (gpd)","gpd",IF(Helper_2!$C$8="Million Gallons/Day (mgd)","mgd","")),"")</f>
        <v>mgd</v>
      </c>
    </row>
    <row r="181" spans="2:5" s="19" customFormat="1" x14ac:dyDescent="0.25">
      <c r="B181" s="171">
        <f t="shared" si="7"/>
        <v>5</v>
      </c>
      <c r="C181" s="68">
        <f t="shared" si="8"/>
        <v>45805</v>
      </c>
      <c r="D181" s="70"/>
      <c r="E181" s="173" t="str">
        <f>IF(C181&lt;&gt;"",IF(Helper_2!$C$8="Gallons/Day (gpd)","gpd",IF(Helper_2!$C$8="Million Gallons/Day (mgd)","mgd","")),"")</f>
        <v>mgd</v>
      </c>
    </row>
    <row r="182" spans="2:5" s="19" customFormat="1" x14ac:dyDescent="0.25">
      <c r="B182" s="171">
        <f t="shared" si="7"/>
        <v>5</v>
      </c>
      <c r="C182" s="68">
        <f t="shared" si="8"/>
        <v>45806</v>
      </c>
      <c r="D182" s="70"/>
      <c r="E182" s="173" t="str">
        <f>IF(C182&lt;&gt;"",IF(Helper_2!$C$8="Gallons/Day (gpd)","gpd",IF(Helper_2!$C$8="Million Gallons/Day (mgd)","mgd","")),"")</f>
        <v>mgd</v>
      </c>
    </row>
    <row r="183" spans="2:5" s="19" customFormat="1" x14ac:dyDescent="0.25">
      <c r="B183" s="171">
        <f t="shared" si="7"/>
        <v>5</v>
      </c>
      <c r="C183" s="68">
        <f t="shared" si="8"/>
        <v>45807</v>
      </c>
      <c r="D183" s="70"/>
      <c r="E183" s="173" t="str">
        <f>IF(C183&lt;&gt;"",IF(Helper_2!$C$8="Gallons/Day (gpd)","gpd",IF(Helper_2!$C$8="Million Gallons/Day (mgd)","mgd","")),"")</f>
        <v>mgd</v>
      </c>
    </row>
    <row r="184" spans="2:5" s="19" customFormat="1" x14ac:dyDescent="0.25">
      <c r="B184" s="171">
        <f t="shared" si="7"/>
        <v>5</v>
      </c>
      <c r="C184" s="68">
        <f t="shared" si="8"/>
        <v>45808</v>
      </c>
      <c r="D184" s="70"/>
      <c r="E184" s="173" t="str">
        <f>IF(C184&lt;&gt;"",IF(Helper_2!$C$8="Gallons/Day (gpd)","gpd",IF(Helper_2!$C$8="Million Gallons/Day (mgd)","mgd","")),"")</f>
        <v>mgd</v>
      </c>
    </row>
    <row r="185" spans="2:5" s="19" customFormat="1" x14ac:dyDescent="0.25">
      <c r="B185" s="171">
        <f t="shared" si="7"/>
        <v>6</v>
      </c>
      <c r="C185" s="68">
        <f t="shared" si="8"/>
        <v>45809</v>
      </c>
      <c r="D185" s="70"/>
      <c r="E185" s="173" t="str">
        <f>IF(C185&lt;&gt;"",IF(Helper_2!$C$8="Gallons/Day (gpd)","gpd",IF(Helper_2!$C$8="Million Gallons/Day (mgd)","mgd","")),"")</f>
        <v>mgd</v>
      </c>
    </row>
    <row r="186" spans="2:5" s="19" customFormat="1" x14ac:dyDescent="0.25">
      <c r="B186" s="171">
        <f t="shared" si="7"/>
        <v>6</v>
      </c>
      <c r="C186" s="68">
        <f t="shared" si="8"/>
        <v>45810</v>
      </c>
      <c r="D186" s="70"/>
      <c r="E186" s="173" t="str">
        <f>IF(C186&lt;&gt;"",IF(Helper_2!$C$8="Gallons/Day (gpd)","gpd",IF(Helper_2!$C$8="Million Gallons/Day (mgd)","mgd","")),"")</f>
        <v>mgd</v>
      </c>
    </row>
    <row r="187" spans="2:5" s="19" customFormat="1" x14ac:dyDescent="0.25">
      <c r="B187" s="171">
        <f t="shared" si="7"/>
        <v>6</v>
      </c>
      <c r="C187" s="68">
        <f t="shared" si="8"/>
        <v>45811</v>
      </c>
      <c r="D187" s="70"/>
      <c r="E187" s="173" t="str">
        <f>IF(C187&lt;&gt;"",IF(Helper_2!$C$8="Gallons/Day (gpd)","gpd",IF(Helper_2!$C$8="Million Gallons/Day (mgd)","mgd","")),"")</f>
        <v>mgd</v>
      </c>
    </row>
    <row r="188" spans="2:5" s="19" customFormat="1" x14ac:dyDescent="0.25">
      <c r="B188" s="171">
        <f t="shared" si="7"/>
        <v>6</v>
      </c>
      <c r="C188" s="68">
        <f t="shared" si="8"/>
        <v>45812</v>
      </c>
      <c r="D188" s="70"/>
      <c r="E188" s="173" t="str">
        <f>IF(C188&lt;&gt;"",IF(Helper_2!$C$8="Gallons/Day (gpd)","gpd",IF(Helper_2!$C$8="Million Gallons/Day (mgd)","mgd","")),"")</f>
        <v>mgd</v>
      </c>
    </row>
    <row r="189" spans="2:5" s="19" customFormat="1" x14ac:dyDescent="0.25">
      <c r="B189" s="171">
        <f t="shared" si="7"/>
        <v>6</v>
      </c>
      <c r="C189" s="68">
        <f t="shared" si="8"/>
        <v>45813</v>
      </c>
      <c r="D189" s="70"/>
      <c r="E189" s="173" t="str">
        <f>IF(C189&lt;&gt;"",IF(Helper_2!$C$8="Gallons/Day (gpd)","gpd",IF(Helper_2!$C$8="Million Gallons/Day (mgd)","mgd","")),"")</f>
        <v>mgd</v>
      </c>
    </row>
    <row r="190" spans="2:5" s="19" customFormat="1" x14ac:dyDescent="0.25">
      <c r="B190" s="171">
        <f t="shared" si="7"/>
        <v>6</v>
      </c>
      <c r="C190" s="68">
        <f t="shared" si="8"/>
        <v>45814</v>
      </c>
      <c r="D190" s="70"/>
      <c r="E190" s="173" t="str">
        <f>IF(C190&lt;&gt;"",IF(Helper_2!$C$8="Gallons/Day (gpd)","gpd",IF(Helper_2!$C$8="Million Gallons/Day (mgd)","mgd","")),"")</f>
        <v>mgd</v>
      </c>
    </row>
    <row r="191" spans="2:5" s="19" customFormat="1" x14ac:dyDescent="0.25">
      <c r="B191" s="171">
        <f t="shared" si="7"/>
        <v>6</v>
      </c>
      <c r="C191" s="68">
        <f t="shared" si="8"/>
        <v>45815</v>
      </c>
      <c r="D191" s="70"/>
      <c r="E191" s="173" t="str">
        <f>IF(C191&lt;&gt;"",IF(Helper_2!$C$8="Gallons/Day (gpd)","gpd",IF(Helper_2!$C$8="Million Gallons/Day (mgd)","mgd","")),"")</f>
        <v>mgd</v>
      </c>
    </row>
    <row r="192" spans="2:5" s="19" customFormat="1" x14ac:dyDescent="0.25">
      <c r="B192" s="171">
        <f t="shared" si="7"/>
        <v>6</v>
      </c>
      <c r="C192" s="68">
        <f t="shared" si="8"/>
        <v>45816</v>
      </c>
      <c r="D192" s="70"/>
      <c r="E192" s="173" t="str">
        <f>IF(C192&lt;&gt;"",IF(Helper_2!$C$8="Gallons/Day (gpd)","gpd",IF(Helper_2!$C$8="Million Gallons/Day (mgd)","mgd","")),"")</f>
        <v>mgd</v>
      </c>
    </row>
    <row r="193" spans="2:5" s="19" customFormat="1" x14ac:dyDescent="0.25">
      <c r="B193" s="171">
        <f t="shared" si="7"/>
        <v>6</v>
      </c>
      <c r="C193" s="68">
        <f t="shared" si="8"/>
        <v>45817</v>
      </c>
      <c r="D193" s="70"/>
      <c r="E193" s="173" t="str">
        <f>IF(C193&lt;&gt;"",IF(Helper_2!$C$8="Gallons/Day (gpd)","gpd",IF(Helper_2!$C$8="Million Gallons/Day (mgd)","mgd","")),"")</f>
        <v>mgd</v>
      </c>
    </row>
    <row r="194" spans="2:5" s="19" customFormat="1" x14ac:dyDescent="0.25">
      <c r="B194" s="171">
        <f t="shared" si="7"/>
        <v>6</v>
      </c>
      <c r="C194" s="68">
        <f t="shared" si="8"/>
        <v>45818</v>
      </c>
      <c r="D194" s="70"/>
      <c r="E194" s="173" t="str">
        <f>IF(C194&lt;&gt;"",IF(Helper_2!$C$8="Gallons/Day (gpd)","gpd",IF(Helper_2!$C$8="Million Gallons/Day (mgd)","mgd","")),"")</f>
        <v>mgd</v>
      </c>
    </row>
    <row r="195" spans="2:5" s="19" customFormat="1" x14ac:dyDescent="0.25">
      <c r="B195" s="171">
        <f t="shared" si="7"/>
        <v>6</v>
      </c>
      <c r="C195" s="68">
        <f t="shared" si="8"/>
        <v>45819</v>
      </c>
      <c r="D195" s="70"/>
      <c r="E195" s="173" t="str">
        <f>IF(C195&lt;&gt;"",IF(Helper_2!$C$8="Gallons/Day (gpd)","gpd",IF(Helper_2!$C$8="Million Gallons/Day (mgd)","mgd","")),"")</f>
        <v>mgd</v>
      </c>
    </row>
    <row r="196" spans="2:5" s="19" customFormat="1" x14ac:dyDescent="0.25">
      <c r="B196" s="171">
        <f t="shared" si="7"/>
        <v>6</v>
      </c>
      <c r="C196" s="68">
        <f t="shared" si="8"/>
        <v>45820</v>
      </c>
      <c r="D196" s="70"/>
      <c r="E196" s="173" t="str">
        <f>IF(C196&lt;&gt;"",IF(Helper_2!$C$8="Gallons/Day (gpd)","gpd",IF(Helper_2!$C$8="Million Gallons/Day (mgd)","mgd","")),"")</f>
        <v>mgd</v>
      </c>
    </row>
    <row r="197" spans="2:5" s="19" customFormat="1" x14ac:dyDescent="0.25">
      <c r="B197" s="171">
        <f t="shared" si="7"/>
        <v>6</v>
      </c>
      <c r="C197" s="68">
        <f t="shared" si="8"/>
        <v>45821</v>
      </c>
      <c r="D197" s="70"/>
      <c r="E197" s="173" t="str">
        <f>IF(C197&lt;&gt;"",IF(Helper_2!$C$8="Gallons/Day (gpd)","gpd",IF(Helper_2!$C$8="Million Gallons/Day (mgd)","mgd","")),"")</f>
        <v>mgd</v>
      </c>
    </row>
    <row r="198" spans="2:5" s="19" customFormat="1" x14ac:dyDescent="0.25">
      <c r="B198" s="171">
        <f t="shared" si="7"/>
        <v>6</v>
      </c>
      <c r="C198" s="68">
        <f t="shared" si="8"/>
        <v>45822</v>
      </c>
      <c r="D198" s="70"/>
      <c r="E198" s="173" t="str">
        <f>IF(C198&lt;&gt;"",IF(Helper_2!$C$8="Gallons/Day (gpd)","gpd",IF(Helper_2!$C$8="Million Gallons/Day (mgd)","mgd","")),"")</f>
        <v>mgd</v>
      </c>
    </row>
    <row r="199" spans="2:5" s="19" customFormat="1" x14ac:dyDescent="0.25">
      <c r="B199" s="171">
        <f t="shared" si="7"/>
        <v>6</v>
      </c>
      <c r="C199" s="68">
        <f t="shared" si="8"/>
        <v>45823</v>
      </c>
      <c r="D199" s="70"/>
      <c r="E199" s="173" t="str">
        <f>IF(C199&lt;&gt;"",IF(Helper_2!$C$8="Gallons/Day (gpd)","gpd",IF(Helper_2!$C$8="Million Gallons/Day (mgd)","mgd","")),"")</f>
        <v>mgd</v>
      </c>
    </row>
    <row r="200" spans="2:5" s="19" customFormat="1" x14ac:dyDescent="0.25">
      <c r="B200" s="171">
        <f t="shared" si="7"/>
        <v>6</v>
      </c>
      <c r="C200" s="68">
        <f t="shared" si="8"/>
        <v>45824</v>
      </c>
      <c r="D200" s="70"/>
      <c r="E200" s="173" t="str">
        <f>IF(C200&lt;&gt;"",IF(Helper_2!$C$8="Gallons/Day (gpd)","gpd",IF(Helper_2!$C$8="Million Gallons/Day (mgd)","mgd","")),"")</f>
        <v>mgd</v>
      </c>
    </row>
    <row r="201" spans="2:5" s="19" customFormat="1" x14ac:dyDescent="0.25">
      <c r="B201" s="171">
        <f t="shared" si="7"/>
        <v>6</v>
      </c>
      <c r="C201" s="68">
        <f t="shared" si="8"/>
        <v>45825</v>
      </c>
      <c r="D201" s="70"/>
      <c r="E201" s="173" t="str">
        <f>IF(C201&lt;&gt;"",IF(Helper_2!$C$8="Gallons/Day (gpd)","gpd",IF(Helper_2!$C$8="Million Gallons/Day (mgd)","mgd","")),"")</f>
        <v>mgd</v>
      </c>
    </row>
    <row r="202" spans="2:5" s="19" customFormat="1" x14ac:dyDescent="0.25">
      <c r="B202" s="171">
        <f t="shared" si="7"/>
        <v>6</v>
      </c>
      <c r="C202" s="68">
        <f t="shared" si="8"/>
        <v>45826</v>
      </c>
      <c r="D202" s="70"/>
      <c r="E202" s="173" t="str">
        <f>IF(C202&lt;&gt;"",IF(Helper_2!$C$8="Gallons/Day (gpd)","gpd",IF(Helper_2!$C$8="Million Gallons/Day (mgd)","mgd","")),"")</f>
        <v>mgd</v>
      </c>
    </row>
    <row r="203" spans="2:5" s="19" customFormat="1" x14ac:dyDescent="0.25">
      <c r="B203" s="171">
        <f t="shared" si="7"/>
        <v>6</v>
      </c>
      <c r="C203" s="68">
        <f t="shared" si="8"/>
        <v>45827</v>
      </c>
      <c r="D203" s="70"/>
      <c r="E203" s="173" t="str">
        <f>IF(C203&lt;&gt;"",IF(Helper_2!$C$8="Gallons/Day (gpd)","gpd",IF(Helper_2!$C$8="Million Gallons/Day (mgd)","mgd","")),"")</f>
        <v>mgd</v>
      </c>
    </row>
    <row r="204" spans="2:5" s="19" customFormat="1" x14ac:dyDescent="0.25">
      <c r="B204" s="171">
        <f t="shared" si="7"/>
        <v>6</v>
      </c>
      <c r="C204" s="68">
        <f t="shared" si="8"/>
        <v>45828</v>
      </c>
      <c r="D204" s="70"/>
      <c r="E204" s="173" t="str">
        <f>IF(C204&lt;&gt;"",IF(Helper_2!$C$8="Gallons/Day (gpd)","gpd",IF(Helper_2!$C$8="Million Gallons/Day (mgd)","mgd","")),"")</f>
        <v>mgd</v>
      </c>
    </row>
    <row r="205" spans="2:5" s="19" customFormat="1" x14ac:dyDescent="0.25">
      <c r="B205" s="171">
        <f t="shared" si="7"/>
        <v>6</v>
      </c>
      <c r="C205" s="68">
        <f t="shared" si="8"/>
        <v>45829</v>
      </c>
      <c r="D205" s="70"/>
      <c r="E205" s="173" t="str">
        <f>IF(C205&lt;&gt;"",IF(Helper_2!$C$8="Gallons/Day (gpd)","gpd",IF(Helper_2!$C$8="Million Gallons/Day (mgd)","mgd","")),"")</f>
        <v>mgd</v>
      </c>
    </row>
    <row r="206" spans="2:5" s="19" customFormat="1" x14ac:dyDescent="0.25">
      <c r="B206" s="171">
        <f t="shared" si="7"/>
        <v>6</v>
      </c>
      <c r="C206" s="68">
        <f t="shared" si="8"/>
        <v>45830</v>
      </c>
      <c r="D206" s="70"/>
      <c r="E206" s="173" t="str">
        <f>IF(C206&lt;&gt;"",IF(Helper_2!$C$8="Gallons/Day (gpd)","gpd",IF(Helper_2!$C$8="Million Gallons/Day (mgd)","mgd","")),"")</f>
        <v>mgd</v>
      </c>
    </row>
    <row r="207" spans="2:5" s="19" customFormat="1" x14ac:dyDescent="0.25">
      <c r="B207" s="171">
        <f t="shared" si="7"/>
        <v>6</v>
      </c>
      <c r="C207" s="68">
        <f t="shared" si="8"/>
        <v>45831</v>
      </c>
      <c r="D207" s="70"/>
      <c r="E207" s="173" t="str">
        <f>IF(C207&lt;&gt;"",IF(Helper_2!$C$8="Gallons/Day (gpd)","gpd",IF(Helper_2!$C$8="Million Gallons/Day (mgd)","mgd","")),"")</f>
        <v>mgd</v>
      </c>
    </row>
    <row r="208" spans="2:5" s="19" customFormat="1" x14ac:dyDescent="0.25">
      <c r="B208" s="171">
        <f t="shared" si="7"/>
        <v>6</v>
      </c>
      <c r="C208" s="68">
        <f t="shared" si="8"/>
        <v>45832</v>
      </c>
      <c r="D208" s="70"/>
      <c r="E208" s="173" t="str">
        <f>IF(C208&lt;&gt;"",IF(Helper_2!$C$8="Gallons/Day (gpd)","gpd",IF(Helper_2!$C$8="Million Gallons/Day (mgd)","mgd","")),"")</f>
        <v>mgd</v>
      </c>
    </row>
    <row r="209" spans="2:5" s="19" customFormat="1" x14ac:dyDescent="0.25">
      <c r="B209" s="171">
        <f t="shared" si="7"/>
        <v>6</v>
      </c>
      <c r="C209" s="68">
        <f t="shared" si="8"/>
        <v>45833</v>
      </c>
      <c r="D209" s="70"/>
      <c r="E209" s="173" t="str">
        <f>IF(C209&lt;&gt;"",IF(Helper_2!$C$8="Gallons/Day (gpd)","gpd",IF(Helper_2!$C$8="Million Gallons/Day (mgd)","mgd","")),"")</f>
        <v>mgd</v>
      </c>
    </row>
    <row r="210" spans="2:5" s="19" customFormat="1" x14ac:dyDescent="0.25">
      <c r="B210" s="171">
        <f t="shared" si="7"/>
        <v>6</v>
      </c>
      <c r="C210" s="68">
        <f t="shared" si="8"/>
        <v>45834</v>
      </c>
      <c r="D210" s="70"/>
      <c r="E210" s="173" t="str">
        <f>IF(C210&lt;&gt;"",IF(Helper_2!$C$8="Gallons/Day (gpd)","gpd",IF(Helper_2!$C$8="Million Gallons/Day (mgd)","mgd","")),"")</f>
        <v>mgd</v>
      </c>
    </row>
    <row r="211" spans="2:5" s="19" customFormat="1" x14ac:dyDescent="0.25">
      <c r="B211" s="171">
        <f t="shared" si="7"/>
        <v>6</v>
      </c>
      <c r="C211" s="68">
        <f t="shared" si="8"/>
        <v>45835</v>
      </c>
      <c r="D211" s="70"/>
      <c r="E211" s="173" t="str">
        <f>IF(C211&lt;&gt;"",IF(Helper_2!$C$8="Gallons/Day (gpd)","gpd",IF(Helper_2!$C$8="Million Gallons/Day (mgd)","mgd","")),"")</f>
        <v>mgd</v>
      </c>
    </row>
    <row r="212" spans="2:5" s="19" customFormat="1" x14ac:dyDescent="0.25">
      <c r="B212" s="171">
        <f t="shared" si="7"/>
        <v>6</v>
      </c>
      <c r="C212" s="68">
        <f t="shared" si="8"/>
        <v>45836</v>
      </c>
      <c r="D212" s="70"/>
      <c r="E212" s="173" t="str">
        <f>IF(C212&lt;&gt;"",IF(Helper_2!$C$8="Gallons/Day (gpd)","gpd",IF(Helper_2!$C$8="Million Gallons/Day (mgd)","mgd","")),"")</f>
        <v>mgd</v>
      </c>
    </row>
    <row r="213" spans="2:5" s="19" customFormat="1" x14ac:dyDescent="0.25">
      <c r="B213" s="171">
        <f t="shared" si="7"/>
        <v>6</v>
      </c>
      <c r="C213" s="68">
        <f t="shared" si="8"/>
        <v>45837</v>
      </c>
      <c r="D213" s="70"/>
      <c r="E213" s="173" t="str">
        <f>IF(C213&lt;&gt;"",IF(Helper_2!$C$8="Gallons/Day (gpd)","gpd",IF(Helper_2!$C$8="Million Gallons/Day (mgd)","mgd","")),"")</f>
        <v>mgd</v>
      </c>
    </row>
    <row r="214" spans="2:5" s="19" customFormat="1" x14ac:dyDescent="0.25">
      <c r="B214" s="171">
        <f t="shared" si="7"/>
        <v>6</v>
      </c>
      <c r="C214" s="68">
        <f t="shared" si="8"/>
        <v>45838</v>
      </c>
      <c r="D214" s="70"/>
      <c r="E214" s="173" t="str">
        <f>IF(C214&lt;&gt;"",IF(Helper_2!$C$8="Gallons/Day (gpd)","gpd",IF(Helper_2!$C$8="Million Gallons/Day (mgd)","mgd","")),"")</f>
        <v>mgd</v>
      </c>
    </row>
    <row r="215" spans="2:5" s="19" customFormat="1" x14ac:dyDescent="0.25">
      <c r="B215" s="171">
        <f t="shared" si="7"/>
        <v>7</v>
      </c>
      <c r="C215" s="68">
        <f t="shared" si="8"/>
        <v>45839</v>
      </c>
      <c r="D215" s="70"/>
      <c r="E215" s="173" t="str">
        <f>IF(C215&lt;&gt;"",IF(Helper_2!$C$8="Gallons/Day (gpd)","gpd",IF(Helper_2!$C$8="Million Gallons/Day (mgd)","mgd","")),"")</f>
        <v>mgd</v>
      </c>
    </row>
    <row r="216" spans="2:5" s="19" customFormat="1" x14ac:dyDescent="0.25">
      <c r="B216" s="171">
        <f t="shared" si="7"/>
        <v>7</v>
      </c>
      <c r="C216" s="68">
        <f t="shared" si="8"/>
        <v>45840</v>
      </c>
      <c r="D216" s="70"/>
      <c r="E216" s="173" t="str">
        <f>IF(C216&lt;&gt;"",IF(Helper_2!$C$8="Gallons/Day (gpd)","gpd",IF(Helper_2!$C$8="Million Gallons/Day (mgd)","mgd","")),"")</f>
        <v>mgd</v>
      </c>
    </row>
    <row r="217" spans="2:5" s="19" customFormat="1" x14ac:dyDescent="0.25">
      <c r="B217" s="171">
        <f t="shared" si="7"/>
        <v>7</v>
      </c>
      <c r="C217" s="68">
        <f t="shared" si="8"/>
        <v>45841</v>
      </c>
      <c r="D217" s="70"/>
      <c r="E217" s="173" t="str">
        <f>IF(C217&lt;&gt;"",IF(Helper_2!$C$8="Gallons/Day (gpd)","gpd",IF(Helper_2!$C$8="Million Gallons/Day (mgd)","mgd","")),"")</f>
        <v>mgd</v>
      </c>
    </row>
    <row r="218" spans="2:5" s="19" customFormat="1" x14ac:dyDescent="0.25">
      <c r="B218" s="171">
        <f t="shared" si="7"/>
        <v>7</v>
      </c>
      <c r="C218" s="68">
        <f t="shared" si="8"/>
        <v>45842</v>
      </c>
      <c r="D218" s="70"/>
      <c r="E218" s="173" t="str">
        <f>IF(C218&lt;&gt;"",IF(Helper_2!$C$8="Gallons/Day (gpd)","gpd",IF(Helper_2!$C$8="Million Gallons/Day (mgd)","mgd","")),"")</f>
        <v>mgd</v>
      </c>
    </row>
    <row r="219" spans="2:5" s="19" customFormat="1" x14ac:dyDescent="0.25">
      <c r="B219" s="171">
        <f t="shared" si="7"/>
        <v>7</v>
      </c>
      <c r="C219" s="68">
        <f t="shared" si="8"/>
        <v>45843</v>
      </c>
      <c r="D219" s="70"/>
      <c r="E219" s="173" t="str">
        <f>IF(C219&lt;&gt;"",IF(Helper_2!$C$8="Gallons/Day (gpd)","gpd",IF(Helper_2!$C$8="Million Gallons/Day (mgd)","mgd","")),"")</f>
        <v>mgd</v>
      </c>
    </row>
    <row r="220" spans="2:5" s="19" customFormat="1" x14ac:dyDescent="0.25">
      <c r="B220" s="171">
        <f t="shared" si="7"/>
        <v>7</v>
      </c>
      <c r="C220" s="68">
        <f t="shared" si="8"/>
        <v>45844</v>
      </c>
      <c r="D220" s="70"/>
      <c r="E220" s="173" t="str">
        <f>IF(C220&lt;&gt;"",IF(Helper_2!$C$8="Gallons/Day (gpd)","gpd",IF(Helper_2!$C$8="Million Gallons/Day (mgd)","mgd","")),"")</f>
        <v>mgd</v>
      </c>
    </row>
    <row r="221" spans="2:5" s="19" customFormat="1" x14ac:dyDescent="0.25">
      <c r="B221" s="171">
        <f t="shared" si="7"/>
        <v>7</v>
      </c>
      <c r="C221" s="68">
        <f t="shared" si="8"/>
        <v>45845</v>
      </c>
      <c r="D221" s="70"/>
      <c r="E221" s="173" t="str">
        <f>IF(C221&lt;&gt;"",IF(Helper_2!$C$8="Gallons/Day (gpd)","gpd",IF(Helper_2!$C$8="Million Gallons/Day (mgd)","mgd","")),"")</f>
        <v>mgd</v>
      </c>
    </row>
    <row r="222" spans="2:5" s="19" customFormat="1" x14ac:dyDescent="0.25">
      <c r="B222" s="171">
        <f t="shared" si="7"/>
        <v>7</v>
      </c>
      <c r="C222" s="68">
        <f t="shared" si="8"/>
        <v>45846</v>
      </c>
      <c r="D222" s="70"/>
      <c r="E222" s="173" t="str">
        <f>IF(C222&lt;&gt;"",IF(Helper_2!$C$8="Gallons/Day (gpd)","gpd",IF(Helper_2!$C$8="Million Gallons/Day (mgd)","mgd","")),"")</f>
        <v>mgd</v>
      </c>
    </row>
    <row r="223" spans="2:5" s="19" customFormat="1" x14ac:dyDescent="0.25">
      <c r="B223" s="171">
        <f t="shared" si="7"/>
        <v>7</v>
      </c>
      <c r="C223" s="68">
        <f t="shared" si="8"/>
        <v>45847</v>
      </c>
      <c r="D223" s="70"/>
      <c r="E223" s="173" t="str">
        <f>IF(C223&lt;&gt;"",IF(Helper_2!$C$8="Gallons/Day (gpd)","gpd",IF(Helper_2!$C$8="Million Gallons/Day (mgd)","mgd","")),"")</f>
        <v>mgd</v>
      </c>
    </row>
    <row r="224" spans="2:5" s="19" customFormat="1" x14ac:dyDescent="0.25">
      <c r="B224" s="171">
        <f t="shared" si="7"/>
        <v>7</v>
      </c>
      <c r="C224" s="68">
        <f t="shared" si="8"/>
        <v>45848</v>
      </c>
      <c r="D224" s="70"/>
      <c r="E224" s="173" t="str">
        <f>IF(C224&lt;&gt;"",IF(Helper_2!$C$8="Gallons/Day (gpd)","gpd",IF(Helper_2!$C$8="Million Gallons/Day (mgd)","mgd","")),"")</f>
        <v>mgd</v>
      </c>
    </row>
    <row r="225" spans="2:5" s="19" customFormat="1" x14ac:dyDescent="0.25">
      <c r="B225" s="171">
        <f t="shared" si="7"/>
        <v>7</v>
      </c>
      <c r="C225" s="68">
        <f t="shared" si="8"/>
        <v>45849</v>
      </c>
      <c r="D225" s="70"/>
      <c r="E225" s="173" t="str">
        <f>IF(C225&lt;&gt;"",IF(Helper_2!$C$8="Gallons/Day (gpd)","gpd",IF(Helper_2!$C$8="Million Gallons/Day (mgd)","mgd","")),"")</f>
        <v>mgd</v>
      </c>
    </row>
    <row r="226" spans="2:5" s="19" customFormat="1" x14ac:dyDescent="0.25">
      <c r="B226" s="171">
        <f t="shared" si="7"/>
        <v>7</v>
      </c>
      <c r="C226" s="68">
        <f t="shared" si="8"/>
        <v>45850</v>
      </c>
      <c r="D226" s="70"/>
      <c r="E226" s="173" t="str">
        <f>IF(C226&lt;&gt;"",IF(Helper_2!$C$8="Gallons/Day (gpd)","gpd",IF(Helper_2!$C$8="Million Gallons/Day (mgd)","mgd","")),"")</f>
        <v>mgd</v>
      </c>
    </row>
    <row r="227" spans="2:5" s="19" customFormat="1" x14ac:dyDescent="0.25">
      <c r="B227" s="171">
        <f t="shared" ref="B227:B290" si="9">IF(C227="","",MONTH(C227))</f>
        <v>7</v>
      </c>
      <c r="C227" s="68">
        <f t="shared" si="8"/>
        <v>45851</v>
      </c>
      <c r="D227" s="70"/>
      <c r="E227" s="173" t="str">
        <f>IF(C227&lt;&gt;"",IF(Helper_2!$C$8="Gallons/Day (gpd)","gpd",IF(Helper_2!$C$8="Million Gallons/Day (mgd)","mgd","")),"")</f>
        <v>mgd</v>
      </c>
    </row>
    <row r="228" spans="2:5" s="19" customFormat="1" x14ac:dyDescent="0.25">
      <c r="B228" s="171">
        <f t="shared" si="9"/>
        <v>7</v>
      </c>
      <c r="C228" s="68">
        <f t="shared" ref="C228:C291" si="10">C227+1</f>
        <v>45852</v>
      </c>
      <c r="D228" s="70"/>
      <c r="E228" s="173" t="str">
        <f>IF(C228&lt;&gt;"",IF(Helper_2!$C$8="Gallons/Day (gpd)","gpd",IF(Helper_2!$C$8="Million Gallons/Day (mgd)","mgd","")),"")</f>
        <v>mgd</v>
      </c>
    </row>
    <row r="229" spans="2:5" s="19" customFormat="1" x14ac:dyDescent="0.25">
      <c r="B229" s="171">
        <f t="shared" si="9"/>
        <v>7</v>
      </c>
      <c r="C229" s="68">
        <f t="shared" si="10"/>
        <v>45853</v>
      </c>
      <c r="D229" s="70"/>
      <c r="E229" s="173" t="str">
        <f>IF(C229&lt;&gt;"",IF(Helper_2!$C$8="Gallons/Day (gpd)","gpd",IF(Helper_2!$C$8="Million Gallons/Day (mgd)","mgd","")),"")</f>
        <v>mgd</v>
      </c>
    </row>
    <row r="230" spans="2:5" s="19" customFormat="1" x14ac:dyDescent="0.25">
      <c r="B230" s="171">
        <f t="shared" si="9"/>
        <v>7</v>
      </c>
      <c r="C230" s="68">
        <f t="shared" si="10"/>
        <v>45854</v>
      </c>
      <c r="D230" s="70"/>
      <c r="E230" s="173" t="str">
        <f>IF(C230&lt;&gt;"",IF(Helper_2!$C$8="Gallons/Day (gpd)","gpd",IF(Helper_2!$C$8="Million Gallons/Day (mgd)","mgd","")),"")</f>
        <v>mgd</v>
      </c>
    </row>
    <row r="231" spans="2:5" s="19" customFormat="1" x14ac:dyDescent="0.25">
      <c r="B231" s="171">
        <f t="shared" si="9"/>
        <v>7</v>
      </c>
      <c r="C231" s="68">
        <f t="shared" si="10"/>
        <v>45855</v>
      </c>
      <c r="D231" s="70"/>
      <c r="E231" s="173" t="str">
        <f>IF(C231&lt;&gt;"",IF(Helper_2!$C$8="Gallons/Day (gpd)","gpd",IF(Helper_2!$C$8="Million Gallons/Day (mgd)","mgd","")),"")</f>
        <v>mgd</v>
      </c>
    </row>
    <row r="232" spans="2:5" s="19" customFormat="1" x14ac:dyDescent="0.25">
      <c r="B232" s="171">
        <f t="shared" si="9"/>
        <v>7</v>
      </c>
      <c r="C232" s="68">
        <f t="shared" si="10"/>
        <v>45856</v>
      </c>
      <c r="D232" s="70"/>
      <c r="E232" s="173" t="str">
        <f>IF(C232&lt;&gt;"",IF(Helper_2!$C$8="Gallons/Day (gpd)","gpd",IF(Helper_2!$C$8="Million Gallons/Day (mgd)","mgd","")),"")</f>
        <v>mgd</v>
      </c>
    </row>
    <row r="233" spans="2:5" s="19" customFormat="1" x14ac:dyDescent="0.25">
      <c r="B233" s="171">
        <f t="shared" si="9"/>
        <v>7</v>
      </c>
      <c r="C233" s="68">
        <f t="shared" si="10"/>
        <v>45857</v>
      </c>
      <c r="D233" s="70"/>
      <c r="E233" s="173" t="str">
        <f>IF(C233&lt;&gt;"",IF(Helper_2!$C$8="Gallons/Day (gpd)","gpd",IF(Helper_2!$C$8="Million Gallons/Day (mgd)","mgd","")),"")</f>
        <v>mgd</v>
      </c>
    </row>
    <row r="234" spans="2:5" s="19" customFormat="1" x14ac:dyDescent="0.25">
      <c r="B234" s="171">
        <f t="shared" si="9"/>
        <v>7</v>
      </c>
      <c r="C234" s="68">
        <f t="shared" si="10"/>
        <v>45858</v>
      </c>
      <c r="D234" s="70"/>
      <c r="E234" s="173" t="str">
        <f>IF(C234&lt;&gt;"",IF(Helper_2!$C$8="Gallons/Day (gpd)","gpd",IF(Helper_2!$C$8="Million Gallons/Day (mgd)","mgd","")),"")</f>
        <v>mgd</v>
      </c>
    </row>
    <row r="235" spans="2:5" s="19" customFormat="1" x14ac:dyDescent="0.25">
      <c r="B235" s="171">
        <f t="shared" si="9"/>
        <v>7</v>
      </c>
      <c r="C235" s="68">
        <f t="shared" si="10"/>
        <v>45859</v>
      </c>
      <c r="D235" s="70"/>
      <c r="E235" s="173" t="str">
        <f>IF(C235&lt;&gt;"",IF(Helper_2!$C$8="Gallons/Day (gpd)","gpd",IF(Helper_2!$C$8="Million Gallons/Day (mgd)","mgd","")),"")</f>
        <v>mgd</v>
      </c>
    </row>
    <row r="236" spans="2:5" s="19" customFormat="1" x14ac:dyDescent="0.25">
      <c r="B236" s="171">
        <f t="shared" si="9"/>
        <v>7</v>
      </c>
      <c r="C236" s="68">
        <f t="shared" si="10"/>
        <v>45860</v>
      </c>
      <c r="D236" s="70"/>
      <c r="E236" s="173" t="str">
        <f>IF(C236&lt;&gt;"",IF(Helper_2!$C$8="Gallons/Day (gpd)","gpd",IF(Helper_2!$C$8="Million Gallons/Day (mgd)","mgd","")),"")</f>
        <v>mgd</v>
      </c>
    </row>
    <row r="237" spans="2:5" s="19" customFormat="1" x14ac:dyDescent="0.25">
      <c r="B237" s="171">
        <f t="shared" si="9"/>
        <v>7</v>
      </c>
      <c r="C237" s="68">
        <f t="shared" si="10"/>
        <v>45861</v>
      </c>
      <c r="D237" s="70"/>
      <c r="E237" s="173" t="str">
        <f>IF(C237&lt;&gt;"",IF(Helper_2!$C$8="Gallons/Day (gpd)","gpd",IF(Helper_2!$C$8="Million Gallons/Day (mgd)","mgd","")),"")</f>
        <v>mgd</v>
      </c>
    </row>
    <row r="238" spans="2:5" s="19" customFormat="1" x14ac:dyDescent="0.25">
      <c r="B238" s="171">
        <f t="shared" si="9"/>
        <v>7</v>
      </c>
      <c r="C238" s="68">
        <f t="shared" si="10"/>
        <v>45862</v>
      </c>
      <c r="D238" s="70"/>
      <c r="E238" s="173" t="str">
        <f>IF(C238&lt;&gt;"",IF(Helper_2!$C$8="Gallons/Day (gpd)","gpd",IF(Helper_2!$C$8="Million Gallons/Day (mgd)","mgd","")),"")</f>
        <v>mgd</v>
      </c>
    </row>
    <row r="239" spans="2:5" s="19" customFormat="1" x14ac:dyDescent="0.25">
      <c r="B239" s="171">
        <f t="shared" si="9"/>
        <v>7</v>
      </c>
      <c r="C239" s="68">
        <f t="shared" si="10"/>
        <v>45863</v>
      </c>
      <c r="D239" s="70"/>
      <c r="E239" s="173" t="str">
        <f>IF(C239&lt;&gt;"",IF(Helper_2!$C$8="Gallons/Day (gpd)","gpd",IF(Helper_2!$C$8="Million Gallons/Day (mgd)","mgd","")),"")</f>
        <v>mgd</v>
      </c>
    </row>
    <row r="240" spans="2:5" s="19" customFormat="1" x14ac:dyDescent="0.25">
      <c r="B240" s="171">
        <f t="shared" si="9"/>
        <v>7</v>
      </c>
      <c r="C240" s="68">
        <f t="shared" si="10"/>
        <v>45864</v>
      </c>
      <c r="D240" s="70"/>
      <c r="E240" s="173" t="str">
        <f>IF(C240&lt;&gt;"",IF(Helper_2!$C$8="Gallons/Day (gpd)","gpd",IF(Helper_2!$C$8="Million Gallons/Day (mgd)","mgd","")),"")</f>
        <v>mgd</v>
      </c>
    </row>
    <row r="241" spans="2:5" s="19" customFormat="1" x14ac:dyDescent="0.25">
      <c r="B241" s="171">
        <f t="shared" si="9"/>
        <v>7</v>
      </c>
      <c r="C241" s="68">
        <f t="shared" si="10"/>
        <v>45865</v>
      </c>
      <c r="D241" s="70"/>
      <c r="E241" s="173" t="str">
        <f>IF(C241&lt;&gt;"",IF(Helper_2!$C$8="Gallons/Day (gpd)","gpd",IF(Helper_2!$C$8="Million Gallons/Day (mgd)","mgd","")),"")</f>
        <v>mgd</v>
      </c>
    </row>
    <row r="242" spans="2:5" s="19" customFormat="1" x14ac:dyDescent="0.25">
      <c r="B242" s="171">
        <f t="shared" si="9"/>
        <v>7</v>
      </c>
      <c r="C242" s="68">
        <f t="shared" si="10"/>
        <v>45866</v>
      </c>
      <c r="D242" s="70"/>
      <c r="E242" s="173" t="str">
        <f>IF(C242&lt;&gt;"",IF(Helper_2!$C$8="Gallons/Day (gpd)","gpd",IF(Helper_2!$C$8="Million Gallons/Day (mgd)","mgd","")),"")</f>
        <v>mgd</v>
      </c>
    </row>
    <row r="243" spans="2:5" s="19" customFormat="1" x14ac:dyDescent="0.25">
      <c r="B243" s="171">
        <f t="shared" si="9"/>
        <v>7</v>
      </c>
      <c r="C243" s="68">
        <f t="shared" si="10"/>
        <v>45867</v>
      </c>
      <c r="D243" s="70"/>
      <c r="E243" s="173" t="str">
        <f>IF(C243&lt;&gt;"",IF(Helper_2!$C$8="Gallons/Day (gpd)","gpd",IF(Helper_2!$C$8="Million Gallons/Day (mgd)","mgd","")),"")</f>
        <v>mgd</v>
      </c>
    </row>
    <row r="244" spans="2:5" s="19" customFormat="1" x14ac:dyDescent="0.25">
      <c r="B244" s="171">
        <f t="shared" si="9"/>
        <v>7</v>
      </c>
      <c r="C244" s="68">
        <f t="shared" si="10"/>
        <v>45868</v>
      </c>
      <c r="D244" s="70"/>
      <c r="E244" s="173" t="str">
        <f>IF(C244&lt;&gt;"",IF(Helper_2!$C$8="Gallons/Day (gpd)","gpd",IF(Helper_2!$C$8="Million Gallons/Day (mgd)","mgd","")),"")</f>
        <v>mgd</v>
      </c>
    </row>
    <row r="245" spans="2:5" s="19" customFormat="1" x14ac:dyDescent="0.25">
      <c r="B245" s="171">
        <f t="shared" si="9"/>
        <v>7</v>
      </c>
      <c r="C245" s="68">
        <f t="shared" si="10"/>
        <v>45869</v>
      </c>
      <c r="D245" s="70"/>
      <c r="E245" s="173" t="str">
        <f>IF(C245&lt;&gt;"",IF(Helper_2!$C$8="Gallons/Day (gpd)","gpd",IF(Helper_2!$C$8="Million Gallons/Day (mgd)","mgd","")),"")</f>
        <v>mgd</v>
      </c>
    </row>
    <row r="246" spans="2:5" s="19" customFormat="1" x14ac:dyDescent="0.25">
      <c r="B246" s="171">
        <f t="shared" si="9"/>
        <v>8</v>
      </c>
      <c r="C246" s="68">
        <f t="shared" si="10"/>
        <v>45870</v>
      </c>
      <c r="D246" s="70"/>
      <c r="E246" s="173" t="str">
        <f>IF(C246&lt;&gt;"",IF(Helper_2!$C$8="Gallons/Day (gpd)","gpd",IF(Helper_2!$C$8="Million Gallons/Day (mgd)","mgd","")),"")</f>
        <v>mgd</v>
      </c>
    </row>
    <row r="247" spans="2:5" s="19" customFormat="1" x14ac:dyDescent="0.25">
      <c r="B247" s="171">
        <f t="shared" si="9"/>
        <v>8</v>
      </c>
      <c r="C247" s="68">
        <f t="shared" si="10"/>
        <v>45871</v>
      </c>
      <c r="D247" s="70"/>
      <c r="E247" s="173" t="str">
        <f>IF(C247&lt;&gt;"",IF(Helper_2!$C$8="Gallons/Day (gpd)","gpd",IF(Helper_2!$C$8="Million Gallons/Day (mgd)","mgd","")),"")</f>
        <v>mgd</v>
      </c>
    </row>
    <row r="248" spans="2:5" s="19" customFormat="1" x14ac:dyDescent="0.25">
      <c r="B248" s="171">
        <f t="shared" si="9"/>
        <v>8</v>
      </c>
      <c r="C248" s="68">
        <f t="shared" si="10"/>
        <v>45872</v>
      </c>
      <c r="D248" s="70"/>
      <c r="E248" s="173" t="str">
        <f>IF(C248&lt;&gt;"",IF(Helper_2!$C$8="Gallons/Day (gpd)","gpd",IF(Helper_2!$C$8="Million Gallons/Day (mgd)","mgd","")),"")</f>
        <v>mgd</v>
      </c>
    </row>
    <row r="249" spans="2:5" s="19" customFormat="1" x14ac:dyDescent="0.25">
      <c r="B249" s="171">
        <f t="shared" si="9"/>
        <v>8</v>
      </c>
      <c r="C249" s="68">
        <f t="shared" si="10"/>
        <v>45873</v>
      </c>
      <c r="D249" s="70"/>
      <c r="E249" s="173" t="str">
        <f>IF(C249&lt;&gt;"",IF(Helper_2!$C$8="Gallons/Day (gpd)","gpd",IF(Helper_2!$C$8="Million Gallons/Day (mgd)","mgd","")),"")</f>
        <v>mgd</v>
      </c>
    </row>
    <row r="250" spans="2:5" s="19" customFormat="1" x14ac:dyDescent="0.25">
      <c r="B250" s="171">
        <f t="shared" si="9"/>
        <v>8</v>
      </c>
      <c r="C250" s="68">
        <f t="shared" si="10"/>
        <v>45874</v>
      </c>
      <c r="D250" s="70"/>
      <c r="E250" s="173" t="str">
        <f>IF(C250&lt;&gt;"",IF(Helper_2!$C$8="Gallons/Day (gpd)","gpd",IF(Helper_2!$C$8="Million Gallons/Day (mgd)","mgd","")),"")</f>
        <v>mgd</v>
      </c>
    </row>
    <row r="251" spans="2:5" s="19" customFormat="1" x14ac:dyDescent="0.25">
      <c r="B251" s="171">
        <f t="shared" si="9"/>
        <v>8</v>
      </c>
      <c r="C251" s="68">
        <f t="shared" si="10"/>
        <v>45875</v>
      </c>
      <c r="D251" s="70"/>
      <c r="E251" s="173" t="str">
        <f>IF(C251&lt;&gt;"",IF(Helper_2!$C$8="Gallons/Day (gpd)","gpd",IF(Helper_2!$C$8="Million Gallons/Day (mgd)","mgd","")),"")</f>
        <v>mgd</v>
      </c>
    </row>
    <row r="252" spans="2:5" s="19" customFormat="1" x14ac:dyDescent="0.25">
      <c r="B252" s="171">
        <f t="shared" si="9"/>
        <v>8</v>
      </c>
      <c r="C252" s="68">
        <f t="shared" si="10"/>
        <v>45876</v>
      </c>
      <c r="D252" s="70"/>
      <c r="E252" s="173" t="str">
        <f>IF(C252&lt;&gt;"",IF(Helper_2!$C$8="Gallons/Day (gpd)","gpd",IF(Helper_2!$C$8="Million Gallons/Day (mgd)","mgd","")),"")</f>
        <v>mgd</v>
      </c>
    </row>
    <row r="253" spans="2:5" s="19" customFormat="1" x14ac:dyDescent="0.25">
      <c r="B253" s="171">
        <f t="shared" si="9"/>
        <v>8</v>
      </c>
      <c r="C253" s="68">
        <f t="shared" si="10"/>
        <v>45877</v>
      </c>
      <c r="D253" s="70"/>
      <c r="E253" s="173" t="str">
        <f>IF(C253&lt;&gt;"",IF(Helper_2!$C$8="Gallons/Day (gpd)","gpd",IF(Helper_2!$C$8="Million Gallons/Day (mgd)","mgd","")),"")</f>
        <v>mgd</v>
      </c>
    </row>
    <row r="254" spans="2:5" s="19" customFormat="1" x14ac:dyDescent="0.25">
      <c r="B254" s="171">
        <f t="shared" si="9"/>
        <v>8</v>
      </c>
      <c r="C254" s="68">
        <f t="shared" si="10"/>
        <v>45878</v>
      </c>
      <c r="D254" s="70"/>
      <c r="E254" s="173" t="str">
        <f>IF(C254&lt;&gt;"",IF(Helper_2!$C$8="Gallons/Day (gpd)","gpd",IF(Helper_2!$C$8="Million Gallons/Day (mgd)","mgd","")),"")</f>
        <v>mgd</v>
      </c>
    </row>
    <row r="255" spans="2:5" s="19" customFormat="1" x14ac:dyDescent="0.25">
      <c r="B255" s="171">
        <f t="shared" si="9"/>
        <v>8</v>
      </c>
      <c r="C255" s="68">
        <f t="shared" si="10"/>
        <v>45879</v>
      </c>
      <c r="D255" s="70"/>
      <c r="E255" s="173" t="str">
        <f>IF(C255&lt;&gt;"",IF(Helper_2!$C$8="Gallons/Day (gpd)","gpd",IF(Helper_2!$C$8="Million Gallons/Day (mgd)","mgd","")),"")</f>
        <v>mgd</v>
      </c>
    </row>
    <row r="256" spans="2:5" s="19" customFormat="1" x14ac:dyDescent="0.25">
      <c r="B256" s="171">
        <f t="shared" si="9"/>
        <v>8</v>
      </c>
      <c r="C256" s="68">
        <f t="shared" si="10"/>
        <v>45880</v>
      </c>
      <c r="D256" s="70"/>
      <c r="E256" s="173" t="str">
        <f>IF(C256&lt;&gt;"",IF(Helper_2!$C$8="Gallons/Day (gpd)","gpd",IF(Helper_2!$C$8="Million Gallons/Day (mgd)","mgd","")),"")</f>
        <v>mgd</v>
      </c>
    </row>
    <row r="257" spans="2:5" s="19" customFormat="1" x14ac:dyDescent="0.25">
      <c r="B257" s="171">
        <f t="shared" si="9"/>
        <v>8</v>
      </c>
      <c r="C257" s="68">
        <f t="shared" si="10"/>
        <v>45881</v>
      </c>
      <c r="D257" s="70"/>
      <c r="E257" s="173" t="str">
        <f>IF(C257&lt;&gt;"",IF(Helper_2!$C$8="Gallons/Day (gpd)","gpd",IF(Helper_2!$C$8="Million Gallons/Day (mgd)","mgd","")),"")</f>
        <v>mgd</v>
      </c>
    </row>
    <row r="258" spans="2:5" s="19" customFormat="1" x14ac:dyDescent="0.25">
      <c r="B258" s="171">
        <f t="shared" si="9"/>
        <v>8</v>
      </c>
      <c r="C258" s="68">
        <f t="shared" si="10"/>
        <v>45882</v>
      </c>
      <c r="D258" s="70"/>
      <c r="E258" s="173" t="str">
        <f>IF(C258&lt;&gt;"",IF(Helper_2!$C$8="Gallons/Day (gpd)","gpd",IF(Helper_2!$C$8="Million Gallons/Day (mgd)","mgd","")),"")</f>
        <v>mgd</v>
      </c>
    </row>
    <row r="259" spans="2:5" s="19" customFormat="1" x14ac:dyDescent="0.25">
      <c r="B259" s="171">
        <f t="shared" si="9"/>
        <v>8</v>
      </c>
      <c r="C259" s="68">
        <f t="shared" si="10"/>
        <v>45883</v>
      </c>
      <c r="D259" s="70"/>
      <c r="E259" s="173" t="str">
        <f>IF(C259&lt;&gt;"",IF(Helper_2!$C$8="Gallons/Day (gpd)","gpd",IF(Helper_2!$C$8="Million Gallons/Day (mgd)","mgd","")),"")</f>
        <v>mgd</v>
      </c>
    </row>
    <row r="260" spans="2:5" s="19" customFormat="1" x14ac:dyDescent="0.25">
      <c r="B260" s="171">
        <f t="shared" si="9"/>
        <v>8</v>
      </c>
      <c r="C260" s="68">
        <f t="shared" si="10"/>
        <v>45884</v>
      </c>
      <c r="D260" s="70"/>
      <c r="E260" s="173" t="str">
        <f>IF(C260&lt;&gt;"",IF(Helper_2!$C$8="Gallons/Day (gpd)","gpd",IF(Helper_2!$C$8="Million Gallons/Day (mgd)","mgd","")),"")</f>
        <v>mgd</v>
      </c>
    </row>
    <row r="261" spans="2:5" s="19" customFormat="1" x14ac:dyDescent="0.25">
      <c r="B261" s="171">
        <f t="shared" si="9"/>
        <v>8</v>
      </c>
      <c r="C261" s="68">
        <f t="shared" si="10"/>
        <v>45885</v>
      </c>
      <c r="D261" s="70"/>
      <c r="E261" s="173" t="str">
        <f>IF(C261&lt;&gt;"",IF(Helper_2!$C$8="Gallons/Day (gpd)","gpd",IF(Helper_2!$C$8="Million Gallons/Day (mgd)","mgd","")),"")</f>
        <v>mgd</v>
      </c>
    </row>
    <row r="262" spans="2:5" s="19" customFormat="1" x14ac:dyDescent="0.25">
      <c r="B262" s="171">
        <f t="shared" si="9"/>
        <v>8</v>
      </c>
      <c r="C262" s="68">
        <f t="shared" si="10"/>
        <v>45886</v>
      </c>
      <c r="D262" s="70"/>
      <c r="E262" s="173" t="str">
        <f>IF(C262&lt;&gt;"",IF(Helper_2!$C$8="Gallons/Day (gpd)","gpd",IF(Helper_2!$C$8="Million Gallons/Day (mgd)","mgd","")),"")</f>
        <v>mgd</v>
      </c>
    </row>
    <row r="263" spans="2:5" s="19" customFormat="1" x14ac:dyDescent="0.25">
      <c r="B263" s="171">
        <f t="shared" si="9"/>
        <v>8</v>
      </c>
      <c r="C263" s="68">
        <f t="shared" si="10"/>
        <v>45887</v>
      </c>
      <c r="D263" s="70"/>
      <c r="E263" s="173" t="str">
        <f>IF(C263&lt;&gt;"",IF(Helper_2!$C$8="Gallons/Day (gpd)","gpd",IF(Helper_2!$C$8="Million Gallons/Day (mgd)","mgd","")),"")</f>
        <v>mgd</v>
      </c>
    </row>
    <row r="264" spans="2:5" s="19" customFormat="1" x14ac:dyDescent="0.25">
      <c r="B264" s="171">
        <f t="shared" si="9"/>
        <v>8</v>
      </c>
      <c r="C264" s="68">
        <f t="shared" si="10"/>
        <v>45888</v>
      </c>
      <c r="D264" s="70"/>
      <c r="E264" s="173" t="str">
        <f>IF(C264&lt;&gt;"",IF(Helper_2!$C$8="Gallons/Day (gpd)","gpd",IF(Helper_2!$C$8="Million Gallons/Day (mgd)","mgd","")),"")</f>
        <v>mgd</v>
      </c>
    </row>
    <row r="265" spans="2:5" s="19" customFormat="1" x14ac:dyDescent="0.25">
      <c r="B265" s="171">
        <f t="shared" si="9"/>
        <v>8</v>
      </c>
      <c r="C265" s="68">
        <f t="shared" si="10"/>
        <v>45889</v>
      </c>
      <c r="D265" s="70"/>
      <c r="E265" s="173" t="str">
        <f>IF(C265&lt;&gt;"",IF(Helper_2!$C$8="Gallons/Day (gpd)","gpd",IF(Helper_2!$C$8="Million Gallons/Day (mgd)","mgd","")),"")</f>
        <v>mgd</v>
      </c>
    </row>
    <row r="266" spans="2:5" s="19" customFormat="1" x14ac:dyDescent="0.25">
      <c r="B266" s="171">
        <f t="shared" si="9"/>
        <v>8</v>
      </c>
      <c r="C266" s="68">
        <f t="shared" si="10"/>
        <v>45890</v>
      </c>
      <c r="D266" s="70"/>
      <c r="E266" s="173" t="str">
        <f>IF(C266&lt;&gt;"",IF(Helper_2!$C$8="Gallons/Day (gpd)","gpd",IF(Helper_2!$C$8="Million Gallons/Day (mgd)","mgd","")),"")</f>
        <v>mgd</v>
      </c>
    </row>
    <row r="267" spans="2:5" s="19" customFormat="1" x14ac:dyDescent="0.25">
      <c r="B267" s="171">
        <f t="shared" si="9"/>
        <v>8</v>
      </c>
      <c r="C267" s="68">
        <f t="shared" si="10"/>
        <v>45891</v>
      </c>
      <c r="D267" s="70"/>
      <c r="E267" s="173" t="str">
        <f>IF(C267&lt;&gt;"",IF(Helper_2!$C$8="Gallons/Day (gpd)","gpd",IF(Helper_2!$C$8="Million Gallons/Day (mgd)","mgd","")),"")</f>
        <v>mgd</v>
      </c>
    </row>
    <row r="268" spans="2:5" s="19" customFormat="1" x14ac:dyDescent="0.25">
      <c r="B268" s="171">
        <f t="shared" si="9"/>
        <v>8</v>
      </c>
      <c r="C268" s="68">
        <f t="shared" si="10"/>
        <v>45892</v>
      </c>
      <c r="D268" s="70"/>
      <c r="E268" s="173" t="str">
        <f>IF(C268&lt;&gt;"",IF(Helper_2!$C$8="Gallons/Day (gpd)","gpd",IF(Helper_2!$C$8="Million Gallons/Day (mgd)","mgd","")),"")</f>
        <v>mgd</v>
      </c>
    </row>
    <row r="269" spans="2:5" s="19" customFormat="1" x14ac:dyDescent="0.25">
      <c r="B269" s="171">
        <f t="shared" si="9"/>
        <v>8</v>
      </c>
      <c r="C269" s="68">
        <f t="shared" si="10"/>
        <v>45893</v>
      </c>
      <c r="D269" s="70"/>
      <c r="E269" s="173" t="str">
        <f>IF(C269&lt;&gt;"",IF(Helper_2!$C$8="Gallons/Day (gpd)","gpd",IF(Helper_2!$C$8="Million Gallons/Day (mgd)","mgd","")),"")</f>
        <v>mgd</v>
      </c>
    </row>
    <row r="270" spans="2:5" s="19" customFormat="1" x14ac:dyDescent="0.25">
      <c r="B270" s="171">
        <f t="shared" si="9"/>
        <v>8</v>
      </c>
      <c r="C270" s="68">
        <f t="shared" si="10"/>
        <v>45894</v>
      </c>
      <c r="D270" s="70"/>
      <c r="E270" s="173" t="str">
        <f>IF(C270&lt;&gt;"",IF(Helper_2!$C$8="Gallons/Day (gpd)","gpd",IF(Helper_2!$C$8="Million Gallons/Day (mgd)","mgd","")),"")</f>
        <v>mgd</v>
      </c>
    </row>
    <row r="271" spans="2:5" s="19" customFormat="1" x14ac:dyDescent="0.25">
      <c r="B271" s="171">
        <f t="shared" si="9"/>
        <v>8</v>
      </c>
      <c r="C271" s="68">
        <f t="shared" si="10"/>
        <v>45895</v>
      </c>
      <c r="D271" s="70"/>
      <c r="E271" s="173" t="str">
        <f>IF(C271&lt;&gt;"",IF(Helper_2!$C$8="Gallons/Day (gpd)","gpd",IF(Helper_2!$C$8="Million Gallons/Day (mgd)","mgd","")),"")</f>
        <v>mgd</v>
      </c>
    </row>
    <row r="272" spans="2:5" s="19" customFormat="1" x14ac:dyDescent="0.25">
      <c r="B272" s="171">
        <f t="shared" si="9"/>
        <v>8</v>
      </c>
      <c r="C272" s="68">
        <f t="shared" si="10"/>
        <v>45896</v>
      </c>
      <c r="D272" s="70"/>
      <c r="E272" s="173" t="str">
        <f>IF(C272&lt;&gt;"",IF(Helper_2!$C$8="Gallons/Day (gpd)","gpd",IF(Helper_2!$C$8="Million Gallons/Day (mgd)","mgd","")),"")</f>
        <v>mgd</v>
      </c>
    </row>
    <row r="273" spans="2:5" s="19" customFormat="1" x14ac:dyDescent="0.25">
      <c r="B273" s="171">
        <f t="shared" si="9"/>
        <v>8</v>
      </c>
      <c r="C273" s="68">
        <f t="shared" si="10"/>
        <v>45897</v>
      </c>
      <c r="D273" s="70"/>
      <c r="E273" s="173" t="str">
        <f>IF(C273&lt;&gt;"",IF(Helper_2!$C$8="Gallons/Day (gpd)","gpd",IF(Helper_2!$C$8="Million Gallons/Day (mgd)","mgd","")),"")</f>
        <v>mgd</v>
      </c>
    </row>
    <row r="274" spans="2:5" s="19" customFormat="1" x14ac:dyDescent="0.25">
      <c r="B274" s="171">
        <f t="shared" si="9"/>
        <v>8</v>
      </c>
      <c r="C274" s="68">
        <f t="shared" si="10"/>
        <v>45898</v>
      </c>
      <c r="D274" s="70"/>
      <c r="E274" s="173" t="str">
        <f>IF(C274&lt;&gt;"",IF(Helper_2!$C$8="Gallons/Day (gpd)","gpd",IF(Helper_2!$C$8="Million Gallons/Day (mgd)","mgd","")),"")</f>
        <v>mgd</v>
      </c>
    </row>
    <row r="275" spans="2:5" s="19" customFormat="1" x14ac:dyDescent="0.25">
      <c r="B275" s="171">
        <f t="shared" si="9"/>
        <v>8</v>
      </c>
      <c r="C275" s="68">
        <f t="shared" si="10"/>
        <v>45899</v>
      </c>
      <c r="D275" s="70"/>
      <c r="E275" s="173" t="str">
        <f>IF(C275&lt;&gt;"",IF(Helper_2!$C$8="Gallons/Day (gpd)","gpd",IF(Helper_2!$C$8="Million Gallons/Day (mgd)","mgd","")),"")</f>
        <v>mgd</v>
      </c>
    </row>
    <row r="276" spans="2:5" s="19" customFormat="1" x14ac:dyDescent="0.25">
      <c r="B276" s="171">
        <f t="shared" si="9"/>
        <v>8</v>
      </c>
      <c r="C276" s="68">
        <f t="shared" si="10"/>
        <v>45900</v>
      </c>
      <c r="D276" s="70"/>
      <c r="E276" s="173" t="str">
        <f>IF(C276&lt;&gt;"",IF(Helper_2!$C$8="Gallons/Day (gpd)","gpd",IF(Helper_2!$C$8="Million Gallons/Day (mgd)","mgd","")),"")</f>
        <v>mgd</v>
      </c>
    </row>
    <row r="277" spans="2:5" s="19" customFormat="1" x14ac:dyDescent="0.25">
      <c r="B277" s="171">
        <f t="shared" si="9"/>
        <v>9</v>
      </c>
      <c r="C277" s="68">
        <f t="shared" si="10"/>
        <v>45901</v>
      </c>
      <c r="D277" s="70"/>
      <c r="E277" s="173" t="str">
        <f>IF(C277&lt;&gt;"",IF(Helper_2!$C$8="Gallons/Day (gpd)","gpd",IF(Helper_2!$C$8="Million Gallons/Day (mgd)","mgd","")),"")</f>
        <v>mgd</v>
      </c>
    </row>
    <row r="278" spans="2:5" s="19" customFormat="1" x14ac:dyDescent="0.25">
      <c r="B278" s="171">
        <f t="shared" si="9"/>
        <v>9</v>
      </c>
      <c r="C278" s="68">
        <f t="shared" si="10"/>
        <v>45902</v>
      </c>
      <c r="D278" s="70"/>
      <c r="E278" s="173" t="str">
        <f>IF(C278&lt;&gt;"",IF(Helper_2!$C$8="Gallons/Day (gpd)","gpd",IF(Helper_2!$C$8="Million Gallons/Day (mgd)","mgd","")),"")</f>
        <v>mgd</v>
      </c>
    </row>
    <row r="279" spans="2:5" s="19" customFormat="1" x14ac:dyDescent="0.25">
      <c r="B279" s="171">
        <f t="shared" si="9"/>
        <v>9</v>
      </c>
      <c r="C279" s="68">
        <f t="shared" si="10"/>
        <v>45903</v>
      </c>
      <c r="D279" s="70"/>
      <c r="E279" s="173" t="str">
        <f>IF(C279&lt;&gt;"",IF(Helper_2!$C$8="Gallons/Day (gpd)","gpd",IF(Helper_2!$C$8="Million Gallons/Day (mgd)","mgd","")),"")</f>
        <v>mgd</v>
      </c>
    </row>
    <row r="280" spans="2:5" s="19" customFormat="1" x14ac:dyDescent="0.25">
      <c r="B280" s="171">
        <f t="shared" si="9"/>
        <v>9</v>
      </c>
      <c r="C280" s="68">
        <f t="shared" si="10"/>
        <v>45904</v>
      </c>
      <c r="D280" s="70"/>
      <c r="E280" s="173" t="str">
        <f>IF(C280&lt;&gt;"",IF(Helper_2!$C$8="Gallons/Day (gpd)","gpd",IF(Helper_2!$C$8="Million Gallons/Day (mgd)","mgd","")),"")</f>
        <v>mgd</v>
      </c>
    </row>
    <row r="281" spans="2:5" s="19" customFormat="1" x14ac:dyDescent="0.25">
      <c r="B281" s="171">
        <f t="shared" si="9"/>
        <v>9</v>
      </c>
      <c r="C281" s="68">
        <f t="shared" si="10"/>
        <v>45905</v>
      </c>
      <c r="D281" s="70"/>
      <c r="E281" s="173" t="str">
        <f>IF(C281&lt;&gt;"",IF(Helper_2!$C$8="Gallons/Day (gpd)","gpd",IF(Helper_2!$C$8="Million Gallons/Day (mgd)","mgd","")),"")</f>
        <v>mgd</v>
      </c>
    </row>
    <row r="282" spans="2:5" s="19" customFormat="1" x14ac:dyDescent="0.25">
      <c r="B282" s="171">
        <f t="shared" si="9"/>
        <v>9</v>
      </c>
      <c r="C282" s="68">
        <f t="shared" si="10"/>
        <v>45906</v>
      </c>
      <c r="D282" s="70"/>
      <c r="E282" s="173" t="str">
        <f>IF(C282&lt;&gt;"",IF(Helper_2!$C$8="Gallons/Day (gpd)","gpd",IF(Helper_2!$C$8="Million Gallons/Day (mgd)","mgd","")),"")</f>
        <v>mgd</v>
      </c>
    </row>
    <row r="283" spans="2:5" s="19" customFormat="1" x14ac:dyDescent="0.25">
      <c r="B283" s="171">
        <f t="shared" si="9"/>
        <v>9</v>
      </c>
      <c r="C283" s="68">
        <f t="shared" si="10"/>
        <v>45907</v>
      </c>
      <c r="D283" s="70"/>
      <c r="E283" s="173" t="str">
        <f>IF(C283&lt;&gt;"",IF(Helper_2!$C$8="Gallons/Day (gpd)","gpd",IF(Helper_2!$C$8="Million Gallons/Day (mgd)","mgd","")),"")</f>
        <v>mgd</v>
      </c>
    </row>
    <row r="284" spans="2:5" s="19" customFormat="1" x14ac:dyDescent="0.25">
      <c r="B284" s="171">
        <f t="shared" si="9"/>
        <v>9</v>
      </c>
      <c r="C284" s="68">
        <f t="shared" si="10"/>
        <v>45908</v>
      </c>
      <c r="D284" s="70"/>
      <c r="E284" s="173" t="str">
        <f>IF(C284&lt;&gt;"",IF(Helper_2!$C$8="Gallons/Day (gpd)","gpd",IF(Helper_2!$C$8="Million Gallons/Day (mgd)","mgd","")),"")</f>
        <v>mgd</v>
      </c>
    </row>
    <row r="285" spans="2:5" s="19" customFormat="1" x14ac:dyDescent="0.25">
      <c r="B285" s="171">
        <f t="shared" si="9"/>
        <v>9</v>
      </c>
      <c r="C285" s="68">
        <f t="shared" si="10"/>
        <v>45909</v>
      </c>
      <c r="D285" s="70"/>
      <c r="E285" s="173" t="str">
        <f>IF(C285&lt;&gt;"",IF(Helper_2!$C$8="Gallons/Day (gpd)","gpd",IF(Helper_2!$C$8="Million Gallons/Day (mgd)","mgd","")),"")</f>
        <v>mgd</v>
      </c>
    </row>
    <row r="286" spans="2:5" s="19" customFormat="1" x14ac:dyDescent="0.25">
      <c r="B286" s="171">
        <f t="shared" si="9"/>
        <v>9</v>
      </c>
      <c r="C286" s="68">
        <f t="shared" si="10"/>
        <v>45910</v>
      </c>
      <c r="D286" s="70"/>
      <c r="E286" s="173" t="str">
        <f>IF(C286&lt;&gt;"",IF(Helper_2!$C$8="Gallons/Day (gpd)","gpd",IF(Helper_2!$C$8="Million Gallons/Day (mgd)","mgd","")),"")</f>
        <v>mgd</v>
      </c>
    </row>
    <row r="287" spans="2:5" s="19" customFormat="1" x14ac:dyDescent="0.25">
      <c r="B287" s="171">
        <f t="shared" si="9"/>
        <v>9</v>
      </c>
      <c r="C287" s="68">
        <f t="shared" si="10"/>
        <v>45911</v>
      </c>
      <c r="D287" s="70"/>
      <c r="E287" s="173" t="str">
        <f>IF(C287&lt;&gt;"",IF(Helper_2!$C$8="Gallons/Day (gpd)","gpd",IF(Helper_2!$C$8="Million Gallons/Day (mgd)","mgd","")),"")</f>
        <v>mgd</v>
      </c>
    </row>
    <row r="288" spans="2:5" s="19" customFormat="1" x14ac:dyDescent="0.25">
      <c r="B288" s="171">
        <f t="shared" si="9"/>
        <v>9</v>
      </c>
      <c r="C288" s="68">
        <f t="shared" si="10"/>
        <v>45912</v>
      </c>
      <c r="D288" s="70"/>
      <c r="E288" s="173" t="str">
        <f>IF(C288&lt;&gt;"",IF(Helper_2!$C$8="Gallons/Day (gpd)","gpd",IF(Helper_2!$C$8="Million Gallons/Day (mgd)","mgd","")),"")</f>
        <v>mgd</v>
      </c>
    </row>
    <row r="289" spans="2:5" s="19" customFormat="1" x14ac:dyDescent="0.25">
      <c r="B289" s="171">
        <f t="shared" si="9"/>
        <v>9</v>
      </c>
      <c r="C289" s="68">
        <f t="shared" si="10"/>
        <v>45913</v>
      </c>
      <c r="D289" s="70"/>
      <c r="E289" s="173" t="str">
        <f>IF(C289&lt;&gt;"",IF(Helper_2!$C$8="Gallons/Day (gpd)","gpd",IF(Helper_2!$C$8="Million Gallons/Day (mgd)","mgd","")),"")</f>
        <v>mgd</v>
      </c>
    </row>
    <row r="290" spans="2:5" s="19" customFormat="1" x14ac:dyDescent="0.25">
      <c r="B290" s="171">
        <f t="shared" si="9"/>
        <v>9</v>
      </c>
      <c r="C290" s="68">
        <f t="shared" si="10"/>
        <v>45914</v>
      </c>
      <c r="D290" s="70"/>
      <c r="E290" s="173" t="str">
        <f>IF(C290&lt;&gt;"",IF(Helper_2!$C$8="Gallons/Day (gpd)","gpd",IF(Helper_2!$C$8="Million Gallons/Day (mgd)","mgd","")),"")</f>
        <v>mgd</v>
      </c>
    </row>
    <row r="291" spans="2:5" s="19" customFormat="1" x14ac:dyDescent="0.25">
      <c r="B291" s="171">
        <f t="shared" ref="B291:B354" si="11">IF(C291="","",MONTH(C291))</f>
        <v>9</v>
      </c>
      <c r="C291" s="68">
        <f t="shared" si="10"/>
        <v>45915</v>
      </c>
      <c r="D291" s="70"/>
      <c r="E291" s="173" t="str">
        <f>IF(C291&lt;&gt;"",IF(Helper_2!$C$8="Gallons/Day (gpd)","gpd",IF(Helper_2!$C$8="Million Gallons/Day (mgd)","mgd","")),"")</f>
        <v>mgd</v>
      </c>
    </row>
    <row r="292" spans="2:5" s="19" customFormat="1" x14ac:dyDescent="0.25">
      <c r="B292" s="171">
        <f t="shared" si="11"/>
        <v>9</v>
      </c>
      <c r="C292" s="68">
        <f t="shared" ref="C292:C355" si="12">C291+1</f>
        <v>45916</v>
      </c>
      <c r="D292" s="70"/>
      <c r="E292" s="173" t="str">
        <f>IF(C292&lt;&gt;"",IF(Helper_2!$C$8="Gallons/Day (gpd)","gpd",IF(Helper_2!$C$8="Million Gallons/Day (mgd)","mgd","")),"")</f>
        <v>mgd</v>
      </c>
    </row>
    <row r="293" spans="2:5" s="19" customFormat="1" x14ac:dyDescent="0.25">
      <c r="B293" s="171">
        <f t="shared" si="11"/>
        <v>9</v>
      </c>
      <c r="C293" s="68">
        <f t="shared" si="12"/>
        <v>45917</v>
      </c>
      <c r="D293" s="70"/>
      <c r="E293" s="173" t="str">
        <f>IF(C293&lt;&gt;"",IF(Helper_2!$C$8="Gallons/Day (gpd)","gpd",IF(Helper_2!$C$8="Million Gallons/Day (mgd)","mgd","")),"")</f>
        <v>mgd</v>
      </c>
    </row>
    <row r="294" spans="2:5" s="19" customFormat="1" x14ac:dyDescent="0.25">
      <c r="B294" s="171">
        <f t="shared" si="11"/>
        <v>9</v>
      </c>
      <c r="C294" s="68">
        <f t="shared" si="12"/>
        <v>45918</v>
      </c>
      <c r="D294" s="70"/>
      <c r="E294" s="173" t="str">
        <f>IF(C294&lt;&gt;"",IF(Helper_2!$C$8="Gallons/Day (gpd)","gpd",IF(Helper_2!$C$8="Million Gallons/Day (mgd)","mgd","")),"")</f>
        <v>mgd</v>
      </c>
    </row>
    <row r="295" spans="2:5" s="19" customFormat="1" x14ac:dyDescent="0.25">
      <c r="B295" s="171">
        <f t="shared" si="11"/>
        <v>9</v>
      </c>
      <c r="C295" s="68">
        <f t="shared" si="12"/>
        <v>45919</v>
      </c>
      <c r="D295" s="70"/>
      <c r="E295" s="173" t="str">
        <f>IF(C295&lt;&gt;"",IF(Helper_2!$C$8="Gallons/Day (gpd)","gpd",IF(Helper_2!$C$8="Million Gallons/Day (mgd)","mgd","")),"")</f>
        <v>mgd</v>
      </c>
    </row>
    <row r="296" spans="2:5" s="19" customFormat="1" x14ac:dyDescent="0.25">
      <c r="B296" s="171">
        <f t="shared" si="11"/>
        <v>9</v>
      </c>
      <c r="C296" s="68">
        <f t="shared" si="12"/>
        <v>45920</v>
      </c>
      <c r="D296" s="70"/>
      <c r="E296" s="173" t="str">
        <f>IF(C296&lt;&gt;"",IF(Helper_2!$C$8="Gallons/Day (gpd)","gpd",IF(Helper_2!$C$8="Million Gallons/Day (mgd)","mgd","")),"")</f>
        <v>mgd</v>
      </c>
    </row>
    <row r="297" spans="2:5" s="19" customFormat="1" x14ac:dyDescent="0.25">
      <c r="B297" s="171">
        <f t="shared" si="11"/>
        <v>9</v>
      </c>
      <c r="C297" s="68">
        <f t="shared" si="12"/>
        <v>45921</v>
      </c>
      <c r="D297" s="70"/>
      <c r="E297" s="173" t="str">
        <f>IF(C297&lt;&gt;"",IF(Helper_2!$C$8="Gallons/Day (gpd)","gpd",IF(Helper_2!$C$8="Million Gallons/Day (mgd)","mgd","")),"")</f>
        <v>mgd</v>
      </c>
    </row>
    <row r="298" spans="2:5" s="19" customFormat="1" x14ac:dyDescent="0.25">
      <c r="B298" s="171">
        <f t="shared" si="11"/>
        <v>9</v>
      </c>
      <c r="C298" s="68">
        <f t="shared" si="12"/>
        <v>45922</v>
      </c>
      <c r="D298" s="70"/>
      <c r="E298" s="173" t="str">
        <f>IF(C298&lt;&gt;"",IF(Helper_2!$C$8="Gallons/Day (gpd)","gpd",IF(Helper_2!$C$8="Million Gallons/Day (mgd)","mgd","")),"")</f>
        <v>mgd</v>
      </c>
    </row>
    <row r="299" spans="2:5" s="19" customFormat="1" x14ac:dyDescent="0.25">
      <c r="B299" s="171">
        <f t="shared" si="11"/>
        <v>9</v>
      </c>
      <c r="C299" s="68">
        <f t="shared" si="12"/>
        <v>45923</v>
      </c>
      <c r="D299" s="70"/>
      <c r="E299" s="173" t="str">
        <f>IF(C299&lt;&gt;"",IF(Helper_2!$C$8="Gallons/Day (gpd)","gpd",IF(Helper_2!$C$8="Million Gallons/Day (mgd)","mgd","")),"")</f>
        <v>mgd</v>
      </c>
    </row>
    <row r="300" spans="2:5" s="19" customFormat="1" x14ac:dyDescent="0.25">
      <c r="B300" s="171">
        <f t="shared" si="11"/>
        <v>9</v>
      </c>
      <c r="C300" s="68">
        <f t="shared" si="12"/>
        <v>45924</v>
      </c>
      <c r="D300" s="70"/>
      <c r="E300" s="173" t="str">
        <f>IF(C300&lt;&gt;"",IF(Helper_2!$C$8="Gallons/Day (gpd)","gpd",IF(Helper_2!$C$8="Million Gallons/Day (mgd)","mgd","")),"")</f>
        <v>mgd</v>
      </c>
    </row>
    <row r="301" spans="2:5" s="19" customFormat="1" x14ac:dyDescent="0.25">
      <c r="B301" s="171">
        <f t="shared" si="11"/>
        <v>9</v>
      </c>
      <c r="C301" s="68">
        <f t="shared" si="12"/>
        <v>45925</v>
      </c>
      <c r="D301" s="70"/>
      <c r="E301" s="173" t="str">
        <f>IF(C301&lt;&gt;"",IF(Helper_2!$C$8="Gallons/Day (gpd)","gpd",IF(Helper_2!$C$8="Million Gallons/Day (mgd)","mgd","")),"")</f>
        <v>mgd</v>
      </c>
    </row>
    <row r="302" spans="2:5" s="19" customFormat="1" x14ac:dyDescent="0.25">
      <c r="B302" s="171">
        <f t="shared" si="11"/>
        <v>9</v>
      </c>
      <c r="C302" s="68">
        <f t="shared" si="12"/>
        <v>45926</v>
      </c>
      <c r="D302" s="70"/>
      <c r="E302" s="173" t="str">
        <f>IF(C302&lt;&gt;"",IF(Helper_2!$C$8="Gallons/Day (gpd)","gpd",IF(Helper_2!$C$8="Million Gallons/Day (mgd)","mgd","")),"")</f>
        <v>mgd</v>
      </c>
    </row>
    <row r="303" spans="2:5" s="19" customFormat="1" x14ac:dyDescent="0.25">
      <c r="B303" s="171">
        <f t="shared" si="11"/>
        <v>9</v>
      </c>
      <c r="C303" s="68">
        <f t="shared" si="12"/>
        <v>45927</v>
      </c>
      <c r="D303" s="70"/>
      <c r="E303" s="173" t="str">
        <f>IF(C303&lt;&gt;"",IF(Helper_2!$C$8="Gallons/Day (gpd)","gpd",IF(Helper_2!$C$8="Million Gallons/Day (mgd)","mgd","")),"")</f>
        <v>mgd</v>
      </c>
    </row>
    <row r="304" spans="2:5" s="19" customFormat="1" x14ac:dyDescent="0.25">
      <c r="B304" s="171">
        <f t="shared" si="11"/>
        <v>9</v>
      </c>
      <c r="C304" s="68">
        <f t="shared" si="12"/>
        <v>45928</v>
      </c>
      <c r="D304" s="70"/>
      <c r="E304" s="173" t="str">
        <f>IF(C304&lt;&gt;"",IF(Helper_2!$C$8="Gallons/Day (gpd)","gpd",IF(Helper_2!$C$8="Million Gallons/Day (mgd)","mgd","")),"")</f>
        <v>mgd</v>
      </c>
    </row>
    <row r="305" spans="2:5" s="19" customFormat="1" x14ac:dyDescent="0.25">
      <c r="B305" s="171">
        <f t="shared" si="11"/>
        <v>9</v>
      </c>
      <c r="C305" s="68">
        <f t="shared" si="12"/>
        <v>45929</v>
      </c>
      <c r="D305" s="70"/>
      <c r="E305" s="173" t="str">
        <f>IF(C305&lt;&gt;"",IF(Helper_2!$C$8="Gallons/Day (gpd)","gpd",IF(Helper_2!$C$8="Million Gallons/Day (mgd)","mgd","")),"")</f>
        <v>mgd</v>
      </c>
    </row>
    <row r="306" spans="2:5" s="19" customFormat="1" x14ac:dyDescent="0.25">
      <c r="B306" s="171">
        <f t="shared" si="11"/>
        <v>9</v>
      </c>
      <c r="C306" s="68">
        <f t="shared" si="12"/>
        <v>45930</v>
      </c>
      <c r="D306" s="70"/>
      <c r="E306" s="173" t="str">
        <f>IF(C306&lt;&gt;"",IF(Helper_2!$C$8="Gallons/Day (gpd)","gpd",IF(Helper_2!$C$8="Million Gallons/Day (mgd)","mgd","")),"")</f>
        <v>mgd</v>
      </c>
    </row>
    <row r="307" spans="2:5" s="19" customFormat="1" x14ac:dyDescent="0.25">
      <c r="B307" s="171">
        <f t="shared" si="11"/>
        <v>10</v>
      </c>
      <c r="C307" s="68">
        <f t="shared" si="12"/>
        <v>45931</v>
      </c>
      <c r="D307" s="70"/>
      <c r="E307" s="173" t="str">
        <f>IF(C307&lt;&gt;"",IF(Helper_2!$C$8="Gallons/Day (gpd)","gpd",IF(Helper_2!$C$8="Million Gallons/Day (mgd)","mgd","")),"")</f>
        <v>mgd</v>
      </c>
    </row>
    <row r="308" spans="2:5" s="19" customFormat="1" x14ac:dyDescent="0.25">
      <c r="B308" s="171">
        <f t="shared" si="11"/>
        <v>10</v>
      </c>
      <c r="C308" s="68">
        <f t="shared" si="12"/>
        <v>45932</v>
      </c>
      <c r="D308" s="70"/>
      <c r="E308" s="173" t="str">
        <f>IF(C308&lt;&gt;"",IF(Helper_2!$C$8="Gallons/Day (gpd)","gpd",IF(Helper_2!$C$8="Million Gallons/Day (mgd)","mgd","")),"")</f>
        <v>mgd</v>
      </c>
    </row>
    <row r="309" spans="2:5" s="19" customFormat="1" x14ac:dyDescent="0.25">
      <c r="B309" s="171">
        <f t="shared" si="11"/>
        <v>10</v>
      </c>
      <c r="C309" s="68">
        <f t="shared" si="12"/>
        <v>45933</v>
      </c>
      <c r="D309" s="70"/>
      <c r="E309" s="173" t="str">
        <f>IF(C309&lt;&gt;"",IF(Helper_2!$C$8="Gallons/Day (gpd)","gpd",IF(Helper_2!$C$8="Million Gallons/Day (mgd)","mgd","")),"")</f>
        <v>mgd</v>
      </c>
    </row>
    <row r="310" spans="2:5" s="19" customFormat="1" x14ac:dyDescent="0.25">
      <c r="B310" s="171">
        <f t="shared" si="11"/>
        <v>10</v>
      </c>
      <c r="C310" s="68">
        <f t="shared" si="12"/>
        <v>45934</v>
      </c>
      <c r="D310" s="70"/>
      <c r="E310" s="173" t="str">
        <f>IF(C310&lt;&gt;"",IF(Helper_2!$C$8="Gallons/Day (gpd)","gpd",IF(Helper_2!$C$8="Million Gallons/Day (mgd)","mgd","")),"")</f>
        <v>mgd</v>
      </c>
    </row>
    <row r="311" spans="2:5" s="19" customFormat="1" x14ac:dyDescent="0.25">
      <c r="B311" s="171">
        <f t="shared" si="11"/>
        <v>10</v>
      </c>
      <c r="C311" s="68">
        <f t="shared" si="12"/>
        <v>45935</v>
      </c>
      <c r="D311" s="70"/>
      <c r="E311" s="173" t="str">
        <f>IF(C311&lt;&gt;"",IF(Helper_2!$C$8="Gallons/Day (gpd)","gpd",IF(Helper_2!$C$8="Million Gallons/Day (mgd)","mgd","")),"")</f>
        <v>mgd</v>
      </c>
    </row>
    <row r="312" spans="2:5" s="19" customFormat="1" x14ac:dyDescent="0.25">
      <c r="B312" s="171">
        <f t="shared" si="11"/>
        <v>10</v>
      </c>
      <c r="C312" s="68">
        <f t="shared" si="12"/>
        <v>45936</v>
      </c>
      <c r="D312" s="70"/>
      <c r="E312" s="173" t="str">
        <f>IF(C312&lt;&gt;"",IF(Helper_2!$C$8="Gallons/Day (gpd)","gpd",IF(Helper_2!$C$8="Million Gallons/Day (mgd)","mgd","")),"")</f>
        <v>mgd</v>
      </c>
    </row>
    <row r="313" spans="2:5" s="19" customFormat="1" x14ac:dyDescent="0.25">
      <c r="B313" s="171">
        <f t="shared" si="11"/>
        <v>10</v>
      </c>
      <c r="C313" s="68">
        <f t="shared" si="12"/>
        <v>45937</v>
      </c>
      <c r="D313" s="70"/>
      <c r="E313" s="173" t="str">
        <f>IF(C313&lt;&gt;"",IF(Helper_2!$C$8="Gallons/Day (gpd)","gpd",IF(Helper_2!$C$8="Million Gallons/Day (mgd)","mgd","")),"")</f>
        <v>mgd</v>
      </c>
    </row>
    <row r="314" spans="2:5" s="19" customFormat="1" x14ac:dyDescent="0.25">
      <c r="B314" s="171">
        <f t="shared" si="11"/>
        <v>10</v>
      </c>
      <c r="C314" s="68">
        <f t="shared" si="12"/>
        <v>45938</v>
      </c>
      <c r="D314" s="70"/>
      <c r="E314" s="173" t="str">
        <f>IF(C314&lt;&gt;"",IF(Helper_2!$C$8="Gallons/Day (gpd)","gpd",IF(Helper_2!$C$8="Million Gallons/Day (mgd)","mgd","")),"")</f>
        <v>mgd</v>
      </c>
    </row>
    <row r="315" spans="2:5" s="19" customFormat="1" x14ac:dyDescent="0.25">
      <c r="B315" s="171">
        <f t="shared" si="11"/>
        <v>10</v>
      </c>
      <c r="C315" s="68">
        <f t="shared" si="12"/>
        <v>45939</v>
      </c>
      <c r="D315" s="70"/>
      <c r="E315" s="173" t="str">
        <f>IF(C315&lt;&gt;"",IF(Helper_2!$C$8="Gallons/Day (gpd)","gpd",IF(Helper_2!$C$8="Million Gallons/Day (mgd)","mgd","")),"")</f>
        <v>mgd</v>
      </c>
    </row>
    <row r="316" spans="2:5" s="19" customFormat="1" x14ac:dyDescent="0.25">
      <c r="B316" s="171">
        <f t="shared" si="11"/>
        <v>10</v>
      </c>
      <c r="C316" s="68">
        <f t="shared" si="12"/>
        <v>45940</v>
      </c>
      <c r="D316" s="70"/>
      <c r="E316" s="173" t="str">
        <f>IF(C316&lt;&gt;"",IF(Helper_2!$C$8="Gallons/Day (gpd)","gpd",IF(Helper_2!$C$8="Million Gallons/Day (mgd)","mgd","")),"")</f>
        <v>mgd</v>
      </c>
    </row>
    <row r="317" spans="2:5" s="19" customFormat="1" x14ac:dyDescent="0.25">
      <c r="B317" s="171">
        <f t="shared" si="11"/>
        <v>10</v>
      </c>
      <c r="C317" s="68">
        <f t="shared" si="12"/>
        <v>45941</v>
      </c>
      <c r="D317" s="70"/>
      <c r="E317" s="173" t="str">
        <f>IF(C317&lt;&gt;"",IF(Helper_2!$C$8="Gallons/Day (gpd)","gpd",IF(Helper_2!$C$8="Million Gallons/Day (mgd)","mgd","")),"")</f>
        <v>mgd</v>
      </c>
    </row>
    <row r="318" spans="2:5" s="19" customFormat="1" x14ac:dyDescent="0.25">
      <c r="B318" s="171">
        <f t="shared" si="11"/>
        <v>10</v>
      </c>
      <c r="C318" s="68">
        <f t="shared" si="12"/>
        <v>45942</v>
      </c>
      <c r="D318" s="70"/>
      <c r="E318" s="173" t="str">
        <f>IF(C318&lt;&gt;"",IF(Helper_2!$C$8="Gallons/Day (gpd)","gpd",IF(Helper_2!$C$8="Million Gallons/Day (mgd)","mgd","")),"")</f>
        <v>mgd</v>
      </c>
    </row>
    <row r="319" spans="2:5" s="19" customFormat="1" x14ac:dyDescent="0.25">
      <c r="B319" s="171">
        <f t="shared" si="11"/>
        <v>10</v>
      </c>
      <c r="C319" s="68">
        <f t="shared" si="12"/>
        <v>45943</v>
      </c>
      <c r="D319" s="70"/>
      <c r="E319" s="173" t="str">
        <f>IF(C319&lt;&gt;"",IF(Helper_2!$C$8="Gallons/Day (gpd)","gpd",IF(Helper_2!$C$8="Million Gallons/Day (mgd)","mgd","")),"")</f>
        <v>mgd</v>
      </c>
    </row>
    <row r="320" spans="2:5" s="19" customFormat="1" x14ac:dyDescent="0.25">
      <c r="B320" s="171">
        <f t="shared" si="11"/>
        <v>10</v>
      </c>
      <c r="C320" s="68">
        <f t="shared" si="12"/>
        <v>45944</v>
      </c>
      <c r="D320" s="70"/>
      <c r="E320" s="173" t="str">
        <f>IF(C320&lt;&gt;"",IF(Helper_2!$C$8="Gallons/Day (gpd)","gpd",IF(Helper_2!$C$8="Million Gallons/Day (mgd)","mgd","")),"")</f>
        <v>mgd</v>
      </c>
    </row>
    <row r="321" spans="2:5" s="19" customFormat="1" x14ac:dyDescent="0.25">
      <c r="B321" s="171">
        <f t="shared" si="11"/>
        <v>10</v>
      </c>
      <c r="C321" s="68">
        <f t="shared" si="12"/>
        <v>45945</v>
      </c>
      <c r="D321" s="70"/>
      <c r="E321" s="173" t="str">
        <f>IF(C321&lt;&gt;"",IF(Helper_2!$C$8="Gallons/Day (gpd)","gpd",IF(Helper_2!$C$8="Million Gallons/Day (mgd)","mgd","")),"")</f>
        <v>mgd</v>
      </c>
    </row>
    <row r="322" spans="2:5" s="19" customFormat="1" x14ac:dyDescent="0.25">
      <c r="B322" s="171">
        <f t="shared" si="11"/>
        <v>10</v>
      </c>
      <c r="C322" s="68">
        <f t="shared" si="12"/>
        <v>45946</v>
      </c>
      <c r="D322" s="70"/>
      <c r="E322" s="173" t="str">
        <f>IF(C322&lt;&gt;"",IF(Helper_2!$C$8="Gallons/Day (gpd)","gpd",IF(Helper_2!$C$8="Million Gallons/Day (mgd)","mgd","")),"")</f>
        <v>mgd</v>
      </c>
    </row>
    <row r="323" spans="2:5" s="19" customFormat="1" x14ac:dyDescent="0.25">
      <c r="B323" s="171">
        <f t="shared" si="11"/>
        <v>10</v>
      </c>
      <c r="C323" s="68">
        <f t="shared" si="12"/>
        <v>45947</v>
      </c>
      <c r="D323" s="70"/>
      <c r="E323" s="173" t="str">
        <f>IF(C323&lt;&gt;"",IF(Helper_2!$C$8="Gallons/Day (gpd)","gpd",IF(Helper_2!$C$8="Million Gallons/Day (mgd)","mgd","")),"")</f>
        <v>mgd</v>
      </c>
    </row>
    <row r="324" spans="2:5" s="19" customFormat="1" x14ac:dyDescent="0.25">
      <c r="B324" s="171">
        <f t="shared" si="11"/>
        <v>10</v>
      </c>
      <c r="C324" s="68">
        <f t="shared" si="12"/>
        <v>45948</v>
      </c>
      <c r="D324" s="70"/>
      <c r="E324" s="173" t="str">
        <f>IF(C324&lt;&gt;"",IF(Helper_2!$C$8="Gallons/Day (gpd)","gpd",IF(Helper_2!$C$8="Million Gallons/Day (mgd)","mgd","")),"")</f>
        <v>mgd</v>
      </c>
    </row>
    <row r="325" spans="2:5" s="19" customFormat="1" x14ac:dyDescent="0.25">
      <c r="B325" s="171">
        <f t="shared" si="11"/>
        <v>10</v>
      </c>
      <c r="C325" s="68">
        <f t="shared" si="12"/>
        <v>45949</v>
      </c>
      <c r="D325" s="70"/>
      <c r="E325" s="173" t="str">
        <f>IF(C325&lt;&gt;"",IF(Helper_2!$C$8="Gallons/Day (gpd)","gpd",IF(Helper_2!$C$8="Million Gallons/Day (mgd)","mgd","")),"")</f>
        <v>mgd</v>
      </c>
    </row>
    <row r="326" spans="2:5" s="19" customFormat="1" x14ac:dyDescent="0.25">
      <c r="B326" s="171">
        <f t="shared" si="11"/>
        <v>10</v>
      </c>
      <c r="C326" s="68">
        <f t="shared" si="12"/>
        <v>45950</v>
      </c>
      <c r="D326" s="70"/>
      <c r="E326" s="173" t="str">
        <f>IF(C326&lt;&gt;"",IF(Helper_2!$C$8="Gallons/Day (gpd)","gpd",IF(Helper_2!$C$8="Million Gallons/Day (mgd)","mgd","")),"")</f>
        <v>mgd</v>
      </c>
    </row>
    <row r="327" spans="2:5" s="19" customFormat="1" x14ac:dyDescent="0.25">
      <c r="B327" s="171">
        <f t="shared" si="11"/>
        <v>10</v>
      </c>
      <c r="C327" s="68">
        <f t="shared" si="12"/>
        <v>45951</v>
      </c>
      <c r="D327" s="70"/>
      <c r="E327" s="173" t="str">
        <f>IF(C327&lt;&gt;"",IF(Helper_2!$C$8="Gallons/Day (gpd)","gpd",IF(Helper_2!$C$8="Million Gallons/Day (mgd)","mgd","")),"")</f>
        <v>mgd</v>
      </c>
    </row>
    <row r="328" spans="2:5" s="19" customFormat="1" x14ac:dyDescent="0.25">
      <c r="B328" s="171">
        <f t="shared" si="11"/>
        <v>10</v>
      </c>
      <c r="C328" s="68">
        <f t="shared" si="12"/>
        <v>45952</v>
      </c>
      <c r="D328" s="70"/>
      <c r="E328" s="173" t="str">
        <f>IF(C328&lt;&gt;"",IF(Helper_2!$C$8="Gallons/Day (gpd)","gpd",IF(Helper_2!$C$8="Million Gallons/Day (mgd)","mgd","")),"")</f>
        <v>mgd</v>
      </c>
    </row>
    <row r="329" spans="2:5" s="19" customFormat="1" x14ac:dyDescent="0.25">
      <c r="B329" s="171">
        <f t="shared" si="11"/>
        <v>10</v>
      </c>
      <c r="C329" s="68">
        <f t="shared" si="12"/>
        <v>45953</v>
      </c>
      <c r="D329" s="70"/>
      <c r="E329" s="173" t="str">
        <f>IF(C329&lt;&gt;"",IF(Helper_2!$C$8="Gallons/Day (gpd)","gpd",IF(Helper_2!$C$8="Million Gallons/Day (mgd)","mgd","")),"")</f>
        <v>mgd</v>
      </c>
    </row>
    <row r="330" spans="2:5" s="19" customFormat="1" x14ac:dyDescent="0.25">
      <c r="B330" s="171">
        <f t="shared" si="11"/>
        <v>10</v>
      </c>
      <c r="C330" s="68">
        <f t="shared" si="12"/>
        <v>45954</v>
      </c>
      <c r="D330" s="70"/>
      <c r="E330" s="173" t="str">
        <f>IF(C330&lt;&gt;"",IF(Helper_2!$C$8="Gallons/Day (gpd)","gpd",IF(Helper_2!$C$8="Million Gallons/Day (mgd)","mgd","")),"")</f>
        <v>mgd</v>
      </c>
    </row>
    <row r="331" spans="2:5" s="19" customFormat="1" x14ac:dyDescent="0.25">
      <c r="B331" s="171">
        <f t="shared" si="11"/>
        <v>10</v>
      </c>
      <c r="C331" s="68">
        <f t="shared" si="12"/>
        <v>45955</v>
      </c>
      <c r="D331" s="70"/>
      <c r="E331" s="173" t="str">
        <f>IF(C331&lt;&gt;"",IF(Helper_2!$C$8="Gallons/Day (gpd)","gpd",IF(Helper_2!$C$8="Million Gallons/Day (mgd)","mgd","")),"")</f>
        <v>mgd</v>
      </c>
    </row>
    <row r="332" spans="2:5" s="19" customFormat="1" x14ac:dyDescent="0.25">
      <c r="B332" s="171">
        <f t="shared" si="11"/>
        <v>10</v>
      </c>
      <c r="C332" s="68">
        <f t="shared" si="12"/>
        <v>45956</v>
      </c>
      <c r="D332" s="70"/>
      <c r="E332" s="173" t="str">
        <f>IF(C332&lt;&gt;"",IF(Helper_2!$C$8="Gallons/Day (gpd)","gpd",IF(Helper_2!$C$8="Million Gallons/Day (mgd)","mgd","")),"")</f>
        <v>mgd</v>
      </c>
    </row>
    <row r="333" spans="2:5" s="19" customFormat="1" x14ac:dyDescent="0.25">
      <c r="B333" s="171">
        <f t="shared" si="11"/>
        <v>10</v>
      </c>
      <c r="C333" s="68">
        <f t="shared" si="12"/>
        <v>45957</v>
      </c>
      <c r="D333" s="70"/>
      <c r="E333" s="173" t="str">
        <f>IF(C333&lt;&gt;"",IF(Helper_2!$C$8="Gallons/Day (gpd)","gpd",IF(Helper_2!$C$8="Million Gallons/Day (mgd)","mgd","")),"")</f>
        <v>mgd</v>
      </c>
    </row>
    <row r="334" spans="2:5" s="19" customFormat="1" x14ac:dyDescent="0.25">
      <c r="B334" s="171">
        <f t="shared" si="11"/>
        <v>10</v>
      </c>
      <c r="C334" s="68">
        <f t="shared" si="12"/>
        <v>45958</v>
      </c>
      <c r="D334" s="70"/>
      <c r="E334" s="173" t="str">
        <f>IF(C334&lt;&gt;"",IF(Helper_2!$C$8="Gallons/Day (gpd)","gpd",IF(Helper_2!$C$8="Million Gallons/Day (mgd)","mgd","")),"")</f>
        <v>mgd</v>
      </c>
    </row>
    <row r="335" spans="2:5" s="19" customFormat="1" x14ac:dyDescent="0.25">
      <c r="B335" s="171">
        <f t="shared" si="11"/>
        <v>10</v>
      </c>
      <c r="C335" s="68">
        <f t="shared" si="12"/>
        <v>45959</v>
      </c>
      <c r="D335" s="70"/>
      <c r="E335" s="173" t="str">
        <f>IF(C335&lt;&gt;"",IF(Helper_2!$C$8="Gallons/Day (gpd)","gpd",IF(Helper_2!$C$8="Million Gallons/Day (mgd)","mgd","")),"")</f>
        <v>mgd</v>
      </c>
    </row>
    <row r="336" spans="2:5" s="19" customFormat="1" x14ac:dyDescent="0.25">
      <c r="B336" s="171">
        <f t="shared" si="11"/>
        <v>10</v>
      </c>
      <c r="C336" s="68">
        <f t="shared" si="12"/>
        <v>45960</v>
      </c>
      <c r="D336" s="70"/>
      <c r="E336" s="173" t="str">
        <f>IF(C336&lt;&gt;"",IF(Helper_2!$C$8="Gallons/Day (gpd)","gpd",IF(Helper_2!$C$8="Million Gallons/Day (mgd)","mgd","")),"")</f>
        <v>mgd</v>
      </c>
    </row>
    <row r="337" spans="2:5" s="19" customFormat="1" x14ac:dyDescent="0.25">
      <c r="B337" s="171">
        <f t="shared" si="11"/>
        <v>10</v>
      </c>
      <c r="C337" s="68">
        <f t="shared" si="12"/>
        <v>45961</v>
      </c>
      <c r="D337" s="70"/>
      <c r="E337" s="173" t="str">
        <f>IF(C337&lt;&gt;"",IF(Helper_2!$C$8="Gallons/Day (gpd)","gpd",IF(Helper_2!$C$8="Million Gallons/Day (mgd)","mgd","")),"")</f>
        <v>mgd</v>
      </c>
    </row>
    <row r="338" spans="2:5" s="19" customFormat="1" x14ac:dyDescent="0.25">
      <c r="B338" s="171">
        <f t="shared" si="11"/>
        <v>11</v>
      </c>
      <c r="C338" s="68">
        <f t="shared" si="12"/>
        <v>45962</v>
      </c>
      <c r="D338" s="70"/>
      <c r="E338" s="173" t="str">
        <f>IF(C338&lt;&gt;"",IF(Helper_2!$C$8="Gallons/Day (gpd)","gpd",IF(Helper_2!$C$8="Million Gallons/Day (mgd)","mgd","")),"")</f>
        <v>mgd</v>
      </c>
    </row>
    <row r="339" spans="2:5" s="19" customFormat="1" x14ac:dyDescent="0.25">
      <c r="B339" s="171">
        <f t="shared" si="11"/>
        <v>11</v>
      </c>
      <c r="C339" s="68">
        <f t="shared" si="12"/>
        <v>45963</v>
      </c>
      <c r="D339" s="70"/>
      <c r="E339" s="173" t="str">
        <f>IF(C339&lt;&gt;"",IF(Helper_2!$C$8="Gallons/Day (gpd)","gpd",IF(Helper_2!$C$8="Million Gallons/Day (mgd)","mgd","")),"")</f>
        <v>mgd</v>
      </c>
    </row>
    <row r="340" spans="2:5" s="19" customFormat="1" x14ac:dyDescent="0.25">
      <c r="B340" s="171">
        <f t="shared" si="11"/>
        <v>11</v>
      </c>
      <c r="C340" s="68">
        <f t="shared" si="12"/>
        <v>45964</v>
      </c>
      <c r="D340" s="70"/>
      <c r="E340" s="173" t="str">
        <f>IF(C340&lt;&gt;"",IF(Helper_2!$C$8="Gallons/Day (gpd)","gpd",IF(Helper_2!$C$8="Million Gallons/Day (mgd)","mgd","")),"")</f>
        <v>mgd</v>
      </c>
    </row>
    <row r="341" spans="2:5" s="19" customFormat="1" x14ac:dyDescent="0.25">
      <c r="B341" s="171">
        <f t="shared" si="11"/>
        <v>11</v>
      </c>
      <c r="C341" s="68">
        <f t="shared" si="12"/>
        <v>45965</v>
      </c>
      <c r="D341" s="70"/>
      <c r="E341" s="173" t="str">
        <f>IF(C341&lt;&gt;"",IF(Helper_2!$C$8="Gallons/Day (gpd)","gpd",IF(Helper_2!$C$8="Million Gallons/Day (mgd)","mgd","")),"")</f>
        <v>mgd</v>
      </c>
    </row>
    <row r="342" spans="2:5" s="19" customFormat="1" x14ac:dyDescent="0.25">
      <c r="B342" s="171">
        <f t="shared" si="11"/>
        <v>11</v>
      </c>
      <c r="C342" s="68">
        <f t="shared" si="12"/>
        <v>45966</v>
      </c>
      <c r="D342" s="70"/>
      <c r="E342" s="173" t="str">
        <f>IF(C342&lt;&gt;"",IF(Helper_2!$C$8="Gallons/Day (gpd)","gpd",IF(Helper_2!$C$8="Million Gallons/Day (mgd)","mgd","")),"")</f>
        <v>mgd</v>
      </c>
    </row>
    <row r="343" spans="2:5" s="19" customFormat="1" x14ac:dyDescent="0.25">
      <c r="B343" s="171">
        <f t="shared" si="11"/>
        <v>11</v>
      </c>
      <c r="C343" s="68">
        <f t="shared" si="12"/>
        <v>45967</v>
      </c>
      <c r="D343" s="70"/>
      <c r="E343" s="173" t="str">
        <f>IF(C343&lt;&gt;"",IF(Helper_2!$C$8="Gallons/Day (gpd)","gpd",IF(Helper_2!$C$8="Million Gallons/Day (mgd)","mgd","")),"")</f>
        <v>mgd</v>
      </c>
    </row>
    <row r="344" spans="2:5" s="19" customFormat="1" x14ac:dyDescent="0.25">
      <c r="B344" s="171">
        <f t="shared" si="11"/>
        <v>11</v>
      </c>
      <c r="C344" s="68">
        <f t="shared" si="12"/>
        <v>45968</v>
      </c>
      <c r="D344" s="70"/>
      <c r="E344" s="173" t="str">
        <f>IF(C344&lt;&gt;"",IF(Helper_2!$C$8="Gallons/Day (gpd)","gpd",IF(Helper_2!$C$8="Million Gallons/Day (mgd)","mgd","")),"")</f>
        <v>mgd</v>
      </c>
    </row>
    <row r="345" spans="2:5" s="19" customFormat="1" x14ac:dyDescent="0.25">
      <c r="B345" s="171">
        <f t="shared" si="11"/>
        <v>11</v>
      </c>
      <c r="C345" s="68">
        <f t="shared" si="12"/>
        <v>45969</v>
      </c>
      <c r="D345" s="70"/>
      <c r="E345" s="173" t="str">
        <f>IF(C345&lt;&gt;"",IF(Helper_2!$C$8="Gallons/Day (gpd)","gpd",IF(Helper_2!$C$8="Million Gallons/Day (mgd)","mgd","")),"")</f>
        <v>mgd</v>
      </c>
    </row>
    <row r="346" spans="2:5" s="19" customFormat="1" x14ac:dyDescent="0.25">
      <c r="B346" s="171">
        <f t="shared" si="11"/>
        <v>11</v>
      </c>
      <c r="C346" s="68">
        <f t="shared" si="12"/>
        <v>45970</v>
      </c>
      <c r="D346" s="70"/>
      <c r="E346" s="173" t="str">
        <f>IF(C346&lt;&gt;"",IF(Helper_2!$C$8="Gallons/Day (gpd)","gpd",IF(Helper_2!$C$8="Million Gallons/Day (mgd)","mgd","")),"")</f>
        <v>mgd</v>
      </c>
    </row>
    <row r="347" spans="2:5" s="19" customFormat="1" x14ac:dyDescent="0.25">
      <c r="B347" s="171">
        <f t="shared" si="11"/>
        <v>11</v>
      </c>
      <c r="C347" s="68">
        <f t="shared" si="12"/>
        <v>45971</v>
      </c>
      <c r="D347" s="70"/>
      <c r="E347" s="173" t="str">
        <f>IF(C347&lt;&gt;"",IF(Helper_2!$C$8="Gallons/Day (gpd)","gpd",IF(Helper_2!$C$8="Million Gallons/Day (mgd)","mgd","")),"")</f>
        <v>mgd</v>
      </c>
    </row>
    <row r="348" spans="2:5" s="19" customFormat="1" x14ac:dyDescent="0.25">
      <c r="B348" s="171">
        <f t="shared" si="11"/>
        <v>11</v>
      </c>
      <c r="C348" s="68">
        <f t="shared" si="12"/>
        <v>45972</v>
      </c>
      <c r="D348" s="70"/>
      <c r="E348" s="173" t="str">
        <f>IF(C348&lt;&gt;"",IF(Helper_2!$C$8="Gallons/Day (gpd)","gpd",IF(Helper_2!$C$8="Million Gallons/Day (mgd)","mgd","")),"")</f>
        <v>mgd</v>
      </c>
    </row>
    <row r="349" spans="2:5" s="19" customFormat="1" x14ac:dyDescent="0.25">
      <c r="B349" s="171">
        <f t="shared" si="11"/>
        <v>11</v>
      </c>
      <c r="C349" s="68">
        <f t="shared" si="12"/>
        <v>45973</v>
      </c>
      <c r="D349" s="70"/>
      <c r="E349" s="173" t="str">
        <f>IF(C349&lt;&gt;"",IF(Helper_2!$C$8="Gallons/Day (gpd)","gpd",IF(Helper_2!$C$8="Million Gallons/Day (mgd)","mgd","")),"")</f>
        <v>mgd</v>
      </c>
    </row>
    <row r="350" spans="2:5" s="19" customFormat="1" x14ac:dyDescent="0.25">
      <c r="B350" s="171">
        <f t="shared" si="11"/>
        <v>11</v>
      </c>
      <c r="C350" s="68">
        <f t="shared" si="12"/>
        <v>45974</v>
      </c>
      <c r="D350" s="70"/>
      <c r="E350" s="173" t="str">
        <f>IF(C350&lt;&gt;"",IF(Helper_2!$C$8="Gallons/Day (gpd)","gpd",IF(Helper_2!$C$8="Million Gallons/Day (mgd)","mgd","")),"")</f>
        <v>mgd</v>
      </c>
    </row>
    <row r="351" spans="2:5" s="19" customFormat="1" x14ac:dyDescent="0.25">
      <c r="B351" s="171">
        <f t="shared" si="11"/>
        <v>11</v>
      </c>
      <c r="C351" s="68">
        <f t="shared" si="12"/>
        <v>45975</v>
      </c>
      <c r="D351" s="70"/>
      <c r="E351" s="173" t="str">
        <f>IF(C351&lt;&gt;"",IF(Helper_2!$C$8="Gallons/Day (gpd)","gpd",IF(Helper_2!$C$8="Million Gallons/Day (mgd)","mgd","")),"")</f>
        <v>mgd</v>
      </c>
    </row>
    <row r="352" spans="2:5" s="19" customFormat="1" x14ac:dyDescent="0.25">
      <c r="B352" s="171">
        <f t="shared" si="11"/>
        <v>11</v>
      </c>
      <c r="C352" s="68">
        <f t="shared" si="12"/>
        <v>45976</v>
      </c>
      <c r="D352" s="70"/>
      <c r="E352" s="173" t="str">
        <f>IF(C352&lt;&gt;"",IF(Helper_2!$C$8="Gallons/Day (gpd)","gpd",IF(Helper_2!$C$8="Million Gallons/Day (mgd)","mgd","")),"")</f>
        <v>mgd</v>
      </c>
    </row>
    <row r="353" spans="2:5" s="19" customFormat="1" x14ac:dyDescent="0.25">
      <c r="B353" s="171">
        <f t="shared" si="11"/>
        <v>11</v>
      </c>
      <c r="C353" s="68">
        <f t="shared" si="12"/>
        <v>45977</v>
      </c>
      <c r="D353" s="70"/>
      <c r="E353" s="173" t="str">
        <f>IF(C353&lt;&gt;"",IF(Helper_2!$C$8="Gallons/Day (gpd)","gpd",IF(Helper_2!$C$8="Million Gallons/Day (mgd)","mgd","")),"")</f>
        <v>mgd</v>
      </c>
    </row>
    <row r="354" spans="2:5" s="19" customFormat="1" x14ac:dyDescent="0.25">
      <c r="B354" s="171">
        <f t="shared" si="11"/>
        <v>11</v>
      </c>
      <c r="C354" s="68">
        <f t="shared" si="12"/>
        <v>45978</v>
      </c>
      <c r="D354" s="70"/>
      <c r="E354" s="173" t="str">
        <f>IF(C354&lt;&gt;"",IF(Helper_2!$C$8="Gallons/Day (gpd)","gpd",IF(Helper_2!$C$8="Million Gallons/Day (mgd)","mgd","")),"")</f>
        <v>mgd</v>
      </c>
    </row>
    <row r="355" spans="2:5" s="19" customFormat="1" x14ac:dyDescent="0.25">
      <c r="B355" s="171">
        <f t="shared" ref="B355:B399" si="13">IF(C355="","",MONTH(C355))</f>
        <v>11</v>
      </c>
      <c r="C355" s="68">
        <f t="shared" si="12"/>
        <v>45979</v>
      </c>
      <c r="D355" s="70"/>
      <c r="E355" s="173" t="str">
        <f>IF(C355&lt;&gt;"",IF(Helper_2!$C$8="Gallons/Day (gpd)","gpd",IF(Helper_2!$C$8="Million Gallons/Day (mgd)","mgd","")),"")</f>
        <v>mgd</v>
      </c>
    </row>
    <row r="356" spans="2:5" s="19" customFormat="1" x14ac:dyDescent="0.25">
      <c r="B356" s="171">
        <f t="shared" si="13"/>
        <v>11</v>
      </c>
      <c r="C356" s="68">
        <f t="shared" ref="C356:C398" si="14">C355+1</f>
        <v>45980</v>
      </c>
      <c r="D356" s="70"/>
      <c r="E356" s="173" t="str">
        <f>IF(C356&lt;&gt;"",IF(Helper_2!$C$8="Gallons/Day (gpd)","gpd",IF(Helper_2!$C$8="Million Gallons/Day (mgd)","mgd","")),"")</f>
        <v>mgd</v>
      </c>
    </row>
    <row r="357" spans="2:5" s="19" customFormat="1" x14ac:dyDescent="0.25">
      <c r="B357" s="171">
        <f t="shared" si="13"/>
        <v>11</v>
      </c>
      <c r="C357" s="68">
        <f t="shared" si="14"/>
        <v>45981</v>
      </c>
      <c r="D357" s="70"/>
      <c r="E357" s="173" t="str">
        <f>IF(C357&lt;&gt;"",IF(Helper_2!$C$8="Gallons/Day (gpd)","gpd",IF(Helper_2!$C$8="Million Gallons/Day (mgd)","mgd","")),"")</f>
        <v>mgd</v>
      </c>
    </row>
    <row r="358" spans="2:5" s="19" customFormat="1" x14ac:dyDescent="0.25">
      <c r="B358" s="171">
        <f t="shared" si="13"/>
        <v>11</v>
      </c>
      <c r="C358" s="68">
        <f t="shared" si="14"/>
        <v>45982</v>
      </c>
      <c r="D358" s="70"/>
      <c r="E358" s="173" t="str">
        <f>IF(C358&lt;&gt;"",IF(Helper_2!$C$8="Gallons/Day (gpd)","gpd",IF(Helper_2!$C$8="Million Gallons/Day (mgd)","mgd","")),"")</f>
        <v>mgd</v>
      </c>
    </row>
    <row r="359" spans="2:5" s="19" customFormat="1" x14ac:dyDescent="0.25">
      <c r="B359" s="171">
        <f t="shared" si="13"/>
        <v>11</v>
      </c>
      <c r="C359" s="68">
        <f t="shared" si="14"/>
        <v>45983</v>
      </c>
      <c r="D359" s="70"/>
      <c r="E359" s="173" t="str">
        <f>IF(C359&lt;&gt;"",IF(Helper_2!$C$8="Gallons/Day (gpd)","gpd",IF(Helper_2!$C$8="Million Gallons/Day (mgd)","mgd","")),"")</f>
        <v>mgd</v>
      </c>
    </row>
    <row r="360" spans="2:5" s="19" customFormat="1" x14ac:dyDescent="0.25">
      <c r="B360" s="171">
        <f t="shared" si="13"/>
        <v>11</v>
      </c>
      <c r="C360" s="68">
        <f t="shared" si="14"/>
        <v>45984</v>
      </c>
      <c r="D360" s="70"/>
      <c r="E360" s="173" t="str">
        <f>IF(C360&lt;&gt;"",IF(Helper_2!$C$8="Gallons/Day (gpd)","gpd",IF(Helper_2!$C$8="Million Gallons/Day (mgd)","mgd","")),"")</f>
        <v>mgd</v>
      </c>
    </row>
    <row r="361" spans="2:5" s="19" customFormat="1" x14ac:dyDescent="0.25">
      <c r="B361" s="171">
        <f t="shared" si="13"/>
        <v>11</v>
      </c>
      <c r="C361" s="68">
        <f t="shared" si="14"/>
        <v>45985</v>
      </c>
      <c r="D361" s="70"/>
      <c r="E361" s="173" t="str">
        <f>IF(C361&lt;&gt;"",IF(Helper_2!$C$8="Gallons/Day (gpd)","gpd",IF(Helper_2!$C$8="Million Gallons/Day (mgd)","mgd","")),"")</f>
        <v>mgd</v>
      </c>
    </row>
    <row r="362" spans="2:5" s="19" customFormat="1" x14ac:dyDescent="0.25">
      <c r="B362" s="171">
        <f t="shared" si="13"/>
        <v>11</v>
      </c>
      <c r="C362" s="68">
        <f t="shared" si="14"/>
        <v>45986</v>
      </c>
      <c r="D362" s="70"/>
      <c r="E362" s="173" t="str">
        <f>IF(C362&lt;&gt;"",IF(Helper_2!$C$8="Gallons/Day (gpd)","gpd",IF(Helper_2!$C$8="Million Gallons/Day (mgd)","mgd","")),"")</f>
        <v>mgd</v>
      </c>
    </row>
    <row r="363" spans="2:5" s="19" customFormat="1" x14ac:dyDescent="0.25">
      <c r="B363" s="171">
        <f t="shared" si="13"/>
        <v>11</v>
      </c>
      <c r="C363" s="68">
        <f t="shared" si="14"/>
        <v>45987</v>
      </c>
      <c r="D363" s="70"/>
      <c r="E363" s="173" t="str">
        <f>IF(C363&lt;&gt;"",IF(Helper_2!$C$8="Gallons/Day (gpd)","gpd",IF(Helper_2!$C$8="Million Gallons/Day (mgd)","mgd","")),"")</f>
        <v>mgd</v>
      </c>
    </row>
    <row r="364" spans="2:5" s="19" customFormat="1" x14ac:dyDescent="0.25">
      <c r="B364" s="171">
        <f t="shared" si="13"/>
        <v>11</v>
      </c>
      <c r="C364" s="68">
        <f t="shared" si="14"/>
        <v>45988</v>
      </c>
      <c r="D364" s="70"/>
      <c r="E364" s="173" t="str">
        <f>IF(C364&lt;&gt;"",IF(Helper_2!$C$8="Gallons/Day (gpd)","gpd",IF(Helper_2!$C$8="Million Gallons/Day (mgd)","mgd","")),"")</f>
        <v>mgd</v>
      </c>
    </row>
    <row r="365" spans="2:5" s="19" customFormat="1" x14ac:dyDescent="0.25">
      <c r="B365" s="171">
        <f t="shared" si="13"/>
        <v>11</v>
      </c>
      <c r="C365" s="68">
        <f t="shared" si="14"/>
        <v>45989</v>
      </c>
      <c r="D365" s="70"/>
      <c r="E365" s="173" t="str">
        <f>IF(C365&lt;&gt;"",IF(Helper_2!$C$8="Gallons/Day (gpd)","gpd",IF(Helper_2!$C$8="Million Gallons/Day (mgd)","mgd","")),"")</f>
        <v>mgd</v>
      </c>
    </row>
    <row r="366" spans="2:5" s="19" customFormat="1" x14ac:dyDescent="0.25">
      <c r="B366" s="171">
        <f t="shared" si="13"/>
        <v>11</v>
      </c>
      <c r="C366" s="68">
        <f t="shared" si="14"/>
        <v>45990</v>
      </c>
      <c r="D366" s="70"/>
      <c r="E366" s="173" t="str">
        <f>IF(C366&lt;&gt;"",IF(Helper_2!$C$8="Gallons/Day (gpd)","gpd",IF(Helper_2!$C$8="Million Gallons/Day (mgd)","mgd","")),"")</f>
        <v>mgd</v>
      </c>
    </row>
    <row r="367" spans="2:5" s="19" customFormat="1" x14ac:dyDescent="0.25">
      <c r="B367" s="171">
        <f t="shared" si="13"/>
        <v>11</v>
      </c>
      <c r="C367" s="68">
        <f t="shared" si="14"/>
        <v>45991</v>
      </c>
      <c r="D367" s="70"/>
      <c r="E367" s="173" t="str">
        <f>IF(C367&lt;&gt;"",IF(Helper_2!$C$8="Gallons/Day (gpd)","gpd",IF(Helper_2!$C$8="Million Gallons/Day (mgd)","mgd","")),"")</f>
        <v>mgd</v>
      </c>
    </row>
    <row r="368" spans="2:5" s="19" customFormat="1" x14ac:dyDescent="0.25">
      <c r="B368" s="171">
        <f t="shared" si="13"/>
        <v>12</v>
      </c>
      <c r="C368" s="68">
        <f t="shared" si="14"/>
        <v>45992</v>
      </c>
      <c r="D368" s="70"/>
      <c r="E368" s="173" t="str">
        <f>IF(C368&lt;&gt;"",IF(Helper_2!$C$8="Gallons/Day (gpd)","gpd",IF(Helper_2!$C$8="Million Gallons/Day (mgd)","mgd","")),"")</f>
        <v>mgd</v>
      </c>
    </row>
    <row r="369" spans="2:5" s="19" customFormat="1" x14ac:dyDescent="0.25">
      <c r="B369" s="171">
        <f t="shared" si="13"/>
        <v>12</v>
      </c>
      <c r="C369" s="68">
        <f t="shared" si="14"/>
        <v>45993</v>
      </c>
      <c r="D369" s="70"/>
      <c r="E369" s="173" t="str">
        <f>IF(C369&lt;&gt;"",IF(Helper_2!$C$8="Gallons/Day (gpd)","gpd",IF(Helper_2!$C$8="Million Gallons/Day (mgd)","mgd","")),"")</f>
        <v>mgd</v>
      </c>
    </row>
    <row r="370" spans="2:5" s="19" customFormat="1" x14ac:dyDescent="0.25">
      <c r="B370" s="171">
        <f t="shared" si="13"/>
        <v>12</v>
      </c>
      <c r="C370" s="68">
        <f t="shared" si="14"/>
        <v>45994</v>
      </c>
      <c r="D370" s="70"/>
      <c r="E370" s="173" t="str">
        <f>IF(C370&lt;&gt;"",IF(Helper_2!$C$8="Gallons/Day (gpd)","gpd",IF(Helper_2!$C$8="Million Gallons/Day (mgd)","mgd","")),"")</f>
        <v>mgd</v>
      </c>
    </row>
    <row r="371" spans="2:5" s="19" customFormat="1" x14ac:dyDescent="0.25">
      <c r="B371" s="171">
        <f t="shared" si="13"/>
        <v>12</v>
      </c>
      <c r="C371" s="68">
        <f t="shared" si="14"/>
        <v>45995</v>
      </c>
      <c r="D371" s="70"/>
      <c r="E371" s="173" t="str">
        <f>IF(C371&lt;&gt;"",IF(Helper_2!$C$8="Gallons/Day (gpd)","gpd",IF(Helper_2!$C$8="Million Gallons/Day (mgd)","mgd","")),"")</f>
        <v>mgd</v>
      </c>
    </row>
    <row r="372" spans="2:5" s="19" customFormat="1" x14ac:dyDescent="0.25">
      <c r="B372" s="171">
        <f t="shared" si="13"/>
        <v>12</v>
      </c>
      <c r="C372" s="68">
        <f t="shared" si="14"/>
        <v>45996</v>
      </c>
      <c r="D372" s="70"/>
      <c r="E372" s="173" t="str">
        <f>IF(C372&lt;&gt;"",IF(Helper_2!$C$8="Gallons/Day (gpd)","gpd",IF(Helper_2!$C$8="Million Gallons/Day (mgd)","mgd","")),"")</f>
        <v>mgd</v>
      </c>
    </row>
    <row r="373" spans="2:5" s="19" customFormat="1" x14ac:dyDescent="0.25">
      <c r="B373" s="171">
        <f t="shared" si="13"/>
        <v>12</v>
      </c>
      <c r="C373" s="68">
        <f t="shared" si="14"/>
        <v>45997</v>
      </c>
      <c r="D373" s="70"/>
      <c r="E373" s="173" t="str">
        <f>IF(C373&lt;&gt;"",IF(Helper_2!$C$8="Gallons/Day (gpd)","gpd",IF(Helper_2!$C$8="Million Gallons/Day (mgd)","mgd","")),"")</f>
        <v>mgd</v>
      </c>
    </row>
    <row r="374" spans="2:5" s="19" customFormat="1" x14ac:dyDescent="0.25">
      <c r="B374" s="171">
        <f t="shared" si="13"/>
        <v>12</v>
      </c>
      <c r="C374" s="68">
        <f t="shared" si="14"/>
        <v>45998</v>
      </c>
      <c r="D374" s="70"/>
      <c r="E374" s="173" t="str">
        <f>IF(C374&lt;&gt;"",IF(Helper_2!$C$8="Gallons/Day (gpd)","gpd",IF(Helper_2!$C$8="Million Gallons/Day (mgd)","mgd","")),"")</f>
        <v>mgd</v>
      </c>
    </row>
    <row r="375" spans="2:5" s="19" customFormat="1" x14ac:dyDescent="0.25">
      <c r="B375" s="171">
        <f t="shared" si="13"/>
        <v>12</v>
      </c>
      <c r="C375" s="68">
        <f t="shared" si="14"/>
        <v>45999</v>
      </c>
      <c r="D375" s="70"/>
      <c r="E375" s="173" t="str">
        <f>IF(C375&lt;&gt;"",IF(Helper_2!$C$8="Gallons/Day (gpd)","gpd",IF(Helper_2!$C$8="Million Gallons/Day (mgd)","mgd","")),"")</f>
        <v>mgd</v>
      </c>
    </row>
    <row r="376" spans="2:5" s="19" customFormat="1" x14ac:dyDescent="0.25">
      <c r="B376" s="171">
        <f t="shared" si="13"/>
        <v>12</v>
      </c>
      <c r="C376" s="68">
        <f t="shared" si="14"/>
        <v>46000</v>
      </c>
      <c r="D376" s="70"/>
      <c r="E376" s="173" t="str">
        <f>IF(C376&lt;&gt;"",IF(Helper_2!$C$8="Gallons/Day (gpd)","gpd",IF(Helper_2!$C$8="Million Gallons/Day (mgd)","mgd","")),"")</f>
        <v>mgd</v>
      </c>
    </row>
    <row r="377" spans="2:5" s="19" customFormat="1" x14ac:dyDescent="0.25">
      <c r="B377" s="171">
        <f t="shared" si="13"/>
        <v>12</v>
      </c>
      <c r="C377" s="68">
        <f t="shared" si="14"/>
        <v>46001</v>
      </c>
      <c r="D377" s="70"/>
      <c r="E377" s="173" t="str">
        <f>IF(C377&lt;&gt;"",IF(Helper_2!$C$8="Gallons/Day (gpd)","gpd",IF(Helper_2!$C$8="Million Gallons/Day (mgd)","mgd","")),"")</f>
        <v>mgd</v>
      </c>
    </row>
    <row r="378" spans="2:5" s="19" customFormat="1" x14ac:dyDescent="0.25">
      <c r="B378" s="171">
        <f t="shared" si="13"/>
        <v>12</v>
      </c>
      <c r="C378" s="68">
        <f t="shared" si="14"/>
        <v>46002</v>
      </c>
      <c r="D378" s="70"/>
      <c r="E378" s="173" t="str">
        <f>IF(C378&lt;&gt;"",IF(Helper_2!$C$8="Gallons/Day (gpd)","gpd",IF(Helper_2!$C$8="Million Gallons/Day (mgd)","mgd","")),"")</f>
        <v>mgd</v>
      </c>
    </row>
    <row r="379" spans="2:5" s="19" customFormat="1" x14ac:dyDescent="0.25">
      <c r="B379" s="171">
        <f t="shared" si="13"/>
        <v>12</v>
      </c>
      <c r="C379" s="68">
        <f t="shared" si="14"/>
        <v>46003</v>
      </c>
      <c r="D379" s="70"/>
      <c r="E379" s="173" t="str">
        <f>IF(C379&lt;&gt;"",IF(Helper_2!$C$8="Gallons/Day (gpd)","gpd",IF(Helper_2!$C$8="Million Gallons/Day (mgd)","mgd","")),"")</f>
        <v>mgd</v>
      </c>
    </row>
    <row r="380" spans="2:5" s="19" customFormat="1" x14ac:dyDescent="0.25">
      <c r="B380" s="171">
        <f t="shared" si="13"/>
        <v>12</v>
      </c>
      <c r="C380" s="68">
        <f t="shared" si="14"/>
        <v>46004</v>
      </c>
      <c r="D380" s="70"/>
      <c r="E380" s="173" t="str">
        <f>IF(C380&lt;&gt;"",IF(Helper_2!$C$8="Gallons/Day (gpd)","gpd",IF(Helper_2!$C$8="Million Gallons/Day (mgd)","mgd","")),"")</f>
        <v>mgd</v>
      </c>
    </row>
    <row r="381" spans="2:5" s="19" customFormat="1" x14ac:dyDescent="0.25">
      <c r="B381" s="171">
        <f t="shared" si="13"/>
        <v>12</v>
      </c>
      <c r="C381" s="68">
        <f t="shared" si="14"/>
        <v>46005</v>
      </c>
      <c r="D381" s="70"/>
      <c r="E381" s="173" t="str">
        <f>IF(C381&lt;&gt;"",IF(Helper_2!$C$8="Gallons/Day (gpd)","gpd",IF(Helper_2!$C$8="Million Gallons/Day (mgd)","mgd","")),"")</f>
        <v>mgd</v>
      </c>
    </row>
    <row r="382" spans="2:5" s="19" customFormat="1" x14ac:dyDescent="0.25">
      <c r="B382" s="171">
        <f t="shared" si="13"/>
        <v>12</v>
      </c>
      <c r="C382" s="68">
        <f t="shared" si="14"/>
        <v>46006</v>
      </c>
      <c r="D382" s="70"/>
      <c r="E382" s="173" t="str">
        <f>IF(C382&lt;&gt;"",IF(Helper_2!$C$8="Gallons/Day (gpd)","gpd",IF(Helper_2!$C$8="Million Gallons/Day (mgd)","mgd","")),"")</f>
        <v>mgd</v>
      </c>
    </row>
    <row r="383" spans="2:5" s="19" customFormat="1" x14ac:dyDescent="0.25">
      <c r="B383" s="171">
        <f t="shared" si="13"/>
        <v>12</v>
      </c>
      <c r="C383" s="68">
        <f t="shared" si="14"/>
        <v>46007</v>
      </c>
      <c r="D383" s="70"/>
      <c r="E383" s="173" t="str">
        <f>IF(C383&lt;&gt;"",IF(Helper_2!$C$8="Gallons/Day (gpd)","gpd",IF(Helper_2!$C$8="Million Gallons/Day (mgd)","mgd","")),"")</f>
        <v>mgd</v>
      </c>
    </row>
    <row r="384" spans="2:5" s="19" customFormat="1" x14ac:dyDescent="0.25">
      <c r="B384" s="171">
        <f t="shared" si="13"/>
        <v>12</v>
      </c>
      <c r="C384" s="68">
        <f t="shared" si="14"/>
        <v>46008</v>
      </c>
      <c r="D384" s="70"/>
      <c r="E384" s="173" t="str">
        <f>IF(C384&lt;&gt;"",IF(Helper_2!$C$8="Gallons/Day (gpd)","gpd",IF(Helper_2!$C$8="Million Gallons/Day (mgd)","mgd","")),"")</f>
        <v>mgd</v>
      </c>
    </row>
    <row r="385" spans="2:5" s="19" customFormat="1" x14ac:dyDescent="0.25">
      <c r="B385" s="171">
        <f t="shared" si="13"/>
        <v>12</v>
      </c>
      <c r="C385" s="68">
        <f t="shared" si="14"/>
        <v>46009</v>
      </c>
      <c r="D385" s="70"/>
      <c r="E385" s="173" t="str">
        <f>IF(C385&lt;&gt;"",IF(Helper_2!$C$8="Gallons/Day (gpd)","gpd",IF(Helper_2!$C$8="Million Gallons/Day (mgd)","mgd","")),"")</f>
        <v>mgd</v>
      </c>
    </row>
    <row r="386" spans="2:5" s="19" customFormat="1" x14ac:dyDescent="0.25">
      <c r="B386" s="171">
        <f t="shared" si="13"/>
        <v>12</v>
      </c>
      <c r="C386" s="68">
        <f t="shared" si="14"/>
        <v>46010</v>
      </c>
      <c r="D386" s="70"/>
      <c r="E386" s="173" t="str">
        <f>IF(C386&lt;&gt;"",IF(Helper_2!$C$8="Gallons/Day (gpd)","gpd",IF(Helper_2!$C$8="Million Gallons/Day (mgd)","mgd","")),"")</f>
        <v>mgd</v>
      </c>
    </row>
    <row r="387" spans="2:5" s="19" customFormat="1" x14ac:dyDescent="0.25">
      <c r="B387" s="171">
        <f t="shared" si="13"/>
        <v>12</v>
      </c>
      <c r="C387" s="68">
        <f t="shared" si="14"/>
        <v>46011</v>
      </c>
      <c r="D387" s="70"/>
      <c r="E387" s="173" t="str">
        <f>IF(C387&lt;&gt;"",IF(Helper_2!$C$8="Gallons/Day (gpd)","gpd",IF(Helper_2!$C$8="Million Gallons/Day (mgd)","mgd","")),"")</f>
        <v>mgd</v>
      </c>
    </row>
    <row r="388" spans="2:5" s="19" customFormat="1" x14ac:dyDescent="0.25">
      <c r="B388" s="171">
        <f t="shared" si="13"/>
        <v>12</v>
      </c>
      <c r="C388" s="68">
        <f t="shared" si="14"/>
        <v>46012</v>
      </c>
      <c r="D388" s="70"/>
      <c r="E388" s="173" t="str">
        <f>IF(C388&lt;&gt;"",IF(Helper_2!$C$8="Gallons/Day (gpd)","gpd",IF(Helper_2!$C$8="Million Gallons/Day (mgd)","mgd","")),"")</f>
        <v>mgd</v>
      </c>
    </row>
    <row r="389" spans="2:5" s="19" customFormat="1" x14ac:dyDescent="0.25">
      <c r="B389" s="171">
        <f t="shared" si="13"/>
        <v>12</v>
      </c>
      <c r="C389" s="68">
        <f t="shared" si="14"/>
        <v>46013</v>
      </c>
      <c r="D389" s="70"/>
      <c r="E389" s="173" t="str">
        <f>IF(C389&lt;&gt;"",IF(Helper_2!$C$8="Gallons/Day (gpd)","gpd",IF(Helper_2!$C$8="Million Gallons/Day (mgd)","mgd","")),"")</f>
        <v>mgd</v>
      </c>
    </row>
    <row r="390" spans="2:5" s="19" customFormat="1" x14ac:dyDescent="0.25">
      <c r="B390" s="171">
        <f t="shared" si="13"/>
        <v>12</v>
      </c>
      <c r="C390" s="68">
        <f t="shared" si="14"/>
        <v>46014</v>
      </c>
      <c r="D390" s="70"/>
      <c r="E390" s="173" t="str">
        <f>IF(C390&lt;&gt;"",IF(Helper_2!$C$8="Gallons/Day (gpd)","gpd",IF(Helper_2!$C$8="Million Gallons/Day (mgd)","mgd","")),"")</f>
        <v>mgd</v>
      </c>
    </row>
    <row r="391" spans="2:5" s="19" customFormat="1" x14ac:dyDescent="0.25">
      <c r="B391" s="171">
        <f t="shared" si="13"/>
        <v>12</v>
      </c>
      <c r="C391" s="68">
        <f t="shared" si="14"/>
        <v>46015</v>
      </c>
      <c r="D391" s="70"/>
      <c r="E391" s="173" t="str">
        <f>IF(C391&lt;&gt;"",IF(Helper_2!$C$8="Gallons/Day (gpd)","gpd",IF(Helper_2!$C$8="Million Gallons/Day (mgd)","mgd","")),"")</f>
        <v>mgd</v>
      </c>
    </row>
    <row r="392" spans="2:5" s="19" customFormat="1" x14ac:dyDescent="0.25">
      <c r="B392" s="171">
        <f t="shared" si="13"/>
        <v>12</v>
      </c>
      <c r="C392" s="68">
        <f t="shared" si="14"/>
        <v>46016</v>
      </c>
      <c r="D392" s="70"/>
      <c r="E392" s="173" t="str">
        <f>IF(C392&lt;&gt;"",IF(Helper_2!$C$8="Gallons/Day (gpd)","gpd",IF(Helper_2!$C$8="Million Gallons/Day (mgd)","mgd","")),"")</f>
        <v>mgd</v>
      </c>
    </row>
    <row r="393" spans="2:5" s="19" customFormat="1" x14ac:dyDescent="0.25">
      <c r="B393" s="171">
        <f t="shared" si="13"/>
        <v>12</v>
      </c>
      <c r="C393" s="68">
        <f t="shared" si="14"/>
        <v>46017</v>
      </c>
      <c r="D393" s="70"/>
      <c r="E393" s="173" t="str">
        <f>IF(C393&lt;&gt;"",IF(Helper_2!$C$8="Gallons/Day (gpd)","gpd",IF(Helper_2!$C$8="Million Gallons/Day (mgd)","mgd","")),"")</f>
        <v>mgd</v>
      </c>
    </row>
    <row r="394" spans="2:5" s="19" customFormat="1" x14ac:dyDescent="0.25">
      <c r="B394" s="171">
        <f t="shared" si="13"/>
        <v>12</v>
      </c>
      <c r="C394" s="68">
        <f t="shared" si="14"/>
        <v>46018</v>
      </c>
      <c r="D394" s="70"/>
      <c r="E394" s="173" t="str">
        <f>IF(C394&lt;&gt;"",IF(Helper_2!$C$8="Gallons/Day (gpd)","gpd",IF(Helper_2!$C$8="Million Gallons/Day (mgd)","mgd","")),"")</f>
        <v>mgd</v>
      </c>
    </row>
    <row r="395" spans="2:5" s="19" customFormat="1" x14ac:dyDescent="0.25">
      <c r="B395" s="171">
        <f t="shared" si="13"/>
        <v>12</v>
      </c>
      <c r="C395" s="68">
        <f t="shared" si="14"/>
        <v>46019</v>
      </c>
      <c r="D395" s="70"/>
      <c r="E395" s="173" t="str">
        <f>IF(C395&lt;&gt;"",IF(Helper_2!$C$8="Gallons/Day (gpd)","gpd",IF(Helper_2!$C$8="Million Gallons/Day (mgd)","mgd","")),"")</f>
        <v>mgd</v>
      </c>
    </row>
    <row r="396" spans="2:5" s="19" customFormat="1" x14ac:dyDescent="0.25">
      <c r="B396" s="171">
        <f t="shared" si="13"/>
        <v>12</v>
      </c>
      <c r="C396" s="68">
        <f t="shared" si="14"/>
        <v>46020</v>
      </c>
      <c r="D396" s="70"/>
      <c r="E396" s="173" t="str">
        <f>IF(C396&lt;&gt;"",IF(Helper_2!$C$8="Gallons/Day (gpd)","gpd",IF(Helper_2!$C$8="Million Gallons/Day (mgd)","mgd","")),"")</f>
        <v>mgd</v>
      </c>
    </row>
    <row r="397" spans="2:5" s="19" customFormat="1" x14ac:dyDescent="0.25">
      <c r="B397" s="171">
        <f t="shared" si="13"/>
        <v>12</v>
      </c>
      <c r="C397" s="68">
        <f t="shared" si="14"/>
        <v>46021</v>
      </c>
      <c r="D397" s="70"/>
      <c r="E397" s="173" t="str">
        <f>IF(C397&lt;&gt;"",IF(Helper_2!$C$8="Gallons/Day (gpd)","gpd",IF(Helper_2!$C$8="Million Gallons/Day (mgd)","mgd","")),"")</f>
        <v>mgd</v>
      </c>
    </row>
    <row r="398" spans="2:5" s="19" customFormat="1" x14ac:dyDescent="0.25">
      <c r="B398" s="171">
        <f t="shared" si="13"/>
        <v>12</v>
      </c>
      <c r="C398" s="183">
        <f t="shared" si="14"/>
        <v>46022</v>
      </c>
      <c r="D398" s="70"/>
      <c r="E398" s="173" t="str">
        <f>IF(C398&lt;&gt;"",IF(Helper_2!$C$8="Gallons/Day (gpd)","gpd",IF(Helper_2!$C$8="Million Gallons/Day (mgd)","mgd","")),"")</f>
        <v>mgd</v>
      </c>
    </row>
    <row r="399" spans="2:5" s="19" customFormat="1" x14ac:dyDescent="0.25">
      <c r="B399" s="171" t="str">
        <f t="shared" si="13"/>
        <v/>
      </c>
      <c r="C399" s="184" t="str">
        <f>IF(Helper_2!$L$11="Leap Year",C398+1,"")</f>
        <v/>
      </c>
      <c r="D399" s="70"/>
      <c r="E399" s="172" t="str">
        <f>IF(C399&lt;&gt;"",IF(Helper_2!$C$8="Gallons/Day (gpd)","gpd",IF(Helper_2!$C$8="Million Gallons/Day (mgd)","mgd","")),"")</f>
        <v/>
      </c>
    </row>
    <row r="400" spans="2:5" ht="15.75" customHeight="1" x14ac:dyDescent="0.25">
      <c r="C400"/>
      <c r="D400"/>
      <c r="E400"/>
    </row>
    <row r="401" spans="3:5" ht="15.75" customHeight="1" x14ac:dyDescent="0.25">
      <c r="C401"/>
      <c r="D401"/>
      <c r="E401"/>
    </row>
    <row r="402" spans="3:5" ht="15.75" customHeight="1" x14ac:dyDescent="0.25">
      <c r="C402"/>
      <c r="D402"/>
      <c r="E402"/>
    </row>
  </sheetData>
  <sheetProtection sheet="1" selectLockedCells="1"/>
  <mergeCells count="29">
    <mergeCell ref="I33:R33"/>
    <mergeCell ref="J25:R26"/>
    <mergeCell ref="J28:R31"/>
    <mergeCell ref="J45:K45"/>
    <mergeCell ref="J46:K46"/>
    <mergeCell ref="J40:K40"/>
    <mergeCell ref="J41:K41"/>
    <mergeCell ref="J42:K42"/>
    <mergeCell ref="J43:K43"/>
    <mergeCell ref="J44:K44"/>
    <mergeCell ref="J35:K35"/>
    <mergeCell ref="J36:K36"/>
    <mergeCell ref="J37:K37"/>
    <mergeCell ref="J38:K38"/>
    <mergeCell ref="J39:K39"/>
    <mergeCell ref="A7:S7"/>
    <mergeCell ref="A10:S10"/>
    <mergeCell ref="J11:M11"/>
    <mergeCell ref="K12:R13"/>
    <mergeCell ref="B12:J13"/>
    <mergeCell ref="A8:S8"/>
    <mergeCell ref="A9:S9"/>
    <mergeCell ref="I20:R22"/>
    <mergeCell ref="J24:R24"/>
    <mergeCell ref="B28:F30"/>
    <mergeCell ref="J23:R23"/>
    <mergeCell ref="C23:I23"/>
    <mergeCell ref="C24:I25"/>
    <mergeCell ref="C26:I26"/>
  </mergeCells>
  <phoneticPr fontId="19" type="noConversion"/>
  <conditionalFormatting sqref="C34:C399">
    <cfRule type="expression" dxfId="5" priority="5">
      <formula>IF($C34&lt;&gt;"",TRUE,FALSE)</formula>
    </cfRule>
  </conditionalFormatting>
  <conditionalFormatting sqref="D34:D399">
    <cfRule type="expression" dxfId="3" priority="32">
      <formula>IF($C34&lt;&gt;"",IF($D$31=2,TRUE,FALSE),FALSE)</formula>
    </cfRule>
    <cfRule type="expression" dxfId="2" priority="33">
      <formula>IF(C34&lt;&gt;"",TRUE,FALSE)</formula>
    </cfRule>
  </conditionalFormatting>
  <conditionalFormatting sqref="E34:E399">
    <cfRule type="expression" dxfId="1" priority="3">
      <formula>IF($C34&lt;&gt;"",TRUE,FALSE)</formula>
    </cfRule>
  </conditionalFormatting>
  <hyperlinks>
    <hyperlink ref="J11" location="'Traditional Water Use Form'!A1" display="&quot;Traditional Water Use Form&quot;" xr:uid="{07501338-6D0C-4D54-9864-CB8756287141}"/>
    <hyperlink ref="J24" r:id="rId1" xr:uid="{E0E4B028-D36E-4213-B863-FD026C13C726}"/>
    <hyperlink ref="J24:R24" r:id="rId2" display="DEEP.WaterUseReport@ct.gov" xr:uid="{F143774A-06B7-4308-A8D8-EC3E8F27F1E8}"/>
  </hyperlinks>
  <pageMargins left="0.7" right="0.7" top="0.75" bottom="0.75" header="0.3" footer="0.3"/>
  <pageSetup orientation="portrait" r:id="rId3"/>
  <drawing r:id="rId4"/>
  <legacyDrawing r:id="rId5"/>
  <controls>
    <mc:AlternateContent xmlns:mc="http://schemas.openxmlformats.org/markup-compatibility/2006">
      <mc:Choice Requires="x14">
        <control shapeId="10248" r:id="rId6" name="TextBox1">
          <controlPr defaultSize="0" autoLine="0" linkedCell="D16" r:id="rId7">
            <anchor moveWithCells="1">
              <from>
                <xdr:col>2</xdr:col>
                <xdr:colOff>19050</xdr:colOff>
                <xdr:row>15</xdr:row>
                <xdr:rowOff>19050</xdr:rowOff>
              </from>
              <to>
                <xdr:col>16</xdr:col>
                <xdr:colOff>1771650</xdr:colOff>
                <xdr:row>18</xdr:row>
                <xdr:rowOff>76200</xdr:rowOff>
              </to>
            </anchor>
          </controlPr>
        </control>
      </mc:Choice>
      <mc:Fallback>
        <control shapeId="10248" r:id="rId6" name="TextBox1"/>
      </mc:Fallback>
    </mc:AlternateContent>
    <mc:AlternateContent xmlns:mc="http://schemas.openxmlformats.org/markup-compatibility/2006">
      <mc:Choice Requires="x14">
        <control shapeId="10247" r:id="rId8" name="Drop Down 7">
          <controlPr defaultSize="0" autoLine="0" autoPict="0">
            <anchor>
              <from>
                <xdr:col>2</xdr:col>
                <xdr:colOff>514350</xdr:colOff>
                <xdr:row>29</xdr:row>
                <xdr:rowOff>171450</xdr:rowOff>
              </from>
              <to>
                <xdr:col>4</xdr:col>
                <xdr:colOff>447675</xdr:colOff>
                <xdr:row>31</xdr:row>
                <xdr:rowOff>9525</xdr:rowOff>
              </to>
            </anchor>
          </controlPr>
        </control>
      </mc:Choice>
    </mc:AlternateContent>
  </controls>
  <extLst>
    <ext xmlns:x14="http://schemas.microsoft.com/office/spreadsheetml/2009/9/main" uri="{78C0D931-6437-407d-A8EE-F0AAD7539E65}">
      <x14:conditionalFormattings>
        <x14:conditionalFormatting xmlns:xm="http://schemas.microsoft.com/office/excel/2006/main">
          <x14:cfRule type="expression" priority="31" id="{6C820120-8423-4168-9D8C-6300D911FB52}">
            <xm:f>IF($D34&gt;Helper_2!$C$9,TRUE,FALSE)</xm:f>
            <x14:dxf>
              <fill>
                <patternFill>
                  <bgColor theme="7" tint="0.59996337778862885"/>
                </patternFill>
              </fill>
            </x14:dxf>
          </x14:cfRule>
          <xm:sqref>D34:D399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04C6-1672-4A50-8EF8-B54500C1E009}">
  <sheetPr codeName="Sheet5">
    <tabColor theme="9" tint="0.79998168889431442"/>
    <pageSetUpPr autoPageBreaks="0" fitToPage="1"/>
  </sheetPr>
  <dimension ref="A1:O64"/>
  <sheetViews>
    <sheetView showGridLines="0" showRowColHeaders="0" workbookViewId="0"/>
  </sheetViews>
  <sheetFormatPr defaultColWidth="0" defaultRowHeight="15.75" zeroHeight="1" x14ac:dyDescent="0.25"/>
  <cols>
    <col min="1" max="1" width="0.7109375" style="1" customWidth="1"/>
    <col min="2" max="2" width="6.140625" style="1" customWidth="1"/>
    <col min="3" max="14" width="11.42578125" style="1" customWidth="1"/>
    <col min="15" max="15" width="0.7109375" style="1" customWidth="1"/>
    <col min="16" max="16384" width="9.140625" style="1" hidden="1"/>
  </cols>
  <sheetData>
    <row r="1" spans="1:14" x14ac:dyDescent="0.25">
      <c r="B1" s="2" t="s">
        <v>1087</v>
      </c>
      <c r="M1" s="1" t="s">
        <v>11102</v>
      </c>
    </row>
    <row r="2" spans="1:14" x14ac:dyDescent="0.25">
      <c r="B2" s="1" t="str">
        <f>Helper_2!K11&amp;" Consumptive Diversion Water Use Reporting Form"</f>
        <v>2025 Consumptive Diversion Water Use Reporting Form</v>
      </c>
      <c r="M2" s="316">
        <f ca="1">TODAY()</f>
        <v>45989</v>
      </c>
      <c r="N2" s="316"/>
    </row>
    <row r="3" spans="1:14" x14ac:dyDescent="0.25"/>
    <row r="4" spans="1:14" x14ac:dyDescent="0.25">
      <c r="B4" s="1" t="str">
        <f>"Permit/Registration #: "&amp;IF(Helper_2!C3&lt;&gt;"",Helper_2!C3,"")</f>
        <v xml:space="preserve">Permit/Registration #: </v>
      </c>
    </row>
    <row r="5" spans="1:14" x14ac:dyDescent="0.25">
      <c r="B5" s="1" t="str">
        <f>"Diversion Name: "&amp;IF(Helper_2!C4&lt;&gt;"",Helper_2!C4,"")</f>
        <v>Diversion Name: Please Select a Permit/Registration ID First</v>
      </c>
    </row>
    <row r="6" spans="1:14" s="156" customFormat="1" x14ac:dyDescent="0.25">
      <c r="A6" s="1"/>
      <c r="B6" s="1" t="str">
        <f>"Client Name: "&amp;IF(Helper_2!C5&lt;&gt;"",Helper_2!C5,"")</f>
        <v xml:space="preserve">Client Name: </v>
      </c>
      <c r="C6" s="1"/>
      <c r="D6" s="1"/>
      <c r="E6" s="1"/>
      <c r="F6" s="1"/>
      <c r="G6" s="1"/>
      <c r="H6" s="1"/>
      <c r="I6" s="1"/>
      <c r="J6" s="1"/>
      <c r="K6" s="1"/>
    </row>
    <row r="7" spans="1:14" x14ac:dyDescent="0.25">
      <c r="B7" s="24" t="str">
        <f>"Method of Measurement: "&amp;IF(Helper_2!C7&lt;&gt;"",Helper_2!C7,"")</f>
        <v>Method of Measurement: Metered</v>
      </c>
      <c r="C7" s="24"/>
      <c r="D7" s="24"/>
      <c r="E7" s="24"/>
      <c r="F7" s="24"/>
      <c r="G7" s="24" t="str">
        <f>"Max. Daily Volume Auth.: "&amp;IF(Helper_2!C9&lt;&gt;"",Helper_2!C9,"")</f>
        <v xml:space="preserve">Max. Daily Volume Auth.: </v>
      </c>
      <c r="H7" s="24"/>
      <c r="I7" s="24"/>
      <c r="J7" s="24"/>
      <c r="K7" s="24"/>
      <c r="M7" s="337" t="s">
        <v>11117</v>
      </c>
      <c r="N7" s="338"/>
    </row>
    <row r="8" spans="1:14" x14ac:dyDescent="0.25">
      <c r="B8" s="1" t="str">
        <f>"Contact Name: "&amp;IF(Helper_2!C10&lt;&gt;"",Helper_2!C10,"")</f>
        <v xml:space="preserve">Contact Name: </v>
      </c>
      <c r="G8" s="1" t="str">
        <f>"Acknowledgement Name: "&amp;IF(Helper_2!C13&lt;&gt;"",Helper_2!C13,"")</f>
        <v>Acknowledgement Name: No digital signature</v>
      </c>
      <c r="M8" s="339" t="str">
        <f>IF(Helper_2!C6&lt;&gt;"",Helper_2!C6,"")</f>
        <v/>
      </c>
      <c r="N8" s="340"/>
    </row>
    <row r="9" spans="1:14" ht="15" customHeight="1" x14ac:dyDescent="0.25">
      <c r="B9" s="1" t="str">
        <f>"Contact Phone #: "&amp;IF(Helper_2!C11&lt;&gt;"",Helper_2!C11,"")</f>
        <v xml:space="preserve">Contact Phone #: </v>
      </c>
      <c r="G9" s="1" t="str">
        <f>"Acknowledgement Date: "&amp;IF(Helper_2!C14&lt;&gt;"",Helper_2!C14,"")</f>
        <v xml:space="preserve">Acknowledgement Date: </v>
      </c>
    </row>
    <row r="10" spans="1:14" x14ac:dyDescent="0.25">
      <c r="B10" s="1" t="str">
        <f>"Contact Email: "&amp;IF(Helper_2!C12&lt;&gt;"",Helper_2!C12,"")</f>
        <v xml:space="preserve">Contact Email: </v>
      </c>
    </row>
    <row r="11" spans="1:14" ht="7.5" customHeight="1" x14ac:dyDescent="0.25"/>
    <row r="12" spans="1:14" ht="15.75" hidden="1" customHeight="1" x14ac:dyDescent="0.25">
      <c r="C12" s="11">
        <v>1</v>
      </c>
      <c r="D12" s="11">
        <v>2</v>
      </c>
      <c r="E12" s="11">
        <v>3</v>
      </c>
      <c r="F12" s="11">
        <v>4</v>
      </c>
      <c r="G12" s="11">
        <v>5</v>
      </c>
      <c r="H12" s="11">
        <v>6</v>
      </c>
      <c r="I12" s="11">
        <v>7</v>
      </c>
      <c r="J12" s="11">
        <v>8</v>
      </c>
      <c r="K12" s="11">
        <v>9</v>
      </c>
      <c r="L12" s="11">
        <v>10</v>
      </c>
      <c r="M12" s="11">
        <v>11</v>
      </c>
      <c r="N12" s="11">
        <v>12</v>
      </c>
    </row>
    <row r="13" spans="1:14" x14ac:dyDescent="0.25">
      <c r="C13" s="25" t="s">
        <v>1093</v>
      </c>
      <c r="D13" s="25" t="s">
        <v>1094</v>
      </c>
      <c r="E13" s="25" t="s">
        <v>1073</v>
      </c>
      <c r="F13" s="25" t="s">
        <v>1074</v>
      </c>
      <c r="G13" s="25" t="s">
        <v>1059</v>
      </c>
      <c r="H13" s="25" t="s">
        <v>1075</v>
      </c>
      <c r="I13" s="25" t="s">
        <v>1076</v>
      </c>
      <c r="J13" s="25" t="s">
        <v>1077</v>
      </c>
      <c r="K13" s="25" t="s">
        <v>1078</v>
      </c>
      <c r="L13" s="25" t="s">
        <v>1079</v>
      </c>
      <c r="M13" s="25" t="s">
        <v>1080</v>
      </c>
      <c r="N13" s="25" t="s">
        <v>1081</v>
      </c>
    </row>
    <row r="14" spans="1:14" x14ac:dyDescent="0.25">
      <c r="B14" s="71" t="s">
        <v>7138</v>
      </c>
      <c r="C14" s="211" t="str">
        <f>HLOOKUP(C$13&amp;"_"&amp;$B14,Output!$O$1:$NP$2,2,0)</f>
        <v>null</v>
      </c>
      <c r="D14" s="211" t="str">
        <f>HLOOKUP(D$13&amp;"_"&amp;$B14,Output!$O$1:$NP$2,2,0)</f>
        <v>null</v>
      </c>
      <c r="E14" s="211" t="str">
        <f>HLOOKUP(E$13&amp;"_"&amp;$B14,Output!$O$1:$NP$2,2,0)</f>
        <v>null</v>
      </c>
      <c r="F14" s="211" t="str">
        <f>HLOOKUP(F$13&amp;"_"&amp;$B14,Output!$O$1:$NP$2,2,0)</f>
        <v>null</v>
      </c>
      <c r="G14" s="211" t="str">
        <f>HLOOKUP(G$13&amp;"_"&amp;$B14,Output!$O$1:$NP$2,2,0)</f>
        <v>null</v>
      </c>
      <c r="H14" s="211" t="str">
        <f>HLOOKUP(H$13&amp;"_"&amp;$B14,Output!$O$1:$NP$2,2,0)</f>
        <v>null</v>
      </c>
      <c r="I14" s="211" t="str">
        <f>HLOOKUP(I$13&amp;"_"&amp;$B14,Output!$O$1:$NP$2,2,0)</f>
        <v>null</v>
      </c>
      <c r="J14" s="211" t="str">
        <f>HLOOKUP(J$13&amp;"_"&amp;$B14,Output!$O$1:$NP$2,2,0)</f>
        <v>null</v>
      </c>
      <c r="K14" s="211" t="str">
        <f>HLOOKUP(K$13&amp;"_"&amp;$B14,Output!$O$1:$NP$2,2,0)</f>
        <v>null</v>
      </c>
      <c r="L14" s="211" t="str">
        <f>HLOOKUP(L$13&amp;"_"&amp;$B14,Output!$O$1:$NP$2,2,0)</f>
        <v>null</v>
      </c>
      <c r="M14" s="211" t="str">
        <f>HLOOKUP(M$13&amp;"_"&amp;$B14,Output!$O$1:$NP$2,2,0)</f>
        <v>null</v>
      </c>
      <c r="N14" s="211" t="str">
        <f>HLOOKUP(N$13&amp;"_"&amp;$B14,Output!$O$1:$NP$2,2,0)</f>
        <v>null</v>
      </c>
    </row>
    <row r="15" spans="1:14" x14ac:dyDescent="0.25">
      <c r="B15" s="71" t="s">
        <v>7139</v>
      </c>
      <c r="C15" s="211" t="str">
        <f>HLOOKUP(C$13&amp;"_"&amp;$B15,Output!$O$1:$NP$2,2,0)</f>
        <v>null</v>
      </c>
      <c r="D15" s="211" t="str">
        <f>HLOOKUP(D$13&amp;"_"&amp;$B15,Output!$O$1:$NP$2,2,0)</f>
        <v>null</v>
      </c>
      <c r="E15" s="211" t="str">
        <f>HLOOKUP(E$13&amp;"_"&amp;$B15,Output!$O$1:$NP$2,2,0)</f>
        <v>null</v>
      </c>
      <c r="F15" s="211" t="str">
        <f>HLOOKUP(F$13&amp;"_"&amp;$B15,Output!$O$1:$NP$2,2,0)</f>
        <v>null</v>
      </c>
      <c r="G15" s="211" t="str">
        <f>HLOOKUP(G$13&amp;"_"&amp;$B15,Output!$O$1:$NP$2,2,0)</f>
        <v>null</v>
      </c>
      <c r="H15" s="211" t="str">
        <f>HLOOKUP(H$13&amp;"_"&amp;$B15,Output!$O$1:$NP$2,2,0)</f>
        <v>null</v>
      </c>
      <c r="I15" s="211" t="str">
        <f>HLOOKUP(I$13&amp;"_"&amp;$B15,Output!$O$1:$NP$2,2,0)</f>
        <v>null</v>
      </c>
      <c r="J15" s="211" t="str">
        <f>HLOOKUP(J$13&amp;"_"&amp;$B15,Output!$O$1:$NP$2,2,0)</f>
        <v>null</v>
      </c>
      <c r="K15" s="211" t="str">
        <f>HLOOKUP(K$13&amp;"_"&amp;$B15,Output!$O$1:$NP$2,2,0)</f>
        <v>null</v>
      </c>
      <c r="L15" s="211" t="str">
        <f>HLOOKUP(L$13&amp;"_"&amp;$B15,Output!$O$1:$NP$2,2,0)</f>
        <v>null</v>
      </c>
      <c r="M15" s="211" t="str">
        <f>HLOOKUP(M$13&amp;"_"&amp;$B15,Output!$O$1:$NP$2,2,0)</f>
        <v>null</v>
      </c>
      <c r="N15" s="211" t="str">
        <f>HLOOKUP(N$13&amp;"_"&amp;$B15,Output!$O$1:$NP$2,2,0)</f>
        <v>null</v>
      </c>
    </row>
    <row r="16" spans="1:14" x14ac:dyDescent="0.25">
      <c r="B16" s="71" t="s">
        <v>7140</v>
      </c>
      <c r="C16" s="211" t="str">
        <f>HLOOKUP(C$13&amp;"_"&amp;$B16,Output!$O$1:$NP$2,2,0)</f>
        <v>null</v>
      </c>
      <c r="D16" s="211" t="str">
        <f>HLOOKUP(D$13&amp;"_"&amp;$B16,Output!$O$1:$NP$2,2,0)</f>
        <v>null</v>
      </c>
      <c r="E16" s="211" t="str">
        <f>HLOOKUP(E$13&amp;"_"&amp;$B16,Output!$O$1:$NP$2,2,0)</f>
        <v>null</v>
      </c>
      <c r="F16" s="211" t="str">
        <f>HLOOKUP(F$13&amp;"_"&amp;$B16,Output!$O$1:$NP$2,2,0)</f>
        <v>null</v>
      </c>
      <c r="G16" s="211" t="str">
        <f>HLOOKUP(G$13&amp;"_"&amp;$B16,Output!$O$1:$NP$2,2,0)</f>
        <v>null</v>
      </c>
      <c r="H16" s="211" t="str">
        <f>HLOOKUP(H$13&amp;"_"&amp;$B16,Output!$O$1:$NP$2,2,0)</f>
        <v>null</v>
      </c>
      <c r="I16" s="211" t="str">
        <f>HLOOKUP(I$13&amp;"_"&amp;$B16,Output!$O$1:$NP$2,2,0)</f>
        <v>null</v>
      </c>
      <c r="J16" s="211" t="str">
        <f>HLOOKUP(J$13&amp;"_"&amp;$B16,Output!$O$1:$NP$2,2,0)</f>
        <v>null</v>
      </c>
      <c r="K16" s="211" t="str">
        <f>HLOOKUP(K$13&amp;"_"&amp;$B16,Output!$O$1:$NP$2,2,0)</f>
        <v>null</v>
      </c>
      <c r="L16" s="211" t="str">
        <f>HLOOKUP(L$13&amp;"_"&amp;$B16,Output!$O$1:$NP$2,2,0)</f>
        <v>null</v>
      </c>
      <c r="M16" s="211" t="str">
        <f>HLOOKUP(M$13&amp;"_"&amp;$B16,Output!$O$1:$NP$2,2,0)</f>
        <v>null</v>
      </c>
      <c r="N16" s="211" t="str">
        <f>HLOOKUP(N$13&amp;"_"&amp;$B16,Output!$O$1:$NP$2,2,0)</f>
        <v>null</v>
      </c>
    </row>
    <row r="17" spans="2:14" x14ac:dyDescent="0.25">
      <c r="B17" s="71" t="s">
        <v>7141</v>
      </c>
      <c r="C17" s="211" t="str">
        <f>HLOOKUP(C$13&amp;"_"&amp;$B17,Output!$O$1:$NP$2,2,0)</f>
        <v>null</v>
      </c>
      <c r="D17" s="211" t="str">
        <f>HLOOKUP(D$13&amp;"_"&amp;$B17,Output!$O$1:$NP$2,2,0)</f>
        <v>null</v>
      </c>
      <c r="E17" s="211" t="str">
        <f>HLOOKUP(E$13&amp;"_"&amp;$B17,Output!$O$1:$NP$2,2,0)</f>
        <v>null</v>
      </c>
      <c r="F17" s="211" t="str">
        <f>HLOOKUP(F$13&amp;"_"&amp;$B17,Output!$O$1:$NP$2,2,0)</f>
        <v>null</v>
      </c>
      <c r="G17" s="211" t="str">
        <f>HLOOKUP(G$13&amp;"_"&amp;$B17,Output!$O$1:$NP$2,2,0)</f>
        <v>null</v>
      </c>
      <c r="H17" s="211" t="str">
        <f>HLOOKUP(H$13&amp;"_"&amp;$B17,Output!$O$1:$NP$2,2,0)</f>
        <v>null</v>
      </c>
      <c r="I17" s="211" t="str">
        <f>HLOOKUP(I$13&amp;"_"&amp;$B17,Output!$O$1:$NP$2,2,0)</f>
        <v>null</v>
      </c>
      <c r="J17" s="211" t="str">
        <f>HLOOKUP(J$13&amp;"_"&amp;$B17,Output!$O$1:$NP$2,2,0)</f>
        <v>null</v>
      </c>
      <c r="K17" s="211" t="str">
        <f>HLOOKUP(K$13&amp;"_"&amp;$B17,Output!$O$1:$NP$2,2,0)</f>
        <v>null</v>
      </c>
      <c r="L17" s="211" t="str">
        <f>HLOOKUP(L$13&amp;"_"&amp;$B17,Output!$O$1:$NP$2,2,0)</f>
        <v>null</v>
      </c>
      <c r="M17" s="211" t="str">
        <f>HLOOKUP(M$13&amp;"_"&amp;$B17,Output!$O$1:$NP$2,2,0)</f>
        <v>null</v>
      </c>
      <c r="N17" s="211" t="str">
        <f>HLOOKUP(N$13&amp;"_"&amp;$B17,Output!$O$1:$NP$2,2,0)</f>
        <v>null</v>
      </c>
    </row>
    <row r="18" spans="2:14" x14ac:dyDescent="0.25">
      <c r="B18" s="71" t="s">
        <v>7142</v>
      </c>
      <c r="C18" s="211" t="str">
        <f>HLOOKUP(C$13&amp;"_"&amp;$B18,Output!$O$1:$NP$2,2,0)</f>
        <v>null</v>
      </c>
      <c r="D18" s="211" t="str">
        <f>HLOOKUP(D$13&amp;"_"&amp;$B18,Output!$O$1:$NP$2,2,0)</f>
        <v>null</v>
      </c>
      <c r="E18" s="211" t="str">
        <f>HLOOKUP(E$13&amp;"_"&amp;$B18,Output!$O$1:$NP$2,2,0)</f>
        <v>null</v>
      </c>
      <c r="F18" s="211" t="str">
        <f>HLOOKUP(F$13&amp;"_"&amp;$B18,Output!$O$1:$NP$2,2,0)</f>
        <v>null</v>
      </c>
      <c r="G18" s="211" t="str">
        <f>HLOOKUP(G$13&amp;"_"&amp;$B18,Output!$O$1:$NP$2,2,0)</f>
        <v>null</v>
      </c>
      <c r="H18" s="211" t="str">
        <f>HLOOKUP(H$13&amp;"_"&amp;$B18,Output!$O$1:$NP$2,2,0)</f>
        <v>null</v>
      </c>
      <c r="I18" s="211" t="str">
        <f>HLOOKUP(I$13&amp;"_"&amp;$B18,Output!$O$1:$NP$2,2,0)</f>
        <v>null</v>
      </c>
      <c r="J18" s="211" t="str">
        <f>HLOOKUP(J$13&amp;"_"&amp;$B18,Output!$O$1:$NP$2,2,0)</f>
        <v>null</v>
      </c>
      <c r="K18" s="211" t="str">
        <f>HLOOKUP(K$13&amp;"_"&amp;$B18,Output!$O$1:$NP$2,2,0)</f>
        <v>null</v>
      </c>
      <c r="L18" s="211" t="str">
        <f>HLOOKUP(L$13&amp;"_"&amp;$B18,Output!$O$1:$NP$2,2,0)</f>
        <v>null</v>
      </c>
      <c r="M18" s="211" t="str">
        <f>HLOOKUP(M$13&amp;"_"&amp;$B18,Output!$O$1:$NP$2,2,0)</f>
        <v>null</v>
      </c>
      <c r="N18" s="211" t="str">
        <f>HLOOKUP(N$13&amp;"_"&amp;$B18,Output!$O$1:$NP$2,2,0)</f>
        <v>null</v>
      </c>
    </row>
    <row r="19" spans="2:14" x14ac:dyDescent="0.25">
      <c r="B19" s="71" t="s">
        <v>7143</v>
      </c>
      <c r="C19" s="211" t="str">
        <f>HLOOKUP(C$13&amp;"_"&amp;$B19,Output!$O$1:$NP$2,2,0)</f>
        <v>null</v>
      </c>
      <c r="D19" s="211" t="str">
        <f>HLOOKUP(D$13&amp;"_"&amp;$B19,Output!$O$1:$NP$2,2,0)</f>
        <v>null</v>
      </c>
      <c r="E19" s="211" t="str">
        <f>HLOOKUP(E$13&amp;"_"&amp;$B19,Output!$O$1:$NP$2,2,0)</f>
        <v>null</v>
      </c>
      <c r="F19" s="211" t="str">
        <f>HLOOKUP(F$13&amp;"_"&amp;$B19,Output!$O$1:$NP$2,2,0)</f>
        <v>null</v>
      </c>
      <c r="G19" s="211" t="str">
        <f>HLOOKUP(G$13&amp;"_"&amp;$B19,Output!$O$1:$NP$2,2,0)</f>
        <v>null</v>
      </c>
      <c r="H19" s="211" t="str">
        <f>HLOOKUP(H$13&amp;"_"&amp;$B19,Output!$O$1:$NP$2,2,0)</f>
        <v>null</v>
      </c>
      <c r="I19" s="211" t="str">
        <f>HLOOKUP(I$13&amp;"_"&amp;$B19,Output!$O$1:$NP$2,2,0)</f>
        <v>null</v>
      </c>
      <c r="J19" s="211" t="str">
        <f>HLOOKUP(J$13&amp;"_"&amp;$B19,Output!$O$1:$NP$2,2,0)</f>
        <v>null</v>
      </c>
      <c r="K19" s="211" t="str">
        <f>HLOOKUP(K$13&amp;"_"&amp;$B19,Output!$O$1:$NP$2,2,0)</f>
        <v>null</v>
      </c>
      <c r="L19" s="211" t="str">
        <f>HLOOKUP(L$13&amp;"_"&amp;$B19,Output!$O$1:$NP$2,2,0)</f>
        <v>null</v>
      </c>
      <c r="M19" s="211" t="str">
        <f>HLOOKUP(M$13&amp;"_"&amp;$B19,Output!$O$1:$NP$2,2,0)</f>
        <v>null</v>
      </c>
      <c r="N19" s="211" t="str">
        <f>HLOOKUP(N$13&amp;"_"&amp;$B19,Output!$O$1:$NP$2,2,0)</f>
        <v>null</v>
      </c>
    </row>
    <row r="20" spans="2:14" x14ac:dyDescent="0.25">
      <c r="B20" s="71" t="s">
        <v>7144</v>
      </c>
      <c r="C20" s="211" t="str">
        <f>HLOOKUP(C$13&amp;"_"&amp;$B20,Output!$O$1:$NP$2,2,0)</f>
        <v>null</v>
      </c>
      <c r="D20" s="211" t="str">
        <f>HLOOKUP(D$13&amp;"_"&amp;$B20,Output!$O$1:$NP$2,2,0)</f>
        <v>null</v>
      </c>
      <c r="E20" s="211" t="str">
        <f>HLOOKUP(E$13&amp;"_"&amp;$B20,Output!$O$1:$NP$2,2,0)</f>
        <v>null</v>
      </c>
      <c r="F20" s="211" t="str">
        <f>HLOOKUP(F$13&amp;"_"&amp;$B20,Output!$O$1:$NP$2,2,0)</f>
        <v>null</v>
      </c>
      <c r="G20" s="211" t="str">
        <f>HLOOKUP(G$13&amp;"_"&amp;$B20,Output!$O$1:$NP$2,2,0)</f>
        <v>null</v>
      </c>
      <c r="H20" s="211" t="str">
        <f>HLOOKUP(H$13&amp;"_"&amp;$B20,Output!$O$1:$NP$2,2,0)</f>
        <v>null</v>
      </c>
      <c r="I20" s="211" t="str">
        <f>HLOOKUP(I$13&amp;"_"&amp;$B20,Output!$O$1:$NP$2,2,0)</f>
        <v>null</v>
      </c>
      <c r="J20" s="211" t="str">
        <f>HLOOKUP(J$13&amp;"_"&amp;$B20,Output!$O$1:$NP$2,2,0)</f>
        <v>null</v>
      </c>
      <c r="K20" s="211" t="str">
        <f>HLOOKUP(K$13&amp;"_"&amp;$B20,Output!$O$1:$NP$2,2,0)</f>
        <v>null</v>
      </c>
      <c r="L20" s="211" t="str">
        <f>HLOOKUP(L$13&amp;"_"&amp;$B20,Output!$O$1:$NP$2,2,0)</f>
        <v>null</v>
      </c>
      <c r="M20" s="211" t="str">
        <f>HLOOKUP(M$13&amp;"_"&amp;$B20,Output!$O$1:$NP$2,2,0)</f>
        <v>null</v>
      </c>
      <c r="N20" s="211" t="str">
        <f>HLOOKUP(N$13&amp;"_"&amp;$B20,Output!$O$1:$NP$2,2,0)</f>
        <v>null</v>
      </c>
    </row>
    <row r="21" spans="2:14" x14ac:dyDescent="0.25">
      <c r="B21" s="71" t="s">
        <v>7145</v>
      </c>
      <c r="C21" s="211" t="str">
        <f>HLOOKUP(C$13&amp;"_"&amp;$B21,Output!$O$1:$NP$2,2,0)</f>
        <v>null</v>
      </c>
      <c r="D21" s="211" t="str">
        <f>HLOOKUP(D$13&amp;"_"&amp;$B21,Output!$O$1:$NP$2,2,0)</f>
        <v>null</v>
      </c>
      <c r="E21" s="211" t="str">
        <f>HLOOKUP(E$13&amp;"_"&amp;$B21,Output!$O$1:$NP$2,2,0)</f>
        <v>null</v>
      </c>
      <c r="F21" s="211" t="str">
        <f>HLOOKUP(F$13&amp;"_"&amp;$B21,Output!$O$1:$NP$2,2,0)</f>
        <v>null</v>
      </c>
      <c r="G21" s="211" t="str">
        <f>HLOOKUP(G$13&amp;"_"&amp;$B21,Output!$O$1:$NP$2,2,0)</f>
        <v>null</v>
      </c>
      <c r="H21" s="211" t="str">
        <f>HLOOKUP(H$13&amp;"_"&amp;$B21,Output!$O$1:$NP$2,2,0)</f>
        <v>null</v>
      </c>
      <c r="I21" s="211" t="str">
        <f>HLOOKUP(I$13&amp;"_"&amp;$B21,Output!$O$1:$NP$2,2,0)</f>
        <v>null</v>
      </c>
      <c r="J21" s="211" t="str">
        <f>HLOOKUP(J$13&amp;"_"&amp;$B21,Output!$O$1:$NP$2,2,0)</f>
        <v>null</v>
      </c>
      <c r="K21" s="211" t="str">
        <f>HLOOKUP(K$13&amp;"_"&amp;$B21,Output!$O$1:$NP$2,2,0)</f>
        <v>null</v>
      </c>
      <c r="L21" s="211" t="str">
        <f>HLOOKUP(L$13&amp;"_"&amp;$B21,Output!$O$1:$NP$2,2,0)</f>
        <v>null</v>
      </c>
      <c r="M21" s="211" t="str">
        <f>HLOOKUP(M$13&amp;"_"&amp;$B21,Output!$O$1:$NP$2,2,0)</f>
        <v>null</v>
      </c>
      <c r="N21" s="211" t="str">
        <f>HLOOKUP(N$13&amp;"_"&amp;$B21,Output!$O$1:$NP$2,2,0)</f>
        <v>null</v>
      </c>
    </row>
    <row r="22" spans="2:14" x14ac:dyDescent="0.25">
      <c r="B22" s="71" t="s">
        <v>7146</v>
      </c>
      <c r="C22" s="211" t="str">
        <f>HLOOKUP(C$13&amp;"_"&amp;$B22,Output!$O$1:$NP$2,2,0)</f>
        <v>null</v>
      </c>
      <c r="D22" s="211" t="str">
        <f>HLOOKUP(D$13&amp;"_"&amp;$B22,Output!$O$1:$NP$2,2,0)</f>
        <v>null</v>
      </c>
      <c r="E22" s="211" t="str">
        <f>HLOOKUP(E$13&amp;"_"&amp;$B22,Output!$O$1:$NP$2,2,0)</f>
        <v>null</v>
      </c>
      <c r="F22" s="211" t="str">
        <f>HLOOKUP(F$13&amp;"_"&amp;$B22,Output!$O$1:$NP$2,2,0)</f>
        <v>null</v>
      </c>
      <c r="G22" s="211" t="str">
        <f>HLOOKUP(G$13&amp;"_"&amp;$B22,Output!$O$1:$NP$2,2,0)</f>
        <v>null</v>
      </c>
      <c r="H22" s="211" t="str">
        <f>HLOOKUP(H$13&amp;"_"&amp;$B22,Output!$O$1:$NP$2,2,0)</f>
        <v>null</v>
      </c>
      <c r="I22" s="211" t="str">
        <f>HLOOKUP(I$13&amp;"_"&amp;$B22,Output!$O$1:$NP$2,2,0)</f>
        <v>null</v>
      </c>
      <c r="J22" s="211" t="str">
        <f>HLOOKUP(J$13&amp;"_"&amp;$B22,Output!$O$1:$NP$2,2,0)</f>
        <v>null</v>
      </c>
      <c r="K22" s="211" t="str">
        <f>HLOOKUP(K$13&amp;"_"&amp;$B22,Output!$O$1:$NP$2,2,0)</f>
        <v>null</v>
      </c>
      <c r="L22" s="211" t="str">
        <f>HLOOKUP(L$13&amp;"_"&amp;$B22,Output!$O$1:$NP$2,2,0)</f>
        <v>null</v>
      </c>
      <c r="M22" s="211" t="str">
        <f>HLOOKUP(M$13&amp;"_"&amp;$B22,Output!$O$1:$NP$2,2,0)</f>
        <v>null</v>
      </c>
      <c r="N22" s="211" t="str">
        <f>HLOOKUP(N$13&amp;"_"&amp;$B22,Output!$O$1:$NP$2,2,0)</f>
        <v>null</v>
      </c>
    </row>
    <row r="23" spans="2:14" x14ac:dyDescent="0.25">
      <c r="B23" s="25">
        <v>10</v>
      </c>
      <c r="C23" s="211" t="str">
        <f>HLOOKUP(C$13&amp;"_"&amp;$B23,Output!$O$1:$NP$2,2,0)</f>
        <v>null</v>
      </c>
      <c r="D23" s="211" t="str">
        <f>HLOOKUP(D$13&amp;"_"&amp;$B23,Output!$O$1:$NP$2,2,0)</f>
        <v>null</v>
      </c>
      <c r="E23" s="211" t="str">
        <f>HLOOKUP(E$13&amp;"_"&amp;$B23,Output!$O$1:$NP$2,2,0)</f>
        <v>null</v>
      </c>
      <c r="F23" s="211" t="str">
        <f>HLOOKUP(F$13&amp;"_"&amp;$B23,Output!$O$1:$NP$2,2,0)</f>
        <v>null</v>
      </c>
      <c r="G23" s="211" t="str">
        <f>HLOOKUP(G$13&amp;"_"&amp;$B23,Output!$O$1:$NP$2,2,0)</f>
        <v>null</v>
      </c>
      <c r="H23" s="211" t="str">
        <f>HLOOKUP(H$13&amp;"_"&amp;$B23,Output!$O$1:$NP$2,2,0)</f>
        <v>null</v>
      </c>
      <c r="I23" s="211" t="str">
        <f>HLOOKUP(I$13&amp;"_"&amp;$B23,Output!$O$1:$NP$2,2,0)</f>
        <v>null</v>
      </c>
      <c r="J23" s="211" t="str">
        <f>HLOOKUP(J$13&amp;"_"&amp;$B23,Output!$O$1:$NP$2,2,0)</f>
        <v>null</v>
      </c>
      <c r="K23" s="211" t="str">
        <f>HLOOKUP(K$13&amp;"_"&amp;$B23,Output!$O$1:$NP$2,2,0)</f>
        <v>null</v>
      </c>
      <c r="L23" s="211" t="str">
        <f>HLOOKUP(L$13&amp;"_"&amp;$B23,Output!$O$1:$NP$2,2,0)</f>
        <v>null</v>
      </c>
      <c r="M23" s="211" t="str">
        <f>HLOOKUP(M$13&amp;"_"&amp;$B23,Output!$O$1:$NP$2,2,0)</f>
        <v>null</v>
      </c>
      <c r="N23" s="211" t="str">
        <f>HLOOKUP(N$13&amp;"_"&amp;$B23,Output!$O$1:$NP$2,2,0)</f>
        <v>null</v>
      </c>
    </row>
    <row r="24" spans="2:14" x14ac:dyDescent="0.25">
      <c r="B24" s="25">
        <v>11</v>
      </c>
      <c r="C24" s="211" t="str">
        <f>HLOOKUP(C$13&amp;"_"&amp;$B24,Output!$O$1:$NP$2,2,0)</f>
        <v>null</v>
      </c>
      <c r="D24" s="211" t="str">
        <f>HLOOKUP(D$13&amp;"_"&amp;$B24,Output!$O$1:$NP$2,2,0)</f>
        <v>null</v>
      </c>
      <c r="E24" s="211" t="str">
        <f>HLOOKUP(E$13&amp;"_"&amp;$B24,Output!$O$1:$NP$2,2,0)</f>
        <v>null</v>
      </c>
      <c r="F24" s="211" t="str">
        <f>HLOOKUP(F$13&amp;"_"&amp;$B24,Output!$O$1:$NP$2,2,0)</f>
        <v>null</v>
      </c>
      <c r="G24" s="211" t="str">
        <f>HLOOKUP(G$13&amp;"_"&amp;$B24,Output!$O$1:$NP$2,2,0)</f>
        <v>null</v>
      </c>
      <c r="H24" s="211" t="str">
        <f>HLOOKUP(H$13&amp;"_"&amp;$B24,Output!$O$1:$NP$2,2,0)</f>
        <v>null</v>
      </c>
      <c r="I24" s="211" t="str">
        <f>HLOOKUP(I$13&amp;"_"&amp;$B24,Output!$O$1:$NP$2,2,0)</f>
        <v>null</v>
      </c>
      <c r="J24" s="211" t="str">
        <f>HLOOKUP(J$13&amp;"_"&amp;$B24,Output!$O$1:$NP$2,2,0)</f>
        <v>null</v>
      </c>
      <c r="K24" s="211" t="str">
        <f>HLOOKUP(K$13&amp;"_"&amp;$B24,Output!$O$1:$NP$2,2,0)</f>
        <v>null</v>
      </c>
      <c r="L24" s="211" t="str">
        <f>HLOOKUP(L$13&amp;"_"&amp;$B24,Output!$O$1:$NP$2,2,0)</f>
        <v>null</v>
      </c>
      <c r="M24" s="211" t="str">
        <f>HLOOKUP(M$13&amp;"_"&amp;$B24,Output!$O$1:$NP$2,2,0)</f>
        <v>null</v>
      </c>
      <c r="N24" s="211" t="str">
        <f>HLOOKUP(N$13&amp;"_"&amp;$B24,Output!$O$1:$NP$2,2,0)</f>
        <v>null</v>
      </c>
    </row>
    <row r="25" spans="2:14" x14ac:dyDescent="0.25">
      <c r="B25" s="25">
        <v>12</v>
      </c>
      <c r="C25" s="211" t="str">
        <f>HLOOKUP(C$13&amp;"_"&amp;$B25,Output!$O$1:$NP$2,2,0)</f>
        <v>null</v>
      </c>
      <c r="D25" s="211" t="str">
        <f>HLOOKUP(D$13&amp;"_"&amp;$B25,Output!$O$1:$NP$2,2,0)</f>
        <v>null</v>
      </c>
      <c r="E25" s="211" t="str">
        <f>HLOOKUP(E$13&amp;"_"&amp;$B25,Output!$O$1:$NP$2,2,0)</f>
        <v>null</v>
      </c>
      <c r="F25" s="211" t="str">
        <f>HLOOKUP(F$13&amp;"_"&amp;$B25,Output!$O$1:$NP$2,2,0)</f>
        <v>null</v>
      </c>
      <c r="G25" s="211" t="str">
        <f>HLOOKUP(G$13&amp;"_"&amp;$B25,Output!$O$1:$NP$2,2,0)</f>
        <v>null</v>
      </c>
      <c r="H25" s="211" t="str">
        <f>HLOOKUP(H$13&amp;"_"&amp;$B25,Output!$O$1:$NP$2,2,0)</f>
        <v>null</v>
      </c>
      <c r="I25" s="211" t="str">
        <f>HLOOKUP(I$13&amp;"_"&amp;$B25,Output!$O$1:$NP$2,2,0)</f>
        <v>null</v>
      </c>
      <c r="J25" s="211" t="str">
        <f>HLOOKUP(J$13&amp;"_"&amp;$B25,Output!$O$1:$NP$2,2,0)</f>
        <v>null</v>
      </c>
      <c r="K25" s="211" t="str">
        <f>HLOOKUP(K$13&amp;"_"&amp;$B25,Output!$O$1:$NP$2,2,0)</f>
        <v>null</v>
      </c>
      <c r="L25" s="211" t="str">
        <f>HLOOKUP(L$13&amp;"_"&amp;$B25,Output!$O$1:$NP$2,2,0)</f>
        <v>null</v>
      </c>
      <c r="M25" s="211" t="str">
        <f>HLOOKUP(M$13&amp;"_"&amp;$B25,Output!$O$1:$NP$2,2,0)</f>
        <v>null</v>
      </c>
      <c r="N25" s="211" t="str">
        <f>HLOOKUP(N$13&amp;"_"&amp;$B25,Output!$O$1:$NP$2,2,0)</f>
        <v>null</v>
      </c>
    </row>
    <row r="26" spans="2:14" x14ac:dyDescent="0.25">
      <c r="B26" s="25">
        <v>13</v>
      </c>
      <c r="C26" s="211" t="str">
        <f>HLOOKUP(C$13&amp;"_"&amp;$B26,Output!$O$1:$NP$2,2,0)</f>
        <v>null</v>
      </c>
      <c r="D26" s="211" t="str">
        <f>HLOOKUP(D$13&amp;"_"&amp;$B26,Output!$O$1:$NP$2,2,0)</f>
        <v>null</v>
      </c>
      <c r="E26" s="211" t="str">
        <f>HLOOKUP(E$13&amp;"_"&amp;$B26,Output!$O$1:$NP$2,2,0)</f>
        <v>null</v>
      </c>
      <c r="F26" s="211" t="str">
        <f>HLOOKUP(F$13&amp;"_"&amp;$B26,Output!$O$1:$NP$2,2,0)</f>
        <v>null</v>
      </c>
      <c r="G26" s="211" t="str">
        <f>HLOOKUP(G$13&amp;"_"&amp;$B26,Output!$O$1:$NP$2,2,0)</f>
        <v>null</v>
      </c>
      <c r="H26" s="211" t="str">
        <f>HLOOKUP(H$13&amp;"_"&amp;$B26,Output!$O$1:$NP$2,2,0)</f>
        <v>null</v>
      </c>
      <c r="I26" s="211" t="str">
        <f>HLOOKUP(I$13&amp;"_"&amp;$B26,Output!$O$1:$NP$2,2,0)</f>
        <v>null</v>
      </c>
      <c r="J26" s="211" t="str">
        <f>HLOOKUP(J$13&amp;"_"&amp;$B26,Output!$O$1:$NP$2,2,0)</f>
        <v>null</v>
      </c>
      <c r="K26" s="211" t="str">
        <f>HLOOKUP(K$13&amp;"_"&amp;$B26,Output!$O$1:$NP$2,2,0)</f>
        <v>null</v>
      </c>
      <c r="L26" s="211" t="str">
        <f>HLOOKUP(L$13&amp;"_"&amp;$B26,Output!$O$1:$NP$2,2,0)</f>
        <v>null</v>
      </c>
      <c r="M26" s="211" t="str">
        <f>HLOOKUP(M$13&amp;"_"&amp;$B26,Output!$O$1:$NP$2,2,0)</f>
        <v>null</v>
      </c>
      <c r="N26" s="211" t="str">
        <f>HLOOKUP(N$13&amp;"_"&amp;$B26,Output!$O$1:$NP$2,2,0)</f>
        <v>null</v>
      </c>
    </row>
    <row r="27" spans="2:14" x14ac:dyDescent="0.25">
      <c r="B27" s="25">
        <v>14</v>
      </c>
      <c r="C27" s="211" t="str">
        <f>HLOOKUP(C$13&amp;"_"&amp;$B27,Output!$O$1:$NP$2,2,0)</f>
        <v>null</v>
      </c>
      <c r="D27" s="211" t="str">
        <f>HLOOKUP(D$13&amp;"_"&amp;$B27,Output!$O$1:$NP$2,2,0)</f>
        <v>null</v>
      </c>
      <c r="E27" s="211" t="str">
        <f>HLOOKUP(E$13&amp;"_"&amp;$B27,Output!$O$1:$NP$2,2,0)</f>
        <v>null</v>
      </c>
      <c r="F27" s="211" t="str">
        <f>HLOOKUP(F$13&amp;"_"&amp;$B27,Output!$O$1:$NP$2,2,0)</f>
        <v>null</v>
      </c>
      <c r="G27" s="211" t="str">
        <f>HLOOKUP(G$13&amp;"_"&amp;$B27,Output!$O$1:$NP$2,2,0)</f>
        <v>null</v>
      </c>
      <c r="H27" s="211" t="str">
        <f>HLOOKUP(H$13&amp;"_"&amp;$B27,Output!$O$1:$NP$2,2,0)</f>
        <v>null</v>
      </c>
      <c r="I27" s="211" t="str">
        <f>HLOOKUP(I$13&amp;"_"&amp;$B27,Output!$O$1:$NP$2,2,0)</f>
        <v>null</v>
      </c>
      <c r="J27" s="211" t="str">
        <f>HLOOKUP(J$13&amp;"_"&amp;$B27,Output!$O$1:$NP$2,2,0)</f>
        <v>null</v>
      </c>
      <c r="K27" s="211" t="str">
        <f>HLOOKUP(K$13&amp;"_"&amp;$B27,Output!$O$1:$NP$2,2,0)</f>
        <v>null</v>
      </c>
      <c r="L27" s="211" t="str">
        <f>HLOOKUP(L$13&amp;"_"&amp;$B27,Output!$O$1:$NP$2,2,0)</f>
        <v>null</v>
      </c>
      <c r="M27" s="211" t="str">
        <f>HLOOKUP(M$13&amp;"_"&amp;$B27,Output!$O$1:$NP$2,2,0)</f>
        <v>null</v>
      </c>
      <c r="N27" s="211" t="str">
        <f>HLOOKUP(N$13&amp;"_"&amp;$B27,Output!$O$1:$NP$2,2,0)</f>
        <v>null</v>
      </c>
    </row>
    <row r="28" spans="2:14" x14ac:dyDescent="0.25">
      <c r="B28" s="25">
        <v>15</v>
      </c>
      <c r="C28" s="211" t="str">
        <f>HLOOKUP(C$13&amp;"_"&amp;$B28,Output!$O$1:$NP$2,2,0)</f>
        <v>null</v>
      </c>
      <c r="D28" s="211" t="str">
        <f>HLOOKUP(D$13&amp;"_"&amp;$B28,Output!$O$1:$NP$2,2,0)</f>
        <v>null</v>
      </c>
      <c r="E28" s="211" t="str">
        <f>HLOOKUP(E$13&amp;"_"&amp;$B28,Output!$O$1:$NP$2,2,0)</f>
        <v>null</v>
      </c>
      <c r="F28" s="211" t="str">
        <f>HLOOKUP(F$13&amp;"_"&amp;$B28,Output!$O$1:$NP$2,2,0)</f>
        <v>null</v>
      </c>
      <c r="G28" s="211" t="str">
        <f>HLOOKUP(G$13&amp;"_"&amp;$B28,Output!$O$1:$NP$2,2,0)</f>
        <v>null</v>
      </c>
      <c r="H28" s="211" t="str">
        <f>HLOOKUP(H$13&amp;"_"&amp;$B28,Output!$O$1:$NP$2,2,0)</f>
        <v>null</v>
      </c>
      <c r="I28" s="211" t="str">
        <f>HLOOKUP(I$13&amp;"_"&amp;$B28,Output!$O$1:$NP$2,2,0)</f>
        <v>null</v>
      </c>
      <c r="J28" s="211" t="str">
        <f>HLOOKUP(J$13&amp;"_"&amp;$B28,Output!$O$1:$NP$2,2,0)</f>
        <v>null</v>
      </c>
      <c r="K28" s="211" t="str">
        <f>HLOOKUP(K$13&amp;"_"&amp;$B28,Output!$O$1:$NP$2,2,0)</f>
        <v>null</v>
      </c>
      <c r="L28" s="211" t="str">
        <f>HLOOKUP(L$13&amp;"_"&amp;$B28,Output!$O$1:$NP$2,2,0)</f>
        <v>null</v>
      </c>
      <c r="M28" s="211" t="str">
        <f>HLOOKUP(M$13&amp;"_"&amp;$B28,Output!$O$1:$NP$2,2,0)</f>
        <v>null</v>
      </c>
      <c r="N28" s="211" t="str">
        <f>HLOOKUP(N$13&amp;"_"&amp;$B28,Output!$O$1:$NP$2,2,0)</f>
        <v>null</v>
      </c>
    </row>
    <row r="29" spans="2:14" x14ac:dyDescent="0.25">
      <c r="B29" s="25">
        <v>16</v>
      </c>
      <c r="C29" s="211" t="str">
        <f>HLOOKUP(C$13&amp;"_"&amp;$B29,Output!$O$1:$NP$2,2,0)</f>
        <v>null</v>
      </c>
      <c r="D29" s="211" t="str">
        <f>HLOOKUP(D$13&amp;"_"&amp;$B29,Output!$O$1:$NP$2,2,0)</f>
        <v>null</v>
      </c>
      <c r="E29" s="211" t="str">
        <f>HLOOKUP(E$13&amp;"_"&amp;$B29,Output!$O$1:$NP$2,2,0)</f>
        <v>null</v>
      </c>
      <c r="F29" s="211" t="str">
        <f>HLOOKUP(F$13&amp;"_"&amp;$B29,Output!$O$1:$NP$2,2,0)</f>
        <v>null</v>
      </c>
      <c r="G29" s="211" t="str">
        <f>HLOOKUP(G$13&amp;"_"&amp;$B29,Output!$O$1:$NP$2,2,0)</f>
        <v>null</v>
      </c>
      <c r="H29" s="211" t="str">
        <f>HLOOKUP(H$13&amp;"_"&amp;$B29,Output!$O$1:$NP$2,2,0)</f>
        <v>null</v>
      </c>
      <c r="I29" s="211" t="str">
        <f>HLOOKUP(I$13&amp;"_"&amp;$B29,Output!$O$1:$NP$2,2,0)</f>
        <v>null</v>
      </c>
      <c r="J29" s="211" t="str">
        <f>HLOOKUP(J$13&amp;"_"&amp;$B29,Output!$O$1:$NP$2,2,0)</f>
        <v>null</v>
      </c>
      <c r="K29" s="211" t="str">
        <f>HLOOKUP(K$13&amp;"_"&amp;$B29,Output!$O$1:$NP$2,2,0)</f>
        <v>null</v>
      </c>
      <c r="L29" s="211" t="str">
        <f>HLOOKUP(L$13&amp;"_"&amp;$B29,Output!$O$1:$NP$2,2,0)</f>
        <v>null</v>
      </c>
      <c r="M29" s="211" t="str">
        <f>HLOOKUP(M$13&amp;"_"&amp;$B29,Output!$O$1:$NP$2,2,0)</f>
        <v>null</v>
      </c>
      <c r="N29" s="211" t="str">
        <f>HLOOKUP(N$13&amp;"_"&amp;$B29,Output!$O$1:$NP$2,2,0)</f>
        <v>null</v>
      </c>
    </row>
    <row r="30" spans="2:14" x14ac:dyDescent="0.25">
      <c r="B30" s="25">
        <v>17</v>
      </c>
      <c r="C30" s="211" t="str">
        <f>HLOOKUP(C$13&amp;"_"&amp;$B30,Output!$O$1:$NP$2,2,0)</f>
        <v>null</v>
      </c>
      <c r="D30" s="211" t="str">
        <f>HLOOKUP(D$13&amp;"_"&amp;$B30,Output!$O$1:$NP$2,2,0)</f>
        <v>null</v>
      </c>
      <c r="E30" s="211" t="str">
        <f>HLOOKUP(E$13&amp;"_"&amp;$B30,Output!$O$1:$NP$2,2,0)</f>
        <v>null</v>
      </c>
      <c r="F30" s="211" t="str">
        <f>HLOOKUP(F$13&amp;"_"&amp;$B30,Output!$O$1:$NP$2,2,0)</f>
        <v>null</v>
      </c>
      <c r="G30" s="211" t="str">
        <f>HLOOKUP(G$13&amp;"_"&amp;$B30,Output!$O$1:$NP$2,2,0)</f>
        <v>null</v>
      </c>
      <c r="H30" s="211" t="str">
        <f>HLOOKUP(H$13&amp;"_"&amp;$B30,Output!$O$1:$NP$2,2,0)</f>
        <v>null</v>
      </c>
      <c r="I30" s="211" t="str">
        <f>HLOOKUP(I$13&amp;"_"&amp;$B30,Output!$O$1:$NP$2,2,0)</f>
        <v>null</v>
      </c>
      <c r="J30" s="211" t="str">
        <f>HLOOKUP(J$13&amp;"_"&amp;$B30,Output!$O$1:$NP$2,2,0)</f>
        <v>null</v>
      </c>
      <c r="K30" s="211" t="str">
        <f>HLOOKUP(K$13&amp;"_"&amp;$B30,Output!$O$1:$NP$2,2,0)</f>
        <v>null</v>
      </c>
      <c r="L30" s="211" t="str">
        <f>HLOOKUP(L$13&amp;"_"&amp;$B30,Output!$O$1:$NP$2,2,0)</f>
        <v>null</v>
      </c>
      <c r="M30" s="211" t="str">
        <f>HLOOKUP(M$13&amp;"_"&amp;$B30,Output!$O$1:$NP$2,2,0)</f>
        <v>null</v>
      </c>
      <c r="N30" s="211" t="str">
        <f>HLOOKUP(N$13&amp;"_"&amp;$B30,Output!$O$1:$NP$2,2,0)</f>
        <v>null</v>
      </c>
    </row>
    <row r="31" spans="2:14" x14ac:dyDescent="0.25">
      <c r="B31" s="25">
        <v>18</v>
      </c>
      <c r="C31" s="211" t="str">
        <f>HLOOKUP(C$13&amp;"_"&amp;$B31,Output!$O$1:$NP$2,2,0)</f>
        <v>null</v>
      </c>
      <c r="D31" s="211" t="str">
        <f>HLOOKUP(D$13&amp;"_"&amp;$B31,Output!$O$1:$NP$2,2,0)</f>
        <v>null</v>
      </c>
      <c r="E31" s="211" t="str">
        <f>HLOOKUP(E$13&amp;"_"&amp;$B31,Output!$O$1:$NP$2,2,0)</f>
        <v>null</v>
      </c>
      <c r="F31" s="211" t="str">
        <f>HLOOKUP(F$13&amp;"_"&amp;$B31,Output!$O$1:$NP$2,2,0)</f>
        <v>null</v>
      </c>
      <c r="G31" s="211" t="str">
        <f>HLOOKUP(G$13&amp;"_"&amp;$B31,Output!$O$1:$NP$2,2,0)</f>
        <v>null</v>
      </c>
      <c r="H31" s="211" t="str">
        <f>HLOOKUP(H$13&amp;"_"&amp;$B31,Output!$O$1:$NP$2,2,0)</f>
        <v>null</v>
      </c>
      <c r="I31" s="211" t="str">
        <f>HLOOKUP(I$13&amp;"_"&amp;$B31,Output!$O$1:$NP$2,2,0)</f>
        <v>null</v>
      </c>
      <c r="J31" s="211" t="str">
        <f>HLOOKUP(J$13&amp;"_"&amp;$B31,Output!$O$1:$NP$2,2,0)</f>
        <v>null</v>
      </c>
      <c r="K31" s="211" t="str">
        <f>HLOOKUP(K$13&amp;"_"&amp;$B31,Output!$O$1:$NP$2,2,0)</f>
        <v>null</v>
      </c>
      <c r="L31" s="211" t="str">
        <f>HLOOKUP(L$13&amp;"_"&amp;$B31,Output!$O$1:$NP$2,2,0)</f>
        <v>null</v>
      </c>
      <c r="M31" s="211" t="str">
        <f>HLOOKUP(M$13&amp;"_"&amp;$B31,Output!$O$1:$NP$2,2,0)</f>
        <v>null</v>
      </c>
      <c r="N31" s="211" t="str">
        <f>HLOOKUP(N$13&amp;"_"&amp;$B31,Output!$O$1:$NP$2,2,0)</f>
        <v>null</v>
      </c>
    </row>
    <row r="32" spans="2:14" x14ac:dyDescent="0.25">
      <c r="B32" s="25">
        <v>19</v>
      </c>
      <c r="C32" s="211" t="str">
        <f>HLOOKUP(C$13&amp;"_"&amp;$B32,Output!$O$1:$NP$2,2,0)</f>
        <v>null</v>
      </c>
      <c r="D32" s="211" t="str">
        <f>HLOOKUP(D$13&amp;"_"&amp;$B32,Output!$O$1:$NP$2,2,0)</f>
        <v>null</v>
      </c>
      <c r="E32" s="211" t="str">
        <f>HLOOKUP(E$13&amp;"_"&amp;$B32,Output!$O$1:$NP$2,2,0)</f>
        <v>null</v>
      </c>
      <c r="F32" s="211" t="str">
        <f>HLOOKUP(F$13&amp;"_"&amp;$B32,Output!$O$1:$NP$2,2,0)</f>
        <v>null</v>
      </c>
      <c r="G32" s="211" t="str">
        <f>HLOOKUP(G$13&amp;"_"&amp;$B32,Output!$O$1:$NP$2,2,0)</f>
        <v>null</v>
      </c>
      <c r="H32" s="211" t="str">
        <f>HLOOKUP(H$13&amp;"_"&amp;$B32,Output!$O$1:$NP$2,2,0)</f>
        <v>null</v>
      </c>
      <c r="I32" s="211" t="str">
        <f>HLOOKUP(I$13&amp;"_"&amp;$B32,Output!$O$1:$NP$2,2,0)</f>
        <v>null</v>
      </c>
      <c r="J32" s="211" t="str">
        <f>HLOOKUP(J$13&amp;"_"&amp;$B32,Output!$O$1:$NP$2,2,0)</f>
        <v>null</v>
      </c>
      <c r="K32" s="211" t="str">
        <f>HLOOKUP(K$13&amp;"_"&amp;$B32,Output!$O$1:$NP$2,2,0)</f>
        <v>null</v>
      </c>
      <c r="L32" s="211" t="str">
        <f>HLOOKUP(L$13&amp;"_"&amp;$B32,Output!$O$1:$NP$2,2,0)</f>
        <v>null</v>
      </c>
      <c r="M32" s="211" t="str">
        <f>HLOOKUP(M$13&amp;"_"&amp;$B32,Output!$O$1:$NP$2,2,0)</f>
        <v>null</v>
      </c>
      <c r="N32" s="211" t="str">
        <f>HLOOKUP(N$13&amp;"_"&amp;$B32,Output!$O$1:$NP$2,2,0)</f>
        <v>null</v>
      </c>
    </row>
    <row r="33" spans="2:14" x14ac:dyDescent="0.25">
      <c r="B33" s="25">
        <v>20</v>
      </c>
      <c r="C33" s="211" t="str">
        <f>HLOOKUP(C$13&amp;"_"&amp;$B33,Output!$O$1:$NP$2,2,0)</f>
        <v>null</v>
      </c>
      <c r="D33" s="211" t="str">
        <f>HLOOKUP(D$13&amp;"_"&amp;$B33,Output!$O$1:$NP$2,2,0)</f>
        <v>null</v>
      </c>
      <c r="E33" s="211" t="str">
        <f>HLOOKUP(E$13&amp;"_"&amp;$B33,Output!$O$1:$NP$2,2,0)</f>
        <v>null</v>
      </c>
      <c r="F33" s="211" t="str">
        <f>HLOOKUP(F$13&amp;"_"&amp;$B33,Output!$O$1:$NP$2,2,0)</f>
        <v>null</v>
      </c>
      <c r="G33" s="211" t="str">
        <f>HLOOKUP(G$13&amp;"_"&amp;$B33,Output!$O$1:$NP$2,2,0)</f>
        <v>null</v>
      </c>
      <c r="H33" s="211" t="str">
        <f>HLOOKUP(H$13&amp;"_"&amp;$B33,Output!$O$1:$NP$2,2,0)</f>
        <v>null</v>
      </c>
      <c r="I33" s="211" t="str">
        <f>HLOOKUP(I$13&amp;"_"&amp;$B33,Output!$O$1:$NP$2,2,0)</f>
        <v>null</v>
      </c>
      <c r="J33" s="211" t="str">
        <f>HLOOKUP(J$13&amp;"_"&amp;$B33,Output!$O$1:$NP$2,2,0)</f>
        <v>null</v>
      </c>
      <c r="K33" s="211" t="str">
        <f>HLOOKUP(K$13&amp;"_"&amp;$B33,Output!$O$1:$NP$2,2,0)</f>
        <v>null</v>
      </c>
      <c r="L33" s="211" t="str">
        <f>HLOOKUP(L$13&amp;"_"&amp;$B33,Output!$O$1:$NP$2,2,0)</f>
        <v>null</v>
      </c>
      <c r="M33" s="211" t="str">
        <f>HLOOKUP(M$13&amp;"_"&amp;$B33,Output!$O$1:$NP$2,2,0)</f>
        <v>null</v>
      </c>
      <c r="N33" s="211" t="str">
        <f>HLOOKUP(N$13&amp;"_"&amp;$B33,Output!$O$1:$NP$2,2,0)</f>
        <v>null</v>
      </c>
    </row>
    <row r="34" spans="2:14" x14ac:dyDescent="0.25">
      <c r="B34" s="25">
        <v>21</v>
      </c>
      <c r="C34" s="211" t="str">
        <f>HLOOKUP(C$13&amp;"_"&amp;$B34,Output!$O$1:$NP$2,2,0)</f>
        <v>null</v>
      </c>
      <c r="D34" s="211" t="str">
        <f>HLOOKUP(D$13&amp;"_"&amp;$B34,Output!$O$1:$NP$2,2,0)</f>
        <v>null</v>
      </c>
      <c r="E34" s="211" t="str">
        <f>HLOOKUP(E$13&amp;"_"&amp;$B34,Output!$O$1:$NP$2,2,0)</f>
        <v>null</v>
      </c>
      <c r="F34" s="211" t="str">
        <f>HLOOKUP(F$13&amp;"_"&amp;$B34,Output!$O$1:$NP$2,2,0)</f>
        <v>null</v>
      </c>
      <c r="G34" s="211" t="str">
        <f>HLOOKUP(G$13&amp;"_"&amp;$B34,Output!$O$1:$NP$2,2,0)</f>
        <v>null</v>
      </c>
      <c r="H34" s="211" t="str">
        <f>HLOOKUP(H$13&amp;"_"&amp;$B34,Output!$O$1:$NP$2,2,0)</f>
        <v>null</v>
      </c>
      <c r="I34" s="211" t="str">
        <f>HLOOKUP(I$13&amp;"_"&amp;$B34,Output!$O$1:$NP$2,2,0)</f>
        <v>null</v>
      </c>
      <c r="J34" s="211" t="str">
        <f>HLOOKUP(J$13&amp;"_"&amp;$B34,Output!$O$1:$NP$2,2,0)</f>
        <v>null</v>
      </c>
      <c r="K34" s="211" t="str">
        <f>HLOOKUP(K$13&amp;"_"&amp;$B34,Output!$O$1:$NP$2,2,0)</f>
        <v>null</v>
      </c>
      <c r="L34" s="211" t="str">
        <f>HLOOKUP(L$13&amp;"_"&amp;$B34,Output!$O$1:$NP$2,2,0)</f>
        <v>null</v>
      </c>
      <c r="M34" s="211" t="str">
        <f>HLOOKUP(M$13&amp;"_"&amp;$B34,Output!$O$1:$NP$2,2,0)</f>
        <v>null</v>
      </c>
      <c r="N34" s="211" t="str">
        <f>HLOOKUP(N$13&amp;"_"&amp;$B34,Output!$O$1:$NP$2,2,0)</f>
        <v>null</v>
      </c>
    </row>
    <row r="35" spans="2:14" x14ac:dyDescent="0.25">
      <c r="B35" s="25">
        <v>22</v>
      </c>
      <c r="C35" s="211" t="str">
        <f>HLOOKUP(C$13&amp;"_"&amp;$B35,Output!$O$1:$NP$2,2,0)</f>
        <v>null</v>
      </c>
      <c r="D35" s="211" t="str">
        <f>HLOOKUP(D$13&amp;"_"&amp;$B35,Output!$O$1:$NP$2,2,0)</f>
        <v>null</v>
      </c>
      <c r="E35" s="211" t="str">
        <f>HLOOKUP(E$13&amp;"_"&amp;$B35,Output!$O$1:$NP$2,2,0)</f>
        <v>null</v>
      </c>
      <c r="F35" s="211" t="str">
        <f>HLOOKUP(F$13&amp;"_"&amp;$B35,Output!$O$1:$NP$2,2,0)</f>
        <v>null</v>
      </c>
      <c r="G35" s="211" t="str">
        <f>HLOOKUP(G$13&amp;"_"&amp;$B35,Output!$O$1:$NP$2,2,0)</f>
        <v>null</v>
      </c>
      <c r="H35" s="211" t="str">
        <f>HLOOKUP(H$13&amp;"_"&amp;$B35,Output!$O$1:$NP$2,2,0)</f>
        <v>null</v>
      </c>
      <c r="I35" s="211" t="str">
        <f>HLOOKUP(I$13&amp;"_"&amp;$B35,Output!$O$1:$NP$2,2,0)</f>
        <v>null</v>
      </c>
      <c r="J35" s="211" t="str">
        <f>HLOOKUP(J$13&amp;"_"&amp;$B35,Output!$O$1:$NP$2,2,0)</f>
        <v>null</v>
      </c>
      <c r="K35" s="211" t="str">
        <f>HLOOKUP(K$13&amp;"_"&amp;$B35,Output!$O$1:$NP$2,2,0)</f>
        <v>null</v>
      </c>
      <c r="L35" s="211" t="str">
        <f>HLOOKUP(L$13&amp;"_"&amp;$B35,Output!$O$1:$NP$2,2,0)</f>
        <v>null</v>
      </c>
      <c r="M35" s="211" t="str">
        <f>HLOOKUP(M$13&amp;"_"&amp;$B35,Output!$O$1:$NP$2,2,0)</f>
        <v>null</v>
      </c>
      <c r="N35" s="211" t="str">
        <f>HLOOKUP(N$13&amp;"_"&amp;$B35,Output!$O$1:$NP$2,2,0)</f>
        <v>null</v>
      </c>
    </row>
    <row r="36" spans="2:14" x14ac:dyDescent="0.25">
      <c r="B36" s="25">
        <v>23</v>
      </c>
      <c r="C36" s="211" t="str">
        <f>HLOOKUP(C$13&amp;"_"&amp;$B36,Output!$O$1:$NP$2,2,0)</f>
        <v>null</v>
      </c>
      <c r="D36" s="211" t="str">
        <f>HLOOKUP(D$13&amp;"_"&amp;$B36,Output!$O$1:$NP$2,2,0)</f>
        <v>null</v>
      </c>
      <c r="E36" s="211" t="str">
        <f>HLOOKUP(E$13&amp;"_"&amp;$B36,Output!$O$1:$NP$2,2,0)</f>
        <v>null</v>
      </c>
      <c r="F36" s="211" t="str">
        <f>HLOOKUP(F$13&amp;"_"&amp;$B36,Output!$O$1:$NP$2,2,0)</f>
        <v>null</v>
      </c>
      <c r="G36" s="211" t="str">
        <f>HLOOKUP(G$13&amp;"_"&amp;$B36,Output!$O$1:$NP$2,2,0)</f>
        <v>null</v>
      </c>
      <c r="H36" s="211" t="str">
        <f>HLOOKUP(H$13&amp;"_"&amp;$B36,Output!$O$1:$NP$2,2,0)</f>
        <v>null</v>
      </c>
      <c r="I36" s="211" t="str">
        <f>HLOOKUP(I$13&amp;"_"&amp;$B36,Output!$O$1:$NP$2,2,0)</f>
        <v>null</v>
      </c>
      <c r="J36" s="211" t="str">
        <f>HLOOKUP(J$13&amp;"_"&amp;$B36,Output!$O$1:$NP$2,2,0)</f>
        <v>null</v>
      </c>
      <c r="K36" s="211" t="str">
        <f>HLOOKUP(K$13&amp;"_"&amp;$B36,Output!$O$1:$NP$2,2,0)</f>
        <v>null</v>
      </c>
      <c r="L36" s="211" t="str">
        <f>HLOOKUP(L$13&amp;"_"&amp;$B36,Output!$O$1:$NP$2,2,0)</f>
        <v>null</v>
      </c>
      <c r="M36" s="211" t="str">
        <f>HLOOKUP(M$13&amp;"_"&amp;$B36,Output!$O$1:$NP$2,2,0)</f>
        <v>null</v>
      </c>
      <c r="N36" s="211" t="str">
        <f>HLOOKUP(N$13&amp;"_"&amp;$B36,Output!$O$1:$NP$2,2,0)</f>
        <v>null</v>
      </c>
    </row>
    <row r="37" spans="2:14" x14ac:dyDescent="0.25">
      <c r="B37" s="25">
        <v>24</v>
      </c>
      <c r="C37" s="211" t="str">
        <f>HLOOKUP(C$13&amp;"_"&amp;$B37,Output!$O$1:$NP$2,2,0)</f>
        <v>null</v>
      </c>
      <c r="D37" s="211" t="str">
        <f>HLOOKUP(D$13&amp;"_"&amp;$B37,Output!$O$1:$NP$2,2,0)</f>
        <v>null</v>
      </c>
      <c r="E37" s="211" t="str">
        <f>HLOOKUP(E$13&amp;"_"&amp;$B37,Output!$O$1:$NP$2,2,0)</f>
        <v>null</v>
      </c>
      <c r="F37" s="211" t="str">
        <f>HLOOKUP(F$13&amp;"_"&amp;$B37,Output!$O$1:$NP$2,2,0)</f>
        <v>null</v>
      </c>
      <c r="G37" s="211" t="str">
        <f>HLOOKUP(G$13&amp;"_"&amp;$B37,Output!$O$1:$NP$2,2,0)</f>
        <v>null</v>
      </c>
      <c r="H37" s="211" t="str">
        <f>HLOOKUP(H$13&amp;"_"&amp;$B37,Output!$O$1:$NP$2,2,0)</f>
        <v>null</v>
      </c>
      <c r="I37" s="211" t="str">
        <f>HLOOKUP(I$13&amp;"_"&amp;$B37,Output!$O$1:$NP$2,2,0)</f>
        <v>null</v>
      </c>
      <c r="J37" s="211" t="str">
        <f>HLOOKUP(J$13&amp;"_"&amp;$B37,Output!$O$1:$NP$2,2,0)</f>
        <v>null</v>
      </c>
      <c r="K37" s="211" t="str">
        <f>HLOOKUP(K$13&amp;"_"&amp;$B37,Output!$O$1:$NP$2,2,0)</f>
        <v>null</v>
      </c>
      <c r="L37" s="211" t="str">
        <f>HLOOKUP(L$13&amp;"_"&amp;$B37,Output!$O$1:$NP$2,2,0)</f>
        <v>null</v>
      </c>
      <c r="M37" s="211" t="str">
        <f>HLOOKUP(M$13&amp;"_"&amp;$B37,Output!$O$1:$NP$2,2,0)</f>
        <v>null</v>
      </c>
      <c r="N37" s="211" t="str">
        <f>HLOOKUP(N$13&amp;"_"&amp;$B37,Output!$O$1:$NP$2,2,0)</f>
        <v>null</v>
      </c>
    </row>
    <row r="38" spans="2:14" x14ac:dyDescent="0.25">
      <c r="B38" s="25">
        <v>25</v>
      </c>
      <c r="C38" s="211" t="str">
        <f>HLOOKUP(C$13&amp;"_"&amp;$B38,Output!$O$1:$NP$2,2,0)</f>
        <v>null</v>
      </c>
      <c r="D38" s="211" t="str">
        <f>HLOOKUP(D$13&amp;"_"&amp;$B38,Output!$O$1:$NP$2,2,0)</f>
        <v>null</v>
      </c>
      <c r="E38" s="211" t="str">
        <f>HLOOKUP(E$13&amp;"_"&amp;$B38,Output!$O$1:$NP$2,2,0)</f>
        <v>null</v>
      </c>
      <c r="F38" s="211" t="str">
        <f>HLOOKUP(F$13&amp;"_"&amp;$B38,Output!$O$1:$NP$2,2,0)</f>
        <v>null</v>
      </c>
      <c r="G38" s="211" t="str">
        <f>HLOOKUP(G$13&amp;"_"&amp;$B38,Output!$O$1:$NP$2,2,0)</f>
        <v>null</v>
      </c>
      <c r="H38" s="211" t="str">
        <f>HLOOKUP(H$13&amp;"_"&amp;$B38,Output!$O$1:$NP$2,2,0)</f>
        <v>null</v>
      </c>
      <c r="I38" s="211" t="str">
        <f>HLOOKUP(I$13&amp;"_"&amp;$B38,Output!$O$1:$NP$2,2,0)</f>
        <v>null</v>
      </c>
      <c r="J38" s="211" t="str">
        <f>HLOOKUP(J$13&amp;"_"&amp;$B38,Output!$O$1:$NP$2,2,0)</f>
        <v>null</v>
      </c>
      <c r="K38" s="211" t="str">
        <f>HLOOKUP(K$13&amp;"_"&amp;$B38,Output!$O$1:$NP$2,2,0)</f>
        <v>null</v>
      </c>
      <c r="L38" s="211" t="str">
        <f>HLOOKUP(L$13&amp;"_"&amp;$B38,Output!$O$1:$NP$2,2,0)</f>
        <v>null</v>
      </c>
      <c r="M38" s="211" t="str">
        <f>HLOOKUP(M$13&amp;"_"&amp;$B38,Output!$O$1:$NP$2,2,0)</f>
        <v>null</v>
      </c>
      <c r="N38" s="211" t="str">
        <f>HLOOKUP(N$13&amp;"_"&amp;$B38,Output!$O$1:$NP$2,2,0)</f>
        <v>null</v>
      </c>
    </row>
    <row r="39" spans="2:14" x14ac:dyDescent="0.25">
      <c r="B39" s="25">
        <v>26</v>
      </c>
      <c r="C39" s="211" t="str">
        <f>HLOOKUP(C$13&amp;"_"&amp;$B39,Output!$O$1:$NP$2,2,0)</f>
        <v>null</v>
      </c>
      <c r="D39" s="211" t="str">
        <f>HLOOKUP(D$13&amp;"_"&amp;$B39,Output!$O$1:$NP$2,2,0)</f>
        <v>null</v>
      </c>
      <c r="E39" s="211" t="str">
        <f>HLOOKUP(E$13&amp;"_"&amp;$B39,Output!$O$1:$NP$2,2,0)</f>
        <v>null</v>
      </c>
      <c r="F39" s="211" t="str">
        <f>HLOOKUP(F$13&amp;"_"&amp;$B39,Output!$O$1:$NP$2,2,0)</f>
        <v>null</v>
      </c>
      <c r="G39" s="211" t="str">
        <f>HLOOKUP(G$13&amp;"_"&amp;$B39,Output!$O$1:$NP$2,2,0)</f>
        <v>null</v>
      </c>
      <c r="H39" s="211" t="str">
        <f>HLOOKUP(H$13&amp;"_"&amp;$B39,Output!$O$1:$NP$2,2,0)</f>
        <v>null</v>
      </c>
      <c r="I39" s="211" t="str">
        <f>HLOOKUP(I$13&amp;"_"&amp;$B39,Output!$O$1:$NP$2,2,0)</f>
        <v>null</v>
      </c>
      <c r="J39" s="211" t="str">
        <f>HLOOKUP(J$13&amp;"_"&amp;$B39,Output!$O$1:$NP$2,2,0)</f>
        <v>null</v>
      </c>
      <c r="K39" s="211" t="str">
        <f>HLOOKUP(K$13&amp;"_"&amp;$B39,Output!$O$1:$NP$2,2,0)</f>
        <v>null</v>
      </c>
      <c r="L39" s="211" t="str">
        <f>HLOOKUP(L$13&amp;"_"&amp;$B39,Output!$O$1:$NP$2,2,0)</f>
        <v>null</v>
      </c>
      <c r="M39" s="211" t="str">
        <f>HLOOKUP(M$13&amp;"_"&amp;$B39,Output!$O$1:$NP$2,2,0)</f>
        <v>null</v>
      </c>
      <c r="N39" s="211" t="str">
        <f>HLOOKUP(N$13&amp;"_"&amp;$B39,Output!$O$1:$NP$2,2,0)</f>
        <v>null</v>
      </c>
    </row>
    <row r="40" spans="2:14" x14ac:dyDescent="0.25">
      <c r="B40" s="25">
        <v>27</v>
      </c>
      <c r="C40" s="211" t="str">
        <f>HLOOKUP(C$13&amp;"_"&amp;$B40,Output!$O$1:$NP$2,2,0)</f>
        <v>null</v>
      </c>
      <c r="D40" s="211" t="str">
        <f>HLOOKUP(D$13&amp;"_"&amp;$B40,Output!$O$1:$NP$2,2,0)</f>
        <v>null</v>
      </c>
      <c r="E40" s="211" t="str">
        <f>HLOOKUP(E$13&amp;"_"&amp;$B40,Output!$O$1:$NP$2,2,0)</f>
        <v>null</v>
      </c>
      <c r="F40" s="211" t="str">
        <f>HLOOKUP(F$13&amp;"_"&amp;$B40,Output!$O$1:$NP$2,2,0)</f>
        <v>null</v>
      </c>
      <c r="G40" s="211" t="str">
        <f>HLOOKUP(G$13&amp;"_"&amp;$B40,Output!$O$1:$NP$2,2,0)</f>
        <v>null</v>
      </c>
      <c r="H40" s="211" t="str">
        <f>HLOOKUP(H$13&amp;"_"&amp;$B40,Output!$O$1:$NP$2,2,0)</f>
        <v>null</v>
      </c>
      <c r="I40" s="211" t="str">
        <f>HLOOKUP(I$13&amp;"_"&amp;$B40,Output!$O$1:$NP$2,2,0)</f>
        <v>null</v>
      </c>
      <c r="J40" s="211" t="str">
        <f>HLOOKUP(J$13&amp;"_"&amp;$B40,Output!$O$1:$NP$2,2,0)</f>
        <v>null</v>
      </c>
      <c r="K40" s="211" t="str">
        <f>HLOOKUP(K$13&amp;"_"&amp;$B40,Output!$O$1:$NP$2,2,0)</f>
        <v>null</v>
      </c>
      <c r="L40" s="211" t="str">
        <f>HLOOKUP(L$13&amp;"_"&amp;$B40,Output!$O$1:$NP$2,2,0)</f>
        <v>null</v>
      </c>
      <c r="M40" s="211" t="str">
        <f>HLOOKUP(M$13&amp;"_"&amp;$B40,Output!$O$1:$NP$2,2,0)</f>
        <v>null</v>
      </c>
      <c r="N40" s="211" t="str">
        <f>HLOOKUP(N$13&amp;"_"&amp;$B40,Output!$O$1:$NP$2,2,0)</f>
        <v>null</v>
      </c>
    </row>
    <row r="41" spans="2:14" x14ac:dyDescent="0.25">
      <c r="B41" s="25">
        <v>28</v>
      </c>
      <c r="C41" s="211" t="str">
        <f>HLOOKUP(C$13&amp;"_"&amp;$B41,Output!$O$1:$NP$2,2,0)</f>
        <v>null</v>
      </c>
      <c r="D41" s="211" t="str">
        <f>HLOOKUP(D$13&amp;"_"&amp;$B41,Output!$O$1:$NP$2,2,0)</f>
        <v>null</v>
      </c>
      <c r="E41" s="211" t="str">
        <f>HLOOKUP(E$13&amp;"_"&amp;$B41,Output!$O$1:$NP$2,2,0)</f>
        <v>null</v>
      </c>
      <c r="F41" s="211" t="str">
        <f>HLOOKUP(F$13&amp;"_"&amp;$B41,Output!$O$1:$NP$2,2,0)</f>
        <v>null</v>
      </c>
      <c r="G41" s="211" t="str">
        <f>HLOOKUP(G$13&amp;"_"&amp;$B41,Output!$O$1:$NP$2,2,0)</f>
        <v>null</v>
      </c>
      <c r="H41" s="211" t="str">
        <f>HLOOKUP(H$13&amp;"_"&amp;$B41,Output!$O$1:$NP$2,2,0)</f>
        <v>null</v>
      </c>
      <c r="I41" s="211" t="str">
        <f>HLOOKUP(I$13&amp;"_"&amp;$B41,Output!$O$1:$NP$2,2,0)</f>
        <v>null</v>
      </c>
      <c r="J41" s="211" t="str">
        <f>HLOOKUP(J$13&amp;"_"&amp;$B41,Output!$O$1:$NP$2,2,0)</f>
        <v>null</v>
      </c>
      <c r="K41" s="211" t="str">
        <f>HLOOKUP(K$13&amp;"_"&amp;$B41,Output!$O$1:$NP$2,2,0)</f>
        <v>null</v>
      </c>
      <c r="L41" s="211" t="str">
        <f>HLOOKUP(L$13&amp;"_"&amp;$B41,Output!$O$1:$NP$2,2,0)</f>
        <v>null</v>
      </c>
      <c r="M41" s="211" t="str">
        <f>HLOOKUP(M$13&amp;"_"&amp;$B41,Output!$O$1:$NP$2,2,0)</f>
        <v>null</v>
      </c>
      <c r="N41" s="211" t="str">
        <f>HLOOKUP(N$13&amp;"_"&amp;$B41,Output!$O$1:$NP$2,2,0)</f>
        <v>null</v>
      </c>
    </row>
    <row r="42" spans="2:14" x14ac:dyDescent="0.25">
      <c r="B42" s="25">
        <v>29</v>
      </c>
      <c r="C42" s="211" t="str">
        <f>HLOOKUP(C$13&amp;"_"&amp;$B42,Output!$O$1:$NP$2,2,0)</f>
        <v>null</v>
      </c>
      <c r="D42" s="212" t="str">
        <f>IF(Helper_2!L11="Leap Year",HLOOKUP(D$13&amp;"_"&amp;$B42,Output!$O$1:$NP$2,2,0),"--")</f>
        <v>--</v>
      </c>
      <c r="E42" s="211" t="str">
        <f>HLOOKUP(E$13&amp;"_"&amp;$B42,Output!$O$1:$NP$2,2,0)</f>
        <v>null</v>
      </c>
      <c r="F42" s="211" t="str">
        <f>HLOOKUP(F$13&amp;"_"&amp;$B42,Output!$O$1:$NP$2,2,0)</f>
        <v>null</v>
      </c>
      <c r="G42" s="211" t="str">
        <f>HLOOKUP(G$13&amp;"_"&amp;$B42,Output!$O$1:$NP$2,2,0)</f>
        <v>null</v>
      </c>
      <c r="H42" s="211" t="str">
        <f>HLOOKUP(H$13&amp;"_"&amp;$B42,Output!$O$1:$NP$2,2,0)</f>
        <v>null</v>
      </c>
      <c r="I42" s="211" t="str">
        <f>HLOOKUP(I$13&amp;"_"&amp;$B42,Output!$O$1:$NP$2,2,0)</f>
        <v>null</v>
      </c>
      <c r="J42" s="211" t="str">
        <f>HLOOKUP(J$13&amp;"_"&amp;$B42,Output!$O$1:$NP$2,2,0)</f>
        <v>null</v>
      </c>
      <c r="K42" s="211" t="str">
        <f>HLOOKUP(K$13&amp;"_"&amp;$B42,Output!$O$1:$NP$2,2,0)</f>
        <v>null</v>
      </c>
      <c r="L42" s="211" t="str">
        <f>HLOOKUP(L$13&amp;"_"&amp;$B42,Output!$O$1:$NP$2,2,0)</f>
        <v>null</v>
      </c>
      <c r="M42" s="211" t="str">
        <f>HLOOKUP(M$13&amp;"_"&amp;$B42,Output!$O$1:$NP$2,2,0)</f>
        <v>null</v>
      </c>
      <c r="N42" s="211" t="str">
        <f>HLOOKUP(N$13&amp;"_"&amp;$B42,Output!$O$1:$NP$2,2,0)</f>
        <v>null</v>
      </c>
    </row>
    <row r="43" spans="2:14" x14ac:dyDescent="0.25">
      <c r="B43" s="25">
        <v>30</v>
      </c>
      <c r="C43" s="211" t="str">
        <f>HLOOKUP(C$13&amp;"_"&amp;$B43,Output!$O$1:$NP$2,2,0)</f>
        <v>null</v>
      </c>
      <c r="D43" s="213" t="s">
        <v>7137</v>
      </c>
      <c r="E43" s="211" t="str">
        <f>HLOOKUP(E$13&amp;"_"&amp;$B43,Output!$O$1:$NP$2,2,0)</f>
        <v>null</v>
      </c>
      <c r="F43" s="211" t="str">
        <f>HLOOKUP(F$13&amp;"_"&amp;$B43,Output!$O$1:$NP$2,2,0)</f>
        <v>null</v>
      </c>
      <c r="G43" s="211" t="str">
        <f>HLOOKUP(G$13&amp;"_"&amp;$B43,Output!$O$1:$NP$2,2,0)</f>
        <v>null</v>
      </c>
      <c r="H43" s="211" t="str">
        <f>HLOOKUP(H$13&amp;"_"&amp;$B43,Output!$O$1:$NP$2,2,0)</f>
        <v>null</v>
      </c>
      <c r="I43" s="211" t="str">
        <f>HLOOKUP(I$13&amp;"_"&amp;$B43,Output!$O$1:$NP$2,2,0)</f>
        <v>null</v>
      </c>
      <c r="J43" s="211" t="str">
        <f>HLOOKUP(J$13&amp;"_"&amp;$B43,Output!$O$1:$NP$2,2,0)</f>
        <v>null</v>
      </c>
      <c r="K43" s="211" t="str">
        <f>HLOOKUP(K$13&amp;"_"&amp;$B43,Output!$O$1:$NP$2,2,0)</f>
        <v>null</v>
      </c>
      <c r="L43" s="211" t="str">
        <f>HLOOKUP(L$13&amp;"_"&amp;$B43,Output!$O$1:$NP$2,2,0)</f>
        <v>null</v>
      </c>
      <c r="M43" s="211" t="str">
        <f>HLOOKUP(M$13&amp;"_"&amp;$B43,Output!$O$1:$NP$2,2,0)</f>
        <v>null</v>
      </c>
      <c r="N43" s="211" t="str">
        <f>HLOOKUP(N$13&amp;"_"&amp;$B43,Output!$O$1:$NP$2,2,0)</f>
        <v>null</v>
      </c>
    </row>
    <row r="44" spans="2:14" ht="16.5" thickBot="1" x14ac:dyDescent="0.3">
      <c r="B44" s="26">
        <v>31</v>
      </c>
      <c r="C44" s="214" t="str">
        <f>HLOOKUP(C$13&amp;"_"&amp;$B44,Output!$O$1:$NP$2,2,0)</f>
        <v>null</v>
      </c>
      <c r="D44" s="215" t="s">
        <v>7137</v>
      </c>
      <c r="E44" s="214" t="str">
        <f>HLOOKUP(E$13&amp;"_"&amp;$B44,Output!$O$1:$NP$2,2,0)</f>
        <v>null</v>
      </c>
      <c r="F44" s="215" t="s">
        <v>7137</v>
      </c>
      <c r="G44" s="214" t="str">
        <f>HLOOKUP(G$13&amp;"_"&amp;$B44,Output!$O$1:$NP$2,2,0)</f>
        <v>null</v>
      </c>
      <c r="H44" s="215" t="s">
        <v>7137</v>
      </c>
      <c r="I44" s="214" t="str">
        <f>HLOOKUP(I$13&amp;"_"&amp;$B44,Output!$O$1:$NP$2,2,0)</f>
        <v>null</v>
      </c>
      <c r="J44" s="214" t="str">
        <f>HLOOKUP(J$13&amp;"_"&amp;$B44,Output!$O$1:$NP$2,2,0)</f>
        <v>null</v>
      </c>
      <c r="K44" s="215" t="s">
        <v>7137</v>
      </c>
      <c r="L44" s="214" t="str">
        <f>HLOOKUP(L$13&amp;"_"&amp;$B44,Output!$O$1:$NP$2,2,0)</f>
        <v>null</v>
      </c>
      <c r="M44" s="215" t="s">
        <v>7137</v>
      </c>
      <c r="N44" s="214" t="str">
        <f>HLOOKUP(N$13&amp;"_"&amp;$B44,Output!$O$1:$NP$2,2,0)</f>
        <v>null</v>
      </c>
    </row>
    <row r="45" spans="2:14" x14ac:dyDescent="0.25">
      <c r="B45" s="20" t="s">
        <v>1067</v>
      </c>
      <c r="C45" s="216">
        <f>IF('Traditional Water Use Form'!D77&lt;&gt;"",'Traditional Water Use Form'!D77,"")</f>
        <v>0</v>
      </c>
      <c r="D45" s="216">
        <f>IF('Traditional Water Use Form'!E77&lt;&gt;"",'Traditional Water Use Form'!E77,"")</f>
        <v>0</v>
      </c>
      <c r="E45" s="216">
        <f>IF('Traditional Water Use Form'!G77&lt;&gt;"",'Traditional Water Use Form'!G77,"")</f>
        <v>0</v>
      </c>
      <c r="F45" s="216">
        <f>IF('Traditional Water Use Form'!H77&lt;&gt;"",'Traditional Water Use Form'!H77,"")</f>
        <v>0</v>
      </c>
      <c r="G45" s="216">
        <f>IF('Traditional Water Use Form'!I77&lt;&gt;"",'Traditional Water Use Form'!I77,"")</f>
        <v>0</v>
      </c>
      <c r="H45" s="216">
        <f>IF('Traditional Water Use Form'!J77&lt;&gt;"",'Traditional Water Use Form'!J77,"")</f>
        <v>0</v>
      </c>
      <c r="I45" s="216">
        <f>IF('Traditional Water Use Form'!K77&lt;&gt;"",'Traditional Water Use Form'!K77,"")</f>
        <v>0</v>
      </c>
      <c r="J45" s="216">
        <f>IF('Traditional Water Use Form'!L77&lt;&gt;"",'Traditional Water Use Form'!L77,"")</f>
        <v>0</v>
      </c>
      <c r="K45" s="216">
        <f>IF('Traditional Water Use Form'!M77&lt;&gt;"",'Traditional Water Use Form'!M77,"")</f>
        <v>0</v>
      </c>
      <c r="L45" s="216">
        <f>IF('Traditional Water Use Form'!N77&lt;&gt;"",'Traditional Water Use Form'!N77,"")</f>
        <v>0</v>
      </c>
      <c r="M45" s="216">
        <f>IF('Traditional Water Use Form'!O77&lt;&gt;"",'Traditional Water Use Form'!O77,"")</f>
        <v>0</v>
      </c>
      <c r="N45" s="216">
        <f>IF('Traditional Water Use Form'!P77&lt;&gt;"",'Traditional Water Use Form'!P77,"")</f>
        <v>0</v>
      </c>
    </row>
    <row r="46" spans="2:14" x14ac:dyDescent="0.25">
      <c r="B46" s="20" t="s">
        <v>1068</v>
      </c>
      <c r="C46" s="217" t="str">
        <f>IF('Traditional Water Use Form'!D78&lt;&gt;"",'Traditional Water Use Form'!D78,"")</f>
        <v>-</v>
      </c>
      <c r="D46" s="217" t="str">
        <f>IF('Traditional Water Use Form'!E78&lt;&gt;"",'Traditional Water Use Form'!E78,"")</f>
        <v>-</v>
      </c>
      <c r="E46" s="217" t="str">
        <f>IF('Traditional Water Use Form'!G78&lt;&gt;"",'Traditional Water Use Form'!G78,"")</f>
        <v>-</v>
      </c>
      <c r="F46" s="217" t="str">
        <f>IF('Traditional Water Use Form'!H78&lt;&gt;"",'Traditional Water Use Form'!H78,"")</f>
        <v>-</v>
      </c>
      <c r="G46" s="217" t="str">
        <f>IF('Traditional Water Use Form'!I78&lt;&gt;"",'Traditional Water Use Form'!I78,"")</f>
        <v>-</v>
      </c>
      <c r="H46" s="217" t="str">
        <f>IF('Traditional Water Use Form'!J78&lt;&gt;"",'Traditional Water Use Form'!J78,"")</f>
        <v>-</v>
      </c>
      <c r="I46" s="217" t="str">
        <f>IF('Traditional Water Use Form'!K78&lt;&gt;"",'Traditional Water Use Form'!K78,"")</f>
        <v>-</v>
      </c>
      <c r="J46" s="217" t="str">
        <f>IF('Traditional Water Use Form'!L78&lt;&gt;"",'Traditional Water Use Form'!L78,"")</f>
        <v>-</v>
      </c>
      <c r="K46" s="217" t="str">
        <f>IF('Traditional Water Use Form'!M78&lt;&gt;"",'Traditional Water Use Form'!M78,"")</f>
        <v>-</v>
      </c>
      <c r="L46" s="217" t="str">
        <f>IF('Traditional Water Use Form'!N78&lt;&gt;"",'Traditional Water Use Form'!N78,"")</f>
        <v>-</v>
      </c>
      <c r="M46" s="217" t="str">
        <f>IF('Traditional Water Use Form'!O78&lt;&gt;"",'Traditional Water Use Form'!O78,"")</f>
        <v>-</v>
      </c>
      <c r="N46" s="217" t="str">
        <f>IF('Traditional Water Use Form'!P78&lt;&gt;"",'Traditional Water Use Form'!P78,"")</f>
        <v>-</v>
      </c>
    </row>
    <row r="47" spans="2:14" x14ac:dyDescent="0.25">
      <c r="B47" s="20" t="s">
        <v>1085</v>
      </c>
      <c r="C47" s="217">
        <f>IF('Traditional Water Use Form'!D79&lt;&gt;"",'Traditional Water Use Form'!D79,"")</f>
        <v>0</v>
      </c>
      <c r="D47" s="217">
        <f>IF('Traditional Water Use Form'!E79&lt;&gt;"",'Traditional Water Use Form'!E79,"")</f>
        <v>0</v>
      </c>
      <c r="E47" s="217">
        <f>IF('Traditional Water Use Form'!G79&lt;&gt;"",'Traditional Water Use Form'!G79,"")</f>
        <v>0</v>
      </c>
      <c r="F47" s="217">
        <f>IF('Traditional Water Use Form'!H79&lt;&gt;"",'Traditional Water Use Form'!H79,"")</f>
        <v>0</v>
      </c>
      <c r="G47" s="217">
        <f>IF('Traditional Water Use Form'!I79&lt;&gt;"",'Traditional Water Use Form'!I79,"")</f>
        <v>0</v>
      </c>
      <c r="H47" s="217">
        <f>IF('Traditional Water Use Form'!J79&lt;&gt;"",'Traditional Water Use Form'!J79,"")</f>
        <v>0</v>
      </c>
      <c r="I47" s="217">
        <f>IF('Traditional Water Use Form'!K79&lt;&gt;"",'Traditional Water Use Form'!K79,"")</f>
        <v>0</v>
      </c>
      <c r="J47" s="217">
        <f>IF('Traditional Water Use Form'!L79&lt;&gt;"",'Traditional Water Use Form'!L79,"")</f>
        <v>0</v>
      </c>
      <c r="K47" s="217">
        <f>IF('Traditional Water Use Form'!M79&lt;&gt;"",'Traditional Water Use Form'!M79,"")</f>
        <v>0</v>
      </c>
      <c r="L47" s="217">
        <f>IF('Traditional Water Use Form'!N79&lt;&gt;"",'Traditional Water Use Form'!N79,"")</f>
        <v>0</v>
      </c>
      <c r="M47" s="217">
        <f>IF('Traditional Water Use Form'!O79&lt;&gt;"",'Traditional Water Use Form'!O79,"")</f>
        <v>0</v>
      </c>
      <c r="N47" s="217">
        <f>IF('Traditional Water Use Form'!P79&lt;&gt;"",'Traditional Water Use Form'!P79,"")</f>
        <v>0</v>
      </c>
    </row>
    <row r="48" spans="2:14" x14ac:dyDescent="0.25">
      <c r="B48" s="20" t="s">
        <v>1086</v>
      </c>
      <c r="C48" s="217">
        <f>IF('Traditional Water Use Form'!D80&lt;&gt;"",'Traditional Water Use Form'!D80,"")</f>
        <v>0</v>
      </c>
      <c r="D48" s="217">
        <f>IF('Traditional Water Use Form'!E80&lt;&gt;"",'Traditional Water Use Form'!E80,"")</f>
        <v>0</v>
      </c>
      <c r="E48" s="217">
        <f>IF('Traditional Water Use Form'!G80&lt;&gt;"",'Traditional Water Use Form'!G80,"")</f>
        <v>0</v>
      </c>
      <c r="F48" s="217">
        <f>IF('Traditional Water Use Form'!H80&lt;&gt;"",'Traditional Water Use Form'!H80,"")</f>
        <v>0</v>
      </c>
      <c r="G48" s="217">
        <f>IF('Traditional Water Use Form'!I80&lt;&gt;"",'Traditional Water Use Form'!I80,"")</f>
        <v>0</v>
      </c>
      <c r="H48" s="217">
        <f>IF('Traditional Water Use Form'!J80&lt;&gt;"",'Traditional Water Use Form'!J80,"")</f>
        <v>0</v>
      </c>
      <c r="I48" s="217">
        <f>IF('Traditional Water Use Form'!K80&lt;&gt;"",'Traditional Water Use Form'!K80,"")</f>
        <v>0</v>
      </c>
      <c r="J48" s="217">
        <f>IF('Traditional Water Use Form'!L80&lt;&gt;"",'Traditional Water Use Form'!L80,"")</f>
        <v>0</v>
      </c>
      <c r="K48" s="217">
        <f>IF('Traditional Water Use Form'!M80&lt;&gt;"",'Traditional Water Use Form'!M80,"")</f>
        <v>0</v>
      </c>
      <c r="L48" s="217">
        <f>IF('Traditional Water Use Form'!N80&lt;&gt;"",'Traditional Water Use Form'!N80,"")</f>
        <v>0</v>
      </c>
      <c r="M48" s="217">
        <f>IF('Traditional Water Use Form'!O80&lt;&gt;"",'Traditional Water Use Form'!O80,"")</f>
        <v>0</v>
      </c>
      <c r="N48" s="217">
        <f>IF('Traditional Water Use Form'!P80&lt;&gt;"",'Traditional Water Use Form'!P80,"")</f>
        <v>0</v>
      </c>
    </row>
    <row r="49" spans="2:14" ht="7.5" customHeight="1" x14ac:dyDescent="0.25"/>
    <row r="50" spans="2:14" x14ac:dyDescent="0.25">
      <c r="B50" s="27" t="s">
        <v>1084</v>
      </c>
    </row>
    <row r="51" spans="2:14" x14ac:dyDescent="0.25">
      <c r="B51" s="317" t="str">
        <f>IF(Helper_2!C15&lt;&gt;"",Helper_2!C15,"")</f>
        <v/>
      </c>
      <c r="C51" s="318"/>
      <c r="D51" s="318"/>
      <c r="E51" s="318"/>
      <c r="F51" s="318"/>
      <c r="G51" s="318"/>
      <c r="H51" s="318"/>
      <c r="I51" s="318"/>
      <c r="J51" s="318"/>
      <c r="K51" s="318"/>
      <c r="L51" s="318"/>
      <c r="M51" s="318"/>
      <c r="N51" s="319"/>
    </row>
    <row r="52" spans="2:14" x14ac:dyDescent="0.25">
      <c r="B52" s="320"/>
      <c r="C52" s="292"/>
      <c r="D52" s="292"/>
      <c r="E52" s="292"/>
      <c r="F52" s="292"/>
      <c r="G52" s="292"/>
      <c r="H52" s="292"/>
      <c r="I52" s="292"/>
      <c r="J52" s="292"/>
      <c r="K52" s="292"/>
      <c r="L52" s="292"/>
      <c r="M52" s="292"/>
      <c r="N52" s="321"/>
    </row>
    <row r="53" spans="2:14" x14ac:dyDescent="0.25">
      <c r="B53" s="322"/>
      <c r="C53" s="323"/>
      <c r="D53" s="323"/>
      <c r="E53" s="323"/>
      <c r="F53" s="323"/>
      <c r="G53" s="323"/>
      <c r="H53" s="323"/>
      <c r="I53" s="323"/>
      <c r="J53" s="323"/>
      <c r="K53" s="323"/>
      <c r="L53" s="323"/>
      <c r="M53" s="323"/>
      <c r="N53" s="324"/>
    </row>
    <row r="54" spans="2:14" ht="22.5" customHeight="1" x14ac:dyDescent="0.25">
      <c r="B54" s="2" t="s">
        <v>10990</v>
      </c>
    </row>
    <row r="55" spans="2:14" ht="15.75" customHeight="1" x14ac:dyDescent="0.25">
      <c r="B55" s="325" t="s">
        <v>1050</v>
      </c>
      <c r="C55" s="326"/>
      <c r="D55" s="326"/>
      <c r="E55" s="326"/>
      <c r="F55" s="326"/>
      <c r="G55" s="326"/>
      <c r="H55" s="326"/>
      <c r="I55" s="326"/>
      <c r="J55" s="326"/>
      <c r="K55" s="326"/>
      <c r="L55" s="326"/>
      <c r="M55" s="326"/>
      <c r="N55" s="327"/>
    </row>
    <row r="56" spans="2:14" ht="15.75" customHeight="1" x14ac:dyDescent="0.25">
      <c r="B56" s="328"/>
      <c r="C56" s="329"/>
      <c r="D56" s="329"/>
      <c r="E56" s="329"/>
      <c r="F56" s="329"/>
      <c r="G56" s="329"/>
      <c r="H56" s="329"/>
      <c r="I56" s="329"/>
      <c r="J56" s="329"/>
      <c r="K56" s="329"/>
      <c r="L56" s="329"/>
      <c r="M56" s="329"/>
      <c r="N56" s="330"/>
    </row>
    <row r="57" spans="2:14" ht="15.75" customHeight="1" x14ac:dyDescent="0.25">
      <c r="B57" s="328"/>
      <c r="C57" s="329"/>
      <c r="D57" s="329"/>
      <c r="E57" s="329"/>
      <c r="F57" s="329"/>
      <c r="G57" s="329"/>
      <c r="H57" s="329"/>
      <c r="I57" s="329"/>
      <c r="J57" s="329"/>
      <c r="K57" s="329"/>
      <c r="L57" s="329"/>
      <c r="M57" s="329"/>
      <c r="N57" s="330"/>
    </row>
    <row r="58" spans="2:14" ht="15.75" customHeight="1" x14ac:dyDescent="0.25">
      <c r="B58" s="328"/>
      <c r="C58" s="329"/>
      <c r="D58" s="329"/>
      <c r="E58" s="329"/>
      <c r="F58" s="329"/>
      <c r="G58" s="329"/>
      <c r="H58" s="329"/>
      <c r="I58" s="329"/>
      <c r="J58" s="329"/>
      <c r="K58" s="329"/>
      <c r="L58" s="329"/>
      <c r="M58" s="329"/>
      <c r="N58" s="330"/>
    </row>
    <row r="59" spans="2:14" ht="15.75" customHeight="1" x14ac:dyDescent="0.25">
      <c r="B59" s="331"/>
      <c r="C59" s="332"/>
      <c r="D59" s="332"/>
      <c r="E59" s="332"/>
      <c r="F59" s="332"/>
      <c r="G59" s="332"/>
      <c r="H59" s="332"/>
      <c r="I59" s="332"/>
      <c r="J59" s="332"/>
      <c r="K59" s="332"/>
      <c r="L59" s="332"/>
      <c r="M59" s="332"/>
      <c r="N59" s="333"/>
    </row>
    <row r="60" spans="2:14" ht="7.5" customHeight="1" x14ac:dyDescent="0.25">
      <c r="B60" s="23"/>
      <c r="C60" s="23"/>
      <c r="D60" s="23"/>
      <c r="E60" s="23"/>
      <c r="F60" s="23"/>
      <c r="G60" s="23"/>
      <c r="H60" s="23"/>
      <c r="I60" s="23"/>
      <c r="J60" s="23"/>
      <c r="K60" s="23"/>
      <c r="L60" s="23"/>
      <c r="M60" s="23"/>
      <c r="N60" s="23"/>
    </row>
    <row r="61" spans="2:14" ht="15.75" customHeight="1" x14ac:dyDescent="0.25">
      <c r="B61" s="30" t="s">
        <v>10969</v>
      </c>
      <c r="C61" s="29"/>
      <c r="D61" s="29"/>
      <c r="E61" s="29"/>
      <c r="F61" s="29"/>
      <c r="G61" s="29"/>
      <c r="H61" s="29"/>
      <c r="I61" s="29"/>
      <c r="J61" s="29"/>
      <c r="K61" s="29"/>
      <c r="L61" s="29"/>
      <c r="M61" s="29"/>
      <c r="N61" s="29"/>
    </row>
    <row r="62" spans="2:14" x14ac:dyDescent="0.25">
      <c r="B62" s="29"/>
      <c r="C62" s="29"/>
      <c r="D62" s="29"/>
      <c r="E62" s="29"/>
      <c r="F62" s="29"/>
      <c r="G62" s="29"/>
      <c r="H62" s="29"/>
      <c r="I62" s="29"/>
      <c r="J62" s="29"/>
      <c r="K62" s="29"/>
      <c r="L62" s="29"/>
      <c r="M62" s="29"/>
      <c r="N62" s="29"/>
    </row>
    <row r="63" spans="2:14" x14ac:dyDescent="0.25">
      <c r="B63" s="334" t="s">
        <v>1095</v>
      </c>
      <c r="C63" s="334"/>
      <c r="D63" s="335" t="str">
        <f>IF(Output!K2="","",Output!K2)</f>
        <v>No digital signature</v>
      </c>
      <c r="E63" s="335"/>
      <c r="F63" s="335"/>
      <c r="G63" s="335"/>
      <c r="H63" s="335"/>
      <c r="J63" s="28" t="s">
        <v>1051</v>
      </c>
      <c r="K63" s="336" t="str">
        <f>IF(Output!L2="","",Output!L2)</f>
        <v/>
      </c>
      <c r="L63" s="336"/>
    </row>
    <row r="64" spans="2:14" x14ac:dyDescent="0.25"/>
  </sheetData>
  <sheetProtection sheet="1" selectLockedCells="1" selectUnlockedCells="1"/>
  <mergeCells count="8">
    <mergeCell ref="M2:N2"/>
    <mergeCell ref="B51:N53"/>
    <mergeCell ref="B55:N59"/>
    <mergeCell ref="B63:C63"/>
    <mergeCell ref="D63:H63"/>
    <mergeCell ref="K63:L63"/>
    <mergeCell ref="M7:N7"/>
    <mergeCell ref="M8:N8"/>
  </mergeCells>
  <phoneticPr fontId="19" type="noConversion"/>
  <pageMargins left="0" right="0" top="0.25" bottom="0.25" header="0" footer="0"/>
  <pageSetup scale="71" orientation="portrait" blackAndWhite="1" horizontalDpi="4294967293" r:id="rId1"/>
  <ignoredErrors>
    <ignoredError sqref="D42" formula="1"/>
  </ignoredErrors>
  <extLst>
    <ext xmlns:x14="http://schemas.microsoft.com/office/spreadsheetml/2009/9/main" uri="{78C0D931-6437-407d-A8EE-F0AAD7539E65}">
      <x14:conditionalFormattings>
        <x14:conditionalFormatting xmlns:xm="http://schemas.microsoft.com/office/excel/2006/main">
          <x14:cfRule type="expression" priority="1" id="{0F796DF2-1E25-4C3D-B33B-A01E29B20F89}">
            <xm:f>IF(Helper_2!$L$11="Non-Leap Year",TRUE,FALSE)</xm:f>
            <x14:dxf>
              <fill>
                <patternFill>
                  <bgColor theme="0" tint="-0.14996795556505021"/>
                </patternFill>
              </fill>
            </x14:dxf>
          </x14:cfRule>
          <xm:sqref>D42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3F391-62B1-4C88-BE0D-D6DFA7746F2A}">
  <sheetPr codeName="Sheet3">
    <tabColor rgb="FFFF0000"/>
    <pageSetUpPr autoPageBreaks="0"/>
  </sheetPr>
  <dimension ref="A1:U3003"/>
  <sheetViews>
    <sheetView workbookViewId="0">
      <selection activeCell="E1" sqref="E1"/>
    </sheetView>
  </sheetViews>
  <sheetFormatPr defaultColWidth="8.85546875" defaultRowHeight="15" x14ac:dyDescent="0.25"/>
  <cols>
    <col min="1" max="1" width="22.7109375" style="44" customWidth="1"/>
    <col min="2" max="2" width="14.5703125" style="44" customWidth="1"/>
    <col min="3" max="3" width="35.85546875" style="44" customWidth="1"/>
    <col min="4" max="4" width="16.5703125" style="44" customWidth="1"/>
    <col min="5" max="5" width="105.7109375" style="50" bestFit="1" customWidth="1"/>
    <col min="6" max="6" width="25.5703125" style="50" bestFit="1" customWidth="1"/>
    <col min="7" max="7" width="22.5703125" style="50" customWidth="1"/>
    <col min="8" max="8" width="21" style="50" bestFit="1" customWidth="1"/>
    <col min="9" max="9" width="25.42578125" style="50" customWidth="1"/>
    <col min="10" max="10" width="15.7109375" style="50" customWidth="1"/>
    <col min="11" max="11" width="21.7109375" style="50" customWidth="1"/>
    <col min="12" max="12" width="20.7109375" style="50" customWidth="1"/>
    <col min="13" max="13" width="20.140625" style="50" customWidth="1"/>
    <col min="14" max="14" width="24.7109375" style="50" customWidth="1"/>
    <col min="15" max="15" width="19.85546875" style="50" customWidth="1"/>
    <col min="16" max="16" width="55.85546875" style="50" customWidth="1"/>
    <col min="17" max="17" width="41.28515625" style="50" customWidth="1"/>
    <col min="18" max="18" width="40.28515625" style="50" bestFit="1" customWidth="1"/>
    <col min="19" max="19" width="40.28515625" style="50" customWidth="1"/>
    <col min="20" max="20" width="43.28515625" style="4" customWidth="1"/>
    <col min="21" max="21" width="16.7109375" style="4" bestFit="1" customWidth="1"/>
    <col min="22" max="16384" width="8.85546875" style="4"/>
  </cols>
  <sheetData>
    <row r="1" spans="1:21" ht="167.25" customHeight="1" x14ac:dyDescent="0.25">
      <c r="A1" s="72" t="s">
        <v>7194</v>
      </c>
      <c r="B1" s="341" t="s">
        <v>11981</v>
      </c>
      <c r="C1" s="341"/>
      <c r="D1" s="341"/>
      <c r="E1" s="48" t="str">
        <f>HYPERLINK("\\deep\dfs\shared\Water\psshare\Water Quantity Group\Diversion - Consumptive\Reporting\Annual Reports\_Water Use Reporting Form\3_ToolsForForm\SIMS_DataFeed_AllFeat_ActConDiv.xlsm","Open: SIMS_DataFeed_AllFeat_ActConDiv.xlsm")</f>
        <v>Open: SIMS_DataFeed_AllFeat_ActConDiv.xlsm</v>
      </c>
      <c r="F1"/>
      <c r="G1"/>
      <c r="H1"/>
      <c r="I1"/>
      <c r="J1"/>
      <c r="K1"/>
      <c r="L1"/>
      <c r="M1"/>
      <c r="N1"/>
      <c r="O1"/>
      <c r="P1"/>
      <c r="Q1"/>
      <c r="R1"/>
      <c r="S1"/>
    </row>
    <row r="2" spans="1:21" ht="36.75" customHeight="1" x14ac:dyDescent="0.25">
      <c r="A2" s="342" t="s">
        <v>7023</v>
      </c>
      <c r="B2" s="342"/>
      <c r="C2" s="342"/>
      <c r="D2" s="342"/>
      <c r="E2" s="51" t="s">
        <v>11005</v>
      </c>
      <c r="F2" s="52">
        <v>2</v>
      </c>
      <c r="G2" s="52">
        <v>3</v>
      </c>
      <c r="H2" s="52">
        <v>4</v>
      </c>
      <c r="I2" s="52">
        <v>5</v>
      </c>
      <c r="J2" s="52">
        <v>6</v>
      </c>
      <c r="K2" s="52">
        <v>7</v>
      </c>
      <c r="L2" s="52">
        <v>8</v>
      </c>
      <c r="M2" s="52">
        <v>9</v>
      </c>
      <c r="N2" s="52">
        <v>10</v>
      </c>
      <c r="O2" s="52">
        <v>11</v>
      </c>
      <c r="P2" s="52">
        <v>12</v>
      </c>
      <c r="Q2" s="52">
        <v>13</v>
      </c>
      <c r="R2" s="52">
        <v>14</v>
      </c>
      <c r="S2" s="52">
        <v>15</v>
      </c>
      <c r="T2" s="52">
        <v>16</v>
      </c>
      <c r="U2" s="52">
        <v>17</v>
      </c>
    </row>
    <row r="3" spans="1:21" ht="28.5" x14ac:dyDescent="0.25">
      <c r="A3" s="41" t="s">
        <v>3</v>
      </c>
      <c r="B3" s="42" t="s">
        <v>4</v>
      </c>
      <c r="C3" s="43" t="s">
        <v>1088</v>
      </c>
      <c r="D3" s="43" t="s">
        <v>5</v>
      </c>
      <c r="E3" s="49" t="s">
        <v>6246</v>
      </c>
      <c r="F3" s="49" t="s">
        <v>2650</v>
      </c>
      <c r="G3" s="49" t="s">
        <v>6247</v>
      </c>
      <c r="H3" s="49" t="s">
        <v>6248</v>
      </c>
      <c r="I3" s="49" t="s">
        <v>6249</v>
      </c>
      <c r="J3" s="49" t="s">
        <v>2652</v>
      </c>
      <c r="K3" s="49" t="s">
        <v>6250</v>
      </c>
      <c r="L3" s="49" t="s">
        <v>6251</v>
      </c>
      <c r="M3" s="49" t="s">
        <v>2651</v>
      </c>
      <c r="N3" s="49" t="s">
        <v>6252</v>
      </c>
      <c r="O3" s="49" t="s">
        <v>6253</v>
      </c>
      <c r="P3" s="49" t="s">
        <v>6254</v>
      </c>
      <c r="Q3" s="49" t="s">
        <v>6255</v>
      </c>
      <c r="R3" s="49" t="s">
        <v>2653</v>
      </c>
      <c r="S3" s="49" t="s">
        <v>6256</v>
      </c>
      <c r="T3" s="49" t="s">
        <v>6257</v>
      </c>
      <c r="U3" s="49" t="s">
        <v>6258</v>
      </c>
    </row>
    <row r="4" spans="1:21" x14ac:dyDescent="0.25">
      <c r="A4" s="44">
        <f>IF(IF(Helper_2!$C$3&lt;&gt;"",COUNTIF(G4:H4,"*"&amp;Helper_2!$C$3&amp;"*"),0)&gt;0,1,0)</f>
        <v>0</v>
      </c>
      <c r="B4" s="44">
        <v>1</v>
      </c>
      <c r="C4" s="44">
        <f>IF(E4="","",IF(COUNTIF($G$4:G5,G4)=1,1,""))</f>
        <v>1</v>
      </c>
      <c r="D4" s="44">
        <v>1</v>
      </c>
      <c r="E4" s="50" t="s">
        <v>11122</v>
      </c>
      <c r="F4" s="50" t="s">
        <v>143</v>
      </c>
      <c r="G4" s="50" t="s">
        <v>1275</v>
      </c>
      <c r="H4" s="50" t="s">
        <v>6192</v>
      </c>
      <c r="I4" s="50" t="s">
        <v>2388</v>
      </c>
      <c r="J4" s="50">
        <v>2736986</v>
      </c>
      <c r="K4" s="50" t="s">
        <v>7</v>
      </c>
      <c r="L4" s="50" t="s">
        <v>9</v>
      </c>
      <c r="M4" s="50" t="s">
        <v>3988</v>
      </c>
      <c r="N4" s="50" t="s">
        <v>6261</v>
      </c>
      <c r="O4" s="50">
        <v>994502</v>
      </c>
      <c r="P4" s="50" t="s">
        <v>7189</v>
      </c>
      <c r="Q4" s="50" t="s">
        <v>11123</v>
      </c>
      <c r="R4" s="50" t="s">
        <v>8</v>
      </c>
      <c r="S4" s="50" t="s">
        <v>11124</v>
      </c>
      <c r="T4" s="4" t="s">
        <v>143</v>
      </c>
      <c r="U4" s="4">
        <v>1.61</v>
      </c>
    </row>
    <row r="5" spans="1:21" x14ac:dyDescent="0.25">
      <c r="A5" s="44">
        <f>IF(IF(Helper_2!$C$3&lt;&gt;"",COUNTIF(G5:H5,"*"&amp;Helper_2!$C$3&amp;"*"),0)&gt;0,MAX(A4)+1,0)</f>
        <v>0</v>
      </c>
      <c r="B5" s="44">
        <v>2</v>
      </c>
      <c r="C5" s="44">
        <f>IF(E5="","",IF(COUNTIF($G$4:G5,G5)=1,MAX($C$4:C4)+1,""))</f>
        <v>2</v>
      </c>
      <c r="D5" s="44">
        <v>2</v>
      </c>
      <c r="E5" s="50" t="s">
        <v>11125</v>
      </c>
      <c r="F5" s="50" t="s">
        <v>143</v>
      </c>
      <c r="G5" s="50" t="s">
        <v>3970</v>
      </c>
      <c r="H5" s="50" t="s">
        <v>6728</v>
      </c>
      <c r="I5" s="50" t="s">
        <v>2388</v>
      </c>
      <c r="J5" s="50">
        <v>2736974</v>
      </c>
      <c r="K5" s="50" t="s">
        <v>7</v>
      </c>
      <c r="L5" s="50" t="s">
        <v>9</v>
      </c>
      <c r="M5" s="50" t="s">
        <v>3971</v>
      </c>
      <c r="N5" s="50" t="s">
        <v>6261</v>
      </c>
      <c r="O5" s="50">
        <v>994084</v>
      </c>
      <c r="P5" s="50" t="s">
        <v>7188</v>
      </c>
      <c r="Q5" s="50" t="s">
        <v>11126</v>
      </c>
      <c r="R5" s="50" t="s">
        <v>163</v>
      </c>
      <c r="S5" s="50" t="s">
        <v>11127</v>
      </c>
      <c r="T5" s="4" t="s">
        <v>143</v>
      </c>
      <c r="U5" s="4">
        <v>0.75</v>
      </c>
    </row>
    <row r="6" spans="1:21" x14ac:dyDescent="0.25">
      <c r="A6" s="44">
        <f>IF(IF(Helper_2!$C$3&lt;&gt;"",COUNTIF(G6:H6,"*"&amp;Helper_2!$C$3&amp;"*"),0)&gt;0,MAX($A$4:A5)+1,0)</f>
        <v>0</v>
      </c>
      <c r="B6" s="44">
        <v>3</v>
      </c>
      <c r="C6" s="44">
        <f>IF(E6="","",IF(COUNTIF($G$4:G6,G6)=1,MAX($C$4:C5)+1,""))</f>
        <v>3</v>
      </c>
      <c r="D6" s="44">
        <v>3</v>
      </c>
      <c r="E6" s="50" t="s">
        <v>11128</v>
      </c>
      <c r="F6" s="50" t="s">
        <v>11129</v>
      </c>
      <c r="G6" s="50" t="s">
        <v>1152</v>
      </c>
      <c r="H6" s="50" t="s">
        <v>5893</v>
      </c>
      <c r="I6" s="50" t="s">
        <v>2388</v>
      </c>
      <c r="J6" s="50">
        <v>2736826</v>
      </c>
      <c r="K6" s="50" t="s">
        <v>7</v>
      </c>
      <c r="L6" s="50" t="s">
        <v>9</v>
      </c>
      <c r="M6" s="50" t="s">
        <v>3849</v>
      </c>
      <c r="N6" s="50" t="s">
        <v>6261</v>
      </c>
      <c r="O6" s="50">
        <v>994074</v>
      </c>
      <c r="P6" s="50" t="s">
        <v>7179</v>
      </c>
      <c r="Q6" s="50" t="s">
        <v>99</v>
      </c>
      <c r="R6" s="50" t="s">
        <v>10</v>
      </c>
      <c r="S6" s="50" t="s">
        <v>11130</v>
      </c>
      <c r="T6" s="4" t="s">
        <v>11130</v>
      </c>
      <c r="U6" s="4">
        <v>0.62927999999999995</v>
      </c>
    </row>
    <row r="7" spans="1:21" x14ac:dyDescent="0.25">
      <c r="A7" s="44">
        <f>IF(IF(Helper_2!$C$3&lt;&gt;"",COUNTIF(G7:H7,"*"&amp;Helper_2!$C$3&amp;"*"),0)&gt;0,MAX($A$4:A6)+1,0)</f>
        <v>0</v>
      </c>
      <c r="B7" s="44">
        <v>4</v>
      </c>
      <c r="C7" s="44">
        <f>IF(E7="","",IF(COUNTIF($G$4:G7,G7)=1,MAX($C$4:C6)+1,""))</f>
        <v>4</v>
      </c>
      <c r="D7" s="44">
        <v>4</v>
      </c>
      <c r="E7" s="50" t="s">
        <v>11131</v>
      </c>
      <c r="F7" s="50" t="s">
        <v>11132</v>
      </c>
      <c r="G7" s="50" t="s">
        <v>11133</v>
      </c>
      <c r="H7" s="50" t="s">
        <v>11134</v>
      </c>
      <c r="I7" s="50" t="s">
        <v>2388</v>
      </c>
      <c r="J7" s="50">
        <v>2736814</v>
      </c>
      <c r="K7" s="50" t="s">
        <v>7</v>
      </c>
      <c r="L7" s="50" t="s">
        <v>9</v>
      </c>
      <c r="M7" s="50" t="s">
        <v>11135</v>
      </c>
      <c r="N7" s="50" t="s">
        <v>6261</v>
      </c>
      <c r="O7" s="50">
        <v>999887</v>
      </c>
      <c r="P7" s="50" t="s">
        <v>6554</v>
      </c>
      <c r="Q7" s="50" t="s">
        <v>11136</v>
      </c>
      <c r="R7" s="50" t="s">
        <v>8</v>
      </c>
      <c r="S7" s="50" t="s">
        <v>11137</v>
      </c>
      <c r="T7" s="4" t="s">
        <v>11138</v>
      </c>
      <c r="U7" s="4">
        <v>0.61899999999999999</v>
      </c>
    </row>
    <row r="8" spans="1:21" x14ac:dyDescent="0.25">
      <c r="A8" s="44">
        <f>IF(IF(Helper_2!$C$3&lt;&gt;"",COUNTIF(G8:H8,"*"&amp;Helper_2!$C$3&amp;"*"),0)&gt;0,MAX($A$4:A7)+1,0)</f>
        <v>0</v>
      </c>
      <c r="B8" s="44">
        <v>5</v>
      </c>
      <c r="C8" s="44" t="str">
        <f>IF(E8="","",IF(COUNTIF($G$4:G8,G8)=1,MAX($C$4:C7)+1,""))</f>
        <v/>
      </c>
      <c r="D8" s="44">
        <v>5</v>
      </c>
      <c r="E8" s="50" t="s">
        <v>11139</v>
      </c>
      <c r="F8" s="50" t="s">
        <v>11140</v>
      </c>
      <c r="G8" s="50" t="s">
        <v>11133</v>
      </c>
      <c r="H8" s="50" t="s">
        <v>11134</v>
      </c>
      <c r="I8" s="50" t="s">
        <v>2388</v>
      </c>
      <c r="J8" s="50">
        <v>2736813</v>
      </c>
      <c r="K8" s="50" t="s">
        <v>7</v>
      </c>
      <c r="L8" s="50" t="s">
        <v>9</v>
      </c>
      <c r="M8" s="50" t="s">
        <v>11135</v>
      </c>
      <c r="N8" s="50" t="s">
        <v>6261</v>
      </c>
      <c r="O8" s="50">
        <v>999887</v>
      </c>
      <c r="P8" s="50" t="s">
        <v>6554</v>
      </c>
      <c r="Q8" s="50" t="s">
        <v>11141</v>
      </c>
      <c r="R8" s="50" t="s">
        <v>8</v>
      </c>
      <c r="S8" s="50" t="s">
        <v>11142</v>
      </c>
      <c r="T8" s="4" t="s">
        <v>11143</v>
      </c>
      <c r="U8" s="4">
        <v>0.61899999999999999</v>
      </c>
    </row>
    <row r="9" spans="1:21" x14ac:dyDescent="0.25">
      <c r="A9" s="44">
        <f>IF(IF(Helper_2!$C$3&lt;&gt;"",COUNTIF(G9:H9,"*"&amp;Helper_2!$C$3&amp;"*"),0)&gt;0,MAX($A$4:A8)+1,0)</f>
        <v>0</v>
      </c>
      <c r="B9" s="44">
        <v>6</v>
      </c>
      <c r="C9" s="44">
        <f>IF(E9="","",IF(COUNTIF($G$4:G9,G9)=1,MAX($C$4:C8)+1,""))</f>
        <v>5</v>
      </c>
      <c r="D9" s="44">
        <v>6</v>
      </c>
      <c r="E9" s="50" t="s">
        <v>11144</v>
      </c>
      <c r="F9" s="50" t="s">
        <v>11145</v>
      </c>
      <c r="G9" s="50" t="s">
        <v>1122</v>
      </c>
      <c r="H9" s="50" t="s">
        <v>5796</v>
      </c>
      <c r="I9" s="50" t="s">
        <v>2388</v>
      </c>
      <c r="J9" s="50">
        <v>2736589</v>
      </c>
      <c r="K9" s="50" t="s">
        <v>7</v>
      </c>
      <c r="L9" s="50" t="s">
        <v>9</v>
      </c>
      <c r="M9" s="50" t="s">
        <v>143</v>
      </c>
      <c r="N9" s="50" t="s">
        <v>6261</v>
      </c>
      <c r="O9" s="50">
        <v>1000797</v>
      </c>
      <c r="P9" s="50" t="s">
        <v>6524</v>
      </c>
      <c r="Q9" s="50" t="s">
        <v>11146</v>
      </c>
      <c r="R9" s="50" t="s">
        <v>10</v>
      </c>
      <c r="S9" s="50" t="s">
        <v>11147</v>
      </c>
      <c r="T9" s="4" t="s">
        <v>11147</v>
      </c>
      <c r="U9" s="4">
        <v>0.30399999999999999</v>
      </c>
    </row>
    <row r="10" spans="1:21" x14ac:dyDescent="0.25">
      <c r="A10" s="44">
        <f>IF(IF(Helper_2!$C$3&lt;&gt;"",COUNTIF(G10:H10,"*"&amp;Helper_2!$C$3&amp;"*"),0)&gt;0,MAX($A$4:A9)+1,0)</f>
        <v>0</v>
      </c>
      <c r="B10" s="44">
        <v>7</v>
      </c>
      <c r="C10" s="44">
        <f>IF(E10="","",IF(COUNTIF($G$4:G10,G10)=1,MAX($C$4:C9)+1,""))</f>
        <v>6</v>
      </c>
      <c r="D10" s="44">
        <v>7</v>
      </c>
      <c r="E10" s="50" t="s">
        <v>11148</v>
      </c>
      <c r="F10" s="50" t="s">
        <v>11149</v>
      </c>
      <c r="G10" s="50" t="s">
        <v>6781</v>
      </c>
      <c r="H10" s="50" t="s">
        <v>6782</v>
      </c>
      <c r="I10" s="50" t="s">
        <v>2388</v>
      </c>
      <c r="J10" s="50">
        <v>2735942</v>
      </c>
      <c r="K10" s="50" t="s">
        <v>7</v>
      </c>
      <c r="L10" s="50" t="s">
        <v>143</v>
      </c>
      <c r="M10" s="50" t="s">
        <v>143</v>
      </c>
      <c r="N10" s="50" t="s">
        <v>6263</v>
      </c>
      <c r="O10" s="50">
        <v>1084642</v>
      </c>
      <c r="P10" s="50" t="s">
        <v>11150</v>
      </c>
      <c r="Q10" s="50" t="s">
        <v>11151</v>
      </c>
      <c r="R10" s="50" t="s">
        <v>15</v>
      </c>
      <c r="S10" s="50" t="s">
        <v>11152</v>
      </c>
      <c r="T10" s="4" t="s">
        <v>11153</v>
      </c>
      <c r="U10" s="4">
        <v>4.4999999999999998E-2</v>
      </c>
    </row>
    <row r="11" spans="1:21" x14ac:dyDescent="0.25">
      <c r="A11" s="44">
        <f>IF(IF(Helper_2!$C$3&lt;&gt;"",COUNTIF(G11:H11,"*"&amp;Helper_2!$C$3&amp;"*"),0)&gt;0,MAX($A$4:A10)+1,0)</f>
        <v>0</v>
      </c>
      <c r="B11" s="44">
        <v>8</v>
      </c>
      <c r="C11" s="44" t="str">
        <f>IF(E11="","",IF(COUNTIF($G$4:G11,G11)=1,MAX($C$4:C10)+1,""))</f>
        <v/>
      </c>
      <c r="D11" s="44">
        <v>8</v>
      </c>
      <c r="E11" s="50" t="s">
        <v>11154</v>
      </c>
      <c r="F11" s="50" t="s">
        <v>11155</v>
      </c>
      <c r="G11" s="50" t="s">
        <v>6781</v>
      </c>
      <c r="H11" s="50" t="s">
        <v>6782</v>
      </c>
      <c r="I11" s="50" t="s">
        <v>2388</v>
      </c>
      <c r="J11" s="50">
        <v>2735941</v>
      </c>
      <c r="K11" s="50" t="s">
        <v>7</v>
      </c>
      <c r="L11" s="50" t="s">
        <v>143</v>
      </c>
      <c r="M11" s="50" t="s">
        <v>143</v>
      </c>
      <c r="N11" s="50" t="s">
        <v>6263</v>
      </c>
      <c r="O11" s="50">
        <v>1084642</v>
      </c>
      <c r="P11" s="50" t="s">
        <v>11150</v>
      </c>
      <c r="Q11" s="50" t="s">
        <v>6957</v>
      </c>
      <c r="R11" s="50" t="s">
        <v>15</v>
      </c>
      <c r="S11" s="50" t="s">
        <v>11156</v>
      </c>
      <c r="T11" s="4" t="s">
        <v>11157</v>
      </c>
      <c r="U11" s="4">
        <v>0.27</v>
      </c>
    </row>
    <row r="12" spans="1:21" x14ac:dyDescent="0.25">
      <c r="A12" s="44">
        <f>IF(IF(Helper_2!$C$3&lt;&gt;"",COUNTIF(G12:H12,"*"&amp;Helper_2!$C$3&amp;"*"),0)&gt;0,MAX($A$4:A11)+1,0)</f>
        <v>0</v>
      </c>
      <c r="B12" s="44">
        <v>9</v>
      </c>
      <c r="C12" s="44">
        <f>IF(E12="","",IF(COUNTIF($G$4:G12,G12)=1,MAX($C$4:C11)+1,""))</f>
        <v>7</v>
      </c>
      <c r="D12" s="44">
        <v>9</v>
      </c>
      <c r="E12" s="50" t="s">
        <v>11158</v>
      </c>
      <c r="F12" s="50" t="s">
        <v>11159</v>
      </c>
      <c r="G12" s="50" t="s">
        <v>3991</v>
      </c>
      <c r="H12" s="50" t="s">
        <v>6199</v>
      </c>
      <c r="I12" s="50" t="s">
        <v>2388</v>
      </c>
      <c r="J12" s="50">
        <v>2721475</v>
      </c>
      <c r="K12" s="50" t="s">
        <v>7</v>
      </c>
      <c r="L12" s="50" t="s">
        <v>9</v>
      </c>
      <c r="M12" s="50" t="s">
        <v>143</v>
      </c>
      <c r="N12" s="50" t="s">
        <v>6263</v>
      </c>
      <c r="O12" s="50">
        <v>996504</v>
      </c>
      <c r="P12" s="50" t="s">
        <v>6663</v>
      </c>
      <c r="Q12" s="50" t="s">
        <v>11160</v>
      </c>
      <c r="R12" s="50" t="s">
        <v>10</v>
      </c>
      <c r="S12" s="50" t="s">
        <v>11161</v>
      </c>
      <c r="T12" s="4" t="s">
        <v>11162</v>
      </c>
      <c r="U12" s="4">
        <v>5.5E-2</v>
      </c>
    </row>
    <row r="13" spans="1:21" x14ac:dyDescent="0.25">
      <c r="A13" s="44">
        <f>IF(IF(Helper_2!$C$3&lt;&gt;"",COUNTIF(G13:H13,"*"&amp;Helper_2!$C$3&amp;"*"),0)&gt;0,MAX($A$4:A12)+1,0)</f>
        <v>0</v>
      </c>
      <c r="B13" s="44">
        <v>10</v>
      </c>
      <c r="C13" s="44" t="str">
        <f>IF(E13="","",IF(COUNTIF($G$4:G13,G13)=1,MAX($C$4:C12)+1,""))</f>
        <v/>
      </c>
      <c r="D13" s="44">
        <v>10</v>
      </c>
      <c r="E13" s="50" t="s">
        <v>11163</v>
      </c>
      <c r="F13" s="50" t="s">
        <v>11164</v>
      </c>
      <c r="G13" s="50" t="s">
        <v>3991</v>
      </c>
      <c r="H13" s="50" t="s">
        <v>6199</v>
      </c>
      <c r="I13" s="50" t="s">
        <v>2388</v>
      </c>
      <c r="J13" s="50">
        <v>2721474</v>
      </c>
      <c r="K13" s="50" t="s">
        <v>7</v>
      </c>
      <c r="L13" s="50" t="s">
        <v>9</v>
      </c>
      <c r="M13" s="50" t="s">
        <v>143</v>
      </c>
      <c r="N13" s="50" t="s">
        <v>6263</v>
      </c>
      <c r="O13" s="50">
        <v>996504</v>
      </c>
      <c r="P13" s="50" t="s">
        <v>6663</v>
      </c>
      <c r="Q13" s="50" t="s">
        <v>11165</v>
      </c>
      <c r="R13" s="50" t="s">
        <v>10</v>
      </c>
      <c r="S13" s="50" t="s">
        <v>11166</v>
      </c>
      <c r="T13" s="4" t="s">
        <v>11167</v>
      </c>
      <c r="U13" s="4">
        <v>0.38</v>
      </c>
    </row>
    <row r="14" spans="1:21" x14ac:dyDescent="0.25">
      <c r="A14" s="44">
        <f>IF(IF(Helper_2!$C$3&lt;&gt;"",COUNTIF(G14:H14,"*"&amp;Helper_2!$C$3&amp;"*"),0)&gt;0,MAX($A$4:A13)+1,0)</f>
        <v>0</v>
      </c>
      <c r="B14" s="44">
        <v>11</v>
      </c>
      <c r="C14" s="44">
        <f>IF(E14="","",IF(COUNTIF($G$4:G14,G14)=1,MAX($C$4:C13)+1,""))</f>
        <v>8</v>
      </c>
      <c r="D14" s="44">
        <v>11</v>
      </c>
      <c r="E14" s="50" t="s">
        <v>11168</v>
      </c>
      <c r="F14" s="50" t="s">
        <v>11169</v>
      </c>
      <c r="G14" s="50" t="s">
        <v>1239</v>
      </c>
      <c r="H14" s="50" t="s">
        <v>6692</v>
      </c>
      <c r="I14" s="50" t="s">
        <v>2388</v>
      </c>
      <c r="J14" s="50">
        <v>2721044</v>
      </c>
      <c r="K14" s="50" t="s">
        <v>7</v>
      </c>
      <c r="L14" s="50" t="s">
        <v>143</v>
      </c>
      <c r="M14" s="50" t="s">
        <v>3953</v>
      </c>
      <c r="N14" s="50" t="s">
        <v>6313</v>
      </c>
      <c r="O14" s="50">
        <v>1087790</v>
      </c>
      <c r="P14" s="50" t="s">
        <v>6570</v>
      </c>
      <c r="Q14" s="50" t="s">
        <v>11170</v>
      </c>
      <c r="R14" s="50" t="s">
        <v>6067</v>
      </c>
      <c r="S14" s="50" t="s">
        <v>11171</v>
      </c>
      <c r="T14" s="4" t="s">
        <v>11172</v>
      </c>
      <c r="U14" s="4">
        <v>3.5999999999999997E-2</v>
      </c>
    </row>
    <row r="15" spans="1:21" x14ac:dyDescent="0.25">
      <c r="A15" s="44">
        <f>IF(IF(Helper_2!$C$3&lt;&gt;"",COUNTIF(G15:H15,"*"&amp;Helper_2!$C$3&amp;"*"),0)&gt;0,MAX($A$4:A14)+1,0)</f>
        <v>0</v>
      </c>
      <c r="B15" s="44">
        <v>12</v>
      </c>
      <c r="C15" s="44">
        <f>IF(E15="","",IF(COUNTIF($G$4:G15,G15)=1,MAX($C$4:C14)+1,""))</f>
        <v>9</v>
      </c>
      <c r="D15" s="44">
        <v>12</v>
      </c>
      <c r="E15" s="50" t="s">
        <v>11173</v>
      </c>
      <c r="F15" s="50" t="s">
        <v>143</v>
      </c>
      <c r="G15" s="50" t="s">
        <v>11174</v>
      </c>
      <c r="H15" s="50" t="s">
        <v>11174</v>
      </c>
      <c r="I15" s="50" t="s">
        <v>2389</v>
      </c>
      <c r="J15" s="50">
        <v>2719969</v>
      </c>
      <c r="K15" s="50" t="s">
        <v>7</v>
      </c>
      <c r="L15" s="50" t="s">
        <v>2656</v>
      </c>
      <c r="M15" s="50" t="s">
        <v>143</v>
      </c>
      <c r="N15" s="50" t="s">
        <v>6267</v>
      </c>
      <c r="O15" s="50">
        <v>995343</v>
      </c>
      <c r="P15" s="50" t="s">
        <v>6309</v>
      </c>
      <c r="Q15" s="50" t="s">
        <v>11175</v>
      </c>
      <c r="R15" s="50" t="s">
        <v>17</v>
      </c>
      <c r="S15" s="50" t="s">
        <v>11176</v>
      </c>
      <c r="T15" s="4" t="s">
        <v>143</v>
      </c>
      <c r="U15" s="4">
        <v>0</v>
      </c>
    </row>
    <row r="16" spans="1:21" x14ac:dyDescent="0.25">
      <c r="A16" s="44">
        <f>IF(IF(Helper_2!$C$3&lt;&gt;"",COUNTIF(G16:H16,"*"&amp;Helper_2!$C$3&amp;"*"),0)&gt;0,MAX($A$4:A15)+1,0)</f>
        <v>0</v>
      </c>
      <c r="B16" s="44">
        <v>13</v>
      </c>
      <c r="C16" s="44">
        <f>IF(E16="","",IF(COUNTIF($G$4:G16,G16)=1,MAX($C$4:C15)+1,""))</f>
        <v>10</v>
      </c>
      <c r="D16" s="44">
        <v>13</v>
      </c>
      <c r="E16" s="50" t="s">
        <v>11177</v>
      </c>
      <c r="F16" s="50" t="s">
        <v>143</v>
      </c>
      <c r="G16" s="50" t="s">
        <v>11178</v>
      </c>
      <c r="H16" s="50" t="s">
        <v>11179</v>
      </c>
      <c r="I16" s="50" t="s">
        <v>2388</v>
      </c>
      <c r="J16" s="50">
        <v>2719577</v>
      </c>
      <c r="K16" s="50" t="s">
        <v>7</v>
      </c>
      <c r="L16" s="50" t="s">
        <v>161</v>
      </c>
      <c r="M16" s="50" t="s">
        <v>143</v>
      </c>
      <c r="N16" s="50" t="s">
        <v>6313</v>
      </c>
      <c r="O16" s="50">
        <v>994061</v>
      </c>
      <c r="P16" s="50" t="s">
        <v>6568</v>
      </c>
      <c r="Q16" s="50" t="s">
        <v>11180</v>
      </c>
      <c r="R16" s="50" t="s">
        <v>160</v>
      </c>
      <c r="S16" s="50" t="s">
        <v>11181</v>
      </c>
      <c r="T16" s="4" t="s">
        <v>143</v>
      </c>
      <c r="U16" s="4">
        <v>0.1</v>
      </c>
    </row>
    <row r="17" spans="1:21" x14ac:dyDescent="0.25">
      <c r="A17" s="44">
        <f>IF(IF(Helper_2!$C$3&lt;&gt;"",COUNTIF(G17:H17,"*"&amp;Helper_2!$C$3&amp;"*"),0)&gt;0,MAX($A$4:A16)+1,0)</f>
        <v>0</v>
      </c>
      <c r="B17" s="44">
        <v>14</v>
      </c>
      <c r="C17" s="44">
        <f>IF(E17="","",IF(COUNTIF($G$4:G17,G17)=1,MAX($C$4:C16)+1,""))</f>
        <v>11</v>
      </c>
      <c r="D17" s="44">
        <v>14</v>
      </c>
      <c r="E17" s="50" t="s">
        <v>11182</v>
      </c>
      <c r="F17" s="50" t="s">
        <v>11183</v>
      </c>
      <c r="G17" s="50" t="s">
        <v>11184</v>
      </c>
      <c r="H17" s="50" t="s">
        <v>11185</v>
      </c>
      <c r="I17" s="50" t="s">
        <v>2388</v>
      </c>
      <c r="J17" s="50">
        <v>2719517</v>
      </c>
      <c r="K17" s="50" t="s">
        <v>7</v>
      </c>
      <c r="L17" s="50" t="s">
        <v>9</v>
      </c>
      <c r="M17" s="50" t="s">
        <v>143</v>
      </c>
      <c r="N17" s="50" t="s">
        <v>6259</v>
      </c>
      <c r="O17" s="50">
        <v>1174684</v>
      </c>
      <c r="P17" s="50" t="s">
        <v>11186</v>
      </c>
      <c r="Q17" s="50" t="s">
        <v>11187</v>
      </c>
      <c r="R17" s="50" t="s">
        <v>15</v>
      </c>
      <c r="S17" s="50" t="s">
        <v>11188</v>
      </c>
      <c r="T17" s="4" t="s">
        <v>11188</v>
      </c>
      <c r="U17" s="4">
        <v>0.18</v>
      </c>
    </row>
    <row r="18" spans="1:21" x14ac:dyDescent="0.25">
      <c r="A18" s="44">
        <f>IF(IF(Helper_2!$C$3&lt;&gt;"",COUNTIF(G18:H18,"*"&amp;Helper_2!$C$3&amp;"*"),0)&gt;0,MAX($A$4:A17)+1,0)</f>
        <v>0</v>
      </c>
      <c r="B18" s="44">
        <v>15</v>
      </c>
      <c r="C18" s="44">
        <f>IF(E18="","",IF(COUNTIF($G$4:G18,G18)=1,MAX($C$4:C17)+1,""))</f>
        <v>12</v>
      </c>
      <c r="D18" s="44">
        <v>15</v>
      </c>
      <c r="E18" s="50" t="s">
        <v>11189</v>
      </c>
      <c r="F18" s="50" t="s">
        <v>143</v>
      </c>
      <c r="G18" s="50" t="s">
        <v>11190</v>
      </c>
      <c r="H18" s="50" t="s">
        <v>11191</v>
      </c>
      <c r="I18" s="50" t="s">
        <v>2388</v>
      </c>
      <c r="J18" s="50">
        <v>2707186</v>
      </c>
      <c r="K18" s="50" t="s">
        <v>7</v>
      </c>
      <c r="L18" s="50" t="s">
        <v>9</v>
      </c>
      <c r="M18" s="50" t="s">
        <v>1118</v>
      </c>
      <c r="N18" s="50" t="s">
        <v>6263</v>
      </c>
      <c r="O18" s="50">
        <v>1020277</v>
      </c>
      <c r="P18" s="50" t="s">
        <v>6562</v>
      </c>
      <c r="Q18" s="50" t="s">
        <v>41</v>
      </c>
      <c r="R18" s="50" t="s">
        <v>17</v>
      </c>
      <c r="S18" s="50" t="s">
        <v>11192</v>
      </c>
      <c r="T18" s="4" t="s">
        <v>143</v>
      </c>
      <c r="U18" s="4">
        <v>0.28999999999999998</v>
      </c>
    </row>
    <row r="19" spans="1:21" x14ac:dyDescent="0.25">
      <c r="A19" s="44">
        <f>IF(IF(Helper_2!$C$3&lt;&gt;"",COUNTIF(G19:H19,"*"&amp;Helper_2!$C$3&amp;"*"),0)&gt;0,MAX($A$4:A18)+1,0)</f>
        <v>0</v>
      </c>
      <c r="B19" s="44">
        <v>16</v>
      </c>
      <c r="C19" s="44">
        <f>IF(E19="","",IF(COUNTIF($G$4:G19,G19)=1,MAX($C$4:C18)+1,""))</f>
        <v>13</v>
      </c>
      <c r="D19" s="44">
        <v>16</v>
      </c>
      <c r="E19" s="50" t="s">
        <v>11193</v>
      </c>
      <c r="F19" s="50" t="s">
        <v>143</v>
      </c>
      <c r="G19" s="50" t="s">
        <v>11194</v>
      </c>
      <c r="H19" s="50" t="s">
        <v>11195</v>
      </c>
      <c r="I19" s="50" t="s">
        <v>2388</v>
      </c>
      <c r="J19" s="50">
        <v>2707095</v>
      </c>
      <c r="K19" s="50" t="s">
        <v>7</v>
      </c>
      <c r="L19" s="50" t="s">
        <v>9</v>
      </c>
      <c r="M19" s="50" t="s">
        <v>143</v>
      </c>
      <c r="N19" s="50" t="s">
        <v>6272</v>
      </c>
      <c r="O19" s="50">
        <v>994063</v>
      </c>
      <c r="P19" s="50" t="s">
        <v>6647</v>
      </c>
      <c r="Q19" s="50" t="s">
        <v>41</v>
      </c>
      <c r="R19" s="50" t="s">
        <v>6067</v>
      </c>
      <c r="S19" s="50" t="s">
        <v>143</v>
      </c>
      <c r="T19" s="4" t="s">
        <v>143</v>
      </c>
      <c r="U19" s="4">
        <v>0.25</v>
      </c>
    </row>
    <row r="20" spans="1:21" x14ac:dyDescent="0.25">
      <c r="A20" s="44">
        <f>IF(IF(Helper_2!$C$3&lt;&gt;"",COUNTIF(G20:H20,"*"&amp;Helper_2!$C$3&amp;"*"),0)&gt;0,MAX($A$4:A19)+1,0)</f>
        <v>0</v>
      </c>
      <c r="B20" s="44">
        <v>17</v>
      </c>
      <c r="C20" s="44">
        <f>IF(E20="","",IF(COUNTIF($G$4:G20,G20)=1,MAX($C$4:C19)+1,""))</f>
        <v>14</v>
      </c>
      <c r="D20" s="44">
        <v>17</v>
      </c>
      <c r="E20" s="50" t="s">
        <v>11196</v>
      </c>
      <c r="F20" s="50" t="s">
        <v>10333</v>
      </c>
      <c r="G20" s="50" t="s">
        <v>11197</v>
      </c>
      <c r="H20" s="50" t="s">
        <v>11198</v>
      </c>
      <c r="I20" s="50" t="s">
        <v>2388</v>
      </c>
      <c r="J20" s="50">
        <v>2704185</v>
      </c>
      <c r="K20" s="50" t="s">
        <v>7</v>
      </c>
      <c r="L20" s="50" t="s">
        <v>143</v>
      </c>
      <c r="M20" s="50" t="s">
        <v>1141</v>
      </c>
      <c r="N20" s="50" t="s">
        <v>6263</v>
      </c>
      <c r="O20" s="50">
        <v>1000691</v>
      </c>
      <c r="P20" s="50" t="s">
        <v>6664</v>
      </c>
      <c r="Q20" s="50" t="s">
        <v>78</v>
      </c>
      <c r="R20" s="50" t="s">
        <v>10</v>
      </c>
      <c r="S20" s="50" t="s">
        <v>10334</v>
      </c>
      <c r="T20" s="4" t="s">
        <v>10334</v>
      </c>
      <c r="U20" s="4">
        <v>0.15</v>
      </c>
    </row>
    <row r="21" spans="1:21" x14ac:dyDescent="0.25">
      <c r="A21" s="44">
        <f>IF(IF(Helper_2!$C$3&lt;&gt;"",COUNTIF(G21:H21,"*"&amp;Helper_2!$C$3&amp;"*"),0)&gt;0,MAX($A$4:A20)+1,0)</f>
        <v>0</v>
      </c>
      <c r="B21" s="44">
        <v>18</v>
      </c>
      <c r="C21" s="44" t="str">
        <f>IF(E21="","",IF(COUNTIF($G$4:G21,G21)=1,MAX($C$4:C20)+1,""))</f>
        <v/>
      </c>
      <c r="D21" s="44">
        <v>18</v>
      </c>
      <c r="E21" s="50" t="s">
        <v>11199</v>
      </c>
      <c r="F21" s="50" t="s">
        <v>143</v>
      </c>
      <c r="G21" s="50" t="s">
        <v>11197</v>
      </c>
      <c r="H21" s="50" t="s">
        <v>11198</v>
      </c>
      <c r="I21" s="50" t="s">
        <v>2388</v>
      </c>
      <c r="J21" s="50">
        <v>2704184</v>
      </c>
      <c r="K21" s="50" t="s">
        <v>7</v>
      </c>
      <c r="L21" s="50" t="s">
        <v>143</v>
      </c>
      <c r="M21" s="50" t="s">
        <v>1141</v>
      </c>
      <c r="N21" s="50" t="s">
        <v>6263</v>
      </c>
      <c r="O21" s="50">
        <v>1000691</v>
      </c>
      <c r="P21" s="50" t="s">
        <v>6664</v>
      </c>
      <c r="Q21" s="50" t="s">
        <v>41</v>
      </c>
      <c r="R21" s="50" t="s">
        <v>15</v>
      </c>
      <c r="S21" s="50" t="s">
        <v>143</v>
      </c>
      <c r="T21" s="4" t="s">
        <v>143</v>
      </c>
      <c r="U21" s="4">
        <v>0.2</v>
      </c>
    </row>
    <row r="22" spans="1:21" x14ac:dyDescent="0.25">
      <c r="A22" s="44">
        <f>IF(IF(Helper_2!$C$3&lt;&gt;"",COUNTIF(G22:H22,"*"&amp;Helper_2!$C$3&amp;"*"),0)&gt;0,MAX($A$4:A21)+1,0)</f>
        <v>0</v>
      </c>
      <c r="B22" s="44">
        <v>19</v>
      </c>
      <c r="C22" s="44">
        <f>IF(E22="","",IF(COUNTIF($G$4:G22,G22)=1,MAX($C$4:C21)+1,""))</f>
        <v>15</v>
      </c>
      <c r="D22" s="44">
        <v>19</v>
      </c>
      <c r="E22" s="50" t="s">
        <v>11200</v>
      </c>
      <c r="F22" s="50" t="s">
        <v>143</v>
      </c>
      <c r="G22" s="50" t="s">
        <v>11201</v>
      </c>
      <c r="H22" s="50" t="s">
        <v>11202</v>
      </c>
      <c r="I22" s="50" t="s">
        <v>2388</v>
      </c>
      <c r="J22" s="50">
        <v>2704164</v>
      </c>
      <c r="K22" s="50" t="s">
        <v>7</v>
      </c>
      <c r="L22" s="50" t="s">
        <v>9</v>
      </c>
      <c r="M22" s="50" t="s">
        <v>1103</v>
      </c>
      <c r="N22" s="50" t="s">
        <v>6263</v>
      </c>
      <c r="O22" s="50">
        <v>1046540</v>
      </c>
      <c r="P22" s="50" t="s">
        <v>6329</v>
      </c>
      <c r="Q22" s="50" t="s">
        <v>11203</v>
      </c>
      <c r="R22" s="50" t="s">
        <v>15</v>
      </c>
      <c r="S22" s="50" t="s">
        <v>11204</v>
      </c>
      <c r="T22" s="4" t="s">
        <v>143</v>
      </c>
      <c r="U22" s="4">
        <v>0</v>
      </c>
    </row>
    <row r="23" spans="1:21" x14ac:dyDescent="0.25">
      <c r="A23" s="44">
        <f>IF(IF(Helper_2!$C$3&lt;&gt;"",COUNTIF(G23:H23,"*"&amp;Helper_2!$C$3&amp;"*"),0)&gt;0,MAX($A$4:A22)+1,0)</f>
        <v>0</v>
      </c>
      <c r="B23" s="44">
        <v>20</v>
      </c>
      <c r="C23" s="44" t="str">
        <f>IF(E23="","",IF(COUNTIF($G$4:G23,G23)=1,MAX($C$4:C22)+1,""))</f>
        <v/>
      </c>
      <c r="D23" s="44">
        <v>20</v>
      </c>
      <c r="E23" s="50" t="s">
        <v>11205</v>
      </c>
      <c r="F23" s="50" t="s">
        <v>143</v>
      </c>
      <c r="G23" s="50" t="s">
        <v>11201</v>
      </c>
      <c r="H23" s="50" t="s">
        <v>11202</v>
      </c>
      <c r="I23" s="50" t="s">
        <v>2388</v>
      </c>
      <c r="J23" s="50">
        <v>2704163</v>
      </c>
      <c r="K23" s="50" t="s">
        <v>7</v>
      </c>
      <c r="L23" s="50" t="s">
        <v>9</v>
      </c>
      <c r="M23" s="50" t="s">
        <v>1103</v>
      </c>
      <c r="N23" s="50" t="s">
        <v>6263</v>
      </c>
      <c r="O23" s="50">
        <v>1046540</v>
      </c>
      <c r="P23" s="50" t="s">
        <v>6329</v>
      </c>
      <c r="Q23" s="50" t="s">
        <v>11206</v>
      </c>
      <c r="R23" s="50" t="s">
        <v>15</v>
      </c>
      <c r="S23" s="50" t="s">
        <v>11207</v>
      </c>
      <c r="T23" s="4" t="s">
        <v>143</v>
      </c>
      <c r="U23" s="4">
        <v>0</v>
      </c>
    </row>
    <row r="24" spans="1:21" x14ac:dyDescent="0.25">
      <c r="A24" s="44">
        <f>IF(IF(Helper_2!$C$3&lt;&gt;"",COUNTIF(G24:H24,"*"&amp;Helper_2!$C$3&amp;"*"),0)&gt;0,MAX($A$4:A23)+1,0)</f>
        <v>0</v>
      </c>
      <c r="B24" s="44">
        <v>21</v>
      </c>
      <c r="C24" s="44" t="str">
        <f>IF(E24="","",IF(COUNTIF($G$4:G24,G24)=1,MAX($C$4:C23)+1,""))</f>
        <v/>
      </c>
      <c r="D24" s="44">
        <v>21</v>
      </c>
      <c r="E24" s="50" t="s">
        <v>11208</v>
      </c>
      <c r="F24" s="50" t="s">
        <v>143</v>
      </c>
      <c r="G24" s="50" t="s">
        <v>11201</v>
      </c>
      <c r="H24" s="50" t="s">
        <v>11202</v>
      </c>
      <c r="I24" s="50" t="s">
        <v>2388</v>
      </c>
      <c r="J24" s="50">
        <v>2704162</v>
      </c>
      <c r="K24" s="50" t="s">
        <v>7</v>
      </c>
      <c r="L24" s="50" t="s">
        <v>9</v>
      </c>
      <c r="M24" s="50" t="s">
        <v>1103</v>
      </c>
      <c r="N24" s="50" t="s">
        <v>6263</v>
      </c>
      <c r="O24" s="50">
        <v>1046540</v>
      </c>
      <c r="P24" s="50" t="s">
        <v>6329</v>
      </c>
      <c r="Q24" s="50" t="s">
        <v>11209</v>
      </c>
      <c r="R24" s="50" t="s">
        <v>10</v>
      </c>
      <c r="S24" s="50" t="s">
        <v>143</v>
      </c>
      <c r="T24" s="4" t="s">
        <v>143</v>
      </c>
      <c r="U24" s="4">
        <v>0.01</v>
      </c>
    </row>
    <row r="25" spans="1:21" x14ac:dyDescent="0.25">
      <c r="A25" s="44">
        <f>IF(IF(Helper_2!$C$3&lt;&gt;"",COUNTIF(G25:H25,"*"&amp;Helper_2!$C$3&amp;"*"),0)&gt;0,MAX($A$4:A24)+1,0)</f>
        <v>0</v>
      </c>
      <c r="B25" s="44">
        <v>22</v>
      </c>
      <c r="C25" s="44" t="str">
        <f>IF(E25="","",IF(COUNTIF($G$4:G25,G25)=1,MAX($C$4:C24)+1,""))</f>
        <v/>
      </c>
      <c r="D25" s="44">
        <v>22</v>
      </c>
      <c r="E25" s="50" t="s">
        <v>11210</v>
      </c>
      <c r="F25" s="50" t="s">
        <v>143</v>
      </c>
      <c r="G25" s="50" t="s">
        <v>11201</v>
      </c>
      <c r="H25" s="50" t="s">
        <v>11202</v>
      </c>
      <c r="I25" s="50" t="s">
        <v>2388</v>
      </c>
      <c r="J25" s="50">
        <v>2704161</v>
      </c>
      <c r="K25" s="50" t="s">
        <v>7</v>
      </c>
      <c r="L25" s="50" t="s">
        <v>9</v>
      </c>
      <c r="M25" s="50" t="s">
        <v>1103</v>
      </c>
      <c r="N25" s="50" t="s">
        <v>6263</v>
      </c>
      <c r="O25" s="50">
        <v>1046540</v>
      </c>
      <c r="P25" s="50" t="s">
        <v>6329</v>
      </c>
      <c r="Q25" s="50" t="s">
        <v>3185</v>
      </c>
      <c r="R25" s="50" t="s">
        <v>15</v>
      </c>
      <c r="S25" s="50" t="s">
        <v>143</v>
      </c>
      <c r="T25" s="4" t="s">
        <v>143</v>
      </c>
      <c r="U25" s="4">
        <v>0.5</v>
      </c>
    </row>
    <row r="26" spans="1:21" x14ac:dyDescent="0.25">
      <c r="A26" s="44">
        <f>IF(IF(Helper_2!$C$3&lt;&gt;"",COUNTIF(G26:H26,"*"&amp;Helper_2!$C$3&amp;"*"),0)&gt;0,MAX($A$4:A25)+1,0)</f>
        <v>0</v>
      </c>
      <c r="B26" s="44">
        <v>23</v>
      </c>
      <c r="C26" s="44">
        <f>IF(E26="","",IF(COUNTIF($G$4:G26,G26)=1,MAX($C$4:C25)+1,""))</f>
        <v>16</v>
      </c>
      <c r="D26" s="44">
        <v>23</v>
      </c>
      <c r="E26" s="50" t="s">
        <v>11211</v>
      </c>
      <c r="F26" s="50" t="s">
        <v>143</v>
      </c>
      <c r="G26" s="50" t="s">
        <v>11212</v>
      </c>
      <c r="H26" s="50" t="s">
        <v>11213</v>
      </c>
      <c r="I26" s="50" t="s">
        <v>2388</v>
      </c>
      <c r="J26" s="50">
        <v>2700262</v>
      </c>
      <c r="K26" s="50" t="s">
        <v>7</v>
      </c>
      <c r="L26" s="50" t="s">
        <v>9</v>
      </c>
      <c r="M26" s="50" t="s">
        <v>143</v>
      </c>
      <c r="N26" s="50" t="s">
        <v>6261</v>
      </c>
      <c r="O26" s="50">
        <v>1000789</v>
      </c>
      <c r="P26" s="50" t="s">
        <v>7150</v>
      </c>
      <c r="Q26" s="50" t="s">
        <v>11214</v>
      </c>
      <c r="R26" s="50" t="s">
        <v>10</v>
      </c>
      <c r="S26" s="50" t="s">
        <v>11215</v>
      </c>
      <c r="T26" s="4" t="s">
        <v>143</v>
      </c>
      <c r="U26" s="4">
        <v>0.16806199999999999</v>
      </c>
    </row>
    <row r="27" spans="1:21" x14ac:dyDescent="0.25">
      <c r="A27" s="44">
        <f>IF(IF(Helper_2!$C$3&lt;&gt;"",COUNTIF(G27:H27,"*"&amp;Helper_2!$C$3&amp;"*"),0)&gt;0,MAX($A$4:A26)+1,0)</f>
        <v>0</v>
      </c>
      <c r="B27" s="44">
        <v>24</v>
      </c>
      <c r="C27" s="44" t="str">
        <f>IF(E27="","",IF(COUNTIF($G$4:G27,G27)=1,MAX($C$4:C26)+1,""))</f>
        <v/>
      </c>
      <c r="D27" s="44">
        <v>24</v>
      </c>
      <c r="E27" s="50" t="s">
        <v>11216</v>
      </c>
      <c r="F27" s="50" t="s">
        <v>143</v>
      </c>
      <c r="G27" s="50" t="s">
        <v>11212</v>
      </c>
      <c r="H27" s="50" t="s">
        <v>11213</v>
      </c>
      <c r="I27" s="50" t="s">
        <v>2388</v>
      </c>
      <c r="J27" s="50">
        <v>2700261</v>
      </c>
      <c r="K27" s="50" t="s">
        <v>7</v>
      </c>
      <c r="L27" s="50" t="s">
        <v>9</v>
      </c>
      <c r="M27" s="50" t="s">
        <v>143</v>
      </c>
      <c r="N27" s="50" t="s">
        <v>6261</v>
      </c>
      <c r="O27" s="50">
        <v>1000789</v>
      </c>
      <c r="P27" s="50" t="s">
        <v>7150</v>
      </c>
      <c r="Q27" s="50" t="s">
        <v>11217</v>
      </c>
      <c r="R27" s="50" t="s">
        <v>10</v>
      </c>
      <c r="S27" s="50" t="s">
        <v>11218</v>
      </c>
      <c r="T27" s="4" t="s">
        <v>143</v>
      </c>
      <c r="U27" s="4">
        <v>1.8144E-2</v>
      </c>
    </row>
    <row r="28" spans="1:21" x14ac:dyDescent="0.25">
      <c r="A28" s="44">
        <f>IF(IF(Helper_2!$C$3&lt;&gt;"",COUNTIF(G28:H28,"*"&amp;Helper_2!$C$3&amp;"*"),0)&gt;0,MAX($A$4:A27)+1,0)</f>
        <v>0</v>
      </c>
      <c r="B28" s="44">
        <v>25</v>
      </c>
      <c r="C28" s="44">
        <f>IF(E28="","",IF(COUNTIF($G$4:G28,G28)=1,MAX($C$4:C27)+1,""))</f>
        <v>17</v>
      </c>
      <c r="D28" s="44">
        <v>25</v>
      </c>
      <c r="E28" s="50" t="s">
        <v>11219</v>
      </c>
      <c r="F28" s="50" t="s">
        <v>143</v>
      </c>
      <c r="G28" s="50" t="s">
        <v>6916</v>
      </c>
      <c r="H28" s="50" t="s">
        <v>6917</v>
      </c>
      <c r="I28" s="50" t="s">
        <v>2388</v>
      </c>
      <c r="J28" s="50">
        <v>2696317</v>
      </c>
      <c r="K28" s="50" t="s">
        <v>7</v>
      </c>
      <c r="L28" s="50" t="s">
        <v>143</v>
      </c>
      <c r="M28" s="50" t="s">
        <v>143</v>
      </c>
      <c r="N28" s="50" t="s">
        <v>6272</v>
      </c>
      <c r="O28" s="50">
        <v>999315</v>
      </c>
      <c r="P28" s="50" t="s">
        <v>6918</v>
      </c>
      <c r="Q28" s="50" t="s">
        <v>11220</v>
      </c>
      <c r="R28" s="50" t="s">
        <v>10</v>
      </c>
      <c r="S28" s="50" t="s">
        <v>11221</v>
      </c>
      <c r="T28" s="4" t="s">
        <v>143</v>
      </c>
      <c r="U28" s="4">
        <v>7.1999999999999995E-2</v>
      </c>
    </row>
    <row r="29" spans="1:21" x14ac:dyDescent="0.25">
      <c r="A29" s="44">
        <f>IF(IF(Helper_2!$C$3&lt;&gt;"",COUNTIF(G29:H29,"*"&amp;Helper_2!$C$3&amp;"*"),0)&gt;0,MAX($A$4:A28)+1,0)</f>
        <v>0</v>
      </c>
      <c r="B29" s="44">
        <v>26</v>
      </c>
      <c r="C29" s="44" t="str">
        <f>IF(E29="","",IF(COUNTIF($G$4:G29,G29)=1,MAX($C$4:C28)+1,""))</f>
        <v/>
      </c>
      <c r="D29" s="44">
        <v>26</v>
      </c>
      <c r="E29" s="50" t="s">
        <v>11222</v>
      </c>
      <c r="F29" s="50" t="s">
        <v>143</v>
      </c>
      <c r="G29" s="50" t="s">
        <v>6916</v>
      </c>
      <c r="H29" s="50" t="s">
        <v>6917</v>
      </c>
      <c r="I29" s="50" t="s">
        <v>2388</v>
      </c>
      <c r="J29" s="50">
        <v>2696316</v>
      </c>
      <c r="K29" s="50" t="s">
        <v>7</v>
      </c>
      <c r="L29" s="50" t="s">
        <v>9</v>
      </c>
      <c r="M29" s="50" t="s">
        <v>143</v>
      </c>
      <c r="N29" s="50" t="s">
        <v>6272</v>
      </c>
      <c r="O29" s="50">
        <v>999315</v>
      </c>
      <c r="P29" s="50" t="s">
        <v>6918</v>
      </c>
      <c r="Q29" s="50" t="s">
        <v>11223</v>
      </c>
      <c r="R29" s="50" t="s">
        <v>10</v>
      </c>
      <c r="S29" s="50" t="s">
        <v>11221</v>
      </c>
      <c r="T29" s="4" t="s">
        <v>143</v>
      </c>
      <c r="U29" s="4">
        <v>0.26</v>
      </c>
    </row>
    <row r="30" spans="1:21" x14ac:dyDescent="0.25">
      <c r="A30" s="44">
        <f>IF(IF(Helper_2!$C$3&lt;&gt;"",COUNTIF(G30:H30,"*"&amp;Helper_2!$C$3&amp;"*"),0)&gt;0,MAX($A$4:A29)+1,0)</f>
        <v>0</v>
      </c>
      <c r="B30" s="44">
        <v>27</v>
      </c>
      <c r="C30" s="44" t="str">
        <f>IF(E30="","",IF(COUNTIF($G$4:G30,G30)=1,MAX($C$4:C29)+1,""))</f>
        <v/>
      </c>
      <c r="D30" s="44">
        <v>27</v>
      </c>
      <c r="E30" s="50" t="s">
        <v>11224</v>
      </c>
      <c r="F30" s="50" t="s">
        <v>143</v>
      </c>
      <c r="G30" s="50" t="s">
        <v>6916</v>
      </c>
      <c r="H30" s="50" t="s">
        <v>6917</v>
      </c>
      <c r="I30" s="50" t="s">
        <v>2388</v>
      </c>
      <c r="J30" s="50">
        <v>2696315</v>
      </c>
      <c r="K30" s="50" t="s">
        <v>7</v>
      </c>
      <c r="L30" s="50" t="s">
        <v>9</v>
      </c>
      <c r="M30" s="50" t="s">
        <v>143</v>
      </c>
      <c r="N30" s="50" t="s">
        <v>6272</v>
      </c>
      <c r="O30" s="50">
        <v>999315</v>
      </c>
      <c r="P30" s="50" t="s">
        <v>6918</v>
      </c>
      <c r="Q30" s="50" t="s">
        <v>11225</v>
      </c>
      <c r="R30" s="50" t="s">
        <v>10</v>
      </c>
      <c r="S30" s="50" t="s">
        <v>11221</v>
      </c>
      <c r="T30" s="4" t="s">
        <v>143</v>
      </c>
      <c r="U30" s="4">
        <v>7.1999999999999995E-2</v>
      </c>
    </row>
    <row r="31" spans="1:21" x14ac:dyDescent="0.25">
      <c r="A31" s="44">
        <f>IF(IF(Helper_2!$C$3&lt;&gt;"",COUNTIF(G31:H31,"*"&amp;Helper_2!$C$3&amp;"*"),0)&gt;0,MAX($A$4:A30)+1,0)</f>
        <v>0</v>
      </c>
      <c r="B31" s="44">
        <v>28</v>
      </c>
      <c r="C31" s="44" t="str">
        <f>IF(E31="","",IF(COUNTIF($G$4:G31,G31)=1,MAX($C$4:C30)+1,""))</f>
        <v/>
      </c>
      <c r="D31" s="44">
        <v>28</v>
      </c>
      <c r="E31" s="50" t="s">
        <v>11226</v>
      </c>
      <c r="F31" s="50" t="s">
        <v>143</v>
      </c>
      <c r="G31" s="50" t="s">
        <v>6916</v>
      </c>
      <c r="H31" s="50" t="s">
        <v>6917</v>
      </c>
      <c r="I31" s="50" t="s">
        <v>2388</v>
      </c>
      <c r="J31" s="50">
        <v>2696313</v>
      </c>
      <c r="K31" s="50" t="s">
        <v>7</v>
      </c>
      <c r="L31" s="50" t="s">
        <v>9</v>
      </c>
      <c r="M31" s="50" t="s">
        <v>143</v>
      </c>
      <c r="N31" s="50" t="s">
        <v>6272</v>
      </c>
      <c r="O31" s="50">
        <v>999315</v>
      </c>
      <c r="P31" s="50" t="s">
        <v>6918</v>
      </c>
      <c r="Q31" s="50" t="s">
        <v>11227</v>
      </c>
      <c r="R31" s="50" t="s">
        <v>10</v>
      </c>
      <c r="S31" s="50" t="s">
        <v>11221</v>
      </c>
      <c r="T31" s="4" t="s">
        <v>143</v>
      </c>
      <c r="U31" s="4">
        <v>0.86</v>
      </c>
    </row>
    <row r="32" spans="1:21" x14ac:dyDescent="0.25">
      <c r="A32" s="44">
        <f>IF(IF(Helper_2!$C$3&lt;&gt;"",COUNTIF(G32:H32,"*"&amp;Helper_2!$C$3&amp;"*"),0)&gt;0,MAX($A$4:A31)+1,0)</f>
        <v>0</v>
      </c>
      <c r="B32" s="44">
        <v>29</v>
      </c>
      <c r="C32" s="44">
        <f>IF(E32="","",IF(COUNTIF($G$4:G32,G32)=1,MAX($C$4:C31)+1,""))</f>
        <v>18</v>
      </c>
      <c r="D32" s="44">
        <v>29</v>
      </c>
      <c r="E32" s="50" t="s">
        <v>6236</v>
      </c>
      <c r="F32" s="50" t="s">
        <v>11228</v>
      </c>
      <c r="G32" s="50" t="s">
        <v>4004</v>
      </c>
      <c r="H32" s="50" t="s">
        <v>6237</v>
      </c>
      <c r="I32" s="50" t="s">
        <v>2388</v>
      </c>
      <c r="J32" s="50">
        <v>2660175</v>
      </c>
      <c r="K32" s="50" t="s">
        <v>7</v>
      </c>
      <c r="L32" s="50" t="s">
        <v>9</v>
      </c>
      <c r="M32" s="50" t="s">
        <v>143</v>
      </c>
      <c r="N32" s="50" t="s">
        <v>6261</v>
      </c>
      <c r="O32" s="50">
        <v>995218</v>
      </c>
      <c r="P32" s="50" t="s">
        <v>6394</v>
      </c>
      <c r="Q32" s="50" t="s">
        <v>6238</v>
      </c>
      <c r="R32" s="50" t="s">
        <v>15</v>
      </c>
      <c r="S32" s="50" t="s">
        <v>11229</v>
      </c>
      <c r="T32" s="4" t="s">
        <v>11230</v>
      </c>
      <c r="U32" s="4">
        <v>8.6999999999999993</v>
      </c>
    </row>
    <row r="33" spans="1:21" x14ac:dyDescent="0.25">
      <c r="A33" s="44">
        <f>IF(IF(Helper_2!$C$3&lt;&gt;"",COUNTIF(G33:H33,"*"&amp;Helper_2!$C$3&amp;"*"),0)&gt;0,MAX($A$4:A32)+1,0)</f>
        <v>0</v>
      </c>
      <c r="B33" s="44">
        <v>30</v>
      </c>
      <c r="C33" s="44">
        <f>IF(E33="","",IF(COUNTIF($G$4:G33,G33)=1,MAX($C$4:C32)+1,""))</f>
        <v>19</v>
      </c>
      <c r="D33" s="44">
        <v>30</v>
      </c>
      <c r="E33" s="50" t="s">
        <v>4182</v>
      </c>
      <c r="F33" s="50" t="s">
        <v>11231</v>
      </c>
      <c r="G33" s="50" t="s">
        <v>1410</v>
      </c>
      <c r="H33" s="50" t="s">
        <v>1410</v>
      </c>
      <c r="I33" s="50" t="s">
        <v>2389</v>
      </c>
      <c r="J33" s="50">
        <v>2659336</v>
      </c>
      <c r="K33" s="50" t="s">
        <v>7</v>
      </c>
      <c r="L33" s="50" t="s">
        <v>2661</v>
      </c>
      <c r="M33" s="50" t="s">
        <v>143</v>
      </c>
      <c r="N33" s="50" t="s">
        <v>6272</v>
      </c>
      <c r="O33" s="50">
        <v>1046628</v>
      </c>
      <c r="P33" s="50" t="s">
        <v>6493</v>
      </c>
      <c r="Q33" s="50" t="s">
        <v>322</v>
      </c>
      <c r="R33" s="50" t="s">
        <v>15</v>
      </c>
      <c r="S33" s="50" t="s">
        <v>11232</v>
      </c>
      <c r="T33" s="4" t="s">
        <v>11232</v>
      </c>
      <c r="U33" s="4">
        <v>1.44</v>
      </c>
    </row>
    <row r="34" spans="1:21" x14ac:dyDescent="0.25">
      <c r="A34" s="44">
        <f>IF(IF(Helper_2!$C$3&lt;&gt;"",COUNTIF(G34:H34,"*"&amp;Helper_2!$C$3&amp;"*"),0)&gt;0,MAX($A$4:A33)+1,0)</f>
        <v>0</v>
      </c>
      <c r="B34" s="44">
        <v>31</v>
      </c>
      <c r="C34" s="44">
        <f>IF(E34="","",IF(COUNTIF($G$4:G34,G34)=1,MAX($C$4:C33)+1,""))</f>
        <v>20</v>
      </c>
      <c r="D34" s="44">
        <v>31</v>
      </c>
      <c r="E34" s="50" t="s">
        <v>6235</v>
      </c>
      <c r="F34" s="50" t="s">
        <v>11233</v>
      </c>
      <c r="G34" s="50" t="s">
        <v>4003</v>
      </c>
      <c r="H34" s="50" t="s">
        <v>6233</v>
      </c>
      <c r="I34" s="50" t="s">
        <v>2388</v>
      </c>
      <c r="J34" s="50">
        <v>2657107</v>
      </c>
      <c r="K34" s="50" t="s">
        <v>7</v>
      </c>
      <c r="L34" s="50" t="s">
        <v>9</v>
      </c>
      <c r="M34" s="50" t="s">
        <v>1111</v>
      </c>
      <c r="N34" s="50" t="s">
        <v>6263</v>
      </c>
      <c r="O34" s="50">
        <v>1130820</v>
      </c>
      <c r="P34" s="50" t="s">
        <v>6576</v>
      </c>
      <c r="Q34" s="50" t="s">
        <v>79</v>
      </c>
      <c r="R34" s="50" t="s">
        <v>15</v>
      </c>
      <c r="S34" s="50" t="s">
        <v>11234</v>
      </c>
      <c r="T34" s="4" t="s">
        <v>11235</v>
      </c>
      <c r="U34" s="4">
        <v>0.22500000000000001</v>
      </c>
    </row>
    <row r="35" spans="1:21" x14ac:dyDescent="0.25">
      <c r="A35" s="44">
        <f>IF(IF(Helper_2!$C$3&lt;&gt;"",COUNTIF(G35:H35,"*"&amp;Helper_2!$C$3&amp;"*"),0)&gt;0,MAX($A$4:A34)+1,0)</f>
        <v>0</v>
      </c>
      <c r="B35" s="44">
        <v>32</v>
      </c>
      <c r="C35" s="44" t="str">
        <f>IF(E35="","",IF(COUNTIF($G$4:G35,G35)=1,MAX($C$4:C34)+1,""))</f>
        <v/>
      </c>
      <c r="D35" s="44">
        <v>32</v>
      </c>
      <c r="E35" s="50" t="s">
        <v>6232</v>
      </c>
      <c r="F35" s="50" t="s">
        <v>11236</v>
      </c>
      <c r="G35" s="50" t="s">
        <v>4003</v>
      </c>
      <c r="H35" s="50" t="s">
        <v>6233</v>
      </c>
      <c r="I35" s="50" t="s">
        <v>2388</v>
      </c>
      <c r="J35" s="50">
        <v>2657106</v>
      </c>
      <c r="K35" s="50" t="s">
        <v>7</v>
      </c>
      <c r="L35" s="50" t="s">
        <v>9</v>
      </c>
      <c r="M35" s="50" t="s">
        <v>1111</v>
      </c>
      <c r="N35" s="50" t="s">
        <v>6263</v>
      </c>
      <c r="O35" s="50">
        <v>1130820</v>
      </c>
      <c r="P35" s="50" t="s">
        <v>6576</v>
      </c>
      <c r="Q35" s="50" t="s">
        <v>6234</v>
      </c>
      <c r="R35" s="50" t="s">
        <v>15</v>
      </c>
      <c r="S35" s="50" t="s">
        <v>11237</v>
      </c>
      <c r="T35" s="4" t="s">
        <v>11238</v>
      </c>
      <c r="U35" s="4">
        <v>7.4999999999999997E-2</v>
      </c>
    </row>
    <row r="36" spans="1:21" x14ac:dyDescent="0.25">
      <c r="A36" s="44">
        <f>IF(IF(Helper_2!$C$3&lt;&gt;"",COUNTIF(G36:H36,"*"&amp;Helper_2!$C$3&amp;"*"),0)&gt;0,MAX($A$4:A35)+1,0)</f>
        <v>0</v>
      </c>
      <c r="B36" s="44">
        <v>33</v>
      </c>
      <c r="C36" s="44">
        <f>IF(E36="","",IF(COUNTIF($G$4:G36,G36)=1,MAX($C$4:C35)+1,""))</f>
        <v>21</v>
      </c>
      <c r="D36" s="44">
        <v>33</v>
      </c>
      <c r="E36" s="50" t="s">
        <v>6241</v>
      </c>
      <c r="F36" s="50" t="s">
        <v>11239</v>
      </c>
      <c r="G36" s="50" t="s">
        <v>4006</v>
      </c>
      <c r="H36" s="50" t="s">
        <v>6585</v>
      </c>
      <c r="I36" s="50" t="s">
        <v>2388</v>
      </c>
      <c r="J36" s="50">
        <v>2653965</v>
      </c>
      <c r="K36" s="50" t="s">
        <v>7</v>
      </c>
      <c r="L36" s="50" t="s">
        <v>143</v>
      </c>
      <c r="M36" s="50" t="s">
        <v>143</v>
      </c>
      <c r="N36" s="50" t="s">
        <v>6261</v>
      </c>
      <c r="O36" s="50">
        <v>994146</v>
      </c>
      <c r="P36" s="50" t="s">
        <v>7152</v>
      </c>
      <c r="Q36" s="50" t="s">
        <v>186</v>
      </c>
      <c r="R36" s="50" t="s">
        <v>163</v>
      </c>
      <c r="S36" s="50" t="s">
        <v>11240</v>
      </c>
      <c r="T36" s="4" t="s">
        <v>11241</v>
      </c>
      <c r="U36" s="4">
        <v>1</v>
      </c>
    </row>
    <row r="37" spans="1:21" x14ac:dyDescent="0.25">
      <c r="A37" s="44">
        <f>IF(IF(Helper_2!$C$3&lt;&gt;"",COUNTIF(G37:H37,"*"&amp;Helper_2!$C$3&amp;"*"),0)&gt;0,MAX($A$4:A36)+1,0)</f>
        <v>0</v>
      </c>
      <c r="B37" s="44">
        <v>34</v>
      </c>
      <c r="C37" s="44">
        <f>IF(E37="","",IF(COUNTIF($G$4:G37,G37)=1,MAX($C$4:C36)+1,""))</f>
        <v>22</v>
      </c>
      <c r="D37" s="44">
        <v>34</v>
      </c>
      <c r="E37" s="50" t="s">
        <v>6865</v>
      </c>
      <c r="F37" s="50" t="s">
        <v>11242</v>
      </c>
      <c r="G37" s="50" t="s">
        <v>6866</v>
      </c>
      <c r="H37" s="50" t="s">
        <v>6867</v>
      </c>
      <c r="I37" s="50" t="s">
        <v>2388</v>
      </c>
      <c r="J37" s="50">
        <v>2653961</v>
      </c>
      <c r="K37" s="50" t="s">
        <v>7</v>
      </c>
      <c r="L37" s="50" t="s">
        <v>9</v>
      </c>
      <c r="M37" s="50" t="s">
        <v>6868</v>
      </c>
      <c r="N37" s="50" t="s">
        <v>6272</v>
      </c>
      <c r="O37" s="50">
        <v>1179623</v>
      </c>
      <c r="P37" s="50" t="s">
        <v>11243</v>
      </c>
      <c r="Q37" s="50" t="s">
        <v>6869</v>
      </c>
      <c r="R37" s="50" t="s">
        <v>17</v>
      </c>
      <c r="S37" s="50" t="s">
        <v>11244</v>
      </c>
      <c r="T37" s="4" t="s">
        <v>11245</v>
      </c>
      <c r="U37" s="4">
        <v>0.25</v>
      </c>
    </row>
    <row r="38" spans="1:21" x14ac:dyDescent="0.25">
      <c r="A38" s="44">
        <f>IF(IF(Helper_2!$C$3&lt;&gt;"",COUNTIF(G38:H38,"*"&amp;Helper_2!$C$3&amp;"*"),0)&gt;0,MAX($A$4:A37)+1,0)</f>
        <v>0</v>
      </c>
      <c r="B38" s="44">
        <v>35</v>
      </c>
      <c r="C38" s="44" t="str">
        <f>IF(E38="","",IF(COUNTIF($G$4:G38,G38)=1,MAX($C$4:C37)+1,""))</f>
        <v/>
      </c>
      <c r="D38" s="44">
        <v>35</v>
      </c>
      <c r="E38" s="50" t="s">
        <v>6198</v>
      </c>
      <c r="F38" s="50" t="s">
        <v>11246</v>
      </c>
      <c r="G38" s="50" t="s">
        <v>3991</v>
      </c>
      <c r="H38" s="50" t="s">
        <v>6199</v>
      </c>
      <c r="I38" s="50" t="s">
        <v>2388</v>
      </c>
      <c r="J38" s="50">
        <v>2653237</v>
      </c>
      <c r="K38" s="50" t="s">
        <v>7</v>
      </c>
      <c r="L38" s="50" t="s">
        <v>9</v>
      </c>
      <c r="M38" s="50" t="s">
        <v>143</v>
      </c>
      <c r="N38" s="50" t="s">
        <v>6263</v>
      </c>
      <c r="O38" s="50">
        <v>996504</v>
      </c>
      <c r="P38" s="50" t="s">
        <v>6663</v>
      </c>
      <c r="Q38" s="50" t="s">
        <v>6200</v>
      </c>
      <c r="R38" s="50" t="s">
        <v>15</v>
      </c>
      <c r="S38" s="50" t="s">
        <v>11247</v>
      </c>
      <c r="T38" s="4" t="s">
        <v>11248</v>
      </c>
      <c r="U38" s="4">
        <v>0.35</v>
      </c>
    </row>
    <row r="39" spans="1:21" x14ac:dyDescent="0.25">
      <c r="A39" s="44">
        <f>IF(IF(Helper_2!$C$3&lt;&gt;"",COUNTIF(G39:H39,"*"&amp;Helper_2!$C$3&amp;"*"),0)&gt;0,MAX($A$4:A38)+1,0)</f>
        <v>0</v>
      </c>
      <c r="B39" s="44">
        <v>36</v>
      </c>
      <c r="C39" s="44">
        <f>IF(E39="","",IF(COUNTIF($G$4:G39,G39)=1,MAX($C$4:C38)+1,""))</f>
        <v>23</v>
      </c>
      <c r="D39" s="44">
        <v>36</v>
      </c>
      <c r="E39" s="50" t="s">
        <v>6239</v>
      </c>
      <c r="F39" s="50" t="s">
        <v>11249</v>
      </c>
      <c r="G39" s="50" t="s">
        <v>4005</v>
      </c>
      <c r="H39" s="50" t="s">
        <v>6546</v>
      </c>
      <c r="I39" s="50" t="s">
        <v>2388</v>
      </c>
      <c r="J39" s="50">
        <v>2652713</v>
      </c>
      <c r="K39" s="50" t="s">
        <v>7</v>
      </c>
      <c r="L39" s="50" t="s">
        <v>143</v>
      </c>
      <c r="M39" s="50" t="s">
        <v>143</v>
      </c>
      <c r="N39" s="50" t="s">
        <v>6547</v>
      </c>
      <c r="O39" s="50">
        <v>1163304</v>
      </c>
      <c r="P39" s="50" t="s">
        <v>6548</v>
      </c>
      <c r="Q39" s="50" t="s">
        <v>6240</v>
      </c>
      <c r="R39" s="50" t="s">
        <v>6067</v>
      </c>
      <c r="S39" s="50" t="s">
        <v>11250</v>
      </c>
      <c r="T39" s="4" t="s">
        <v>11251</v>
      </c>
      <c r="U39" s="4">
        <v>0.216</v>
      </c>
    </row>
    <row r="40" spans="1:21" x14ac:dyDescent="0.25">
      <c r="A40" s="44">
        <f>IF(IF(Helper_2!$C$3&lt;&gt;"",COUNTIF(G40:H40,"*"&amp;Helper_2!$C$3&amp;"*"),0)&gt;0,MAX($A$4:A39)+1,0)</f>
        <v>0</v>
      </c>
      <c r="B40" s="44">
        <v>37</v>
      </c>
      <c r="C40" s="44">
        <f>IF(E40="","",IF(COUNTIF($G$4:G40,G40)=1,MAX($C$4:C39)+1,""))</f>
        <v>24</v>
      </c>
      <c r="D40" s="44">
        <v>37</v>
      </c>
      <c r="E40" s="50" t="s">
        <v>6218</v>
      </c>
      <c r="F40" s="50" t="s">
        <v>11252</v>
      </c>
      <c r="G40" s="50" t="s">
        <v>1286</v>
      </c>
      <c r="H40" s="50" t="s">
        <v>6214</v>
      </c>
      <c r="I40" s="50" t="s">
        <v>2388</v>
      </c>
      <c r="J40" s="50">
        <v>2642286</v>
      </c>
      <c r="K40" s="50" t="s">
        <v>7</v>
      </c>
      <c r="L40" s="50" t="s">
        <v>9</v>
      </c>
      <c r="M40" s="50" t="s">
        <v>3995</v>
      </c>
      <c r="N40" s="50" t="s">
        <v>6272</v>
      </c>
      <c r="O40" s="50">
        <v>1020267</v>
      </c>
      <c r="P40" s="50" t="s">
        <v>11098</v>
      </c>
      <c r="Q40" s="50" t="s">
        <v>71</v>
      </c>
      <c r="R40" s="50" t="s">
        <v>10</v>
      </c>
      <c r="S40" s="50" t="s">
        <v>11253</v>
      </c>
      <c r="T40" s="4" t="s">
        <v>11254</v>
      </c>
      <c r="U40" s="4">
        <v>5.0000000000000001E-3</v>
      </c>
    </row>
    <row r="41" spans="1:21" x14ac:dyDescent="0.25">
      <c r="A41" s="44">
        <f>IF(IF(Helper_2!$C$3&lt;&gt;"",COUNTIF(G41:H41,"*"&amp;Helper_2!$C$3&amp;"*"),0)&gt;0,MAX($A$4:A40)+1,0)</f>
        <v>0</v>
      </c>
      <c r="B41" s="44">
        <v>38</v>
      </c>
      <c r="C41" s="44">
        <f>IF(E41="","",IF(COUNTIF($G$4:G41,G41)=1,MAX($C$4:C40)+1,""))</f>
        <v>25</v>
      </c>
      <c r="D41" s="44">
        <v>38</v>
      </c>
      <c r="E41" s="50" t="s">
        <v>6226</v>
      </c>
      <c r="F41" s="50" t="s">
        <v>11255</v>
      </c>
      <c r="G41" s="50" t="s">
        <v>4000</v>
      </c>
      <c r="H41" s="50" t="s">
        <v>6227</v>
      </c>
      <c r="I41" s="50" t="s">
        <v>2388</v>
      </c>
      <c r="J41" s="50">
        <v>2640017</v>
      </c>
      <c r="K41" s="50" t="s">
        <v>7</v>
      </c>
      <c r="L41" s="50" t="s">
        <v>9</v>
      </c>
      <c r="M41" s="50" t="s">
        <v>1156</v>
      </c>
      <c r="N41" s="50" t="s">
        <v>6261</v>
      </c>
      <c r="O41" s="50">
        <v>995242</v>
      </c>
      <c r="P41" s="50" t="s">
        <v>7151</v>
      </c>
      <c r="Q41" s="50" t="s">
        <v>6228</v>
      </c>
      <c r="R41" s="50" t="s">
        <v>10</v>
      </c>
      <c r="S41" s="50" t="s">
        <v>11256</v>
      </c>
      <c r="T41" s="4" t="s">
        <v>11257</v>
      </c>
      <c r="U41" s="4">
        <v>0.56000000000000005</v>
      </c>
    </row>
    <row r="42" spans="1:21" x14ac:dyDescent="0.25">
      <c r="A42" s="44">
        <f>IF(IF(Helper_2!$C$3&lt;&gt;"",COUNTIF(G42:H42,"*"&amp;Helper_2!$C$3&amp;"*"),0)&gt;0,MAX($A$4:A41)+1,0)</f>
        <v>0</v>
      </c>
      <c r="B42" s="44">
        <v>39</v>
      </c>
      <c r="C42" s="44">
        <f>IF(E42="","",IF(COUNTIF($G$4:G42,G42)=1,MAX($C$4:C41)+1,""))</f>
        <v>26</v>
      </c>
      <c r="D42" s="44">
        <v>39</v>
      </c>
      <c r="E42" s="50" t="s">
        <v>6229</v>
      </c>
      <c r="F42" s="50" t="s">
        <v>10942</v>
      </c>
      <c r="G42" s="50" t="s">
        <v>4001</v>
      </c>
      <c r="H42" s="50" t="s">
        <v>6230</v>
      </c>
      <c r="I42" s="50" t="s">
        <v>2388</v>
      </c>
      <c r="J42" s="50">
        <v>2637126</v>
      </c>
      <c r="K42" s="50" t="s">
        <v>7</v>
      </c>
      <c r="L42" s="50" t="s">
        <v>9</v>
      </c>
      <c r="M42" s="50" t="s">
        <v>1101</v>
      </c>
      <c r="N42" s="50" t="s">
        <v>6261</v>
      </c>
      <c r="O42" s="50">
        <v>994643</v>
      </c>
      <c r="P42" s="50" t="s">
        <v>6525</v>
      </c>
      <c r="Q42" s="50" t="s">
        <v>18</v>
      </c>
      <c r="R42" s="50" t="s">
        <v>8</v>
      </c>
      <c r="S42" s="50" t="s">
        <v>10943</v>
      </c>
      <c r="T42" s="4" t="s">
        <v>10943</v>
      </c>
      <c r="U42" s="4">
        <v>2</v>
      </c>
    </row>
    <row r="43" spans="1:21" x14ac:dyDescent="0.25">
      <c r="A43" s="44">
        <f>IF(IF(Helper_2!$C$3&lt;&gt;"",COUNTIF(G43:H43,"*"&amp;Helper_2!$C$3&amp;"*"),0)&gt;0,MAX($A$4:A42)+1,0)</f>
        <v>0</v>
      </c>
      <c r="B43" s="44">
        <v>40</v>
      </c>
      <c r="C43" s="44">
        <f>IF(E43="","",IF(COUNTIF($G$4:G43,G43)=1,MAX($C$4:C42)+1,""))</f>
        <v>27</v>
      </c>
      <c r="D43" s="44">
        <v>40</v>
      </c>
      <c r="E43" s="50" t="s">
        <v>5960</v>
      </c>
      <c r="F43" s="50" t="s">
        <v>10072</v>
      </c>
      <c r="G43" s="50" t="s">
        <v>3869</v>
      </c>
      <c r="H43" s="50" t="s">
        <v>5961</v>
      </c>
      <c r="I43" s="50" t="s">
        <v>2388</v>
      </c>
      <c r="J43" s="50">
        <v>2636104</v>
      </c>
      <c r="K43" s="50" t="s">
        <v>7</v>
      </c>
      <c r="L43" s="50" t="s">
        <v>9</v>
      </c>
      <c r="M43" s="50" t="s">
        <v>3870</v>
      </c>
      <c r="N43" s="50" t="s">
        <v>6261</v>
      </c>
      <c r="O43" s="50">
        <v>998529</v>
      </c>
      <c r="P43" s="50" t="s">
        <v>6495</v>
      </c>
      <c r="Q43" s="50" t="s">
        <v>5962</v>
      </c>
      <c r="R43" s="50" t="s">
        <v>10</v>
      </c>
      <c r="S43" s="50" t="s">
        <v>10073</v>
      </c>
      <c r="T43" s="4" t="s">
        <v>10074</v>
      </c>
      <c r="U43" s="4">
        <v>3</v>
      </c>
    </row>
    <row r="44" spans="1:21" x14ac:dyDescent="0.25">
      <c r="A44" s="44">
        <f>IF(IF(Helper_2!$C$3&lt;&gt;"",COUNTIF(G44:H44,"*"&amp;Helper_2!$C$3&amp;"*"),0)&gt;0,MAX($A$4:A43)+1,0)</f>
        <v>0</v>
      </c>
      <c r="B44" s="44">
        <v>41</v>
      </c>
      <c r="C44" s="44">
        <f>IF(E44="","",IF(COUNTIF($G$4:G44,G44)=1,MAX($C$4:C43)+1,""))</f>
        <v>28</v>
      </c>
      <c r="D44" s="44">
        <v>41</v>
      </c>
      <c r="E44" s="50" t="s">
        <v>6973</v>
      </c>
      <c r="F44" s="50" t="s">
        <v>10939</v>
      </c>
      <c r="G44" s="50" t="s">
        <v>6974</v>
      </c>
      <c r="H44" s="50" t="s">
        <v>6975</v>
      </c>
      <c r="I44" s="50" t="s">
        <v>2388</v>
      </c>
      <c r="J44" s="50">
        <v>2626529</v>
      </c>
      <c r="K44" s="50" t="s">
        <v>7</v>
      </c>
      <c r="L44" s="50" t="s">
        <v>143</v>
      </c>
      <c r="M44" s="50" t="s">
        <v>143</v>
      </c>
      <c r="N44" s="50" t="s">
        <v>6261</v>
      </c>
      <c r="O44" s="50">
        <v>1071292</v>
      </c>
      <c r="P44" s="50" t="s">
        <v>6976</v>
      </c>
      <c r="Q44" s="50" t="s">
        <v>6977</v>
      </c>
      <c r="R44" s="50" t="s">
        <v>218</v>
      </c>
      <c r="S44" s="50" t="s">
        <v>10940</v>
      </c>
      <c r="T44" s="4" t="s">
        <v>10941</v>
      </c>
      <c r="U44" s="4">
        <v>0.11600000000000001</v>
      </c>
    </row>
    <row r="45" spans="1:21" x14ac:dyDescent="0.25">
      <c r="A45" s="44">
        <f>IF(IF(Helper_2!$C$3&lt;&gt;"",COUNTIF(G45:H45,"*"&amp;Helper_2!$C$3&amp;"*"),0)&gt;0,MAX($A$4:A44)+1,0)</f>
        <v>0</v>
      </c>
      <c r="B45" s="44">
        <v>42</v>
      </c>
      <c r="C45" s="44">
        <f>IF(E45="","",IF(COUNTIF($G$4:G45,G45)=1,MAX($C$4:C44)+1,""))</f>
        <v>29</v>
      </c>
      <c r="D45" s="44">
        <v>42</v>
      </c>
      <c r="E45" s="50" t="s">
        <v>6224</v>
      </c>
      <c r="F45" s="50" t="s">
        <v>10937</v>
      </c>
      <c r="G45" s="50" t="s">
        <v>3998</v>
      </c>
      <c r="H45" s="50" t="s">
        <v>6225</v>
      </c>
      <c r="I45" s="50" t="s">
        <v>2388</v>
      </c>
      <c r="J45" s="50">
        <v>2625039</v>
      </c>
      <c r="K45" s="50" t="s">
        <v>7</v>
      </c>
      <c r="L45" s="50" t="s">
        <v>2661</v>
      </c>
      <c r="M45" s="50" t="s">
        <v>3999</v>
      </c>
      <c r="N45" s="50" t="s">
        <v>6267</v>
      </c>
      <c r="O45" s="50">
        <v>994061</v>
      </c>
      <c r="P45" s="50" t="s">
        <v>6568</v>
      </c>
      <c r="Q45" s="50" t="s">
        <v>152</v>
      </c>
      <c r="R45" s="50" t="s">
        <v>15</v>
      </c>
      <c r="S45" s="50" t="s">
        <v>10938</v>
      </c>
      <c r="T45" s="4" t="s">
        <v>10938</v>
      </c>
      <c r="U45" s="4">
        <v>0.5</v>
      </c>
    </row>
    <row r="46" spans="1:21" x14ac:dyDescent="0.25">
      <c r="A46" s="44">
        <f>IF(IF(Helper_2!$C$3&lt;&gt;"",COUNTIF(G46:H46,"*"&amp;Helper_2!$C$3&amp;"*"),0)&gt;0,MAX($A$4:A45)+1,0)</f>
        <v>0</v>
      </c>
      <c r="B46" s="44">
        <v>43</v>
      </c>
      <c r="C46" s="44">
        <f>IF(E46="","",IF(COUNTIF($G$4:G46,G46)=1,MAX($C$4:C45)+1,""))</f>
        <v>30</v>
      </c>
      <c r="D46" s="44">
        <v>43</v>
      </c>
      <c r="E46" s="50" t="s">
        <v>5847</v>
      </c>
      <c r="F46" s="50" t="s">
        <v>10299</v>
      </c>
      <c r="G46" s="50" t="s">
        <v>1136</v>
      </c>
      <c r="H46" s="50" t="s">
        <v>5845</v>
      </c>
      <c r="I46" s="50" t="s">
        <v>2388</v>
      </c>
      <c r="J46" s="50">
        <v>2624439</v>
      </c>
      <c r="K46" s="50" t="s">
        <v>7</v>
      </c>
      <c r="L46" s="50" t="s">
        <v>9</v>
      </c>
      <c r="M46" s="50" t="s">
        <v>143</v>
      </c>
      <c r="N46" s="50" t="s">
        <v>6313</v>
      </c>
      <c r="O46" s="50">
        <v>994061</v>
      </c>
      <c r="P46" s="50" t="s">
        <v>6568</v>
      </c>
      <c r="Q46" s="50" t="s">
        <v>5848</v>
      </c>
      <c r="R46" s="50" t="s">
        <v>15</v>
      </c>
      <c r="S46" s="50" t="s">
        <v>10300</v>
      </c>
      <c r="T46" s="4" t="s">
        <v>10301</v>
      </c>
      <c r="U46" s="4">
        <v>0.33500000000000002</v>
      </c>
    </row>
    <row r="47" spans="1:21" x14ac:dyDescent="0.25">
      <c r="A47" s="44">
        <f>IF(IF(Helper_2!$C$3&lt;&gt;"",COUNTIF(G47:H47,"*"&amp;Helper_2!$C$3&amp;"*"),0)&gt;0,MAX($A$4:A46)+1,0)</f>
        <v>0</v>
      </c>
      <c r="B47" s="44">
        <v>44</v>
      </c>
      <c r="C47" s="44" t="str">
        <f>IF(E47="","",IF(COUNTIF($G$4:G47,G47)=1,MAX($C$4:C46)+1,""))</f>
        <v/>
      </c>
      <c r="D47" s="44">
        <v>44</v>
      </c>
      <c r="E47" s="50" t="s">
        <v>5844</v>
      </c>
      <c r="F47" s="50" t="s">
        <v>10296</v>
      </c>
      <c r="G47" s="50" t="s">
        <v>1136</v>
      </c>
      <c r="H47" s="50" t="s">
        <v>5845</v>
      </c>
      <c r="I47" s="50" t="s">
        <v>2388</v>
      </c>
      <c r="J47" s="50">
        <v>2624438</v>
      </c>
      <c r="K47" s="50" t="s">
        <v>7</v>
      </c>
      <c r="L47" s="50" t="s">
        <v>2661</v>
      </c>
      <c r="M47" s="50" t="s">
        <v>143</v>
      </c>
      <c r="N47" s="50" t="s">
        <v>6313</v>
      </c>
      <c r="O47" s="50">
        <v>994061</v>
      </c>
      <c r="P47" s="50" t="s">
        <v>6568</v>
      </c>
      <c r="Q47" s="50" t="s">
        <v>5846</v>
      </c>
      <c r="R47" s="50" t="s">
        <v>15</v>
      </c>
      <c r="S47" s="50" t="s">
        <v>10297</v>
      </c>
      <c r="T47" s="4" t="s">
        <v>10298</v>
      </c>
      <c r="U47" s="4">
        <v>0.33500000000000002</v>
      </c>
    </row>
    <row r="48" spans="1:21" x14ac:dyDescent="0.25">
      <c r="A48" s="44">
        <f>IF(IF(Helper_2!$C$3&lt;&gt;"",COUNTIF(G48:H48,"*"&amp;Helper_2!$C$3&amp;"*"),0)&gt;0,MAX($A$4:A47)+1,0)</f>
        <v>0</v>
      </c>
      <c r="B48" s="44">
        <v>45</v>
      </c>
      <c r="C48" s="44">
        <f>IF(E48="","",IF(COUNTIF($G$4:G48,G48)=1,MAX($C$4:C47)+1,""))</f>
        <v>31</v>
      </c>
      <c r="D48" s="44">
        <v>45</v>
      </c>
      <c r="E48" s="50" t="s">
        <v>6231</v>
      </c>
      <c r="F48" s="50" t="s">
        <v>10944</v>
      </c>
      <c r="G48" s="50" t="s">
        <v>4002</v>
      </c>
      <c r="H48" s="50" t="s">
        <v>6588</v>
      </c>
      <c r="I48" s="50" t="s">
        <v>2388</v>
      </c>
      <c r="J48" s="50">
        <v>2619191</v>
      </c>
      <c r="K48" s="50" t="s">
        <v>7</v>
      </c>
      <c r="L48" s="50" t="s">
        <v>2661</v>
      </c>
      <c r="M48" s="50" t="s">
        <v>143</v>
      </c>
      <c r="N48" s="50" t="s">
        <v>6261</v>
      </c>
      <c r="O48" s="50">
        <v>994146</v>
      </c>
      <c r="P48" s="50" t="s">
        <v>7152</v>
      </c>
      <c r="Q48" s="50" t="s">
        <v>6033</v>
      </c>
      <c r="R48" s="50" t="s">
        <v>183</v>
      </c>
      <c r="S48" s="50" t="s">
        <v>10945</v>
      </c>
      <c r="T48" s="4" t="s">
        <v>10946</v>
      </c>
      <c r="U48" s="4">
        <v>2.9000000000000001E-2</v>
      </c>
    </row>
    <row r="49" spans="1:21" x14ac:dyDescent="0.25">
      <c r="A49" s="44">
        <f>IF(IF(Helper_2!$C$3&lt;&gt;"",COUNTIF(G49:H49,"*"&amp;Helper_2!$C$3&amp;"*"),0)&gt;0,MAX($A$4:A48)+1,0)</f>
        <v>0</v>
      </c>
      <c r="B49" s="44">
        <v>46</v>
      </c>
      <c r="C49" s="44">
        <f>IF(E49="","",IF(COUNTIF($G$4:G49,G49)=1,MAX($C$4:C48)+1,""))</f>
        <v>32</v>
      </c>
      <c r="D49" s="44">
        <v>46</v>
      </c>
      <c r="E49" s="50" t="s">
        <v>4881</v>
      </c>
      <c r="F49" s="50" t="s">
        <v>8704</v>
      </c>
      <c r="G49" s="50" t="s">
        <v>1856</v>
      </c>
      <c r="H49" s="50" t="s">
        <v>1856</v>
      </c>
      <c r="I49" s="50" t="s">
        <v>2389</v>
      </c>
      <c r="J49" s="50">
        <v>2605521</v>
      </c>
      <c r="K49" s="50" t="s">
        <v>7</v>
      </c>
      <c r="L49" s="50" t="s">
        <v>9</v>
      </c>
      <c r="M49" s="50" t="s">
        <v>143</v>
      </c>
      <c r="N49" s="50" t="s">
        <v>6261</v>
      </c>
      <c r="O49" s="50">
        <v>994502</v>
      </c>
      <c r="P49" s="50" t="s">
        <v>7164</v>
      </c>
      <c r="Q49" s="50" t="s">
        <v>647</v>
      </c>
      <c r="R49" s="50" t="s">
        <v>8</v>
      </c>
      <c r="S49" s="50" t="s">
        <v>8705</v>
      </c>
      <c r="T49" s="4" t="s">
        <v>8705</v>
      </c>
      <c r="U49" s="4">
        <v>2.65</v>
      </c>
    </row>
    <row r="50" spans="1:21" x14ac:dyDescent="0.25">
      <c r="A50" s="44">
        <f>IF(IF(Helper_2!$C$3&lt;&gt;"",COUNTIF(G50:H50,"*"&amp;Helper_2!$C$3&amp;"*"),0)&gt;0,MAX($A$4:A49)+1,0)</f>
        <v>0</v>
      </c>
      <c r="B50" s="44">
        <v>47</v>
      </c>
      <c r="C50" s="44">
        <f>IF(E50="","",IF(COUNTIF($G$4:G50,G50)=1,MAX($C$4:C49)+1,""))</f>
        <v>33</v>
      </c>
      <c r="D50" s="44">
        <v>47</v>
      </c>
      <c r="E50" s="50" t="s">
        <v>6222</v>
      </c>
      <c r="F50" s="50" t="s">
        <v>10935</v>
      </c>
      <c r="G50" s="50" t="s">
        <v>1288</v>
      </c>
      <c r="H50" s="50" t="s">
        <v>6223</v>
      </c>
      <c r="I50" s="50" t="s">
        <v>2388</v>
      </c>
      <c r="J50" s="50">
        <v>2604748</v>
      </c>
      <c r="K50" s="50" t="s">
        <v>7</v>
      </c>
      <c r="L50" s="50" t="s">
        <v>9</v>
      </c>
      <c r="M50" s="50" t="s">
        <v>3997</v>
      </c>
      <c r="N50" s="50" t="s">
        <v>6259</v>
      </c>
      <c r="O50" s="50">
        <v>1029276</v>
      </c>
      <c r="P50" s="50" t="s">
        <v>6606</v>
      </c>
      <c r="Q50" s="50" t="s">
        <v>154</v>
      </c>
      <c r="R50" s="50" t="s">
        <v>15</v>
      </c>
      <c r="S50" s="50" t="s">
        <v>10936</v>
      </c>
      <c r="T50" s="4" t="s">
        <v>10936</v>
      </c>
      <c r="U50" s="4">
        <v>8.6</v>
      </c>
    </row>
    <row r="51" spans="1:21" x14ac:dyDescent="0.25">
      <c r="A51" s="44">
        <f>IF(IF(Helper_2!$C$3&lt;&gt;"",COUNTIF(G51:H51,"*"&amp;Helper_2!$C$3&amp;"*"),0)&gt;0,MAX($A$4:A50)+1,0)</f>
        <v>0</v>
      </c>
      <c r="B51" s="44">
        <v>48</v>
      </c>
      <c r="C51" s="44">
        <f>IF(E51="","",IF(COUNTIF($G$4:G51,G51)=1,MAX($C$4:C50)+1,""))</f>
        <v>34</v>
      </c>
      <c r="D51" s="44">
        <v>48</v>
      </c>
      <c r="E51" s="50" t="s">
        <v>6211</v>
      </c>
      <c r="F51" s="50" t="s">
        <v>10915</v>
      </c>
      <c r="G51" s="50" t="s">
        <v>1285</v>
      </c>
      <c r="H51" s="50" t="s">
        <v>6212</v>
      </c>
      <c r="I51" s="50" t="s">
        <v>2388</v>
      </c>
      <c r="J51" s="50">
        <v>2596794</v>
      </c>
      <c r="K51" s="50" t="s">
        <v>7</v>
      </c>
      <c r="L51" s="50" t="s">
        <v>143</v>
      </c>
      <c r="M51" s="50" t="s">
        <v>3994</v>
      </c>
      <c r="N51" s="50" t="s">
        <v>143</v>
      </c>
      <c r="O51" s="50">
        <v>1046277</v>
      </c>
      <c r="P51" s="50" t="s">
        <v>6578</v>
      </c>
      <c r="Q51" s="50" t="s">
        <v>17</v>
      </c>
      <c r="R51" s="50" t="s">
        <v>17</v>
      </c>
      <c r="S51" s="50" t="s">
        <v>10916</v>
      </c>
      <c r="T51" s="4" t="s">
        <v>10917</v>
      </c>
      <c r="U51" s="4">
        <v>22.1</v>
      </c>
    </row>
    <row r="52" spans="1:21" x14ac:dyDescent="0.25">
      <c r="A52" s="44">
        <f>IF(IF(Helper_2!$C$3&lt;&gt;"",COUNTIF(G52:H52,"*"&amp;Helper_2!$C$3&amp;"*"),0)&gt;0,MAX($A$4:A51)+1,0)</f>
        <v>0</v>
      </c>
      <c r="B52" s="44">
        <v>49</v>
      </c>
      <c r="C52" s="44" t="str">
        <f>IF(E52="","",IF(COUNTIF($G$4:G52,G52)=1,MAX($C$4:C51)+1,""))</f>
        <v/>
      </c>
      <c r="D52" s="44">
        <v>49</v>
      </c>
      <c r="E52" s="50" t="s">
        <v>6217</v>
      </c>
      <c r="F52" s="50" t="s">
        <v>10927</v>
      </c>
      <c r="G52" s="50" t="s">
        <v>1286</v>
      </c>
      <c r="H52" s="50" t="s">
        <v>6214</v>
      </c>
      <c r="I52" s="50" t="s">
        <v>2388</v>
      </c>
      <c r="J52" s="50">
        <v>2595725</v>
      </c>
      <c r="K52" s="50" t="s">
        <v>7</v>
      </c>
      <c r="L52" s="50" t="s">
        <v>9</v>
      </c>
      <c r="M52" s="50" t="s">
        <v>3995</v>
      </c>
      <c r="N52" s="50" t="s">
        <v>6272</v>
      </c>
      <c r="O52" s="50">
        <v>1020267</v>
      </c>
      <c r="P52" s="50" t="s">
        <v>11098</v>
      </c>
      <c r="Q52" s="50" t="s">
        <v>153</v>
      </c>
      <c r="R52" s="50" t="s">
        <v>10</v>
      </c>
      <c r="S52" s="50" t="s">
        <v>10928</v>
      </c>
      <c r="T52" s="4" t="s">
        <v>10929</v>
      </c>
      <c r="U52" s="4">
        <v>5.0000000000000001E-3</v>
      </c>
    </row>
    <row r="53" spans="1:21" x14ac:dyDescent="0.25">
      <c r="A53" s="44">
        <f>IF(IF(Helper_2!$C$3&lt;&gt;"",COUNTIF(G53:H53,"*"&amp;Helper_2!$C$3&amp;"*"),0)&gt;0,MAX($A$4:A52)+1,0)</f>
        <v>0</v>
      </c>
      <c r="B53" s="44">
        <v>50</v>
      </c>
      <c r="C53" s="44" t="str">
        <f>IF(E53="","",IF(COUNTIF($G$4:G53,G53)=1,MAX($C$4:C52)+1,""))</f>
        <v/>
      </c>
      <c r="D53" s="44">
        <v>50</v>
      </c>
      <c r="E53" s="50" t="s">
        <v>6216</v>
      </c>
      <c r="F53" s="50" t="s">
        <v>10924</v>
      </c>
      <c r="G53" s="50" t="s">
        <v>1286</v>
      </c>
      <c r="H53" s="50" t="s">
        <v>6214</v>
      </c>
      <c r="I53" s="50" t="s">
        <v>2388</v>
      </c>
      <c r="J53" s="50">
        <v>2595723</v>
      </c>
      <c r="K53" s="50" t="s">
        <v>7</v>
      </c>
      <c r="L53" s="50" t="s">
        <v>9</v>
      </c>
      <c r="M53" s="50" t="s">
        <v>3995</v>
      </c>
      <c r="N53" s="50" t="s">
        <v>6272</v>
      </c>
      <c r="O53" s="50">
        <v>1020267</v>
      </c>
      <c r="P53" s="50" t="s">
        <v>11098</v>
      </c>
      <c r="Q53" s="50" t="s">
        <v>152</v>
      </c>
      <c r="R53" s="50" t="s">
        <v>15</v>
      </c>
      <c r="S53" s="50" t="s">
        <v>10925</v>
      </c>
      <c r="T53" s="4" t="s">
        <v>10926</v>
      </c>
      <c r="U53" s="4">
        <v>0.1</v>
      </c>
    </row>
    <row r="54" spans="1:21" x14ac:dyDescent="0.25">
      <c r="A54" s="44">
        <f>IF(IF(Helper_2!$C$3&lt;&gt;"",COUNTIF(G54:H54,"*"&amp;Helper_2!$C$3&amp;"*"),0)&gt;0,MAX($A$4:A53)+1,0)</f>
        <v>0</v>
      </c>
      <c r="B54" s="44">
        <v>51</v>
      </c>
      <c r="C54" s="44" t="str">
        <f>IF(E54="","",IF(COUNTIF($G$4:G54,G54)=1,MAX($C$4:C53)+1,""))</f>
        <v/>
      </c>
      <c r="D54" s="44">
        <v>51</v>
      </c>
      <c r="E54" s="50" t="s">
        <v>6215</v>
      </c>
      <c r="F54" s="50" t="s">
        <v>10921</v>
      </c>
      <c r="G54" s="50" t="s">
        <v>1286</v>
      </c>
      <c r="H54" s="50" t="s">
        <v>6214</v>
      </c>
      <c r="I54" s="50" t="s">
        <v>2388</v>
      </c>
      <c r="J54" s="50">
        <v>2595722</v>
      </c>
      <c r="K54" s="50" t="s">
        <v>7</v>
      </c>
      <c r="L54" s="50" t="s">
        <v>9</v>
      </c>
      <c r="M54" s="50" t="s">
        <v>3995</v>
      </c>
      <c r="N54" s="50" t="s">
        <v>6272</v>
      </c>
      <c r="O54" s="50">
        <v>1020267</v>
      </c>
      <c r="P54" s="50" t="s">
        <v>11098</v>
      </c>
      <c r="Q54" s="50" t="s">
        <v>151</v>
      </c>
      <c r="R54" s="50" t="s">
        <v>10</v>
      </c>
      <c r="S54" s="50" t="s">
        <v>10922</v>
      </c>
      <c r="T54" s="4" t="s">
        <v>10923</v>
      </c>
      <c r="U54" s="4">
        <v>5.0000000000000001E-3</v>
      </c>
    </row>
    <row r="55" spans="1:21" x14ac:dyDescent="0.25">
      <c r="A55" s="44">
        <f>IF(IF(Helper_2!$C$3&lt;&gt;"",COUNTIF(G55:H55,"*"&amp;Helper_2!$C$3&amp;"*"),0)&gt;0,MAX($A$4:A54)+1,0)</f>
        <v>0</v>
      </c>
      <c r="B55" s="44">
        <v>52</v>
      </c>
      <c r="C55" s="44" t="str">
        <f>IF(E55="","",IF(COUNTIF($G$4:G55,G55)=1,MAX($C$4:C54)+1,""))</f>
        <v/>
      </c>
      <c r="D55" s="44">
        <v>52</v>
      </c>
      <c r="E55" s="50" t="s">
        <v>6213</v>
      </c>
      <c r="F55" s="50" t="s">
        <v>10918</v>
      </c>
      <c r="G55" s="50" t="s">
        <v>1286</v>
      </c>
      <c r="H55" s="50" t="s">
        <v>6214</v>
      </c>
      <c r="I55" s="50" t="s">
        <v>2388</v>
      </c>
      <c r="J55" s="50">
        <v>2595720</v>
      </c>
      <c r="K55" s="50" t="s">
        <v>7</v>
      </c>
      <c r="L55" s="50" t="s">
        <v>9</v>
      </c>
      <c r="M55" s="50" t="s">
        <v>3995</v>
      </c>
      <c r="N55" s="50" t="s">
        <v>6272</v>
      </c>
      <c r="O55" s="50">
        <v>1020267</v>
      </c>
      <c r="P55" s="50" t="s">
        <v>11098</v>
      </c>
      <c r="Q55" s="50" t="s">
        <v>150</v>
      </c>
      <c r="R55" s="50" t="s">
        <v>17</v>
      </c>
      <c r="S55" s="50" t="s">
        <v>10919</v>
      </c>
      <c r="T55" s="4" t="s">
        <v>10920</v>
      </c>
      <c r="U55" s="4">
        <v>0.1</v>
      </c>
    </row>
    <row r="56" spans="1:21" x14ac:dyDescent="0.25">
      <c r="A56" s="44">
        <f>IF(IF(Helper_2!$C$3&lt;&gt;"",COUNTIF(G56:H56,"*"&amp;Helper_2!$C$3&amp;"*"),0)&gt;0,MAX($A$4:A55)+1,0)</f>
        <v>0</v>
      </c>
      <c r="B56" s="44">
        <v>53</v>
      </c>
      <c r="C56" s="44">
        <f>IF(E56="","",IF(COUNTIF($G$4:G56,G56)=1,MAX($C$4:C55)+1,""))</f>
        <v>35</v>
      </c>
      <c r="D56" s="44">
        <v>53</v>
      </c>
      <c r="E56" s="50" t="s">
        <v>6209</v>
      </c>
      <c r="F56" s="50" t="s">
        <v>11258</v>
      </c>
      <c r="G56" s="50" t="s">
        <v>1284</v>
      </c>
      <c r="H56" s="50" t="s">
        <v>6210</v>
      </c>
      <c r="I56" s="50" t="s">
        <v>2388</v>
      </c>
      <c r="J56" s="50">
        <v>2595718</v>
      </c>
      <c r="K56" s="50" t="s">
        <v>7</v>
      </c>
      <c r="L56" s="50" t="s">
        <v>9</v>
      </c>
      <c r="M56" s="50" t="s">
        <v>3993</v>
      </c>
      <c r="N56" s="50" t="s">
        <v>6267</v>
      </c>
      <c r="O56" s="50">
        <v>994061</v>
      </c>
      <c r="P56" s="50" t="s">
        <v>6568</v>
      </c>
      <c r="Q56" s="50" t="s">
        <v>149</v>
      </c>
      <c r="R56" s="50" t="s">
        <v>15</v>
      </c>
      <c r="S56" s="50" t="s">
        <v>11259</v>
      </c>
      <c r="T56" s="4" t="s">
        <v>11260</v>
      </c>
      <c r="U56" s="4">
        <v>0.47</v>
      </c>
    </row>
    <row r="57" spans="1:21" x14ac:dyDescent="0.25">
      <c r="A57" s="44">
        <f>IF(IF(Helper_2!$C$3&lt;&gt;"",COUNTIF(G57:H57,"*"&amp;Helper_2!$C$3&amp;"*"),0)&gt;0,MAX($A$4:A56)+1,0)</f>
        <v>0</v>
      </c>
      <c r="B57" s="44">
        <v>54</v>
      </c>
      <c r="C57" s="44" t="str">
        <f>IF(E57="","",IF(COUNTIF($G$4:G57,G57)=1,MAX($C$4:C56)+1,""))</f>
        <v/>
      </c>
      <c r="D57" s="44">
        <v>54</v>
      </c>
      <c r="E57" s="50" t="s">
        <v>6810</v>
      </c>
      <c r="F57" s="50" t="s">
        <v>11261</v>
      </c>
      <c r="G57" s="50" t="s">
        <v>1284</v>
      </c>
      <c r="H57" s="50" t="s">
        <v>6210</v>
      </c>
      <c r="I57" s="50" t="s">
        <v>2388</v>
      </c>
      <c r="J57" s="50">
        <v>2595717</v>
      </c>
      <c r="K57" s="50" t="s">
        <v>7</v>
      </c>
      <c r="L57" s="50" t="s">
        <v>9</v>
      </c>
      <c r="M57" s="50" t="s">
        <v>3993</v>
      </c>
      <c r="N57" s="50" t="s">
        <v>6267</v>
      </c>
      <c r="O57" s="50">
        <v>994061</v>
      </c>
      <c r="P57" s="50" t="s">
        <v>6568</v>
      </c>
      <c r="Q57" s="50" t="s">
        <v>6811</v>
      </c>
      <c r="R57" s="50" t="s">
        <v>15</v>
      </c>
      <c r="S57" s="50" t="s">
        <v>11262</v>
      </c>
      <c r="T57" s="4" t="s">
        <v>11263</v>
      </c>
      <c r="U57" s="4">
        <v>0.47499999999999998</v>
      </c>
    </row>
    <row r="58" spans="1:21" x14ac:dyDescent="0.25">
      <c r="A58" s="44">
        <f>IF(IF(Helper_2!$C$3&lt;&gt;"",COUNTIF(G58:H58,"*"&amp;Helper_2!$C$3&amp;"*"),0)&gt;0,MAX($A$4:A57)+1,0)</f>
        <v>0</v>
      </c>
      <c r="B58" s="44">
        <v>55</v>
      </c>
      <c r="C58" s="44">
        <f>IF(E58="","",IF(COUNTIF($G$4:G58,G58)=1,MAX($C$4:C57)+1,""))</f>
        <v>36</v>
      </c>
      <c r="D58" s="44">
        <v>55</v>
      </c>
      <c r="E58" s="50" t="s">
        <v>6205</v>
      </c>
      <c r="F58" s="50" t="s">
        <v>10908</v>
      </c>
      <c r="G58" s="50" t="s">
        <v>1281</v>
      </c>
      <c r="H58" s="50" t="s">
        <v>6206</v>
      </c>
      <c r="I58" s="50" t="s">
        <v>2388</v>
      </c>
      <c r="J58" s="50">
        <v>2589257</v>
      </c>
      <c r="K58" s="50" t="s">
        <v>7</v>
      </c>
      <c r="L58" s="50" t="s">
        <v>9</v>
      </c>
      <c r="M58" s="50" t="s">
        <v>3992</v>
      </c>
      <c r="N58" s="50" t="s">
        <v>6261</v>
      </c>
      <c r="O58" s="50">
        <v>995242</v>
      </c>
      <c r="P58" s="50" t="s">
        <v>7151</v>
      </c>
      <c r="Q58" s="50" t="s">
        <v>148</v>
      </c>
      <c r="R58" s="50" t="s">
        <v>10</v>
      </c>
      <c r="S58" s="50" t="s">
        <v>10909</v>
      </c>
      <c r="T58" s="4" t="s">
        <v>10909</v>
      </c>
      <c r="U58" s="4">
        <v>0.44</v>
      </c>
    </row>
    <row r="59" spans="1:21" x14ac:dyDescent="0.25">
      <c r="A59" s="44">
        <f>IF(IF(Helper_2!$C$3&lt;&gt;"",COUNTIF(G59:H59,"*"&amp;Helper_2!$C$3&amp;"*"),0)&gt;0,MAX($A$4:A58)+1,0)</f>
        <v>0</v>
      </c>
      <c r="B59" s="44">
        <v>56</v>
      </c>
      <c r="C59" s="44">
        <f>IF(E59="","",IF(COUNTIF($G$4:G59,G59)=1,MAX($C$4:C58)+1,""))</f>
        <v>37</v>
      </c>
      <c r="D59" s="44">
        <v>56</v>
      </c>
      <c r="E59" s="50" t="s">
        <v>6219</v>
      </c>
      <c r="F59" s="50" t="s">
        <v>10930</v>
      </c>
      <c r="G59" s="50" t="s">
        <v>1287</v>
      </c>
      <c r="H59" s="50" t="s">
        <v>6580</v>
      </c>
      <c r="I59" s="50" t="s">
        <v>2388</v>
      </c>
      <c r="J59" s="50">
        <v>2587183</v>
      </c>
      <c r="K59" s="50" t="s">
        <v>7</v>
      </c>
      <c r="L59" s="50" t="s">
        <v>143</v>
      </c>
      <c r="M59" s="50" t="s">
        <v>3996</v>
      </c>
      <c r="N59" s="50" t="s">
        <v>6261</v>
      </c>
      <c r="O59" s="50">
        <v>1040524</v>
      </c>
      <c r="P59" s="50" t="s">
        <v>6581</v>
      </c>
      <c r="Q59" s="50" t="s">
        <v>223</v>
      </c>
      <c r="R59" s="50" t="s">
        <v>163</v>
      </c>
      <c r="S59" s="50" t="s">
        <v>10931</v>
      </c>
      <c r="T59" s="4" t="s">
        <v>10932</v>
      </c>
      <c r="U59" s="4">
        <v>0</v>
      </c>
    </row>
    <row r="60" spans="1:21" x14ac:dyDescent="0.25">
      <c r="A60" s="44">
        <f>IF(IF(Helper_2!$C$3&lt;&gt;"",COUNTIF(G60:H60,"*"&amp;Helper_2!$C$3&amp;"*"),0)&gt;0,MAX($A$4:A59)+1,0)</f>
        <v>0</v>
      </c>
      <c r="B60" s="44">
        <v>57</v>
      </c>
      <c r="C60" s="44" t="str">
        <f>IF(E60="","",IF(COUNTIF($G$4:G60,G60)=1,MAX($C$4:C59)+1,""))</f>
        <v/>
      </c>
      <c r="D60" s="44">
        <v>57</v>
      </c>
      <c r="E60" s="50" t="s">
        <v>6220</v>
      </c>
      <c r="F60" s="50" t="s">
        <v>10933</v>
      </c>
      <c r="G60" s="50" t="s">
        <v>1287</v>
      </c>
      <c r="H60" s="50" t="s">
        <v>6580</v>
      </c>
      <c r="I60" s="50" t="s">
        <v>2388</v>
      </c>
      <c r="J60" s="50">
        <v>2587182</v>
      </c>
      <c r="K60" s="50" t="s">
        <v>7</v>
      </c>
      <c r="L60" s="50" t="s">
        <v>143</v>
      </c>
      <c r="M60" s="50" t="s">
        <v>3996</v>
      </c>
      <c r="N60" s="50" t="s">
        <v>6261</v>
      </c>
      <c r="O60" s="50">
        <v>1040524</v>
      </c>
      <c r="P60" s="50" t="s">
        <v>6581</v>
      </c>
      <c r="Q60" s="50" t="s">
        <v>6221</v>
      </c>
      <c r="R60" s="50" t="s">
        <v>163</v>
      </c>
      <c r="S60" s="50" t="s">
        <v>10934</v>
      </c>
      <c r="T60" s="4" t="s">
        <v>10934</v>
      </c>
      <c r="U60" s="4">
        <v>1</v>
      </c>
    </row>
    <row r="61" spans="1:21" x14ac:dyDescent="0.25">
      <c r="A61" s="44">
        <f>IF(IF(Helper_2!$C$3&lt;&gt;"",COUNTIF(G61:H61,"*"&amp;Helper_2!$C$3&amp;"*"),0)&gt;0,MAX($A$4:A60)+1,0)</f>
        <v>0</v>
      </c>
      <c r="B61" s="44">
        <v>58</v>
      </c>
      <c r="C61" s="44">
        <f>IF(E61="","",IF(COUNTIF($G$4:G61,G61)=1,MAX($C$4:C60)+1,""))</f>
        <v>38</v>
      </c>
      <c r="D61" s="44">
        <v>58</v>
      </c>
      <c r="E61" s="50" t="s">
        <v>6208</v>
      </c>
      <c r="F61" s="50" t="s">
        <v>10912</v>
      </c>
      <c r="G61" s="50" t="s">
        <v>1283</v>
      </c>
      <c r="H61" s="50" t="s">
        <v>6733</v>
      </c>
      <c r="I61" s="50" t="s">
        <v>2388</v>
      </c>
      <c r="J61" s="50">
        <v>2583016</v>
      </c>
      <c r="K61" s="50" t="s">
        <v>7</v>
      </c>
      <c r="L61" s="50" t="s">
        <v>9</v>
      </c>
      <c r="M61" s="50" t="s">
        <v>143</v>
      </c>
      <c r="N61" s="50" t="s">
        <v>6272</v>
      </c>
      <c r="O61" s="50">
        <v>1158000</v>
      </c>
      <c r="P61" s="50" t="s">
        <v>6734</v>
      </c>
      <c r="Q61" s="50" t="s">
        <v>41</v>
      </c>
      <c r="R61" s="50" t="s">
        <v>6067</v>
      </c>
      <c r="S61" s="50" t="s">
        <v>10913</v>
      </c>
      <c r="T61" s="4" t="s">
        <v>10914</v>
      </c>
      <c r="U61" s="4">
        <v>0.24</v>
      </c>
    </row>
    <row r="62" spans="1:21" x14ac:dyDescent="0.25">
      <c r="A62" s="44">
        <f>IF(IF(Helper_2!$C$3&lt;&gt;"",COUNTIF(G62:H62,"*"&amp;Helper_2!$C$3&amp;"*"),0)&gt;0,MAX($A$4:A61)+1,0)</f>
        <v>0</v>
      </c>
      <c r="B62" s="44">
        <v>59</v>
      </c>
      <c r="C62" s="44">
        <f>IF(E62="","",IF(COUNTIF($G$4:G62,G62)=1,MAX($C$4:C61)+1,""))</f>
        <v>39</v>
      </c>
      <c r="D62" s="44">
        <v>59</v>
      </c>
      <c r="E62" s="50" t="s">
        <v>6204</v>
      </c>
      <c r="F62" s="50" t="s">
        <v>10906</v>
      </c>
      <c r="G62" s="50" t="s">
        <v>1280</v>
      </c>
      <c r="H62" s="50" t="s">
        <v>6616</v>
      </c>
      <c r="I62" s="50" t="s">
        <v>2388</v>
      </c>
      <c r="J62" s="50">
        <v>2566811</v>
      </c>
      <c r="K62" s="50" t="s">
        <v>7</v>
      </c>
      <c r="L62" s="50" t="s">
        <v>9</v>
      </c>
      <c r="M62" s="50" t="s">
        <v>143</v>
      </c>
      <c r="N62" s="50" t="s">
        <v>6261</v>
      </c>
      <c r="O62" s="50">
        <v>994146</v>
      </c>
      <c r="P62" s="50" t="s">
        <v>7152</v>
      </c>
      <c r="Q62" s="50" t="s">
        <v>163</v>
      </c>
      <c r="R62" s="50" t="s">
        <v>163</v>
      </c>
      <c r="S62" s="50" t="s">
        <v>10907</v>
      </c>
      <c r="T62" s="4" t="s">
        <v>10907</v>
      </c>
      <c r="U62" s="4">
        <v>0.84199999999999997</v>
      </c>
    </row>
    <row r="63" spans="1:21" x14ac:dyDescent="0.25">
      <c r="A63" s="44">
        <f>IF(IF(Helper_2!$C$3&lt;&gt;"",COUNTIF(G63:H63,"*"&amp;Helper_2!$C$3&amp;"*"),0)&gt;0,MAX($A$4:A62)+1,0)</f>
        <v>0</v>
      </c>
      <c r="B63" s="44">
        <v>60</v>
      </c>
      <c r="C63" s="44">
        <f>IF(E63="","",IF(COUNTIF($G$4:G63,G63)=1,MAX($C$4:C62)+1,""))</f>
        <v>40</v>
      </c>
      <c r="D63" s="44">
        <v>60</v>
      </c>
      <c r="E63" s="50" t="s">
        <v>6196</v>
      </c>
      <c r="F63" s="50" t="s">
        <v>10899</v>
      </c>
      <c r="G63" s="50" t="s">
        <v>1277</v>
      </c>
      <c r="H63" s="50" t="s">
        <v>6197</v>
      </c>
      <c r="I63" s="50" t="s">
        <v>2388</v>
      </c>
      <c r="J63" s="50">
        <v>2559776</v>
      </c>
      <c r="K63" s="50" t="s">
        <v>7</v>
      </c>
      <c r="L63" s="50" t="s">
        <v>9</v>
      </c>
      <c r="M63" s="50" t="s">
        <v>3990</v>
      </c>
      <c r="N63" s="50" t="s">
        <v>6261</v>
      </c>
      <c r="O63" s="50">
        <v>996467</v>
      </c>
      <c r="P63" s="50" t="s">
        <v>6560</v>
      </c>
      <c r="Q63" s="50" t="s">
        <v>147</v>
      </c>
      <c r="R63" s="50" t="s">
        <v>10</v>
      </c>
      <c r="S63" s="50" t="s">
        <v>10900</v>
      </c>
      <c r="T63" s="4" t="s">
        <v>10901</v>
      </c>
      <c r="U63" s="4">
        <v>10.51</v>
      </c>
    </row>
    <row r="64" spans="1:21" x14ac:dyDescent="0.25">
      <c r="A64" s="44">
        <f>IF(IF(Helper_2!$C$3&lt;&gt;"",COUNTIF(G64:H64,"*"&amp;Helper_2!$C$3&amp;"*"),0)&gt;0,MAX($A$4:A63)+1,0)</f>
        <v>0</v>
      </c>
      <c r="B64" s="44">
        <v>61</v>
      </c>
      <c r="C64" s="44">
        <f>IF(E64="","",IF(COUNTIF($G$4:G64,G64)=1,MAX($C$4:C63)+1,""))</f>
        <v>41</v>
      </c>
      <c r="D64" s="44">
        <v>61</v>
      </c>
      <c r="E64" s="50" t="s">
        <v>6207</v>
      </c>
      <c r="F64" s="50" t="s">
        <v>10910</v>
      </c>
      <c r="G64" s="50" t="s">
        <v>1282</v>
      </c>
      <c r="H64" s="50" t="s">
        <v>6611</v>
      </c>
      <c r="I64" s="50" t="s">
        <v>2388</v>
      </c>
      <c r="J64" s="50">
        <v>2558353</v>
      </c>
      <c r="K64" s="50" t="s">
        <v>7</v>
      </c>
      <c r="L64" s="50" t="s">
        <v>9</v>
      </c>
      <c r="M64" s="50" t="s">
        <v>143</v>
      </c>
      <c r="N64" s="50" t="s">
        <v>6272</v>
      </c>
      <c r="O64" s="50">
        <v>1157655</v>
      </c>
      <c r="P64" s="50" t="s">
        <v>6612</v>
      </c>
      <c r="Q64" s="50" t="s">
        <v>41</v>
      </c>
      <c r="R64" s="50" t="s">
        <v>6067</v>
      </c>
      <c r="S64" s="50" t="s">
        <v>10911</v>
      </c>
      <c r="T64" s="4" t="s">
        <v>10911</v>
      </c>
      <c r="U64" s="4">
        <v>0.24</v>
      </c>
    </row>
    <row r="65" spans="1:21" x14ac:dyDescent="0.25">
      <c r="A65" s="44">
        <f>IF(IF(Helper_2!$C$3&lt;&gt;"",COUNTIF(G65:H65,"*"&amp;Helper_2!$C$3&amp;"*"),0)&gt;0,MAX($A$4:A64)+1,0)</f>
        <v>0</v>
      </c>
      <c r="B65" s="44">
        <v>62</v>
      </c>
      <c r="C65" s="44">
        <f>IF(E65="","",IF(COUNTIF($G$4:G65,G65)=1,MAX($C$4:C64)+1,""))</f>
        <v>42</v>
      </c>
      <c r="D65" s="44">
        <v>62</v>
      </c>
      <c r="E65" s="50" t="s">
        <v>6202</v>
      </c>
      <c r="F65" s="50" t="s">
        <v>10904</v>
      </c>
      <c r="G65" s="50" t="s">
        <v>1279</v>
      </c>
      <c r="H65" s="50" t="s">
        <v>6610</v>
      </c>
      <c r="I65" s="50" t="s">
        <v>2388</v>
      </c>
      <c r="J65" s="50">
        <v>2558051</v>
      </c>
      <c r="K65" s="50" t="s">
        <v>7</v>
      </c>
      <c r="L65" s="50" t="s">
        <v>9</v>
      </c>
      <c r="M65" s="50" t="s">
        <v>143</v>
      </c>
      <c r="N65" s="50" t="s">
        <v>6261</v>
      </c>
      <c r="O65" s="50">
        <v>994084</v>
      </c>
      <c r="P65" s="50" t="s">
        <v>7191</v>
      </c>
      <c r="Q65" s="50" t="s">
        <v>6203</v>
      </c>
      <c r="R65" s="50" t="s">
        <v>163</v>
      </c>
      <c r="S65" s="50" t="s">
        <v>10905</v>
      </c>
      <c r="T65" s="4" t="s">
        <v>10905</v>
      </c>
      <c r="U65" s="4">
        <v>0.3</v>
      </c>
    </row>
    <row r="66" spans="1:21" x14ac:dyDescent="0.25">
      <c r="A66" s="44">
        <f>IF(IF(Helper_2!$C$3&lt;&gt;"",COUNTIF(G66:H66,"*"&amp;Helper_2!$C$3&amp;"*"),0)&gt;0,MAX($A$4:A65)+1,0)</f>
        <v>0</v>
      </c>
      <c r="B66" s="44">
        <v>63</v>
      </c>
      <c r="C66" s="44">
        <f>IF(E66="","",IF(COUNTIF($G$4:G66,G66)=1,MAX($C$4:C65)+1,""))</f>
        <v>43</v>
      </c>
      <c r="D66" s="44">
        <v>63</v>
      </c>
      <c r="E66" s="50" t="s">
        <v>11264</v>
      </c>
      <c r="F66" s="50" t="s">
        <v>10148</v>
      </c>
      <c r="G66" s="50" t="s">
        <v>1114</v>
      </c>
      <c r="H66" s="50" t="s">
        <v>5784</v>
      </c>
      <c r="I66" s="50" t="s">
        <v>2388</v>
      </c>
      <c r="J66" s="50">
        <v>2557648</v>
      </c>
      <c r="K66" s="50" t="s">
        <v>7</v>
      </c>
      <c r="L66" s="50" t="s">
        <v>9</v>
      </c>
      <c r="M66" s="50" t="s">
        <v>143</v>
      </c>
      <c r="N66" s="50" t="s">
        <v>6263</v>
      </c>
      <c r="O66" s="50">
        <v>996814</v>
      </c>
      <c r="P66" s="50" t="s">
        <v>6684</v>
      </c>
      <c r="Q66" s="50" t="s">
        <v>11265</v>
      </c>
      <c r="R66" s="50" t="s">
        <v>10</v>
      </c>
      <c r="S66" s="50" t="s">
        <v>10149</v>
      </c>
      <c r="T66" s="4" t="s">
        <v>10149</v>
      </c>
      <c r="U66" s="4">
        <v>1.9E-2</v>
      </c>
    </row>
    <row r="67" spans="1:21" x14ac:dyDescent="0.25">
      <c r="A67" s="44">
        <f>IF(IF(Helper_2!$C$3&lt;&gt;"",COUNTIF(G67:H67,"*"&amp;Helper_2!$C$3&amp;"*"),0)&gt;0,MAX($A$4:A66)+1,0)</f>
        <v>0</v>
      </c>
      <c r="B67" s="44">
        <v>64</v>
      </c>
      <c r="C67" s="44" t="str">
        <f>IF(E67="","",IF(COUNTIF($G$4:G67,G67)=1,MAX($C$4:C66)+1,""))</f>
        <v/>
      </c>
      <c r="D67" s="44">
        <v>64</v>
      </c>
      <c r="E67" s="50" t="s">
        <v>5783</v>
      </c>
      <c r="F67" s="50" t="s">
        <v>10144</v>
      </c>
      <c r="G67" s="50" t="s">
        <v>1114</v>
      </c>
      <c r="H67" s="50" t="s">
        <v>5784</v>
      </c>
      <c r="I67" s="50" t="s">
        <v>2388</v>
      </c>
      <c r="J67" s="50">
        <v>2557647</v>
      </c>
      <c r="K67" s="50" t="s">
        <v>7</v>
      </c>
      <c r="L67" s="50" t="s">
        <v>9</v>
      </c>
      <c r="M67" s="50" t="s">
        <v>143</v>
      </c>
      <c r="N67" s="50" t="s">
        <v>6263</v>
      </c>
      <c r="O67" s="50">
        <v>996814</v>
      </c>
      <c r="P67" s="50" t="s">
        <v>6684</v>
      </c>
      <c r="Q67" s="50" t="s">
        <v>38</v>
      </c>
      <c r="R67" s="50" t="s">
        <v>10</v>
      </c>
      <c r="S67" s="50" t="s">
        <v>10145</v>
      </c>
      <c r="T67" s="4" t="s">
        <v>10145</v>
      </c>
      <c r="U67" s="4">
        <v>0.26</v>
      </c>
    </row>
    <row r="68" spans="1:21" x14ac:dyDescent="0.25">
      <c r="A68" s="44">
        <f>IF(IF(Helper_2!$C$3&lt;&gt;"",COUNTIF(G68:H68,"*"&amp;Helper_2!$C$3&amp;"*"),0)&gt;0,MAX($A$4:A67)+1,0)</f>
        <v>0</v>
      </c>
      <c r="B68" s="44">
        <v>65</v>
      </c>
      <c r="C68" s="44" t="str">
        <f>IF(E68="","",IF(COUNTIF($G$4:G68,G68)=1,MAX($C$4:C67)+1,""))</f>
        <v/>
      </c>
      <c r="D68" s="44">
        <v>65</v>
      </c>
      <c r="E68" s="50" t="s">
        <v>5785</v>
      </c>
      <c r="F68" s="50" t="s">
        <v>10146</v>
      </c>
      <c r="G68" s="50" t="s">
        <v>1114</v>
      </c>
      <c r="H68" s="50" t="s">
        <v>5784</v>
      </c>
      <c r="I68" s="50" t="s">
        <v>2388</v>
      </c>
      <c r="J68" s="50">
        <v>2557646</v>
      </c>
      <c r="K68" s="50" t="s">
        <v>7</v>
      </c>
      <c r="L68" s="50" t="s">
        <v>9</v>
      </c>
      <c r="M68" s="50" t="s">
        <v>143</v>
      </c>
      <c r="N68" s="50" t="s">
        <v>6263</v>
      </c>
      <c r="O68" s="50">
        <v>996814</v>
      </c>
      <c r="P68" s="50" t="s">
        <v>6684</v>
      </c>
      <c r="Q68" s="50" t="s">
        <v>39</v>
      </c>
      <c r="R68" s="50" t="s">
        <v>15</v>
      </c>
      <c r="S68" s="50" t="s">
        <v>10147</v>
      </c>
      <c r="T68" s="4" t="s">
        <v>10147</v>
      </c>
      <c r="U68" s="4">
        <v>0.28999999999999998</v>
      </c>
    </row>
    <row r="69" spans="1:21" x14ac:dyDescent="0.25">
      <c r="A69" s="44">
        <f>IF(IF(Helper_2!$C$3&lt;&gt;"",COUNTIF(G69:H69,"*"&amp;Helper_2!$C$3&amp;"*"),0)&gt;0,MAX($A$4:A68)+1,0)</f>
        <v>0</v>
      </c>
      <c r="B69" s="44">
        <v>66</v>
      </c>
      <c r="C69" s="44">
        <f>IF(E69="","",IF(COUNTIF($G$4:G69,G69)=1,MAX($C$4:C68)+1,""))</f>
        <v>44</v>
      </c>
      <c r="D69" s="44">
        <v>66</v>
      </c>
      <c r="E69" s="50" t="s">
        <v>5958</v>
      </c>
      <c r="F69" s="50" t="s">
        <v>10069</v>
      </c>
      <c r="G69" s="50" t="s">
        <v>1099</v>
      </c>
      <c r="H69" s="50" t="s">
        <v>5959</v>
      </c>
      <c r="I69" s="50" t="s">
        <v>2388</v>
      </c>
      <c r="J69" s="50">
        <v>2557432</v>
      </c>
      <c r="K69" s="50" t="s">
        <v>7</v>
      </c>
      <c r="L69" s="50" t="s">
        <v>9</v>
      </c>
      <c r="M69" s="50" t="s">
        <v>3868</v>
      </c>
      <c r="N69" s="50" t="s">
        <v>6261</v>
      </c>
      <c r="O69" s="50">
        <v>995202</v>
      </c>
      <c r="P69" s="50" t="s">
        <v>6266</v>
      </c>
      <c r="Q69" s="50" t="s">
        <v>16</v>
      </c>
      <c r="R69" s="50" t="s">
        <v>10</v>
      </c>
      <c r="S69" s="50" t="s">
        <v>10070</v>
      </c>
      <c r="T69" s="4" t="s">
        <v>10071</v>
      </c>
      <c r="U69" s="4">
        <v>1.1000000000000001</v>
      </c>
    </row>
    <row r="70" spans="1:21" x14ac:dyDescent="0.25">
      <c r="A70" s="44">
        <f>IF(IF(Helper_2!$C$3&lt;&gt;"",COUNTIF(G70:H70,"*"&amp;Helper_2!$C$3&amp;"*"),0)&gt;0,MAX($A$4:A69)+1,0)</f>
        <v>0</v>
      </c>
      <c r="B70" s="44">
        <v>67</v>
      </c>
      <c r="C70" s="44">
        <f>IF(E70="","",IF(COUNTIF($G$4:G70,G70)=1,MAX($C$4:C69)+1,""))</f>
        <v>45</v>
      </c>
      <c r="D70" s="44">
        <v>67</v>
      </c>
      <c r="E70" s="50" t="s">
        <v>5053</v>
      </c>
      <c r="F70" s="50" t="s">
        <v>11266</v>
      </c>
      <c r="G70" s="50" t="s">
        <v>1984</v>
      </c>
      <c r="H70" s="50" t="s">
        <v>1984</v>
      </c>
      <c r="I70" s="50" t="s">
        <v>2389</v>
      </c>
      <c r="J70" s="50">
        <v>2556695</v>
      </c>
      <c r="K70" s="50" t="s">
        <v>7</v>
      </c>
      <c r="L70" s="50" t="s">
        <v>9</v>
      </c>
      <c r="M70" s="50" t="s">
        <v>143</v>
      </c>
      <c r="N70" s="50" t="s">
        <v>6261</v>
      </c>
      <c r="O70" s="50">
        <v>996272</v>
      </c>
      <c r="P70" s="50" t="s">
        <v>7172</v>
      </c>
      <c r="Q70" s="50" t="s">
        <v>744</v>
      </c>
      <c r="R70" s="50" t="s">
        <v>17</v>
      </c>
      <c r="S70" s="50" t="s">
        <v>11267</v>
      </c>
      <c r="T70" s="4" t="s">
        <v>11267</v>
      </c>
      <c r="U70" s="4">
        <v>0</v>
      </c>
    </row>
    <row r="71" spans="1:21" x14ac:dyDescent="0.25">
      <c r="A71" s="44">
        <f>IF(IF(Helper_2!$C$3&lt;&gt;"",COUNTIF(G71:H71,"*"&amp;Helper_2!$C$3&amp;"*"),0)&gt;0,MAX($A$4:A70)+1,0)</f>
        <v>0</v>
      </c>
      <c r="B71" s="44">
        <v>68</v>
      </c>
      <c r="C71" s="44">
        <f>IF(E71="","",IF(COUNTIF($G$4:G71,G71)=1,MAX($C$4:C70)+1,""))</f>
        <v>46</v>
      </c>
      <c r="D71" s="44">
        <v>68</v>
      </c>
      <c r="E71" s="50" t="s">
        <v>4609</v>
      </c>
      <c r="F71" s="50" t="s">
        <v>11268</v>
      </c>
      <c r="G71" s="50" t="s">
        <v>1687</v>
      </c>
      <c r="H71" s="50" t="s">
        <v>1687</v>
      </c>
      <c r="I71" s="50" t="s">
        <v>2389</v>
      </c>
      <c r="J71" s="50">
        <v>2554211</v>
      </c>
      <c r="K71" s="50" t="s">
        <v>7</v>
      </c>
      <c r="L71" s="50" t="s">
        <v>9</v>
      </c>
      <c r="M71" s="50" t="s">
        <v>143</v>
      </c>
      <c r="N71" s="50" t="s">
        <v>143</v>
      </c>
      <c r="O71" s="50">
        <v>995224</v>
      </c>
      <c r="P71" s="50" t="s">
        <v>6268</v>
      </c>
      <c r="Q71" s="50" t="s">
        <v>3002</v>
      </c>
      <c r="R71" s="50" t="s">
        <v>17</v>
      </c>
      <c r="S71" s="50" t="s">
        <v>11269</v>
      </c>
      <c r="T71" s="4" t="s">
        <v>11269</v>
      </c>
      <c r="U71" s="4">
        <v>0</v>
      </c>
    </row>
    <row r="72" spans="1:21" x14ac:dyDescent="0.25">
      <c r="A72" s="44">
        <f>IF(IF(Helper_2!$C$3&lt;&gt;"",COUNTIF(G72:H72,"*"&amp;Helper_2!$C$3&amp;"*"),0)&gt;0,MAX($A$4:A71)+1,0)</f>
        <v>0</v>
      </c>
      <c r="B72" s="44">
        <v>69</v>
      </c>
      <c r="C72" s="44">
        <f>IF(E72="","",IF(COUNTIF($G$4:G72,G72)=1,MAX($C$4:C71)+1,""))</f>
        <v>47</v>
      </c>
      <c r="D72" s="44">
        <v>69</v>
      </c>
      <c r="E72" s="50" t="s">
        <v>4607</v>
      </c>
      <c r="F72" s="50" t="s">
        <v>11270</v>
      </c>
      <c r="G72" s="50" t="s">
        <v>1686</v>
      </c>
      <c r="H72" s="50" t="s">
        <v>1686</v>
      </c>
      <c r="I72" s="50" t="s">
        <v>2389</v>
      </c>
      <c r="J72" s="50">
        <v>2554208</v>
      </c>
      <c r="K72" s="50" t="s">
        <v>7</v>
      </c>
      <c r="L72" s="50" t="s">
        <v>9</v>
      </c>
      <c r="M72" s="50" t="s">
        <v>143</v>
      </c>
      <c r="N72" s="50" t="s">
        <v>143</v>
      </c>
      <c r="O72" s="50">
        <v>995224</v>
      </c>
      <c r="P72" s="50" t="s">
        <v>6268</v>
      </c>
      <c r="Q72" s="50" t="s">
        <v>4608</v>
      </c>
      <c r="R72" s="50" t="s">
        <v>17</v>
      </c>
      <c r="S72" s="50" t="s">
        <v>11271</v>
      </c>
      <c r="T72" s="4" t="s">
        <v>11272</v>
      </c>
      <c r="U72" s="4">
        <v>0</v>
      </c>
    </row>
    <row r="73" spans="1:21" x14ac:dyDescent="0.25">
      <c r="A73" s="44">
        <f>IF(IF(Helper_2!$C$3&lt;&gt;"",COUNTIF(G73:H73,"*"&amp;Helper_2!$C$3&amp;"*"),0)&gt;0,MAX($A$4:A72)+1,0)</f>
        <v>0</v>
      </c>
      <c r="B73" s="44">
        <v>70</v>
      </c>
      <c r="C73" s="44">
        <f>IF(E73="","",IF(COUNTIF($G$4:G73,G73)=1,MAX($C$4:C72)+1,""))</f>
        <v>48</v>
      </c>
      <c r="D73" s="44">
        <v>70</v>
      </c>
      <c r="E73" s="50" t="s">
        <v>6201</v>
      </c>
      <c r="F73" s="50" t="s">
        <v>10902</v>
      </c>
      <c r="G73" s="50" t="s">
        <v>1278</v>
      </c>
      <c r="H73" s="50" t="s">
        <v>6688</v>
      </c>
      <c r="I73" s="50" t="s">
        <v>2388</v>
      </c>
      <c r="J73" s="50">
        <v>2552769</v>
      </c>
      <c r="K73" s="50" t="s">
        <v>7</v>
      </c>
      <c r="L73" s="50" t="s">
        <v>9</v>
      </c>
      <c r="M73" s="50" t="s">
        <v>143</v>
      </c>
      <c r="N73" s="50" t="s">
        <v>6263</v>
      </c>
      <c r="O73" s="50">
        <v>994192</v>
      </c>
      <c r="P73" s="50" t="s">
        <v>7190</v>
      </c>
      <c r="Q73" s="50" t="s">
        <v>222</v>
      </c>
      <c r="R73" s="50" t="s">
        <v>6067</v>
      </c>
      <c r="S73" s="50" t="s">
        <v>10903</v>
      </c>
      <c r="T73" s="4" t="s">
        <v>10903</v>
      </c>
      <c r="U73" s="4">
        <v>0.13600000000000001</v>
      </c>
    </row>
    <row r="74" spans="1:21" x14ac:dyDescent="0.25">
      <c r="A74" s="44">
        <f>IF(IF(Helper_2!$C$3&lt;&gt;"",COUNTIF(G74:H74,"*"&amp;Helper_2!$C$3&amp;"*"),0)&gt;0,MAX($A$4:A73)+1,0)</f>
        <v>0</v>
      </c>
      <c r="B74" s="44">
        <v>71</v>
      </c>
      <c r="C74" s="44">
        <f>IF(E74="","",IF(COUNTIF($G$4:G74,G74)=1,MAX($C$4:C73)+1,""))</f>
        <v>49</v>
      </c>
      <c r="D74" s="44">
        <v>71</v>
      </c>
      <c r="E74" s="50" t="s">
        <v>6186</v>
      </c>
      <c r="F74" s="50" t="s">
        <v>10879</v>
      </c>
      <c r="G74" s="50" t="s">
        <v>1273</v>
      </c>
      <c r="H74" s="50" t="s">
        <v>6187</v>
      </c>
      <c r="I74" s="50" t="s">
        <v>2388</v>
      </c>
      <c r="J74" s="50">
        <v>2550374</v>
      </c>
      <c r="K74" s="50" t="s">
        <v>7</v>
      </c>
      <c r="L74" s="50" t="s">
        <v>9</v>
      </c>
      <c r="M74" s="50" t="s">
        <v>3986</v>
      </c>
      <c r="N74" s="50" t="s">
        <v>6313</v>
      </c>
      <c r="O74" s="50">
        <v>1087790</v>
      </c>
      <c r="P74" s="50" t="s">
        <v>6570</v>
      </c>
      <c r="Q74" s="50" t="s">
        <v>141</v>
      </c>
      <c r="R74" s="50" t="s">
        <v>15</v>
      </c>
      <c r="S74" s="50" t="s">
        <v>10880</v>
      </c>
      <c r="T74" s="4" t="s">
        <v>10881</v>
      </c>
      <c r="U74" s="4">
        <v>2.5</v>
      </c>
    </row>
    <row r="75" spans="1:21" x14ac:dyDescent="0.25">
      <c r="A75" s="44">
        <f>IF(IF(Helper_2!$C$3&lt;&gt;"",COUNTIF(G75:H75,"*"&amp;Helper_2!$C$3&amp;"*"),0)&gt;0,MAX($A$4:A74)+1,0)</f>
        <v>0</v>
      </c>
      <c r="B75" s="44">
        <v>72</v>
      </c>
      <c r="C75" s="44" t="str">
        <f>IF(E75="","",IF(COUNTIF($G$4:G75,G75)=1,MAX($C$4:C74)+1,""))</f>
        <v/>
      </c>
      <c r="D75" s="44">
        <v>72</v>
      </c>
      <c r="E75" s="50" t="s">
        <v>6893</v>
      </c>
      <c r="F75" s="50" t="s">
        <v>10876</v>
      </c>
      <c r="G75" s="50" t="s">
        <v>1273</v>
      </c>
      <c r="H75" s="50" t="s">
        <v>6187</v>
      </c>
      <c r="I75" s="50" t="s">
        <v>2388</v>
      </c>
      <c r="J75" s="50">
        <v>2550373</v>
      </c>
      <c r="K75" s="50" t="s">
        <v>7</v>
      </c>
      <c r="L75" s="50" t="s">
        <v>9</v>
      </c>
      <c r="M75" s="50" t="s">
        <v>3986</v>
      </c>
      <c r="N75" s="50" t="s">
        <v>6313</v>
      </c>
      <c r="O75" s="50">
        <v>1087790</v>
      </c>
      <c r="P75" s="50" t="s">
        <v>6570</v>
      </c>
      <c r="Q75" s="50" t="s">
        <v>6894</v>
      </c>
      <c r="R75" s="50" t="s">
        <v>15</v>
      </c>
      <c r="S75" s="50" t="s">
        <v>10877</v>
      </c>
      <c r="T75" s="4" t="s">
        <v>10878</v>
      </c>
      <c r="U75" s="4">
        <v>0.5</v>
      </c>
    </row>
    <row r="76" spans="1:21" x14ac:dyDescent="0.25">
      <c r="A76" s="44">
        <f>IF(IF(Helper_2!$C$3&lt;&gt;"",COUNTIF(G76:H76,"*"&amp;Helper_2!$C$3&amp;"*"),0)&gt;0,MAX($A$4:A75)+1,0)</f>
        <v>0</v>
      </c>
      <c r="B76" s="44">
        <v>73</v>
      </c>
      <c r="C76" s="44">
        <f>IF(E76="","",IF(COUNTIF($G$4:G76,G76)=1,MAX($C$4:C75)+1,""))</f>
        <v>50</v>
      </c>
      <c r="D76" s="44">
        <v>73</v>
      </c>
      <c r="E76" s="50" t="s">
        <v>6194</v>
      </c>
      <c r="F76" s="50" t="s">
        <v>10896</v>
      </c>
      <c r="G76" s="50" t="s">
        <v>1276</v>
      </c>
      <c r="H76" s="50" t="s">
        <v>6195</v>
      </c>
      <c r="I76" s="50" t="s">
        <v>2388</v>
      </c>
      <c r="J76" s="50">
        <v>2548151</v>
      </c>
      <c r="K76" s="50" t="s">
        <v>7</v>
      </c>
      <c r="L76" s="50" t="s">
        <v>9</v>
      </c>
      <c r="M76" s="50" t="s">
        <v>3989</v>
      </c>
      <c r="N76" s="50" t="s">
        <v>6261</v>
      </c>
      <c r="O76" s="50">
        <v>994146</v>
      </c>
      <c r="P76" s="50" t="s">
        <v>7152</v>
      </c>
      <c r="Q76" s="50" t="s">
        <v>146</v>
      </c>
      <c r="R76" s="50" t="s">
        <v>10</v>
      </c>
      <c r="S76" s="50" t="s">
        <v>10897</v>
      </c>
      <c r="T76" s="4" t="s">
        <v>10898</v>
      </c>
      <c r="U76" s="4">
        <v>0.154</v>
      </c>
    </row>
    <row r="77" spans="1:21" x14ac:dyDescent="0.25">
      <c r="A77" s="44">
        <f>IF(IF(Helper_2!$C$3&lt;&gt;"",COUNTIF(G77:H77,"*"&amp;Helper_2!$C$3&amp;"*"),0)&gt;0,MAX($A$4:A76)+1,0)</f>
        <v>0</v>
      </c>
      <c r="B77" s="44">
        <v>74</v>
      </c>
      <c r="C77" s="44">
        <f>IF(E77="","",IF(COUNTIF($G$4:G77,G77)=1,MAX($C$4:C76)+1,""))</f>
        <v>51</v>
      </c>
      <c r="D77" s="44">
        <v>74</v>
      </c>
      <c r="E77" s="50" t="s">
        <v>4034</v>
      </c>
      <c r="F77" s="50" t="s">
        <v>7241</v>
      </c>
      <c r="G77" s="50" t="s">
        <v>2674</v>
      </c>
      <c r="H77" s="50" t="s">
        <v>2674</v>
      </c>
      <c r="I77" s="50" t="s">
        <v>2389</v>
      </c>
      <c r="J77" s="50">
        <v>2546474</v>
      </c>
      <c r="K77" s="50" t="s">
        <v>7</v>
      </c>
      <c r="L77" s="50" t="s">
        <v>2661</v>
      </c>
      <c r="M77" s="50" t="s">
        <v>143</v>
      </c>
      <c r="N77" s="50" t="s">
        <v>6261</v>
      </c>
      <c r="O77" s="50">
        <v>994204</v>
      </c>
      <c r="P77" s="50" t="s">
        <v>6334</v>
      </c>
      <c r="Q77" s="50" t="s">
        <v>4035</v>
      </c>
      <c r="R77" s="50" t="s">
        <v>8</v>
      </c>
      <c r="S77" s="50" t="s">
        <v>7242</v>
      </c>
      <c r="T77" s="4" t="s">
        <v>7243</v>
      </c>
      <c r="U77" s="4">
        <v>0</v>
      </c>
    </row>
    <row r="78" spans="1:21" x14ac:dyDescent="0.25">
      <c r="A78" s="44">
        <f>IF(IF(Helper_2!$C$3&lt;&gt;"",COUNTIF(G78:H78,"*"&amp;Helper_2!$C$3&amp;"*"),0)&gt;0,MAX($A$4:A77)+1,0)</f>
        <v>0</v>
      </c>
      <c r="B78" s="44">
        <v>75</v>
      </c>
      <c r="C78" s="44">
        <f>IF(E78="","",IF(COUNTIF($G$4:G78,G78)=1,MAX($C$4:C77)+1,""))</f>
        <v>52</v>
      </c>
      <c r="D78" s="44">
        <v>75</v>
      </c>
      <c r="E78" s="50" t="s">
        <v>5144</v>
      </c>
      <c r="F78" s="50" t="s">
        <v>11273</v>
      </c>
      <c r="G78" s="50" t="s">
        <v>2033</v>
      </c>
      <c r="H78" s="50" t="s">
        <v>2033</v>
      </c>
      <c r="I78" s="50" t="s">
        <v>2389</v>
      </c>
      <c r="J78" s="50">
        <v>2543916</v>
      </c>
      <c r="K78" s="50" t="s">
        <v>7</v>
      </c>
      <c r="L78" s="50" t="s">
        <v>143</v>
      </c>
      <c r="M78" s="50" t="s">
        <v>143</v>
      </c>
      <c r="N78" s="50" t="s">
        <v>6261</v>
      </c>
      <c r="O78" s="50">
        <v>998529</v>
      </c>
      <c r="P78" s="50" t="s">
        <v>6495</v>
      </c>
      <c r="Q78" s="50" t="s">
        <v>790</v>
      </c>
      <c r="R78" s="50" t="s">
        <v>15</v>
      </c>
      <c r="S78" s="50" t="s">
        <v>11274</v>
      </c>
      <c r="T78" s="4" t="s">
        <v>11275</v>
      </c>
      <c r="U78" s="4">
        <v>0</v>
      </c>
    </row>
    <row r="79" spans="1:21" x14ac:dyDescent="0.25">
      <c r="A79" s="44">
        <f>IF(IF(Helper_2!$C$3&lt;&gt;"",COUNTIF(G79:H79,"*"&amp;Helper_2!$C$3&amp;"*"),0)&gt;0,MAX($A$4:A78)+1,0)</f>
        <v>0</v>
      </c>
      <c r="B79" s="44">
        <v>76</v>
      </c>
      <c r="C79" s="44">
        <f>IF(E79="","",IF(COUNTIF($G$4:G79,G79)=1,MAX($C$4:C78)+1,""))</f>
        <v>53</v>
      </c>
      <c r="D79" s="44">
        <v>76</v>
      </c>
      <c r="E79" s="50" t="s">
        <v>5841</v>
      </c>
      <c r="F79" s="50" t="s">
        <v>10289</v>
      </c>
      <c r="G79" s="50" t="s">
        <v>1135</v>
      </c>
      <c r="H79" s="50" t="s">
        <v>5842</v>
      </c>
      <c r="I79" s="50" t="s">
        <v>2388</v>
      </c>
      <c r="J79" s="50">
        <v>2543913</v>
      </c>
      <c r="K79" s="50" t="s">
        <v>7</v>
      </c>
      <c r="L79" s="50" t="s">
        <v>9</v>
      </c>
      <c r="M79" s="50" t="s">
        <v>143</v>
      </c>
      <c r="N79" s="50" t="s">
        <v>6261</v>
      </c>
      <c r="O79" s="50">
        <v>994146</v>
      </c>
      <c r="P79" s="50" t="s">
        <v>7152</v>
      </c>
      <c r="Q79" s="50" t="s">
        <v>65</v>
      </c>
      <c r="R79" s="50" t="s">
        <v>10</v>
      </c>
      <c r="S79" s="50" t="s">
        <v>10290</v>
      </c>
      <c r="T79" s="4" t="s">
        <v>10291</v>
      </c>
      <c r="U79" s="4">
        <v>7.4999999999999997E-2</v>
      </c>
    </row>
    <row r="80" spans="1:21" x14ac:dyDescent="0.25">
      <c r="A80" s="44">
        <f>IF(IF(Helper_2!$C$3&lt;&gt;"",COUNTIF(G80:H80,"*"&amp;Helper_2!$C$3&amp;"*"),0)&gt;0,MAX($A$4:A79)+1,0)</f>
        <v>0</v>
      </c>
      <c r="B80" s="44">
        <v>77</v>
      </c>
      <c r="C80" s="44">
        <f>IF(E80="","",IF(COUNTIF($G$4:G80,G80)=1,MAX($C$4:C79)+1,""))</f>
        <v>54</v>
      </c>
      <c r="D80" s="44">
        <v>77</v>
      </c>
      <c r="E80" s="50" t="s">
        <v>5826</v>
      </c>
      <c r="F80" s="50" t="s">
        <v>10255</v>
      </c>
      <c r="G80" s="50" t="s">
        <v>1129</v>
      </c>
      <c r="H80" s="50" t="s">
        <v>5823</v>
      </c>
      <c r="I80" s="50" t="s">
        <v>2388</v>
      </c>
      <c r="J80" s="50">
        <v>2543908</v>
      </c>
      <c r="K80" s="50" t="s">
        <v>7</v>
      </c>
      <c r="L80" s="50" t="s">
        <v>9</v>
      </c>
      <c r="M80" s="50" t="s">
        <v>3840</v>
      </c>
      <c r="N80" s="50" t="s">
        <v>6261</v>
      </c>
      <c r="O80" s="50">
        <v>994694</v>
      </c>
      <c r="P80" s="50" t="s">
        <v>7178</v>
      </c>
      <c r="Q80" s="50" t="s">
        <v>57</v>
      </c>
      <c r="R80" s="50" t="s">
        <v>15</v>
      </c>
      <c r="S80" s="50" t="s">
        <v>10256</v>
      </c>
      <c r="T80" s="4" t="s">
        <v>10256</v>
      </c>
      <c r="U80" s="4">
        <v>3.24</v>
      </c>
    </row>
    <row r="81" spans="1:21" x14ac:dyDescent="0.25">
      <c r="A81" s="44">
        <f>IF(IF(Helper_2!$C$3&lt;&gt;"",COUNTIF(G81:H81,"*"&amp;Helper_2!$C$3&amp;"*"),0)&gt;0,MAX($A$4:A80)+1,0)</f>
        <v>0</v>
      </c>
      <c r="B81" s="44">
        <v>78</v>
      </c>
      <c r="C81" s="44" t="str">
        <f>IF(E81="","",IF(COUNTIF($G$4:G81,G81)=1,MAX($C$4:C80)+1,""))</f>
        <v/>
      </c>
      <c r="D81" s="44">
        <v>78</v>
      </c>
      <c r="E81" s="50" t="s">
        <v>5824</v>
      </c>
      <c r="F81" s="50" t="s">
        <v>10253</v>
      </c>
      <c r="G81" s="50" t="s">
        <v>1129</v>
      </c>
      <c r="H81" s="50" t="s">
        <v>5823</v>
      </c>
      <c r="I81" s="50" t="s">
        <v>2388</v>
      </c>
      <c r="J81" s="50">
        <v>2543907</v>
      </c>
      <c r="K81" s="50" t="s">
        <v>7</v>
      </c>
      <c r="L81" s="50" t="s">
        <v>2687</v>
      </c>
      <c r="M81" s="50" t="s">
        <v>3840</v>
      </c>
      <c r="N81" s="50" t="s">
        <v>6261</v>
      </c>
      <c r="O81" s="50">
        <v>994694</v>
      </c>
      <c r="P81" s="50" t="s">
        <v>7178</v>
      </c>
      <c r="Q81" s="50" t="s">
        <v>5825</v>
      </c>
      <c r="R81" s="50" t="s">
        <v>15</v>
      </c>
      <c r="S81" s="50" t="s">
        <v>10254</v>
      </c>
      <c r="T81" s="4" t="s">
        <v>10254</v>
      </c>
      <c r="U81" s="4">
        <v>0.75</v>
      </c>
    </row>
    <row r="82" spans="1:21" x14ac:dyDescent="0.25">
      <c r="A82" s="44">
        <f>IF(IF(Helper_2!$C$3&lt;&gt;"",COUNTIF(G82:H82,"*"&amp;Helper_2!$C$3&amp;"*"),0)&gt;0,MAX($A$4:A81)+1,0)</f>
        <v>0</v>
      </c>
      <c r="B82" s="44">
        <v>79</v>
      </c>
      <c r="C82" s="44">
        <f>IF(E82="","",IF(COUNTIF($G$4:G82,G82)=1,MAX($C$4:C81)+1,""))</f>
        <v>55</v>
      </c>
      <c r="D82" s="44">
        <v>79</v>
      </c>
      <c r="E82" s="50" t="s">
        <v>5381</v>
      </c>
      <c r="F82" s="50" t="s">
        <v>9500</v>
      </c>
      <c r="G82" s="50" t="s">
        <v>3518</v>
      </c>
      <c r="H82" s="50" t="s">
        <v>3518</v>
      </c>
      <c r="I82" s="50" t="s">
        <v>2389</v>
      </c>
      <c r="J82" s="50">
        <v>2543894</v>
      </c>
      <c r="K82" s="50" t="s">
        <v>7</v>
      </c>
      <c r="L82" s="50" t="s">
        <v>2661</v>
      </c>
      <c r="M82" s="50" t="s">
        <v>143</v>
      </c>
      <c r="N82" s="50" t="s">
        <v>6272</v>
      </c>
      <c r="O82" s="50">
        <v>994055</v>
      </c>
      <c r="P82" s="50" t="s">
        <v>6337</v>
      </c>
      <c r="Q82" s="50" t="s">
        <v>3519</v>
      </c>
      <c r="R82" s="50" t="s">
        <v>15</v>
      </c>
      <c r="S82" s="50" t="s">
        <v>9501</v>
      </c>
      <c r="T82" s="4" t="s">
        <v>9501</v>
      </c>
      <c r="U82" s="4">
        <v>3.3</v>
      </c>
    </row>
    <row r="83" spans="1:21" x14ac:dyDescent="0.25">
      <c r="A83" s="44">
        <f>IF(IF(Helper_2!$C$3&lt;&gt;"",COUNTIF(G83:H83,"*"&amp;Helper_2!$C$3&amp;"*"),0)&gt;0,MAX($A$4:A82)+1,0)</f>
        <v>0</v>
      </c>
      <c r="B83" s="44">
        <v>80</v>
      </c>
      <c r="C83" s="44">
        <f>IF(E83="","",IF(COUNTIF($G$4:G83,G83)=1,MAX($C$4:C82)+1,""))</f>
        <v>56</v>
      </c>
      <c r="D83" s="44">
        <v>80</v>
      </c>
      <c r="E83" s="50" t="s">
        <v>5380</v>
      </c>
      <c r="F83" s="50" t="s">
        <v>9498</v>
      </c>
      <c r="G83" s="50" t="s">
        <v>3516</v>
      </c>
      <c r="H83" s="50" t="s">
        <v>3516</v>
      </c>
      <c r="I83" s="50" t="s">
        <v>2389</v>
      </c>
      <c r="J83" s="50">
        <v>2543889</v>
      </c>
      <c r="K83" s="50" t="s">
        <v>7</v>
      </c>
      <c r="L83" s="50" t="s">
        <v>2661</v>
      </c>
      <c r="M83" s="50" t="s">
        <v>143</v>
      </c>
      <c r="N83" s="50" t="s">
        <v>6272</v>
      </c>
      <c r="O83" s="50">
        <v>994055</v>
      </c>
      <c r="P83" s="50" t="s">
        <v>6337</v>
      </c>
      <c r="Q83" s="50" t="s">
        <v>3517</v>
      </c>
      <c r="R83" s="50" t="s">
        <v>15</v>
      </c>
      <c r="S83" s="50" t="s">
        <v>9499</v>
      </c>
      <c r="T83" s="4" t="s">
        <v>9499</v>
      </c>
      <c r="U83" s="4">
        <v>2.2999999999999998</v>
      </c>
    </row>
    <row r="84" spans="1:21" x14ac:dyDescent="0.25">
      <c r="A84" s="44">
        <f>IF(IF(Helper_2!$C$3&lt;&gt;"",COUNTIF(G84:H84,"*"&amp;Helper_2!$C$3&amp;"*"),0)&gt;0,MAX($A$4:A83)+1,0)</f>
        <v>0</v>
      </c>
      <c r="B84" s="44">
        <v>81</v>
      </c>
      <c r="C84" s="44">
        <f>IF(E84="","",IF(COUNTIF($G$4:G84,G84)=1,MAX($C$4:C83)+1,""))</f>
        <v>57</v>
      </c>
      <c r="D84" s="44">
        <v>81</v>
      </c>
      <c r="E84" s="50" t="s">
        <v>11276</v>
      </c>
      <c r="F84" s="50" t="s">
        <v>10887</v>
      </c>
      <c r="G84" s="50" t="s">
        <v>1274</v>
      </c>
      <c r="H84" s="50" t="s">
        <v>6189</v>
      </c>
      <c r="I84" s="50" t="s">
        <v>2388</v>
      </c>
      <c r="J84" s="50">
        <v>2541950</v>
      </c>
      <c r="K84" s="50" t="s">
        <v>7</v>
      </c>
      <c r="L84" s="50" t="s">
        <v>9</v>
      </c>
      <c r="M84" s="50" t="s">
        <v>3987</v>
      </c>
      <c r="N84" s="50" t="s">
        <v>6313</v>
      </c>
      <c r="O84" s="50">
        <v>1087790</v>
      </c>
      <c r="P84" s="50" t="s">
        <v>6570</v>
      </c>
      <c r="Q84" s="50" t="s">
        <v>11277</v>
      </c>
      <c r="R84" s="50" t="s">
        <v>15</v>
      </c>
      <c r="S84" s="50" t="s">
        <v>11278</v>
      </c>
      <c r="T84" s="4" t="s">
        <v>10888</v>
      </c>
      <c r="U84" s="4">
        <v>1</v>
      </c>
    </row>
    <row r="85" spans="1:21" x14ac:dyDescent="0.25">
      <c r="A85" s="44">
        <f>IF(IF(Helper_2!$C$3&lt;&gt;"",COUNTIF(G85:H85,"*"&amp;Helper_2!$C$3&amp;"*"),0)&gt;0,MAX($A$4:A84)+1,0)</f>
        <v>0</v>
      </c>
      <c r="B85" s="44">
        <v>82</v>
      </c>
      <c r="C85" s="44" t="str">
        <f>IF(E85="","",IF(COUNTIF($G$4:G85,G85)=1,MAX($C$4:C84)+1,""))</f>
        <v/>
      </c>
      <c r="D85" s="44">
        <v>82</v>
      </c>
      <c r="E85" s="50" t="s">
        <v>6190</v>
      </c>
      <c r="F85" s="50" t="s">
        <v>10885</v>
      </c>
      <c r="G85" s="50" t="s">
        <v>1274</v>
      </c>
      <c r="H85" s="50" t="s">
        <v>6189</v>
      </c>
      <c r="I85" s="50" t="s">
        <v>2388</v>
      </c>
      <c r="J85" s="50">
        <v>2541949</v>
      </c>
      <c r="K85" s="50" t="s">
        <v>7</v>
      </c>
      <c r="L85" s="50" t="s">
        <v>9</v>
      </c>
      <c r="M85" s="50" t="s">
        <v>3987</v>
      </c>
      <c r="N85" s="50" t="s">
        <v>6313</v>
      </c>
      <c r="O85" s="50">
        <v>1087790</v>
      </c>
      <c r="P85" s="50" t="s">
        <v>6570</v>
      </c>
      <c r="Q85" s="50" t="s">
        <v>97</v>
      </c>
      <c r="R85" s="50" t="s">
        <v>15</v>
      </c>
      <c r="S85" s="50" t="s">
        <v>11279</v>
      </c>
      <c r="T85" s="4" t="s">
        <v>10886</v>
      </c>
      <c r="U85" s="4">
        <v>0.7</v>
      </c>
    </row>
    <row r="86" spans="1:21" x14ac:dyDescent="0.25">
      <c r="A86" s="44">
        <f>IF(IF(Helper_2!$C$3&lt;&gt;"",COUNTIF(G86:H86,"*"&amp;Helper_2!$C$3&amp;"*"),0)&gt;0,MAX($A$4:A85)+1,0)</f>
        <v>0</v>
      </c>
      <c r="B86" s="44">
        <v>83</v>
      </c>
      <c r="C86" s="44" t="str">
        <f>IF(E86="","",IF(COUNTIF($G$4:G86,G86)=1,MAX($C$4:C85)+1,""))</f>
        <v/>
      </c>
      <c r="D86" s="44">
        <v>83</v>
      </c>
      <c r="E86" s="50" t="s">
        <v>6188</v>
      </c>
      <c r="F86" s="50" t="s">
        <v>10882</v>
      </c>
      <c r="G86" s="50" t="s">
        <v>1274</v>
      </c>
      <c r="H86" s="50" t="s">
        <v>6189</v>
      </c>
      <c r="I86" s="50" t="s">
        <v>2388</v>
      </c>
      <c r="J86" s="50">
        <v>2541948</v>
      </c>
      <c r="K86" s="50" t="s">
        <v>7</v>
      </c>
      <c r="L86" s="50" t="s">
        <v>143</v>
      </c>
      <c r="M86" s="50" t="s">
        <v>3987</v>
      </c>
      <c r="N86" s="50" t="s">
        <v>143</v>
      </c>
      <c r="O86" s="50">
        <v>1087790</v>
      </c>
      <c r="P86" s="50" t="s">
        <v>6570</v>
      </c>
      <c r="Q86" s="50" t="s">
        <v>142</v>
      </c>
      <c r="R86" s="50" t="s">
        <v>17</v>
      </c>
      <c r="S86" s="50" t="s">
        <v>10883</v>
      </c>
      <c r="T86" s="4" t="s">
        <v>10884</v>
      </c>
      <c r="U86" s="4" t="s">
        <v>143</v>
      </c>
    </row>
    <row r="87" spans="1:21" x14ac:dyDescent="0.25">
      <c r="A87" s="44">
        <f>IF(IF(Helper_2!$C$3&lt;&gt;"",COUNTIF(G87:H87,"*"&amp;Helper_2!$C$3&amp;"*"),0)&gt;0,MAX($A$4:A86)+1,0)</f>
        <v>0</v>
      </c>
      <c r="B87" s="44">
        <v>84</v>
      </c>
      <c r="C87" s="44" t="str">
        <f>IF(E87="","",IF(COUNTIF($G$4:G87,G87)=1,MAX($C$4:C86)+1,""))</f>
        <v/>
      </c>
      <c r="D87" s="44">
        <v>84</v>
      </c>
      <c r="E87" s="50" t="s">
        <v>11122</v>
      </c>
      <c r="F87" s="50" t="s">
        <v>143</v>
      </c>
      <c r="G87" s="50" t="s">
        <v>1275</v>
      </c>
      <c r="H87" s="50" t="s">
        <v>6192</v>
      </c>
      <c r="I87" s="50" t="s">
        <v>2388</v>
      </c>
      <c r="J87" s="50">
        <v>2541906</v>
      </c>
      <c r="K87" s="50" t="s">
        <v>7</v>
      </c>
      <c r="L87" s="50" t="s">
        <v>9</v>
      </c>
      <c r="M87" s="50" t="s">
        <v>3988</v>
      </c>
      <c r="N87" s="50" t="s">
        <v>6261</v>
      </c>
      <c r="O87" s="50">
        <v>994502</v>
      </c>
      <c r="P87" s="50" t="s">
        <v>7189</v>
      </c>
      <c r="Q87" s="50" t="s">
        <v>11123</v>
      </c>
      <c r="R87" s="50" t="s">
        <v>8</v>
      </c>
      <c r="S87" s="50" t="s">
        <v>11280</v>
      </c>
      <c r="T87" s="4" t="s">
        <v>143</v>
      </c>
      <c r="U87" s="4">
        <v>1.61</v>
      </c>
    </row>
    <row r="88" spans="1:21" x14ac:dyDescent="0.25">
      <c r="A88" s="44">
        <f>IF(IF(Helper_2!$C$3&lt;&gt;"",COUNTIF(G88:H88,"*"&amp;Helper_2!$C$3&amp;"*"),0)&gt;0,MAX($A$4:A87)+1,0)</f>
        <v>0</v>
      </c>
      <c r="B88" s="44">
        <v>85</v>
      </c>
      <c r="C88" s="44" t="str">
        <f>IF(E88="","",IF(COUNTIF($G$4:G88,G88)=1,MAX($C$4:C87)+1,""))</f>
        <v/>
      </c>
      <c r="D88" s="44">
        <v>85</v>
      </c>
      <c r="E88" s="50" t="s">
        <v>6193</v>
      </c>
      <c r="F88" s="50" t="s">
        <v>10894</v>
      </c>
      <c r="G88" s="50" t="s">
        <v>1275</v>
      </c>
      <c r="H88" s="50" t="s">
        <v>6192</v>
      </c>
      <c r="I88" s="50" t="s">
        <v>2388</v>
      </c>
      <c r="J88" s="50">
        <v>2541905</v>
      </c>
      <c r="K88" s="50" t="s">
        <v>7</v>
      </c>
      <c r="L88" s="50" t="s">
        <v>9</v>
      </c>
      <c r="M88" s="50" t="s">
        <v>3988</v>
      </c>
      <c r="N88" s="50" t="s">
        <v>6261</v>
      </c>
      <c r="O88" s="50">
        <v>994502</v>
      </c>
      <c r="P88" s="50" t="s">
        <v>7189</v>
      </c>
      <c r="Q88" s="50" t="s">
        <v>145</v>
      </c>
      <c r="R88" s="50" t="s">
        <v>8</v>
      </c>
      <c r="S88" s="50" t="s">
        <v>10895</v>
      </c>
      <c r="T88" s="4" t="s">
        <v>10895</v>
      </c>
      <c r="U88" s="4">
        <v>0.53700000000000003</v>
      </c>
    </row>
    <row r="89" spans="1:21" x14ac:dyDescent="0.25">
      <c r="A89" s="44">
        <f>IF(IF(Helper_2!$C$3&lt;&gt;"",COUNTIF(G89:H89,"*"&amp;Helper_2!$C$3&amp;"*"),0)&gt;0,MAX($A$4:A88)+1,0)</f>
        <v>0</v>
      </c>
      <c r="B89" s="44">
        <v>86</v>
      </c>
      <c r="C89" s="44" t="str">
        <f>IF(E89="","",IF(COUNTIF($G$4:G89,G89)=1,MAX($C$4:C88)+1,""))</f>
        <v/>
      </c>
      <c r="D89" s="44">
        <v>86</v>
      </c>
      <c r="E89" s="50" t="s">
        <v>6191</v>
      </c>
      <c r="F89" s="50" t="s">
        <v>10892</v>
      </c>
      <c r="G89" s="50" t="s">
        <v>1275</v>
      </c>
      <c r="H89" s="50" t="s">
        <v>6192</v>
      </c>
      <c r="I89" s="50" t="s">
        <v>2388</v>
      </c>
      <c r="J89" s="50">
        <v>2541904</v>
      </c>
      <c r="K89" s="50" t="s">
        <v>7</v>
      </c>
      <c r="L89" s="50" t="s">
        <v>9</v>
      </c>
      <c r="M89" s="50" t="s">
        <v>3988</v>
      </c>
      <c r="N89" s="50" t="s">
        <v>6261</v>
      </c>
      <c r="O89" s="50">
        <v>994502</v>
      </c>
      <c r="P89" s="50" t="s">
        <v>7189</v>
      </c>
      <c r="Q89" s="50" t="s">
        <v>144</v>
      </c>
      <c r="R89" s="50" t="s">
        <v>8</v>
      </c>
      <c r="S89" s="50" t="s">
        <v>10893</v>
      </c>
      <c r="T89" s="4" t="s">
        <v>10893</v>
      </c>
      <c r="U89" s="4">
        <v>0.53700000000000003</v>
      </c>
    </row>
    <row r="90" spans="1:21" x14ac:dyDescent="0.25">
      <c r="A90" s="44">
        <f>IF(IF(Helper_2!$C$3&lt;&gt;"",COUNTIF(G90:H90,"*"&amp;Helper_2!$C$3&amp;"*"),0)&gt;0,MAX($A$4:A89)+1,0)</f>
        <v>0</v>
      </c>
      <c r="B90" s="44">
        <v>87</v>
      </c>
      <c r="C90" s="44">
        <f>IF(E90="","",IF(COUNTIF($G$4:G90,G90)=1,MAX($C$4:C89)+1,""))</f>
        <v>58</v>
      </c>
      <c r="D90" s="44">
        <v>87</v>
      </c>
      <c r="E90" s="50" t="s">
        <v>4645</v>
      </c>
      <c r="F90" s="50" t="s">
        <v>8320</v>
      </c>
      <c r="G90" s="50" t="s">
        <v>1711</v>
      </c>
      <c r="H90" s="50" t="s">
        <v>1711</v>
      </c>
      <c r="I90" s="50" t="s">
        <v>2389</v>
      </c>
      <c r="J90" s="50">
        <v>2541443</v>
      </c>
      <c r="K90" s="50" t="s">
        <v>7</v>
      </c>
      <c r="L90" s="50" t="s">
        <v>2661</v>
      </c>
      <c r="M90" s="50" t="s">
        <v>143</v>
      </c>
      <c r="N90" s="50" t="s">
        <v>6261</v>
      </c>
      <c r="O90" s="50">
        <v>994502</v>
      </c>
      <c r="P90" s="50" t="s">
        <v>7164</v>
      </c>
      <c r="Q90" s="50" t="s">
        <v>546</v>
      </c>
      <c r="R90" s="50" t="s">
        <v>10</v>
      </c>
      <c r="S90" s="50" t="s">
        <v>8321</v>
      </c>
      <c r="T90" s="4" t="s">
        <v>8321</v>
      </c>
      <c r="U90" s="4">
        <v>6.6239999999999997</v>
      </c>
    </row>
    <row r="91" spans="1:21" x14ac:dyDescent="0.25">
      <c r="A91" s="44">
        <f>IF(IF(Helper_2!$C$3&lt;&gt;"",COUNTIF(G91:H91,"*"&amp;Helper_2!$C$3&amp;"*"),0)&gt;0,MAX($A$4:A90)+1,0)</f>
        <v>0</v>
      </c>
      <c r="B91" s="44">
        <v>88</v>
      </c>
      <c r="C91" s="44">
        <f>IF(E91="","",IF(COUNTIF($G$4:G91,G91)=1,MAX($C$4:C90)+1,""))</f>
        <v>59</v>
      </c>
      <c r="D91" s="44">
        <v>88</v>
      </c>
      <c r="E91" s="50" t="s">
        <v>4644</v>
      </c>
      <c r="F91" s="50" t="s">
        <v>8318</v>
      </c>
      <c r="G91" s="50" t="s">
        <v>1710</v>
      </c>
      <c r="H91" s="50" t="s">
        <v>1710</v>
      </c>
      <c r="I91" s="50" t="s">
        <v>2389</v>
      </c>
      <c r="J91" s="50">
        <v>2541441</v>
      </c>
      <c r="K91" s="50" t="s">
        <v>7</v>
      </c>
      <c r="L91" s="50" t="s">
        <v>2661</v>
      </c>
      <c r="M91" s="50" t="s">
        <v>143</v>
      </c>
      <c r="N91" s="50" t="s">
        <v>6261</v>
      </c>
      <c r="O91" s="50">
        <v>994502</v>
      </c>
      <c r="P91" s="50" t="s">
        <v>7164</v>
      </c>
      <c r="Q91" s="50" t="s">
        <v>545</v>
      </c>
      <c r="R91" s="50" t="s">
        <v>10</v>
      </c>
      <c r="S91" s="50" t="s">
        <v>8319</v>
      </c>
      <c r="T91" s="4" t="s">
        <v>8319</v>
      </c>
      <c r="U91" s="4">
        <v>2.16</v>
      </c>
    </row>
    <row r="92" spans="1:21" x14ac:dyDescent="0.25">
      <c r="A92" s="44">
        <f>IF(IF(Helper_2!$C$3&lt;&gt;"",COUNTIF(G92:H92,"*"&amp;Helper_2!$C$3&amp;"*"),0)&gt;0,MAX($A$4:A91)+1,0)</f>
        <v>0</v>
      </c>
      <c r="B92" s="44">
        <v>89</v>
      </c>
      <c r="C92" s="44">
        <f>IF(E92="","",IF(COUNTIF($G$4:G92,G92)=1,MAX($C$4:C91)+1,""))</f>
        <v>60</v>
      </c>
      <c r="D92" s="44">
        <v>89</v>
      </c>
      <c r="E92" s="50" t="s">
        <v>6057</v>
      </c>
      <c r="F92" s="50" t="s">
        <v>10620</v>
      </c>
      <c r="G92" s="50" t="s">
        <v>1213</v>
      </c>
      <c r="H92" s="50" t="s">
        <v>6589</v>
      </c>
      <c r="I92" s="50" t="s">
        <v>2388</v>
      </c>
      <c r="J92" s="50">
        <v>2540606</v>
      </c>
      <c r="K92" s="50" t="s">
        <v>7</v>
      </c>
      <c r="L92" s="50" t="s">
        <v>2661</v>
      </c>
      <c r="M92" s="50" t="s">
        <v>3928</v>
      </c>
      <c r="N92" s="50" t="s">
        <v>6263</v>
      </c>
      <c r="O92" s="50">
        <v>1175274</v>
      </c>
      <c r="P92" s="50" t="s">
        <v>11281</v>
      </c>
      <c r="Q92" s="50" t="s">
        <v>6058</v>
      </c>
      <c r="R92" s="50" t="s">
        <v>157</v>
      </c>
      <c r="S92" s="50" t="s">
        <v>10621</v>
      </c>
      <c r="T92" s="4" t="s">
        <v>10622</v>
      </c>
      <c r="U92" s="4">
        <v>0.14399999999999999</v>
      </c>
    </row>
    <row r="93" spans="1:21" x14ac:dyDescent="0.25">
      <c r="A93" s="44">
        <f>IF(IF(Helper_2!$C$3&lt;&gt;"",COUNTIF(G93:H93,"*"&amp;Helper_2!$C$3&amp;"*"),0)&gt;0,MAX($A$4:A92)+1,0)</f>
        <v>0</v>
      </c>
      <c r="B93" s="44">
        <v>90</v>
      </c>
      <c r="C93" s="44">
        <f>IF(E93="","",IF(COUNTIF($G$4:G93,G93)=1,MAX($C$4:C92)+1,""))</f>
        <v>61</v>
      </c>
      <c r="D93" s="44">
        <v>90</v>
      </c>
      <c r="E93" s="50" t="s">
        <v>5130</v>
      </c>
      <c r="F93" s="50" t="s">
        <v>9091</v>
      </c>
      <c r="G93" s="50" t="s">
        <v>2025</v>
      </c>
      <c r="H93" s="50" t="s">
        <v>2025</v>
      </c>
      <c r="I93" s="50" t="s">
        <v>2389</v>
      </c>
      <c r="J93" s="50">
        <v>2540318</v>
      </c>
      <c r="K93" s="50" t="s">
        <v>7</v>
      </c>
      <c r="L93" s="50" t="s">
        <v>9</v>
      </c>
      <c r="M93" s="50" t="s">
        <v>143</v>
      </c>
      <c r="N93" s="50" t="s">
        <v>6261</v>
      </c>
      <c r="O93" s="50">
        <v>996272</v>
      </c>
      <c r="P93" s="50" t="s">
        <v>7172</v>
      </c>
      <c r="Q93" s="50" t="s">
        <v>782</v>
      </c>
      <c r="R93" s="50" t="s">
        <v>10</v>
      </c>
      <c r="S93" s="50" t="s">
        <v>11041</v>
      </c>
      <c r="T93" s="4" t="s">
        <v>11042</v>
      </c>
      <c r="U93" s="4">
        <v>2.7</v>
      </c>
    </row>
    <row r="94" spans="1:21" x14ac:dyDescent="0.25">
      <c r="A94" s="44">
        <f>IF(IF(Helper_2!$C$3&lt;&gt;"",COUNTIF(G94:H94,"*"&amp;Helper_2!$C$3&amp;"*"),0)&gt;0,MAX($A$4:A93)+1,0)</f>
        <v>0</v>
      </c>
      <c r="B94" s="44">
        <v>91</v>
      </c>
      <c r="C94" s="44">
        <f>IF(E94="","",IF(COUNTIF($G$4:G94,G94)=1,MAX($C$4:C93)+1,""))</f>
        <v>62</v>
      </c>
      <c r="D94" s="44">
        <v>91</v>
      </c>
      <c r="E94" s="50" t="s">
        <v>6174</v>
      </c>
      <c r="F94" s="50" t="s">
        <v>10859</v>
      </c>
      <c r="G94" s="50" t="s">
        <v>1268</v>
      </c>
      <c r="H94" s="50" t="s">
        <v>6175</v>
      </c>
      <c r="I94" s="50" t="s">
        <v>2388</v>
      </c>
      <c r="J94" s="50">
        <v>2540279</v>
      </c>
      <c r="K94" s="50" t="s">
        <v>7</v>
      </c>
      <c r="L94" s="50" t="s">
        <v>9</v>
      </c>
      <c r="M94" s="50" t="s">
        <v>3982</v>
      </c>
      <c r="N94" s="50" t="s">
        <v>6261</v>
      </c>
      <c r="O94" s="50">
        <v>994038</v>
      </c>
      <c r="P94" s="50" t="s">
        <v>6577</v>
      </c>
      <c r="Q94" s="50" t="s">
        <v>6176</v>
      </c>
      <c r="R94" s="50" t="s">
        <v>10</v>
      </c>
      <c r="S94" s="50" t="s">
        <v>10860</v>
      </c>
      <c r="T94" s="4" t="s">
        <v>10861</v>
      </c>
      <c r="U94" s="4">
        <v>1.8</v>
      </c>
    </row>
    <row r="95" spans="1:21" x14ac:dyDescent="0.25">
      <c r="A95" s="44">
        <f>IF(IF(Helper_2!$C$3&lt;&gt;"",COUNTIF(G95:H95,"*"&amp;Helper_2!$C$3&amp;"*"),0)&gt;0,MAX($A$4:A94)+1,0)</f>
        <v>0</v>
      </c>
      <c r="B95" s="44">
        <v>92</v>
      </c>
      <c r="C95" s="44">
        <f>IF(E95="","",IF(COUNTIF($G$4:G95,G95)=1,MAX($C$4:C94)+1,""))</f>
        <v>63</v>
      </c>
      <c r="D95" s="44">
        <v>92</v>
      </c>
      <c r="E95" s="50" t="s">
        <v>6739</v>
      </c>
      <c r="F95" s="50" t="s">
        <v>10068</v>
      </c>
      <c r="G95" s="50" t="s">
        <v>6740</v>
      </c>
      <c r="H95" s="50" t="s">
        <v>6741</v>
      </c>
      <c r="I95" s="50" t="s">
        <v>2388</v>
      </c>
      <c r="J95" s="50">
        <v>2540278</v>
      </c>
      <c r="K95" s="50" t="s">
        <v>7</v>
      </c>
      <c r="L95" s="50" t="s">
        <v>9</v>
      </c>
      <c r="M95" s="50" t="s">
        <v>6742</v>
      </c>
      <c r="N95" s="50" t="s">
        <v>6261</v>
      </c>
      <c r="O95" s="50">
        <v>996272</v>
      </c>
      <c r="P95" s="50" t="s">
        <v>7172</v>
      </c>
      <c r="Q95" s="50" t="s">
        <v>6743</v>
      </c>
      <c r="R95" s="50" t="s">
        <v>10</v>
      </c>
      <c r="S95" s="50" t="s">
        <v>11088</v>
      </c>
      <c r="T95" s="4" t="s">
        <v>11089</v>
      </c>
      <c r="U95" s="4">
        <v>2.8</v>
      </c>
    </row>
    <row r="96" spans="1:21" x14ac:dyDescent="0.25">
      <c r="A96" s="44">
        <f>IF(IF(Helper_2!$C$3&lt;&gt;"",COUNTIF(G96:H96,"*"&amp;Helper_2!$C$3&amp;"*"),0)&gt;0,MAX($A$4:A95)+1,0)</f>
        <v>0</v>
      </c>
      <c r="B96" s="44">
        <v>93</v>
      </c>
      <c r="C96" s="44">
        <f>IF(E96="","",IF(COUNTIF($G$4:G96,G96)=1,MAX($C$4:C95)+1,""))</f>
        <v>64</v>
      </c>
      <c r="D96" s="44">
        <v>93</v>
      </c>
      <c r="E96" s="50" t="s">
        <v>6849</v>
      </c>
      <c r="F96" s="50" t="s">
        <v>10856</v>
      </c>
      <c r="G96" s="50" t="s">
        <v>1267</v>
      </c>
      <c r="H96" s="50" t="s">
        <v>6173</v>
      </c>
      <c r="I96" s="50" t="s">
        <v>2388</v>
      </c>
      <c r="J96" s="50">
        <v>2537091</v>
      </c>
      <c r="K96" s="50" t="s">
        <v>7</v>
      </c>
      <c r="L96" s="50" t="s">
        <v>9</v>
      </c>
      <c r="M96" s="50" t="s">
        <v>3981</v>
      </c>
      <c r="N96" s="50" t="s">
        <v>6263</v>
      </c>
      <c r="O96" s="50">
        <v>1043688</v>
      </c>
      <c r="P96" s="50" t="s">
        <v>6676</v>
      </c>
      <c r="Q96" s="50" t="s">
        <v>6850</v>
      </c>
      <c r="R96" s="50" t="s">
        <v>15</v>
      </c>
      <c r="S96" s="50" t="s">
        <v>10857</v>
      </c>
      <c r="T96" s="4" t="s">
        <v>10858</v>
      </c>
      <c r="U96" s="4">
        <v>0.35</v>
      </c>
    </row>
    <row r="97" spans="1:21" x14ac:dyDescent="0.25">
      <c r="A97" s="44">
        <f>IF(IF(Helper_2!$C$3&lt;&gt;"",COUNTIF(G97:H97,"*"&amp;Helper_2!$C$3&amp;"*"),0)&gt;0,MAX($A$4:A96)+1,0)</f>
        <v>0</v>
      </c>
      <c r="B97" s="44">
        <v>94</v>
      </c>
      <c r="C97" s="44" t="str">
        <f>IF(E97="","",IF(COUNTIF($G$4:G97,G97)=1,MAX($C$4:C96)+1,""))</f>
        <v/>
      </c>
      <c r="D97" s="44">
        <v>94</v>
      </c>
      <c r="E97" s="50" t="s">
        <v>6172</v>
      </c>
      <c r="F97" s="50" t="s">
        <v>10854</v>
      </c>
      <c r="G97" s="50" t="s">
        <v>1267</v>
      </c>
      <c r="H97" s="50" t="s">
        <v>6173</v>
      </c>
      <c r="I97" s="50" t="s">
        <v>2388</v>
      </c>
      <c r="J97" s="50">
        <v>2537090</v>
      </c>
      <c r="K97" s="50" t="s">
        <v>7</v>
      </c>
      <c r="L97" s="50" t="s">
        <v>9</v>
      </c>
      <c r="M97" s="50" t="s">
        <v>3981</v>
      </c>
      <c r="N97" s="50" t="s">
        <v>6263</v>
      </c>
      <c r="O97" s="50">
        <v>1043688</v>
      </c>
      <c r="P97" s="50" t="s">
        <v>6676</v>
      </c>
      <c r="Q97" s="50" t="s">
        <v>139</v>
      </c>
      <c r="R97" s="50" t="s">
        <v>15</v>
      </c>
      <c r="S97" s="50" t="s">
        <v>10855</v>
      </c>
      <c r="T97" s="4" t="s">
        <v>10855</v>
      </c>
      <c r="U97" s="4">
        <v>0.4</v>
      </c>
    </row>
    <row r="98" spans="1:21" x14ac:dyDescent="0.25">
      <c r="A98" s="44">
        <f>IF(IF(Helper_2!$C$3&lt;&gt;"",COUNTIF(G98:H98,"*"&amp;Helper_2!$C$3&amp;"*"),0)&gt;0,MAX($A$4:A97)+1,0)</f>
        <v>0</v>
      </c>
      <c r="B98" s="44">
        <v>95</v>
      </c>
      <c r="C98" s="44">
        <f>IF(E98="","",IF(COUNTIF($G$4:G98,G98)=1,MAX($C$4:C97)+1,""))</f>
        <v>65</v>
      </c>
      <c r="D98" s="44">
        <v>95</v>
      </c>
      <c r="E98" s="50" t="s">
        <v>4092</v>
      </c>
      <c r="F98" s="50" t="s">
        <v>7329</v>
      </c>
      <c r="G98" s="50" t="s">
        <v>1350</v>
      </c>
      <c r="H98" s="50" t="s">
        <v>1350</v>
      </c>
      <c r="I98" s="50" t="s">
        <v>2389</v>
      </c>
      <c r="J98" s="50">
        <v>2535927</v>
      </c>
      <c r="K98" s="50" t="s">
        <v>7</v>
      </c>
      <c r="L98" s="50" t="s">
        <v>275</v>
      </c>
      <c r="M98" s="50" t="s">
        <v>143</v>
      </c>
      <c r="N98" s="50" t="s">
        <v>6259</v>
      </c>
      <c r="O98" s="50">
        <v>1002195</v>
      </c>
      <c r="P98" s="50" t="s">
        <v>6341</v>
      </c>
      <c r="Q98" s="50" t="s">
        <v>274</v>
      </c>
      <c r="R98" s="50" t="s">
        <v>273</v>
      </c>
      <c r="S98" s="50" t="s">
        <v>7330</v>
      </c>
      <c r="T98" s="4" t="s">
        <v>7331</v>
      </c>
      <c r="U98" s="4" t="s">
        <v>143</v>
      </c>
    </row>
    <row r="99" spans="1:21" x14ac:dyDescent="0.25">
      <c r="A99" s="44">
        <f>IF(IF(Helper_2!$C$3&lt;&gt;"",COUNTIF(G99:H99,"*"&amp;Helper_2!$C$3&amp;"*"),0)&gt;0,MAX($A$4:A98)+1,0)</f>
        <v>0</v>
      </c>
      <c r="B99" s="44">
        <v>96</v>
      </c>
      <c r="C99" s="44">
        <f>IF(E99="","",IF(COUNTIF($G$4:G99,G99)=1,MAX($C$4:C98)+1,""))</f>
        <v>66</v>
      </c>
      <c r="D99" s="44">
        <v>96</v>
      </c>
      <c r="E99" s="50" t="s">
        <v>5275</v>
      </c>
      <c r="F99" s="50" t="s">
        <v>9307</v>
      </c>
      <c r="G99" s="50" t="s">
        <v>3447</v>
      </c>
      <c r="H99" s="50" t="s">
        <v>3447</v>
      </c>
      <c r="I99" s="50" t="s">
        <v>2389</v>
      </c>
      <c r="J99" s="50">
        <v>2535846</v>
      </c>
      <c r="K99" s="50" t="s">
        <v>7</v>
      </c>
      <c r="L99" s="50" t="s">
        <v>2661</v>
      </c>
      <c r="M99" s="50" t="s">
        <v>143</v>
      </c>
      <c r="N99" s="50" t="s">
        <v>6267</v>
      </c>
      <c r="O99" s="50">
        <v>995604</v>
      </c>
      <c r="P99" s="50" t="s">
        <v>6519</v>
      </c>
      <c r="Q99" s="50" t="s">
        <v>3448</v>
      </c>
      <c r="R99" s="50" t="s">
        <v>15</v>
      </c>
      <c r="S99" s="50" t="s">
        <v>9308</v>
      </c>
      <c r="T99" s="4" t="s">
        <v>9308</v>
      </c>
      <c r="U99" s="4">
        <v>6.5</v>
      </c>
    </row>
    <row r="100" spans="1:21" x14ac:dyDescent="0.25">
      <c r="A100" s="44">
        <f>IF(IF(Helper_2!$C$3&lt;&gt;"",COUNTIF(G100:H100,"*"&amp;Helper_2!$C$3&amp;"*"),0)&gt;0,MAX($A$4:A99)+1,0)</f>
        <v>0</v>
      </c>
      <c r="B100" s="44">
        <v>97</v>
      </c>
      <c r="C100" s="44">
        <f>IF(E100="","",IF(COUNTIF($G$4:G100,G100)=1,MAX($C$4:C99)+1,""))</f>
        <v>67</v>
      </c>
      <c r="D100" s="44">
        <v>97</v>
      </c>
      <c r="E100" s="50" t="s">
        <v>5419</v>
      </c>
      <c r="F100" s="50" t="s">
        <v>9571</v>
      </c>
      <c r="G100" s="50" t="s">
        <v>2210</v>
      </c>
      <c r="H100" s="50" t="s">
        <v>2210</v>
      </c>
      <c r="I100" s="50" t="s">
        <v>2389</v>
      </c>
      <c r="J100" s="50">
        <v>2535844</v>
      </c>
      <c r="K100" s="50" t="s">
        <v>7</v>
      </c>
      <c r="L100" s="50" t="s">
        <v>275</v>
      </c>
      <c r="M100" s="50" t="s">
        <v>143</v>
      </c>
      <c r="N100" s="50" t="s">
        <v>88</v>
      </c>
      <c r="O100" s="50">
        <v>1057150</v>
      </c>
      <c r="P100" s="50" t="s">
        <v>6446</v>
      </c>
      <c r="Q100" s="50" t="s">
        <v>926</v>
      </c>
      <c r="R100" s="50" t="s">
        <v>53</v>
      </c>
      <c r="S100" s="50" t="s">
        <v>9572</v>
      </c>
      <c r="T100" s="4" t="s">
        <v>9572</v>
      </c>
      <c r="U100" s="4" t="s">
        <v>143</v>
      </c>
    </row>
    <row r="101" spans="1:21" x14ac:dyDescent="0.25">
      <c r="A101" s="44">
        <f>IF(IF(Helper_2!$C$3&lt;&gt;"",COUNTIF(G101:H101,"*"&amp;Helper_2!$C$3&amp;"*"),0)&gt;0,MAX($A$4:A100)+1,0)</f>
        <v>0</v>
      </c>
      <c r="B101" s="44">
        <v>98</v>
      </c>
      <c r="C101" s="44">
        <f>IF(E101="","",IF(COUNTIF($G$4:G101,G101)=1,MAX($C$4:C100)+1,""))</f>
        <v>68</v>
      </c>
      <c r="D101" s="44">
        <v>98</v>
      </c>
      <c r="E101" s="50" t="s">
        <v>4369</v>
      </c>
      <c r="F101" s="50" t="s">
        <v>7838</v>
      </c>
      <c r="G101" s="50" t="s">
        <v>2862</v>
      </c>
      <c r="H101" s="50" t="s">
        <v>2862</v>
      </c>
      <c r="I101" s="50" t="s">
        <v>2389</v>
      </c>
      <c r="J101" s="50">
        <v>2535842</v>
      </c>
      <c r="K101" s="50" t="s">
        <v>7</v>
      </c>
      <c r="L101" s="50" t="s">
        <v>2656</v>
      </c>
      <c r="M101" s="50" t="s">
        <v>143</v>
      </c>
      <c r="N101" s="50" t="s">
        <v>143</v>
      </c>
      <c r="O101" s="50">
        <v>1046615</v>
      </c>
      <c r="P101" s="50" t="s">
        <v>6384</v>
      </c>
      <c r="Q101" s="50" t="s">
        <v>2863</v>
      </c>
      <c r="R101" s="50" t="s">
        <v>15</v>
      </c>
      <c r="S101" s="50" t="s">
        <v>7839</v>
      </c>
      <c r="T101" s="4" t="s">
        <v>7839</v>
      </c>
      <c r="U101" s="4" t="s">
        <v>143</v>
      </c>
    </row>
    <row r="102" spans="1:21" x14ac:dyDescent="0.25">
      <c r="A102" s="44">
        <f>IF(IF(Helper_2!$C$3&lt;&gt;"",COUNTIF(G102:H102,"*"&amp;Helper_2!$C$3&amp;"*"),0)&gt;0,MAX($A$4:A101)+1,0)</f>
        <v>0</v>
      </c>
      <c r="B102" s="44">
        <v>99</v>
      </c>
      <c r="C102" s="44">
        <f>IF(E102="","",IF(COUNTIF($G$4:G102,G102)=1,MAX($C$4:C101)+1,""))</f>
        <v>69</v>
      </c>
      <c r="D102" s="44">
        <v>99</v>
      </c>
      <c r="E102" s="50" t="s">
        <v>4368</v>
      </c>
      <c r="F102" s="50" t="s">
        <v>7836</v>
      </c>
      <c r="G102" s="50" t="s">
        <v>2860</v>
      </c>
      <c r="H102" s="50" t="s">
        <v>2860</v>
      </c>
      <c r="I102" s="50" t="s">
        <v>2389</v>
      </c>
      <c r="J102" s="50">
        <v>2535840</v>
      </c>
      <c r="K102" s="50" t="s">
        <v>7</v>
      </c>
      <c r="L102" s="50" t="s">
        <v>2656</v>
      </c>
      <c r="M102" s="50" t="s">
        <v>143</v>
      </c>
      <c r="N102" s="50" t="s">
        <v>6272</v>
      </c>
      <c r="O102" s="50">
        <v>1046615</v>
      </c>
      <c r="P102" s="50" t="s">
        <v>6384</v>
      </c>
      <c r="Q102" s="50" t="s">
        <v>2861</v>
      </c>
      <c r="R102" s="50" t="s">
        <v>15</v>
      </c>
      <c r="S102" s="50" t="s">
        <v>7837</v>
      </c>
      <c r="T102" s="4" t="s">
        <v>7837</v>
      </c>
      <c r="U102" s="4">
        <v>0</v>
      </c>
    </row>
    <row r="103" spans="1:21" x14ac:dyDescent="0.25">
      <c r="A103" s="44">
        <f>IF(IF(Helper_2!$C$3&lt;&gt;"",COUNTIF(G103:H103,"*"&amp;Helper_2!$C$3&amp;"*"),0)&gt;0,MAX($A$4:A102)+1,0)</f>
        <v>0</v>
      </c>
      <c r="B103" s="44">
        <v>100</v>
      </c>
      <c r="C103" s="44">
        <f>IF(E103="","",IF(COUNTIF($G$4:G103,G103)=1,MAX($C$4:C102)+1,""))</f>
        <v>70</v>
      </c>
      <c r="D103" s="44">
        <v>100</v>
      </c>
      <c r="E103" s="50" t="s">
        <v>6162</v>
      </c>
      <c r="F103" s="50" t="s">
        <v>10815</v>
      </c>
      <c r="G103" s="50" t="s">
        <v>1262</v>
      </c>
      <c r="H103" s="50" t="s">
        <v>6163</v>
      </c>
      <c r="I103" s="50" t="s">
        <v>2388</v>
      </c>
      <c r="J103" s="50">
        <v>2533385</v>
      </c>
      <c r="K103" s="50" t="s">
        <v>7</v>
      </c>
      <c r="L103" s="50" t="s">
        <v>9</v>
      </c>
      <c r="M103" s="50" t="s">
        <v>3976</v>
      </c>
      <c r="N103" s="50" t="s">
        <v>6261</v>
      </c>
      <c r="O103" s="50">
        <v>1087578</v>
      </c>
      <c r="P103" s="50" t="s">
        <v>6607</v>
      </c>
      <c r="Q103" s="50" t="s">
        <v>136</v>
      </c>
      <c r="R103" s="50" t="s">
        <v>8</v>
      </c>
      <c r="S103" s="50" t="s">
        <v>10816</v>
      </c>
      <c r="T103" s="4" t="s">
        <v>10816</v>
      </c>
      <c r="U103" s="4">
        <v>14.2</v>
      </c>
    </row>
    <row r="104" spans="1:21" x14ac:dyDescent="0.25">
      <c r="A104" s="44">
        <f>IF(IF(Helper_2!$C$3&lt;&gt;"",COUNTIF(G104:H104,"*"&amp;Helper_2!$C$3&amp;"*"),0)&gt;0,MAX($A$4:A103)+1,0)</f>
        <v>0</v>
      </c>
      <c r="B104" s="44">
        <v>101</v>
      </c>
      <c r="C104" s="44">
        <f>IF(E104="","",IF(COUNTIF($G$4:G104,G104)=1,MAX($C$4:C103)+1,""))</f>
        <v>71</v>
      </c>
      <c r="D104" s="44">
        <v>101</v>
      </c>
      <c r="E104" s="50" t="s">
        <v>6817</v>
      </c>
      <c r="F104" s="50" t="s">
        <v>10889</v>
      </c>
      <c r="G104" s="50" t="s">
        <v>6818</v>
      </c>
      <c r="H104" s="50" t="s">
        <v>6819</v>
      </c>
      <c r="I104" s="50" t="s">
        <v>2388</v>
      </c>
      <c r="J104" s="50">
        <v>2529016</v>
      </c>
      <c r="K104" s="50" t="s">
        <v>7</v>
      </c>
      <c r="L104" s="50" t="s">
        <v>9</v>
      </c>
      <c r="M104" s="50" t="s">
        <v>6820</v>
      </c>
      <c r="N104" s="50" t="s">
        <v>6272</v>
      </c>
      <c r="O104" s="50">
        <v>965036</v>
      </c>
      <c r="P104" s="50" t="s">
        <v>6485</v>
      </c>
      <c r="Q104" s="50" t="s">
        <v>6821</v>
      </c>
      <c r="R104" s="50" t="s">
        <v>15</v>
      </c>
      <c r="S104" s="50" t="s">
        <v>10890</v>
      </c>
      <c r="T104" s="4" t="s">
        <v>10891</v>
      </c>
      <c r="U104" s="4">
        <v>1.1200000000000001</v>
      </c>
    </row>
    <row r="105" spans="1:21" x14ac:dyDescent="0.25">
      <c r="A105" s="44">
        <f>IF(IF(Helper_2!$C$3&lt;&gt;"",COUNTIF(G105:H105,"*"&amp;Helper_2!$C$3&amp;"*"),0)&gt;0,MAX($A$4:A104)+1,0)</f>
        <v>0</v>
      </c>
      <c r="B105" s="44">
        <v>102</v>
      </c>
      <c r="C105" s="44">
        <f>IF(E105="","",IF(COUNTIF($G$4:G105,G105)=1,MAX($C$4:C104)+1,""))</f>
        <v>72</v>
      </c>
      <c r="D105" s="44">
        <v>102</v>
      </c>
      <c r="E105" s="50" t="s">
        <v>6792</v>
      </c>
      <c r="F105" s="50" t="s">
        <v>10871</v>
      </c>
      <c r="G105" s="50" t="s">
        <v>1271</v>
      </c>
      <c r="H105" s="50" t="s">
        <v>6183</v>
      </c>
      <c r="I105" s="50" t="s">
        <v>2388</v>
      </c>
      <c r="J105" s="50">
        <v>2524839</v>
      </c>
      <c r="K105" s="50" t="s">
        <v>7</v>
      </c>
      <c r="L105" s="50" t="s">
        <v>9</v>
      </c>
      <c r="M105" s="50" t="s">
        <v>3984</v>
      </c>
      <c r="N105" s="50" t="s">
        <v>6261</v>
      </c>
      <c r="O105" s="50">
        <v>1036940</v>
      </c>
      <c r="P105" s="50" t="s">
        <v>6729</v>
      </c>
      <c r="Q105" s="50" t="s">
        <v>6793</v>
      </c>
      <c r="R105" s="50" t="s">
        <v>10</v>
      </c>
      <c r="S105" s="50" t="s">
        <v>10872</v>
      </c>
      <c r="T105" s="4" t="s">
        <v>10873</v>
      </c>
      <c r="U105" s="4">
        <v>6.0000000000000001E-3</v>
      </c>
    </row>
    <row r="106" spans="1:21" x14ac:dyDescent="0.25">
      <c r="A106" s="44">
        <f>IF(IF(Helper_2!$C$3&lt;&gt;"",COUNTIF(G106:H106,"*"&amp;Helper_2!$C$3&amp;"*"),0)&gt;0,MAX($A$4:A105)+1,0)</f>
        <v>0</v>
      </c>
      <c r="B106" s="44">
        <v>103</v>
      </c>
      <c r="C106" s="44" t="str">
        <f>IF(E106="","",IF(COUNTIF($G$4:G106,G106)=1,MAX($C$4:C105)+1,""))</f>
        <v/>
      </c>
      <c r="D106" s="44">
        <v>103</v>
      </c>
      <c r="E106" s="50" t="s">
        <v>6790</v>
      </c>
      <c r="F106" s="50" t="s">
        <v>10868</v>
      </c>
      <c r="G106" s="50" t="s">
        <v>1271</v>
      </c>
      <c r="H106" s="50" t="s">
        <v>6183</v>
      </c>
      <c r="I106" s="50" t="s">
        <v>2388</v>
      </c>
      <c r="J106" s="50">
        <v>2524838</v>
      </c>
      <c r="K106" s="50" t="s">
        <v>7</v>
      </c>
      <c r="L106" s="50" t="s">
        <v>9</v>
      </c>
      <c r="M106" s="50" t="s">
        <v>3984</v>
      </c>
      <c r="N106" s="50" t="s">
        <v>6263</v>
      </c>
      <c r="O106" s="50">
        <v>1036940</v>
      </c>
      <c r="P106" s="50" t="s">
        <v>6729</v>
      </c>
      <c r="Q106" s="50" t="s">
        <v>6791</v>
      </c>
      <c r="R106" s="50" t="s">
        <v>10</v>
      </c>
      <c r="S106" s="50" t="s">
        <v>10869</v>
      </c>
      <c r="T106" s="4" t="s">
        <v>10870</v>
      </c>
      <c r="U106" s="4">
        <v>0.11</v>
      </c>
    </row>
    <row r="107" spans="1:21" x14ac:dyDescent="0.25">
      <c r="A107" s="44">
        <f>IF(IF(Helper_2!$C$3&lt;&gt;"",COUNTIF(G107:H107,"*"&amp;Helper_2!$C$3&amp;"*"),0)&gt;0,MAX($A$4:A106)+1,0)</f>
        <v>0</v>
      </c>
      <c r="B107" s="44">
        <v>104</v>
      </c>
      <c r="C107" s="44" t="str">
        <f>IF(E107="","",IF(COUNTIF($G$4:G107,G107)=1,MAX($C$4:C106)+1,""))</f>
        <v/>
      </c>
      <c r="D107" s="44">
        <v>104</v>
      </c>
      <c r="E107" s="50" t="s">
        <v>6182</v>
      </c>
      <c r="F107" s="50" t="s">
        <v>10865</v>
      </c>
      <c r="G107" s="50" t="s">
        <v>1271</v>
      </c>
      <c r="H107" s="50" t="s">
        <v>6183</v>
      </c>
      <c r="I107" s="50" t="s">
        <v>2388</v>
      </c>
      <c r="J107" s="50">
        <v>2524837</v>
      </c>
      <c r="K107" s="50" t="s">
        <v>7</v>
      </c>
      <c r="L107" s="50" t="s">
        <v>9</v>
      </c>
      <c r="M107" s="50" t="s">
        <v>3984</v>
      </c>
      <c r="N107" s="50" t="s">
        <v>6263</v>
      </c>
      <c r="O107" s="50">
        <v>1036940</v>
      </c>
      <c r="P107" s="50" t="s">
        <v>6729</v>
      </c>
      <c r="Q107" s="50" t="s">
        <v>140</v>
      </c>
      <c r="R107" s="50" t="s">
        <v>15</v>
      </c>
      <c r="S107" s="50" t="s">
        <v>10866</v>
      </c>
      <c r="T107" s="4" t="s">
        <v>10867</v>
      </c>
      <c r="U107" s="4">
        <v>0.15</v>
      </c>
    </row>
    <row r="108" spans="1:21" x14ac:dyDescent="0.25">
      <c r="A108" s="44">
        <f>IF(IF(Helper_2!$C$3&lt;&gt;"",COUNTIF(G108:H108,"*"&amp;Helper_2!$C$3&amp;"*"),0)&gt;0,MAX($A$4:A107)+1,0)</f>
        <v>0</v>
      </c>
      <c r="B108" s="44">
        <v>105</v>
      </c>
      <c r="C108" s="44">
        <f>IF(E108="","",IF(COUNTIF($G$4:G108,G108)=1,MAX($C$4:C107)+1,""))</f>
        <v>73</v>
      </c>
      <c r="D108" s="44">
        <v>105</v>
      </c>
      <c r="E108" s="50" t="s">
        <v>6179</v>
      </c>
      <c r="F108" s="50" t="s">
        <v>10863</v>
      </c>
      <c r="G108" s="50" t="s">
        <v>1270</v>
      </c>
      <c r="H108" s="50" t="s">
        <v>6180</v>
      </c>
      <c r="I108" s="50" t="s">
        <v>2388</v>
      </c>
      <c r="J108" s="50">
        <v>2524733</v>
      </c>
      <c r="K108" s="50" t="s">
        <v>7</v>
      </c>
      <c r="L108" s="50" t="s">
        <v>9</v>
      </c>
      <c r="M108" s="50" t="s">
        <v>3983</v>
      </c>
      <c r="N108" s="50" t="s">
        <v>6272</v>
      </c>
      <c r="O108" s="50">
        <v>965036</v>
      </c>
      <c r="P108" s="50" t="s">
        <v>6485</v>
      </c>
      <c r="Q108" s="50" t="s">
        <v>6181</v>
      </c>
      <c r="R108" s="50" t="s">
        <v>17</v>
      </c>
      <c r="S108" s="50" t="s">
        <v>10864</v>
      </c>
      <c r="T108" s="4" t="s">
        <v>10864</v>
      </c>
      <c r="U108" s="4">
        <v>2.5</v>
      </c>
    </row>
    <row r="109" spans="1:21" x14ac:dyDescent="0.25">
      <c r="A109" s="44">
        <f>IF(IF(Helper_2!$C$3&lt;&gt;"",COUNTIF(G109:H109,"*"&amp;Helper_2!$C$3&amp;"*"),0)&gt;0,MAX($A$4:A108)+1,0)</f>
        <v>0</v>
      </c>
      <c r="B109" s="44">
        <v>106</v>
      </c>
      <c r="C109" s="44">
        <f>IF(E109="","",IF(COUNTIF($G$4:G109,G109)=1,MAX($C$4:C108)+1,""))</f>
        <v>74</v>
      </c>
      <c r="D109" s="44">
        <v>106</v>
      </c>
      <c r="E109" s="50" t="s">
        <v>4592</v>
      </c>
      <c r="F109" s="50" t="s">
        <v>8245</v>
      </c>
      <c r="G109" s="50" t="s">
        <v>2991</v>
      </c>
      <c r="H109" s="50" t="s">
        <v>2991</v>
      </c>
      <c r="I109" s="50" t="s">
        <v>2389</v>
      </c>
      <c r="J109" s="50">
        <v>2517555</v>
      </c>
      <c r="K109" s="50" t="s">
        <v>7</v>
      </c>
      <c r="L109" s="50" t="s">
        <v>2661</v>
      </c>
      <c r="M109" s="50" t="s">
        <v>143</v>
      </c>
      <c r="N109" s="50" t="s">
        <v>6261</v>
      </c>
      <c r="O109" s="50">
        <v>1035484</v>
      </c>
      <c r="P109" s="50" t="s">
        <v>6501</v>
      </c>
      <c r="Q109" s="50" t="s">
        <v>2992</v>
      </c>
      <c r="R109" s="50" t="s">
        <v>15</v>
      </c>
      <c r="S109" s="50" t="s">
        <v>8246</v>
      </c>
      <c r="T109" s="4" t="s">
        <v>8246</v>
      </c>
      <c r="U109" s="4">
        <v>2.84</v>
      </c>
    </row>
    <row r="110" spans="1:21" x14ac:dyDescent="0.25">
      <c r="A110" s="44">
        <f>IF(IF(Helper_2!$C$3&lt;&gt;"",COUNTIF(G110:H110,"*"&amp;Helper_2!$C$3&amp;"*"),0)&gt;0,MAX($A$4:A109)+1,0)</f>
        <v>0</v>
      </c>
      <c r="B110" s="44">
        <v>107</v>
      </c>
      <c r="C110" s="44">
        <f>IF(E110="","",IF(COUNTIF($G$4:G110,G110)=1,MAX($C$4:C109)+1,""))</f>
        <v>75</v>
      </c>
      <c r="D110" s="44">
        <v>107</v>
      </c>
      <c r="E110" s="50" t="s">
        <v>4155</v>
      </c>
      <c r="F110" s="50" t="s">
        <v>7442</v>
      </c>
      <c r="G110" s="50" t="s">
        <v>1391</v>
      </c>
      <c r="H110" s="50" t="s">
        <v>1391</v>
      </c>
      <c r="I110" s="50" t="s">
        <v>2389</v>
      </c>
      <c r="J110" s="50">
        <v>2512278</v>
      </c>
      <c r="K110" s="50" t="s">
        <v>7</v>
      </c>
      <c r="L110" s="50" t="s">
        <v>9</v>
      </c>
      <c r="M110" s="50" t="s">
        <v>143</v>
      </c>
      <c r="N110" s="50" t="s">
        <v>6259</v>
      </c>
      <c r="O110" s="50">
        <v>995448</v>
      </c>
      <c r="P110" s="50" t="s">
        <v>6457</v>
      </c>
      <c r="Q110" s="50" t="s">
        <v>308</v>
      </c>
      <c r="R110" s="50" t="s">
        <v>273</v>
      </c>
      <c r="S110" s="50" t="s">
        <v>11282</v>
      </c>
      <c r="T110" s="4" t="s">
        <v>11283</v>
      </c>
      <c r="U110" s="4">
        <v>0</v>
      </c>
    </row>
    <row r="111" spans="1:21" x14ac:dyDescent="0.25">
      <c r="A111" s="44">
        <f>IF(IF(Helper_2!$C$3&lt;&gt;"",COUNTIF(G111:H111,"*"&amp;Helper_2!$C$3&amp;"*"),0)&gt;0,MAX($A$4:A110)+1,0)</f>
        <v>0</v>
      </c>
      <c r="B111" s="44">
        <v>108</v>
      </c>
      <c r="C111" s="44">
        <f>IF(E111="","",IF(COUNTIF($G$4:G111,G111)=1,MAX($C$4:C110)+1,""))</f>
        <v>76</v>
      </c>
      <c r="D111" s="44">
        <v>108</v>
      </c>
      <c r="E111" s="50" t="s">
        <v>5186</v>
      </c>
      <c r="F111" s="50" t="s">
        <v>9178</v>
      </c>
      <c r="G111" s="50" t="s">
        <v>2066</v>
      </c>
      <c r="H111" s="50" t="s">
        <v>2066</v>
      </c>
      <c r="I111" s="50" t="s">
        <v>2389</v>
      </c>
      <c r="J111" s="50">
        <v>2512162</v>
      </c>
      <c r="K111" s="50" t="s">
        <v>7</v>
      </c>
      <c r="L111" s="50" t="s">
        <v>9</v>
      </c>
      <c r="M111" s="50" t="s">
        <v>143</v>
      </c>
      <c r="N111" s="50" t="s">
        <v>6261</v>
      </c>
      <c r="O111" s="50">
        <v>996272</v>
      </c>
      <c r="P111" s="50" t="s">
        <v>7172</v>
      </c>
      <c r="Q111" s="50" t="s">
        <v>814</v>
      </c>
      <c r="R111" s="50" t="s">
        <v>15</v>
      </c>
      <c r="S111" s="50" t="s">
        <v>11284</v>
      </c>
      <c r="T111" s="4" t="s">
        <v>11053</v>
      </c>
      <c r="U111" s="4">
        <v>15.446999999999999</v>
      </c>
    </row>
    <row r="112" spans="1:21" x14ac:dyDescent="0.25">
      <c r="A112" s="44">
        <f>IF(IF(Helper_2!$C$3&lt;&gt;"",COUNTIF(G112:H112,"*"&amp;Helper_2!$C$3&amp;"*"),0)&gt;0,MAX($A$4:A111)+1,0)</f>
        <v>0</v>
      </c>
      <c r="B112" s="44">
        <v>109</v>
      </c>
      <c r="C112" s="44">
        <f>IF(E112="","",IF(COUNTIF($G$4:G112,G112)=1,MAX($C$4:C111)+1,""))</f>
        <v>77</v>
      </c>
      <c r="D112" s="44">
        <v>109</v>
      </c>
      <c r="E112" s="50" t="s">
        <v>5057</v>
      </c>
      <c r="F112" s="50" t="s">
        <v>8970</v>
      </c>
      <c r="G112" s="50" t="s">
        <v>1985</v>
      </c>
      <c r="H112" s="50" t="s">
        <v>1985</v>
      </c>
      <c r="I112" s="50" t="s">
        <v>2389</v>
      </c>
      <c r="J112" s="50">
        <v>2512057</v>
      </c>
      <c r="K112" s="50" t="s">
        <v>7</v>
      </c>
      <c r="L112" s="50" t="s">
        <v>9</v>
      </c>
      <c r="M112" s="50" t="s">
        <v>143</v>
      </c>
      <c r="N112" s="50" t="s">
        <v>6261</v>
      </c>
      <c r="O112" s="50">
        <v>996272</v>
      </c>
      <c r="P112" s="50" t="s">
        <v>7172</v>
      </c>
      <c r="Q112" s="50" t="s">
        <v>745</v>
      </c>
      <c r="R112" s="50" t="s">
        <v>15</v>
      </c>
      <c r="S112" s="50" t="s">
        <v>11285</v>
      </c>
      <c r="T112" s="4" t="s">
        <v>11023</v>
      </c>
      <c r="U112" s="4">
        <v>20</v>
      </c>
    </row>
    <row r="113" spans="1:21" x14ac:dyDescent="0.25">
      <c r="A113" s="44">
        <f>IF(IF(Helper_2!$C$3&lt;&gt;"",COUNTIF(G113:H113,"*"&amp;Helper_2!$C$3&amp;"*"),0)&gt;0,MAX($A$4:A112)+1,0)</f>
        <v>0</v>
      </c>
      <c r="B113" s="44">
        <v>110</v>
      </c>
      <c r="C113" s="44">
        <f>IF(E113="","",IF(COUNTIF($G$4:G113,G113)=1,MAX($C$4:C112)+1,""))</f>
        <v>78</v>
      </c>
      <c r="D113" s="44">
        <v>110</v>
      </c>
      <c r="E113" s="50" t="s">
        <v>5205</v>
      </c>
      <c r="F113" s="50" t="s">
        <v>11286</v>
      </c>
      <c r="G113" s="50" t="s">
        <v>2080</v>
      </c>
      <c r="H113" s="50" t="s">
        <v>2080</v>
      </c>
      <c r="I113" s="50" t="s">
        <v>2389</v>
      </c>
      <c r="J113" s="50">
        <v>2512027</v>
      </c>
      <c r="K113" s="50" t="s">
        <v>7</v>
      </c>
      <c r="L113" s="50" t="s">
        <v>9</v>
      </c>
      <c r="M113" s="50" t="s">
        <v>143</v>
      </c>
      <c r="N113" s="50" t="s">
        <v>6261</v>
      </c>
      <c r="O113" s="50">
        <v>996272</v>
      </c>
      <c r="P113" s="50" t="s">
        <v>7172</v>
      </c>
      <c r="Q113" s="50" t="s">
        <v>825</v>
      </c>
      <c r="R113" s="50" t="s">
        <v>15</v>
      </c>
      <c r="S113" s="50" t="s">
        <v>11287</v>
      </c>
      <c r="T113" s="4" t="s">
        <v>11288</v>
      </c>
      <c r="U113" s="4">
        <v>0</v>
      </c>
    </row>
    <row r="114" spans="1:21" x14ac:dyDescent="0.25">
      <c r="A114" s="44">
        <f>IF(IF(Helper_2!$C$3&lt;&gt;"",COUNTIF(G114:H114,"*"&amp;Helper_2!$C$3&amp;"*"),0)&gt;0,MAX($A$4:A113)+1,0)</f>
        <v>0</v>
      </c>
      <c r="B114" s="44">
        <v>111</v>
      </c>
      <c r="C114" s="44">
        <f>IF(E114="","",IF(COUNTIF($G$4:G114,G114)=1,MAX($C$4:C113)+1,""))</f>
        <v>79</v>
      </c>
      <c r="D114" s="44">
        <v>111</v>
      </c>
      <c r="E114" s="50" t="s">
        <v>6184</v>
      </c>
      <c r="F114" s="50" t="s">
        <v>10874</v>
      </c>
      <c r="G114" s="50" t="s">
        <v>1272</v>
      </c>
      <c r="H114" s="50" t="s">
        <v>6686</v>
      </c>
      <c r="I114" s="50" t="s">
        <v>2388</v>
      </c>
      <c r="J114" s="50">
        <v>2510842</v>
      </c>
      <c r="K114" s="50" t="s">
        <v>7</v>
      </c>
      <c r="L114" s="50" t="s">
        <v>9</v>
      </c>
      <c r="M114" s="50" t="s">
        <v>3985</v>
      </c>
      <c r="N114" s="50" t="s">
        <v>6267</v>
      </c>
      <c r="O114" s="50">
        <v>994404</v>
      </c>
      <c r="P114" s="50" t="s">
        <v>6687</v>
      </c>
      <c r="Q114" s="50" t="s">
        <v>6185</v>
      </c>
      <c r="R114" s="50" t="s">
        <v>218</v>
      </c>
      <c r="S114" s="50" t="s">
        <v>10875</v>
      </c>
      <c r="T114" s="4" t="s">
        <v>10875</v>
      </c>
      <c r="U114" s="4">
        <v>0.25</v>
      </c>
    </row>
    <row r="115" spans="1:21" x14ac:dyDescent="0.25">
      <c r="A115" s="44">
        <f>IF(IF(Helper_2!$C$3&lt;&gt;"",COUNTIF(G115:H115,"*"&amp;Helper_2!$C$3&amp;"*"),0)&gt;0,MAX($A$4:A114)+1,0)</f>
        <v>0</v>
      </c>
      <c r="B115" s="44">
        <v>112</v>
      </c>
      <c r="C115" s="44">
        <f>IF(E115="","",IF(COUNTIF($G$4:G115,G115)=1,MAX($C$4:C114)+1,""))</f>
        <v>80</v>
      </c>
      <c r="D115" s="44">
        <v>112</v>
      </c>
      <c r="E115" s="50" t="s">
        <v>6177</v>
      </c>
      <c r="F115" s="50" t="s">
        <v>10862</v>
      </c>
      <c r="G115" s="50" t="s">
        <v>1269</v>
      </c>
      <c r="H115" s="50" t="s">
        <v>6685</v>
      </c>
      <c r="I115" s="50" t="s">
        <v>2388</v>
      </c>
      <c r="J115" s="50">
        <v>2510840</v>
      </c>
      <c r="K115" s="50" t="s">
        <v>7</v>
      </c>
      <c r="L115" s="50" t="s">
        <v>9</v>
      </c>
      <c r="M115" s="50" t="s">
        <v>143</v>
      </c>
      <c r="N115" s="50" t="s">
        <v>6261</v>
      </c>
      <c r="O115" s="50">
        <v>996272</v>
      </c>
      <c r="P115" s="50" t="s">
        <v>11289</v>
      </c>
      <c r="Q115" s="50" t="s">
        <v>6178</v>
      </c>
      <c r="R115" s="50" t="s">
        <v>163</v>
      </c>
      <c r="S115" s="50" t="s">
        <v>11097</v>
      </c>
      <c r="T115" s="4" t="s">
        <v>11097</v>
      </c>
      <c r="U115" s="4">
        <v>1</v>
      </c>
    </row>
    <row r="116" spans="1:21" x14ac:dyDescent="0.25">
      <c r="A116" s="44">
        <f>IF(IF(Helper_2!$C$3&lt;&gt;"",COUNTIF(G116:H116,"*"&amp;Helper_2!$C$3&amp;"*"),0)&gt;0,MAX($A$4:A115)+1,0)</f>
        <v>0</v>
      </c>
      <c r="B116" s="44">
        <v>113</v>
      </c>
      <c r="C116" s="44">
        <f>IF(E116="","",IF(COUNTIF($G$4:G116,G116)=1,MAX($C$4:C115)+1,""))</f>
        <v>81</v>
      </c>
      <c r="D116" s="44">
        <v>113</v>
      </c>
      <c r="E116" s="50" t="s">
        <v>4583</v>
      </c>
      <c r="F116" s="50" t="s">
        <v>8227</v>
      </c>
      <c r="G116" s="50" t="s">
        <v>1670</v>
      </c>
      <c r="H116" s="50" t="s">
        <v>1670</v>
      </c>
      <c r="I116" s="50" t="s">
        <v>2389</v>
      </c>
      <c r="J116" s="50">
        <v>2510805</v>
      </c>
      <c r="K116" s="50" t="s">
        <v>7</v>
      </c>
      <c r="L116" s="50" t="s">
        <v>9</v>
      </c>
      <c r="M116" s="50" t="s">
        <v>143</v>
      </c>
      <c r="N116" s="50" t="s">
        <v>6263</v>
      </c>
      <c r="O116" s="50">
        <v>1087135</v>
      </c>
      <c r="P116" s="50" t="s">
        <v>6479</v>
      </c>
      <c r="Q116" s="50" t="s">
        <v>41</v>
      </c>
      <c r="R116" s="50" t="s">
        <v>15</v>
      </c>
      <c r="S116" s="50" t="s">
        <v>8228</v>
      </c>
      <c r="T116" s="4" t="s">
        <v>8228</v>
      </c>
      <c r="U116" s="4">
        <v>1.44</v>
      </c>
    </row>
    <row r="117" spans="1:21" x14ac:dyDescent="0.25">
      <c r="A117" s="44">
        <f>IF(IF(Helper_2!$C$3&lt;&gt;"",COUNTIF(G117:H117,"*"&amp;Helper_2!$C$3&amp;"*"),0)&gt;0,MAX($A$4:A116)+1,0)</f>
        <v>0</v>
      </c>
      <c r="B117" s="44">
        <v>114</v>
      </c>
      <c r="C117" s="44">
        <f>IF(E117="","",IF(COUNTIF($G$4:G117,G117)=1,MAX($C$4:C116)+1,""))</f>
        <v>82</v>
      </c>
      <c r="D117" s="44">
        <v>114</v>
      </c>
      <c r="E117" s="50" t="s">
        <v>4148</v>
      </c>
      <c r="F117" s="50" t="s">
        <v>7430</v>
      </c>
      <c r="G117" s="50" t="s">
        <v>1386</v>
      </c>
      <c r="H117" s="50" t="s">
        <v>1386</v>
      </c>
      <c r="I117" s="50" t="s">
        <v>2389</v>
      </c>
      <c r="J117" s="50">
        <v>2509598</v>
      </c>
      <c r="K117" s="50" t="s">
        <v>7</v>
      </c>
      <c r="L117" s="50" t="s">
        <v>275</v>
      </c>
      <c r="M117" s="50" t="s">
        <v>143</v>
      </c>
      <c r="N117" s="50" t="s">
        <v>6272</v>
      </c>
      <c r="O117" s="50">
        <v>1129057</v>
      </c>
      <c r="P117" s="50" t="s">
        <v>6514</v>
      </c>
      <c r="Q117" s="50" t="s">
        <v>2731</v>
      </c>
      <c r="R117" s="50" t="s">
        <v>15</v>
      </c>
      <c r="S117" s="50" t="s">
        <v>7431</v>
      </c>
      <c r="T117" s="4" t="s">
        <v>7431</v>
      </c>
      <c r="U117" s="4">
        <v>1</v>
      </c>
    </row>
    <row r="118" spans="1:21" x14ac:dyDescent="0.25">
      <c r="A118" s="44">
        <f>IF(IF(Helper_2!$C$3&lt;&gt;"",COUNTIF(G118:H118,"*"&amp;Helper_2!$C$3&amp;"*"),0)&gt;0,MAX($A$4:A117)+1,0)</f>
        <v>0</v>
      </c>
      <c r="B118" s="44">
        <v>115</v>
      </c>
      <c r="C118" s="44">
        <f>IF(E118="","",IF(COUNTIF($G$4:G118,G118)=1,MAX($C$4:C117)+1,""))</f>
        <v>83</v>
      </c>
      <c r="D118" s="44">
        <v>115</v>
      </c>
      <c r="E118" s="50" t="s">
        <v>4118</v>
      </c>
      <c r="F118" s="50" t="s">
        <v>7374</v>
      </c>
      <c r="G118" s="50" t="s">
        <v>2704</v>
      </c>
      <c r="H118" s="50" t="s">
        <v>2704</v>
      </c>
      <c r="I118" s="50" t="s">
        <v>2389</v>
      </c>
      <c r="J118" s="50">
        <v>2509596</v>
      </c>
      <c r="K118" s="50" t="s">
        <v>7</v>
      </c>
      <c r="L118" s="50" t="s">
        <v>2656</v>
      </c>
      <c r="M118" s="50" t="s">
        <v>143</v>
      </c>
      <c r="N118" s="50" t="s">
        <v>6267</v>
      </c>
      <c r="O118" s="50">
        <v>993961</v>
      </c>
      <c r="P118" s="50" t="s">
        <v>6360</v>
      </c>
      <c r="Q118" s="50" t="s">
        <v>2705</v>
      </c>
      <c r="R118" s="50" t="s">
        <v>10</v>
      </c>
      <c r="S118" s="50" t="s">
        <v>7375</v>
      </c>
      <c r="T118" s="4" t="s">
        <v>7375</v>
      </c>
      <c r="U118" s="4">
        <v>0</v>
      </c>
    </row>
    <row r="119" spans="1:21" x14ac:dyDescent="0.25">
      <c r="A119" s="44">
        <f>IF(IF(Helper_2!$C$3&lt;&gt;"",COUNTIF(G119:H119,"*"&amp;Helper_2!$C$3&amp;"*"),0)&gt;0,MAX($A$4:A118)+1,0)</f>
        <v>0</v>
      </c>
      <c r="B119" s="44">
        <v>116</v>
      </c>
      <c r="C119" s="44">
        <f>IF(E119="","",IF(COUNTIF($G$4:G119,G119)=1,MAX($C$4:C118)+1,""))</f>
        <v>84</v>
      </c>
      <c r="D119" s="44">
        <v>116</v>
      </c>
      <c r="E119" s="50" t="s">
        <v>6964</v>
      </c>
      <c r="F119" s="50" t="s">
        <v>10848</v>
      </c>
      <c r="G119" s="50" t="s">
        <v>6965</v>
      </c>
      <c r="H119" s="50" t="s">
        <v>6966</v>
      </c>
      <c r="I119" s="50" t="s">
        <v>2388</v>
      </c>
      <c r="J119" s="50">
        <v>2508722</v>
      </c>
      <c r="K119" s="50" t="s">
        <v>7</v>
      </c>
      <c r="L119" s="50" t="s">
        <v>9</v>
      </c>
      <c r="M119" s="50" t="s">
        <v>143</v>
      </c>
      <c r="N119" s="50" t="s">
        <v>6263</v>
      </c>
      <c r="O119" s="50">
        <v>995221</v>
      </c>
      <c r="P119" s="50" t="s">
        <v>6487</v>
      </c>
      <c r="Q119" s="50" t="s">
        <v>6967</v>
      </c>
      <c r="R119" s="50" t="s">
        <v>17</v>
      </c>
      <c r="S119" s="50" t="s">
        <v>10849</v>
      </c>
      <c r="T119" s="4" t="s">
        <v>10850</v>
      </c>
      <c r="U119" s="4">
        <v>0.2</v>
      </c>
    </row>
    <row r="120" spans="1:21" x14ac:dyDescent="0.25">
      <c r="A120" s="44">
        <f>IF(IF(Helper_2!$C$3&lt;&gt;"",COUNTIF(G120:H120,"*"&amp;Helper_2!$C$3&amp;"*"),0)&gt;0,MAX($A$4:A119)+1,0)</f>
        <v>0</v>
      </c>
      <c r="B120" s="44">
        <v>117</v>
      </c>
      <c r="C120" s="44">
        <f>IF(E120="","",IF(COUNTIF($G$4:G120,G120)=1,MAX($C$4:C119)+1,""))</f>
        <v>85</v>
      </c>
      <c r="D120" s="44">
        <v>117</v>
      </c>
      <c r="E120" s="50" t="s">
        <v>4630</v>
      </c>
      <c r="F120" s="50" t="s">
        <v>8296</v>
      </c>
      <c r="G120" s="50" t="s">
        <v>1700</v>
      </c>
      <c r="H120" s="50" t="s">
        <v>1700</v>
      </c>
      <c r="I120" s="50" t="s">
        <v>2389</v>
      </c>
      <c r="J120" s="50">
        <v>2508668</v>
      </c>
      <c r="K120" s="50" t="s">
        <v>7</v>
      </c>
      <c r="L120" s="50" t="s">
        <v>9</v>
      </c>
      <c r="M120" s="50" t="s">
        <v>143</v>
      </c>
      <c r="N120" s="50" t="s">
        <v>6261</v>
      </c>
      <c r="O120" s="50">
        <v>995234</v>
      </c>
      <c r="P120" s="50" t="s">
        <v>6320</v>
      </c>
      <c r="Q120" s="50" t="s">
        <v>537</v>
      </c>
      <c r="R120" s="50" t="s">
        <v>15</v>
      </c>
      <c r="S120" s="50" t="s">
        <v>8297</v>
      </c>
      <c r="T120" s="4" t="s">
        <v>8297</v>
      </c>
      <c r="U120" s="4">
        <v>9</v>
      </c>
    </row>
    <row r="121" spans="1:21" x14ac:dyDescent="0.25">
      <c r="A121" s="44">
        <f>IF(IF(Helper_2!$C$3&lt;&gt;"",COUNTIF(G121:H121,"*"&amp;Helper_2!$C$3&amp;"*"),0)&gt;0,MAX($A$4:A120)+1,0)</f>
        <v>0</v>
      </c>
      <c r="B121" s="44">
        <v>118</v>
      </c>
      <c r="C121" s="44">
        <f>IF(E121="","",IF(COUNTIF($G$4:G121,G121)=1,MAX($C$4:C120)+1,""))</f>
        <v>86</v>
      </c>
      <c r="D121" s="44">
        <v>118</v>
      </c>
      <c r="E121" s="50" t="s">
        <v>5366</v>
      </c>
      <c r="F121" s="50" t="s">
        <v>9470</v>
      </c>
      <c r="G121" s="50" t="s">
        <v>2177</v>
      </c>
      <c r="H121" s="50" t="s">
        <v>2177</v>
      </c>
      <c r="I121" s="50" t="s">
        <v>2389</v>
      </c>
      <c r="J121" s="50">
        <v>2507486</v>
      </c>
      <c r="K121" s="50" t="s">
        <v>7</v>
      </c>
      <c r="L121" s="50" t="s">
        <v>9</v>
      </c>
      <c r="M121" s="50" t="s">
        <v>143</v>
      </c>
      <c r="N121" s="50" t="s">
        <v>6259</v>
      </c>
      <c r="O121" s="50">
        <v>1129056</v>
      </c>
      <c r="P121" s="50" t="s">
        <v>6542</v>
      </c>
      <c r="Q121" s="50" t="s">
        <v>897</v>
      </c>
      <c r="R121" s="50" t="s">
        <v>273</v>
      </c>
      <c r="S121" s="50" t="s">
        <v>9471</v>
      </c>
      <c r="T121" s="4" t="s">
        <v>9472</v>
      </c>
      <c r="U121" s="4" t="s">
        <v>143</v>
      </c>
    </row>
    <row r="122" spans="1:21" x14ac:dyDescent="0.25">
      <c r="A122" s="44">
        <f>IF(IF(Helper_2!$C$3&lt;&gt;"",COUNTIF(G122:H122,"*"&amp;Helper_2!$C$3&amp;"*"),0)&gt;0,MAX($A$4:A121)+1,0)</f>
        <v>0</v>
      </c>
      <c r="B122" s="44">
        <v>119</v>
      </c>
      <c r="C122" s="44">
        <f>IF(E122="","",IF(COUNTIF($G$4:G122,G122)=1,MAX($C$4:C121)+1,""))</f>
        <v>87</v>
      </c>
      <c r="D122" s="44">
        <v>119</v>
      </c>
      <c r="E122" s="50" t="s">
        <v>5092</v>
      </c>
      <c r="F122" s="50" t="s">
        <v>9027</v>
      </c>
      <c r="G122" s="50" t="s">
        <v>3311</v>
      </c>
      <c r="H122" s="50" t="s">
        <v>3311</v>
      </c>
      <c r="I122" s="50" t="s">
        <v>2389</v>
      </c>
      <c r="J122" s="50">
        <v>2507170</v>
      </c>
      <c r="K122" s="50" t="s">
        <v>7</v>
      </c>
      <c r="L122" s="50" t="s">
        <v>2656</v>
      </c>
      <c r="M122" s="50" t="s">
        <v>143</v>
      </c>
      <c r="N122" s="50" t="s">
        <v>6267</v>
      </c>
      <c r="O122" s="50">
        <v>1084486</v>
      </c>
      <c r="P122" s="50" t="s">
        <v>6522</v>
      </c>
      <c r="Q122" s="50" t="s">
        <v>77</v>
      </c>
      <c r="R122" s="50" t="s">
        <v>10</v>
      </c>
      <c r="S122" s="50" t="s">
        <v>9028</v>
      </c>
      <c r="T122" s="4" t="s">
        <v>9028</v>
      </c>
      <c r="U122" s="4">
        <v>0.28999999999999998</v>
      </c>
    </row>
    <row r="123" spans="1:21" x14ac:dyDescent="0.25">
      <c r="A123" s="44">
        <f>IF(IF(Helper_2!$C$3&lt;&gt;"",COUNTIF(G123:H123,"*"&amp;Helper_2!$C$3&amp;"*"),0)&gt;0,MAX($A$4:A122)+1,0)</f>
        <v>0</v>
      </c>
      <c r="B123" s="44">
        <v>120</v>
      </c>
      <c r="C123" s="44">
        <f>IF(E123="","",IF(COUNTIF($G$4:G123,G123)=1,MAX($C$4:C122)+1,""))</f>
        <v>88</v>
      </c>
      <c r="D123" s="44">
        <v>120</v>
      </c>
      <c r="E123" s="50" t="s">
        <v>5090</v>
      </c>
      <c r="F123" s="50" t="s">
        <v>9024</v>
      </c>
      <c r="G123" s="50" t="s">
        <v>3310</v>
      </c>
      <c r="H123" s="50" t="s">
        <v>3310</v>
      </c>
      <c r="I123" s="50" t="s">
        <v>2389</v>
      </c>
      <c r="J123" s="50">
        <v>2507167</v>
      </c>
      <c r="K123" s="50" t="s">
        <v>7</v>
      </c>
      <c r="L123" s="50" t="s">
        <v>2656</v>
      </c>
      <c r="M123" s="50" t="s">
        <v>143</v>
      </c>
      <c r="N123" s="50" t="s">
        <v>6267</v>
      </c>
      <c r="O123" s="50">
        <v>1084486</v>
      </c>
      <c r="P123" s="50" t="s">
        <v>6522</v>
      </c>
      <c r="Q123" s="50" t="s">
        <v>5091</v>
      </c>
      <c r="R123" s="50" t="s">
        <v>15</v>
      </c>
      <c r="S123" s="50" t="s">
        <v>9025</v>
      </c>
      <c r="T123" s="4" t="s">
        <v>9026</v>
      </c>
      <c r="U123" s="4">
        <v>1.44</v>
      </c>
    </row>
    <row r="124" spans="1:21" x14ac:dyDescent="0.25">
      <c r="A124" s="44">
        <f>IF(IF(Helper_2!$C$3&lt;&gt;"",COUNTIF(G124:H124,"*"&amp;Helper_2!$C$3&amp;"*"),0)&gt;0,MAX($A$4:A123)+1,0)</f>
        <v>0</v>
      </c>
      <c r="B124" s="44">
        <v>121</v>
      </c>
      <c r="C124" s="44">
        <f>IF(E124="","",IF(COUNTIF($G$4:G124,G124)=1,MAX($C$4:C123)+1,""))</f>
        <v>89</v>
      </c>
      <c r="D124" s="44">
        <v>121</v>
      </c>
      <c r="E124" s="50" t="s">
        <v>4682</v>
      </c>
      <c r="F124" s="50" t="s">
        <v>8382</v>
      </c>
      <c r="G124" s="50" t="s">
        <v>1735</v>
      </c>
      <c r="H124" s="50" t="s">
        <v>1735</v>
      </c>
      <c r="I124" s="50" t="s">
        <v>2389</v>
      </c>
      <c r="J124" s="50">
        <v>2506031</v>
      </c>
      <c r="K124" s="50" t="s">
        <v>7</v>
      </c>
      <c r="L124" s="50" t="s">
        <v>9</v>
      </c>
      <c r="M124" s="50" t="s">
        <v>143</v>
      </c>
      <c r="N124" s="50" t="s">
        <v>6272</v>
      </c>
      <c r="O124" s="50">
        <v>996474</v>
      </c>
      <c r="P124" s="50" t="s">
        <v>6508</v>
      </c>
      <c r="Q124" s="50" t="s">
        <v>3045</v>
      </c>
      <c r="R124" s="50" t="s">
        <v>53</v>
      </c>
      <c r="S124" s="50" t="s">
        <v>8383</v>
      </c>
      <c r="T124" s="4" t="s">
        <v>8383</v>
      </c>
      <c r="U124" s="4" t="s">
        <v>143</v>
      </c>
    </row>
    <row r="125" spans="1:21" x14ac:dyDescent="0.25">
      <c r="A125" s="44">
        <f>IF(IF(Helper_2!$C$3&lt;&gt;"",COUNTIF(G125:H125,"*"&amp;Helper_2!$C$3&amp;"*"),0)&gt;0,MAX($A$4:A124)+1,0)</f>
        <v>0</v>
      </c>
      <c r="B125" s="44">
        <v>122</v>
      </c>
      <c r="C125" s="44">
        <f>IF(E125="","",IF(COUNTIF($G$4:G125,G125)=1,MAX($C$4:C124)+1,""))</f>
        <v>90</v>
      </c>
      <c r="D125" s="44">
        <v>122</v>
      </c>
      <c r="E125" s="50" t="s">
        <v>4523</v>
      </c>
      <c r="F125" s="50" t="s">
        <v>8113</v>
      </c>
      <c r="G125" s="50" t="s">
        <v>1626</v>
      </c>
      <c r="H125" s="50" t="s">
        <v>1626</v>
      </c>
      <c r="I125" s="50" t="s">
        <v>2389</v>
      </c>
      <c r="J125" s="50">
        <v>2506024</v>
      </c>
      <c r="K125" s="50" t="s">
        <v>7</v>
      </c>
      <c r="L125" s="50" t="s">
        <v>9</v>
      </c>
      <c r="M125" s="50" t="s">
        <v>143</v>
      </c>
      <c r="N125" s="50" t="s">
        <v>6407</v>
      </c>
      <c r="O125" s="50">
        <v>1002911</v>
      </c>
      <c r="P125" s="50" t="s">
        <v>6452</v>
      </c>
      <c r="Q125" s="50" t="s">
        <v>484</v>
      </c>
      <c r="R125" s="50" t="s">
        <v>10</v>
      </c>
      <c r="S125" s="50" t="s">
        <v>8114</v>
      </c>
      <c r="T125" s="4" t="s">
        <v>8115</v>
      </c>
      <c r="U125" s="4">
        <v>0.18</v>
      </c>
    </row>
    <row r="126" spans="1:21" x14ac:dyDescent="0.25">
      <c r="A126" s="44">
        <f>IF(IF(Helper_2!$C$3&lt;&gt;"",COUNTIF(G126:H126,"*"&amp;Helper_2!$C$3&amp;"*"),0)&gt;0,MAX($A$4:A125)+1,0)</f>
        <v>0</v>
      </c>
      <c r="B126" s="44">
        <v>123</v>
      </c>
      <c r="C126" s="44">
        <f>IF(E126="","",IF(COUNTIF($G$4:G126,G126)=1,MAX($C$4:C125)+1,""))</f>
        <v>91</v>
      </c>
      <c r="D126" s="44">
        <v>123</v>
      </c>
      <c r="E126" s="50" t="s">
        <v>6164</v>
      </c>
      <c r="F126" s="50" t="s">
        <v>10826</v>
      </c>
      <c r="G126" s="50" t="s">
        <v>1263</v>
      </c>
      <c r="H126" s="50" t="s">
        <v>6165</v>
      </c>
      <c r="I126" s="50" t="s">
        <v>2388</v>
      </c>
      <c r="J126" s="50">
        <v>2503278</v>
      </c>
      <c r="K126" s="50" t="s">
        <v>7</v>
      </c>
      <c r="L126" s="50" t="s">
        <v>9</v>
      </c>
      <c r="M126" s="50" t="s">
        <v>3977</v>
      </c>
      <c r="N126" s="50" t="s">
        <v>6263</v>
      </c>
      <c r="O126" s="50">
        <v>996435</v>
      </c>
      <c r="P126" s="50" t="s">
        <v>6605</v>
      </c>
      <c r="Q126" s="50" t="s">
        <v>138</v>
      </c>
      <c r="R126" s="50" t="s">
        <v>15</v>
      </c>
      <c r="S126" s="50" t="s">
        <v>11290</v>
      </c>
      <c r="T126" s="4" t="s">
        <v>10827</v>
      </c>
      <c r="U126" s="4">
        <v>0.499</v>
      </c>
    </row>
    <row r="127" spans="1:21" x14ac:dyDescent="0.25">
      <c r="A127" s="44">
        <f>IF(IF(Helper_2!$C$3&lt;&gt;"",COUNTIF(G127:H127,"*"&amp;Helper_2!$C$3&amp;"*"),0)&gt;0,MAX($A$4:A126)+1,0)</f>
        <v>0</v>
      </c>
      <c r="B127" s="44">
        <v>124</v>
      </c>
      <c r="C127" s="44">
        <f>IF(E127="","",IF(COUNTIF($G$4:G127,G127)=1,MAX($C$4:C126)+1,""))</f>
        <v>92</v>
      </c>
      <c r="D127" s="44">
        <v>124</v>
      </c>
      <c r="E127" s="50" t="s">
        <v>5155</v>
      </c>
      <c r="F127" s="50" t="s">
        <v>9131</v>
      </c>
      <c r="G127" s="50" t="s">
        <v>3347</v>
      </c>
      <c r="H127" s="50" t="s">
        <v>3347</v>
      </c>
      <c r="I127" s="50" t="s">
        <v>2389</v>
      </c>
      <c r="J127" s="50">
        <v>2502858</v>
      </c>
      <c r="K127" s="50" t="s">
        <v>7</v>
      </c>
      <c r="L127" s="50" t="s">
        <v>2661</v>
      </c>
      <c r="M127" s="50" t="s">
        <v>143</v>
      </c>
      <c r="N127" s="50" t="s">
        <v>6261</v>
      </c>
      <c r="O127" s="50">
        <v>995202</v>
      </c>
      <c r="P127" s="50" t="s">
        <v>6266</v>
      </c>
      <c r="Q127" s="50" t="s">
        <v>3348</v>
      </c>
      <c r="R127" s="50" t="s">
        <v>10</v>
      </c>
      <c r="S127" s="50" t="s">
        <v>9132</v>
      </c>
      <c r="T127" s="4" t="s">
        <v>9132</v>
      </c>
      <c r="U127" s="4">
        <v>0.995</v>
      </c>
    </row>
    <row r="128" spans="1:21" x14ac:dyDescent="0.25">
      <c r="A128" s="44">
        <f>IF(IF(Helper_2!$C$3&lt;&gt;"",COUNTIF(G128:H128,"*"&amp;Helper_2!$C$3&amp;"*"),0)&gt;0,MAX($A$4:A127)+1,0)</f>
        <v>0</v>
      </c>
      <c r="B128" s="44">
        <v>125</v>
      </c>
      <c r="C128" s="44">
        <f>IF(E128="","",IF(COUNTIF($G$4:G128,G128)=1,MAX($C$4:C127)+1,""))</f>
        <v>93</v>
      </c>
      <c r="D128" s="44">
        <v>125</v>
      </c>
      <c r="E128" s="50" t="s">
        <v>6170</v>
      </c>
      <c r="F128" s="50" t="s">
        <v>10851</v>
      </c>
      <c r="G128" s="50" t="s">
        <v>1266</v>
      </c>
      <c r="H128" s="50" t="s">
        <v>6586</v>
      </c>
      <c r="I128" s="50" t="s">
        <v>2388</v>
      </c>
      <c r="J128" s="50">
        <v>2502524</v>
      </c>
      <c r="K128" s="50" t="s">
        <v>7</v>
      </c>
      <c r="L128" s="50" t="s">
        <v>9</v>
      </c>
      <c r="M128" s="50" t="s">
        <v>3980</v>
      </c>
      <c r="N128" s="50" t="s">
        <v>6261</v>
      </c>
      <c r="O128" s="50">
        <v>994189</v>
      </c>
      <c r="P128" s="50" t="s">
        <v>6587</v>
      </c>
      <c r="Q128" s="50" t="s">
        <v>6171</v>
      </c>
      <c r="R128" s="50" t="s">
        <v>6067</v>
      </c>
      <c r="S128" s="50" t="s">
        <v>10852</v>
      </c>
      <c r="T128" s="4" t="s">
        <v>10853</v>
      </c>
      <c r="U128" s="4">
        <v>0.14899999999999999</v>
      </c>
    </row>
    <row r="129" spans="1:21" x14ac:dyDescent="0.25">
      <c r="A129" s="44">
        <f>IF(IF(Helper_2!$C$3&lt;&gt;"",COUNTIF(G129:H129,"*"&amp;Helper_2!$C$3&amp;"*"),0)&gt;0,MAX($A$4:A128)+1,0)</f>
        <v>0</v>
      </c>
      <c r="B129" s="44">
        <v>126</v>
      </c>
      <c r="C129" s="44">
        <f>IF(E129="","",IF(COUNTIF($G$4:G129,G129)=1,MAX($C$4:C128)+1,""))</f>
        <v>94</v>
      </c>
      <c r="D129" s="44">
        <v>126</v>
      </c>
      <c r="E129" s="50" t="s">
        <v>6946</v>
      </c>
      <c r="F129" s="50" t="s">
        <v>10845</v>
      </c>
      <c r="G129" s="50" t="s">
        <v>6941</v>
      </c>
      <c r="H129" s="50" t="s">
        <v>6942</v>
      </c>
      <c r="I129" s="50" t="s">
        <v>2388</v>
      </c>
      <c r="J129" s="50">
        <v>2500687</v>
      </c>
      <c r="K129" s="50" t="s">
        <v>7</v>
      </c>
      <c r="L129" s="50" t="s">
        <v>9</v>
      </c>
      <c r="M129" s="50" t="s">
        <v>6943</v>
      </c>
      <c r="N129" s="50" t="s">
        <v>6263</v>
      </c>
      <c r="O129" s="50">
        <v>1087789</v>
      </c>
      <c r="P129" s="50" t="s">
        <v>6944</v>
      </c>
      <c r="Q129" s="50" t="s">
        <v>6947</v>
      </c>
      <c r="R129" s="50" t="s">
        <v>10</v>
      </c>
      <c r="S129" s="50" t="s">
        <v>10846</v>
      </c>
      <c r="T129" s="4" t="s">
        <v>10847</v>
      </c>
      <c r="U129" s="4">
        <v>0.23200000000000001</v>
      </c>
    </row>
    <row r="130" spans="1:21" x14ac:dyDescent="0.25">
      <c r="A130" s="44">
        <f>IF(IF(Helper_2!$C$3&lt;&gt;"",COUNTIF(G130:H130,"*"&amp;Helper_2!$C$3&amp;"*"),0)&gt;0,MAX($A$4:A129)+1,0)</f>
        <v>0</v>
      </c>
      <c r="B130" s="44">
        <v>127</v>
      </c>
      <c r="C130" s="44" t="str">
        <f>IF(E130="","",IF(COUNTIF($G$4:G130,G130)=1,MAX($C$4:C129)+1,""))</f>
        <v/>
      </c>
      <c r="D130" s="44">
        <v>127</v>
      </c>
      <c r="E130" s="50" t="s">
        <v>6940</v>
      </c>
      <c r="F130" s="50" t="s">
        <v>10842</v>
      </c>
      <c r="G130" s="50" t="s">
        <v>6941</v>
      </c>
      <c r="H130" s="50" t="s">
        <v>6942</v>
      </c>
      <c r="I130" s="50" t="s">
        <v>2388</v>
      </c>
      <c r="J130" s="50">
        <v>2500686</v>
      </c>
      <c r="K130" s="50" t="s">
        <v>7</v>
      </c>
      <c r="L130" s="50" t="s">
        <v>9</v>
      </c>
      <c r="M130" s="50" t="s">
        <v>6943</v>
      </c>
      <c r="N130" s="50" t="s">
        <v>6263</v>
      </c>
      <c r="O130" s="50">
        <v>1087789</v>
      </c>
      <c r="P130" s="50" t="s">
        <v>6944</v>
      </c>
      <c r="Q130" s="50" t="s">
        <v>6945</v>
      </c>
      <c r="R130" s="50" t="s">
        <v>15</v>
      </c>
      <c r="S130" s="50" t="s">
        <v>10843</v>
      </c>
      <c r="T130" s="4" t="s">
        <v>10844</v>
      </c>
      <c r="U130" s="4">
        <v>0.25</v>
      </c>
    </row>
    <row r="131" spans="1:21" x14ac:dyDescent="0.25">
      <c r="A131" s="44">
        <f>IF(IF(Helper_2!$C$3&lt;&gt;"",COUNTIF(G131:H131,"*"&amp;Helper_2!$C$3&amp;"*"),0)&gt;0,MAX($A$4:A130)+1,0)</f>
        <v>0</v>
      </c>
      <c r="B131" s="44">
        <v>128</v>
      </c>
      <c r="C131" s="44">
        <f>IF(E131="","",IF(COUNTIF($G$4:G131,G131)=1,MAX($C$4:C130)+1,""))</f>
        <v>95</v>
      </c>
      <c r="D131" s="44">
        <v>128</v>
      </c>
      <c r="E131" s="50" t="s">
        <v>6804</v>
      </c>
      <c r="F131" s="50" t="s">
        <v>10839</v>
      </c>
      <c r="G131" s="50" t="s">
        <v>6799</v>
      </c>
      <c r="H131" s="50" t="s">
        <v>6800</v>
      </c>
      <c r="I131" s="50" t="s">
        <v>2388</v>
      </c>
      <c r="J131" s="50">
        <v>2500031</v>
      </c>
      <c r="K131" s="50" t="s">
        <v>7</v>
      </c>
      <c r="L131" s="50" t="s">
        <v>2661</v>
      </c>
      <c r="M131" s="50" t="s">
        <v>6801</v>
      </c>
      <c r="N131" s="50" t="s">
        <v>6263</v>
      </c>
      <c r="O131" s="50">
        <v>960389</v>
      </c>
      <c r="P131" s="50" t="s">
        <v>6802</v>
      </c>
      <c r="Q131" s="50" t="s">
        <v>5789</v>
      </c>
      <c r="R131" s="50" t="s">
        <v>10</v>
      </c>
      <c r="S131" s="50" t="s">
        <v>10840</v>
      </c>
      <c r="T131" s="4" t="s">
        <v>10841</v>
      </c>
      <c r="U131" s="4">
        <v>0.14399999999999999</v>
      </c>
    </row>
    <row r="132" spans="1:21" x14ac:dyDescent="0.25">
      <c r="A132" s="44">
        <f>IF(IF(Helper_2!$C$3&lt;&gt;"",COUNTIF(G132:H132,"*"&amp;Helper_2!$C$3&amp;"*"),0)&gt;0,MAX($A$4:A131)+1,0)</f>
        <v>0</v>
      </c>
      <c r="B132" s="44">
        <v>129</v>
      </c>
      <c r="C132" s="44" t="str">
        <f>IF(E132="","",IF(COUNTIF($G$4:G132,G132)=1,MAX($C$4:C131)+1,""))</f>
        <v/>
      </c>
      <c r="D132" s="44">
        <v>129</v>
      </c>
      <c r="E132" s="50" t="s">
        <v>6798</v>
      </c>
      <c r="F132" s="50" t="s">
        <v>10836</v>
      </c>
      <c r="G132" s="50" t="s">
        <v>6799</v>
      </c>
      <c r="H132" s="50" t="s">
        <v>6800</v>
      </c>
      <c r="I132" s="50" t="s">
        <v>2388</v>
      </c>
      <c r="J132" s="50">
        <v>2500030</v>
      </c>
      <c r="K132" s="50" t="s">
        <v>7</v>
      </c>
      <c r="L132" s="50" t="s">
        <v>9</v>
      </c>
      <c r="M132" s="50" t="s">
        <v>6801</v>
      </c>
      <c r="N132" s="50" t="s">
        <v>6263</v>
      </c>
      <c r="O132" s="50">
        <v>960389</v>
      </c>
      <c r="P132" s="50" t="s">
        <v>6802</v>
      </c>
      <c r="Q132" s="50" t="s">
        <v>6803</v>
      </c>
      <c r="R132" s="50" t="s">
        <v>53</v>
      </c>
      <c r="S132" s="50" t="s">
        <v>10837</v>
      </c>
      <c r="T132" s="4" t="s">
        <v>10838</v>
      </c>
      <c r="U132" s="4">
        <v>0.3</v>
      </c>
    </row>
    <row r="133" spans="1:21" x14ac:dyDescent="0.25">
      <c r="A133" s="44">
        <f>IF(IF(Helper_2!$C$3&lt;&gt;"",COUNTIF(G133:H133,"*"&amp;Helper_2!$C$3&amp;"*"),0)&gt;0,MAX($A$4:A132)+1,0)</f>
        <v>0</v>
      </c>
      <c r="B133" s="44">
        <v>130</v>
      </c>
      <c r="C133" s="44">
        <f>IF(E133="","",IF(COUNTIF($G$4:G133,G133)=1,MAX($C$4:C132)+1,""))</f>
        <v>96</v>
      </c>
      <c r="D133" s="44">
        <v>130</v>
      </c>
      <c r="E133" s="50" t="s">
        <v>6857</v>
      </c>
      <c r="F133" s="50" t="s">
        <v>10802</v>
      </c>
      <c r="G133" s="50" t="s">
        <v>6858</v>
      </c>
      <c r="H133" s="50" t="s">
        <v>6859</v>
      </c>
      <c r="I133" s="50" t="s">
        <v>2388</v>
      </c>
      <c r="J133" s="50">
        <v>2489285</v>
      </c>
      <c r="K133" s="50" t="s">
        <v>7</v>
      </c>
      <c r="L133" s="50" t="s">
        <v>9</v>
      </c>
      <c r="M133" s="50" t="s">
        <v>6860</v>
      </c>
      <c r="N133" s="50" t="s">
        <v>6267</v>
      </c>
      <c r="O133" s="50">
        <v>994127</v>
      </c>
      <c r="P133" s="50" t="s">
        <v>6861</v>
      </c>
      <c r="Q133" s="50" t="s">
        <v>6862</v>
      </c>
      <c r="R133" s="50" t="s">
        <v>15</v>
      </c>
      <c r="S133" s="50" t="s">
        <v>10803</v>
      </c>
      <c r="T133" s="4" t="s">
        <v>10804</v>
      </c>
      <c r="U133" s="4">
        <v>6</v>
      </c>
    </row>
    <row r="134" spans="1:21" x14ac:dyDescent="0.25">
      <c r="A134" s="44">
        <f>IF(IF(Helper_2!$C$3&lt;&gt;"",COUNTIF(G134:H134,"*"&amp;Helper_2!$C$3&amp;"*"),0)&gt;0,MAX($A$4:A133)+1,0)</f>
        <v>0</v>
      </c>
      <c r="B134" s="44">
        <v>131</v>
      </c>
      <c r="C134" s="44">
        <f>IF(E134="","",IF(COUNTIF($G$4:G134,G134)=1,MAX($C$4:C133)+1,""))</f>
        <v>97</v>
      </c>
      <c r="D134" s="44">
        <v>131</v>
      </c>
      <c r="E134" s="50" t="s">
        <v>6812</v>
      </c>
      <c r="F134" s="50" t="s">
        <v>10817</v>
      </c>
      <c r="G134" s="50" t="s">
        <v>6813</v>
      </c>
      <c r="H134" s="50" t="s">
        <v>6814</v>
      </c>
      <c r="I134" s="50" t="s">
        <v>2388</v>
      </c>
      <c r="J134" s="50">
        <v>2489142</v>
      </c>
      <c r="K134" s="50" t="s">
        <v>7</v>
      </c>
      <c r="L134" s="50" t="s">
        <v>9</v>
      </c>
      <c r="M134" s="50" t="s">
        <v>6815</v>
      </c>
      <c r="N134" s="50" t="s">
        <v>6407</v>
      </c>
      <c r="O134" s="50">
        <v>994515</v>
      </c>
      <c r="P134" s="50" t="s">
        <v>6288</v>
      </c>
      <c r="Q134" s="50" t="s">
        <v>6816</v>
      </c>
      <c r="R134" s="50" t="s">
        <v>10</v>
      </c>
      <c r="S134" s="50" t="s">
        <v>10818</v>
      </c>
      <c r="T134" s="4" t="s">
        <v>10819</v>
      </c>
      <c r="U134" s="4">
        <v>0.11600000000000001</v>
      </c>
    </row>
    <row r="135" spans="1:21" x14ac:dyDescent="0.25">
      <c r="A135" s="44">
        <f>IF(IF(Helper_2!$C$3&lt;&gt;"",COUNTIF(G135:H135,"*"&amp;Helper_2!$C$3&amp;"*"),0)&gt;0,MAX($A$4:A134)+1,0)</f>
        <v>0</v>
      </c>
      <c r="B135" s="44">
        <v>132</v>
      </c>
      <c r="C135" s="44">
        <f>IF(E135="","",IF(COUNTIF($G$4:G135,G135)=1,MAX($C$4:C134)+1,""))</f>
        <v>98</v>
      </c>
      <c r="D135" s="44">
        <v>132</v>
      </c>
      <c r="E135" s="50" t="s">
        <v>6764</v>
      </c>
      <c r="F135" s="50" t="s">
        <v>10823</v>
      </c>
      <c r="G135" s="50" t="s">
        <v>6760</v>
      </c>
      <c r="H135" s="50" t="s">
        <v>6761</v>
      </c>
      <c r="I135" s="50" t="s">
        <v>2388</v>
      </c>
      <c r="J135" s="50">
        <v>2486924</v>
      </c>
      <c r="K135" s="50" t="s">
        <v>7</v>
      </c>
      <c r="L135" s="50" t="s">
        <v>9</v>
      </c>
      <c r="M135" s="50" t="s">
        <v>6762</v>
      </c>
      <c r="N135" s="50" t="s">
        <v>6263</v>
      </c>
      <c r="O135" s="50">
        <v>963544</v>
      </c>
      <c r="P135" s="50" t="s">
        <v>6371</v>
      </c>
      <c r="Q135" s="50" t="s">
        <v>137</v>
      </c>
      <c r="R135" s="50" t="s">
        <v>15</v>
      </c>
      <c r="S135" s="50" t="s">
        <v>10824</v>
      </c>
      <c r="T135" s="4" t="s">
        <v>10825</v>
      </c>
      <c r="U135" s="4">
        <v>0.32500000000000001</v>
      </c>
    </row>
    <row r="136" spans="1:21" x14ac:dyDescent="0.25">
      <c r="A136" s="44">
        <f>IF(IF(Helper_2!$C$3&lt;&gt;"",COUNTIF(G136:H136,"*"&amp;Helper_2!$C$3&amp;"*"),0)&gt;0,MAX($A$4:A135)+1,0)</f>
        <v>0</v>
      </c>
      <c r="B136" s="44">
        <v>133</v>
      </c>
      <c r="C136" s="44" t="str">
        <f>IF(E136="","",IF(COUNTIF($G$4:G136,G136)=1,MAX($C$4:C135)+1,""))</f>
        <v/>
      </c>
      <c r="D136" s="44">
        <v>133</v>
      </c>
      <c r="E136" s="50" t="s">
        <v>6759</v>
      </c>
      <c r="F136" s="50" t="s">
        <v>10820</v>
      </c>
      <c r="G136" s="50" t="s">
        <v>6760</v>
      </c>
      <c r="H136" s="50" t="s">
        <v>6761</v>
      </c>
      <c r="I136" s="50" t="s">
        <v>2388</v>
      </c>
      <c r="J136" s="50">
        <v>2486906</v>
      </c>
      <c r="K136" s="50" t="s">
        <v>7</v>
      </c>
      <c r="L136" s="50" t="s">
        <v>9</v>
      </c>
      <c r="M136" s="50" t="s">
        <v>6762</v>
      </c>
      <c r="N136" s="50" t="s">
        <v>6263</v>
      </c>
      <c r="O136" s="50">
        <v>963544</v>
      </c>
      <c r="P136" s="50" t="s">
        <v>6371</v>
      </c>
      <c r="Q136" s="50" t="s">
        <v>6763</v>
      </c>
      <c r="R136" s="50" t="s">
        <v>17</v>
      </c>
      <c r="S136" s="50" t="s">
        <v>10821</v>
      </c>
      <c r="T136" s="4" t="s">
        <v>10822</v>
      </c>
      <c r="U136" s="4">
        <v>0.32500000000000001</v>
      </c>
    </row>
    <row r="137" spans="1:21" x14ac:dyDescent="0.25">
      <c r="A137" s="44">
        <f>IF(IF(Helper_2!$C$3&lt;&gt;"",COUNTIF(G137:H137,"*"&amp;Helper_2!$C$3&amp;"*"),0)&gt;0,MAX($A$4:A136)+1,0)</f>
        <v>0</v>
      </c>
      <c r="B137" s="44">
        <v>134</v>
      </c>
      <c r="C137" s="44">
        <f>IF(E137="","",IF(COUNTIF($G$4:G137,G137)=1,MAX($C$4:C136)+1,""))</f>
        <v>99</v>
      </c>
      <c r="D137" s="44">
        <v>134</v>
      </c>
      <c r="E137" s="50" t="s">
        <v>6158</v>
      </c>
      <c r="F137" s="50" t="s">
        <v>10807</v>
      </c>
      <c r="G137" s="50" t="s">
        <v>1260</v>
      </c>
      <c r="H137" s="50" t="s">
        <v>6156</v>
      </c>
      <c r="I137" s="50" t="s">
        <v>2388</v>
      </c>
      <c r="J137" s="50">
        <v>2480128</v>
      </c>
      <c r="K137" s="50" t="s">
        <v>7</v>
      </c>
      <c r="L137" s="50" t="s">
        <v>9</v>
      </c>
      <c r="M137" s="50" t="s">
        <v>3975</v>
      </c>
      <c r="N137" s="50" t="s">
        <v>88</v>
      </c>
      <c r="O137" s="50">
        <v>997172</v>
      </c>
      <c r="P137" s="50" t="s">
        <v>11291</v>
      </c>
      <c r="Q137" s="50" t="s">
        <v>6159</v>
      </c>
      <c r="R137" s="50" t="s">
        <v>10</v>
      </c>
      <c r="S137" s="50" t="s">
        <v>10808</v>
      </c>
      <c r="T137" s="4" t="s">
        <v>10809</v>
      </c>
      <c r="U137" s="4">
        <v>2.5920000000000001</v>
      </c>
    </row>
    <row r="138" spans="1:21" x14ac:dyDescent="0.25">
      <c r="A138" s="44">
        <f>IF(IF(Helper_2!$C$3&lt;&gt;"",COUNTIF(G138:H138,"*"&amp;Helper_2!$C$3&amp;"*"),0)&gt;0,MAX($A$4:A137)+1,0)</f>
        <v>0</v>
      </c>
      <c r="B138" s="44">
        <v>135</v>
      </c>
      <c r="C138" s="44" t="str">
        <f>IF(E138="","",IF(COUNTIF($G$4:G138,G138)=1,MAX($C$4:C137)+1,""))</f>
        <v/>
      </c>
      <c r="D138" s="44">
        <v>135</v>
      </c>
      <c r="E138" s="50" t="s">
        <v>6155</v>
      </c>
      <c r="F138" s="50" t="s">
        <v>10810</v>
      </c>
      <c r="G138" s="50" t="s">
        <v>1260</v>
      </c>
      <c r="H138" s="50" t="s">
        <v>6156</v>
      </c>
      <c r="I138" s="50" t="s">
        <v>2388</v>
      </c>
      <c r="J138" s="50">
        <v>2480127</v>
      </c>
      <c r="K138" s="50" t="s">
        <v>7</v>
      </c>
      <c r="L138" s="50" t="s">
        <v>9</v>
      </c>
      <c r="M138" s="50" t="s">
        <v>3975</v>
      </c>
      <c r="N138" s="50" t="s">
        <v>88</v>
      </c>
      <c r="O138" s="50">
        <v>997172</v>
      </c>
      <c r="P138" s="50" t="s">
        <v>11291</v>
      </c>
      <c r="Q138" s="50" t="s">
        <v>6157</v>
      </c>
      <c r="R138" s="50" t="s">
        <v>10</v>
      </c>
      <c r="S138" s="50" t="s">
        <v>10811</v>
      </c>
      <c r="T138" s="4" t="s">
        <v>10812</v>
      </c>
      <c r="U138" s="4">
        <v>1.4470000000000001</v>
      </c>
    </row>
    <row r="139" spans="1:21" x14ac:dyDescent="0.25">
      <c r="A139" s="44">
        <f>IF(IF(Helper_2!$C$3&lt;&gt;"",COUNTIF(G139:H139,"*"&amp;Helper_2!$C$3&amp;"*"),0)&gt;0,MAX($A$4:A138)+1,0)</f>
        <v>0</v>
      </c>
      <c r="B139" s="44">
        <v>136</v>
      </c>
      <c r="C139" s="44">
        <f>IF(E139="","",IF(COUNTIF($G$4:G139,G139)=1,MAX($C$4:C138)+1,""))</f>
        <v>100</v>
      </c>
      <c r="D139" s="44">
        <v>136</v>
      </c>
      <c r="E139" s="50" t="s">
        <v>6169</v>
      </c>
      <c r="F139" s="50" t="s">
        <v>10833</v>
      </c>
      <c r="G139" s="50" t="s">
        <v>1265</v>
      </c>
      <c r="H139" s="50" t="s">
        <v>6735</v>
      </c>
      <c r="I139" s="50" t="s">
        <v>2388</v>
      </c>
      <c r="J139" s="50">
        <v>2478940</v>
      </c>
      <c r="K139" s="50" t="s">
        <v>7</v>
      </c>
      <c r="L139" s="50" t="s">
        <v>9</v>
      </c>
      <c r="M139" s="50" t="s">
        <v>3979</v>
      </c>
      <c r="N139" s="50" t="s">
        <v>6736</v>
      </c>
      <c r="O139" s="50">
        <v>994016</v>
      </c>
      <c r="P139" s="50" t="s">
        <v>6737</v>
      </c>
      <c r="Q139" s="50" t="s">
        <v>221</v>
      </c>
      <c r="R139" s="50" t="s">
        <v>218</v>
      </c>
      <c r="S139" s="50" t="s">
        <v>10834</v>
      </c>
      <c r="T139" s="4" t="s">
        <v>10835</v>
      </c>
      <c r="U139" s="4">
        <v>0.14399999999999999</v>
      </c>
    </row>
    <row r="140" spans="1:21" x14ac:dyDescent="0.25">
      <c r="A140" s="44">
        <f>IF(IF(Helper_2!$C$3&lt;&gt;"",COUNTIF(G140:H140,"*"&amp;Helper_2!$C$3&amp;"*"),0)&gt;0,MAX($A$4:A139)+1,0)</f>
        <v>0</v>
      </c>
      <c r="B140" s="44">
        <v>137</v>
      </c>
      <c r="C140" s="44">
        <f>IF(E140="","",IF(COUNTIF($G$4:G140,G140)=1,MAX($C$4:C139)+1,""))</f>
        <v>101</v>
      </c>
      <c r="D140" s="44">
        <v>137</v>
      </c>
      <c r="E140" s="50" t="s">
        <v>6978</v>
      </c>
      <c r="F140" s="50" t="s">
        <v>10795</v>
      </c>
      <c r="G140" s="50" t="s">
        <v>6979</v>
      </c>
      <c r="H140" s="50" t="s">
        <v>6980</v>
      </c>
      <c r="I140" s="50" t="s">
        <v>2388</v>
      </c>
      <c r="J140" s="50">
        <v>2478929</v>
      </c>
      <c r="K140" s="50" t="s">
        <v>7</v>
      </c>
      <c r="L140" s="50" t="s">
        <v>9</v>
      </c>
      <c r="M140" s="50" t="s">
        <v>143</v>
      </c>
      <c r="N140" s="50" t="s">
        <v>6272</v>
      </c>
      <c r="O140" s="50">
        <v>999315</v>
      </c>
      <c r="P140" s="50" t="s">
        <v>6918</v>
      </c>
      <c r="Q140" s="50" t="s">
        <v>6981</v>
      </c>
      <c r="R140" s="50" t="s">
        <v>218</v>
      </c>
      <c r="S140" s="50" t="s">
        <v>10796</v>
      </c>
      <c r="T140" s="4" t="s">
        <v>10797</v>
      </c>
      <c r="U140" s="4">
        <v>0.14399999999999999</v>
      </c>
    </row>
    <row r="141" spans="1:21" x14ac:dyDescent="0.25">
      <c r="A141" s="44">
        <f>IF(IF(Helper_2!$C$3&lt;&gt;"",COUNTIF(G141:H141,"*"&amp;Helper_2!$C$3&amp;"*"),0)&gt;0,MAX($A$4:A140)+1,0)</f>
        <v>0</v>
      </c>
      <c r="B141" s="44">
        <v>138</v>
      </c>
      <c r="C141" s="44">
        <f>IF(E141="","",IF(COUNTIF($G$4:G141,G141)=1,MAX($C$4:C140)+1,""))</f>
        <v>102</v>
      </c>
      <c r="D141" s="44">
        <v>138</v>
      </c>
      <c r="E141" s="50" t="s">
        <v>6167</v>
      </c>
      <c r="F141" s="50" t="s">
        <v>10830</v>
      </c>
      <c r="G141" s="50" t="s">
        <v>3978</v>
      </c>
      <c r="H141" s="50" t="s">
        <v>6584</v>
      </c>
      <c r="I141" s="50" t="s">
        <v>2388</v>
      </c>
      <c r="J141" s="50">
        <v>2478527</v>
      </c>
      <c r="K141" s="50" t="s">
        <v>7</v>
      </c>
      <c r="L141" s="50" t="s">
        <v>2661</v>
      </c>
      <c r="M141" s="50" t="s">
        <v>143</v>
      </c>
      <c r="N141" s="50" t="s">
        <v>6261</v>
      </c>
      <c r="O141" s="50">
        <v>994146</v>
      </c>
      <c r="P141" s="50" t="s">
        <v>7152</v>
      </c>
      <c r="Q141" s="50" t="s">
        <v>6168</v>
      </c>
      <c r="R141" s="50" t="s">
        <v>127</v>
      </c>
      <c r="S141" s="50" t="s">
        <v>10831</v>
      </c>
      <c r="T141" s="4" t="s">
        <v>10832</v>
      </c>
      <c r="U141" s="4">
        <v>1</v>
      </c>
    </row>
    <row r="142" spans="1:21" x14ac:dyDescent="0.25">
      <c r="A142" s="44">
        <f>IF(IF(Helper_2!$C$3&lt;&gt;"",COUNTIF(G142:H142,"*"&amp;Helper_2!$C$3&amp;"*"),0)&gt;0,MAX($A$4:A141)+1,0)</f>
        <v>0</v>
      </c>
      <c r="B142" s="44">
        <v>139</v>
      </c>
      <c r="C142" s="44">
        <f>IF(E142="","",IF(COUNTIF($G$4:G142,G142)=1,MAX($C$4:C141)+1,""))</f>
        <v>103</v>
      </c>
      <c r="D142" s="44">
        <v>139</v>
      </c>
      <c r="E142" s="50" t="s">
        <v>6166</v>
      </c>
      <c r="F142" s="50" t="s">
        <v>10828</v>
      </c>
      <c r="G142" s="50" t="s">
        <v>1264</v>
      </c>
      <c r="H142" s="50" t="s">
        <v>6614</v>
      </c>
      <c r="I142" s="50" t="s">
        <v>2388</v>
      </c>
      <c r="J142" s="50">
        <v>2478526</v>
      </c>
      <c r="K142" s="50" t="s">
        <v>7</v>
      </c>
      <c r="L142" s="50" t="s">
        <v>9</v>
      </c>
      <c r="M142" s="50" t="s">
        <v>143</v>
      </c>
      <c r="N142" s="50" t="s">
        <v>6261</v>
      </c>
      <c r="O142" s="50">
        <v>994146</v>
      </c>
      <c r="P142" s="50" t="s">
        <v>7152</v>
      </c>
      <c r="Q142" s="50" t="s">
        <v>220</v>
      </c>
      <c r="R142" s="50" t="s">
        <v>127</v>
      </c>
      <c r="S142" s="50" t="s">
        <v>10829</v>
      </c>
      <c r="T142" s="4" t="s">
        <v>10829</v>
      </c>
      <c r="U142" s="4">
        <v>0.6</v>
      </c>
    </row>
    <row r="143" spans="1:21" x14ac:dyDescent="0.25">
      <c r="A143" s="44">
        <f>IF(IF(Helper_2!$C$3&lt;&gt;"",COUNTIF(G143:H143,"*"&amp;Helper_2!$C$3&amp;"*"),0)&gt;0,MAX($A$4:A142)+1,0)</f>
        <v>0</v>
      </c>
      <c r="B143" s="44">
        <v>140</v>
      </c>
      <c r="C143" s="44">
        <f>IF(E143="","",IF(COUNTIF($G$4:G143,G143)=1,MAX($C$4:C142)+1,""))</f>
        <v>104</v>
      </c>
      <c r="D143" s="44">
        <v>140</v>
      </c>
      <c r="E143" s="50" t="s">
        <v>6160</v>
      </c>
      <c r="F143" s="50" t="s">
        <v>10813</v>
      </c>
      <c r="G143" s="50" t="s">
        <v>1261</v>
      </c>
      <c r="H143" s="50" t="s">
        <v>6161</v>
      </c>
      <c r="I143" s="50" t="s">
        <v>2388</v>
      </c>
      <c r="J143" s="50">
        <v>2457225</v>
      </c>
      <c r="K143" s="50" t="s">
        <v>7</v>
      </c>
      <c r="L143" s="50" t="s">
        <v>9</v>
      </c>
      <c r="M143" s="50" t="s">
        <v>143</v>
      </c>
      <c r="N143" s="50" t="s">
        <v>6272</v>
      </c>
      <c r="O143" s="50">
        <v>965036</v>
      </c>
      <c r="P143" s="50" t="s">
        <v>6485</v>
      </c>
      <c r="Q143" s="50" t="s">
        <v>135</v>
      </c>
      <c r="R143" s="50" t="s">
        <v>15</v>
      </c>
      <c r="S143" s="50" t="s">
        <v>10814</v>
      </c>
      <c r="T143" s="4" t="s">
        <v>10814</v>
      </c>
      <c r="U143" s="4">
        <v>0.65</v>
      </c>
    </row>
    <row r="144" spans="1:21" x14ac:dyDescent="0.25">
      <c r="A144" s="44">
        <f>IF(IF(Helper_2!$C$3&lt;&gt;"",COUNTIF(G144:H144,"*"&amp;Helper_2!$C$3&amp;"*"),0)&gt;0,MAX($A$4:A143)+1,0)</f>
        <v>0</v>
      </c>
      <c r="B144" s="44">
        <v>141</v>
      </c>
      <c r="C144" s="44">
        <f>IF(E144="","",IF(COUNTIF($G$4:G144,G144)=1,MAX($C$4:C143)+1,""))</f>
        <v>105</v>
      </c>
      <c r="D144" s="44">
        <v>141</v>
      </c>
      <c r="E144" s="50" t="s">
        <v>6137</v>
      </c>
      <c r="F144" s="50" t="s">
        <v>10769</v>
      </c>
      <c r="G144" s="50" t="s">
        <v>1256</v>
      </c>
      <c r="H144" s="50" t="s">
        <v>6138</v>
      </c>
      <c r="I144" s="50" t="s">
        <v>2388</v>
      </c>
      <c r="J144" s="50">
        <v>2448468</v>
      </c>
      <c r="K144" s="50" t="s">
        <v>7</v>
      </c>
      <c r="L144" s="50" t="s">
        <v>9</v>
      </c>
      <c r="M144" s="50" t="s">
        <v>3969</v>
      </c>
      <c r="N144" s="50" t="s">
        <v>6261</v>
      </c>
      <c r="O144" s="50">
        <v>994530</v>
      </c>
      <c r="P144" s="50" t="s">
        <v>6659</v>
      </c>
      <c r="Q144" s="50" t="s">
        <v>126</v>
      </c>
      <c r="R144" s="50" t="s">
        <v>8</v>
      </c>
      <c r="S144" s="50" t="s">
        <v>10770</v>
      </c>
      <c r="T144" s="4" t="s">
        <v>10770</v>
      </c>
      <c r="U144" s="4">
        <v>3.4740000000000002</v>
      </c>
    </row>
    <row r="145" spans="1:21" x14ac:dyDescent="0.25">
      <c r="A145" s="44">
        <f>IF(IF(Helper_2!$C$3&lt;&gt;"",COUNTIF(G145:H145,"*"&amp;Helper_2!$C$3&amp;"*"),0)&gt;0,MAX($A$4:A144)+1,0)</f>
        <v>0</v>
      </c>
      <c r="B145" s="44">
        <v>142</v>
      </c>
      <c r="C145" s="44">
        <f>IF(E145="","",IF(COUNTIF($G$4:G145,G145)=1,MAX($C$4:C144)+1,""))</f>
        <v>106</v>
      </c>
      <c r="D145" s="44">
        <v>142</v>
      </c>
      <c r="E145" s="50" t="s">
        <v>6152</v>
      </c>
      <c r="F145" s="50" t="s">
        <v>10800</v>
      </c>
      <c r="G145" s="50" t="s">
        <v>1258</v>
      </c>
      <c r="H145" s="50" t="s">
        <v>6153</v>
      </c>
      <c r="I145" s="50" t="s">
        <v>2388</v>
      </c>
      <c r="J145" s="50">
        <v>2445042</v>
      </c>
      <c r="K145" s="50" t="s">
        <v>7</v>
      </c>
      <c r="L145" s="50" t="s">
        <v>9</v>
      </c>
      <c r="M145" s="50" t="s">
        <v>3974</v>
      </c>
      <c r="N145" s="50" t="s">
        <v>6261</v>
      </c>
      <c r="O145" s="50">
        <v>1000789</v>
      </c>
      <c r="P145" s="50" t="s">
        <v>7150</v>
      </c>
      <c r="Q145" s="50" t="s">
        <v>134</v>
      </c>
      <c r="R145" s="50" t="s">
        <v>10</v>
      </c>
      <c r="S145" s="50" t="s">
        <v>10801</v>
      </c>
      <c r="T145" s="4" t="s">
        <v>10801</v>
      </c>
      <c r="U145" s="4">
        <v>1.48</v>
      </c>
    </row>
    <row r="146" spans="1:21" x14ac:dyDescent="0.25">
      <c r="A146" s="44">
        <f>IF(IF(Helper_2!$C$3&lt;&gt;"",COUNTIF(G146:H146,"*"&amp;Helper_2!$C$3&amp;"*"),0)&gt;0,MAX($A$4:A145)+1,0)</f>
        <v>0</v>
      </c>
      <c r="B146" s="44">
        <v>143</v>
      </c>
      <c r="C146" s="44">
        <f>IF(E146="","",IF(COUNTIF($G$4:G146,G146)=1,MAX($C$4:C145)+1,""))</f>
        <v>107</v>
      </c>
      <c r="D146" s="44">
        <v>143</v>
      </c>
      <c r="E146" s="50" t="s">
        <v>6148</v>
      </c>
      <c r="F146" s="50" t="s">
        <v>10792</v>
      </c>
      <c r="G146" s="50" t="s">
        <v>1257</v>
      </c>
      <c r="H146" s="50" t="s">
        <v>6149</v>
      </c>
      <c r="I146" s="50" t="s">
        <v>2388</v>
      </c>
      <c r="J146" s="50">
        <v>2445038</v>
      </c>
      <c r="K146" s="50" t="s">
        <v>7</v>
      </c>
      <c r="L146" s="50" t="s">
        <v>9</v>
      </c>
      <c r="M146" s="50" t="s">
        <v>3972</v>
      </c>
      <c r="N146" s="50" t="s">
        <v>6261</v>
      </c>
      <c r="O146" s="50">
        <v>994146</v>
      </c>
      <c r="P146" s="50" t="s">
        <v>7177</v>
      </c>
      <c r="Q146" s="50" t="s">
        <v>133</v>
      </c>
      <c r="R146" s="50" t="s">
        <v>10</v>
      </c>
      <c r="S146" s="50" t="s">
        <v>10793</v>
      </c>
      <c r="T146" s="4" t="s">
        <v>10794</v>
      </c>
      <c r="U146" s="4">
        <v>0.57599999999999996</v>
      </c>
    </row>
    <row r="147" spans="1:21" x14ac:dyDescent="0.25">
      <c r="A147" s="44">
        <f>IF(IF(Helper_2!$C$3&lt;&gt;"",COUNTIF(G147:H147,"*"&amp;Helper_2!$C$3&amp;"*"),0)&gt;0,MAX($A$4:A146)+1,0)</f>
        <v>0</v>
      </c>
      <c r="B147" s="44">
        <v>144</v>
      </c>
      <c r="C147" s="44">
        <f>IF(E147="","",IF(COUNTIF($G$4:G147,G147)=1,MAX($C$4:C146)+1,""))</f>
        <v>108</v>
      </c>
      <c r="D147" s="44">
        <v>144</v>
      </c>
      <c r="E147" s="50" t="s">
        <v>6876</v>
      </c>
      <c r="F147" s="50" t="s">
        <v>10763</v>
      </c>
      <c r="G147" s="50" t="s">
        <v>6871</v>
      </c>
      <c r="H147" s="50" t="s">
        <v>6872</v>
      </c>
      <c r="I147" s="50" t="s">
        <v>2388</v>
      </c>
      <c r="J147" s="50">
        <v>2436929</v>
      </c>
      <c r="K147" s="50" t="s">
        <v>7</v>
      </c>
      <c r="L147" s="50" t="s">
        <v>143</v>
      </c>
      <c r="M147" s="50" t="s">
        <v>143</v>
      </c>
      <c r="N147" s="50" t="s">
        <v>6263</v>
      </c>
      <c r="O147" s="50">
        <v>1070704</v>
      </c>
      <c r="P147" s="50" t="s">
        <v>6873</v>
      </c>
      <c r="Q147" s="50" t="s">
        <v>6877</v>
      </c>
      <c r="R147" s="50" t="s">
        <v>10</v>
      </c>
      <c r="S147" s="50" t="s">
        <v>10764</v>
      </c>
      <c r="T147" s="4" t="s">
        <v>10765</v>
      </c>
      <c r="U147" s="4" t="s">
        <v>143</v>
      </c>
    </row>
    <row r="148" spans="1:21" x14ac:dyDescent="0.25">
      <c r="A148" s="44">
        <f>IF(IF(Helper_2!$C$3&lt;&gt;"",COUNTIF(G148:H148,"*"&amp;Helper_2!$C$3&amp;"*"),0)&gt;0,MAX($A$4:A147)+1,0)</f>
        <v>0</v>
      </c>
      <c r="B148" s="44">
        <v>145</v>
      </c>
      <c r="C148" s="44" t="str">
        <f>IF(E148="","",IF(COUNTIF($G$4:G148,G148)=1,MAX($C$4:C147)+1,""))</f>
        <v/>
      </c>
      <c r="D148" s="44">
        <v>145</v>
      </c>
      <c r="E148" s="50" t="s">
        <v>6874</v>
      </c>
      <c r="F148" s="50" t="s">
        <v>10760</v>
      </c>
      <c r="G148" s="50" t="s">
        <v>6871</v>
      </c>
      <c r="H148" s="50" t="s">
        <v>6872</v>
      </c>
      <c r="I148" s="50" t="s">
        <v>2388</v>
      </c>
      <c r="J148" s="50">
        <v>2436928</v>
      </c>
      <c r="K148" s="50" t="s">
        <v>7</v>
      </c>
      <c r="L148" s="50" t="s">
        <v>143</v>
      </c>
      <c r="M148" s="50" t="s">
        <v>143</v>
      </c>
      <c r="N148" s="50" t="s">
        <v>6263</v>
      </c>
      <c r="O148" s="50">
        <v>1070704</v>
      </c>
      <c r="P148" s="50" t="s">
        <v>6873</v>
      </c>
      <c r="Q148" s="50" t="s">
        <v>6875</v>
      </c>
      <c r="R148" s="50" t="s">
        <v>10</v>
      </c>
      <c r="S148" s="50" t="s">
        <v>10761</v>
      </c>
      <c r="T148" s="4" t="s">
        <v>10762</v>
      </c>
      <c r="U148" s="4">
        <v>0.25</v>
      </c>
    </row>
    <row r="149" spans="1:21" x14ac:dyDescent="0.25">
      <c r="A149" s="44">
        <f>IF(IF(Helper_2!$C$3&lt;&gt;"",COUNTIF(G149:H149,"*"&amp;Helper_2!$C$3&amp;"*"),0)&gt;0,MAX($A$4:A148)+1,0)</f>
        <v>0</v>
      </c>
      <c r="B149" s="44">
        <v>146</v>
      </c>
      <c r="C149" s="44" t="str">
        <f>IF(E149="","",IF(COUNTIF($G$4:G149,G149)=1,MAX($C$4:C148)+1,""))</f>
        <v/>
      </c>
      <c r="D149" s="44">
        <v>146</v>
      </c>
      <c r="E149" s="50" t="s">
        <v>6870</v>
      </c>
      <c r="F149" s="50" t="s">
        <v>10757</v>
      </c>
      <c r="G149" s="50" t="s">
        <v>6871</v>
      </c>
      <c r="H149" s="50" t="s">
        <v>6872</v>
      </c>
      <c r="I149" s="50" t="s">
        <v>2388</v>
      </c>
      <c r="J149" s="50">
        <v>2436927</v>
      </c>
      <c r="K149" s="50" t="s">
        <v>7</v>
      </c>
      <c r="L149" s="50" t="s">
        <v>143</v>
      </c>
      <c r="M149" s="50" t="s">
        <v>143</v>
      </c>
      <c r="N149" s="50" t="s">
        <v>6263</v>
      </c>
      <c r="O149" s="50">
        <v>1070704</v>
      </c>
      <c r="P149" s="50" t="s">
        <v>6873</v>
      </c>
      <c r="Q149" s="50" t="s">
        <v>41</v>
      </c>
      <c r="R149" s="50" t="s">
        <v>15</v>
      </c>
      <c r="S149" s="50" t="s">
        <v>10758</v>
      </c>
      <c r="T149" s="4" t="s">
        <v>10759</v>
      </c>
      <c r="U149" s="4">
        <v>0.35</v>
      </c>
    </row>
    <row r="150" spans="1:21" x14ac:dyDescent="0.25">
      <c r="A150" s="44">
        <f>IF(IF(Helper_2!$C$3&lt;&gt;"",COUNTIF(G150:H150,"*"&amp;Helper_2!$C$3&amp;"*"),0)&gt;0,MAX($A$4:A149)+1,0)</f>
        <v>0</v>
      </c>
      <c r="B150" s="44">
        <v>147</v>
      </c>
      <c r="C150" s="44" t="str">
        <f>IF(E150="","",IF(COUNTIF($G$4:G150,G150)=1,MAX($C$4:C149)+1,""))</f>
        <v/>
      </c>
      <c r="D150" s="44">
        <v>147</v>
      </c>
      <c r="E150" s="50" t="s">
        <v>6147</v>
      </c>
      <c r="F150" s="50" t="s">
        <v>10789</v>
      </c>
      <c r="G150" s="50" t="s">
        <v>3970</v>
      </c>
      <c r="H150" s="50" t="s">
        <v>6728</v>
      </c>
      <c r="I150" s="50" t="s">
        <v>2388</v>
      </c>
      <c r="J150" s="50">
        <v>2436712</v>
      </c>
      <c r="K150" s="50" t="s">
        <v>7</v>
      </c>
      <c r="L150" s="50" t="s">
        <v>143</v>
      </c>
      <c r="M150" s="50" t="s">
        <v>3971</v>
      </c>
      <c r="N150" s="50" t="s">
        <v>6261</v>
      </c>
      <c r="O150" s="50">
        <v>994084</v>
      </c>
      <c r="P150" s="50" t="s">
        <v>7188</v>
      </c>
      <c r="Q150" s="50" t="s">
        <v>132</v>
      </c>
      <c r="R150" s="50" t="s">
        <v>127</v>
      </c>
      <c r="S150" s="50" t="s">
        <v>10790</v>
      </c>
      <c r="T150" s="4" t="s">
        <v>10791</v>
      </c>
      <c r="U150" s="4" t="s">
        <v>143</v>
      </c>
    </row>
    <row r="151" spans="1:21" x14ac:dyDescent="0.25">
      <c r="A151" s="44">
        <f>IF(IF(Helper_2!$C$3&lt;&gt;"",COUNTIF(G151:H151,"*"&amp;Helper_2!$C$3&amp;"*"),0)&gt;0,MAX($A$4:A150)+1,0)</f>
        <v>0</v>
      </c>
      <c r="B151" s="44">
        <v>148</v>
      </c>
      <c r="C151" s="44" t="str">
        <f>IF(E151="","",IF(COUNTIF($G$4:G151,G151)=1,MAX($C$4:C150)+1,""))</f>
        <v/>
      </c>
      <c r="D151" s="44">
        <v>148</v>
      </c>
      <c r="E151" s="50" t="s">
        <v>6145</v>
      </c>
      <c r="F151" s="50" t="s">
        <v>10783</v>
      </c>
      <c r="G151" s="50" t="s">
        <v>3970</v>
      </c>
      <c r="H151" s="50" t="s">
        <v>6728</v>
      </c>
      <c r="I151" s="50" t="s">
        <v>2388</v>
      </c>
      <c r="J151" s="50">
        <v>2436711</v>
      </c>
      <c r="K151" s="50" t="s">
        <v>7</v>
      </c>
      <c r="L151" s="50" t="s">
        <v>143</v>
      </c>
      <c r="M151" s="50" t="s">
        <v>3971</v>
      </c>
      <c r="N151" s="50" t="s">
        <v>6261</v>
      </c>
      <c r="O151" s="50">
        <v>994084</v>
      </c>
      <c r="P151" s="50" t="s">
        <v>7188</v>
      </c>
      <c r="Q151" s="50" t="s">
        <v>130</v>
      </c>
      <c r="R151" s="50" t="s">
        <v>127</v>
      </c>
      <c r="S151" s="50" t="s">
        <v>10784</v>
      </c>
      <c r="T151" s="4" t="s">
        <v>10785</v>
      </c>
      <c r="U151" s="4" t="s">
        <v>143</v>
      </c>
    </row>
    <row r="152" spans="1:21" x14ac:dyDescent="0.25">
      <c r="A152" s="44">
        <f>IF(IF(Helper_2!$C$3&lt;&gt;"",COUNTIF(G152:H152,"*"&amp;Helper_2!$C$3&amp;"*"),0)&gt;0,MAX($A$4:A151)+1,0)</f>
        <v>0</v>
      </c>
      <c r="B152" s="44">
        <v>149</v>
      </c>
      <c r="C152" s="44" t="str">
        <f>IF(E152="","",IF(COUNTIF($G$4:G152,G152)=1,MAX($C$4:C151)+1,""))</f>
        <v/>
      </c>
      <c r="D152" s="44">
        <v>149</v>
      </c>
      <c r="E152" s="50" t="s">
        <v>6144</v>
      </c>
      <c r="F152" s="50" t="s">
        <v>10780</v>
      </c>
      <c r="G152" s="50" t="s">
        <v>3970</v>
      </c>
      <c r="H152" s="50" t="s">
        <v>6728</v>
      </c>
      <c r="I152" s="50" t="s">
        <v>2388</v>
      </c>
      <c r="J152" s="50">
        <v>2436710</v>
      </c>
      <c r="K152" s="50" t="s">
        <v>7</v>
      </c>
      <c r="L152" s="50" t="s">
        <v>143</v>
      </c>
      <c r="M152" s="50" t="s">
        <v>3971</v>
      </c>
      <c r="N152" s="50" t="s">
        <v>6261</v>
      </c>
      <c r="O152" s="50">
        <v>994084</v>
      </c>
      <c r="P152" s="50" t="s">
        <v>7188</v>
      </c>
      <c r="Q152" s="50" t="s">
        <v>129</v>
      </c>
      <c r="R152" s="50" t="s">
        <v>127</v>
      </c>
      <c r="S152" s="50" t="s">
        <v>10781</v>
      </c>
      <c r="T152" s="4" t="s">
        <v>10782</v>
      </c>
      <c r="U152" s="4" t="s">
        <v>143</v>
      </c>
    </row>
    <row r="153" spans="1:21" x14ac:dyDescent="0.25">
      <c r="A153" s="44">
        <f>IF(IF(Helper_2!$C$3&lt;&gt;"",COUNTIF(G153:H153,"*"&amp;Helper_2!$C$3&amp;"*"),0)&gt;0,MAX($A$4:A152)+1,0)</f>
        <v>0</v>
      </c>
      <c r="B153" s="44">
        <v>150</v>
      </c>
      <c r="C153" s="44" t="str">
        <f>IF(E153="","",IF(COUNTIF($G$4:G153,G153)=1,MAX($C$4:C152)+1,""))</f>
        <v/>
      </c>
      <c r="D153" s="44">
        <v>150</v>
      </c>
      <c r="E153" s="50" t="s">
        <v>6142</v>
      </c>
      <c r="F153" s="50" t="s">
        <v>10777</v>
      </c>
      <c r="G153" s="50" t="s">
        <v>3970</v>
      </c>
      <c r="H153" s="50" t="s">
        <v>6728</v>
      </c>
      <c r="I153" s="50" t="s">
        <v>2388</v>
      </c>
      <c r="J153" s="50">
        <v>2436709</v>
      </c>
      <c r="K153" s="50" t="s">
        <v>7</v>
      </c>
      <c r="L153" s="50" t="s">
        <v>143</v>
      </c>
      <c r="M153" s="50" t="s">
        <v>3971</v>
      </c>
      <c r="N153" s="50" t="s">
        <v>6261</v>
      </c>
      <c r="O153" s="50">
        <v>994084</v>
      </c>
      <c r="P153" s="50" t="s">
        <v>7188</v>
      </c>
      <c r="Q153" s="50" t="s">
        <v>6143</v>
      </c>
      <c r="R153" s="50" t="s">
        <v>127</v>
      </c>
      <c r="S153" s="50" t="s">
        <v>10778</v>
      </c>
      <c r="T153" s="4" t="s">
        <v>10779</v>
      </c>
      <c r="U153" s="4" t="s">
        <v>143</v>
      </c>
    </row>
    <row r="154" spans="1:21" x14ac:dyDescent="0.25">
      <c r="A154" s="44">
        <f>IF(IF(Helper_2!$C$3&lt;&gt;"",COUNTIF(G154:H154,"*"&amp;Helper_2!$C$3&amp;"*"),0)&gt;0,MAX($A$4:A153)+1,0)</f>
        <v>0</v>
      </c>
      <c r="B154" s="44">
        <v>151</v>
      </c>
      <c r="C154" s="44" t="str">
        <f>IF(E154="","",IF(COUNTIF($G$4:G154,G154)=1,MAX($C$4:C153)+1,""))</f>
        <v/>
      </c>
      <c r="D154" s="44">
        <v>151</v>
      </c>
      <c r="E154" s="50" t="s">
        <v>6146</v>
      </c>
      <c r="F154" s="50" t="s">
        <v>10786</v>
      </c>
      <c r="G154" s="50" t="s">
        <v>3970</v>
      </c>
      <c r="H154" s="50" t="s">
        <v>6728</v>
      </c>
      <c r="I154" s="50" t="s">
        <v>2388</v>
      </c>
      <c r="J154" s="50">
        <v>2436708</v>
      </c>
      <c r="K154" s="50" t="s">
        <v>7</v>
      </c>
      <c r="L154" s="50" t="s">
        <v>143</v>
      </c>
      <c r="M154" s="50" t="s">
        <v>3971</v>
      </c>
      <c r="N154" s="50" t="s">
        <v>6261</v>
      </c>
      <c r="O154" s="50">
        <v>994084</v>
      </c>
      <c r="P154" s="50" t="s">
        <v>7188</v>
      </c>
      <c r="Q154" s="50" t="s">
        <v>131</v>
      </c>
      <c r="R154" s="50" t="s">
        <v>127</v>
      </c>
      <c r="S154" s="50" t="s">
        <v>10787</v>
      </c>
      <c r="T154" s="4" t="s">
        <v>10788</v>
      </c>
      <c r="U154" s="4" t="s">
        <v>143</v>
      </c>
    </row>
    <row r="155" spans="1:21" x14ac:dyDescent="0.25">
      <c r="A155" s="44">
        <f>IF(IF(Helper_2!$C$3&lt;&gt;"",COUNTIF(G155:H155,"*"&amp;Helper_2!$C$3&amp;"*"),0)&gt;0,MAX($A$4:A154)+1,0)</f>
        <v>0</v>
      </c>
      <c r="B155" s="44">
        <v>152</v>
      </c>
      <c r="C155" s="44" t="str">
        <f>IF(E155="","",IF(COUNTIF($G$4:G155,G155)=1,MAX($C$4:C154)+1,""))</f>
        <v/>
      </c>
      <c r="D155" s="44">
        <v>152</v>
      </c>
      <c r="E155" s="50" t="s">
        <v>6140</v>
      </c>
      <c r="F155" s="50" t="s">
        <v>10774</v>
      </c>
      <c r="G155" s="50" t="s">
        <v>3970</v>
      </c>
      <c r="H155" s="50" t="s">
        <v>6728</v>
      </c>
      <c r="I155" s="50" t="s">
        <v>2388</v>
      </c>
      <c r="J155" s="50">
        <v>2436707</v>
      </c>
      <c r="K155" s="50" t="s">
        <v>7</v>
      </c>
      <c r="L155" s="50" t="s">
        <v>143</v>
      </c>
      <c r="M155" s="50" t="s">
        <v>3971</v>
      </c>
      <c r="N155" s="50" t="s">
        <v>6261</v>
      </c>
      <c r="O155" s="50">
        <v>994084</v>
      </c>
      <c r="P155" s="50" t="s">
        <v>7188</v>
      </c>
      <c r="Q155" s="50" t="s">
        <v>6141</v>
      </c>
      <c r="R155" s="50" t="s">
        <v>127</v>
      </c>
      <c r="S155" s="50" t="s">
        <v>10775</v>
      </c>
      <c r="T155" s="4" t="s">
        <v>10776</v>
      </c>
      <c r="U155" s="4" t="s">
        <v>143</v>
      </c>
    </row>
    <row r="156" spans="1:21" x14ac:dyDescent="0.25">
      <c r="A156" s="44">
        <f>IF(IF(Helper_2!$C$3&lt;&gt;"",COUNTIF(G156:H156,"*"&amp;Helper_2!$C$3&amp;"*"),0)&gt;0,MAX($A$4:A155)+1,0)</f>
        <v>0</v>
      </c>
      <c r="B156" s="44">
        <v>153</v>
      </c>
      <c r="C156" s="44" t="str">
        <f>IF(E156="","",IF(COUNTIF($G$4:G156,G156)=1,MAX($C$4:C155)+1,""))</f>
        <v/>
      </c>
      <c r="D156" s="44">
        <v>153</v>
      </c>
      <c r="E156" s="50" t="s">
        <v>6139</v>
      </c>
      <c r="F156" s="50" t="s">
        <v>10771</v>
      </c>
      <c r="G156" s="50" t="s">
        <v>3970</v>
      </c>
      <c r="H156" s="50" t="s">
        <v>6728</v>
      </c>
      <c r="I156" s="50" t="s">
        <v>2388</v>
      </c>
      <c r="J156" s="50">
        <v>2436706</v>
      </c>
      <c r="K156" s="50" t="s">
        <v>7</v>
      </c>
      <c r="L156" s="50" t="s">
        <v>143</v>
      </c>
      <c r="M156" s="50" t="s">
        <v>3971</v>
      </c>
      <c r="N156" s="50" t="s">
        <v>6261</v>
      </c>
      <c r="O156" s="50">
        <v>994084</v>
      </c>
      <c r="P156" s="50" t="s">
        <v>7188</v>
      </c>
      <c r="Q156" s="50" t="s">
        <v>128</v>
      </c>
      <c r="R156" s="50" t="s">
        <v>127</v>
      </c>
      <c r="S156" s="50" t="s">
        <v>10772</v>
      </c>
      <c r="T156" s="4" t="s">
        <v>10773</v>
      </c>
      <c r="U156" s="4" t="s">
        <v>143</v>
      </c>
    </row>
    <row r="157" spans="1:21" x14ac:dyDescent="0.25">
      <c r="A157" s="44">
        <f>IF(IF(Helper_2!$C$3&lt;&gt;"",COUNTIF(G157:H157,"*"&amp;Helper_2!$C$3&amp;"*"),0)&gt;0,MAX($A$4:A156)+1,0)</f>
        <v>0</v>
      </c>
      <c r="B157" s="44">
        <v>154</v>
      </c>
      <c r="C157" s="44">
        <f>IF(E157="","",IF(COUNTIF($G$4:G157,G157)=1,MAX($C$4:C156)+1,""))</f>
        <v>109</v>
      </c>
      <c r="D157" s="44">
        <v>154</v>
      </c>
      <c r="E157" s="50" t="s">
        <v>6136</v>
      </c>
      <c r="F157" s="50" t="s">
        <v>10766</v>
      </c>
      <c r="G157" s="50" t="s">
        <v>1255</v>
      </c>
      <c r="H157" s="50" t="s">
        <v>6582</v>
      </c>
      <c r="I157" s="50" t="s">
        <v>2388</v>
      </c>
      <c r="J157" s="50">
        <v>2431835</v>
      </c>
      <c r="K157" s="50" t="s">
        <v>7</v>
      </c>
      <c r="L157" s="50" t="s">
        <v>9</v>
      </c>
      <c r="M157" s="50" t="s">
        <v>143</v>
      </c>
      <c r="N157" s="50" t="s">
        <v>6261</v>
      </c>
      <c r="O157" s="50">
        <v>994146</v>
      </c>
      <c r="P157" s="50" t="s">
        <v>7152</v>
      </c>
      <c r="Q157" s="50" t="s">
        <v>219</v>
      </c>
      <c r="R157" s="50" t="s">
        <v>218</v>
      </c>
      <c r="S157" s="50" t="s">
        <v>10767</v>
      </c>
      <c r="T157" s="4" t="s">
        <v>10768</v>
      </c>
      <c r="U157" s="4">
        <v>0.11</v>
      </c>
    </row>
    <row r="158" spans="1:21" x14ac:dyDescent="0.25">
      <c r="A158" s="44">
        <f>IF(IF(Helper_2!$C$3&lt;&gt;"",COUNTIF(G158:H158,"*"&amp;Helper_2!$C$3&amp;"*"),0)&gt;0,MAX($A$4:A157)+1,0)</f>
        <v>0</v>
      </c>
      <c r="B158" s="44">
        <v>155</v>
      </c>
      <c r="C158" s="44">
        <f>IF(E158="","",IF(COUNTIF($G$4:G158,G158)=1,MAX($C$4:C157)+1,""))</f>
        <v>110</v>
      </c>
      <c r="D158" s="44">
        <v>155</v>
      </c>
      <c r="E158" s="50" t="s">
        <v>6131</v>
      </c>
      <c r="F158" s="50" t="s">
        <v>10750</v>
      </c>
      <c r="G158" s="50" t="s">
        <v>1253</v>
      </c>
      <c r="H158" s="50" t="s">
        <v>6132</v>
      </c>
      <c r="I158" s="50" t="s">
        <v>2388</v>
      </c>
      <c r="J158" s="50">
        <v>2430225</v>
      </c>
      <c r="K158" s="50" t="s">
        <v>7</v>
      </c>
      <c r="L158" s="50" t="s">
        <v>9</v>
      </c>
      <c r="M158" s="50" t="s">
        <v>3967</v>
      </c>
      <c r="N158" s="50" t="s">
        <v>6261</v>
      </c>
      <c r="O158" s="50">
        <v>949690</v>
      </c>
      <c r="P158" s="50" t="s">
        <v>6529</v>
      </c>
      <c r="Q158" s="50" t="s">
        <v>123</v>
      </c>
      <c r="R158" s="50" t="s">
        <v>10</v>
      </c>
      <c r="S158" s="50" t="s">
        <v>10751</v>
      </c>
      <c r="T158" s="4" t="s">
        <v>10752</v>
      </c>
      <c r="U158" s="4">
        <v>4</v>
      </c>
    </row>
    <row r="159" spans="1:21" x14ac:dyDescent="0.25">
      <c r="A159" s="44">
        <f>IF(IF(Helper_2!$C$3&lt;&gt;"",COUNTIF(G159:H159,"*"&amp;Helper_2!$C$3&amp;"*"),0)&gt;0,MAX($A$4:A158)+1,0)</f>
        <v>0</v>
      </c>
      <c r="B159" s="44">
        <v>156</v>
      </c>
      <c r="C159" s="44">
        <f>IF(E159="","",IF(COUNTIF($G$4:G159,G159)=1,MAX($C$4:C158)+1,""))</f>
        <v>111</v>
      </c>
      <c r="D159" s="44">
        <v>156</v>
      </c>
      <c r="E159" s="50" t="s">
        <v>6150</v>
      </c>
      <c r="F159" s="50" t="s">
        <v>10798</v>
      </c>
      <c r="G159" s="50" t="s">
        <v>3973</v>
      </c>
      <c r="H159" s="50" t="s">
        <v>6613</v>
      </c>
      <c r="I159" s="50" t="s">
        <v>2388</v>
      </c>
      <c r="J159" s="50">
        <v>2429948</v>
      </c>
      <c r="K159" s="50" t="s">
        <v>7</v>
      </c>
      <c r="L159" s="50" t="s">
        <v>2687</v>
      </c>
      <c r="M159" s="50" t="s">
        <v>143</v>
      </c>
      <c r="N159" s="50" t="s">
        <v>6261</v>
      </c>
      <c r="O159" s="50">
        <v>994157</v>
      </c>
      <c r="P159" s="50" t="s">
        <v>6398</v>
      </c>
      <c r="Q159" s="50" t="s">
        <v>6151</v>
      </c>
      <c r="R159" s="50" t="s">
        <v>163</v>
      </c>
      <c r="S159" s="50" t="s">
        <v>10799</v>
      </c>
      <c r="T159" s="4" t="s">
        <v>10799</v>
      </c>
      <c r="U159" s="4">
        <v>1</v>
      </c>
    </row>
    <row r="160" spans="1:21" x14ac:dyDescent="0.25">
      <c r="A160" s="44">
        <f>IF(IF(Helper_2!$C$3&lt;&gt;"",COUNTIF(G160:H160,"*"&amp;Helper_2!$C$3&amp;"*"),0)&gt;0,MAX($A$4:A159)+1,0)</f>
        <v>0</v>
      </c>
      <c r="B160" s="44">
        <v>157</v>
      </c>
      <c r="C160" s="44">
        <f>IF(E160="","",IF(COUNTIF($G$4:G160,G160)=1,MAX($C$4:C159)+1,""))</f>
        <v>112</v>
      </c>
      <c r="D160" s="44">
        <v>157</v>
      </c>
      <c r="E160" s="50" t="s">
        <v>6154</v>
      </c>
      <c r="F160" s="50" t="s">
        <v>10805</v>
      </c>
      <c r="G160" s="50" t="s">
        <v>1259</v>
      </c>
      <c r="H160" s="50" t="s">
        <v>6689</v>
      </c>
      <c r="I160" s="50" t="s">
        <v>2388</v>
      </c>
      <c r="J160" s="50">
        <v>2426436</v>
      </c>
      <c r="K160" s="50" t="s">
        <v>7</v>
      </c>
      <c r="L160" s="50" t="s">
        <v>9</v>
      </c>
      <c r="M160" s="50" t="s">
        <v>143</v>
      </c>
      <c r="N160" s="50" t="s">
        <v>6263</v>
      </c>
      <c r="O160" s="50">
        <v>999463</v>
      </c>
      <c r="P160" s="50" t="s">
        <v>6690</v>
      </c>
      <c r="Q160" s="50" t="s">
        <v>108</v>
      </c>
      <c r="R160" s="50" t="s">
        <v>209</v>
      </c>
      <c r="S160" s="50" t="s">
        <v>10806</v>
      </c>
      <c r="T160" s="4" t="s">
        <v>10806</v>
      </c>
      <c r="U160" s="4">
        <v>1.3</v>
      </c>
    </row>
    <row r="161" spans="1:21" x14ac:dyDescent="0.25">
      <c r="A161" s="44">
        <f>IF(IF(Helper_2!$C$3&lt;&gt;"",COUNTIF(G161:H161,"*"&amp;Helper_2!$C$3&amp;"*"),0)&gt;0,MAX($A$4:A160)+1,0)</f>
        <v>0</v>
      </c>
      <c r="B161" s="44">
        <v>158</v>
      </c>
      <c r="C161" s="44">
        <f>IF(E161="","",IF(COUNTIF($G$4:G161,G161)=1,MAX($C$4:C160)+1,""))</f>
        <v>113</v>
      </c>
      <c r="D161" s="44">
        <v>158</v>
      </c>
      <c r="E161" s="50" t="s">
        <v>6135</v>
      </c>
      <c r="F161" s="50" t="s">
        <v>10755</v>
      </c>
      <c r="G161" s="50" t="s">
        <v>1254</v>
      </c>
      <c r="H161" s="50" t="s">
        <v>6134</v>
      </c>
      <c r="I161" s="50" t="s">
        <v>2388</v>
      </c>
      <c r="J161" s="50">
        <v>2424439</v>
      </c>
      <c r="K161" s="50" t="s">
        <v>7</v>
      </c>
      <c r="L161" s="50" t="s">
        <v>9</v>
      </c>
      <c r="M161" s="50" t="s">
        <v>3968</v>
      </c>
      <c r="N161" s="50" t="s">
        <v>6263</v>
      </c>
      <c r="O161" s="50">
        <v>995257</v>
      </c>
      <c r="P161" s="50" t="s">
        <v>6683</v>
      </c>
      <c r="Q161" s="50" t="s">
        <v>125</v>
      </c>
      <c r="R161" s="50" t="s">
        <v>10</v>
      </c>
      <c r="S161" s="50" t="s">
        <v>10756</v>
      </c>
      <c r="T161" s="4" t="s">
        <v>10756</v>
      </c>
      <c r="U161" s="4">
        <v>0.3</v>
      </c>
    </row>
    <row r="162" spans="1:21" x14ac:dyDescent="0.25">
      <c r="A162" s="44">
        <f>IF(IF(Helper_2!$C$3&lt;&gt;"",COUNTIF(G162:H162,"*"&amp;Helper_2!$C$3&amp;"*"),0)&gt;0,MAX($A$4:A161)+1,0)</f>
        <v>0</v>
      </c>
      <c r="B162" s="44">
        <v>159</v>
      </c>
      <c r="C162" s="44" t="str">
        <f>IF(E162="","",IF(COUNTIF($G$4:G162,G162)=1,MAX($C$4:C161)+1,""))</f>
        <v/>
      </c>
      <c r="D162" s="44">
        <v>159</v>
      </c>
      <c r="E162" s="50" t="s">
        <v>6133</v>
      </c>
      <c r="F162" s="50" t="s">
        <v>10753</v>
      </c>
      <c r="G162" s="50" t="s">
        <v>1254</v>
      </c>
      <c r="H162" s="50" t="s">
        <v>6134</v>
      </c>
      <c r="I162" s="50" t="s">
        <v>2388</v>
      </c>
      <c r="J162" s="50">
        <v>2424438</v>
      </c>
      <c r="K162" s="50" t="s">
        <v>7</v>
      </c>
      <c r="L162" s="50" t="s">
        <v>9</v>
      </c>
      <c r="M162" s="50" t="s">
        <v>3968</v>
      </c>
      <c r="N162" s="50" t="s">
        <v>6263</v>
      </c>
      <c r="O162" s="50">
        <v>995257</v>
      </c>
      <c r="P162" s="50" t="s">
        <v>6683</v>
      </c>
      <c r="Q162" s="50" t="s">
        <v>124</v>
      </c>
      <c r="R162" s="50" t="s">
        <v>15</v>
      </c>
      <c r="S162" s="50" t="s">
        <v>10754</v>
      </c>
      <c r="T162" s="4" t="s">
        <v>10754</v>
      </c>
      <c r="U162" s="4">
        <v>0.3</v>
      </c>
    </row>
    <row r="163" spans="1:21" x14ac:dyDescent="0.25">
      <c r="A163" s="44">
        <f>IF(IF(Helper_2!$C$3&lt;&gt;"",COUNTIF(G163:H163,"*"&amp;Helper_2!$C$3&amp;"*"),0)&gt;0,MAX($A$4:A162)+1,0)</f>
        <v>0</v>
      </c>
      <c r="B163" s="44">
        <v>160</v>
      </c>
      <c r="C163" s="44">
        <f>IF(E163="","",IF(COUNTIF($G$4:G163,G163)=1,MAX($C$4:C162)+1,""))</f>
        <v>114</v>
      </c>
      <c r="D163" s="44">
        <v>160</v>
      </c>
      <c r="E163" s="50" t="s">
        <v>6127</v>
      </c>
      <c r="F163" s="50" t="s">
        <v>10745</v>
      </c>
      <c r="G163" s="50" t="s">
        <v>3965</v>
      </c>
      <c r="H163" s="50" t="s">
        <v>6128</v>
      </c>
      <c r="I163" s="50" t="s">
        <v>2388</v>
      </c>
      <c r="J163" s="50">
        <v>2412220</v>
      </c>
      <c r="K163" s="50" t="s">
        <v>7</v>
      </c>
      <c r="L163" s="50" t="s">
        <v>2661</v>
      </c>
      <c r="M163" s="50" t="s">
        <v>143</v>
      </c>
      <c r="N163" s="50" t="s">
        <v>6261</v>
      </c>
      <c r="O163" s="50">
        <v>995232</v>
      </c>
      <c r="P163" s="50" t="s">
        <v>6419</v>
      </c>
      <c r="Q163" s="50" t="s">
        <v>77</v>
      </c>
      <c r="R163" s="50" t="s">
        <v>10</v>
      </c>
      <c r="S163" s="50" t="s">
        <v>10746</v>
      </c>
      <c r="T163" s="4" t="s">
        <v>10747</v>
      </c>
      <c r="U163" s="4">
        <v>1.125</v>
      </c>
    </row>
    <row r="164" spans="1:21" x14ac:dyDescent="0.25">
      <c r="A164" s="44">
        <f>IF(IF(Helper_2!$C$3&lt;&gt;"",COUNTIF(G164:H164,"*"&amp;Helper_2!$C$3&amp;"*"),0)&gt;0,MAX($A$4:A163)+1,0)</f>
        <v>0</v>
      </c>
      <c r="B164" s="44">
        <v>161</v>
      </c>
      <c r="C164" s="44">
        <f>IF(E164="","",IF(COUNTIF($G$4:G164,G164)=1,MAX($C$4:C163)+1,""))</f>
        <v>115</v>
      </c>
      <c r="D164" s="44">
        <v>161</v>
      </c>
      <c r="E164" s="50" t="s">
        <v>6948</v>
      </c>
      <c r="F164" s="50" t="s">
        <v>10742</v>
      </c>
      <c r="G164" s="50" t="s">
        <v>6949</v>
      </c>
      <c r="H164" s="50" t="s">
        <v>6950</v>
      </c>
      <c r="I164" s="50" t="s">
        <v>2388</v>
      </c>
      <c r="J164" s="50">
        <v>2403801</v>
      </c>
      <c r="K164" s="50" t="s">
        <v>7</v>
      </c>
      <c r="L164" s="50" t="s">
        <v>9</v>
      </c>
      <c r="M164" s="50" t="s">
        <v>6951</v>
      </c>
      <c r="N164" s="50" t="s">
        <v>6263</v>
      </c>
      <c r="O164" s="50">
        <v>1127862</v>
      </c>
      <c r="P164" s="50" t="s">
        <v>6952</v>
      </c>
      <c r="Q164" s="50" t="s">
        <v>6953</v>
      </c>
      <c r="R164" s="50" t="s">
        <v>15</v>
      </c>
      <c r="S164" s="50" t="s">
        <v>10743</v>
      </c>
      <c r="T164" s="4" t="s">
        <v>10744</v>
      </c>
      <c r="U164" s="4">
        <v>0.16300000000000001</v>
      </c>
    </row>
    <row r="165" spans="1:21" x14ac:dyDescent="0.25">
      <c r="A165" s="44">
        <f>IF(IF(Helper_2!$C$3&lt;&gt;"",COUNTIF(G165:H165,"*"&amp;Helper_2!$C$3&amp;"*"),0)&gt;0,MAX($A$4:A164)+1,0)</f>
        <v>0</v>
      </c>
      <c r="B165" s="44">
        <v>162</v>
      </c>
      <c r="C165" s="44">
        <f>IF(E165="","",IF(COUNTIF($G$4:G165,G165)=1,MAX($C$4:C164)+1,""))</f>
        <v>116</v>
      </c>
      <c r="D165" s="44">
        <v>162</v>
      </c>
      <c r="E165" s="50" t="s">
        <v>6129</v>
      </c>
      <c r="F165" s="50" t="s">
        <v>10748</v>
      </c>
      <c r="G165" s="50" t="s">
        <v>1252</v>
      </c>
      <c r="H165" s="50" t="s">
        <v>6130</v>
      </c>
      <c r="I165" s="50" t="s">
        <v>2388</v>
      </c>
      <c r="J165" s="50">
        <v>2389750</v>
      </c>
      <c r="K165" s="50" t="s">
        <v>7</v>
      </c>
      <c r="L165" s="50" t="s">
        <v>9</v>
      </c>
      <c r="M165" s="50" t="s">
        <v>3966</v>
      </c>
      <c r="N165" s="50" t="s">
        <v>6263</v>
      </c>
      <c r="O165" s="50">
        <v>1070759</v>
      </c>
      <c r="P165" s="50" t="s">
        <v>6670</v>
      </c>
      <c r="Q165" s="50" t="s">
        <v>122</v>
      </c>
      <c r="R165" s="50" t="s">
        <v>15</v>
      </c>
      <c r="S165" s="50" t="s">
        <v>10749</v>
      </c>
      <c r="T165" s="4" t="s">
        <v>10749</v>
      </c>
      <c r="U165" s="4">
        <v>0.16</v>
      </c>
    </row>
    <row r="166" spans="1:21" x14ac:dyDescent="0.25">
      <c r="A166" s="44">
        <f>IF(IF(Helper_2!$C$3&lt;&gt;"",COUNTIF(G166:H166,"*"&amp;Helper_2!$C$3&amp;"*"),0)&gt;0,MAX($A$4:A165)+1,0)</f>
        <v>0</v>
      </c>
      <c r="B166" s="44">
        <v>163</v>
      </c>
      <c r="C166" s="44">
        <f>IF(E166="","",IF(COUNTIF($G$4:G166,G166)=1,MAX($C$4:C165)+1,""))</f>
        <v>117</v>
      </c>
      <c r="D166" s="44">
        <v>163</v>
      </c>
      <c r="E166" s="50" t="s">
        <v>5453</v>
      </c>
      <c r="F166" s="50" t="s">
        <v>9618</v>
      </c>
      <c r="G166" s="50" t="s">
        <v>2227</v>
      </c>
      <c r="H166" s="50" t="s">
        <v>2227</v>
      </c>
      <c r="I166" s="50" t="s">
        <v>2389</v>
      </c>
      <c r="J166" s="50">
        <v>2375968</v>
      </c>
      <c r="K166" s="50" t="s">
        <v>7</v>
      </c>
      <c r="L166" s="50" t="s">
        <v>9</v>
      </c>
      <c r="M166" s="50" t="s">
        <v>143</v>
      </c>
      <c r="N166" s="50" t="s">
        <v>6272</v>
      </c>
      <c r="O166" s="50">
        <v>1000002</v>
      </c>
      <c r="P166" s="50" t="s">
        <v>6290</v>
      </c>
      <c r="Q166" s="50" t="s">
        <v>941</v>
      </c>
      <c r="R166" s="50" t="s">
        <v>15</v>
      </c>
      <c r="S166" s="50" t="s">
        <v>9619</v>
      </c>
      <c r="T166" s="4" t="s">
        <v>9619</v>
      </c>
      <c r="U166" s="4">
        <v>0.72</v>
      </c>
    </row>
    <row r="167" spans="1:21" x14ac:dyDescent="0.25">
      <c r="A167" s="44">
        <f>IF(IF(Helper_2!$C$3&lt;&gt;"",COUNTIF(G167:H167,"*"&amp;Helper_2!$C$3&amp;"*"),0)&gt;0,MAX($A$4:A166)+1,0)</f>
        <v>0</v>
      </c>
      <c r="B167" s="44">
        <v>164</v>
      </c>
      <c r="C167" s="44">
        <f>IF(E167="","",IF(COUNTIF($G$4:G167,G167)=1,MAX($C$4:C166)+1,""))</f>
        <v>118</v>
      </c>
      <c r="D167" s="44">
        <v>164</v>
      </c>
      <c r="E167" s="50" t="s">
        <v>11292</v>
      </c>
      <c r="F167" s="50" t="s">
        <v>8312</v>
      </c>
      <c r="G167" s="50" t="s">
        <v>1707</v>
      </c>
      <c r="H167" s="50" t="s">
        <v>1707</v>
      </c>
      <c r="I167" s="50" t="s">
        <v>2389</v>
      </c>
      <c r="J167" s="50">
        <v>2370867</v>
      </c>
      <c r="K167" s="50" t="s">
        <v>7</v>
      </c>
      <c r="L167" s="50" t="s">
        <v>9</v>
      </c>
      <c r="M167" s="50" t="s">
        <v>143</v>
      </c>
      <c r="N167" s="50" t="s">
        <v>6261</v>
      </c>
      <c r="O167" s="50">
        <v>995234</v>
      </c>
      <c r="P167" s="50" t="s">
        <v>6320</v>
      </c>
      <c r="Q167" s="50" t="s">
        <v>11293</v>
      </c>
      <c r="R167" s="50" t="s">
        <v>10</v>
      </c>
      <c r="S167" s="50" t="s">
        <v>8313</v>
      </c>
      <c r="T167" s="4" t="s">
        <v>8313</v>
      </c>
      <c r="U167" s="4">
        <v>0.72</v>
      </c>
    </row>
    <row r="168" spans="1:21" x14ac:dyDescent="0.25">
      <c r="A168" s="44">
        <f>IF(IF(Helper_2!$C$3&lt;&gt;"",COUNTIF(G168:H168,"*"&amp;Helper_2!$C$3&amp;"*"),0)&gt;0,MAX($A$4:A167)+1,0)</f>
        <v>0</v>
      </c>
      <c r="B168" s="44">
        <v>165</v>
      </c>
      <c r="C168" s="44">
        <f>IF(E168="","",IF(COUNTIF($G$4:G168,G168)=1,MAX($C$4:C167)+1,""))</f>
        <v>119</v>
      </c>
      <c r="D168" s="44">
        <v>165</v>
      </c>
      <c r="E168" s="50" t="s">
        <v>4642</v>
      </c>
      <c r="F168" s="50" t="s">
        <v>8314</v>
      </c>
      <c r="G168" s="50" t="s">
        <v>1708</v>
      </c>
      <c r="H168" s="50" t="s">
        <v>1708</v>
      </c>
      <c r="I168" s="50" t="s">
        <v>2389</v>
      </c>
      <c r="J168" s="50">
        <v>2370866</v>
      </c>
      <c r="K168" s="50" t="s">
        <v>7</v>
      </c>
      <c r="L168" s="50" t="s">
        <v>9</v>
      </c>
      <c r="M168" s="50" t="s">
        <v>143</v>
      </c>
      <c r="N168" s="50" t="s">
        <v>6261</v>
      </c>
      <c r="O168" s="50">
        <v>995234</v>
      </c>
      <c r="P168" s="50" t="s">
        <v>6320</v>
      </c>
      <c r="Q168" s="50" t="s">
        <v>543</v>
      </c>
      <c r="R168" s="50" t="s">
        <v>10</v>
      </c>
      <c r="S168" s="50" t="s">
        <v>8315</v>
      </c>
      <c r="T168" s="4" t="s">
        <v>8315</v>
      </c>
      <c r="U168" s="4">
        <v>0.86399999999999999</v>
      </c>
    </row>
    <row r="169" spans="1:21" x14ac:dyDescent="0.25">
      <c r="A169" s="44">
        <f>IF(IF(Helper_2!$C$3&lt;&gt;"",COUNTIF(G169:H169,"*"&amp;Helper_2!$C$3&amp;"*"),0)&gt;0,MAX($A$4:A168)+1,0)</f>
        <v>0</v>
      </c>
      <c r="B169" s="44">
        <v>166</v>
      </c>
      <c r="C169" s="44">
        <f>IF(E169="","",IF(COUNTIF($G$4:G169,G169)=1,MAX($C$4:C168)+1,""))</f>
        <v>120</v>
      </c>
      <c r="D169" s="44">
        <v>166</v>
      </c>
      <c r="E169" s="50" t="s">
        <v>4643</v>
      </c>
      <c r="F169" s="50" t="s">
        <v>8316</v>
      </c>
      <c r="G169" s="50" t="s">
        <v>1709</v>
      </c>
      <c r="H169" s="50" t="s">
        <v>1709</v>
      </c>
      <c r="I169" s="50" t="s">
        <v>2389</v>
      </c>
      <c r="J169" s="50">
        <v>2370865</v>
      </c>
      <c r="K169" s="50" t="s">
        <v>7</v>
      </c>
      <c r="L169" s="50" t="s">
        <v>9</v>
      </c>
      <c r="M169" s="50" t="s">
        <v>143</v>
      </c>
      <c r="N169" s="50" t="s">
        <v>6261</v>
      </c>
      <c r="O169" s="50">
        <v>995234</v>
      </c>
      <c r="P169" s="50" t="s">
        <v>6320</v>
      </c>
      <c r="Q169" s="50" t="s">
        <v>544</v>
      </c>
      <c r="R169" s="50" t="s">
        <v>10</v>
      </c>
      <c r="S169" s="50" t="s">
        <v>8317</v>
      </c>
      <c r="T169" s="4" t="s">
        <v>8317</v>
      </c>
      <c r="U169" s="4">
        <v>0.72</v>
      </c>
    </row>
    <row r="170" spans="1:21" x14ac:dyDescent="0.25">
      <c r="A170" s="44">
        <f>IF(IF(Helper_2!$C$3&lt;&gt;"",COUNTIF(G170:H170,"*"&amp;Helper_2!$C$3&amp;"*"),0)&gt;0,MAX($A$4:A169)+1,0)</f>
        <v>0</v>
      </c>
      <c r="B170" s="44">
        <v>167</v>
      </c>
      <c r="C170" s="44">
        <f>IF(E170="","",IF(COUNTIF($G$4:G170,G170)=1,MAX($C$4:C169)+1,""))</f>
        <v>121</v>
      </c>
      <c r="D170" s="44">
        <v>167</v>
      </c>
      <c r="E170" s="50" t="s">
        <v>6851</v>
      </c>
      <c r="F170" s="50" t="s">
        <v>10739</v>
      </c>
      <c r="G170" s="50" t="s">
        <v>6852</v>
      </c>
      <c r="H170" s="50" t="s">
        <v>6853</v>
      </c>
      <c r="I170" s="50" t="s">
        <v>2388</v>
      </c>
      <c r="J170" s="50">
        <v>2365990</v>
      </c>
      <c r="K170" s="50" t="s">
        <v>7</v>
      </c>
      <c r="L170" s="50" t="s">
        <v>9</v>
      </c>
      <c r="M170" s="50" t="s">
        <v>6854</v>
      </c>
      <c r="N170" s="50" t="s">
        <v>6263</v>
      </c>
      <c r="O170" s="50">
        <v>993912</v>
      </c>
      <c r="P170" s="50" t="s">
        <v>6855</v>
      </c>
      <c r="Q170" s="50" t="s">
        <v>6856</v>
      </c>
      <c r="R170" s="50" t="s">
        <v>15</v>
      </c>
      <c r="S170" s="50" t="s">
        <v>10740</v>
      </c>
      <c r="T170" s="4" t="s">
        <v>10741</v>
      </c>
      <c r="U170" s="4">
        <v>0.35</v>
      </c>
    </row>
    <row r="171" spans="1:21" x14ac:dyDescent="0.25">
      <c r="A171" s="44">
        <f>IF(IF(Helper_2!$C$3&lt;&gt;"",COUNTIF(G171:H171,"*"&amp;Helper_2!$C$3&amp;"*"),0)&gt;0,MAX($A$4:A170)+1,0)</f>
        <v>0</v>
      </c>
      <c r="B171" s="44">
        <v>168</v>
      </c>
      <c r="C171" s="44">
        <f>IF(E171="","",IF(COUNTIF($G$4:G171,G171)=1,MAX($C$4:C170)+1,""))</f>
        <v>122</v>
      </c>
      <c r="D171" s="44">
        <v>168</v>
      </c>
      <c r="E171" s="50" t="s">
        <v>6126</v>
      </c>
      <c r="F171" s="50" t="s">
        <v>10737</v>
      </c>
      <c r="G171" s="50" t="s">
        <v>1251</v>
      </c>
      <c r="H171" s="50" t="s">
        <v>6124</v>
      </c>
      <c r="I171" s="50" t="s">
        <v>2388</v>
      </c>
      <c r="J171" s="50">
        <v>2365370</v>
      </c>
      <c r="K171" s="50" t="s">
        <v>7</v>
      </c>
      <c r="L171" s="50" t="s">
        <v>143</v>
      </c>
      <c r="M171" s="50" t="s">
        <v>3964</v>
      </c>
      <c r="N171" s="50" t="s">
        <v>6261</v>
      </c>
      <c r="O171" s="50">
        <v>994652</v>
      </c>
      <c r="P171" s="50" t="s">
        <v>6658</v>
      </c>
      <c r="Q171" s="50" t="s">
        <v>121</v>
      </c>
      <c r="R171" s="50" t="s">
        <v>10</v>
      </c>
      <c r="S171" s="50" t="s">
        <v>10738</v>
      </c>
      <c r="T171" s="4" t="s">
        <v>10738</v>
      </c>
      <c r="U171" s="4">
        <v>0.158</v>
      </c>
    </row>
    <row r="172" spans="1:21" x14ac:dyDescent="0.25">
      <c r="A172" s="44">
        <f>IF(IF(Helper_2!$C$3&lt;&gt;"",COUNTIF(G172:H172,"*"&amp;Helper_2!$C$3&amp;"*"),0)&gt;0,MAX($A$4:A171)+1,0)</f>
        <v>0</v>
      </c>
      <c r="B172" s="44">
        <v>169</v>
      </c>
      <c r="C172" s="44" t="str">
        <f>IF(E172="","",IF(COUNTIF($G$4:G172,G172)=1,MAX($C$4:C171)+1,""))</f>
        <v/>
      </c>
      <c r="D172" s="44">
        <v>169</v>
      </c>
      <c r="E172" s="50" t="s">
        <v>6123</v>
      </c>
      <c r="F172" s="50" t="s">
        <v>10735</v>
      </c>
      <c r="G172" s="50" t="s">
        <v>1251</v>
      </c>
      <c r="H172" s="50" t="s">
        <v>6124</v>
      </c>
      <c r="I172" s="50" t="s">
        <v>2388</v>
      </c>
      <c r="J172" s="50">
        <v>2365369</v>
      </c>
      <c r="K172" s="50" t="s">
        <v>7</v>
      </c>
      <c r="L172" s="50" t="s">
        <v>143</v>
      </c>
      <c r="M172" s="50" t="s">
        <v>3964</v>
      </c>
      <c r="N172" s="50" t="s">
        <v>6261</v>
      </c>
      <c r="O172" s="50">
        <v>994652</v>
      </c>
      <c r="P172" s="50" t="s">
        <v>6658</v>
      </c>
      <c r="Q172" s="50" t="s">
        <v>6125</v>
      </c>
      <c r="R172" s="50" t="s">
        <v>10</v>
      </c>
      <c r="S172" s="50" t="s">
        <v>10736</v>
      </c>
      <c r="T172" s="4" t="s">
        <v>10736</v>
      </c>
      <c r="U172" s="4">
        <v>0.86399999999999999</v>
      </c>
    </row>
    <row r="173" spans="1:21" x14ac:dyDescent="0.25">
      <c r="A173" s="44">
        <f>IF(IF(Helper_2!$C$3&lt;&gt;"",COUNTIF(G173:H173,"*"&amp;Helper_2!$C$3&amp;"*"),0)&gt;0,MAX($A$4:A172)+1,0)</f>
        <v>0</v>
      </c>
      <c r="B173" s="44">
        <v>170</v>
      </c>
      <c r="C173" s="44">
        <f>IF(E173="","",IF(COUNTIF($G$4:G173,G173)=1,MAX($C$4:C172)+1,""))</f>
        <v>123</v>
      </c>
      <c r="D173" s="44">
        <v>170</v>
      </c>
      <c r="E173" s="50" t="s">
        <v>6121</v>
      </c>
      <c r="F173" s="50" t="s">
        <v>10733</v>
      </c>
      <c r="G173" s="50" t="s">
        <v>1250</v>
      </c>
      <c r="H173" s="50" t="s">
        <v>6122</v>
      </c>
      <c r="I173" s="50" t="s">
        <v>2388</v>
      </c>
      <c r="J173" s="50">
        <v>2359284</v>
      </c>
      <c r="K173" s="50" t="s">
        <v>7</v>
      </c>
      <c r="L173" s="50" t="s">
        <v>9</v>
      </c>
      <c r="M173" s="50" t="s">
        <v>3963</v>
      </c>
      <c r="N173" s="50" t="s">
        <v>6313</v>
      </c>
      <c r="O173" s="50">
        <v>960357</v>
      </c>
      <c r="P173" s="50" t="s">
        <v>6669</v>
      </c>
      <c r="Q173" s="50" t="s">
        <v>120</v>
      </c>
      <c r="R173" s="50" t="s">
        <v>15</v>
      </c>
      <c r="S173" s="50" t="s">
        <v>10734</v>
      </c>
      <c r="T173" s="4" t="s">
        <v>10734</v>
      </c>
      <c r="U173" s="4">
        <v>1</v>
      </c>
    </row>
    <row r="174" spans="1:21" x14ac:dyDescent="0.25">
      <c r="A174" s="44">
        <f>IF(IF(Helper_2!$C$3&lt;&gt;"",COUNTIF(G174:H174,"*"&amp;Helper_2!$C$3&amp;"*"),0)&gt;0,MAX($A$4:A173)+1,0)</f>
        <v>0</v>
      </c>
      <c r="B174" s="44">
        <v>171</v>
      </c>
      <c r="C174" s="44">
        <f>IF(E174="","",IF(COUNTIF($G$4:G174,G174)=1,MAX($C$4:C173)+1,""))</f>
        <v>124</v>
      </c>
      <c r="D174" s="44">
        <v>171</v>
      </c>
      <c r="E174" s="50" t="s">
        <v>6842</v>
      </c>
      <c r="F174" s="50" t="s">
        <v>10730</v>
      </c>
      <c r="G174" s="50" t="s">
        <v>6838</v>
      </c>
      <c r="H174" s="50" t="s">
        <v>6839</v>
      </c>
      <c r="I174" s="50" t="s">
        <v>2388</v>
      </c>
      <c r="J174" s="50">
        <v>2359187</v>
      </c>
      <c r="K174" s="50" t="s">
        <v>7</v>
      </c>
      <c r="L174" s="50" t="s">
        <v>9</v>
      </c>
      <c r="M174" s="50" t="s">
        <v>6840</v>
      </c>
      <c r="N174" s="50" t="s">
        <v>6263</v>
      </c>
      <c r="O174" s="50">
        <v>995215</v>
      </c>
      <c r="P174" s="50" t="s">
        <v>6486</v>
      </c>
      <c r="Q174" s="50" t="s">
        <v>6843</v>
      </c>
      <c r="R174" s="50" t="s">
        <v>15</v>
      </c>
      <c r="S174" s="50" t="s">
        <v>10731</v>
      </c>
      <c r="T174" s="4" t="s">
        <v>10732</v>
      </c>
      <c r="U174" s="4">
        <v>9.5000000000000001E-2</v>
      </c>
    </row>
    <row r="175" spans="1:21" x14ac:dyDescent="0.25">
      <c r="A175" s="44">
        <f>IF(IF(Helper_2!$C$3&lt;&gt;"",COUNTIF(G175:H175,"*"&amp;Helper_2!$C$3&amp;"*"),0)&gt;0,MAX($A$4:A174)+1,0)</f>
        <v>0</v>
      </c>
      <c r="B175" s="44">
        <v>172</v>
      </c>
      <c r="C175" s="44" t="str">
        <f>IF(E175="","",IF(COUNTIF($G$4:G175,G175)=1,MAX($C$4:C174)+1,""))</f>
        <v/>
      </c>
      <c r="D175" s="44">
        <v>172</v>
      </c>
      <c r="E175" s="50" t="s">
        <v>6837</v>
      </c>
      <c r="F175" s="50" t="s">
        <v>10727</v>
      </c>
      <c r="G175" s="50" t="s">
        <v>6838</v>
      </c>
      <c r="H175" s="50" t="s">
        <v>6839</v>
      </c>
      <c r="I175" s="50" t="s">
        <v>2388</v>
      </c>
      <c r="J175" s="50">
        <v>2359186</v>
      </c>
      <c r="K175" s="50" t="s">
        <v>7</v>
      </c>
      <c r="L175" s="50" t="s">
        <v>9</v>
      </c>
      <c r="M175" s="50" t="s">
        <v>6840</v>
      </c>
      <c r="N175" s="50" t="s">
        <v>6263</v>
      </c>
      <c r="O175" s="50">
        <v>995215</v>
      </c>
      <c r="P175" s="50" t="s">
        <v>6486</v>
      </c>
      <c r="Q175" s="50" t="s">
        <v>6841</v>
      </c>
      <c r="R175" s="50" t="s">
        <v>15</v>
      </c>
      <c r="S175" s="50" t="s">
        <v>10728</v>
      </c>
      <c r="T175" s="4" t="s">
        <v>10729</v>
      </c>
      <c r="U175" s="4">
        <v>0.35</v>
      </c>
    </row>
    <row r="176" spans="1:21" x14ac:dyDescent="0.25">
      <c r="A176" s="44">
        <f>IF(IF(Helper_2!$C$3&lt;&gt;"",COUNTIF(G176:H176,"*"&amp;Helper_2!$C$3&amp;"*"),0)&gt;0,MAX($A$4:A175)+1,0)</f>
        <v>0</v>
      </c>
      <c r="B176" s="44">
        <v>173</v>
      </c>
      <c r="C176" s="44">
        <f>IF(E176="","",IF(COUNTIF($G$4:G176,G176)=1,MAX($C$4:C175)+1,""))</f>
        <v>125</v>
      </c>
      <c r="D176" s="44">
        <v>173</v>
      </c>
      <c r="E176" s="50" t="s">
        <v>6119</v>
      </c>
      <c r="F176" s="50" t="s">
        <v>10725</v>
      </c>
      <c r="G176" s="50" t="s">
        <v>1249</v>
      </c>
      <c r="H176" s="50" t="s">
        <v>6120</v>
      </c>
      <c r="I176" s="50" t="s">
        <v>2388</v>
      </c>
      <c r="J176" s="50">
        <v>2352803</v>
      </c>
      <c r="K176" s="50" t="s">
        <v>7</v>
      </c>
      <c r="L176" s="50" t="s">
        <v>9</v>
      </c>
      <c r="M176" s="50" t="s">
        <v>143</v>
      </c>
      <c r="N176" s="50" t="s">
        <v>6261</v>
      </c>
      <c r="O176" s="50">
        <v>994146</v>
      </c>
      <c r="P176" s="50" t="s">
        <v>7152</v>
      </c>
      <c r="Q176" s="50" t="s">
        <v>119</v>
      </c>
      <c r="R176" s="50" t="s">
        <v>15</v>
      </c>
      <c r="S176" s="50" t="s">
        <v>10726</v>
      </c>
      <c r="T176" s="4" t="s">
        <v>10726</v>
      </c>
      <c r="U176" s="4">
        <v>0.9</v>
      </c>
    </row>
    <row r="177" spans="1:21" x14ac:dyDescent="0.25">
      <c r="A177" s="44">
        <f>IF(IF(Helper_2!$C$3&lt;&gt;"",COUNTIF(G177:H177,"*"&amp;Helper_2!$C$3&amp;"*"),0)&gt;0,MAX($A$4:A176)+1,0)</f>
        <v>0</v>
      </c>
      <c r="B177" s="44">
        <v>174</v>
      </c>
      <c r="C177" s="44">
        <f>IF(E177="","",IF(COUNTIF($G$4:G177,G177)=1,MAX($C$4:C176)+1,""))</f>
        <v>126</v>
      </c>
      <c r="D177" s="44">
        <v>174</v>
      </c>
      <c r="E177" s="50" t="s">
        <v>6117</v>
      </c>
      <c r="F177" s="50" t="s">
        <v>10723</v>
      </c>
      <c r="G177" s="50" t="s">
        <v>1248</v>
      </c>
      <c r="H177" s="50" t="s">
        <v>6118</v>
      </c>
      <c r="I177" s="50" t="s">
        <v>2388</v>
      </c>
      <c r="J177" s="50">
        <v>2350870</v>
      </c>
      <c r="K177" s="50" t="s">
        <v>7</v>
      </c>
      <c r="L177" s="50" t="s">
        <v>9</v>
      </c>
      <c r="M177" s="50" t="s">
        <v>3962</v>
      </c>
      <c r="N177" s="50" t="s">
        <v>6263</v>
      </c>
      <c r="O177" s="50">
        <v>1109900</v>
      </c>
      <c r="P177" s="50" t="s">
        <v>6677</v>
      </c>
      <c r="Q177" s="50" t="s">
        <v>118</v>
      </c>
      <c r="R177" s="50" t="s">
        <v>15</v>
      </c>
      <c r="S177" s="50" t="s">
        <v>10724</v>
      </c>
      <c r="T177" s="4" t="s">
        <v>10724</v>
      </c>
      <c r="U177" s="4">
        <v>0.2</v>
      </c>
    </row>
    <row r="178" spans="1:21" x14ac:dyDescent="0.25">
      <c r="A178" s="44">
        <f>IF(IF(Helper_2!$C$3&lt;&gt;"",COUNTIF(G178:H178,"*"&amp;Helper_2!$C$3&amp;"*"),0)&gt;0,MAX($A$4:A177)+1,0)</f>
        <v>0</v>
      </c>
      <c r="B178" s="44">
        <v>175</v>
      </c>
      <c r="C178" s="44">
        <f>IF(E178="","",IF(COUNTIF($G$4:G178,G178)=1,MAX($C$4:C177)+1,""))</f>
        <v>127</v>
      </c>
      <c r="D178" s="44">
        <v>175</v>
      </c>
      <c r="E178" s="50" t="s">
        <v>6822</v>
      </c>
      <c r="F178" s="50" t="s">
        <v>10720</v>
      </c>
      <c r="G178" s="50" t="s">
        <v>6823</v>
      </c>
      <c r="H178" s="50" t="s">
        <v>6824</v>
      </c>
      <c r="I178" s="50" t="s">
        <v>2388</v>
      </c>
      <c r="J178" s="50">
        <v>2350869</v>
      </c>
      <c r="K178" s="50" t="s">
        <v>7</v>
      </c>
      <c r="L178" s="50" t="s">
        <v>9</v>
      </c>
      <c r="M178" s="50" t="s">
        <v>6825</v>
      </c>
      <c r="N178" s="50" t="s">
        <v>6283</v>
      </c>
      <c r="O178" s="50">
        <v>965043</v>
      </c>
      <c r="P178" s="50" t="s">
        <v>6826</v>
      </c>
      <c r="Q178" s="50" t="s">
        <v>6827</v>
      </c>
      <c r="R178" s="50" t="s">
        <v>10</v>
      </c>
      <c r="S178" s="50" t="s">
        <v>10721</v>
      </c>
      <c r="T178" s="4" t="s">
        <v>10722</v>
      </c>
      <c r="U178" s="4">
        <v>0.5</v>
      </c>
    </row>
    <row r="179" spans="1:21" x14ac:dyDescent="0.25">
      <c r="A179" s="44">
        <f>IF(IF(Helper_2!$C$3&lt;&gt;"",COUNTIF(G179:H179,"*"&amp;Helper_2!$C$3&amp;"*"),0)&gt;0,MAX($A$4:A178)+1,0)</f>
        <v>0</v>
      </c>
      <c r="B179" s="44">
        <v>176</v>
      </c>
      <c r="C179" s="44">
        <f>IF(E179="","",IF(COUNTIF($G$4:G179,G179)=1,MAX($C$4:C178)+1,""))</f>
        <v>128</v>
      </c>
      <c r="D179" s="44">
        <v>176</v>
      </c>
      <c r="E179" s="50" t="s">
        <v>6116</v>
      </c>
      <c r="F179" s="50" t="s">
        <v>10718</v>
      </c>
      <c r="G179" s="50" t="s">
        <v>1247</v>
      </c>
      <c r="H179" s="50" t="s">
        <v>6114</v>
      </c>
      <c r="I179" s="50" t="s">
        <v>2388</v>
      </c>
      <c r="J179" s="50">
        <v>2334021</v>
      </c>
      <c r="K179" s="50" t="s">
        <v>7</v>
      </c>
      <c r="L179" s="50" t="s">
        <v>9</v>
      </c>
      <c r="M179" s="50" t="s">
        <v>143</v>
      </c>
      <c r="N179" s="50" t="s">
        <v>6263</v>
      </c>
      <c r="O179" s="50">
        <v>1018706</v>
      </c>
      <c r="P179" s="50" t="s">
        <v>6296</v>
      </c>
      <c r="Q179" s="50" t="s">
        <v>117</v>
      </c>
      <c r="R179" s="50" t="s">
        <v>15</v>
      </c>
      <c r="S179" s="50" t="s">
        <v>10719</v>
      </c>
      <c r="T179" s="4" t="s">
        <v>10719</v>
      </c>
      <c r="U179" s="4">
        <v>0.4</v>
      </c>
    </row>
    <row r="180" spans="1:21" x14ac:dyDescent="0.25">
      <c r="A180" s="44">
        <f>IF(IF(Helper_2!$C$3&lt;&gt;"",COUNTIF(G180:H180,"*"&amp;Helper_2!$C$3&amp;"*"),0)&gt;0,MAX($A$4:A179)+1,0)</f>
        <v>0</v>
      </c>
      <c r="B180" s="44">
        <v>177</v>
      </c>
      <c r="C180" s="44" t="str">
        <f>IF(E180="","",IF(COUNTIF($G$4:G180,G180)=1,MAX($C$4:C179)+1,""))</f>
        <v/>
      </c>
      <c r="D180" s="44">
        <v>177</v>
      </c>
      <c r="E180" s="50" t="s">
        <v>6113</v>
      </c>
      <c r="F180" s="50" t="s">
        <v>10716</v>
      </c>
      <c r="G180" s="50" t="s">
        <v>1247</v>
      </c>
      <c r="H180" s="50" t="s">
        <v>6114</v>
      </c>
      <c r="I180" s="50" t="s">
        <v>2388</v>
      </c>
      <c r="J180" s="50">
        <v>2334020</v>
      </c>
      <c r="K180" s="50" t="s">
        <v>7</v>
      </c>
      <c r="L180" s="50" t="s">
        <v>143</v>
      </c>
      <c r="M180" s="50" t="s">
        <v>143</v>
      </c>
      <c r="N180" s="50" t="s">
        <v>6263</v>
      </c>
      <c r="O180" s="50">
        <v>1018706</v>
      </c>
      <c r="P180" s="50" t="s">
        <v>6296</v>
      </c>
      <c r="Q180" s="50" t="s">
        <v>6115</v>
      </c>
      <c r="R180" s="50" t="s">
        <v>10</v>
      </c>
      <c r="S180" s="50" t="s">
        <v>10717</v>
      </c>
      <c r="T180" s="4" t="s">
        <v>10717</v>
      </c>
      <c r="U180" s="4">
        <v>0.187</v>
      </c>
    </row>
    <row r="181" spans="1:21" x14ac:dyDescent="0.25">
      <c r="A181" s="44">
        <f>IF(IF(Helper_2!$C$3&lt;&gt;"",COUNTIF(G181:H181,"*"&amp;Helper_2!$C$3&amp;"*"),0)&gt;0,MAX($A$4:A180)+1,0)</f>
        <v>0</v>
      </c>
      <c r="B181" s="44">
        <v>178</v>
      </c>
      <c r="C181" s="44">
        <f>IF(E181="","",IF(COUNTIF($G$4:G181,G181)=1,MAX($C$4:C180)+1,""))</f>
        <v>129</v>
      </c>
      <c r="D181" s="44">
        <v>178</v>
      </c>
      <c r="E181" s="50" t="s">
        <v>4958</v>
      </c>
      <c r="F181" s="50" t="s">
        <v>8805</v>
      </c>
      <c r="G181" s="50" t="s">
        <v>1920</v>
      </c>
      <c r="H181" s="50" t="s">
        <v>1920</v>
      </c>
      <c r="I181" s="50" t="s">
        <v>2389</v>
      </c>
      <c r="J181" s="50">
        <v>2321393</v>
      </c>
      <c r="K181" s="50" t="s">
        <v>7</v>
      </c>
      <c r="L181" s="50" t="s">
        <v>9</v>
      </c>
      <c r="M181" s="50" t="s">
        <v>143</v>
      </c>
      <c r="N181" s="50" t="s">
        <v>6272</v>
      </c>
      <c r="O181" s="50">
        <v>1087591</v>
      </c>
      <c r="P181" s="50" t="s">
        <v>6416</v>
      </c>
      <c r="Q181" s="50" t="s">
        <v>3216</v>
      </c>
      <c r="R181" s="50" t="s">
        <v>15</v>
      </c>
      <c r="S181" s="50" t="s">
        <v>8806</v>
      </c>
      <c r="T181" s="4" t="s">
        <v>8806</v>
      </c>
      <c r="U181" s="4">
        <v>0.86399999999999999</v>
      </c>
    </row>
    <row r="182" spans="1:21" x14ac:dyDescent="0.25">
      <c r="A182" s="44">
        <f>IF(IF(Helper_2!$C$3&lt;&gt;"",COUNTIF(G182:H182,"*"&amp;Helper_2!$C$3&amp;"*"),0)&gt;0,MAX($A$4:A181)+1,0)</f>
        <v>0</v>
      </c>
      <c r="B182" s="44">
        <v>179</v>
      </c>
      <c r="C182" s="44">
        <f>IF(E182="","",IF(COUNTIF($G$4:G182,G182)=1,MAX($C$4:C181)+1,""))</f>
        <v>130</v>
      </c>
      <c r="D182" s="44">
        <v>179</v>
      </c>
      <c r="E182" s="50" t="s">
        <v>4996</v>
      </c>
      <c r="F182" s="50" t="s">
        <v>8878</v>
      </c>
      <c r="G182" s="50" t="s">
        <v>1948</v>
      </c>
      <c r="H182" s="50" t="s">
        <v>1948</v>
      </c>
      <c r="I182" s="50" t="s">
        <v>2389</v>
      </c>
      <c r="J182" s="50">
        <v>2321391</v>
      </c>
      <c r="K182" s="50" t="s">
        <v>7</v>
      </c>
      <c r="L182" s="50" t="s">
        <v>9</v>
      </c>
      <c r="M182" s="50" t="s">
        <v>143</v>
      </c>
      <c r="N182" s="50" t="s">
        <v>6272</v>
      </c>
      <c r="O182" s="50">
        <v>1087591</v>
      </c>
      <c r="P182" s="50" t="s">
        <v>6416</v>
      </c>
      <c r="Q182" s="50" t="s">
        <v>714</v>
      </c>
      <c r="R182" s="50" t="s">
        <v>15</v>
      </c>
      <c r="S182" s="50" t="s">
        <v>8879</v>
      </c>
      <c r="T182" s="4" t="s">
        <v>8880</v>
      </c>
      <c r="U182" s="4">
        <v>1.008</v>
      </c>
    </row>
    <row r="183" spans="1:21" x14ac:dyDescent="0.25">
      <c r="A183" s="44">
        <f>IF(IF(Helper_2!$C$3&lt;&gt;"",COUNTIF(G183:H183,"*"&amp;Helper_2!$C$3&amp;"*"),0)&gt;0,MAX($A$4:A182)+1,0)</f>
        <v>0</v>
      </c>
      <c r="B183" s="44">
        <v>180</v>
      </c>
      <c r="C183" s="44">
        <f>IF(E183="","",IF(COUNTIF($G$4:G183,G183)=1,MAX($C$4:C182)+1,""))</f>
        <v>131</v>
      </c>
      <c r="D183" s="44">
        <v>180</v>
      </c>
      <c r="E183" s="50" t="s">
        <v>4991</v>
      </c>
      <c r="F183" s="50" t="s">
        <v>8869</v>
      </c>
      <c r="G183" s="50" t="s">
        <v>1944</v>
      </c>
      <c r="H183" s="50" t="s">
        <v>1944</v>
      </c>
      <c r="I183" s="50" t="s">
        <v>2389</v>
      </c>
      <c r="J183" s="50">
        <v>2321385</v>
      </c>
      <c r="K183" s="50" t="s">
        <v>7</v>
      </c>
      <c r="L183" s="50" t="s">
        <v>9</v>
      </c>
      <c r="M183" s="50" t="s">
        <v>143</v>
      </c>
      <c r="N183" s="50" t="s">
        <v>6272</v>
      </c>
      <c r="O183" s="50">
        <v>1087591</v>
      </c>
      <c r="P183" s="50" t="s">
        <v>6416</v>
      </c>
      <c r="Q183" s="50" t="s">
        <v>710</v>
      </c>
      <c r="R183" s="50" t="s">
        <v>15</v>
      </c>
      <c r="S183" s="50" t="s">
        <v>8870</v>
      </c>
      <c r="T183" s="4" t="s">
        <v>8870</v>
      </c>
      <c r="U183" s="4">
        <v>2.5920000000000001</v>
      </c>
    </row>
    <row r="184" spans="1:21" x14ac:dyDescent="0.25">
      <c r="A184" s="44">
        <f>IF(IF(Helper_2!$C$3&lt;&gt;"",COUNTIF(G184:H184,"*"&amp;Helper_2!$C$3&amp;"*"),0)&gt;0,MAX($A$4:A183)+1,0)</f>
        <v>0</v>
      </c>
      <c r="B184" s="44">
        <v>181</v>
      </c>
      <c r="C184" s="44">
        <f>IF(E184="","",IF(COUNTIF($G$4:G184,G184)=1,MAX($C$4:C183)+1,""))</f>
        <v>132</v>
      </c>
      <c r="D184" s="44">
        <v>181</v>
      </c>
      <c r="E184" s="50" t="s">
        <v>4960</v>
      </c>
      <c r="F184" s="50" t="s">
        <v>8809</v>
      </c>
      <c r="G184" s="50" t="s">
        <v>3218</v>
      </c>
      <c r="H184" s="50" t="s">
        <v>3218</v>
      </c>
      <c r="I184" s="50" t="s">
        <v>2389</v>
      </c>
      <c r="J184" s="50">
        <v>2321195</v>
      </c>
      <c r="K184" s="50" t="s">
        <v>7</v>
      </c>
      <c r="L184" s="50" t="s">
        <v>2687</v>
      </c>
      <c r="M184" s="50" t="s">
        <v>143</v>
      </c>
      <c r="N184" s="50" t="s">
        <v>6272</v>
      </c>
      <c r="O184" s="50">
        <v>1087591</v>
      </c>
      <c r="P184" s="50" t="s">
        <v>6416</v>
      </c>
      <c r="Q184" s="50" t="s">
        <v>4961</v>
      </c>
      <c r="R184" s="50" t="s">
        <v>15</v>
      </c>
      <c r="S184" s="50" t="s">
        <v>8810</v>
      </c>
      <c r="T184" s="4" t="s">
        <v>8810</v>
      </c>
      <c r="U184" s="4">
        <v>0.57599999999999996</v>
      </c>
    </row>
    <row r="185" spans="1:21" x14ac:dyDescent="0.25">
      <c r="A185" s="44">
        <f>IF(IF(Helper_2!$C$3&lt;&gt;"",COUNTIF(G185:H185,"*"&amp;Helper_2!$C$3&amp;"*"),0)&gt;0,MAX($A$4:A184)+1,0)</f>
        <v>0</v>
      </c>
      <c r="B185" s="44">
        <v>182</v>
      </c>
      <c r="C185" s="44">
        <f>IF(E185="","",IF(COUNTIF($G$4:G185,G185)=1,MAX($C$4:C184)+1,""))</f>
        <v>133</v>
      </c>
      <c r="D185" s="44">
        <v>182</v>
      </c>
      <c r="E185" s="50" t="s">
        <v>4988</v>
      </c>
      <c r="F185" s="50" t="s">
        <v>8865</v>
      </c>
      <c r="G185" s="50" t="s">
        <v>3230</v>
      </c>
      <c r="H185" s="50" t="s">
        <v>3230</v>
      </c>
      <c r="I185" s="50" t="s">
        <v>2389</v>
      </c>
      <c r="J185" s="50">
        <v>2321188</v>
      </c>
      <c r="K185" s="50" t="s">
        <v>7</v>
      </c>
      <c r="L185" s="50" t="s">
        <v>2687</v>
      </c>
      <c r="M185" s="50" t="s">
        <v>143</v>
      </c>
      <c r="N185" s="50" t="s">
        <v>6272</v>
      </c>
      <c r="O185" s="50">
        <v>1087591</v>
      </c>
      <c r="P185" s="50" t="s">
        <v>6416</v>
      </c>
      <c r="Q185" s="50" t="s">
        <v>4989</v>
      </c>
      <c r="R185" s="50" t="s">
        <v>15</v>
      </c>
      <c r="S185" s="50" t="s">
        <v>8866</v>
      </c>
      <c r="T185" s="4" t="s">
        <v>8866</v>
      </c>
      <c r="U185" s="4">
        <v>0.57599999999999996</v>
      </c>
    </row>
    <row r="186" spans="1:21" x14ac:dyDescent="0.25">
      <c r="A186" s="44">
        <f>IF(IF(Helper_2!$C$3&lt;&gt;"",COUNTIF(G186:H186,"*"&amp;Helper_2!$C$3&amp;"*"),0)&gt;0,MAX($A$4:A185)+1,0)</f>
        <v>0</v>
      </c>
      <c r="B186" s="44">
        <v>183</v>
      </c>
      <c r="C186" s="44">
        <f>IF(E186="","",IF(COUNTIF($G$4:G186,G186)=1,MAX($C$4:C185)+1,""))</f>
        <v>134</v>
      </c>
      <c r="D186" s="44">
        <v>183</v>
      </c>
      <c r="E186" s="50" t="s">
        <v>4956</v>
      </c>
      <c r="F186" s="50" t="s">
        <v>8803</v>
      </c>
      <c r="G186" s="50" t="s">
        <v>3215</v>
      </c>
      <c r="H186" s="50" t="s">
        <v>3215</v>
      </c>
      <c r="I186" s="50" t="s">
        <v>2389</v>
      </c>
      <c r="J186" s="50">
        <v>2321184</v>
      </c>
      <c r="K186" s="50" t="s">
        <v>7</v>
      </c>
      <c r="L186" s="50" t="s">
        <v>2687</v>
      </c>
      <c r="M186" s="50" t="s">
        <v>143</v>
      </c>
      <c r="N186" s="50" t="s">
        <v>6272</v>
      </c>
      <c r="O186" s="50">
        <v>1087591</v>
      </c>
      <c r="P186" s="50" t="s">
        <v>6416</v>
      </c>
      <c r="Q186" s="50" t="s">
        <v>4957</v>
      </c>
      <c r="R186" s="50" t="s">
        <v>15</v>
      </c>
      <c r="S186" s="50" t="s">
        <v>8804</v>
      </c>
      <c r="T186" s="4" t="s">
        <v>8804</v>
      </c>
      <c r="U186" s="4">
        <v>0.57599999999999996</v>
      </c>
    </row>
    <row r="187" spans="1:21" x14ac:dyDescent="0.25">
      <c r="A187" s="44">
        <f>IF(IF(Helper_2!$C$3&lt;&gt;"",COUNTIF(G187:H187,"*"&amp;Helper_2!$C$3&amp;"*"),0)&gt;0,MAX($A$4:A186)+1,0)</f>
        <v>0</v>
      </c>
      <c r="B187" s="44">
        <v>184</v>
      </c>
      <c r="C187" s="44">
        <f>IF(E187="","",IF(COUNTIF($G$4:G187,G187)=1,MAX($C$4:C186)+1,""))</f>
        <v>135</v>
      </c>
      <c r="D187" s="44">
        <v>184</v>
      </c>
      <c r="E187" s="50" t="s">
        <v>4125</v>
      </c>
      <c r="F187" s="50" t="s">
        <v>7388</v>
      </c>
      <c r="G187" s="50" t="s">
        <v>2713</v>
      </c>
      <c r="H187" s="50" t="s">
        <v>2713</v>
      </c>
      <c r="I187" s="50" t="s">
        <v>2389</v>
      </c>
      <c r="J187" s="50">
        <v>2318380</v>
      </c>
      <c r="K187" s="50" t="s">
        <v>7</v>
      </c>
      <c r="L187" s="50" t="s">
        <v>2661</v>
      </c>
      <c r="M187" s="50" t="s">
        <v>143</v>
      </c>
      <c r="N187" s="50" t="s">
        <v>88</v>
      </c>
      <c r="O187" s="50">
        <v>997172</v>
      </c>
      <c r="P187" s="50" t="s">
        <v>11291</v>
      </c>
      <c r="Q187" s="50" t="s">
        <v>4126</v>
      </c>
      <c r="R187" s="50" t="s">
        <v>10</v>
      </c>
      <c r="S187" s="50" t="s">
        <v>7389</v>
      </c>
      <c r="T187" s="4" t="s">
        <v>7389</v>
      </c>
      <c r="U187" s="4">
        <v>1.728</v>
      </c>
    </row>
    <row r="188" spans="1:21" x14ac:dyDescent="0.25">
      <c r="A188" s="44">
        <f>IF(IF(Helper_2!$C$3&lt;&gt;"",COUNTIF(G188:H188,"*"&amp;Helper_2!$C$3&amp;"*"),0)&gt;0,MAX($A$4:A187)+1,0)</f>
        <v>0</v>
      </c>
      <c r="B188" s="44">
        <v>185</v>
      </c>
      <c r="C188" s="44">
        <f>IF(E188="","",IF(COUNTIF($G$4:G188,G188)=1,MAX($C$4:C187)+1,""))</f>
        <v>136</v>
      </c>
      <c r="D188" s="44">
        <v>185</v>
      </c>
      <c r="E188" s="50" t="s">
        <v>4124</v>
      </c>
      <c r="F188" s="50" t="s">
        <v>7386</v>
      </c>
      <c r="G188" s="50" t="s">
        <v>1373</v>
      </c>
      <c r="H188" s="50" t="s">
        <v>1373</v>
      </c>
      <c r="I188" s="50" t="s">
        <v>2389</v>
      </c>
      <c r="J188" s="50">
        <v>2318376</v>
      </c>
      <c r="K188" s="50" t="s">
        <v>7</v>
      </c>
      <c r="L188" s="50" t="s">
        <v>9</v>
      </c>
      <c r="M188" s="50" t="s">
        <v>143</v>
      </c>
      <c r="N188" s="50" t="s">
        <v>88</v>
      </c>
      <c r="O188" s="50">
        <v>997172</v>
      </c>
      <c r="P188" s="50" t="s">
        <v>11291</v>
      </c>
      <c r="Q188" s="50" t="s">
        <v>294</v>
      </c>
      <c r="R188" s="50" t="s">
        <v>10</v>
      </c>
      <c r="S188" s="50" t="s">
        <v>7387</v>
      </c>
      <c r="T188" s="4" t="s">
        <v>7387</v>
      </c>
      <c r="U188" s="4">
        <v>1.8720000000000001</v>
      </c>
    </row>
    <row r="189" spans="1:21" x14ac:dyDescent="0.25">
      <c r="A189" s="44">
        <f>IF(IF(Helper_2!$C$3&lt;&gt;"",COUNTIF(G189:H189,"*"&amp;Helper_2!$C$3&amp;"*"),0)&gt;0,MAX($A$4:A188)+1,0)</f>
        <v>0</v>
      </c>
      <c r="B189" s="44">
        <v>186</v>
      </c>
      <c r="C189" s="44">
        <f>IF(E189="","",IF(COUNTIF($G$4:G189,G189)=1,MAX($C$4:C188)+1,""))</f>
        <v>137</v>
      </c>
      <c r="D189" s="44">
        <v>186</v>
      </c>
      <c r="E189" s="50" t="s">
        <v>4137</v>
      </c>
      <c r="F189" s="50" t="s">
        <v>7407</v>
      </c>
      <c r="G189" s="50" t="s">
        <v>1382</v>
      </c>
      <c r="H189" s="50" t="s">
        <v>1382</v>
      </c>
      <c r="I189" s="50" t="s">
        <v>2389</v>
      </c>
      <c r="J189" s="50">
        <v>2318372</v>
      </c>
      <c r="K189" s="50" t="s">
        <v>7</v>
      </c>
      <c r="L189" s="50" t="s">
        <v>9</v>
      </c>
      <c r="M189" s="50" t="s">
        <v>143</v>
      </c>
      <c r="N189" s="50" t="s">
        <v>88</v>
      </c>
      <c r="O189" s="50">
        <v>997172</v>
      </c>
      <c r="P189" s="50" t="s">
        <v>11291</v>
      </c>
      <c r="Q189" s="50" t="s">
        <v>301</v>
      </c>
      <c r="R189" s="50" t="s">
        <v>10</v>
      </c>
      <c r="S189" s="50" t="s">
        <v>7408</v>
      </c>
      <c r="T189" s="4" t="s">
        <v>7408</v>
      </c>
      <c r="U189" s="4">
        <v>0.57599999999999996</v>
      </c>
    </row>
    <row r="190" spans="1:21" x14ac:dyDescent="0.25">
      <c r="A190" s="44">
        <f>IF(IF(Helper_2!$C$3&lt;&gt;"",COUNTIF(G190:H190,"*"&amp;Helper_2!$C$3&amp;"*"),0)&gt;0,MAX($A$4:A189)+1,0)</f>
        <v>0</v>
      </c>
      <c r="B190" s="44">
        <v>187</v>
      </c>
      <c r="C190" s="44">
        <f>IF(E190="","",IF(COUNTIF($G$4:G190,G190)=1,MAX($C$4:C189)+1,""))</f>
        <v>138</v>
      </c>
      <c r="D190" s="44">
        <v>187</v>
      </c>
      <c r="E190" s="50" t="s">
        <v>4396</v>
      </c>
      <c r="F190" s="50" t="s">
        <v>7886</v>
      </c>
      <c r="G190" s="50" t="s">
        <v>1560</v>
      </c>
      <c r="H190" s="50" t="s">
        <v>1560</v>
      </c>
      <c r="I190" s="50" t="s">
        <v>2389</v>
      </c>
      <c r="J190" s="50">
        <v>2318368</v>
      </c>
      <c r="K190" s="50" t="s">
        <v>7</v>
      </c>
      <c r="L190" s="50" t="s">
        <v>9</v>
      </c>
      <c r="M190" s="50" t="s">
        <v>143</v>
      </c>
      <c r="N190" s="50" t="s">
        <v>6272</v>
      </c>
      <c r="O190" s="50">
        <v>998670</v>
      </c>
      <c r="P190" s="50" t="s">
        <v>6311</v>
      </c>
      <c r="Q190" s="50" t="s">
        <v>435</v>
      </c>
      <c r="R190" s="50" t="s">
        <v>53</v>
      </c>
      <c r="S190" s="50" t="s">
        <v>7887</v>
      </c>
      <c r="T190" s="4" t="s">
        <v>7887</v>
      </c>
      <c r="U190" s="4">
        <v>0</v>
      </c>
    </row>
    <row r="191" spans="1:21" x14ac:dyDescent="0.25">
      <c r="A191" s="44">
        <f>IF(IF(Helper_2!$C$3&lt;&gt;"",COUNTIF(G191:H191,"*"&amp;Helper_2!$C$3&amp;"*"),0)&gt;0,MAX($A$4:A190)+1,0)</f>
        <v>0</v>
      </c>
      <c r="B191" s="44">
        <v>188</v>
      </c>
      <c r="C191" s="44">
        <f>IF(E191="","",IF(COUNTIF($G$4:G191,G191)=1,MAX($C$4:C190)+1,""))</f>
        <v>139</v>
      </c>
      <c r="D191" s="44">
        <v>188</v>
      </c>
      <c r="E191" s="50" t="s">
        <v>4678</v>
      </c>
      <c r="F191" s="50" t="s">
        <v>8374</v>
      </c>
      <c r="G191" s="50" t="s">
        <v>1733</v>
      </c>
      <c r="H191" s="50" t="s">
        <v>1733</v>
      </c>
      <c r="I191" s="50" t="s">
        <v>2389</v>
      </c>
      <c r="J191" s="50">
        <v>2318257</v>
      </c>
      <c r="K191" s="50" t="s">
        <v>7</v>
      </c>
      <c r="L191" s="50" t="s">
        <v>9</v>
      </c>
      <c r="M191" s="50" t="s">
        <v>143</v>
      </c>
      <c r="N191" s="50" t="s">
        <v>6272</v>
      </c>
      <c r="O191" s="50">
        <v>998670</v>
      </c>
      <c r="P191" s="50" t="s">
        <v>6311</v>
      </c>
      <c r="Q191" s="50" t="s">
        <v>564</v>
      </c>
      <c r="R191" s="50" t="s">
        <v>15</v>
      </c>
      <c r="S191" s="50" t="s">
        <v>8375</v>
      </c>
      <c r="T191" s="4" t="s">
        <v>8375</v>
      </c>
      <c r="U191" s="4">
        <v>1.44</v>
      </c>
    </row>
    <row r="192" spans="1:21" x14ac:dyDescent="0.25">
      <c r="A192" s="44">
        <f>IF(IF(Helper_2!$C$3&lt;&gt;"",COUNTIF(G192:H192,"*"&amp;Helper_2!$C$3&amp;"*"),0)&gt;0,MAX($A$4:A191)+1,0)</f>
        <v>0</v>
      </c>
      <c r="B192" s="44">
        <v>189</v>
      </c>
      <c r="C192" s="44">
        <f>IF(E192="","",IF(COUNTIF($G$4:G192,G192)=1,MAX($C$4:C191)+1,""))</f>
        <v>140</v>
      </c>
      <c r="D192" s="44">
        <v>189</v>
      </c>
      <c r="E192" s="50" t="s">
        <v>4677</v>
      </c>
      <c r="F192" s="50" t="s">
        <v>8372</v>
      </c>
      <c r="G192" s="50" t="s">
        <v>1732</v>
      </c>
      <c r="H192" s="50" t="s">
        <v>1732</v>
      </c>
      <c r="I192" s="50" t="s">
        <v>2389</v>
      </c>
      <c r="J192" s="50">
        <v>2318253</v>
      </c>
      <c r="K192" s="50" t="s">
        <v>7</v>
      </c>
      <c r="L192" s="50" t="s">
        <v>9</v>
      </c>
      <c r="M192" s="50" t="s">
        <v>143</v>
      </c>
      <c r="N192" s="50" t="s">
        <v>6272</v>
      </c>
      <c r="O192" s="50">
        <v>998670</v>
      </c>
      <c r="P192" s="50" t="s">
        <v>6311</v>
      </c>
      <c r="Q192" s="50" t="s">
        <v>563</v>
      </c>
      <c r="R192" s="50" t="s">
        <v>15</v>
      </c>
      <c r="S192" s="50" t="s">
        <v>8373</v>
      </c>
      <c r="T192" s="4" t="s">
        <v>8373</v>
      </c>
      <c r="U192" s="4">
        <v>1.44</v>
      </c>
    </row>
    <row r="193" spans="1:21" x14ac:dyDescent="0.25">
      <c r="A193" s="44">
        <f>IF(IF(Helper_2!$C$3&lt;&gt;"",COUNTIF(G193:H193,"*"&amp;Helper_2!$C$3&amp;"*"),0)&gt;0,MAX($A$4:A192)+1,0)</f>
        <v>0</v>
      </c>
      <c r="B193" s="44">
        <v>190</v>
      </c>
      <c r="C193" s="44">
        <f>IF(E193="","",IF(COUNTIF($G$4:G193,G193)=1,MAX($C$4:C192)+1,""))</f>
        <v>141</v>
      </c>
      <c r="D193" s="44">
        <v>190</v>
      </c>
      <c r="E193" s="50" t="s">
        <v>4394</v>
      </c>
      <c r="F193" s="50" t="s">
        <v>7882</v>
      </c>
      <c r="G193" s="50" t="s">
        <v>1559</v>
      </c>
      <c r="H193" s="50" t="s">
        <v>1559</v>
      </c>
      <c r="I193" s="50" t="s">
        <v>2389</v>
      </c>
      <c r="J193" s="50">
        <v>2318246</v>
      </c>
      <c r="K193" s="50" t="s">
        <v>7</v>
      </c>
      <c r="L193" s="50" t="s">
        <v>9</v>
      </c>
      <c r="M193" s="50" t="s">
        <v>143</v>
      </c>
      <c r="N193" s="50" t="s">
        <v>6272</v>
      </c>
      <c r="O193" s="50">
        <v>998670</v>
      </c>
      <c r="P193" s="50" t="s">
        <v>6311</v>
      </c>
      <c r="Q193" s="50" t="s">
        <v>434</v>
      </c>
      <c r="R193" s="50" t="s">
        <v>15</v>
      </c>
      <c r="S193" s="50" t="s">
        <v>7883</v>
      </c>
      <c r="T193" s="4" t="s">
        <v>7883</v>
      </c>
      <c r="U193" s="4">
        <v>1.44</v>
      </c>
    </row>
    <row r="194" spans="1:21" x14ac:dyDescent="0.25">
      <c r="A194" s="44">
        <f>IF(IF(Helper_2!$C$3&lt;&gt;"",COUNTIF(G194:H194,"*"&amp;Helper_2!$C$3&amp;"*"),0)&gt;0,MAX($A$4:A193)+1,0)</f>
        <v>0</v>
      </c>
      <c r="B194" s="44">
        <v>191</v>
      </c>
      <c r="C194" s="44">
        <f>IF(E194="","",IF(COUNTIF($G$4:G194,G194)=1,MAX($C$4:C193)+1,""))</f>
        <v>142</v>
      </c>
      <c r="D194" s="44">
        <v>191</v>
      </c>
      <c r="E194" s="50" t="s">
        <v>4933</v>
      </c>
      <c r="F194" s="50" t="s">
        <v>8780</v>
      </c>
      <c r="G194" s="50" t="s">
        <v>1905</v>
      </c>
      <c r="H194" s="50" t="s">
        <v>1905</v>
      </c>
      <c r="I194" s="50" t="s">
        <v>2389</v>
      </c>
      <c r="J194" s="50">
        <v>2318220</v>
      </c>
      <c r="K194" s="50" t="s">
        <v>7</v>
      </c>
      <c r="L194" s="50" t="s">
        <v>9</v>
      </c>
      <c r="M194" s="50" t="s">
        <v>143</v>
      </c>
      <c r="N194" s="50" t="s">
        <v>6259</v>
      </c>
      <c r="O194" s="50">
        <v>1086040</v>
      </c>
      <c r="P194" s="50" t="s">
        <v>6278</v>
      </c>
      <c r="Q194" s="50" t="s">
        <v>683</v>
      </c>
      <c r="R194" s="50" t="s">
        <v>53</v>
      </c>
      <c r="S194" s="50" t="s">
        <v>8781</v>
      </c>
      <c r="T194" s="4" t="s">
        <v>8782</v>
      </c>
      <c r="U194" s="4">
        <v>0</v>
      </c>
    </row>
    <row r="195" spans="1:21" x14ac:dyDescent="0.25">
      <c r="A195" s="44">
        <f>IF(IF(Helper_2!$C$3&lt;&gt;"",COUNTIF(G195:H195,"*"&amp;Helper_2!$C$3&amp;"*"),0)&gt;0,MAX($A$4:A194)+1,0)</f>
        <v>0</v>
      </c>
      <c r="B195" s="44">
        <v>192</v>
      </c>
      <c r="C195" s="44">
        <f>IF(E195="","",IF(COUNTIF($G$4:G195,G195)=1,MAX($C$4:C194)+1,""))</f>
        <v>143</v>
      </c>
      <c r="D195" s="44">
        <v>192</v>
      </c>
      <c r="E195" s="50" t="s">
        <v>4930</v>
      </c>
      <c r="F195" s="50" t="s">
        <v>8774</v>
      </c>
      <c r="G195" s="50" t="s">
        <v>1902</v>
      </c>
      <c r="H195" s="50" t="s">
        <v>1902</v>
      </c>
      <c r="I195" s="50" t="s">
        <v>2389</v>
      </c>
      <c r="J195" s="50">
        <v>2318204</v>
      </c>
      <c r="K195" s="50" t="s">
        <v>7</v>
      </c>
      <c r="L195" s="50" t="s">
        <v>9</v>
      </c>
      <c r="M195" s="50" t="s">
        <v>143</v>
      </c>
      <c r="N195" s="50" t="s">
        <v>6259</v>
      </c>
      <c r="O195" s="50">
        <v>1086040</v>
      </c>
      <c r="P195" s="50" t="s">
        <v>6278</v>
      </c>
      <c r="Q195" s="50" t="s">
        <v>680</v>
      </c>
      <c r="R195" s="50" t="s">
        <v>53</v>
      </c>
      <c r="S195" s="50" t="s">
        <v>8775</v>
      </c>
      <c r="T195" s="4" t="s">
        <v>8775</v>
      </c>
      <c r="U195" s="4">
        <v>0</v>
      </c>
    </row>
    <row r="196" spans="1:21" x14ac:dyDescent="0.25">
      <c r="A196" s="44">
        <f>IF(IF(Helper_2!$C$3&lt;&gt;"",COUNTIF(G196:H196,"*"&amp;Helper_2!$C$3&amp;"*"),0)&gt;0,MAX($A$4:A195)+1,0)</f>
        <v>0</v>
      </c>
      <c r="B196" s="44">
        <v>193</v>
      </c>
      <c r="C196" s="44">
        <f>IF(E196="","",IF(COUNTIF($G$4:G196,G196)=1,MAX($C$4:C195)+1,""))</f>
        <v>144</v>
      </c>
      <c r="D196" s="44">
        <v>193</v>
      </c>
      <c r="E196" s="50" t="s">
        <v>4922</v>
      </c>
      <c r="F196" s="50" t="s">
        <v>8757</v>
      </c>
      <c r="G196" s="50" t="s">
        <v>1894</v>
      </c>
      <c r="H196" s="50" t="s">
        <v>1894</v>
      </c>
      <c r="I196" s="50" t="s">
        <v>2389</v>
      </c>
      <c r="J196" s="50">
        <v>2318202</v>
      </c>
      <c r="K196" s="50" t="s">
        <v>7</v>
      </c>
      <c r="L196" s="50" t="s">
        <v>9</v>
      </c>
      <c r="M196" s="50" t="s">
        <v>143</v>
      </c>
      <c r="N196" s="50" t="s">
        <v>6259</v>
      </c>
      <c r="O196" s="50">
        <v>1086040</v>
      </c>
      <c r="P196" s="50" t="s">
        <v>6278</v>
      </c>
      <c r="Q196" s="50" t="s">
        <v>672</v>
      </c>
      <c r="R196" s="50" t="s">
        <v>53</v>
      </c>
      <c r="S196" s="50" t="s">
        <v>8758</v>
      </c>
      <c r="T196" s="4" t="s">
        <v>8758</v>
      </c>
      <c r="U196" s="4">
        <v>0</v>
      </c>
    </row>
    <row r="197" spans="1:21" x14ac:dyDescent="0.25">
      <c r="A197" s="44">
        <f>IF(IF(Helper_2!$C$3&lt;&gt;"",COUNTIF(G197:H197,"*"&amp;Helper_2!$C$3&amp;"*"),0)&gt;0,MAX($A$4:A196)+1,0)</f>
        <v>0</v>
      </c>
      <c r="B197" s="44">
        <v>194</v>
      </c>
      <c r="C197" s="44">
        <f>IF(E197="","",IF(COUNTIF($G$4:G197,G197)=1,MAX($C$4:C196)+1,""))</f>
        <v>145</v>
      </c>
      <c r="D197" s="44">
        <v>194</v>
      </c>
      <c r="E197" s="50" t="s">
        <v>4928</v>
      </c>
      <c r="F197" s="50" t="s">
        <v>8770</v>
      </c>
      <c r="G197" s="50" t="s">
        <v>1900</v>
      </c>
      <c r="H197" s="50" t="s">
        <v>1900</v>
      </c>
      <c r="I197" s="50" t="s">
        <v>2389</v>
      </c>
      <c r="J197" s="50">
        <v>2318199</v>
      </c>
      <c r="K197" s="50" t="s">
        <v>7</v>
      </c>
      <c r="L197" s="50" t="s">
        <v>9</v>
      </c>
      <c r="M197" s="50" t="s">
        <v>143</v>
      </c>
      <c r="N197" s="50" t="s">
        <v>6259</v>
      </c>
      <c r="O197" s="50">
        <v>1086040</v>
      </c>
      <c r="P197" s="50" t="s">
        <v>6278</v>
      </c>
      <c r="Q197" s="50" t="s">
        <v>678</v>
      </c>
      <c r="R197" s="50" t="s">
        <v>53</v>
      </c>
      <c r="S197" s="50" t="s">
        <v>8771</v>
      </c>
      <c r="T197" s="4" t="s">
        <v>8771</v>
      </c>
      <c r="U197" s="4">
        <v>0</v>
      </c>
    </row>
    <row r="198" spans="1:21" x14ac:dyDescent="0.25">
      <c r="A198" s="44">
        <f>IF(IF(Helper_2!$C$3&lt;&gt;"",COUNTIF(G198:H198,"*"&amp;Helper_2!$C$3&amp;"*"),0)&gt;0,MAX($A$4:A197)+1,0)</f>
        <v>0</v>
      </c>
      <c r="B198" s="44">
        <v>195</v>
      </c>
      <c r="C198" s="44">
        <f>IF(E198="","",IF(COUNTIF($G$4:G198,G198)=1,MAX($C$4:C197)+1,""))</f>
        <v>146</v>
      </c>
      <c r="D198" s="44">
        <v>195</v>
      </c>
      <c r="E198" s="50" t="s">
        <v>4927</v>
      </c>
      <c r="F198" s="50" t="s">
        <v>8768</v>
      </c>
      <c r="G198" s="50" t="s">
        <v>1899</v>
      </c>
      <c r="H198" s="50" t="s">
        <v>1899</v>
      </c>
      <c r="I198" s="50" t="s">
        <v>2389</v>
      </c>
      <c r="J198" s="50">
        <v>2318195</v>
      </c>
      <c r="K198" s="50" t="s">
        <v>7</v>
      </c>
      <c r="L198" s="50" t="s">
        <v>9</v>
      </c>
      <c r="M198" s="50" t="s">
        <v>143</v>
      </c>
      <c r="N198" s="50" t="s">
        <v>6259</v>
      </c>
      <c r="O198" s="50">
        <v>1086040</v>
      </c>
      <c r="P198" s="50" t="s">
        <v>6278</v>
      </c>
      <c r="Q198" s="50" t="s">
        <v>677</v>
      </c>
      <c r="R198" s="50" t="s">
        <v>53</v>
      </c>
      <c r="S198" s="50" t="s">
        <v>8769</v>
      </c>
      <c r="T198" s="4" t="s">
        <v>8769</v>
      </c>
      <c r="U198" s="4">
        <v>0</v>
      </c>
    </row>
    <row r="199" spans="1:21" x14ac:dyDescent="0.25">
      <c r="A199" s="44">
        <f>IF(IF(Helper_2!$C$3&lt;&gt;"",COUNTIF(G199:H199,"*"&amp;Helper_2!$C$3&amp;"*"),0)&gt;0,MAX($A$4:A198)+1,0)</f>
        <v>0</v>
      </c>
      <c r="B199" s="44">
        <v>196</v>
      </c>
      <c r="C199" s="44">
        <f>IF(E199="","",IF(COUNTIF($G$4:G199,G199)=1,MAX($C$4:C198)+1,""))</f>
        <v>147</v>
      </c>
      <c r="D199" s="44">
        <v>196</v>
      </c>
      <c r="E199" s="50" t="s">
        <v>4934</v>
      </c>
      <c r="F199" s="50" t="s">
        <v>8783</v>
      </c>
      <c r="G199" s="50" t="s">
        <v>1906</v>
      </c>
      <c r="H199" s="50" t="s">
        <v>1906</v>
      </c>
      <c r="I199" s="50" t="s">
        <v>2389</v>
      </c>
      <c r="J199" s="50">
        <v>2318193</v>
      </c>
      <c r="K199" s="50" t="s">
        <v>7</v>
      </c>
      <c r="L199" s="50" t="s">
        <v>9</v>
      </c>
      <c r="M199" s="50" t="s">
        <v>143</v>
      </c>
      <c r="N199" s="50" t="s">
        <v>6259</v>
      </c>
      <c r="O199" s="50">
        <v>1086040</v>
      </c>
      <c r="P199" s="50" t="s">
        <v>6278</v>
      </c>
      <c r="Q199" s="50" t="s">
        <v>684</v>
      </c>
      <c r="R199" s="50" t="s">
        <v>53</v>
      </c>
      <c r="S199" s="50" t="s">
        <v>8784</v>
      </c>
      <c r="T199" s="4" t="s">
        <v>8784</v>
      </c>
      <c r="U199" s="4">
        <v>0</v>
      </c>
    </row>
    <row r="200" spans="1:21" x14ac:dyDescent="0.25">
      <c r="A200" s="44">
        <f>IF(IF(Helper_2!$C$3&lt;&gt;"",COUNTIF(G200:H200,"*"&amp;Helper_2!$C$3&amp;"*"),0)&gt;0,MAX($A$4:A199)+1,0)</f>
        <v>0</v>
      </c>
      <c r="B200" s="44">
        <v>197</v>
      </c>
      <c r="C200" s="44">
        <f>IF(E200="","",IF(COUNTIF($G$4:G200,G200)=1,MAX($C$4:C199)+1,""))</f>
        <v>148</v>
      </c>
      <c r="D200" s="44">
        <v>197</v>
      </c>
      <c r="E200" s="50" t="s">
        <v>4926</v>
      </c>
      <c r="F200" s="50" t="s">
        <v>8766</v>
      </c>
      <c r="G200" s="50" t="s">
        <v>1898</v>
      </c>
      <c r="H200" s="50" t="s">
        <v>1898</v>
      </c>
      <c r="I200" s="50" t="s">
        <v>2389</v>
      </c>
      <c r="J200" s="50">
        <v>2318187</v>
      </c>
      <c r="K200" s="50" t="s">
        <v>7</v>
      </c>
      <c r="L200" s="50" t="s">
        <v>9</v>
      </c>
      <c r="M200" s="50" t="s">
        <v>143</v>
      </c>
      <c r="N200" s="50" t="s">
        <v>6259</v>
      </c>
      <c r="O200" s="50">
        <v>1086040</v>
      </c>
      <c r="P200" s="50" t="s">
        <v>6278</v>
      </c>
      <c r="Q200" s="50" t="s">
        <v>676</v>
      </c>
      <c r="R200" s="50" t="s">
        <v>53</v>
      </c>
      <c r="S200" s="50" t="s">
        <v>8767</v>
      </c>
      <c r="T200" s="4" t="s">
        <v>8767</v>
      </c>
      <c r="U200" s="4">
        <v>0</v>
      </c>
    </row>
    <row r="201" spans="1:21" x14ac:dyDescent="0.25">
      <c r="A201" s="44">
        <f>IF(IF(Helper_2!$C$3&lt;&gt;"",COUNTIF(G201:H201,"*"&amp;Helper_2!$C$3&amp;"*"),0)&gt;0,MAX($A$4:A200)+1,0)</f>
        <v>0</v>
      </c>
      <c r="B201" s="44">
        <v>198</v>
      </c>
      <c r="C201" s="44">
        <f>IF(E201="","",IF(COUNTIF($G$4:G201,G201)=1,MAX($C$4:C200)+1,""))</f>
        <v>149</v>
      </c>
      <c r="D201" s="44">
        <v>198</v>
      </c>
      <c r="E201" s="50" t="s">
        <v>4925</v>
      </c>
      <c r="F201" s="50" t="s">
        <v>8763</v>
      </c>
      <c r="G201" s="50" t="s">
        <v>1897</v>
      </c>
      <c r="H201" s="50" t="s">
        <v>1897</v>
      </c>
      <c r="I201" s="50" t="s">
        <v>2389</v>
      </c>
      <c r="J201" s="50">
        <v>2318185</v>
      </c>
      <c r="K201" s="50" t="s">
        <v>7</v>
      </c>
      <c r="L201" s="50" t="s">
        <v>9</v>
      </c>
      <c r="M201" s="50" t="s">
        <v>143</v>
      </c>
      <c r="N201" s="50" t="s">
        <v>6259</v>
      </c>
      <c r="O201" s="50">
        <v>1086040</v>
      </c>
      <c r="P201" s="50" t="s">
        <v>6278</v>
      </c>
      <c r="Q201" s="50" t="s">
        <v>675</v>
      </c>
      <c r="R201" s="50" t="s">
        <v>53</v>
      </c>
      <c r="S201" s="50" t="s">
        <v>8764</v>
      </c>
      <c r="T201" s="4" t="s">
        <v>8765</v>
      </c>
      <c r="U201" s="4">
        <v>0</v>
      </c>
    </row>
    <row r="202" spans="1:21" x14ac:dyDescent="0.25">
      <c r="A202" s="44">
        <f>IF(IF(Helper_2!$C$3&lt;&gt;"",COUNTIF(G202:H202,"*"&amp;Helper_2!$C$3&amp;"*"),0)&gt;0,MAX($A$4:A201)+1,0)</f>
        <v>0</v>
      </c>
      <c r="B202" s="44">
        <v>199</v>
      </c>
      <c r="C202" s="44">
        <f>IF(E202="","",IF(COUNTIF($G$4:G202,G202)=1,MAX($C$4:C201)+1,""))</f>
        <v>150</v>
      </c>
      <c r="D202" s="44">
        <v>199</v>
      </c>
      <c r="E202" s="50" t="s">
        <v>4932</v>
      </c>
      <c r="F202" s="50" t="s">
        <v>8778</v>
      </c>
      <c r="G202" s="50" t="s">
        <v>1904</v>
      </c>
      <c r="H202" s="50" t="s">
        <v>1904</v>
      </c>
      <c r="I202" s="50" t="s">
        <v>2389</v>
      </c>
      <c r="J202" s="50">
        <v>2318183</v>
      </c>
      <c r="K202" s="50" t="s">
        <v>7</v>
      </c>
      <c r="L202" s="50" t="s">
        <v>9</v>
      </c>
      <c r="M202" s="50" t="s">
        <v>143</v>
      </c>
      <c r="N202" s="50" t="s">
        <v>6259</v>
      </c>
      <c r="O202" s="50">
        <v>1086040</v>
      </c>
      <c r="P202" s="50" t="s">
        <v>6278</v>
      </c>
      <c r="Q202" s="50" t="s">
        <v>682</v>
      </c>
      <c r="R202" s="50" t="s">
        <v>53</v>
      </c>
      <c r="S202" s="50" t="s">
        <v>8779</v>
      </c>
      <c r="T202" s="4" t="s">
        <v>8779</v>
      </c>
      <c r="U202" s="4">
        <v>0</v>
      </c>
    </row>
    <row r="203" spans="1:21" x14ac:dyDescent="0.25">
      <c r="A203" s="44">
        <f>IF(IF(Helper_2!$C$3&lt;&gt;"",COUNTIF(G203:H203,"*"&amp;Helper_2!$C$3&amp;"*"),0)&gt;0,MAX($A$4:A202)+1,0)</f>
        <v>0</v>
      </c>
      <c r="B203" s="44">
        <v>200</v>
      </c>
      <c r="C203" s="44">
        <f>IF(E203="","",IF(COUNTIF($G$4:G203,G203)=1,MAX($C$4:C202)+1,""))</f>
        <v>151</v>
      </c>
      <c r="D203" s="44">
        <v>200</v>
      </c>
      <c r="E203" s="50" t="s">
        <v>4924</v>
      </c>
      <c r="F203" s="50" t="s">
        <v>8761</v>
      </c>
      <c r="G203" s="50" t="s">
        <v>1896</v>
      </c>
      <c r="H203" s="50" t="s">
        <v>1896</v>
      </c>
      <c r="I203" s="50" t="s">
        <v>2389</v>
      </c>
      <c r="J203" s="50">
        <v>2318155</v>
      </c>
      <c r="K203" s="50" t="s">
        <v>7</v>
      </c>
      <c r="L203" s="50" t="s">
        <v>9</v>
      </c>
      <c r="M203" s="50" t="s">
        <v>143</v>
      </c>
      <c r="N203" s="50" t="s">
        <v>6259</v>
      </c>
      <c r="O203" s="50">
        <v>1086040</v>
      </c>
      <c r="P203" s="50" t="s">
        <v>6278</v>
      </c>
      <c r="Q203" s="50" t="s">
        <v>674</v>
      </c>
      <c r="R203" s="50" t="s">
        <v>53</v>
      </c>
      <c r="S203" s="50" t="s">
        <v>8762</v>
      </c>
      <c r="T203" s="4" t="s">
        <v>8762</v>
      </c>
      <c r="U203" s="4">
        <v>0</v>
      </c>
    </row>
    <row r="204" spans="1:21" x14ac:dyDescent="0.25">
      <c r="A204" s="44">
        <f>IF(IF(Helper_2!$C$3&lt;&gt;"",COUNTIF(G204:H204,"*"&amp;Helper_2!$C$3&amp;"*"),0)&gt;0,MAX($A$4:A203)+1,0)</f>
        <v>0</v>
      </c>
      <c r="B204" s="44">
        <v>201</v>
      </c>
      <c r="C204" s="44">
        <f>IF(E204="","",IF(COUNTIF($G$4:G204,G204)=1,MAX($C$4:C203)+1,""))</f>
        <v>152</v>
      </c>
      <c r="D204" s="44">
        <v>201</v>
      </c>
      <c r="E204" s="50" t="s">
        <v>4923</v>
      </c>
      <c r="F204" s="50" t="s">
        <v>8759</v>
      </c>
      <c r="G204" s="50" t="s">
        <v>1895</v>
      </c>
      <c r="H204" s="50" t="s">
        <v>1895</v>
      </c>
      <c r="I204" s="50" t="s">
        <v>2389</v>
      </c>
      <c r="J204" s="50">
        <v>2318150</v>
      </c>
      <c r="K204" s="50" t="s">
        <v>7</v>
      </c>
      <c r="L204" s="50" t="s">
        <v>9</v>
      </c>
      <c r="M204" s="50" t="s">
        <v>143</v>
      </c>
      <c r="N204" s="50" t="s">
        <v>6259</v>
      </c>
      <c r="O204" s="50">
        <v>1086040</v>
      </c>
      <c r="P204" s="50" t="s">
        <v>6278</v>
      </c>
      <c r="Q204" s="50" t="s">
        <v>673</v>
      </c>
      <c r="R204" s="50" t="s">
        <v>53</v>
      </c>
      <c r="S204" s="50" t="s">
        <v>8760</v>
      </c>
      <c r="T204" s="4" t="s">
        <v>8760</v>
      </c>
      <c r="U204" s="4">
        <v>0</v>
      </c>
    </row>
    <row r="205" spans="1:21" x14ac:dyDescent="0.25">
      <c r="A205" s="44">
        <f>IF(IF(Helper_2!$C$3&lt;&gt;"",COUNTIF(G205:H205,"*"&amp;Helper_2!$C$3&amp;"*"),0)&gt;0,MAX($A$4:A204)+1,0)</f>
        <v>0</v>
      </c>
      <c r="B205" s="44">
        <v>202</v>
      </c>
      <c r="C205" s="44">
        <f>IF(E205="","",IF(COUNTIF($G$4:G205,G205)=1,MAX($C$4:C204)+1,""))</f>
        <v>153</v>
      </c>
      <c r="D205" s="44">
        <v>202</v>
      </c>
      <c r="E205" s="50" t="s">
        <v>4352</v>
      </c>
      <c r="F205" s="50" t="s">
        <v>7810</v>
      </c>
      <c r="G205" s="50" t="s">
        <v>1529</v>
      </c>
      <c r="H205" s="50" t="s">
        <v>1529</v>
      </c>
      <c r="I205" s="50" t="s">
        <v>2389</v>
      </c>
      <c r="J205" s="50">
        <v>2318148</v>
      </c>
      <c r="K205" s="50" t="s">
        <v>7</v>
      </c>
      <c r="L205" s="50" t="s">
        <v>9</v>
      </c>
      <c r="M205" s="50" t="s">
        <v>143</v>
      </c>
      <c r="N205" s="50" t="s">
        <v>6259</v>
      </c>
      <c r="O205" s="50">
        <v>1086040</v>
      </c>
      <c r="P205" s="50" t="s">
        <v>6278</v>
      </c>
      <c r="Q205" s="50" t="s">
        <v>416</v>
      </c>
      <c r="R205" s="50" t="s">
        <v>53</v>
      </c>
      <c r="S205" s="50" t="s">
        <v>7811</v>
      </c>
      <c r="T205" s="4" t="s">
        <v>7811</v>
      </c>
      <c r="U205" s="4">
        <v>0</v>
      </c>
    </row>
    <row r="206" spans="1:21" x14ac:dyDescent="0.25">
      <c r="A206" s="44">
        <f>IF(IF(Helper_2!$C$3&lt;&gt;"",COUNTIF(G206:H206,"*"&amp;Helper_2!$C$3&amp;"*"),0)&gt;0,MAX($A$4:A205)+1,0)</f>
        <v>0</v>
      </c>
      <c r="B206" s="44">
        <v>203</v>
      </c>
      <c r="C206" s="44">
        <f>IF(E206="","",IF(COUNTIF($G$4:G206,G206)=1,MAX($C$4:C205)+1,""))</f>
        <v>154</v>
      </c>
      <c r="D206" s="44">
        <v>203</v>
      </c>
      <c r="E206" s="50" t="s">
        <v>4931</v>
      </c>
      <c r="F206" s="50" t="s">
        <v>8776</v>
      </c>
      <c r="G206" s="50" t="s">
        <v>1903</v>
      </c>
      <c r="H206" s="50" t="s">
        <v>1903</v>
      </c>
      <c r="I206" s="50" t="s">
        <v>2389</v>
      </c>
      <c r="J206" s="50">
        <v>2318146</v>
      </c>
      <c r="K206" s="50" t="s">
        <v>7</v>
      </c>
      <c r="L206" s="50" t="s">
        <v>9</v>
      </c>
      <c r="M206" s="50" t="s">
        <v>143</v>
      </c>
      <c r="N206" s="50" t="s">
        <v>6259</v>
      </c>
      <c r="O206" s="50">
        <v>1086040</v>
      </c>
      <c r="P206" s="50" t="s">
        <v>6278</v>
      </c>
      <c r="Q206" s="50" t="s">
        <v>681</v>
      </c>
      <c r="R206" s="50" t="s">
        <v>53</v>
      </c>
      <c r="S206" s="50" t="s">
        <v>8777</v>
      </c>
      <c r="T206" s="4" t="s">
        <v>8777</v>
      </c>
      <c r="U206" s="4">
        <v>0</v>
      </c>
    </row>
    <row r="207" spans="1:21" x14ac:dyDescent="0.25">
      <c r="A207" s="44">
        <f>IF(IF(Helper_2!$C$3&lt;&gt;"",COUNTIF(G207:H207,"*"&amp;Helper_2!$C$3&amp;"*"),0)&gt;0,MAX($A$4:A206)+1,0)</f>
        <v>0</v>
      </c>
      <c r="B207" s="44">
        <v>204</v>
      </c>
      <c r="C207" s="44">
        <f>IF(E207="","",IF(COUNTIF($G$4:G207,G207)=1,MAX($C$4:C206)+1,""))</f>
        <v>155</v>
      </c>
      <c r="D207" s="44">
        <v>204</v>
      </c>
      <c r="E207" s="50" t="s">
        <v>4929</v>
      </c>
      <c r="F207" s="50" t="s">
        <v>8772</v>
      </c>
      <c r="G207" s="50" t="s">
        <v>1901</v>
      </c>
      <c r="H207" s="50" t="s">
        <v>1901</v>
      </c>
      <c r="I207" s="50" t="s">
        <v>2389</v>
      </c>
      <c r="J207" s="50">
        <v>2318144</v>
      </c>
      <c r="K207" s="50" t="s">
        <v>7</v>
      </c>
      <c r="L207" s="50" t="s">
        <v>9</v>
      </c>
      <c r="M207" s="50" t="s">
        <v>143</v>
      </c>
      <c r="N207" s="50" t="s">
        <v>6259</v>
      </c>
      <c r="O207" s="50">
        <v>1086040</v>
      </c>
      <c r="P207" s="50" t="s">
        <v>6278</v>
      </c>
      <c r="Q207" s="50" t="s">
        <v>679</v>
      </c>
      <c r="R207" s="50" t="s">
        <v>53</v>
      </c>
      <c r="S207" s="50" t="s">
        <v>8773</v>
      </c>
      <c r="T207" s="4" t="s">
        <v>8773</v>
      </c>
      <c r="U207" s="4">
        <v>0</v>
      </c>
    </row>
    <row r="208" spans="1:21" x14ac:dyDescent="0.25">
      <c r="A208" s="44">
        <f>IF(IF(Helper_2!$C$3&lt;&gt;"",COUNTIF(G208:H208,"*"&amp;Helper_2!$C$3&amp;"*"),0)&gt;0,MAX($A$4:A207)+1,0)</f>
        <v>0</v>
      </c>
      <c r="B208" s="44">
        <v>205</v>
      </c>
      <c r="C208" s="44">
        <f>IF(E208="","",IF(COUNTIF($G$4:G208,G208)=1,MAX($C$4:C207)+1,""))</f>
        <v>156</v>
      </c>
      <c r="D208" s="44">
        <v>205</v>
      </c>
      <c r="E208" s="50" t="s">
        <v>4898</v>
      </c>
      <c r="F208" s="50" t="s">
        <v>8730</v>
      </c>
      <c r="G208" s="50" t="s">
        <v>1872</v>
      </c>
      <c r="H208" s="50" t="s">
        <v>1872</v>
      </c>
      <c r="I208" s="50" t="s">
        <v>2389</v>
      </c>
      <c r="J208" s="50">
        <v>2318138</v>
      </c>
      <c r="K208" s="50" t="s">
        <v>7</v>
      </c>
      <c r="L208" s="50" t="s">
        <v>9</v>
      </c>
      <c r="M208" s="50" t="s">
        <v>143</v>
      </c>
      <c r="N208" s="50" t="s">
        <v>6259</v>
      </c>
      <c r="O208" s="50">
        <v>1086040</v>
      </c>
      <c r="P208" s="50" t="s">
        <v>6278</v>
      </c>
      <c r="Q208" s="50" t="s">
        <v>657</v>
      </c>
      <c r="R208" s="50" t="s">
        <v>53</v>
      </c>
      <c r="S208" s="50" t="s">
        <v>8731</v>
      </c>
      <c r="T208" s="4" t="s">
        <v>8731</v>
      </c>
      <c r="U208" s="4">
        <v>0</v>
      </c>
    </row>
    <row r="209" spans="1:21" x14ac:dyDescent="0.25">
      <c r="A209" s="44">
        <f>IF(IF(Helper_2!$C$3&lt;&gt;"",COUNTIF(G209:H209,"*"&amp;Helper_2!$C$3&amp;"*"),0)&gt;0,MAX($A$4:A208)+1,0)</f>
        <v>0</v>
      </c>
      <c r="B209" s="44">
        <v>206</v>
      </c>
      <c r="C209" s="44">
        <f>IF(E209="","",IF(COUNTIF($G$4:G209,G209)=1,MAX($C$4:C208)+1,""))</f>
        <v>157</v>
      </c>
      <c r="D209" s="44">
        <v>206</v>
      </c>
      <c r="E209" s="50" t="s">
        <v>4240</v>
      </c>
      <c r="F209" s="50" t="s">
        <v>7607</v>
      </c>
      <c r="G209" s="50" t="s">
        <v>1450</v>
      </c>
      <c r="H209" s="50" t="s">
        <v>1450</v>
      </c>
      <c r="I209" s="50" t="s">
        <v>2389</v>
      </c>
      <c r="J209" s="50">
        <v>2318124</v>
      </c>
      <c r="K209" s="50" t="s">
        <v>7</v>
      </c>
      <c r="L209" s="50" t="s">
        <v>9</v>
      </c>
      <c r="M209" s="50" t="s">
        <v>143</v>
      </c>
      <c r="N209" s="50" t="s">
        <v>6272</v>
      </c>
      <c r="O209" s="50">
        <v>1046785</v>
      </c>
      <c r="P209" s="50" t="s">
        <v>6536</v>
      </c>
      <c r="Q209" s="50" t="s">
        <v>352</v>
      </c>
      <c r="R209" s="50" t="s">
        <v>15</v>
      </c>
      <c r="S209" s="50" t="s">
        <v>7608</v>
      </c>
      <c r="T209" s="4" t="s">
        <v>7608</v>
      </c>
      <c r="U209" s="4">
        <v>0.3</v>
      </c>
    </row>
    <row r="210" spans="1:21" x14ac:dyDescent="0.25">
      <c r="A210" s="44">
        <f>IF(IF(Helper_2!$C$3&lt;&gt;"",COUNTIF(G210:H210,"*"&amp;Helper_2!$C$3&amp;"*"),0)&gt;0,MAX($A$4:A209)+1,0)</f>
        <v>0</v>
      </c>
      <c r="B210" s="44">
        <v>207</v>
      </c>
      <c r="C210" s="44">
        <f>IF(E210="","",IF(COUNTIF($G$4:G210,G210)=1,MAX($C$4:C209)+1,""))</f>
        <v>158</v>
      </c>
      <c r="D210" s="44">
        <v>207</v>
      </c>
      <c r="E210" s="50" t="s">
        <v>4241</v>
      </c>
      <c r="F210" s="50" t="s">
        <v>7609</v>
      </c>
      <c r="G210" s="50" t="s">
        <v>1451</v>
      </c>
      <c r="H210" s="50" t="s">
        <v>1451</v>
      </c>
      <c r="I210" s="50" t="s">
        <v>2389</v>
      </c>
      <c r="J210" s="50">
        <v>2318120</v>
      </c>
      <c r="K210" s="50" t="s">
        <v>7</v>
      </c>
      <c r="L210" s="50" t="s">
        <v>9</v>
      </c>
      <c r="M210" s="50" t="s">
        <v>143</v>
      </c>
      <c r="N210" s="50" t="s">
        <v>6272</v>
      </c>
      <c r="O210" s="50">
        <v>1046785</v>
      </c>
      <c r="P210" s="50" t="s">
        <v>6536</v>
      </c>
      <c r="Q210" s="50" t="s">
        <v>353</v>
      </c>
      <c r="R210" s="50" t="s">
        <v>15</v>
      </c>
      <c r="S210" s="50" t="s">
        <v>7610</v>
      </c>
      <c r="T210" s="4" t="s">
        <v>7610</v>
      </c>
      <c r="U210" s="4">
        <v>0.3</v>
      </c>
    </row>
    <row r="211" spans="1:21" x14ac:dyDescent="0.25">
      <c r="A211" s="44">
        <f>IF(IF(Helper_2!$C$3&lt;&gt;"",COUNTIF(G211:H211,"*"&amp;Helper_2!$C$3&amp;"*"),0)&gt;0,MAX($A$4:A210)+1,0)</f>
        <v>0</v>
      </c>
      <c r="B211" s="44">
        <v>208</v>
      </c>
      <c r="C211" s="44">
        <f>IF(E211="","",IF(COUNTIF($G$4:G211,G211)=1,MAX($C$4:C210)+1,""))</f>
        <v>159</v>
      </c>
      <c r="D211" s="44">
        <v>208</v>
      </c>
      <c r="E211" s="50" t="s">
        <v>4338</v>
      </c>
      <c r="F211" s="50" t="s">
        <v>7783</v>
      </c>
      <c r="G211" s="50" t="s">
        <v>1518</v>
      </c>
      <c r="H211" s="50" t="s">
        <v>1518</v>
      </c>
      <c r="I211" s="50" t="s">
        <v>2389</v>
      </c>
      <c r="J211" s="50">
        <v>2318118</v>
      </c>
      <c r="K211" s="50" t="s">
        <v>7</v>
      </c>
      <c r="L211" s="50" t="s">
        <v>9</v>
      </c>
      <c r="M211" s="50" t="s">
        <v>143</v>
      </c>
      <c r="N211" s="50" t="s">
        <v>6390</v>
      </c>
      <c r="O211" s="50">
        <v>1046785</v>
      </c>
      <c r="P211" s="50" t="s">
        <v>6536</v>
      </c>
      <c r="Q211" s="50" t="s">
        <v>406</v>
      </c>
      <c r="R211" s="50" t="s">
        <v>15</v>
      </c>
      <c r="S211" s="50" t="s">
        <v>7784</v>
      </c>
      <c r="T211" s="4" t="s">
        <v>7784</v>
      </c>
      <c r="U211" s="4">
        <v>0.2</v>
      </c>
    </row>
    <row r="212" spans="1:21" x14ac:dyDescent="0.25">
      <c r="A212" s="44">
        <f>IF(IF(Helper_2!$C$3&lt;&gt;"",COUNTIF(G212:H212,"*"&amp;Helper_2!$C$3&amp;"*"),0)&gt;0,MAX($A$4:A211)+1,0)</f>
        <v>0</v>
      </c>
      <c r="B212" s="44">
        <v>209</v>
      </c>
      <c r="C212" s="44">
        <f>IF(E212="","",IF(COUNTIF($G$4:G212,G212)=1,MAX($C$4:C211)+1,""))</f>
        <v>160</v>
      </c>
      <c r="D212" s="44">
        <v>209</v>
      </c>
      <c r="E212" s="50" t="s">
        <v>4275</v>
      </c>
      <c r="F212" s="50" t="s">
        <v>7669</v>
      </c>
      <c r="G212" s="50" t="s">
        <v>1468</v>
      </c>
      <c r="H212" s="50" t="s">
        <v>1468</v>
      </c>
      <c r="I212" s="50" t="s">
        <v>2389</v>
      </c>
      <c r="J212" s="50">
        <v>2318116</v>
      </c>
      <c r="K212" s="50" t="s">
        <v>7</v>
      </c>
      <c r="L212" s="50" t="s">
        <v>9</v>
      </c>
      <c r="M212" s="50" t="s">
        <v>143</v>
      </c>
      <c r="N212" s="50" t="s">
        <v>6272</v>
      </c>
      <c r="O212" s="50">
        <v>998799</v>
      </c>
      <c r="P212" s="50" t="s">
        <v>6532</v>
      </c>
      <c r="Q212" s="50" t="s">
        <v>363</v>
      </c>
      <c r="R212" s="50" t="s">
        <v>15</v>
      </c>
      <c r="S212" s="50" t="s">
        <v>7670</v>
      </c>
      <c r="T212" s="4" t="s">
        <v>7670</v>
      </c>
      <c r="U212" s="4">
        <v>1.728</v>
      </c>
    </row>
    <row r="213" spans="1:21" x14ac:dyDescent="0.25">
      <c r="A213" s="44">
        <f>IF(IF(Helper_2!$C$3&lt;&gt;"",COUNTIF(G213:H213,"*"&amp;Helper_2!$C$3&amp;"*"),0)&gt;0,MAX($A$4:A212)+1,0)</f>
        <v>0</v>
      </c>
      <c r="B213" s="44">
        <v>210</v>
      </c>
      <c r="C213" s="44">
        <f>IF(E213="","",IF(COUNTIF($G$4:G213,G213)=1,MAX($C$4:C212)+1,""))</f>
        <v>161</v>
      </c>
      <c r="D213" s="44">
        <v>210</v>
      </c>
      <c r="E213" s="50" t="s">
        <v>4276</v>
      </c>
      <c r="F213" s="50" t="s">
        <v>7671</v>
      </c>
      <c r="G213" s="50" t="s">
        <v>1469</v>
      </c>
      <c r="H213" s="50" t="s">
        <v>1469</v>
      </c>
      <c r="I213" s="50" t="s">
        <v>2389</v>
      </c>
      <c r="J213" s="50">
        <v>2318112</v>
      </c>
      <c r="K213" s="50" t="s">
        <v>7</v>
      </c>
      <c r="L213" s="50" t="s">
        <v>9</v>
      </c>
      <c r="M213" s="50" t="s">
        <v>143</v>
      </c>
      <c r="N213" s="50" t="s">
        <v>6272</v>
      </c>
      <c r="O213" s="50">
        <v>998799</v>
      </c>
      <c r="P213" s="50" t="s">
        <v>6532</v>
      </c>
      <c r="Q213" s="50" t="s">
        <v>364</v>
      </c>
      <c r="R213" s="50" t="s">
        <v>15</v>
      </c>
      <c r="S213" s="50" t="s">
        <v>7672</v>
      </c>
      <c r="T213" s="4" t="s">
        <v>7672</v>
      </c>
      <c r="U213" s="4">
        <v>1.728</v>
      </c>
    </row>
    <row r="214" spans="1:21" x14ac:dyDescent="0.25">
      <c r="A214" s="44">
        <f>IF(IF(Helper_2!$C$3&lt;&gt;"",COUNTIF(G214:H214,"*"&amp;Helper_2!$C$3&amp;"*"),0)&gt;0,MAX($A$4:A213)+1,0)</f>
        <v>0</v>
      </c>
      <c r="B214" s="44">
        <v>211</v>
      </c>
      <c r="C214" s="44">
        <f>IF(E214="","",IF(COUNTIF($G$4:G214,G214)=1,MAX($C$4:C213)+1,""))</f>
        <v>162</v>
      </c>
      <c r="D214" s="44">
        <v>211</v>
      </c>
      <c r="E214" s="50" t="s">
        <v>4866</v>
      </c>
      <c r="F214" s="50" t="s">
        <v>8673</v>
      </c>
      <c r="G214" s="50" t="s">
        <v>1843</v>
      </c>
      <c r="H214" s="50" t="s">
        <v>1843</v>
      </c>
      <c r="I214" s="50" t="s">
        <v>2389</v>
      </c>
      <c r="J214" s="50">
        <v>2318110</v>
      </c>
      <c r="K214" s="50" t="s">
        <v>7</v>
      </c>
      <c r="L214" s="50" t="s">
        <v>9</v>
      </c>
      <c r="M214" s="50" t="s">
        <v>143</v>
      </c>
      <c r="N214" s="50" t="s">
        <v>6272</v>
      </c>
      <c r="O214" s="50">
        <v>998799</v>
      </c>
      <c r="P214" s="50" t="s">
        <v>6532</v>
      </c>
      <c r="Q214" s="50" t="s">
        <v>4867</v>
      </c>
      <c r="R214" s="50" t="s">
        <v>15</v>
      </c>
      <c r="S214" s="50" t="s">
        <v>8674</v>
      </c>
      <c r="T214" s="4" t="s">
        <v>8675</v>
      </c>
      <c r="U214" s="4">
        <v>1.728</v>
      </c>
    </row>
    <row r="215" spans="1:21" x14ac:dyDescent="0.25">
      <c r="A215" s="44">
        <f>IF(IF(Helper_2!$C$3&lt;&gt;"",COUNTIF(G215:H215,"*"&amp;Helper_2!$C$3&amp;"*"),0)&gt;0,MAX($A$4:A214)+1,0)</f>
        <v>0</v>
      </c>
      <c r="B215" s="44">
        <v>212</v>
      </c>
      <c r="C215" s="44">
        <f>IF(E215="","",IF(COUNTIF($G$4:G215,G215)=1,MAX($C$4:C214)+1,""))</f>
        <v>163</v>
      </c>
      <c r="D215" s="44">
        <v>212</v>
      </c>
      <c r="E215" s="50" t="s">
        <v>4274</v>
      </c>
      <c r="F215" s="50" t="s">
        <v>7667</v>
      </c>
      <c r="G215" s="50" t="s">
        <v>1467</v>
      </c>
      <c r="H215" s="50" t="s">
        <v>1467</v>
      </c>
      <c r="I215" s="50" t="s">
        <v>2389</v>
      </c>
      <c r="J215" s="50">
        <v>2318106</v>
      </c>
      <c r="K215" s="50" t="s">
        <v>7</v>
      </c>
      <c r="L215" s="50" t="s">
        <v>9</v>
      </c>
      <c r="M215" s="50" t="s">
        <v>143</v>
      </c>
      <c r="N215" s="50" t="s">
        <v>6272</v>
      </c>
      <c r="O215" s="50">
        <v>998799</v>
      </c>
      <c r="P215" s="50" t="s">
        <v>6532</v>
      </c>
      <c r="Q215" s="50" t="s">
        <v>362</v>
      </c>
      <c r="R215" s="50" t="s">
        <v>15</v>
      </c>
      <c r="S215" s="50" t="s">
        <v>7668</v>
      </c>
      <c r="T215" s="4" t="s">
        <v>7668</v>
      </c>
      <c r="U215" s="4">
        <v>1.728</v>
      </c>
    </row>
    <row r="216" spans="1:21" x14ac:dyDescent="0.25">
      <c r="A216" s="44">
        <f>IF(IF(Helper_2!$C$3&lt;&gt;"",COUNTIF(G216:H216,"*"&amp;Helper_2!$C$3&amp;"*"),0)&gt;0,MAX($A$4:A215)+1,0)</f>
        <v>0</v>
      </c>
      <c r="B216" s="44">
        <v>213</v>
      </c>
      <c r="C216" s="44">
        <f>IF(E216="","",IF(COUNTIF($G$4:G216,G216)=1,MAX($C$4:C215)+1,""))</f>
        <v>164</v>
      </c>
      <c r="D216" s="44">
        <v>213</v>
      </c>
      <c r="E216" s="50" t="s">
        <v>4817</v>
      </c>
      <c r="F216" s="50" t="s">
        <v>8604</v>
      </c>
      <c r="G216" s="50" t="s">
        <v>1808</v>
      </c>
      <c r="H216" s="50" t="s">
        <v>1808</v>
      </c>
      <c r="I216" s="50" t="s">
        <v>2389</v>
      </c>
      <c r="J216" s="50">
        <v>2317981</v>
      </c>
      <c r="K216" s="50" t="s">
        <v>7</v>
      </c>
      <c r="L216" s="50" t="s">
        <v>9</v>
      </c>
      <c r="M216" s="50" t="s">
        <v>143</v>
      </c>
      <c r="N216" s="50" t="s">
        <v>6272</v>
      </c>
      <c r="O216" s="50">
        <v>1036807</v>
      </c>
      <c r="P216" s="50" t="s">
        <v>7155</v>
      </c>
      <c r="Q216" s="50" t="s">
        <v>618</v>
      </c>
      <c r="R216" s="50" t="s">
        <v>53</v>
      </c>
      <c r="S216" s="50" t="s">
        <v>8605</v>
      </c>
      <c r="T216" s="4" t="s">
        <v>8606</v>
      </c>
      <c r="U216" s="4">
        <v>0</v>
      </c>
    </row>
    <row r="217" spans="1:21" x14ac:dyDescent="0.25">
      <c r="A217" s="44">
        <f>IF(IF(Helper_2!$C$3&lt;&gt;"",COUNTIF(G217:H217,"*"&amp;Helper_2!$C$3&amp;"*"),0)&gt;0,MAX($A$4:A216)+1,0)</f>
        <v>0</v>
      </c>
      <c r="B217" s="44">
        <v>214</v>
      </c>
      <c r="C217" s="44">
        <f>IF(E217="","",IF(COUNTIF($G$4:G217,G217)=1,MAX($C$4:C216)+1,""))</f>
        <v>165</v>
      </c>
      <c r="D217" s="44">
        <v>214</v>
      </c>
      <c r="E217" s="50" t="s">
        <v>4512</v>
      </c>
      <c r="F217" s="50" t="s">
        <v>8092</v>
      </c>
      <c r="G217" s="50" t="s">
        <v>1621</v>
      </c>
      <c r="H217" s="50" t="s">
        <v>1621</v>
      </c>
      <c r="I217" s="50" t="s">
        <v>2389</v>
      </c>
      <c r="J217" s="50">
        <v>2317965</v>
      </c>
      <c r="K217" s="50" t="s">
        <v>7</v>
      </c>
      <c r="L217" s="50" t="s">
        <v>9</v>
      </c>
      <c r="M217" s="50" t="s">
        <v>143</v>
      </c>
      <c r="N217" s="50" t="s">
        <v>6272</v>
      </c>
      <c r="O217" s="50">
        <v>1036807</v>
      </c>
      <c r="P217" s="50" t="s">
        <v>7155</v>
      </c>
      <c r="Q217" s="50" t="s">
        <v>481</v>
      </c>
      <c r="R217" s="50" t="s">
        <v>10</v>
      </c>
      <c r="S217" s="50" t="s">
        <v>8093</v>
      </c>
      <c r="T217" s="4" t="s">
        <v>8093</v>
      </c>
      <c r="U217" s="4">
        <v>3.5000000000000003E-2</v>
      </c>
    </row>
    <row r="218" spans="1:21" x14ac:dyDescent="0.25">
      <c r="A218" s="44">
        <f>IF(IF(Helper_2!$C$3&lt;&gt;"",COUNTIF(G218:H218,"*"&amp;Helper_2!$C$3&amp;"*"),0)&gt;0,MAX($A$4:A217)+1,0)</f>
        <v>0</v>
      </c>
      <c r="B218" s="44">
        <v>215</v>
      </c>
      <c r="C218" s="44">
        <f>IF(E218="","",IF(COUNTIF($G$4:G218,G218)=1,MAX($C$4:C217)+1,""))</f>
        <v>166</v>
      </c>
      <c r="D218" s="44">
        <v>215</v>
      </c>
      <c r="E218" s="50" t="s">
        <v>4820</v>
      </c>
      <c r="F218" s="50" t="s">
        <v>8609</v>
      </c>
      <c r="G218" s="50" t="s">
        <v>1810</v>
      </c>
      <c r="H218" s="50" t="s">
        <v>1810</v>
      </c>
      <c r="I218" s="50" t="s">
        <v>2389</v>
      </c>
      <c r="J218" s="50">
        <v>2317910</v>
      </c>
      <c r="K218" s="50" t="s">
        <v>7</v>
      </c>
      <c r="L218" s="50" t="s">
        <v>9</v>
      </c>
      <c r="M218" s="50" t="s">
        <v>143</v>
      </c>
      <c r="N218" s="50" t="s">
        <v>6272</v>
      </c>
      <c r="O218" s="50">
        <v>1036807</v>
      </c>
      <c r="P218" s="50" t="s">
        <v>7155</v>
      </c>
      <c r="Q218" s="50" t="s">
        <v>619</v>
      </c>
      <c r="R218" s="50" t="s">
        <v>10</v>
      </c>
      <c r="S218" s="50" t="s">
        <v>8610</v>
      </c>
      <c r="T218" s="4" t="s">
        <v>8610</v>
      </c>
      <c r="U218" s="4">
        <v>0.57599999999999996</v>
      </c>
    </row>
    <row r="219" spans="1:21" x14ac:dyDescent="0.25">
      <c r="A219" s="44">
        <f>IF(IF(Helper_2!$C$3&lt;&gt;"",COUNTIF(G219:H219,"*"&amp;Helper_2!$C$3&amp;"*"),0)&gt;0,MAX($A$4:A218)+1,0)</f>
        <v>0</v>
      </c>
      <c r="B219" s="44">
        <v>216</v>
      </c>
      <c r="C219" s="44">
        <f>IF(E219="","",IF(COUNTIF($G$4:G219,G219)=1,MAX($C$4:C218)+1,""))</f>
        <v>167</v>
      </c>
      <c r="D219" s="44">
        <v>216</v>
      </c>
      <c r="E219" s="50" t="s">
        <v>4818</v>
      </c>
      <c r="F219" s="50" t="s">
        <v>8607</v>
      </c>
      <c r="G219" s="50" t="s">
        <v>1809</v>
      </c>
      <c r="H219" s="50" t="s">
        <v>1809</v>
      </c>
      <c r="I219" s="50" t="s">
        <v>2389</v>
      </c>
      <c r="J219" s="50">
        <v>2317897</v>
      </c>
      <c r="K219" s="50" t="s">
        <v>7</v>
      </c>
      <c r="L219" s="50" t="s">
        <v>9</v>
      </c>
      <c r="M219" s="50" t="s">
        <v>143</v>
      </c>
      <c r="N219" s="50" t="s">
        <v>6272</v>
      </c>
      <c r="O219" s="50">
        <v>1036807</v>
      </c>
      <c r="P219" s="50" t="s">
        <v>7155</v>
      </c>
      <c r="Q219" s="50" t="s">
        <v>4819</v>
      </c>
      <c r="R219" s="50" t="s">
        <v>10</v>
      </c>
      <c r="S219" s="50" t="s">
        <v>8608</v>
      </c>
      <c r="T219" s="4" t="s">
        <v>8608</v>
      </c>
      <c r="U219" s="4">
        <v>0.72</v>
      </c>
    </row>
    <row r="220" spans="1:21" x14ac:dyDescent="0.25">
      <c r="A220" s="44">
        <f>IF(IF(Helper_2!$C$3&lt;&gt;"",COUNTIF(G220:H220,"*"&amp;Helper_2!$C$3&amp;"*"),0)&gt;0,MAX($A$4:A219)+1,0)</f>
        <v>0</v>
      </c>
      <c r="B220" s="44">
        <v>217</v>
      </c>
      <c r="C220" s="44">
        <f>IF(E220="","",IF(COUNTIF($G$4:G220,G220)=1,MAX($C$4:C219)+1,""))</f>
        <v>168</v>
      </c>
      <c r="D220" s="44">
        <v>217</v>
      </c>
      <c r="E220" s="50" t="s">
        <v>5420</v>
      </c>
      <c r="F220" s="50" t="s">
        <v>9573</v>
      </c>
      <c r="G220" s="50" t="s">
        <v>2211</v>
      </c>
      <c r="H220" s="50" t="s">
        <v>2211</v>
      </c>
      <c r="I220" s="50" t="s">
        <v>2389</v>
      </c>
      <c r="J220" s="50">
        <v>2317878</v>
      </c>
      <c r="K220" s="50" t="s">
        <v>7</v>
      </c>
      <c r="L220" s="50" t="s">
        <v>9</v>
      </c>
      <c r="M220" s="50" t="s">
        <v>143</v>
      </c>
      <c r="N220" s="50" t="s">
        <v>6259</v>
      </c>
      <c r="O220" s="50">
        <v>997350</v>
      </c>
      <c r="P220" s="50" t="s">
        <v>6260</v>
      </c>
      <c r="Q220" s="50" t="s">
        <v>927</v>
      </c>
      <c r="R220" s="50" t="s">
        <v>53</v>
      </c>
      <c r="S220" s="50" t="s">
        <v>9574</v>
      </c>
      <c r="T220" s="4" t="s">
        <v>9574</v>
      </c>
      <c r="U220" s="4">
        <v>0</v>
      </c>
    </row>
    <row r="221" spans="1:21" x14ac:dyDescent="0.25">
      <c r="A221" s="44">
        <f>IF(IF(Helper_2!$C$3&lt;&gt;"",COUNTIF(G221:H221,"*"&amp;Helper_2!$C$3&amp;"*"),0)&gt;0,MAX($A$4:A220)+1,0)</f>
        <v>0</v>
      </c>
      <c r="B221" s="44">
        <v>218</v>
      </c>
      <c r="C221" s="44">
        <f>IF(E221="","",IF(COUNTIF($G$4:G221,G221)=1,MAX($C$4:C220)+1,""))</f>
        <v>169</v>
      </c>
      <c r="D221" s="44">
        <v>218</v>
      </c>
      <c r="E221" s="50" t="s">
        <v>4704</v>
      </c>
      <c r="F221" s="50" t="s">
        <v>8427</v>
      </c>
      <c r="G221" s="50" t="s">
        <v>1744</v>
      </c>
      <c r="H221" s="50" t="s">
        <v>1744</v>
      </c>
      <c r="I221" s="50" t="s">
        <v>2389</v>
      </c>
      <c r="J221" s="50">
        <v>2317859</v>
      </c>
      <c r="K221" s="50" t="s">
        <v>7</v>
      </c>
      <c r="L221" s="50" t="s">
        <v>9</v>
      </c>
      <c r="M221" s="50" t="s">
        <v>143</v>
      </c>
      <c r="N221" s="50" t="s">
        <v>6272</v>
      </c>
      <c r="O221" s="50">
        <v>1036807</v>
      </c>
      <c r="P221" s="50" t="s">
        <v>7155</v>
      </c>
      <c r="Q221" s="50" t="s">
        <v>3070</v>
      </c>
      <c r="R221" s="50" t="s">
        <v>10</v>
      </c>
      <c r="S221" s="50" t="s">
        <v>8428</v>
      </c>
      <c r="T221" s="4" t="s">
        <v>8428</v>
      </c>
      <c r="U221" s="4">
        <v>0</v>
      </c>
    </row>
    <row r="222" spans="1:21" x14ac:dyDescent="0.25">
      <c r="A222" s="44">
        <f>IF(IF(Helper_2!$C$3&lt;&gt;"",COUNTIF(G222:H222,"*"&amp;Helper_2!$C$3&amp;"*"),0)&gt;0,MAX($A$4:A221)+1,0)</f>
        <v>0</v>
      </c>
      <c r="B222" s="44">
        <v>219</v>
      </c>
      <c r="C222" s="44">
        <f>IF(E222="","",IF(COUNTIF($G$4:G222,G222)=1,MAX($C$4:C221)+1,""))</f>
        <v>170</v>
      </c>
      <c r="D222" s="44">
        <v>219</v>
      </c>
      <c r="E222" s="50" t="s">
        <v>4391</v>
      </c>
      <c r="F222" s="50" t="s">
        <v>7877</v>
      </c>
      <c r="G222" s="50" t="s">
        <v>1557</v>
      </c>
      <c r="H222" s="50" t="s">
        <v>1557</v>
      </c>
      <c r="I222" s="50" t="s">
        <v>2389</v>
      </c>
      <c r="J222" s="50">
        <v>2317854</v>
      </c>
      <c r="K222" s="50" t="s">
        <v>7</v>
      </c>
      <c r="L222" s="50" t="s">
        <v>9</v>
      </c>
      <c r="M222" s="50" t="s">
        <v>143</v>
      </c>
      <c r="N222" s="50" t="s">
        <v>88</v>
      </c>
      <c r="O222" s="50">
        <v>1036805</v>
      </c>
      <c r="P222" s="50" t="s">
        <v>6526</v>
      </c>
      <c r="Q222" s="50" t="s">
        <v>4392</v>
      </c>
      <c r="R222" s="50" t="s">
        <v>10</v>
      </c>
      <c r="S222" s="50" t="s">
        <v>7878</v>
      </c>
      <c r="T222" s="4" t="s">
        <v>7879</v>
      </c>
      <c r="U222" s="4">
        <v>3.5999999999999997E-2</v>
      </c>
    </row>
    <row r="223" spans="1:21" x14ac:dyDescent="0.25">
      <c r="A223" s="44">
        <f>IF(IF(Helper_2!$C$3&lt;&gt;"",COUNTIF(G223:H223,"*"&amp;Helper_2!$C$3&amp;"*"),0)&gt;0,MAX($A$4:A222)+1,0)</f>
        <v>0</v>
      </c>
      <c r="B223" s="44">
        <v>220</v>
      </c>
      <c r="C223" s="44">
        <f>IF(E223="","",IF(COUNTIF($G$4:G223,G223)=1,MAX($C$4:C222)+1,""))</f>
        <v>171</v>
      </c>
      <c r="D223" s="44">
        <v>220</v>
      </c>
      <c r="E223" s="50" t="s">
        <v>4226</v>
      </c>
      <c r="F223" s="50" t="s">
        <v>7580</v>
      </c>
      <c r="G223" s="50" t="s">
        <v>1438</v>
      </c>
      <c r="H223" s="50" t="s">
        <v>1438</v>
      </c>
      <c r="I223" s="50" t="s">
        <v>2389</v>
      </c>
      <c r="J223" s="50">
        <v>2317528</v>
      </c>
      <c r="K223" s="50" t="s">
        <v>7</v>
      </c>
      <c r="L223" s="50" t="s">
        <v>275</v>
      </c>
      <c r="M223" s="50" t="s">
        <v>143</v>
      </c>
      <c r="N223" s="50" t="s">
        <v>6272</v>
      </c>
      <c r="O223" s="50">
        <v>1046791</v>
      </c>
      <c r="P223" s="50" t="s">
        <v>6412</v>
      </c>
      <c r="Q223" s="50" t="s">
        <v>343</v>
      </c>
      <c r="R223" s="50" t="s">
        <v>15</v>
      </c>
      <c r="S223" s="50" t="s">
        <v>7581</v>
      </c>
      <c r="T223" s="4" t="s">
        <v>7582</v>
      </c>
      <c r="U223" s="4">
        <v>0.72</v>
      </c>
    </row>
    <row r="224" spans="1:21" x14ac:dyDescent="0.25">
      <c r="A224" s="44">
        <f>IF(IF(Helper_2!$C$3&lt;&gt;"",COUNTIF(G224:H224,"*"&amp;Helper_2!$C$3&amp;"*"),0)&gt;0,MAX($A$4:A223)+1,0)</f>
        <v>0</v>
      </c>
      <c r="B224" s="44">
        <v>221</v>
      </c>
      <c r="C224" s="44">
        <f>IF(E224="","",IF(COUNTIF($G$4:G224,G224)=1,MAX($C$4:C223)+1,""))</f>
        <v>172</v>
      </c>
      <c r="D224" s="44">
        <v>221</v>
      </c>
      <c r="E224" s="50" t="s">
        <v>4232</v>
      </c>
      <c r="F224" s="50" t="s">
        <v>7593</v>
      </c>
      <c r="G224" s="50" t="s">
        <v>1444</v>
      </c>
      <c r="H224" s="50" t="s">
        <v>1444</v>
      </c>
      <c r="I224" s="50" t="s">
        <v>2389</v>
      </c>
      <c r="J224" s="50">
        <v>2317526</v>
      </c>
      <c r="K224" s="50" t="s">
        <v>7</v>
      </c>
      <c r="L224" s="50" t="s">
        <v>275</v>
      </c>
      <c r="M224" s="50" t="s">
        <v>143</v>
      </c>
      <c r="N224" s="50" t="s">
        <v>6272</v>
      </c>
      <c r="O224" s="50">
        <v>1046791</v>
      </c>
      <c r="P224" s="50" t="s">
        <v>6412</v>
      </c>
      <c r="Q224" s="50" t="s">
        <v>349</v>
      </c>
      <c r="R224" s="50" t="s">
        <v>15</v>
      </c>
      <c r="S224" s="50" t="s">
        <v>7594</v>
      </c>
      <c r="T224" s="4" t="s">
        <v>7594</v>
      </c>
      <c r="U224" s="4">
        <v>1.728</v>
      </c>
    </row>
    <row r="225" spans="1:21" x14ac:dyDescent="0.25">
      <c r="A225" s="44">
        <f>IF(IF(Helper_2!$C$3&lt;&gt;"",COUNTIF(G225:H225,"*"&amp;Helper_2!$C$3&amp;"*"),0)&gt;0,MAX($A$4:A224)+1,0)</f>
        <v>0</v>
      </c>
      <c r="B225" s="44">
        <v>222</v>
      </c>
      <c r="C225" s="44">
        <f>IF(E225="","",IF(COUNTIF($G$4:G225,G225)=1,MAX($C$4:C224)+1,""))</f>
        <v>173</v>
      </c>
      <c r="D225" s="44">
        <v>222</v>
      </c>
      <c r="E225" s="50" t="s">
        <v>4231</v>
      </c>
      <c r="F225" s="50" t="s">
        <v>7591</v>
      </c>
      <c r="G225" s="50" t="s">
        <v>1443</v>
      </c>
      <c r="H225" s="50" t="s">
        <v>1443</v>
      </c>
      <c r="I225" s="50" t="s">
        <v>2389</v>
      </c>
      <c r="J225" s="50">
        <v>2317523</v>
      </c>
      <c r="K225" s="50" t="s">
        <v>7</v>
      </c>
      <c r="L225" s="50" t="s">
        <v>275</v>
      </c>
      <c r="M225" s="50" t="s">
        <v>143</v>
      </c>
      <c r="N225" s="50" t="s">
        <v>6272</v>
      </c>
      <c r="O225" s="50">
        <v>1046791</v>
      </c>
      <c r="P225" s="50" t="s">
        <v>6412</v>
      </c>
      <c r="Q225" s="50" t="s">
        <v>348</v>
      </c>
      <c r="R225" s="50" t="s">
        <v>15</v>
      </c>
      <c r="S225" s="50" t="s">
        <v>7592</v>
      </c>
      <c r="T225" s="4" t="s">
        <v>7592</v>
      </c>
      <c r="U225" s="4">
        <v>1.728</v>
      </c>
    </row>
    <row r="226" spans="1:21" x14ac:dyDescent="0.25">
      <c r="A226" s="44">
        <f>IF(IF(Helper_2!$C$3&lt;&gt;"",COUNTIF(G226:H226,"*"&amp;Helper_2!$C$3&amp;"*"),0)&gt;0,MAX($A$4:A225)+1,0)</f>
        <v>0</v>
      </c>
      <c r="B226" s="44">
        <v>223</v>
      </c>
      <c r="C226" s="44">
        <f>IF(E226="","",IF(COUNTIF($G$4:G226,G226)=1,MAX($C$4:C225)+1,""))</f>
        <v>174</v>
      </c>
      <c r="D226" s="44">
        <v>223</v>
      </c>
      <c r="E226" s="50" t="s">
        <v>4230</v>
      </c>
      <c r="F226" s="50" t="s">
        <v>7589</v>
      </c>
      <c r="G226" s="50" t="s">
        <v>1442</v>
      </c>
      <c r="H226" s="50" t="s">
        <v>1442</v>
      </c>
      <c r="I226" s="50" t="s">
        <v>2389</v>
      </c>
      <c r="J226" s="50">
        <v>2317521</v>
      </c>
      <c r="K226" s="50" t="s">
        <v>7</v>
      </c>
      <c r="L226" s="50" t="s">
        <v>275</v>
      </c>
      <c r="M226" s="50" t="s">
        <v>143</v>
      </c>
      <c r="N226" s="50" t="s">
        <v>6272</v>
      </c>
      <c r="O226" s="50">
        <v>1046791</v>
      </c>
      <c r="P226" s="50" t="s">
        <v>6412</v>
      </c>
      <c r="Q226" s="50" t="s">
        <v>347</v>
      </c>
      <c r="R226" s="50" t="s">
        <v>15</v>
      </c>
      <c r="S226" s="50" t="s">
        <v>7590</v>
      </c>
      <c r="T226" s="4" t="s">
        <v>7590</v>
      </c>
      <c r="U226" s="4">
        <v>1.728</v>
      </c>
    </row>
    <row r="227" spans="1:21" x14ac:dyDescent="0.25">
      <c r="A227" s="44">
        <f>IF(IF(Helper_2!$C$3&lt;&gt;"",COUNTIF(G227:H227,"*"&amp;Helper_2!$C$3&amp;"*"),0)&gt;0,MAX($A$4:A226)+1,0)</f>
        <v>0</v>
      </c>
      <c r="B227" s="44">
        <v>224</v>
      </c>
      <c r="C227" s="44">
        <f>IF(E227="","",IF(COUNTIF($G$4:G227,G227)=1,MAX($C$4:C226)+1,""))</f>
        <v>175</v>
      </c>
      <c r="D227" s="44">
        <v>224</v>
      </c>
      <c r="E227" s="50" t="s">
        <v>4229</v>
      </c>
      <c r="F227" s="50" t="s">
        <v>7587</v>
      </c>
      <c r="G227" s="50" t="s">
        <v>1441</v>
      </c>
      <c r="H227" s="50" t="s">
        <v>1441</v>
      </c>
      <c r="I227" s="50" t="s">
        <v>2389</v>
      </c>
      <c r="J227" s="50">
        <v>2317515</v>
      </c>
      <c r="K227" s="50" t="s">
        <v>7</v>
      </c>
      <c r="L227" s="50" t="s">
        <v>275</v>
      </c>
      <c r="M227" s="50" t="s">
        <v>143</v>
      </c>
      <c r="N227" s="50" t="s">
        <v>6272</v>
      </c>
      <c r="O227" s="50">
        <v>1046791</v>
      </c>
      <c r="P227" s="50" t="s">
        <v>6412</v>
      </c>
      <c r="Q227" s="50" t="s">
        <v>346</v>
      </c>
      <c r="R227" s="50" t="s">
        <v>15</v>
      </c>
      <c r="S227" s="50" t="s">
        <v>7588</v>
      </c>
      <c r="T227" s="4" t="s">
        <v>7588</v>
      </c>
      <c r="U227" s="4">
        <v>1.728</v>
      </c>
    </row>
    <row r="228" spans="1:21" x14ac:dyDescent="0.25">
      <c r="A228" s="44">
        <f>IF(IF(Helper_2!$C$3&lt;&gt;"",COUNTIF(G228:H228,"*"&amp;Helper_2!$C$3&amp;"*"),0)&gt;0,MAX($A$4:A227)+1,0)</f>
        <v>0</v>
      </c>
      <c r="B228" s="44">
        <v>225</v>
      </c>
      <c r="C228" s="44">
        <f>IF(E228="","",IF(COUNTIF($G$4:G228,G228)=1,MAX($C$4:C227)+1,""))</f>
        <v>176</v>
      </c>
      <c r="D228" s="44">
        <v>225</v>
      </c>
      <c r="E228" s="50" t="s">
        <v>4228</v>
      </c>
      <c r="F228" s="50" t="s">
        <v>7585</v>
      </c>
      <c r="G228" s="50" t="s">
        <v>1440</v>
      </c>
      <c r="H228" s="50" t="s">
        <v>1440</v>
      </c>
      <c r="I228" s="50" t="s">
        <v>2389</v>
      </c>
      <c r="J228" s="50">
        <v>2317512</v>
      </c>
      <c r="K228" s="50" t="s">
        <v>7</v>
      </c>
      <c r="L228" s="50" t="s">
        <v>275</v>
      </c>
      <c r="M228" s="50" t="s">
        <v>143</v>
      </c>
      <c r="N228" s="50" t="s">
        <v>6272</v>
      </c>
      <c r="O228" s="50">
        <v>1046791</v>
      </c>
      <c r="P228" s="50" t="s">
        <v>6412</v>
      </c>
      <c r="Q228" s="50" t="s">
        <v>345</v>
      </c>
      <c r="R228" s="50" t="s">
        <v>15</v>
      </c>
      <c r="S228" s="50" t="s">
        <v>7586</v>
      </c>
      <c r="T228" s="4" t="s">
        <v>7586</v>
      </c>
      <c r="U228" s="4">
        <v>1.728</v>
      </c>
    </row>
    <row r="229" spans="1:21" x14ac:dyDescent="0.25">
      <c r="A229" s="44">
        <f>IF(IF(Helper_2!$C$3&lt;&gt;"",COUNTIF(G229:H229,"*"&amp;Helper_2!$C$3&amp;"*"),0)&gt;0,MAX($A$4:A228)+1,0)</f>
        <v>0</v>
      </c>
      <c r="B229" s="44">
        <v>226</v>
      </c>
      <c r="C229" s="44">
        <f>IF(E229="","",IF(COUNTIF($G$4:G229,G229)=1,MAX($C$4:C228)+1,""))</f>
        <v>177</v>
      </c>
      <c r="D229" s="44">
        <v>226</v>
      </c>
      <c r="E229" s="50" t="s">
        <v>4227</v>
      </c>
      <c r="F229" s="50" t="s">
        <v>7583</v>
      </c>
      <c r="G229" s="50" t="s">
        <v>1439</v>
      </c>
      <c r="H229" s="50" t="s">
        <v>1439</v>
      </c>
      <c r="I229" s="50" t="s">
        <v>2389</v>
      </c>
      <c r="J229" s="50">
        <v>2317503</v>
      </c>
      <c r="K229" s="50" t="s">
        <v>7</v>
      </c>
      <c r="L229" s="50" t="s">
        <v>275</v>
      </c>
      <c r="M229" s="50" t="s">
        <v>143</v>
      </c>
      <c r="N229" s="50" t="s">
        <v>6272</v>
      </c>
      <c r="O229" s="50">
        <v>1046791</v>
      </c>
      <c r="P229" s="50" t="s">
        <v>6412</v>
      </c>
      <c r="Q229" s="50" t="s">
        <v>344</v>
      </c>
      <c r="R229" s="50" t="s">
        <v>15</v>
      </c>
      <c r="S229" s="50" t="s">
        <v>7584</v>
      </c>
      <c r="T229" s="4" t="s">
        <v>7584</v>
      </c>
      <c r="U229" s="4">
        <v>1.728</v>
      </c>
    </row>
    <row r="230" spans="1:21" x14ac:dyDescent="0.25">
      <c r="A230" s="44">
        <f>IF(IF(Helper_2!$C$3&lt;&gt;"",COUNTIF(G230:H230,"*"&amp;Helper_2!$C$3&amp;"*"),0)&gt;0,MAX($A$4:A229)+1,0)</f>
        <v>0</v>
      </c>
      <c r="B230" s="44">
        <v>227</v>
      </c>
      <c r="C230" s="44">
        <f>IF(E230="","",IF(COUNTIF($G$4:G230,G230)=1,MAX($C$4:C229)+1,""))</f>
        <v>178</v>
      </c>
      <c r="D230" s="44">
        <v>227</v>
      </c>
      <c r="E230" s="50" t="s">
        <v>4657</v>
      </c>
      <c r="F230" s="50" t="s">
        <v>11294</v>
      </c>
      <c r="G230" s="50" t="s">
        <v>1718</v>
      </c>
      <c r="H230" s="50" t="s">
        <v>1718</v>
      </c>
      <c r="I230" s="50" t="s">
        <v>2389</v>
      </c>
      <c r="J230" s="50">
        <v>2317449</v>
      </c>
      <c r="K230" s="50" t="s">
        <v>7</v>
      </c>
      <c r="L230" s="50" t="s">
        <v>9</v>
      </c>
      <c r="M230" s="50" t="s">
        <v>143</v>
      </c>
      <c r="N230" s="50" t="s">
        <v>6263</v>
      </c>
      <c r="O230" s="50">
        <v>1046589</v>
      </c>
      <c r="P230" s="50" t="s">
        <v>6265</v>
      </c>
      <c r="Q230" s="50" t="s">
        <v>551</v>
      </c>
      <c r="R230" s="50" t="s">
        <v>53</v>
      </c>
      <c r="S230" s="50" t="s">
        <v>11295</v>
      </c>
      <c r="T230" s="4" t="s">
        <v>11296</v>
      </c>
      <c r="U230" s="4">
        <v>0</v>
      </c>
    </row>
    <row r="231" spans="1:21" x14ac:dyDescent="0.25">
      <c r="A231" s="44">
        <f>IF(IF(Helper_2!$C$3&lt;&gt;"",COUNTIF(G231:H231,"*"&amp;Helper_2!$C$3&amp;"*"),0)&gt;0,MAX($A$4:A230)+1,0)</f>
        <v>0</v>
      </c>
      <c r="B231" s="44">
        <v>228</v>
      </c>
      <c r="C231" s="44">
        <f>IF(E231="","",IF(COUNTIF($G$4:G231,G231)=1,MAX($C$4:C230)+1,""))</f>
        <v>179</v>
      </c>
      <c r="D231" s="44">
        <v>228</v>
      </c>
      <c r="E231" s="50" t="s">
        <v>4656</v>
      </c>
      <c r="F231" s="50" t="s">
        <v>11297</v>
      </c>
      <c r="G231" s="50" t="s">
        <v>1717</v>
      </c>
      <c r="H231" s="50" t="s">
        <v>1717</v>
      </c>
      <c r="I231" s="50" t="s">
        <v>2389</v>
      </c>
      <c r="J231" s="50">
        <v>2317446</v>
      </c>
      <c r="K231" s="50" t="s">
        <v>7</v>
      </c>
      <c r="L231" s="50" t="s">
        <v>2661</v>
      </c>
      <c r="M231" s="50" t="s">
        <v>143</v>
      </c>
      <c r="N231" s="50" t="s">
        <v>6263</v>
      </c>
      <c r="O231" s="50">
        <v>1046589</v>
      </c>
      <c r="P231" s="50" t="s">
        <v>6265</v>
      </c>
      <c r="Q231" s="50" t="s">
        <v>550</v>
      </c>
      <c r="R231" s="50" t="s">
        <v>53</v>
      </c>
      <c r="S231" s="50" t="s">
        <v>11298</v>
      </c>
      <c r="T231" s="4" t="s">
        <v>11299</v>
      </c>
      <c r="U231" s="4">
        <v>0</v>
      </c>
    </row>
    <row r="232" spans="1:21" x14ac:dyDescent="0.25">
      <c r="A232" s="44">
        <f>IF(IF(Helper_2!$C$3&lt;&gt;"",COUNTIF(G232:H232,"*"&amp;Helper_2!$C$3&amp;"*"),0)&gt;0,MAX($A$4:A231)+1,0)</f>
        <v>0</v>
      </c>
      <c r="B232" s="44">
        <v>229</v>
      </c>
      <c r="C232" s="44">
        <f>IF(E232="","",IF(COUNTIF($G$4:G232,G232)=1,MAX($C$4:C231)+1,""))</f>
        <v>180</v>
      </c>
      <c r="D232" s="44">
        <v>229</v>
      </c>
      <c r="E232" s="50" t="s">
        <v>4659</v>
      </c>
      <c r="F232" s="50" t="s">
        <v>8341</v>
      </c>
      <c r="G232" s="50" t="s">
        <v>1720</v>
      </c>
      <c r="H232" s="50" t="s">
        <v>1720</v>
      </c>
      <c r="I232" s="50" t="s">
        <v>2389</v>
      </c>
      <c r="J232" s="50">
        <v>2317438</v>
      </c>
      <c r="K232" s="50" t="s">
        <v>7</v>
      </c>
      <c r="L232" s="50" t="s">
        <v>2661</v>
      </c>
      <c r="M232" s="50" t="s">
        <v>143</v>
      </c>
      <c r="N232" s="50" t="s">
        <v>6263</v>
      </c>
      <c r="O232" s="50">
        <v>1046589</v>
      </c>
      <c r="P232" s="50" t="s">
        <v>6265</v>
      </c>
      <c r="Q232" s="50" t="s">
        <v>553</v>
      </c>
      <c r="R232" s="50" t="s">
        <v>10</v>
      </c>
      <c r="S232" s="50" t="s">
        <v>8342</v>
      </c>
      <c r="T232" s="4" t="s">
        <v>8342</v>
      </c>
      <c r="U232" s="4">
        <v>0.05</v>
      </c>
    </row>
    <row r="233" spans="1:21" x14ac:dyDescent="0.25">
      <c r="A233" s="44">
        <f>IF(IF(Helper_2!$C$3&lt;&gt;"",COUNTIF(G233:H233,"*"&amp;Helper_2!$C$3&amp;"*"),0)&gt;0,MAX($A$4:A232)+1,0)</f>
        <v>0</v>
      </c>
      <c r="B233" s="44">
        <v>230</v>
      </c>
      <c r="C233" s="44">
        <f>IF(E233="","",IF(COUNTIF($G$4:G233,G233)=1,MAX($C$4:C232)+1,""))</f>
        <v>181</v>
      </c>
      <c r="D233" s="44">
        <v>230</v>
      </c>
      <c r="E233" s="50" t="s">
        <v>4658</v>
      </c>
      <c r="F233" s="50" t="s">
        <v>8339</v>
      </c>
      <c r="G233" s="50" t="s">
        <v>1719</v>
      </c>
      <c r="H233" s="50" t="s">
        <v>1719</v>
      </c>
      <c r="I233" s="50" t="s">
        <v>2389</v>
      </c>
      <c r="J233" s="50">
        <v>2317409</v>
      </c>
      <c r="K233" s="50" t="s">
        <v>7</v>
      </c>
      <c r="L233" s="50" t="s">
        <v>9</v>
      </c>
      <c r="M233" s="50" t="s">
        <v>143</v>
      </c>
      <c r="N233" s="50" t="s">
        <v>6263</v>
      </c>
      <c r="O233" s="50">
        <v>1046589</v>
      </c>
      <c r="P233" s="50" t="s">
        <v>6265</v>
      </c>
      <c r="Q233" s="50" t="s">
        <v>552</v>
      </c>
      <c r="R233" s="50" t="s">
        <v>10</v>
      </c>
      <c r="S233" s="50" t="s">
        <v>8340</v>
      </c>
      <c r="T233" s="4" t="s">
        <v>8340</v>
      </c>
      <c r="U233" s="4">
        <v>0.72</v>
      </c>
    </row>
    <row r="234" spans="1:21" x14ac:dyDescent="0.25">
      <c r="A234" s="44">
        <f>IF(IF(Helper_2!$C$3&lt;&gt;"",COUNTIF(G234:H234,"*"&amp;Helper_2!$C$3&amp;"*"),0)&gt;0,MAX($A$4:A233)+1,0)</f>
        <v>0</v>
      </c>
      <c r="B234" s="44">
        <v>231</v>
      </c>
      <c r="C234" s="44">
        <f>IF(E234="","",IF(COUNTIF($G$4:G234,G234)=1,MAX($C$4:C233)+1,""))</f>
        <v>182</v>
      </c>
      <c r="D234" s="44">
        <v>231</v>
      </c>
      <c r="E234" s="50" t="s">
        <v>4651</v>
      </c>
      <c r="F234" s="50" t="s">
        <v>8335</v>
      </c>
      <c r="G234" s="50" t="s">
        <v>3033</v>
      </c>
      <c r="H234" s="50" t="s">
        <v>3033</v>
      </c>
      <c r="I234" s="50" t="s">
        <v>2389</v>
      </c>
      <c r="J234" s="50">
        <v>2317402</v>
      </c>
      <c r="K234" s="50" t="s">
        <v>7</v>
      </c>
      <c r="L234" s="50" t="s">
        <v>2661</v>
      </c>
      <c r="M234" s="50" t="s">
        <v>143</v>
      </c>
      <c r="N234" s="50" t="s">
        <v>6263</v>
      </c>
      <c r="O234" s="50">
        <v>1046589</v>
      </c>
      <c r="P234" s="50" t="s">
        <v>6265</v>
      </c>
      <c r="Q234" s="50" t="s">
        <v>4652</v>
      </c>
      <c r="R234" s="50" t="s">
        <v>15</v>
      </c>
      <c r="S234" s="50" t="s">
        <v>11300</v>
      </c>
      <c r="T234" s="4" t="s">
        <v>8336</v>
      </c>
      <c r="U234" s="4">
        <v>1.58</v>
      </c>
    </row>
    <row r="235" spans="1:21" x14ac:dyDescent="0.25">
      <c r="A235" s="44">
        <f>IF(IF(Helper_2!$C$3&lt;&gt;"",COUNTIF(G235:H235,"*"&amp;Helper_2!$C$3&amp;"*"),0)&gt;0,MAX($A$4:A234)+1,0)</f>
        <v>0</v>
      </c>
      <c r="B235" s="44">
        <v>232</v>
      </c>
      <c r="C235" s="44">
        <f>IF(E235="","",IF(COUNTIF($G$4:G235,G235)=1,MAX($C$4:C234)+1,""))</f>
        <v>183</v>
      </c>
      <c r="D235" s="44">
        <v>232</v>
      </c>
      <c r="E235" s="50" t="s">
        <v>4653</v>
      </c>
      <c r="F235" s="50" t="s">
        <v>8337</v>
      </c>
      <c r="G235" s="50" t="s">
        <v>3034</v>
      </c>
      <c r="H235" s="50" t="s">
        <v>3034</v>
      </c>
      <c r="I235" s="50" t="s">
        <v>2389</v>
      </c>
      <c r="J235" s="50">
        <v>2317400</v>
      </c>
      <c r="K235" s="50" t="s">
        <v>7</v>
      </c>
      <c r="L235" s="50" t="s">
        <v>9</v>
      </c>
      <c r="M235" s="50" t="s">
        <v>143</v>
      </c>
      <c r="N235" s="50" t="s">
        <v>6263</v>
      </c>
      <c r="O235" s="50">
        <v>1046589</v>
      </c>
      <c r="P235" s="50" t="s">
        <v>6265</v>
      </c>
      <c r="Q235" s="50" t="s">
        <v>4654</v>
      </c>
      <c r="R235" s="50" t="s">
        <v>15</v>
      </c>
      <c r="S235" s="50" t="s">
        <v>11301</v>
      </c>
      <c r="T235" s="4" t="s">
        <v>8338</v>
      </c>
      <c r="U235" s="4">
        <v>0.72</v>
      </c>
    </row>
    <row r="236" spans="1:21" x14ac:dyDescent="0.25">
      <c r="A236" s="44">
        <f>IF(IF(Helper_2!$C$3&lt;&gt;"",COUNTIF(G236:H236,"*"&amp;Helper_2!$C$3&amp;"*"),0)&gt;0,MAX($A$4:A235)+1,0)</f>
        <v>0</v>
      </c>
      <c r="B236" s="44">
        <v>233</v>
      </c>
      <c r="C236" s="44">
        <f>IF(E236="","",IF(COUNTIF($G$4:G236,G236)=1,MAX($C$4:C235)+1,""))</f>
        <v>184</v>
      </c>
      <c r="D236" s="44">
        <v>233</v>
      </c>
      <c r="E236" s="50" t="s">
        <v>4076</v>
      </c>
      <c r="F236" s="50" t="s">
        <v>7303</v>
      </c>
      <c r="G236" s="50" t="s">
        <v>1336</v>
      </c>
      <c r="H236" s="50" t="s">
        <v>1336</v>
      </c>
      <c r="I236" s="50" t="s">
        <v>2389</v>
      </c>
      <c r="J236" s="50">
        <v>2317357</v>
      </c>
      <c r="K236" s="50" t="s">
        <v>7</v>
      </c>
      <c r="L236" s="50" t="s">
        <v>9</v>
      </c>
      <c r="M236" s="50" t="s">
        <v>143</v>
      </c>
      <c r="N236" s="50" t="s">
        <v>6313</v>
      </c>
      <c r="O236" s="50">
        <v>995553</v>
      </c>
      <c r="P236" s="50" t="s">
        <v>6505</v>
      </c>
      <c r="Q236" s="50" t="s">
        <v>259</v>
      </c>
      <c r="R236" s="50" t="s">
        <v>15</v>
      </c>
      <c r="S236" s="50" t="s">
        <v>7304</v>
      </c>
      <c r="T236" s="4" t="s">
        <v>7305</v>
      </c>
      <c r="U236" s="4">
        <v>1.4E-2</v>
      </c>
    </row>
    <row r="237" spans="1:21" x14ac:dyDescent="0.25">
      <c r="A237" s="44">
        <f>IF(IF(Helper_2!$C$3&lt;&gt;"",COUNTIF(G237:H237,"*"&amp;Helper_2!$C$3&amp;"*"),0)&gt;0,MAX($A$4:A236)+1,0)</f>
        <v>0</v>
      </c>
      <c r="B237" s="44">
        <v>234</v>
      </c>
      <c r="C237" s="44">
        <f>IF(E237="","",IF(COUNTIF($G$4:G237,G237)=1,MAX($C$4:C236)+1,""))</f>
        <v>185</v>
      </c>
      <c r="D237" s="44">
        <v>234</v>
      </c>
      <c r="E237" s="50" t="s">
        <v>4087</v>
      </c>
      <c r="F237" s="50" t="s">
        <v>7322</v>
      </c>
      <c r="G237" s="50" t="s">
        <v>1345</v>
      </c>
      <c r="H237" s="50" t="s">
        <v>1345</v>
      </c>
      <c r="I237" s="50" t="s">
        <v>2389</v>
      </c>
      <c r="J237" s="50">
        <v>2317355</v>
      </c>
      <c r="K237" s="50" t="s">
        <v>7</v>
      </c>
      <c r="L237" s="50" t="s">
        <v>9</v>
      </c>
      <c r="M237" s="50" t="s">
        <v>143</v>
      </c>
      <c r="N237" s="50" t="s">
        <v>6313</v>
      </c>
      <c r="O237" s="50">
        <v>995553</v>
      </c>
      <c r="P237" s="50" t="s">
        <v>6505</v>
      </c>
      <c r="Q237" s="50" t="s">
        <v>268</v>
      </c>
      <c r="R237" s="50" t="s">
        <v>10</v>
      </c>
      <c r="S237" s="50" t="s">
        <v>7323</v>
      </c>
      <c r="T237" s="4" t="s">
        <v>7323</v>
      </c>
      <c r="U237" s="4">
        <v>4.2999999999999997E-2</v>
      </c>
    </row>
    <row r="238" spans="1:21" x14ac:dyDescent="0.25">
      <c r="A238" s="44">
        <f>IF(IF(Helper_2!$C$3&lt;&gt;"",COUNTIF(G238:H238,"*"&amp;Helper_2!$C$3&amp;"*"),0)&gt;0,MAX($A$4:A237)+1,0)</f>
        <v>0</v>
      </c>
      <c r="B238" s="44">
        <v>235</v>
      </c>
      <c r="C238" s="44">
        <f>IF(E238="","",IF(COUNTIF($G$4:G238,G238)=1,MAX($C$4:C237)+1,""))</f>
        <v>186</v>
      </c>
      <c r="D238" s="44">
        <v>235</v>
      </c>
      <c r="E238" s="50" t="s">
        <v>4803</v>
      </c>
      <c r="F238" s="50" t="s">
        <v>11302</v>
      </c>
      <c r="G238" s="50" t="s">
        <v>3129</v>
      </c>
      <c r="H238" s="50" t="s">
        <v>3129</v>
      </c>
      <c r="I238" s="50" t="s">
        <v>2389</v>
      </c>
      <c r="J238" s="50">
        <v>2317349</v>
      </c>
      <c r="K238" s="50" t="s">
        <v>7</v>
      </c>
      <c r="L238" s="50" t="s">
        <v>2661</v>
      </c>
      <c r="M238" s="50" t="s">
        <v>143</v>
      </c>
      <c r="N238" s="50" t="s">
        <v>6313</v>
      </c>
      <c r="O238" s="50">
        <v>995553</v>
      </c>
      <c r="P238" s="50" t="s">
        <v>6505</v>
      </c>
      <c r="Q238" s="50" t="s">
        <v>4804</v>
      </c>
      <c r="R238" s="50" t="s">
        <v>15</v>
      </c>
      <c r="S238" s="50" t="s">
        <v>11303</v>
      </c>
      <c r="T238" s="4" t="s">
        <v>11304</v>
      </c>
      <c r="U238" s="4">
        <v>0</v>
      </c>
    </row>
    <row r="239" spans="1:21" x14ac:dyDescent="0.25">
      <c r="A239" s="44">
        <f>IF(IF(Helper_2!$C$3&lt;&gt;"",COUNTIF(G239:H239,"*"&amp;Helper_2!$C$3&amp;"*"),0)&gt;0,MAX($A$4:A238)+1,0)</f>
        <v>0</v>
      </c>
      <c r="B239" s="44">
        <v>236</v>
      </c>
      <c r="C239" s="44">
        <f>IF(E239="","",IF(COUNTIF($G$4:G239,G239)=1,MAX($C$4:C238)+1,""))</f>
        <v>187</v>
      </c>
      <c r="D239" s="44">
        <v>236</v>
      </c>
      <c r="E239" s="50" t="s">
        <v>4801</v>
      </c>
      <c r="F239" s="50" t="s">
        <v>11305</v>
      </c>
      <c r="G239" s="50" t="s">
        <v>3128</v>
      </c>
      <c r="H239" s="50" t="s">
        <v>3128</v>
      </c>
      <c r="I239" s="50" t="s">
        <v>2389</v>
      </c>
      <c r="J239" s="50">
        <v>2317344</v>
      </c>
      <c r="K239" s="50" t="s">
        <v>7</v>
      </c>
      <c r="L239" s="50" t="s">
        <v>2661</v>
      </c>
      <c r="M239" s="50" t="s">
        <v>143</v>
      </c>
      <c r="N239" s="50" t="s">
        <v>6313</v>
      </c>
      <c r="O239" s="50">
        <v>995553</v>
      </c>
      <c r="P239" s="50" t="s">
        <v>6505</v>
      </c>
      <c r="Q239" s="50" t="s">
        <v>4802</v>
      </c>
      <c r="R239" s="50" t="s">
        <v>15</v>
      </c>
      <c r="S239" s="50" t="s">
        <v>11306</v>
      </c>
      <c r="T239" s="4" t="s">
        <v>11307</v>
      </c>
      <c r="U239" s="4">
        <v>0</v>
      </c>
    </row>
    <row r="240" spans="1:21" x14ac:dyDescent="0.25">
      <c r="A240" s="44">
        <f>IF(IF(Helper_2!$C$3&lt;&gt;"",COUNTIF(G240:H240,"*"&amp;Helper_2!$C$3&amp;"*"),0)&gt;0,MAX($A$4:A239)+1,0)</f>
        <v>0</v>
      </c>
      <c r="B240" s="44">
        <v>237</v>
      </c>
      <c r="C240" s="44">
        <f>IF(E240="","",IF(COUNTIF($G$4:G240,G240)=1,MAX($C$4:C239)+1,""))</f>
        <v>188</v>
      </c>
      <c r="D240" s="44">
        <v>237</v>
      </c>
      <c r="E240" s="50" t="s">
        <v>4799</v>
      </c>
      <c r="F240" s="50" t="s">
        <v>11308</v>
      </c>
      <c r="G240" s="50" t="s">
        <v>3127</v>
      </c>
      <c r="H240" s="50" t="s">
        <v>3127</v>
      </c>
      <c r="I240" s="50" t="s">
        <v>2389</v>
      </c>
      <c r="J240" s="50">
        <v>2317342</v>
      </c>
      <c r="K240" s="50" t="s">
        <v>7</v>
      </c>
      <c r="L240" s="50" t="s">
        <v>2661</v>
      </c>
      <c r="M240" s="50" t="s">
        <v>143</v>
      </c>
      <c r="N240" s="50" t="s">
        <v>6313</v>
      </c>
      <c r="O240" s="50">
        <v>995553</v>
      </c>
      <c r="P240" s="50" t="s">
        <v>6505</v>
      </c>
      <c r="Q240" s="50" t="s">
        <v>4800</v>
      </c>
      <c r="R240" s="50" t="s">
        <v>15</v>
      </c>
      <c r="S240" s="50" t="s">
        <v>11309</v>
      </c>
      <c r="T240" s="4" t="s">
        <v>11310</v>
      </c>
      <c r="U240" s="4">
        <v>0</v>
      </c>
    </row>
    <row r="241" spans="1:21" x14ac:dyDescent="0.25">
      <c r="A241" s="44">
        <f>IF(IF(Helper_2!$C$3&lt;&gt;"",COUNTIF(G241:H241,"*"&amp;Helper_2!$C$3&amp;"*"),0)&gt;0,MAX($A$4:A240)+1,0)</f>
        <v>0</v>
      </c>
      <c r="B241" s="44">
        <v>238</v>
      </c>
      <c r="C241" s="44">
        <f>IF(E241="","",IF(COUNTIF($G$4:G241,G241)=1,MAX($C$4:C240)+1,""))</f>
        <v>189</v>
      </c>
      <c r="D241" s="44">
        <v>238</v>
      </c>
      <c r="E241" s="50" t="s">
        <v>4797</v>
      </c>
      <c r="F241" s="50" t="s">
        <v>11311</v>
      </c>
      <c r="G241" s="50" t="s">
        <v>3126</v>
      </c>
      <c r="H241" s="50" t="s">
        <v>3126</v>
      </c>
      <c r="I241" s="50" t="s">
        <v>2389</v>
      </c>
      <c r="J241" s="50">
        <v>2317340</v>
      </c>
      <c r="K241" s="50" t="s">
        <v>7</v>
      </c>
      <c r="L241" s="50" t="s">
        <v>2661</v>
      </c>
      <c r="M241" s="50" t="s">
        <v>143</v>
      </c>
      <c r="N241" s="50" t="s">
        <v>6313</v>
      </c>
      <c r="O241" s="50">
        <v>995553</v>
      </c>
      <c r="P241" s="50" t="s">
        <v>6505</v>
      </c>
      <c r="Q241" s="50" t="s">
        <v>4798</v>
      </c>
      <c r="R241" s="50" t="s">
        <v>15</v>
      </c>
      <c r="S241" s="50" t="s">
        <v>11312</v>
      </c>
      <c r="T241" s="4" t="s">
        <v>11313</v>
      </c>
      <c r="U241" s="4">
        <v>0</v>
      </c>
    </row>
    <row r="242" spans="1:21" x14ac:dyDescent="0.25">
      <c r="A242" s="44">
        <f>IF(IF(Helper_2!$C$3&lt;&gt;"",COUNTIF(G242:H242,"*"&amp;Helper_2!$C$3&amp;"*"),0)&gt;0,MAX($A$4:A241)+1,0)</f>
        <v>0</v>
      </c>
      <c r="B242" s="44">
        <v>239</v>
      </c>
      <c r="C242" s="44">
        <f>IF(E242="","",IF(COUNTIF($G$4:G242,G242)=1,MAX($C$4:C241)+1,""))</f>
        <v>190</v>
      </c>
      <c r="D242" s="44">
        <v>239</v>
      </c>
      <c r="E242" s="50" t="s">
        <v>5978</v>
      </c>
      <c r="F242" s="50" t="s">
        <v>10185</v>
      </c>
      <c r="G242" s="50" t="s">
        <v>1120</v>
      </c>
      <c r="H242" s="50" t="s">
        <v>5977</v>
      </c>
      <c r="I242" s="50" t="s">
        <v>2388</v>
      </c>
      <c r="J242" s="50">
        <v>2316901</v>
      </c>
      <c r="K242" s="50" t="s">
        <v>7</v>
      </c>
      <c r="L242" s="50" t="s">
        <v>2661</v>
      </c>
      <c r="M242" s="50" t="s">
        <v>143</v>
      </c>
      <c r="N242" s="50" t="s">
        <v>6313</v>
      </c>
      <c r="O242" s="50">
        <v>994594</v>
      </c>
      <c r="P242" s="50" t="s">
        <v>6433</v>
      </c>
      <c r="Q242" s="50" t="s">
        <v>10</v>
      </c>
      <c r="R242" s="50" t="s">
        <v>10</v>
      </c>
      <c r="S242" s="50" t="s">
        <v>10186</v>
      </c>
      <c r="T242" s="4" t="s">
        <v>10186</v>
      </c>
      <c r="U242" s="4">
        <v>0.14000000000000001</v>
      </c>
    </row>
    <row r="243" spans="1:21" x14ac:dyDescent="0.25">
      <c r="A243" s="44">
        <f>IF(IF(Helper_2!$C$3&lt;&gt;"",COUNTIF(G243:H243,"*"&amp;Helper_2!$C$3&amp;"*"),0)&gt;0,MAX($A$4:A242)+1,0)</f>
        <v>0</v>
      </c>
      <c r="B243" s="44">
        <v>240</v>
      </c>
      <c r="C243" s="44" t="str">
        <f>IF(E243="","",IF(COUNTIF($G$4:G243,G243)=1,MAX($C$4:C242)+1,""))</f>
        <v/>
      </c>
      <c r="D243" s="44">
        <v>240</v>
      </c>
      <c r="E243" s="50" t="s">
        <v>5976</v>
      </c>
      <c r="F243" s="50" t="s">
        <v>10183</v>
      </c>
      <c r="G243" s="50" t="s">
        <v>1120</v>
      </c>
      <c r="H243" s="50" t="s">
        <v>5977</v>
      </c>
      <c r="I243" s="50" t="s">
        <v>2388</v>
      </c>
      <c r="J243" s="50">
        <v>2316900</v>
      </c>
      <c r="K243" s="50" t="s">
        <v>7</v>
      </c>
      <c r="L243" s="50" t="s">
        <v>9</v>
      </c>
      <c r="M243" s="50" t="s">
        <v>143</v>
      </c>
      <c r="N243" s="50" t="s">
        <v>6313</v>
      </c>
      <c r="O243" s="50">
        <v>994594</v>
      </c>
      <c r="P243" s="50" t="s">
        <v>6433</v>
      </c>
      <c r="Q243" s="50" t="s">
        <v>46</v>
      </c>
      <c r="R243" s="50" t="s">
        <v>15</v>
      </c>
      <c r="S243" s="50" t="s">
        <v>10184</v>
      </c>
      <c r="T243" s="4" t="s">
        <v>10184</v>
      </c>
      <c r="U243" s="4">
        <v>0.24</v>
      </c>
    </row>
    <row r="244" spans="1:21" x14ac:dyDescent="0.25">
      <c r="A244" s="44">
        <f>IF(IF(Helper_2!$C$3&lt;&gt;"",COUNTIF(G244:H244,"*"&amp;Helper_2!$C$3&amp;"*"),0)&gt;0,MAX($A$4:A243)+1,0)</f>
        <v>0</v>
      </c>
      <c r="B244" s="44">
        <v>241</v>
      </c>
      <c r="C244" s="44">
        <f>IF(E244="","",IF(COUNTIF($G$4:G244,G244)=1,MAX($C$4:C243)+1,""))</f>
        <v>191</v>
      </c>
      <c r="D244" s="44">
        <v>241</v>
      </c>
      <c r="E244" s="50" t="s">
        <v>5970</v>
      </c>
      <c r="F244" s="50" t="s">
        <v>10174</v>
      </c>
      <c r="G244" s="50" t="s">
        <v>1117</v>
      </c>
      <c r="H244" s="50" t="s">
        <v>5969</v>
      </c>
      <c r="I244" s="50" t="s">
        <v>2388</v>
      </c>
      <c r="J244" s="50">
        <v>2316899</v>
      </c>
      <c r="K244" s="50" t="s">
        <v>7</v>
      </c>
      <c r="L244" s="50" t="s">
        <v>9</v>
      </c>
      <c r="M244" s="50" t="s">
        <v>143</v>
      </c>
      <c r="N244" s="50" t="s">
        <v>6313</v>
      </c>
      <c r="O244" s="50">
        <v>994594</v>
      </c>
      <c r="P244" s="50" t="s">
        <v>6433</v>
      </c>
      <c r="Q244" s="50" t="s">
        <v>44</v>
      </c>
      <c r="R244" s="50" t="s">
        <v>15</v>
      </c>
      <c r="S244" s="50" t="s">
        <v>10175</v>
      </c>
      <c r="T244" s="4" t="s">
        <v>10175</v>
      </c>
      <c r="U244" s="4">
        <v>0.56000000000000005</v>
      </c>
    </row>
    <row r="245" spans="1:21" x14ac:dyDescent="0.25">
      <c r="A245" s="44">
        <f>IF(IF(Helper_2!$C$3&lt;&gt;"",COUNTIF(G245:H245,"*"&amp;Helper_2!$C$3&amp;"*"),0)&gt;0,MAX($A$4:A244)+1,0)</f>
        <v>0</v>
      </c>
      <c r="B245" s="44">
        <v>242</v>
      </c>
      <c r="C245" s="44" t="str">
        <f>IF(E245="","",IF(COUNTIF($G$4:G245,G245)=1,MAX($C$4:C244)+1,""))</f>
        <v/>
      </c>
      <c r="D245" s="44">
        <v>242</v>
      </c>
      <c r="E245" s="50" t="s">
        <v>5968</v>
      </c>
      <c r="F245" s="50" t="s">
        <v>10171</v>
      </c>
      <c r="G245" s="50" t="s">
        <v>1117</v>
      </c>
      <c r="H245" s="50" t="s">
        <v>5969</v>
      </c>
      <c r="I245" s="50" t="s">
        <v>2388</v>
      </c>
      <c r="J245" s="50">
        <v>2316898</v>
      </c>
      <c r="K245" s="50" t="s">
        <v>7</v>
      </c>
      <c r="L245" s="50" t="s">
        <v>9</v>
      </c>
      <c r="M245" s="50" t="s">
        <v>143</v>
      </c>
      <c r="N245" s="50" t="s">
        <v>6313</v>
      </c>
      <c r="O245" s="50">
        <v>994594</v>
      </c>
      <c r="P245" s="50" t="s">
        <v>6433</v>
      </c>
      <c r="Q245" s="50" t="s">
        <v>43</v>
      </c>
      <c r="R245" s="50" t="s">
        <v>15</v>
      </c>
      <c r="S245" s="50" t="s">
        <v>10172</v>
      </c>
      <c r="T245" s="4" t="s">
        <v>10173</v>
      </c>
      <c r="U245" s="4">
        <v>1.097</v>
      </c>
    </row>
    <row r="246" spans="1:21" x14ac:dyDescent="0.25">
      <c r="A246" s="44">
        <f>IF(IF(Helper_2!$C$3&lt;&gt;"",COUNTIF(G246:H246,"*"&amp;Helper_2!$C$3&amp;"*"),0)&gt;0,MAX($A$4:A245)+1,0)</f>
        <v>0</v>
      </c>
      <c r="B246" s="44">
        <v>243</v>
      </c>
      <c r="C246" s="44">
        <f>IF(E246="","",IF(COUNTIF($G$4:G246,G246)=1,MAX($C$4:C245)+1,""))</f>
        <v>192</v>
      </c>
      <c r="D246" s="44">
        <v>243</v>
      </c>
      <c r="E246" s="50" t="s">
        <v>5963</v>
      </c>
      <c r="F246" s="50" t="s">
        <v>10168</v>
      </c>
      <c r="G246" s="50" t="s">
        <v>3871</v>
      </c>
      <c r="H246" s="50" t="s">
        <v>5964</v>
      </c>
      <c r="I246" s="50" t="s">
        <v>2388</v>
      </c>
      <c r="J246" s="50">
        <v>2316824</v>
      </c>
      <c r="K246" s="50" t="s">
        <v>7</v>
      </c>
      <c r="L246" s="50" t="s">
        <v>2661</v>
      </c>
      <c r="M246" s="50" t="s">
        <v>143</v>
      </c>
      <c r="N246" s="50" t="s">
        <v>6313</v>
      </c>
      <c r="O246" s="50">
        <v>994594</v>
      </c>
      <c r="P246" s="50" t="s">
        <v>6433</v>
      </c>
      <c r="Q246" s="50" t="s">
        <v>5965</v>
      </c>
      <c r="R246" s="50" t="s">
        <v>15</v>
      </c>
      <c r="S246" s="50" t="s">
        <v>10169</v>
      </c>
      <c r="T246" s="4" t="s">
        <v>10170</v>
      </c>
      <c r="U246" s="4">
        <v>0.46</v>
      </c>
    </row>
    <row r="247" spans="1:21" x14ac:dyDescent="0.25">
      <c r="A247" s="44">
        <f>IF(IF(Helper_2!$C$3&lt;&gt;"",COUNTIF(G247:H247,"*"&amp;Helper_2!$C$3&amp;"*"),0)&gt;0,MAX($A$4:A246)+1,0)</f>
        <v>0</v>
      </c>
      <c r="B247" s="44">
        <v>244</v>
      </c>
      <c r="C247" s="44" t="str">
        <f>IF(E247="","",IF(COUNTIF($G$4:G247,G247)=1,MAX($C$4:C246)+1,""))</f>
        <v/>
      </c>
      <c r="D247" s="44">
        <v>244</v>
      </c>
      <c r="E247" s="50" t="s">
        <v>5966</v>
      </c>
      <c r="F247" s="50" t="s">
        <v>10166</v>
      </c>
      <c r="G247" s="50" t="s">
        <v>3871</v>
      </c>
      <c r="H247" s="50" t="s">
        <v>5964</v>
      </c>
      <c r="I247" s="50" t="s">
        <v>2388</v>
      </c>
      <c r="J247" s="50">
        <v>2316822</v>
      </c>
      <c r="K247" s="50" t="s">
        <v>7</v>
      </c>
      <c r="L247" s="50" t="s">
        <v>2661</v>
      </c>
      <c r="M247" s="50" t="s">
        <v>143</v>
      </c>
      <c r="N247" s="50" t="s">
        <v>6313</v>
      </c>
      <c r="O247" s="50">
        <v>994594</v>
      </c>
      <c r="P247" s="50" t="s">
        <v>6433</v>
      </c>
      <c r="Q247" s="50" t="s">
        <v>5967</v>
      </c>
      <c r="R247" s="50" t="s">
        <v>15</v>
      </c>
      <c r="S247" s="50" t="s">
        <v>10167</v>
      </c>
      <c r="T247" s="4" t="s">
        <v>10167</v>
      </c>
      <c r="U247" s="4">
        <v>1.92</v>
      </c>
    </row>
    <row r="248" spans="1:21" x14ac:dyDescent="0.25">
      <c r="A248" s="44">
        <f>IF(IF(Helper_2!$C$3&lt;&gt;"",COUNTIF(G248:H248,"*"&amp;Helper_2!$C$3&amp;"*"),0)&gt;0,MAX($A$4:A247)+1,0)</f>
        <v>0</v>
      </c>
      <c r="B248" s="44">
        <v>245</v>
      </c>
      <c r="C248" s="44">
        <f>IF(E248="","",IF(COUNTIF($G$4:G248,G248)=1,MAX($C$4:C247)+1,""))</f>
        <v>193</v>
      </c>
      <c r="D248" s="44">
        <v>245</v>
      </c>
      <c r="E248" s="50" t="s">
        <v>5322</v>
      </c>
      <c r="F248" s="50" t="s">
        <v>9388</v>
      </c>
      <c r="G248" s="50" t="s">
        <v>3473</v>
      </c>
      <c r="H248" s="50" t="s">
        <v>3473</v>
      </c>
      <c r="I248" s="50" t="s">
        <v>2389</v>
      </c>
      <c r="J248" s="50">
        <v>2316717</v>
      </c>
      <c r="K248" s="50" t="s">
        <v>7</v>
      </c>
      <c r="L248" s="50" t="s">
        <v>2656</v>
      </c>
      <c r="M248" s="50" t="s">
        <v>143</v>
      </c>
      <c r="N248" s="50" t="s">
        <v>88</v>
      </c>
      <c r="O248" s="50">
        <v>996710</v>
      </c>
      <c r="P248" s="50" t="s">
        <v>6269</v>
      </c>
      <c r="Q248" s="50" t="s">
        <v>3474</v>
      </c>
      <c r="R248" s="50" t="s">
        <v>17</v>
      </c>
      <c r="S248" s="50" t="s">
        <v>9389</v>
      </c>
      <c r="T248" s="4" t="s">
        <v>9389</v>
      </c>
      <c r="U248" s="4">
        <v>0</v>
      </c>
    </row>
    <row r="249" spans="1:21" x14ac:dyDescent="0.25">
      <c r="A249" s="44">
        <f>IF(IF(Helper_2!$C$3&lt;&gt;"",COUNTIF(G249:H249,"*"&amp;Helper_2!$C$3&amp;"*"),0)&gt;0,MAX($A$4:A248)+1,0)</f>
        <v>0</v>
      </c>
      <c r="B249" s="44">
        <v>246</v>
      </c>
      <c r="C249" s="44">
        <f>IF(E249="","",IF(COUNTIF($G$4:G249,G249)=1,MAX($C$4:C248)+1,""))</f>
        <v>194</v>
      </c>
      <c r="D249" s="44">
        <v>246</v>
      </c>
      <c r="E249" s="50" t="s">
        <v>5250</v>
      </c>
      <c r="F249" s="50" t="s">
        <v>9270</v>
      </c>
      <c r="G249" s="50" t="s">
        <v>3432</v>
      </c>
      <c r="H249" s="50" t="s">
        <v>3432</v>
      </c>
      <c r="I249" s="50" t="s">
        <v>2389</v>
      </c>
      <c r="J249" s="50">
        <v>2316712</v>
      </c>
      <c r="K249" s="50" t="s">
        <v>7</v>
      </c>
      <c r="L249" s="50" t="s">
        <v>2656</v>
      </c>
      <c r="M249" s="50" t="s">
        <v>143</v>
      </c>
      <c r="N249" s="50" t="s">
        <v>88</v>
      </c>
      <c r="O249" s="50">
        <v>996710</v>
      </c>
      <c r="P249" s="50" t="s">
        <v>6269</v>
      </c>
      <c r="Q249" s="50" t="s">
        <v>3433</v>
      </c>
      <c r="R249" s="50" t="s">
        <v>17</v>
      </c>
      <c r="S249" s="50" t="s">
        <v>9271</v>
      </c>
      <c r="T249" s="4" t="s">
        <v>9271</v>
      </c>
      <c r="U249" s="4">
        <v>0</v>
      </c>
    </row>
    <row r="250" spans="1:21" x14ac:dyDescent="0.25">
      <c r="A250" s="44">
        <f>IF(IF(Helper_2!$C$3&lt;&gt;"",COUNTIF(G250:H250,"*"&amp;Helper_2!$C$3&amp;"*"),0)&gt;0,MAX($A$4:A249)+1,0)</f>
        <v>0</v>
      </c>
      <c r="B250" s="44">
        <v>247</v>
      </c>
      <c r="C250" s="44">
        <f>IF(E250="","",IF(COUNTIF($G$4:G250,G250)=1,MAX($C$4:C249)+1,""))</f>
        <v>195</v>
      </c>
      <c r="D250" s="44">
        <v>247</v>
      </c>
      <c r="E250" s="50" t="s">
        <v>4873</v>
      </c>
      <c r="F250" s="50" t="s">
        <v>8688</v>
      </c>
      <c r="G250" s="50" t="s">
        <v>1848</v>
      </c>
      <c r="H250" s="50" t="s">
        <v>1848</v>
      </c>
      <c r="I250" s="50" t="s">
        <v>2389</v>
      </c>
      <c r="J250" s="50">
        <v>2316477</v>
      </c>
      <c r="K250" s="50" t="s">
        <v>7</v>
      </c>
      <c r="L250" s="50" t="s">
        <v>9</v>
      </c>
      <c r="M250" s="50" t="s">
        <v>143</v>
      </c>
      <c r="N250" s="50" t="s">
        <v>88</v>
      </c>
      <c r="O250" s="50">
        <v>997172</v>
      </c>
      <c r="P250" s="50" t="s">
        <v>11291</v>
      </c>
      <c r="Q250" s="50" t="s">
        <v>641</v>
      </c>
      <c r="R250" s="50" t="s">
        <v>10</v>
      </c>
      <c r="S250" s="50" t="s">
        <v>11314</v>
      </c>
      <c r="T250" s="4" t="s">
        <v>8689</v>
      </c>
      <c r="U250" s="4">
        <v>0.252</v>
      </c>
    </row>
    <row r="251" spans="1:21" x14ac:dyDescent="0.25">
      <c r="A251" s="44">
        <f>IF(IF(Helper_2!$C$3&lt;&gt;"",COUNTIF(G251:H251,"*"&amp;Helper_2!$C$3&amp;"*"),0)&gt;0,MAX($A$4:A250)+1,0)</f>
        <v>0</v>
      </c>
      <c r="B251" s="44">
        <v>248</v>
      </c>
      <c r="C251" s="44">
        <f>IF(E251="","",IF(COUNTIF($G$4:G251,G251)=1,MAX($C$4:C250)+1,""))</f>
        <v>196</v>
      </c>
      <c r="D251" s="44">
        <v>248</v>
      </c>
      <c r="E251" s="50" t="s">
        <v>4872</v>
      </c>
      <c r="F251" s="50" t="s">
        <v>8686</v>
      </c>
      <c r="G251" s="50" t="s">
        <v>1847</v>
      </c>
      <c r="H251" s="50" t="s">
        <v>1847</v>
      </c>
      <c r="I251" s="50" t="s">
        <v>2389</v>
      </c>
      <c r="J251" s="50">
        <v>2316475</v>
      </c>
      <c r="K251" s="50" t="s">
        <v>7</v>
      </c>
      <c r="L251" s="50" t="s">
        <v>9</v>
      </c>
      <c r="M251" s="50" t="s">
        <v>143</v>
      </c>
      <c r="N251" s="50" t="s">
        <v>88</v>
      </c>
      <c r="O251" s="50">
        <v>997172</v>
      </c>
      <c r="P251" s="50" t="s">
        <v>11291</v>
      </c>
      <c r="Q251" s="50" t="s">
        <v>640</v>
      </c>
      <c r="R251" s="50" t="s">
        <v>10</v>
      </c>
      <c r="S251" s="50" t="s">
        <v>11315</v>
      </c>
      <c r="T251" s="4" t="s">
        <v>8687</v>
      </c>
      <c r="U251" s="4">
        <v>0.216</v>
      </c>
    </row>
    <row r="252" spans="1:21" x14ac:dyDescent="0.25">
      <c r="A252" s="44">
        <f>IF(IF(Helper_2!$C$3&lt;&gt;"",COUNTIF(G252:H252,"*"&amp;Helper_2!$C$3&amp;"*"),0)&gt;0,MAX($A$4:A251)+1,0)</f>
        <v>0</v>
      </c>
      <c r="B252" s="44">
        <v>249</v>
      </c>
      <c r="C252" s="44">
        <f>IF(E252="","",IF(COUNTIF($G$4:G252,G252)=1,MAX($C$4:C251)+1,""))</f>
        <v>197</v>
      </c>
      <c r="D252" s="44">
        <v>249</v>
      </c>
      <c r="E252" s="50" t="s">
        <v>4286</v>
      </c>
      <c r="F252" s="50" t="s">
        <v>7690</v>
      </c>
      <c r="G252" s="50" t="s">
        <v>2831</v>
      </c>
      <c r="H252" s="50" t="s">
        <v>2831</v>
      </c>
      <c r="I252" s="50" t="s">
        <v>2389</v>
      </c>
      <c r="J252" s="50">
        <v>2316095</v>
      </c>
      <c r="K252" s="50" t="s">
        <v>7</v>
      </c>
      <c r="L252" s="50" t="s">
        <v>2661</v>
      </c>
      <c r="M252" s="50" t="s">
        <v>143</v>
      </c>
      <c r="N252" s="50" t="s">
        <v>6267</v>
      </c>
      <c r="O252" s="50">
        <v>995553</v>
      </c>
      <c r="P252" s="50" t="s">
        <v>6505</v>
      </c>
      <c r="Q252" s="50" t="s">
        <v>4287</v>
      </c>
      <c r="R252" s="50" t="s">
        <v>10</v>
      </c>
      <c r="S252" s="50" t="s">
        <v>7691</v>
      </c>
      <c r="T252" s="4" t="s">
        <v>7691</v>
      </c>
      <c r="U252" s="4">
        <v>0.216</v>
      </c>
    </row>
    <row r="253" spans="1:21" x14ac:dyDescent="0.25">
      <c r="A253" s="44">
        <f>IF(IF(Helper_2!$C$3&lt;&gt;"",COUNTIF(G253:H253,"*"&amp;Helper_2!$C$3&amp;"*"),0)&gt;0,MAX($A$4:A252)+1,0)</f>
        <v>0</v>
      </c>
      <c r="B253" s="44">
        <v>250</v>
      </c>
      <c r="C253" s="44">
        <f>IF(E253="","",IF(COUNTIF($G$4:G253,G253)=1,MAX($C$4:C252)+1,""))</f>
        <v>198</v>
      </c>
      <c r="D253" s="44">
        <v>250</v>
      </c>
      <c r="E253" s="50" t="s">
        <v>4088</v>
      </c>
      <c r="F253" s="50" t="s">
        <v>7324</v>
      </c>
      <c r="G253" s="50" t="s">
        <v>1346</v>
      </c>
      <c r="H253" s="50" t="s">
        <v>1346</v>
      </c>
      <c r="I253" s="50" t="s">
        <v>2389</v>
      </c>
      <c r="J253" s="50">
        <v>2316089</v>
      </c>
      <c r="K253" s="50" t="s">
        <v>7</v>
      </c>
      <c r="L253" s="50" t="s">
        <v>9</v>
      </c>
      <c r="M253" s="50" t="s">
        <v>143</v>
      </c>
      <c r="N253" s="50" t="s">
        <v>6267</v>
      </c>
      <c r="O253" s="50">
        <v>995553</v>
      </c>
      <c r="P253" s="50" t="s">
        <v>6505</v>
      </c>
      <c r="Q253" s="50" t="s">
        <v>269</v>
      </c>
      <c r="R253" s="50" t="s">
        <v>10</v>
      </c>
      <c r="S253" s="50" t="s">
        <v>7325</v>
      </c>
      <c r="T253" s="4" t="s">
        <v>7325</v>
      </c>
      <c r="U253" s="4">
        <v>7.0000000000000001E-3</v>
      </c>
    </row>
    <row r="254" spans="1:21" x14ac:dyDescent="0.25">
      <c r="A254" s="44">
        <f>IF(IF(Helper_2!$C$3&lt;&gt;"",COUNTIF(G254:H254,"*"&amp;Helper_2!$C$3&amp;"*"),0)&gt;0,MAX($A$4:A253)+1,0)</f>
        <v>0</v>
      </c>
      <c r="B254" s="44">
        <v>251</v>
      </c>
      <c r="C254" s="44">
        <f>IF(E254="","",IF(COUNTIF($G$4:G254,G254)=1,MAX($C$4:C253)+1,""))</f>
        <v>199</v>
      </c>
      <c r="D254" s="44">
        <v>251</v>
      </c>
      <c r="E254" s="50" t="s">
        <v>4322</v>
      </c>
      <c r="F254" s="50" t="s">
        <v>7755</v>
      </c>
      <c r="G254" s="50" t="s">
        <v>1502</v>
      </c>
      <c r="H254" s="50" t="s">
        <v>1502</v>
      </c>
      <c r="I254" s="50" t="s">
        <v>2389</v>
      </c>
      <c r="J254" s="50">
        <v>2316033</v>
      </c>
      <c r="K254" s="50" t="s">
        <v>7</v>
      </c>
      <c r="L254" s="50" t="s">
        <v>9</v>
      </c>
      <c r="M254" s="50" t="s">
        <v>143</v>
      </c>
      <c r="N254" s="50" t="s">
        <v>6267</v>
      </c>
      <c r="O254" s="50">
        <v>1005701</v>
      </c>
      <c r="P254" s="50" t="s">
        <v>6389</v>
      </c>
      <c r="Q254" s="50" t="s">
        <v>392</v>
      </c>
      <c r="R254" s="50" t="s">
        <v>10</v>
      </c>
      <c r="S254" s="50" t="s">
        <v>7756</v>
      </c>
      <c r="T254" s="4" t="s">
        <v>7756</v>
      </c>
      <c r="U254" s="4">
        <v>0.245</v>
      </c>
    </row>
    <row r="255" spans="1:21" x14ac:dyDescent="0.25">
      <c r="A255" s="44">
        <f>IF(IF(Helper_2!$C$3&lt;&gt;"",COUNTIF(G255:H255,"*"&amp;Helper_2!$C$3&amp;"*"),0)&gt;0,MAX($A$4:A254)+1,0)</f>
        <v>0</v>
      </c>
      <c r="B255" s="44">
        <v>252</v>
      </c>
      <c r="C255" s="44">
        <f>IF(E255="","",IF(COUNTIF($G$4:G255,G255)=1,MAX($C$4:C254)+1,""))</f>
        <v>200</v>
      </c>
      <c r="D255" s="44">
        <v>252</v>
      </c>
      <c r="E255" s="50" t="s">
        <v>4321</v>
      </c>
      <c r="F255" s="50" t="s">
        <v>7753</v>
      </c>
      <c r="G255" s="50" t="s">
        <v>1501</v>
      </c>
      <c r="H255" s="50" t="s">
        <v>1501</v>
      </c>
      <c r="I255" s="50" t="s">
        <v>2389</v>
      </c>
      <c r="J255" s="50">
        <v>2316007</v>
      </c>
      <c r="K255" s="50" t="s">
        <v>7</v>
      </c>
      <c r="L255" s="50" t="s">
        <v>9</v>
      </c>
      <c r="M255" s="50" t="s">
        <v>143</v>
      </c>
      <c r="N255" s="50" t="s">
        <v>6267</v>
      </c>
      <c r="O255" s="50">
        <v>1005701</v>
      </c>
      <c r="P255" s="50" t="s">
        <v>6389</v>
      </c>
      <c r="Q255" s="50" t="s">
        <v>391</v>
      </c>
      <c r="R255" s="50" t="s">
        <v>10</v>
      </c>
      <c r="S255" s="50" t="s">
        <v>7754</v>
      </c>
      <c r="T255" s="4" t="s">
        <v>7754</v>
      </c>
      <c r="U255" s="4">
        <v>7.1999999999999995E-2</v>
      </c>
    </row>
    <row r="256" spans="1:21" x14ac:dyDescent="0.25">
      <c r="A256" s="44">
        <f>IF(IF(Helper_2!$C$3&lt;&gt;"",COUNTIF(G256:H256,"*"&amp;Helper_2!$C$3&amp;"*"),0)&gt;0,MAX($A$4:A255)+1,0)</f>
        <v>0</v>
      </c>
      <c r="B256" s="44">
        <v>253</v>
      </c>
      <c r="C256" s="44">
        <f>IF(E256="","",IF(COUNTIF($G$4:G256,G256)=1,MAX($C$4:C255)+1,""))</f>
        <v>201</v>
      </c>
      <c r="D256" s="44">
        <v>253</v>
      </c>
      <c r="E256" s="50" t="s">
        <v>4320</v>
      </c>
      <c r="F256" s="50" t="s">
        <v>7751</v>
      </c>
      <c r="G256" s="50" t="s">
        <v>1500</v>
      </c>
      <c r="H256" s="50" t="s">
        <v>1500</v>
      </c>
      <c r="I256" s="50" t="s">
        <v>2389</v>
      </c>
      <c r="J256" s="50">
        <v>2315961</v>
      </c>
      <c r="K256" s="50" t="s">
        <v>7</v>
      </c>
      <c r="L256" s="50" t="s">
        <v>9</v>
      </c>
      <c r="M256" s="50" t="s">
        <v>143</v>
      </c>
      <c r="N256" s="50" t="s">
        <v>6267</v>
      </c>
      <c r="O256" s="50">
        <v>1005701</v>
      </c>
      <c r="P256" s="50" t="s">
        <v>6389</v>
      </c>
      <c r="Q256" s="50" t="s">
        <v>390</v>
      </c>
      <c r="R256" s="50" t="s">
        <v>10</v>
      </c>
      <c r="S256" s="50" t="s">
        <v>7752</v>
      </c>
      <c r="T256" s="4" t="s">
        <v>7752</v>
      </c>
      <c r="U256" s="4">
        <v>0.14399999999999999</v>
      </c>
    </row>
    <row r="257" spans="1:21" x14ac:dyDescent="0.25">
      <c r="A257" s="44">
        <f>IF(IF(Helper_2!$C$3&lt;&gt;"",COUNTIF(G257:H257,"*"&amp;Helper_2!$C$3&amp;"*"),0)&gt;0,MAX($A$4:A256)+1,0)</f>
        <v>0</v>
      </c>
      <c r="B257" s="44">
        <v>254</v>
      </c>
      <c r="C257" s="44">
        <f>IF(E257="","",IF(COUNTIF($G$4:G257,G257)=1,MAX($C$4:C256)+1,""))</f>
        <v>202</v>
      </c>
      <c r="D257" s="44">
        <v>254</v>
      </c>
      <c r="E257" s="50" t="s">
        <v>4319</v>
      </c>
      <c r="F257" s="50" t="s">
        <v>7749</v>
      </c>
      <c r="G257" s="50" t="s">
        <v>1499</v>
      </c>
      <c r="H257" s="50" t="s">
        <v>1499</v>
      </c>
      <c r="I257" s="50" t="s">
        <v>2389</v>
      </c>
      <c r="J257" s="50">
        <v>2315912</v>
      </c>
      <c r="K257" s="50" t="s">
        <v>7</v>
      </c>
      <c r="L257" s="50" t="s">
        <v>9</v>
      </c>
      <c r="M257" s="50" t="s">
        <v>143</v>
      </c>
      <c r="N257" s="50" t="s">
        <v>6267</v>
      </c>
      <c r="O257" s="50">
        <v>1005701</v>
      </c>
      <c r="P257" s="50" t="s">
        <v>6389</v>
      </c>
      <c r="Q257" s="50" t="s">
        <v>389</v>
      </c>
      <c r="R257" s="50" t="s">
        <v>10</v>
      </c>
      <c r="S257" s="50" t="s">
        <v>7750</v>
      </c>
      <c r="T257" s="4" t="s">
        <v>7750</v>
      </c>
      <c r="U257" s="4">
        <v>0.14399999999999999</v>
      </c>
    </row>
    <row r="258" spans="1:21" x14ac:dyDescent="0.25">
      <c r="A258" s="44">
        <f>IF(IF(Helper_2!$C$3&lt;&gt;"",COUNTIF(G258:H258,"*"&amp;Helper_2!$C$3&amp;"*"),0)&gt;0,MAX($A$4:A257)+1,0)</f>
        <v>0</v>
      </c>
      <c r="B258" s="44">
        <v>255</v>
      </c>
      <c r="C258" s="44">
        <f>IF(E258="","",IF(COUNTIF($G$4:G258,G258)=1,MAX($C$4:C257)+1,""))</f>
        <v>203</v>
      </c>
      <c r="D258" s="44">
        <v>255</v>
      </c>
      <c r="E258" s="50" t="s">
        <v>4318</v>
      </c>
      <c r="F258" s="50" t="s">
        <v>7747</v>
      </c>
      <c r="G258" s="50" t="s">
        <v>1498</v>
      </c>
      <c r="H258" s="50" t="s">
        <v>1498</v>
      </c>
      <c r="I258" s="50" t="s">
        <v>2389</v>
      </c>
      <c r="J258" s="50">
        <v>2315901</v>
      </c>
      <c r="K258" s="50" t="s">
        <v>7</v>
      </c>
      <c r="L258" s="50" t="s">
        <v>9</v>
      </c>
      <c r="M258" s="50" t="s">
        <v>143</v>
      </c>
      <c r="N258" s="50" t="s">
        <v>6267</v>
      </c>
      <c r="O258" s="50">
        <v>1005701</v>
      </c>
      <c r="P258" s="50" t="s">
        <v>6389</v>
      </c>
      <c r="Q258" s="50" t="s">
        <v>388</v>
      </c>
      <c r="R258" s="50" t="s">
        <v>10</v>
      </c>
      <c r="S258" s="50" t="s">
        <v>7748</v>
      </c>
      <c r="T258" s="4" t="s">
        <v>7748</v>
      </c>
      <c r="U258" s="4">
        <v>3.5999999999999997E-2</v>
      </c>
    </row>
    <row r="259" spans="1:21" x14ac:dyDescent="0.25">
      <c r="A259" s="44">
        <f>IF(IF(Helper_2!$C$3&lt;&gt;"",COUNTIF(G259:H259,"*"&amp;Helper_2!$C$3&amp;"*"),0)&gt;0,MAX($A$4:A258)+1,0)</f>
        <v>0</v>
      </c>
      <c r="B259" s="44">
        <v>256</v>
      </c>
      <c r="C259" s="44">
        <f>IF(E259="","",IF(COUNTIF($G$4:G259,G259)=1,MAX($C$4:C258)+1,""))</f>
        <v>204</v>
      </c>
      <c r="D259" s="44">
        <v>256</v>
      </c>
      <c r="E259" s="50" t="s">
        <v>4317</v>
      </c>
      <c r="F259" s="50" t="s">
        <v>7745</v>
      </c>
      <c r="G259" s="50" t="s">
        <v>1497</v>
      </c>
      <c r="H259" s="50" t="s">
        <v>1497</v>
      </c>
      <c r="I259" s="50" t="s">
        <v>2389</v>
      </c>
      <c r="J259" s="50">
        <v>2315899</v>
      </c>
      <c r="K259" s="50" t="s">
        <v>7</v>
      </c>
      <c r="L259" s="50" t="s">
        <v>9</v>
      </c>
      <c r="M259" s="50" t="s">
        <v>143</v>
      </c>
      <c r="N259" s="50" t="s">
        <v>6267</v>
      </c>
      <c r="O259" s="50">
        <v>1005701</v>
      </c>
      <c r="P259" s="50" t="s">
        <v>6389</v>
      </c>
      <c r="Q259" s="50" t="s">
        <v>387</v>
      </c>
      <c r="R259" s="50" t="s">
        <v>10</v>
      </c>
      <c r="S259" s="50" t="s">
        <v>7746</v>
      </c>
      <c r="T259" s="4" t="s">
        <v>7746</v>
      </c>
      <c r="U259" s="4">
        <v>8.5999999999999993E-2</v>
      </c>
    </row>
    <row r="260" spans="1:21" x14ac:dyDescent="0.25">
      <c r="A260" s="44">
        <f>IF(IF(Helper_2!$C$3&lt;&gt;"",COUNTIF(G260:H260,"*"&amp;Helper_2!$C$3&amp;"*"),0)&gt;0,MAX($A$4:A259)+1,0)</f>
        <v>0</v>
      </c>
      <c r="B260" s="44">
        <v>257</v>
      </c>
      <c r="C260" s="44">
        <f>IF(E260="","",IF(COUNTIF($G$4:G260,G260)=1,MAX($C$4:C259)+1,""))</f>
        <v>205</v>
      </c>
      <c r="D260" s="44">
        <v>257</v>
      </c>
      <c r="E260" s="50" t="s">
        <v>4316</v>
      </c>
      <c r="F260" s="50" t="s">
        <v>7743</v>
      </c>
      <c r="G260" s="50" t="s">
        <v>1496</v>
      </c>
      <c r="H260" s="50" t="s">
        <v>1496</v>
      </c>
      <c r="I260" s="50" t="s">
        <v>2389</v>
      </c>
      <c r="J260" s="50">
        <v>2315897</v>
      </c>
      <c r="K260" s="50" t="s">
        <v>7</v>
      </c>
      <c r="L260" s="50" t="s">
        <v>9</v>
      </c>
      <c r="M260" s="50" t="s">
        <v>143</v>
      </c>
      <c r="N260" s="50" t="s">
        <v>6267</v>
      </c>
      <c r="O260" s="50">
        <v>1005701</v>
      </c>
      <c r="P260" s="50" t="s">
        <v>6389</v>
      </c>
      <c r="Q260" s="50" t="s">
        <v>386</v>
      </c>
      <c r="R260" s="50" t="s">
        <v>10</v>
      </c>
      <c r="S260" s="50" t="s">
        <v>7744</v>
      </c>
      <c r="T260" s="4" t="s">
        <v>7744</v>
      </c>
      <c r="U260" s="4">
        <v>9.4E-2</v>
      </c>
    </row>
    <row r="261" spans="1:21" x14ac:dyDescent="0.25">
      <c r="A261" s="44">
        <f>IF(IF(Helper_2!$C$3&lt;&gt;"",COUNTIF(G261:H261,"*"&amp;Helper_2!$C$3&amp;"*"),0)&gt;0,MAX($A$4:A260)+1,0)</f>
        <v>0</v>
      </c>
      <c r="B261" s="44">
        <v>258</v>
      </c>
      <c r="C261" s="44">
        <f>IF(E261="","",IF(COUNTIF($G$4:G261,G261)=1,MAX($C$4:C260)+1,""))</f>
        <v>206</v>
      </c>
      <c r="D261" s="44">
        <v>258</v>
      </c>
      <c r="E261" s="50" t="s">
        <v>4315</v>
      </c>
      <c r="F261" s="50" t="s">
        <v>7741</v>
      </c>
      <c r="G261" s="50" t="s">
        <v>1495</v>
      </c>
      <c r="H261" s="50" t="s">
        <v>1495</v>
      </c>
      <c r="I261" s="50" t="s">
        <v>2389</v>
      </c>
      <c r="J261" s="50">
        <v>2315895</v>
      </c>
      <c r="K261" s="50" t="s">
        <v>7</v>
      </c>
      <c r="L261" s="50" t="s">
        <v>9</v>
      </c>
      <c r="M261" s="50" t="s">
        <v>143</v>
      </c>
      <c r="N261" s="50" t="s">
        <v>6267</v>
      </c>
      <c r="O261" s="50">
        <v>1005701</v>
      </c>
      <c r="P261" s="50" t="s">
        <v>6389</v>
      </c>
      <c r="Q261" s="50" t="s">
        <v>385</v>
      </c>
      <c r="R261" s="50" t="s">
        <v>10</v>
      </c>
      <c r="S261" s="50" t="s">
        <v>7742</v>
      </c>
      <c r="T261" s="4" t="s">
        <v>7742</v>
      </c>
      <c r="U261" s="4">
        <v>7.1999999999999995E-2</v>
      </c>
    </row>
    <row r="262" spans="1:21" x14ac:dyDescent="0.25">
      <c r="A262" s="44">
        <f>IF(IF(Helper_2!$C$3&lt;&gt;"",COUNTIF(G262:H262,"*"&amp;Helper_2!$C$3&amp;"*"),0)&gt;0,MAX($A$4:A261)+1,0)</f>
        <v>0</v>
      </c>
      <c r="B262" s="44">
        <v>259</v>
      </c>
      <c r="C262" s="44">
        <f>IF(E262="","",IF(COUNTIF($G$4:G262,G262)=1,MAX($C$4:C261)+1,""))</f>
        <v>207</v>
      </c>
      <c r="D262" s="44">
        <v>259</v>
      </c>
      <c r="E262" s="50" t="s">
        <v>4314</v>
      </c>
      <c r="F262" s="50" t="s">
        <v>7739</v>
      </c>
      <c r="G262" s="50" t="s">
        <v>1494</v>
      </c>
      <c r="H262" s="50" t="s">
        <v>1494</v>
      </c>
      <c r="I262" s="50" t="s">
        <v>2389</v>
      </c>
      <c r="J262" s="50">
        <v>2315893</v>
      </c>
      <c r="K262" s="50" t="s">
        <v>7</v>
      </c>
      <c r="L262" s="50" t="s">
        <v>9</v>
      </c>
      <c r="M262" s="50" t="s">
        <v>143</v>
      </c>
      <c r="N262" s="50" t="s">
        <v>6267</v>
      </c>
      <c r="O262" s="50">
        <v>1005701</v>
      </c>
      <c r="P262" s="50" t="s">
        <v>6389</v>
      </c>
      <c r="Q262" s="50" t="s">
        <v>384</v>
      </c>
      <c r="R262" s="50" t="s">
        <v>10</v>
      </c>
      <c r="S262" s="50" t="s">
        <v>7740</v>
      </c>
      <c r="T262" s="4" t="s">
        <v>7740</v>
      </c>
      <c r="U262" s="4">
        <v>0.14399999999999999</v>
      </c>
    </row>
    <row r="263" spans="1:21" x14ac:dyDescent="0.25">
      <c r="A263" s="44">
        <f>IF(IF(Helper_2!$C$3&lt;&gt;"",COUNTIF(G263:H263,"*"&amp;Helper_2!$C$3&amp;"*"),0)&gt;0,MAX($A$4:A262)+1,0)</f>
        <v>0</v>
      </c>
      <c r="B263" s="44">
        <v>260</v>
      </c>
      <c r="C263" s="44">
        <f>IF(E263="","",IF(COUNTIF($G$4:G263,G263)=1,MAX($C$4:C262)+1,""))</f>
        <v>208</v>
      </c>
      <c r="D263" s="44">
        <v>260</v>
      </c>
      <c r="E263" s="50" t="s">
        <v>4192</v>
      </c>
      <c r="F263" s="50" t="s">
        <v>7513</v>
      </c>
      <c r="G263" s="50" t="s">
        <v>1417</v>
      </c>
      <c r="H263" s="50" t="s">
        <v>1417</v>
      </c>
      <c r="I263" s="50" t="s">
        <v>2389</v>
      </c>
      <c r="J263" s="50">
        <v>2315891</v>
      </c>
      <c r="K263" s="50" t="s">
        <v>7</v>
      </c>
      <c r="L263" s="50" t="s">
        <v>9</v>
      </c>
      <c r="M263" s="50" t="s">
        <v>143</v>
      </c>
      <c r="N263" s="50" t="s">
        <v>6267</v>
      </c>
      <c r="O263" s="50">
        <v>1005701</v>
      </c>
      <c r="P263" s="50" t="s">
        <v>6389</v>
      </c>
      <c r="Q263" s="50" t="s">
        <v>327</v>
      </c>
      <c r="R263" s="50" t="s">
        <v>10</v>
      </c>
      <c r="S263" s="50" t="s">
        <v>7514</v>
      </c>
      <c r="T263" s="4" t="s">
        <v>7514</v>
      </c>
      <c r="U263" s="4">
        <v>8.5999999999999993E-2</v>
      </c>
    </row>
    <row r="264" spans="1:21" x14ac:dyDescent="0.25">
      <c r="A264" s="44">
        <f>IF(IF(Helper_2!$C$3&lt;&gt;"",COUNTIF(G264:H264,"*"&amp;Helper_2!$C$3&amp;"*"),0)&gt;0,MAX($A$4:A263)+1,0)</f>
        <v>0</v>
      </c>
      <c r="B264" s="44">
        <v>261</v>
      </c>
      <c r="C264" s="44">
        <f>IF(E264="","",IF(COUNTIF($G$4:G264,G264)=1,MAX($C$4:C263)+1,""))</f>
        <v>209</v>
      </c>
      <c r="D264" s="44">
        <v>261</v>
      </c>
      <c r="E264" s="50" t="s">
        <v>4191</v>
      </c>
      <c r="F264" s="50" t="s">
        <v>7511</v>
      </c>
      <c r="G264" s="50" t="s">
        <v>1416</v>
      </c>
      <c r="H264" s="50" t="s">
        <v>1416</v>
      </c>
      <c r="I264" s="50" t="s">
        <v>2389</v>
      </c>
      <c r="J264" s="50">
        <v>2315889</v>
      </c>
      <c r="K264" s="50" t="s">
        <v>7</v>
      </c>
      <c r="L264" s="50" t="s">
        <v>9</v>
      </c>
      <c r="M264" s="50" t="s">
        <v>143</v>
      </c>
      <c r="N264" s="50" t="s">
        <v>6267</v>
      </c>
      <c r="O264" s="50">
        <v>1005701</v>
      </c>
      <c r="P264" s="50" t="s">
        <v>6389</v>
      </c>
      <c r="Q264" s="50" t="s">
        <v>326</v>
      </c>
      <c r="R264" s="50" t="s">
        <v>10</v>
      </c>
      <c r="S264" s="50" t="s">
        <v>7512</v>
      </c>
      <c r="T264" s="4" t="s">
        <v>7512</v>
      </c>
      <c r="U264" s="4">
        <v>8.5999999999999993E-2</v>
      </c>
    </row>
    <row r="265" spans="1:21" x14ac:dyDescent="0.25">
      <c r="A265" s="44">
        <f>IF(IF(Helper_2!$C$3&lt;&gt;"",COUNTIF(G265:H265,"*"&amp;Helper_2!$C$3&amp;"*"),0)&gt;0,MAX($A$4:A264)+1,0)</f>
        <v>0</v>
      </c>
      <c r="B265" s="44">
        <v>262</v>
      </c>
      <c r="C265" s="44">
        <f>IF(E265="","",IF(COUNTIF($G$4:G265,G265)=1,MAX($C$4:C264)+1,""))</f>
        <v>210</v>
      </c>
      <c r="D265" s="44">
        <v>262</v>
      </c>
      <c r="E265" s="50" t="s">
        <v>4326</v>
      </c>
      <c r="F265" s="50" t="s">
        <v>7763</v>
      </c>
      <c r="G265" s="50" t="s">
        <v>1506</v>
      </c>
      <c r="H265" s="50" t="s">
        <v>1506</v>
      </c>
      <c r="I265" s="50" t="s">
        <v>2389</v>
      </c>
      <c r="J265" s="50">
        <v>2315887</v>
      </c>
      <c r="K265" s="50" t="s">
        <v>7</v>
      </c>
      <c r="L265" s="50" t="s">
        <v>9</v>
      </c>
      <c r="M265" s="50" t="s">
        <v>143</v>
      </c>
      <c r="N265" s="50" t="s">
        <v>6267</v>
      </c>
      <c r="O265" s="50">
        <v>1005701</v>
      </c>
      <c r="P265" s="50" t="s">
        <v>6389</v>
      </c>
      <c r="Q265" s="50" t="s">
        <v>396</v>
      </c>
      <c r="R265" s="50" t="s">
        <v>10</v>
      </c>
      <c r="S265" s="50" t="s">
        <v>7764</v>
      </c>
      <c r="T265" s="4" t="s">
        <v>7764</v>
      </c>
      <c r="U265" s="4">
        <v>0.13800000000000001</v>
      </c>
    </row>
    <row r="266" spans="1:21" x14ac:dyDescent="0.25">
      <c r="A266" s="44">
        <f>IF(IF(Helper_2!$C$3&lt;&gt;"",COUNTIF(G266:H266,"*"&amp;Helper_2!$C$3&amp;"*"),0)&gt;0,MAX($A$4:A265)+1,0)</f>
        <v>0</v>
      </c>
      <c r="B266" s="44">
        <v>263</v>
      </c>
      <c r="C266" s="44">
        <f>IF(E266="","",IF(COUNTIF($G$4:G266,G266)=1,MAX($C$4:C265)+1,""))</f>
        <v>211</v>
      </c>
      <c r="D266" s="44">
        <v>263</v>
      </c>
      <c r="E266" s="50" t="s">
        <v>4188</v>
      </c>
      <c r="F266" s="50" t="s">
        <v>7506</v>
      </c>
      <c r="G266" s="50" t="s">
        <v>1414</v>
      </c>
      <c r="H266" s="50" t="s">
        <v>1414</v>
      </c>
      <c r="I266" s="50" t="s">
        <v>2389</v>
      </c>
      <c r="J266" s="50">
        <v>2315885</v>
      </c>
      <c r="K266" s="50" t="s">
        <v>7</v>
      </c>
      <c r="L266" s="50" t="s">
        <v>9</v>
      </c>
      <c r="M266" s="50" t="s">
        <v>143</v>
      </c>
      <c r="N266" s="50" t="s">
        <v>6267</v>
      </c>
      <c r="O266" s="50">
        <v>1005701</v>
      </c>
      <c r="P266" s="50" t="s">
        <v>6389</v>
      </c>
      <c r="Q266" s="50" t="s">
        <v>325</v>
      </c>
      <c r="R266" s="50" t="s">
        <v>10</v>
      </c>
      <c r="S266" s="50" t="s">
        <v>7507</v>
      </c>
      <c r="T266" s="4" t="s">
        <v>7507</v>
      </c>
      <c r="U266" s="4">
        <v>0.31</v>
      </c>
    </row>
    <row r="267" spans="1:21" x14ac:dyDescent="0.25">
      <c r="A267" s="44">
        <f>IF(IF(Helper_2!$C$3&lt;&gt;"",COUNTIF(G267:H267,"*"&amp;Helper_2!$C$3&amp;"*"),0)&gt;0,MAX($A$4:A266)+1,0)</f>
        <v>0</v>
      </c>
      <c r="B267" s="44">
        <v>264</v>
      </c>
      <c r="C267" s="44">
        <f>IF(E267="","",IF(COUNTIF($G$4:G267,G267)=1,MAX($C$4:C266)+1,""))</f>
        <v>212</v>
      </c>
      <c r="D267" s="44">
        <v>264</v>
      </c>
      <c r="E267" s="50" t="s">
        <v>4313</v>
      </c>
      <c r="F267" s="50" t="s">
        <v>7737</v>
      </c>
      <c r="G267" s="50" t="s">
        <v>1493</v>
      </c>
      <c r="H267" s="50" t="s">
        <v>1493</v>
      </c>
      <c r="I267" s="50" t="s">
        <v>2389</v>
      </c>
      <c r="J267" s="50">
        <v>2315883</v>
      </c>
      <c r="K267" s="50" t="s">
        <v>7</v>
      </c>
      <c r="L267" s="50" t="s">
        <v>9</v>
      </c>
      <c r="M267" s="50" t="s">
        <v>143</v>
      </c>
      <c r="N267" s="50" t="s">
        <v>6267</v>
      </c>
      <c r="O267" s="50">
        <v>1005701</v>
      </c>
      <c r="P267" s="50" t="s">
        <v>6389</v>
      </c>
      <c r="Q267" s="50" t="s">
        <v>383</v>
      </c>
      <c r="R267" s="50" t="s">
        <v>10</v>
      </c>
      <c r="S267" s="50" t="s">
        <v>7738</v>
      </c>
      <c r="T267" s="4" t="s">
        <v>7738</v>
      </c>
      <c r="U267" s="4">
        <v>0.432</v>
      </c>
    </row>
    <row r="268" spans="1:21" x14ac:dyDescent="0.25">
      <c r="A268" s="44">
        <f>IF(IF(Helper_2!$C$3&lt;&gt;"",COUNTIF(G268:H268,"*"&amp;Helper_2!$C$3&amp;"*"),0)&gt;0,MAX($A$4:A267)+1,0)</f>
        <v>0</v>
      </c>
      <c r="B268" s="44">
        <v>265</v>
      </c>
      <c r="C268" s="44">
        <f>IF(E268="","",IF(COUNTIF($G$4:G268,G268)=1,MAX($C$4:C267)+1,""))</f>
        <v>213</v>
      </c>
      <c r="D268" s="44">
        <v>265</v>
      </c>
      <c r="E268" s="50" t="s">
        <v>4187</v>
      </c>
      <c r="F268" s="50" t="s">
        <v>7504</v>
      </c>
      <c r="G268" s="50" t="s">
        <v>1413</v>
      </c>
      <c r="H268" s="50" t="s">
        <v>1413</v>
      </c>
      <c r="I268" s="50" t="s">
        <v>2389</v>
      </c>
      <c r="J268" s="50">
        <v>2315881</v>
      </c>
      <c r="K268" s="50" t="s">
        <v>7</v>
      </c>
      <c r="L268" s="50" t="s">
        <v>9</v>
      </c>
      <c r="M268" s="50" t="s">
        <v>143</v>
      </c>
      <c r="N268" s="50" t="s">
        <v>6267</v>
      </c>
      <c r="O268" s="50">
        <v>1005701</v>
      </c>
      <c r="P268" s="50" t="s">
        <v>6389</v>
      </c>
      <c r="Q268" s="50" t="s">
        <v>324</v>
      </c>
      <c r="R268" s="50" t="s">
        <v>10</v>
      </c>
      <c r="S268" s="50" t="s">
        <v>7505</v>
      </c>
      <c r="T268" s="4" t="s">
        <v>7505</v>
      </c>
      <c r="U268" s="4">
        <v>7.1999999999999995E-2</v>
      </c>
    </row>
    <row r="269" spans="1:21" x14ac:dyDescent="0.25">
      <c r="A269" s="44">
        <f>IF(IF(Helper_2!$C$3&lt;&gt;"",COUNTIF(G269:H269,"*"&amp;Helper_2!$C$3&amp;"*"),0)&gt;0,MAX($A$4:A268)+1,0)</f>
        <v>0</v>
      </c>
      <c r="B269" s="44">
        <v>266</v>
      </c>
      <c r="C269" s="44">
        <f>IF(E269="","",IF(COUNTIF($G$4:G269,G269)=1,MAX($C$4:C268)+1,""))</f>
        <v>214</v>
      </c>
      <c r="D269" s="44">
        <v>266</v>
      </c>
      <c r="E269" s="50" t="s">
        <v>4184</v>
      </c>
      <c r="F269" s="50" t="s">
        <v>7498</v>
      </c>
      <c r="G269" s="50" t="s">
        <v>1411</v>
      </c>
      <c r="H269" s="50" t="s">
        <v>1411</v>
      </c>
      <c r="I269" s="50" t="s">
        <v>2389</v>
      </c>
      <c r="J269" s="50">
        <v>2315879</v>
      </c>
      <c r="K269" s="50" t="s">
        <v>7</v>
      </c>
      <c r="L269" s="50" t="s">
        <v>9</v>
      </c>
      <c r="M269" s="50" t="s">
        <v>143</v>
      </c>
      <c r="N269" s="50" t="s">
        <v>6267</v>
      </c>
      <c r="O269" s="50">
        <v>1005701</v>
      </c>
      <c r="P269" s="50" t="s">
        <v>6389</v>
      </c>
      <c r="Q269" s="50" t="s">
        <v>323</v>
      </c>
      <c r="R269" s="50" t="s">
        <v>15</v>
      </c>
      <c r="S269" s="50" t="s">
        <v>7499</v>
      </c>
      <c r="T269" s="4" t="s">
        <v>7499</v>
      </c>
      <c r="U269" s="4">
        <v>346</v>
      </c>
    </row>
    <row r="270" spans="1:21" x14ac:dyDescent="0.25">
      <c r="A270" s="44">
        <f>IF(IF(Helper_2!$C$3&lt;&gt;"",COUNTIF(G270:H270,"*"&amp;Helper_2!$C$3&amp;"*"),0)&gt;0,MAX($A$4:A269)+1,0)</f>
        <v>0</v>
      </c>
      <c r="B270" s="44">
        <v>267</v>
      </c>
      <c r="C270" s="44">
        <f>IF(E270="","",IF(COUNTIF($G$4:G270,G270)=1,MAX($C$4:C269)+1,""))</f>
        <v>215</v>
      </c>
      <c r="D270" s="44">
        <v>267</v>
      </c>
      <c r="E270" s="50" t="s">
        <v>5502</v>
      </c>
      <c r="F270" s="50" t="s">
        <v>11316</v>
      </c>
      <c r="G270" s="50" t="s">
        <v>2252</v>
      </c>
      <c r="H270" s="50" t="s">
        <v>2252</v>
      </c>
      <c r="I270" s="50" t="s">
        <v>2389</v>
      </c>
      <c r="J270" s="50">
        <v>2315818</v>
      </c>
      <c r="K270" s="50" t="s">
        <v>7</v>
      </c>
      <c r="L270" s="50" t="s">
        <v>9</v>
      </c>
      <c r="M270" s="50" t="s">
        <v>143</v>
      </c>
      <c r="N270" s="50" t="s">
        <v>6267</v>
      </c>
      <c r="O270" s="50">
        <v>1002605</v>
      </c>
      <c r="P270" s="50" t="s">
        <v>6294</v>
      </c>
      <c r="Q270" s="50" t="s">
        <v>962</v>
      </c>
      <c r="R270" s="50" t="s">
        <v>15</v>
      </c>
      <c r="S270" s="50" t="s">
        <v>11317</v>
      </c>
      <c r="T270" s="4" t="s">
        <v>11317</v>
      </c>
      <c r="U270" s="4">
        <v>0</v>
      </c>
    </row>
    <row r="271" spans="1:21" x14ac:dyDescent="0.25">
      <c r="A271" s="44">
        <f>IF(IF(Helper_2!$C$3&lt;&gt;"",COUNTIF(G271:H271,"*"&amp;Helper_2!$C$3&amp;"*"),0)&gt;0,MAX($A$4:A270)+1,0)</f>
        <v>0</v>
      </c>
      <c r="B271" s="44">
        <v>268</v>
      </c>
      <c r="C271" s="44">
        <f>IF(E271="","",IF(COUNTIF($G$4:G271,G271)=1,MAX($C$4:C270)+1,""))</f>
        <v>216</v>
      </c>
      <c r="D271" s="44">
        <v>268</v>
      </c>
      <c r="E271" s="50" t="s">
        <v>5519</v>
      </c>
      <c r="F271" s="50" t="s">
        <v>9729</v>
      </c>
      <c r="G271" s="50" t="s">
        <v>3631</v>
      </c>
      <c r="H271" s="50" t="s">
        <v>3631</v>
      </c>
      <c r="I271" s="50" t="s">
        <v>2389</v>
      </c>
      <c r="J271" s="50">
        <v>2315802</v>
      </c>
      <c r="K271" s="50" t="s">
        <v>7</v>
      </c>
      <c r="L271" s="50" t="s">
        <v>2661</v>
      </c>
      <c r="M271" s="50" t="s">
        <v>143</v>
      </c>
      <c r="N271" s="50" t="s">
        <v>6267</v>
      </c>
      <c r="O271" s="50">
        <v>1002605</v>
      </c>
      <c r="P271" s="50" t="s">
        <v>6294</v>
      </c>
      <c r="Q271" s="50" t="s">
        <v>5520</v>
      </c>
      <c r="R271" s="50" t="s">
        <v>10</v>
      </c>
      <c r="S271" s="50" t="s">
        <v>9730</v>
      </c>
      <c r="T271" s="4" t="s">
        <v>9730</v>
      </c>
      <c r="U271" s="4">
        <v>0.57599999999999996</v>
      </c>
    </row>
    <row r="272" spans="1:21" x14ac:dyDescent="0.25">
      <c r="A272" s="44">
        <f>IF(IF(Helper_2!$C$3&lt;&gt;"",COUNTIF(G272:H272,"*"&amp;Helper_2!$C$3&amp;"*"),0)&gt;0,MAX($A$4:A271)+1,0)</f>
        <v>0</v>
      </c>
      <c r="B272" s="44">
        <v>269</v>
      </c>
      <c r="C272" s="44">
        <f>IF(E272="","",IF(COUNTIF($G$4:G272,G272)=1,MAX($C$4:C271)+1,""))</f>
        <v>217</v>
      </c>
      <c r="D272" s="44">
        <v>269</v>
      </c>
      <c r="E272" s="50" t="s">
        <v>5330</v>
      </c>
      <c r="F272" s="50" t="s">
        <v>9402</v>
      </c>
      <c r="G272" s="50" t="s">
        <v>2155</v>
      </c>
      <c r="H272" s="50" t="s">
        <v>2155</v>
      </c>
      <c r="I272" s="50" t="s">
        <v>2389</v>
      </c>
      <c r="J272" s="50">
        <v>2315703</v>
      </c>
      <c r="K272" s="50" t="s">
        <v>7</v>
      </c>
      <c r="L272" s="50" t="s">
        <v>9</v>
      </c>
      <c r="M272" s="50" t="s">
        <v>143</v>
      </c>
      <c r="N272" s="50" t="s">
        <v>6267</v>
      </c>
      <c r="O272" s="50">
        <v>994024</v>
      </c>
      <c r="P272" s="50" t="s">
        <v>6381</v>
      </c>
      <c r="Q272" s="50" t="s">
        <v>880</v>
      </c>
      <c r="R272" s="50" t="s">
        <v>10</v>
      </c>
      <c r="S272" s="50" t="s">
        <v>9403</v>
      </c>
      <c r="T272" s="4" t="s">
        <v>9403</v>
      </c>
      <c r="U272" s="4">
        <v>0.36</v>
      </c>
    </row>
    <row r="273" spans="1:21" x14ac:dyDescent="0.25">
      <c r="A273" s="44">
        <f>IF(IF(Helper_2!$C$3&lt;&gt;"",COUNTIF(G273:H273,"*"&amp;Helper_2!$C$3&amp;"*"),0)&gt;0,MAX($A$4:A272)+1,0)</f>
        <v>0</v>
      </c>
      <c r="B273" s="44">
        <v>270</v>
      </c>
      <c r="C273" s="44">
        <f>IF(E273="","",IF(COUNTIF($G$4:G273,G273)=1,MAX($C$4:C272)+1,""))</f>
        <v>218</v>
      </c>
      <c r="D273" s="44">
        <v>270</v>
      </c>
      <c r="E273" s="50" t="s">
        <v>4055</v>
      </c>
      <c r="F273" s="50" t="s">
        <v>7269</v>
      </c>
      <c r="G273" s="50" t="s">
        <v>1318</v>
      </c>
      <c r="H273" s="50" t="s">
        <v>1318</v>
      </c>
      <c r="I273" s="50" t="s">
        <v>2389</v>
      </c>
      <c r="J273" s="50">
        <v>2315693</v>
      </c>
      <c r="K273" s="50" t="s">
        <v>7</v>
      </c>
      <c r="L273" s="50" t="s">
        <v>2661</v>
      </c>
      <c r="M273" s="50" t="s">
        <v>143</v>
      </c>
      <c r="N273" s="50" t="s">
        <v>88</v>
      </c>
      <c r="O273" s="50">
        <v>994024</v>
      </c>
      <c r="P273" s="50" t="s">
        <v>6381</v>
      </c>
      <c r="Q273" s="50" t="s">
        <v>242</v>
      </c>
      <c r="R273" s="50" t="s">
        <v>10</v>
      </c>
      <c r="S273" s="50" t="s">
        <v>7270</v>
      </c>
      <c r="T273" s="4" t="s">
        <v>7270</v>
      </c>
      <c r="U273" s="4">
        <v>0.36</v>
      </c>
    </row>
    <row r="274" spans="1:21" x14ac:dyDescent="0.25">
      <c r="A274" s="44">
        <f>IF(IF(Helper_2!$C$3&lt;&gt;"",COUNTIF(G274:H274,"*"&amp;Helper_2!$C$3&amp;"*"),0)&gt;0,MAX($A$4:A273)+1,0)</f>
        <v>0</v>
      </c>
      <c r="B274" s="44">
        <v>271</v>
      </c>
      <c r="C274" s="44">
        <f>IF(E274="","",IF(COUNTIF($G$4:G274,G274)=1,MAX($C$4:C273)+1,""))</f>
        <v>219</v>
      </c>
      <c r="D274" s="44">
        <v>271</v>
      </c>
      <c r="E274" s="50" t="s">
        <v>4707</v>
      </c>
      <c r="F274" s="50" t="s">
        <v>8433</v>
      </c>
      <c r="G274" s="50" t="s">
        <v>1747</v>
      </c>
      <c r="H274" s="50" t="s">
        <v>1747</v>
      </c>
      <c r="I274" s="50" t="s">
        <v>2389</v>
      </c>
      <c r="J274" s="50">
        <v>2315670</v>
      </c>
      <c r="K274" s="50" t="s">
        <v>7</v>
      </c>
      <c r="L274" s="50" t="s">
        <v>9</v>
      </c>
      <c r="M274" s="50" t="s">
        <v>143</v>
      </c>
      <c r="N274" s="50" t="s">
        <v>6272</v>
      </c>
      <c r="O274" s="50">
        <v>1046799</v>
      </c>
      <c r="P274" s="50" t="s">
        <v>6315</v>
      </c>
      <c r="Q274" s="50" t="s">
        <v>572</v>
      </c>
      <c r="R274" s="50" t="s">
        <v>15</v>
      </c>
      <c r="S274" s="50" t="s">
        <v>8434</v>
      </c>
      <c r="T274" s="4" t="s">
        <v>8434</v>
      </c>
      <c r="U274" s="4">
        <v>0</v>
      </c>
    </row>
    <row r="275" spans="1:21" x14ac:dyDescent="0.25">
      <c r="A275" s="44">
        <f>IF(IF(Helper_2!$C$3&lt;&gt;"",COUNTIF(G275:H275,"*"&amp;Helper_2!$C$3&amp;"*"),0)&gt;0,MAX($A$4:A274)+1,0)</f>
        <v>0</v>
      </c>
      <c r="B275" s="44">
        <v>272</v>
      </c>
      <c r="C275" s="44">
        <f>IF(E275="","",IF(COUNTIF($G$4:G275,G275)=1,MAX($C$4:C274)+1,""))</f>
        <v>220</v>
      </c>
      <c r="D275" s="44">
        <v>272</v>
      </c>
      <c r="E275" s="50" t="s">
        <v>4706</v>
      </c>
      <c r="F275" s="50" t="s">
        <v>8431</v>
      </c>
      <c r="G275" s="50" t="s">
        <v>1746</v>
      </c>
      <c r="H275" s="50" t="s">
        <v>1746</v>
      </c>
      <c r="I275" s="50" t="s">
        <v>2389</v>
      </c>
      <c r="J275" s="50">
        <v>2315668</v>
      </c>
      <c r="K275" s="50" t="s">
        <v>7</v>
      </c>
      <c r="L275" s="50" t="s">
        <v>9</v>
      </c>
      <c r="M275" s="50" t="s">
        <v>143</v>
      </c>
      <c r="N275" s="50" t="s">
        <v>6272</v>
      </c>
      <c r="O275" s="50">
        <v>1046799</v>
      </c>
      <c r="P275" s="50" t="s">
        <v>6315</v>
      </c>
      <c r="Q275" s="50" t="s">
        <v>571</v>
      </c>
      <c r="R275" s="50" t="s">
        <v>15</v>
      </c>
      <c r="S275" s="50" t="s">
        <v>8432</v>
      </c>
      <c r="T275" s="4" t="s">
        <v>8432</v>
      </c>
      <c r="U275" s="4">
        <v>0</v>
      </c>
    </row>
    <row r="276" spans="1:21" x14ac:dyDescent="0.25">
      <c r="A276" s="44">
        <f>IF(IF(Helper_2!$C$3&lt;&gt;"",COUNTIF(G276:H276,"*"&amp;Helper_2!$C$3&amp;"*"),0)&gt;0,MAX($A$4:A275)+1,0)</f>
        <v>0</v>
      </c>
      <c r="B276" s="44">
        <v>273</v>
      </c>
      <c r="C276" s="44">
        <f>IF(E276="","",IF(COUNTIF($G$4:G276,G276)=1,MAX($C$4:C275)+1,""))</f>
        <v>221</v>
      </c>
      <c r="D276" s="44">
        <v>273</v>
      </c>
      <c r="E276" s="50" t="s">
        <v>4525</v>
      </c>
      <c r="F276" s="50" t="s">
        <v>8118</v>
      </c>
      <c r="G276" s="50" t="s">
        <v>1628</v>
      </c>
      <c r="H276" s="50" t="s">
        <v>1628</v>
      </c>
      <c r="I276" s="50" t="s">
        <v>2389</v>
      </c>
      <c r="J276" s="50">
        <v>2315661</v>
      </c>
      <c r="K276" s="50" t="s">
        <v>7</v>
      </c>
      <c r="L276" s="50" t="s">
        <v>9</v>
      </c>
      <c r="M276" s="50" t="s">
        <v>143</v>
      </c>
      <c r="N276" s="50" t="s">
        <v>6272</v>
      </c>
      <c r="O276" s="50">
        <v>1046799</v>
      </c>
      <c r="P276" s="50" t="s">
        <v>6315</v>
      </c>
      <c r="Q276" s="50" t="s">
        <v>486</v>
      </c>
      <c r="R276" s="50" t="s">
        <v>15</v>
      </c>
      <c r="S276" s="50" t="s">
        <v>8119</v>
      </c>
      <c r="T276" s="4" t="s">
        <v>8119</v>
      </c>
      <c r="U276" s="4">
        <v>0</v>
      </c>
    </row>
    <row r="277" spans="1:21" x14ac:dyDescent="0.25">
      <c r="A277" s="44">
        <f>IF(IF(Helper_2!$C$3&lt;&gt;"",COUNTIF(G277:H277,"*"&amp;Helper_2!$C$3&amp;"*"),0)&gt;0,MAX($A$4:A276)+1,0)</f>
        <v>0</v>
      </c>
      <c r="B277" s="44">
        <v>274</v>
      </c>
      <c r="C277" s="44">
        <f>IF(E277="","",IF(COUNTIF($G$4:G277,G277)=1,MAX($C$4:C276)+1,""))</f>
        <v>222</v>
      </c>
      <c r="D277" s="44">
        <v>274</v>
      </c>
      <c r="E277" s="50" t="s">
        <v>4524</v>
      </c>
      <c r="F277" s="50" t="s">
        <v>8116</v>
      </c>
      <c r="G277" s="50" t="s">
        <v>1627</v>
      </c>
      <c r="H277" s="50" t="s">
        <v>1627</v>
      </c>
      <c r="I277" s="50" t="s">
        <v>2389</v>
      </c>
      <c r="J277" s="50">
        <v>2315659</v>
      </c>
      <c r="K277" s="50" t="s">
        <v>7</v>
      </c>
      <c r="L277" s="50" t="s">
        <v>9</v>
      </c>
      <c r="M277" s="50" t="s">
        <v>143</v>
      </c>
      <c r="N277" s="50" t="s">
        <v>6272</v>
      </c>
      <c r="O277" s="50">
        <v>1046799</v>
      </c>
      <c r="P277" s="50" t="s">
        <v>6315</v>
      </c>
      <c r="Q277" s="50" t="s">
        <v>485</v>
      </c>
      <c r="R277" s="50" t="s">
        <v>15</v>
      </c>
      <c r="S277" s="50" t="s">
        <v>8117</v>
      </c>
      <c r="T277" s="4" t="s">
        <v>8117</v>
      </c>
      <c r="U277" s="4">
        <v>0</v>
      </c>
    </row>
    <row r="278" spans="1:21" x14ac:dyDescent="0.25">
      <c r="A278" s="44">
        <f>IF(IF(Helper_2!$C$3&lt;&gt;"",COUNTIF(G278:H278,"*"&amp;Helper_2!$C$3&amp;"*"),0)&gt;0,MAX($A$4:A277)+1,0)</f>
        <v>0</v>
      </c>
      <c r="B278" s="44">
        <v>275</v>
      </c>
      <c r="C278" s="44">
        <f>IF(E278="","",IF(COUNTIF($G$4:G278,G278)=1,MAX($C$4:C277)+1,""))</f>
        <v>223</v>
      </c>
      <c r="D278" s="44">
        <v>275</v>
      </c>
      <c r="E278" s="50" t="s">
        <v>4301</v>
      </c>
      <c r="F278" s="50" t="s">
        <v>7718</v>
      </c>
      <c r="G278" s="50" t="s">
        <v>1487</v>
      </c>
      <c r="H278" s="50" t="s">
        <v>1487</v>
      </c>
      <c r="I278" s="50" t="s">
        <v>2389</v>
      </c>
      <c r="J278" s="50">
        <v>2315151</v>
      </c>
      <c r="K278" s="50" t="s">
        <v>7</v>
      </c>
      <c r="L278" s="50" t="s">
        <v>9</v>
      </c>
      <c r="M278" s="50" t="s">
        <v>143</v>
      </c>
      <c r="N278" s="50" t="s">
        <v>6272</v>
      </c>
      <c r="O278" s="50">
        <v>996973</v>
      </c>
      <c r="P278" s="50" t="s">
        <v>6280</v>
      </c>
      <c r="Q278" s="50" t="s">
        <v>379</v>
      </c>
      <c r="R278" s="50" t="s">
        <v>15</v>
      </c>
      <c r="S278" s="50" t="s">
        <v>7719</v>
      </c>
      <c r="T278" s="4" t="s">
        <v>7719</v>
      </c>
      <c r="U278" s="4">
        <v>0</v>
      </c>
    </row>
    <row r="279" spans="1:21" x14ac:dyDescent="0.25">
      <c r="A279" s="44">
        <f>IF(IF(Helper_2!$C$3&lt;&gt;"",COUNTIF(G279:H279,"*"&amp;Helper_2!$C$3&amp;"*"),0)&gt;0,MAX($A$4:A278)+1,0)</f>
        <v>0</v>
      </c>
      <c r="B279" s="44">
        <v>276</v>
      </c>
      <c r="C279" s="44">
        <f>IF(E279="","",IF(COUNTIF($G$4:G279,G279)=1,MAX($C$4:C278)+1,""))</f>
        <v>224</v>
      </c>
      <c r="D279" s="44">
        <v>276</v>
      </c>
      <c r="E279" s="50" t="s">
        <v>4437</v>
      </c>
      <c r="F279" s="50" t="s">
        <v>7968</v>
      </c>
      <c r="G279" s="50" t="s">
        <v>2902</v>
      </c>
      <c r="H279" s="50" t="s">
        <v>2902</v>
      </c>
      <c r="I279" s="50" t="s">
        <v>2389</v>
      </c>
      <c r="J279" s="50">
        <v>2315128</v>
      </c>
      <c r="K279" s="50" t="s">
        <v>7</v>
      </c>
      <c r="L279" s="50" t="s">
        <v>2661</v>
      </c>
      <c r="M279" s="50" t="s">
        <v>143</v>
      </c>
      <c r="N279" s="50" t="s">
        <v>6272</v>
      </c>
      <c r="O279" s="50">
        <v>996973</v>
      </c>
      <c r="P279" s="50" t="s">
        <v>6280</v>
      </c>
      <c r="Q279" s="50" t="s">
        <v>2903</v>
      </c>
      <c r="R279" s="50" t="s">
        <v>15</v>
      </c>
      <c r="S279" s="50" t="s">
        <v>7969</v>
      </c>
      <c r="T279" s="4" t="s">
        <v>7969</v>
      </c>
      <c r="U279" s="4">
        <v>0</v>
      </c>
    </row>
    <row r="280" spans="1:21" x14ac:dyDescent="0.25">
      <c r="A280" s="44">
        <f>IF(IF(Helper_2!$C$3&lt;&gt;"",COUNTIF(G280:H280,"*"&amp;Helper_2!$C$3&amp;"*"),0)&gt;0,MAX($A$4:A279)+1,0)</f>
        <v>0</v>
      </c>
      <c r="B280" s="44">
        <v>277</v>
      </c>
      <c r="C280" s="44">
        <f>IF(E280="","",IF(COUNTIF($G$4:G280,G280)=1,MAX($C$4:C279)+1,""))</f>
        <v>225</v>
      </c>
      <c r="D280" s="44">
        <v>277</v>
      </c>
      <c r="E280" s="50" t="s">
        <v>4500</v>
      </c>
      <c r="F280" s="50" t="s">
        <v>8076</v>
      </c>
      <c r="G280" s="50" t="s">
        <v>2945</v>
      </c>
      <c r="H280" s="50" t="s">
        <v>2945</v>
      </c>
      <c r="I280" s="50" t="s">
        <v>2389</v>
      </c>
      <c r="J280" s="50">
        <v>2315109</v>
      </c>
      <c r="K280" s="50" t="s">
        <v>7</v>
      </c>
      <c r="L280" s="50" t="s">
        <v>2661</v>
      </c>
      <c r="M280" s="50" t="s">
        <v>143</v>
      </c>
      <c r="N280" s="50" t="s">
        <v>6272</v>
      </c>
      <c r="O280" s="50">
        <v>996973</v>
      </c>
      <c r="P280" s="50" t="s">
        <v>6280</v>
      </c>
      <c r="Q280" s="50" t="s">
        <v>2946</v>
      </c>
      <c r="R280" s="50" t="s">
        <v>15</v>
      </c>
      <c r="S280" s="50" t="s">
        <v>8077</v>
      </c>
      <c r="T280" s="4" t="s">
        <v>8077</v>
      </c>
      <c r="U280" s="4">
        <v>0</v>
      </c>
    </row>
    <row r="281" spans="1:21" x14ac:dyDescent="0.25">
      <c r="A281" s="44">
        <f>IF(IF(Helper_2!$C$3&lt;&gt;"",COUNTIF(G281:H281,"*"&amp;Helper_2!$C$3&amp;"*"),0)&gt;0,MAX($A$4:A280)+1,0)</f>
        <v>0</v>
      </c>
      <c r="B281" s="44">
        <v>278</v>
      </c>
      <c r="C281" s="44">
        <f>IF(E281="","",IF(COUNTIF($G$4:G281,G281)=1,MAX($C$4:C280)+1,""))</f>
        <v>226</v>
      </c>
      <c r="D281" s="44">
        <v>278</v>
      </c>
      <c r="E281" s="50" t="s">
        <v>4431</v>
      </c>
      <c r="F281" s="50" t="s">
        <v>7956</v>
      </c>
      <c r="G281" s="50" t="s">
        <v>1578</v>
      </c>
      <c r="H281" s="50" t="s">
        <v>1578</v>
      </c>
      <c r="I281" s="50" t="s">
        <v>2389</v>
      </c>
      <c r="J281" s="50">
        <v>2315040</v>
      </c>
      <c r="K281" s="50" t="s">
        <v>7</v>
      </c>
      <c r="L281" s="50" t="s">
        <v>9</v>
      </c>
      <c r="M281" s="50" t="s">
        <v>143</v>
      </c>
      <c r="N281" s="50" t="s">
        <v>6272</v>
      </c>
      <c r="O281" s="50">
        <v>997689</v>
      </c>
      <c r="P281" s="50" t="s">
        <v>6534</v>
      </c>
      <c r="Q281" s="50" t="s">
        <v>450</v>
      </c>
      <c r="R281" s="50" t="s">
        <v>15</v>
      </c>
      <c r="S281" s="50" t="s">
        <v>7957</v>
      </c>
      <c r="T281" s="4" t="s">
        <v>7957</v>
      </c>
      <c r="U281" s="4">
        <v>1.728</v>
      </c>
    </row>
    <row r="282" spans="1:21" x14ac:dyDescent="0.25">
      <c r="A282" s="44">
        <f>IF(IF(Helper_2!$C$3&lt;&gt;"",COUNTIF(G282:H282,"*"&amp;Helper_2!$C$3&amp;"*"),0)&gt;0,MAX($A$4:A281)+1,0)</f>
        <v>0</v>
      </c>
      <c r="B282" s="44">
        <v>279</v>
      </c>
      <c r="C282" s="44">
        <f>IF(E282="","",IF(COUNTIF($G$4:G282,G282)=1,MAX($C$4:C281)+1,""))</f>
        <v>227</v>
      </c>
      <c r="D282" s="44">
        <v>279</v>
      </c>
      <c r="E282" s="50" t="s">
        <v>4300</v>
      </c>
      <c r="F282" s="50" t="s">
        <v>7716</v>
      </c>
      <c r="G282" s="50" t="s">
        <v>1486</v>
      </c>
      <c r="H282" s="50" t="s">
        <v>1486</v>
      </c>
      <c r="I282" s="50" t="s">
        <v>2389</v>
      </c>
      <c r="J282" s="50">
        <v>2315036</v>
      </c>
      <c r="K282" s="50" t="s">
        <v>7</v>
      </c>
      <c r="L282" s="50" t="s">
        <v>9</v>
      </c>
      <c r="M282" s="50" t="s">
        <v>143</v>
      </c>
      <c r="N282" s="50" t="s">
        <v>6272</v>
      </c>
      <c r="O282" s="50">
        <v>997689</v>
      </c>
      <c r="P282" s="50" t="s">
        <v>6534</v>
      </c>
      <c r="Q282" s="50" t="s">
        <v>378</v>
      </c>
      <c r="R282" s="50" t="s">
        <v>15</v>
      </c>
      <c r="S282" s="50" t="s">
        <v>7717</v>
      </c>
      <c r="T282" s="4" t="s">
        <v>7717</v>
      </c>
      <c r="U282" s="4">
        <v>3.456</v>
      </c>
    </row>
    <row r="283" spans="1:21" x14ac:dyDescent="0.25">
      <c r="A283" s="44">
        <f>IF(IF(Helper_2!$C$3&lt;&gt;"",COUNTIF(G283:H283,"*"&amp;Helper_2!$C$3&amp;"*"),0)&gt;0,MAX($A$4:A282)+1,0)</f>
        <v>0</v>
      </c>
      <c r="B283" s="44">
        <v>280</v>
      </c>
      <c r="C283" s="44">
        <f>IF(E283="","",IF(COUNTIF($G$4:G283,G283)=1,MAX($C$4:C282)+1,""))</f>
        <v>228</v>
      </c>
      <c r="D283" s="44">
        <v>280</v>
      </c>
      <c r="E283" s="50" t="s">
        <v>4299</v>
      </c>
      <c r="F283" s="50" t="s">
        <v>7714</v>
      </c>
      <c r="G283" s="50" t="s">
        <v>1485</v>
      </c>
      <c r="H283" s="50" t="s">
        <v>1485</v>
      </c>
      <c r="I283" s="50" t="s">
        <v>2389</v>
      </c>
      <c r="J283" s="50">
        <v>2315034</v>
      </c>
      <c r="K283" s="50" t="s">
        <v>7</v>
      </c>
      <c r="L283" s="50" t="s">
        <v>9</v>
      </c>
      <c r="M283" s="50" t="s">
        <v>143</v>
      </c>
      <c r="N283" s="50" t="s">
        <v>6272</v>
      </c>
      <c r="O283" s="50">
        <v>997689</v>
      </c>
      <c r="P283" s="50" t="s">
        <v>6534</v>
      </c>
      <c r="Q283" s="50" t="s">
        <v>377</v>
      </c>
      <c r="R283" s="50" t="s">
        <v>15</v>
      </c>
      <c r="S283" s="50" t="s">
        <v>7715</v>
      </c>
      <c r="T283" s="4" t="s">
        <v>7715</v>
      </c>
      <c r="U283" s="4">
        <v>1.728</v>
      </c>
    </row>
    <row r="284" spans="1:21" x14ac:dyDescent="0.25">
      <c r="A284" s="44">
        <f>IF(IF(Helper_2!$C$3&lt;&gt;"",COUNTIF(G284:H284,"*"&amp;Helper_2!$C$3&amp;"*"),0)&gt;0,MAX($A$4:A283)+1,0)</f>
        <v>0</v>
      </c>
      <c r="B284" s="44">
        <v>281</v>
      </c>
      <c r="C284" s="44">
        <f>IF(E284="","",IF(COUNTIF($G$4:G284,G284)=1,MAX($C$4:C283)+1,""))</f>
        <v>229</v>
      </c>
      <c r="D284" s="44">
        <v>281</v>
      </c>
      <c r="E284" s="50" t="s">
        <v>4491</v>
      </c>
      <c r="F284" s="50" t="s">
        <v>8060</v>
      </c>
      <c r="G284" s="50" t="s">
        <v>1613</v>
      </c>
      <c r="H284" s="50" t="s">
        <v>1613</v>
      </c>
      <c r="I284" s="50" t="s">
        <v>2389</v>
      </c>
      <c r="J284" s="50">
        <v>2315028</v>
      </c>
      <c r="K284" s="50" t="s">
        <v>7</v>
      </c>
      <c r="L284" s="50" t="s">
        <v>9</v>
      </c>
      <c r="M284" s="50" t="s">
        <v>143</v>
      </c>
      <c r="N284" s="50" t="s">
        <v>6272</v>
      </c>
      <c r="O284" s="50">
        <v>997689</v>
      </c>
      <c r="P284" s="50" t="s">
        <v>6534</v>
      </c>
      <c r="Q284" s="50" t="s">
        <v>474</v>
      </c>
      <c r="R284" s="50" t="s">
        <v>15</v>
      </c>
      <c r="S284" s="50" t="s">
        <v>8061</v>
      </c>
      <c r="T284" s="4" t="s">
        <v>8061</v>
      </c>
      <c r="U284" s="4">
        <v>1.728</v>
      </c>
    </row>
    <row r="285" spans="1:21" x14ac:dyDescent="0.25">
      <c r="A285" s="44">
        <f>IF(IF(Helper_2!$C$3&lt;&gt;"",COUNTIF(G285:H285,"*"&amp;Helper_2!$C$3&amp;"*"),0)&gt;0,MAX($A$4:A284)+1,0)</f>
        <v>0</v>
      </c>
      <c r="B285" s="44">
        <v>282</v>
      </c>
      <c r="C285" s="44">
        <f>IF(E285="","",IF(COUNTIF($G$4:G285,G285)=1,MAX($C$4:C284)+1,""))</f>
        <v>230</v>
      </c>
      <c r="D285" s="44">
        <v>282</v>
      </c>
      <c r="E285" s="50" t="s">
        <v>4490</v>
      </c>
      <c r="F285" s="50" t="s">
        <v>8058</v>
      </c>
      <c r="G285" s="50" t="s">
        <v>1612</v>
      </c>
      <c r="H285" s="50" t="s">
        <v>1612</v>
      </c>
      <c r="I285" s="50" t="s">
        <v>2389</v>
      </c>
      <c r="J285" s="50">
        <v>2315016</v>
      </c>
      <c r="K285" s="50" t="s">
        <v>7</v>
      </c>
      <c r="L285" s="50" t="s">
        <v>9</v>
      </c>
      <c r="M285" s="50" t="s">
        <v>143</v>
      </c>
      <c r="N285" s="50" t="s">
        <v>6272</v>
      </c>
      <c r="O285" s="50">
        <v>997689</v>
      </c>
      <c r="P285" s="50" t="s">
        <v>6534</v>
      </c>
      <c r="Q285" s="50" t="s">
        <v>473</v>
      </c>
      <c r="R285" s="50" t="s">
        <v>15</v>
      </c>
      <c r="S285" s="50" t="s">
        <v>8059</v>
      </c>
      <c r="T285" s="4" t="s">
        <v>8059</v>
      </c>
      <c r="U285" s="4">
        <v>1.728</v>
      </c>
    </row>
    <row r="286" spans="1:21" x14ac:dyDescent="0.25">
      <c r="A286" s="44">
        <f>IF(IF(Helper_2!$C$3&lt;&gt;"",COUNTIF(G286:H286,"*"&amp;Helper_2!$C$3&amp;"*"),0)&gt;0,MAX($A$4:A285)+1,0)</f>
        <v>0</v>
      </c>
      <c r="B286" s="44">
        <v>283</v>
      </c>
      <c r="C286" s="44">
        <f>IF(E286="","",IF(COUNTIF($G$4:G286,G286)=1,MAX($C$4:C285)+1,""))</f>
        <v>231</v>
      </c>
      <c r="D286" s="44">
        <v>283</v>
      </c>
      <c r="E286" s="50" t="s">
        <v>4486</v>
      </c>
      <c r="F286" s="50" t="s">
        <v>8054</v>
      </c>
      <c r="G286" s="50" t="s">
        <v>2937</v>
      </c>
      <c r="H286" s="50" t="s">
        <v>2937</v>
      </c>
      <c r="I286" s="50" t="s">
        <v>2389</v>
      </c>
      <c r="J286" s="50">
        <v>2314919</v>
      </c>
      <c r="K286" s="50" t="s">
        <v>7</v>
      </c>
      <c r="L286" s="50" t="s">
        <v>2661</v>
      </c>
      <c r="M286" s="50" t="s">
        <v>143</v>
      </c>
      <c r="N286" s="50" t="s">
        <v>6272</v>
      </c>
      <c r="O286" s="50">
        <v>1046898</v>
      </c>
      <c r="P286" s="50" t="s">
        <v>6538</v>
      </c>
      <c r="Q286" s="50" t="s">
        <v>4487</v>
      </c>
      <c r="R286" s="50" t="s">
        <v>15</v>
      </c>
      <c r="S286" s="50" t="s">
        <v>8055</v>
      </c>
      <c r="T286" s="4" t="s">
        <v>8055</v>
      </c>
      <c r="U286" s="4">
        <v>1.728</v>
      </c>
    </row>
    <row r="287" spans="1:21" x14ac:dyDescent="0.25">
      <c r="A287" s="44">
        <f>IF(IF(Helper_2!$C$3&lt;&gt;"",COUNTIF(G287:H287,"*"&amp;Helper_2!$C$3&amp;"*"),0)&gt;0,MAX($A$4:A286)+1,0)</f>
        <v>0</v>
      </c>
      <c r="B287" s="44">
        <v>284</v>
      </c>
      <c r="C287" s="44">
        <f>IF(E287="","",IF(COUNTIF($G$4:G287,G287)=1,MAX($C$4:C286)+1,""))</f>
        <v>232</v>
      </c>
      <c r="D287" s="44">
        <v>284</v>
      </c>
      <c r="E287" s="50" t="s">
        <v>4504</v>
      </c>
      <c r="F287" s="50" t="s">
        <v>8084</v>
      </c>
      <c r="G287" s="50" t="s">
        <v>2947</v>
      </c>
      <c r="H287" s="50" t="s">
        <v>2947</v>
      </c>
      <c r="I287" s="50" t="s">
        <v>2389</v>
      </c>
      <c r="J287" s="50">
        <v>2314912</v>
      </c>
      <c r="K287" s="50" t="s">
        <v>7</v>
      </c>
      <c r="L287" s="50" t="s">
        <v>2661</v>
      </c>
      <c r="M287" s="50" t="s">
        <v>143</v>
      </c>
      <c r="N287" s="50" t="s">
        <v>6272</v>
      </c>
      <c r="O287" s="50">
        <v>1046898</v>
      </c>
      <c r="P287" s="50" t="s">
        <v>6538</v>
      </c>
      <c r="Q287" s="50" t="s">
        <v>4505</v>
      </c>
      <c r="R287" s="50" t="s">
        <v>15</v>
      </c>
      <c r="S287" s="50" t="s">
        <v>8085</v>
      </c>
      <c r="T287" s="4" t="s">
        <v>8085</v>
      </c>
      <c r="U287" s="4">
        <v>1.728</v>
      </c>
    </row>
    <row r="288" spans="1:21" x14ac:dyDescent="0.25">
      <c r="A288" s="44">
        <f>IF(IF(Helper_2!$C$3&lt;&gt;"",COUNTIF(G288:H288,"*"&amp;Helper_2!$C$3&amp;"*"),0)&gt;0,MAX($A$4:A287)+1,0)</f>
        <v>0</v>
      </c>
      <c r="B288" s="44">
        <v>285</v>
      </c>
      <c r="C288" s="44">
        <f>IF(E288="","",IF(COUNTIF($G$4:G288,G288)=1,MAX($C$4:C287)+1,""))</f>
        <v>233</v>
      </c>
      <c r="D288" s="44">
        <v>285</v>
      </c>
      <c r="E288" s="50" t="s">
        <v>4488</v>
      </c>
      <c r="F288" s="50" t="s">
        <v>8056</v>
      </c>
      <c r="G288" s="50" t="s">
        <v>2938</v>
      </c>
      <c r="H288" s="50" t="s">
        <v>2938</v>
      </c>
      <c r="I288" s="50" t="s">
        <v>2389</v>
      </c>
      <c r="J288" s="50">
        <v>2314875</v>
      </c>
      <c r="K288" s="50" t="s">
        <v>7</v>
      </c>
      <c r="L288" s="50" t="s">
        <v>2661</v>
      </c>
      <c r="M288" s="50" t="s">
        <v>143</v>
      </c>
      <c r="N288" s="50" t="s">
        <v>6272</v>
      </c>
      <c r="O288" s="50">
        <v>1046898</v>
      </c>
      <c r="P288" s="50" t="s">
        <v>6538</v>
      </c>
      <c r="Q288" s="50" t="s">
        <v>4489</v>
      </c>
      <c r="R288" s="50" t="s">
        <v>15</v>
      </c>
      <c r="S288" s="50" t="s">
        <v>8057</v>
      </c>
      <c r="T288" s="4" t="s">
        <v>8057</v>
      </c>
      <c r="U288" s="4">
        <v>3.456</v>
      </c>
    </row>
    <row r="289" spans="1:21" x14ac:dyDescent="0.25">
      <c r="A289" s="44">
        <f>IF(IF(Helper_2!$C$3&lt;&gt;"",COUNTIF(G289:H289,"*"&amp;Helper_2!$C$3&amp;"*"),0)&gt;0,MAX($A$4:A288)+1,0)</f>
        <v>0</v>
      </c>
      <c r="B289" s="44">
        <v>286</v>
      </c>
      <c r="C289" s="44">
        <f>IF(E289="","",IF(COUNTIF($G$4:G289,G289)=1,MAX($C$4:C288)+1,""))</f>
        <v>234</v>
      </c>
      <c r="D289" s="44">
        <v>286</v>
      </c>
      <c r="E289" s="50" t="s">
        <v>4510</v>
      </c>
      <c r="F289" s="50" t="s">
        <v>8090</v>
      </c>
      <c r="G289" s="50" t="s">
        <v>2950</v>
      </c>
      <c r="H289" s="50" t="s">
        <v>2950</v>
      </c>
      <c r="I289" s="50" t="s">
        <v>2389</v>
      </c>
      <c r="J289" s="50">
        <v>2314873</v>
      </c>
      <c r="K289" s="50" t="s">
        <v>7</v>
      </c>
      <c r="L289" s="50" t="s">
        <v>2661</v>
      </c>
      <c r="M289" s="50" t="s">
        <v>143</v>
      </c>
      <c r="N289" s="50" t="s">
        <v>6272</v>
      </c>
      <c r="O289" s="50">
        <v>1046898</v>
      </c>
      <c r="P289" s="50" t="s">
        <v>6538</v>
      </c>
      <c r="Q289" s="50" t="s">
        <v>4511</v>
      </c>
      <c r="R289" s="50" t="s">
        <v>15</v>
      </c>
      <c r="S289" s="50" t="s">
        <v>8091</v>
      </c>
      <c r="T289" s="4" t="s">
        <v>8091</v>
      </c>
      <c r="U289" s="4">
        <v>3.456</v>
      </c>
    </row>
    <row r="290" spans="1:21" x14ac:dyDescent="0.25">
      <c r="A290" s="44">
        <f>IF(IF(Helper_2!$C$3&lt;&gt;"",COUNTIF(G290:H290,"*"&amp;Helper_2!$C$3&amp;"*"),0)&gt;0,MAX($A$4:A289)+1,0)</f>
        <v>0</v>
      </c>
      <c r="B290" s="44">
        <v>287</v>
      </c>
      <c r="C290" s="44">
        <f>IF(E290="","",IF(COUNTIF($G$4:G290,G290)=1,MAX($C$4:C289)+1,""))</f>
        <v>235</v>
      </c>
      <c r="D290" s="44">
        <v>287</v>
      </c>
      <c r="E290" s="50" t="s">
        <v>4506</v>
      </c>
      <c r="F290" s="50" t="s">
        <v>8086</v>
      </c>
      <c r="G290" s="50" t="s">
        <v>2948</v>
      </c>
      <c r="H290" s="50" t="s">
        <v>2948</v>
      </c>
      <c r="I290" s="50" t="s">
        <v>2389</v>
      </c>
      <c r="J290" s="50">
        <v>2314862</v>
      </c>
      <c r="K290" s="50" t="s">
        <v>7</v>
      </c>
      <c r="L290" s="50" t="s">
        <v>2661</v>
      </c>
      <c r="M290" s="50" t="s">
        <v>143</v>
      </c>
      <c r="N290" s="50" t="s">
        <v>6272</v>
      </c>
      <c r="O290" s="50">
        <v>1046898</v>
      </c>
      <c r="P290" s="50" t="s">
        <v>6538</v>
      </c>
      <c r="Q290" s="50" t="s">
        <v>4507</v>
      </c>
      <c r="R290" s="50" t="s">
        <v>15</v>
      </c>
      <c r="S290" s="50" t="s">
        <v>8087</v>
      </c>
      <c r="T290" s="4" t="s">
        <v>8087</v>
      </c>
      <c r="U290" s="4">
        <v>3.456</v>
      </c>
    </row>
    <row r="291" spans="1:21" x14ac:dyDescent="0.25">
      <c r="A291" s="44">
        <f>IF(IF(Helper_2!$C$3&lt;&gt;"",COUNTIF(G291:H291,"*"&amp;Helper_2!$C$3&amp;"*"),0)&gt;0,MAX($A$4:A290)+1,0)</f>
        <v>0</v>
      </c>
      <c r="B291" s="44">
        <v>288</v>
      </c>
      <c r="C291" s="44">
        <f>IF(E291="","",IF(COUNTIF($G$4:G291,G291)=1,MAX($C$4:C290)+1,""))</f>
        <v>236</v>
      </c>
      <c r="D291" s="44">
        <v>288</v>
      </c>
      <c r="E291" s="50" t="s">
        <v>4508</v>
      </c>
      <c r="F291" s="50" t="s">
        <v>8088</v>
      </c>
      <c r="G291" s="50" t="s">
        <v>2949</v>
      </c>
      <c r="H291" s="50" t="s">
        <v>2949</v>
      </c>
      <c r="I291" s="50" t="s">
        <v>2389</v>
      </c>
      <c r="J291" s="50">
        <v>2314855</v>
      </c>
      <c r="K291" s="50" t="s">
        <v>7</v>
      </c>
      <c r="L291" s="50" t="s">
        <v>2661</v>
      </c>
      <c r="M291" s="50" t="s">
        <v>143</v>
      </c>
      <c r="N291" s="50" t="s">
        <v>6272</v>
      </c>
      <c r="O291" s="50">
        <v>1046898</v>
      </c>
      <c r="P291" s="50" t="s">
        <v>6538</v>
      </c>
      <c r="Q291" s="50" t="s">
        <v>4509</v>
      </c>
      <c r="R291" s="50" t="s">
        <v>15</v>
      </c>
      <c r="S291" s="50" t="s">
        <v>8089</v>
      </c>
      <c r="T291" s="4" t="s">
        <v>8089</v>
      </c>
      <c r="U291" s="4">
        <v>3.456</v>
      </c>
    </row>
    <row r="292" spans="1:21" x14ac:dyDescent="0.25">
      <c r="A292" s="44">
        <f>IF(IF(Helper_2!$C$3&lt;&gt;"",COUNTIF(G292:H292,"*"&amp;Helper_2!$C$3&amp;"*"),0)&gt;0,MAX($A$4:A291)+1,0)</f>
        <v>0</v>
      </c>
      <c r="B292" s="44">
        <v>289</v>
      </c>
      <c r="C292" s="44">
        <f>IF(E292="","",IF(COUNTIF($G$4:G292,G292)=1,MAX($C$4:C291)+1,""))</f>
        <v>237</v>
      </c>
      <c r="D292" s="44">
        <v>289</v>
      </c>
      <c r="E292" s="50" t="s">
        <v>4480</v>
      </c>
      <c r="F292" s="50" t="s">
        <v>8046</v>
      </c>
      <c r="G292" s="50" t="s">
        <v>2934</v>
      </c>
      <c r="H292" s="50" t="s">
        <v>2934</v>
      </c>
      <c r="I292" s="50" t="s">
        <v>2389</v>
      </c>
      <c r="J292" s="50">
        <v>2314844</v>
      </c>
      <c r="K292" s="50" t="s">
        <v>7</v>
      </c>
      <c r="L292" s="50" t="s">
        <v>2661</v>
      </c>
      <c r="M292" s="50" t="s">
        <v>143</v>
      </c>
      <c r="N292" s="50" t="s">
        <v>6272</v>
      </c>
      <c r="O292" s="50">
        <v>1046898</v>
      </c>
      <c r="P292" s="50" t="s">
        <v>6538</v>
      </c>
      <c r="Q292" s="50" t="s">
        <v>4481</v>
      </c>
      <c r="R292" s="50" t="s">
        <v>15</v>
      </c>
      <c r="S292" s="50" t="s">
        <v>8047</v>
      </c>
      <c r="T292" s="4" t="s">
        <v>8047</v>
      </c>
      <c r="U292" s="4">
        <v>1.728</v>
      </c>
    </row>
    <row r="293" spans="1:21" x14ac:dyDescent="0.25">
      <c r="A293" s="44">
        <f>IF(IF(Helper_2!$C$3&lt;&gt;"",COUNTIF(G293:H293,"*"&amp;Helper_2!$C$3&amp;"*"),0)&gt;0,MAX($A$4:A292)+1,0)</f>
        <v>0</v>
      </c>
      <c r="B293" s="44">
        <v>290</v>
      </c>
      <c r="C293" s="44">
        <f>IF(E293="","",IF(COUNTIF($G$4:G293,G293)=1,MAX($C$4:C292)+1,""))</f>
        <v>238</v>
      </c>
      <c r="D293" s="44">
        <v>290</v>
      </c>
      <c r="E293" s="50" t="s">
        <v>4233</v>
      </c>
      <c r="F293" s="50" t="s">
        <v>7595</v>
      </c>
      <c r="G293" s="50" t="s">
        <v>1445</v>
      </c>
      <c r="H293" s="50" t="s">
        <v>1445</v>
      </c>
      <c r="I293" s="50" t="s">
        <v>2389</v>
      </c>
      <c r="J293" s="50">
        <v>2314467</v>
      </c>
      <c r="K293" s="50" t="s">
        <v>7</v>
      </c>
      <c r="L293" s="50" t="s">
        <v>275</v>
      </c>
      <c r="M293" s="50" t="s">
        <v>143</v>
      </c>
      <c r="N293" s="50" t="s">
        <v>6272</v>
      </c>
      <c r="O293" s="50">
        <v>1020275</v>
      </c>
      <c r="P293" s="50" t="s">
        <v>6545</v>
      </c>
      <c r="Q293" s="50" t="s">
        <v>4234</v>
      </c>
      <c r="R293" s="50" t="s">
        <v>15</v>
      </c>
      <c r="S293" s="50" t="s">
        <v>7596</v>
      </c>
      <c r="T293" s="4" t="s">
        <v>7597</v>
      </c>
      <c r="U293" s="4">
        <v>0.86399999999999999</v>
      </c>
    </row>
    <row r="294" spans="1:21" x14ac:dyDescent="0.25">
      <c r="A294" s="44">
        <f>IF(IF(Helper_2!$C$3&lt;&gt;"",COUNTIF(G294:H294,"*"&amp;Helper_2!$C$3&amp;"*"),0)&gt;0,MAX($A$4:A293)+1,0)</f>
        <v>0</v>
      </c>
      <c r="B294" s="44">
        <v>291</v>
      </c>
      <c r="C294" s="44">
        <f>IF(E294="","",IF(COUNTIF($G$4:G294,G294)=1,MAX($C$4:C293)+1,""))</f>
        <v>239</v>
      </c>
      <c r="D294" s="44">
        <v>291</v>
      </c>
      <c r="E294" s="50" t="s">
        <v>4235</v>
      </c>
      <c r="F294" s="50" t="s">
        <v>7598</v>
      </c>
      <c r="G294" s="50" t="s">
        <v>1446</v>
      </c>
      <c r="H294" s="50" t="s">
        <v>1446</v>
      </c>
      <c r="I294" s="50" t="s">
        <v>2389</v>
      </c>
      <c r="J294" s="50">
        <v>2314460</v>
      </c>
      <c r="K294" s="50" t="s">
        <v>7</v>
      </c>
      <c r="L294" s="50" t="s">
        <v>275</v>
      </c>
      <c r="M294" s="50" t="s">
        <v>143</v>
      </c>
      <c r="N294" s="50" t="s">
        <v>6272</v>
      </c>
      <c r="O294" s="50">
        <v>1020275</v>
      </c>
      <c r="P294" s="50" t="s">
        <v>6545</v>
      </c>
      <c r="Q294" s="50" t="s">
        <v>4236</v>
      </c>
      <c r="R294" s="50" t="s">
        <v>15</v>
      </c>
      <c r="S294" s="50" t="s">
        <v>7599</v>
      </c>
      <c r="T294" s="4" t="s">
        <v>7600</v>
      </c>
      <c r="U294" s="4">
        <v>0.86399999999999999</v>
      </c>
    </row>
    <row r="295" spans="1:21" x14ac:dyDescent="0.25">
      <c r="A295" s="44">
        <f>IF(IF(Helper_2!$C$3&lt;&gt;"",COUNTIF(G295:H295,"*"&amp;Helper_2!$C$3&amp;"*"),0)&gt;0,MAX($A$4:A294)+1,0)</f>
        <v>0</v>
      </c>
      <c r="B295" s="44">
        <v>292</v>
      </c>
      <c r="C295" s="44">
        <f>IF(E295="","",IF(COUNTIF($G$4:G295,G295)=1,MAX($C$4:C294)+1,""))</f>
        <v>240</v>
      </c>
      <c r="D295" s="44">
        <v>292</v>
      </c>
      <c r="E295" s="50" t="s">
        <v>4347</v>
      </c>
      <c r="F295" s="50" t="s">
        <v>7801</v>
      </c>
      <c r="G295" s="50" t="s">
        <v>1526</v>
      </c>
      <c r="H295" s="50" t="s">
        <v>1526</v>
      </c>
      <c r="I295" s="50" t="s">
        <v>2389</v>
      </c>
      <c r="J295" s="50">
        <v>2314440</v>
      </c>
      <c r="K295" s="50" t="s">
        <v>7</v>
      </c>
      <c r="L295" s="50" t="s">
        <v>9</v>
      </c>
      <c r="M295" s="50" t="s">
        <v>143</v>
      </c>
      <c r="N295" s="50" t="s">
        <v>6272</v>
      </c>
      <c r="O295" s="50">
        <v>1020275</v>
      </c>
      <c r="P295" s="50" t="s">
        <v>6545</v>
      </c>
      <c r="Q295" s="50" t="s">
        <v>4348</v>
      </c>
      <c r="R295" s="50" t="s">
        <v>15</v>
      </c>
      <c r="S295" s="50" t="s">
        <v>7802</v>
      </c>
      <c r="T295" s="4" t="s">
        <v>7803</v>
      </c>
      <c r="U295" s="4">
        <v>0.86399999999999999</v>
      </c>
    </row>
    <row r="296" spans="1:21" x14ac:dyDescent="0.25">
      <c r="A296" s="44">
        <f>IF(IF(Helper_2!$C$3&lt;&gt;"",COUNTIF(G296:H296,"*"&amp;Helper_2!$C$3&amp;"*"),0)&gt;0,MAX($A$4:A295)+1,0)</f>
        <v>0</v>
      </c>
      <c r="B296" s="44">
        <v>293</v>
      </c>
      <c r="C296" s="44">
        <f>IF(E296="","",IF(COUNTIF($G$4:G296,G296)=1,MAX($C$4:C295)+1,""))</f>
        <v>241</v>
      </c>
      <c r="D296" s="44">
        <v>293</v>
      </c>
      <c r="E296" s="50" t="s">
        <v>4378</v>
      </c>
      <c r="F296" s="50" t="s">
        <v>7857</v>
      </c>
      <c r="G296" s="50" t="s">
        <v>1549</v>
      </c>
      <c r="H296" s="50" t="s">
        <v>1549</v>
      </c>
      <c r="I296" s="50" t="s">
        <v>2389</v>
      </c>
      <c r="J296" s="50">
        <v>2314283</v>
      </c>
      <c r="K296" s="50" t="s">
        <v>7</v>
      </c>
      <c r="L296" s="50" t="s">
        <v>275</v>
      </c>
      <c r="M296" s="50" t="s">
        <v>143</v>
      </c>
      <c r="N296" s="50" t="s">
        <v>6272</v>
      </c>
      <c r="O296" s="50">
        <v>1026580</v>
      </c>
      <c r="P296" s="50" t="s">
        <v>6302</v>
      </c>
      <c r="Q296" s="50" t="s">
        <v>427</v>
      </c>
      <c r="R296" s="50" t="s">
        <v>15</v>
      </c>
      <c r="S296" s="50" t="s">
        <v>7858</v>
      </c>
      <c r="T296" s="4" t="s">
        <v>7858</v>
      </c>
      <c r="U296" s="4">
        <v>2.5</v>
      </c>
    </row>
    <row r="297" spans="1:21" x14ac:dyDescent="0.25">
      <c r="A297" s="44">
        <f>IF(IF(Helper_2!$C$3&lt;&gt;"",COUNTIF(G297:H297,"*"&amp;Helper_2!$C$3&amp;"*"),0)&gt;0,MAX($A$4:A296)+1,0)</f>
        <v>0</v>
      </c>
      <c r="B297" s="44">
        <v>294</v>
      </c>
      <c r="C297" s="44">
        <f>IF(E297="","",IF(COUNTIF($G$4:G297,G297)=1,MAX($C$4:C296)+1,""))</f>
        <v>242</v>
      </c>
      <c r="D297" s="44">
        <v>294</v>
      </c>
      <c r="E297" s="50" t="s">
        <v>4400</v>
      </c>
      <c r="F297" s="50" t="s">
        <v>7894</v>
      </c>
      <c r="G297" s="50" t="s">
        <v>2873</v>
      </c>
      <c r="H297" s="50" t="s">
        <v>2873</v>
      </c>
      <c r="I297" s="50" t="s">
        <v>2389</v>
      </c>
      <c r="J297" s="50">
        <v>2314262</v>
      </c>
      <c r="K297" s="50" t="s">
        <v>7</v>
      </c>
      <c r="L297" s="50" t="s">
        <v>2656</v>
      </c>
      <c r="M297" s="50" t="s">
        <v>143</v>
      </c>
      <c r="N297" s="50" t="s">
        <v>6272</v>
      </c>
      <c r="O297" s="50">
        <v>1026580</v>
      </c>
      <c r="P297" s="50" t="s">
        <v>6302</v>
      </c>
      <c r="Q297" s="50" t="s">
        <v>2874</v>
      </c>
      <c r="R297" s="50" t="s">
        <v>15</v>
      </c>
      <c r="S297" s="50" t="s">
        <v>7895</v>
      </c>
      <c r="T297" s="4" t="s">
        <v>7895</v>
      </c>
      <c r="U297" s="4">
        <v>0</v>
      </c>
    </row>
    <row r="298" spans="1:21" x14ac:dyDescent="0.25">
      <c r="A298" s="44">
        <f>IF(IF(Helper_2!$C$3&lt;&gt;"",COUNTIF(G298:H298,"*"&amp;Helper_2!$C$3&amp;"*"),0)&gt;0,MAX($A$4:A297)+1,0)</f>
        <v>0</v>
      </c>
      <c r="B298" s="44">
        <v>295</v>
      </c>
      <c r="C298" s="44">
        <f>IF(E298="","",IF(COUNTIF($G$4:G298,G298)=1,MAX($C$4:C297)+1,""))</f>
        <v>243</v>
      </c>
      <c r="D298" s="44">
        <v>295</v>
      </c>
      <c r="E298" s="50" t="s">
        <v>4399</v>
      </c>
      <c r="F298" s="50" t="s">
        <v>7892</v>
      </c>
      <c r="G298" s="50" t="s">
        <v>2871</v>
      </c>
      <c r="H298" s="50" t="s">
        <v>2871</v>
      </c>
      <c r="I298" s="50" t="s">
        <v>2389</v>
      </c>
      <c r="J298" s="50">
        <v>2314246</v>
      </c>
      <c r="K298" s="50" t="s">
        <v>7</v>
      </c>
      <c r="L298" s="50" t="s">
        <v>2656</v>
      </c>
      <c r="M298" s="50" t="s">
        <v>143</v>
      </c>
      <c r="N298" s="50" t="s">
        <v>6272</v>
      </c>
      <c r="O298" s="50">
        <v>1026580</v>
      </c>
      <c r="P298" s="50" t="s">
        <v>6302</v>
      </c>
      <c r="Q298" s="50" t="s">
        <v>2872</v>
      </c>
      <c r="R298" s="50" t="s">
        <v>15</v>
      </c>
      <c r="S298" s="50" t="s">
        <v>7893</v>
      </c>
      <c r="T298" s="4" t="s">
        <v>7893</v>
      </c>
      <c r="U298" s="4">
        <v>0</v>
      </c>
    </row>
    <row r="299" spans="1:21" x14ac:dyDescent="0.25">
      <c r="A299" s="44">
        <f>IF(IF(Helper_2!$C$3&lt;&gt;"",COUNTIF(G299:H299,"*"&amp;Helper_2!$C$3&amp;"*"),0)&gt;0,MAX($A$4:A298)+1,0)</f>
        <v>0</v>
      </c>
      <c r="B299" s="44">
        <v>296</v>
      </c>
      <c r="C299" s="44">
        <f>IF(E299="","",IF(COUNTIF($G$4:G299,G299)=1,MAX($C$4:C298)+1,""))</f>
        <v>244</v>
      </c>
      <c r="D299" s="44">
        <v>296</v>
      </c>
      <c r="E299" s="50" t="s">
        <v>4390</v>
      </c>
      <c r="F299" s="50" t="s">
        <v>7875</v>
      </c>
      <c r="G299" s="50" t="s">
        <v>1556</v>
      </c>
      <c r="H299" s="50" t="s">
        <v>1556</v>
      </c>
      <c r="I299" s="50" t="s">
        <v>2389</v>
      </c>
      <c r="J299" s="50">
        <v>2314214</v>
      </c>
      <c r="K299" s="50" t="s">
        <v>7</v>
      </c>
      <c r="L299" s="50" t="s">
        <v>275</v>
      </c>
      <c r="M299" s="50" t="s">
        <v>143</v>
      </c>
      <c r="N299" s="50" t="s">
        <v>6272</v>
      </c>
      <c r="O299" s="50">
        <v>1026580</v>
      </c>
      <c r="P299" s="50" t="s">
        <v>6302</v>
      </c>
      <c r="Q299" s="50" t="s">
        <v>433</v>
      </c>
      <c r="R299" s="50" t="s">
        <v>15</v>
      </c>
      <c r="S299" s="50" t="s">
        <v>7876</v>
      </c>
      <c r="T299" s="4" t="s">
        <v>7876</v>
      </c>
      <c r="U299" s="4">
        <v>0.08</v>
      </c>
    </row>
    <row r="300" spans="1:21" x14ac:dyDescent="0.25">
      <c r="A300" s="44">
        <f>IF(IF(Helper_2!$C$3&lt;&gt;"",COUNTIF(G300:H300,"*"&amp;Helper_2!$C$3&amp;"*"),0)&gt;0,MAX($A$4:A299)+1,0)</f>
        <v>0</v>
      </c>
      <c r="B300" s="44">
        <v>297</v>
      </c>
      <c r="C300" s="44">
        <f>IF(E300="","",IF(COUNTIF($G$4:G300,G300)=1,MAX($C$4:C299)+1,""))</f>
        <v>245</v>
      </c>
      <c r="D300" s="44">
        <v>297</v>
      </c>
      <c r="E300" s="50" t="s">
        <v>4389</v>
      </c>
      <c r="F300" s="50" t="s">
        <v>7873</v>
      </c>
      <c r="G300" s="50" t="s">
        <v>1555</v>
      </c>
      <c r="H300" s="50" t="s">
        <v>1555</v>
      </c>
      <c r="I300" s="50" t="s">
        <v>2389</v>
      </c>
      <c r="J300" s="50">
        <v>2314203</v>
      </c>
      <c r="K300" s="50" t="s">
        <v>7</v>
      </c>
      <c r="L300" s="50" t="s">
        <v>275</v>
      </c>
      <c r="M300" s="50" t="s">
        <v>143</v>
      </c>
      <c r="N300" s="50" t="s">
        <v>6272</v>
      </c>
      <c r="O300" s="50">
        <v>1026580</v>
      </c>
      <c r="P300" s="50" t="s">
        <v>6302</v>
      </c>
      <c r="Q300" s="50" t="s">
        <v>432</v>
      </c>
      <c r="R300" s="50" t="s">
        <v>15</v>
      </c>
      <c r="S300" s="50" t="s">
        <v>7874</v>
      </c>
      <c r="T300" s="4" t="s">
        <v>7874</v>
      </c>
      <c r="U300" s="4">
        <v>0.44</v>
      </c>
    </row>
    <row r="301" spans="1:21" x14ac:dyDescent="0.25">
      <c r="A301" s="44">
        <f>IF(IF(Helper_2!$C$3&lt;&gt;"",COUNTIF(G301:H301,"*"&amp;Helper_2!$C$3&amp;"*"),0)&gt;0,MAX($A$4:A300)+1,0)</f>
        <v>0</v>
      </c>
      <c r="B301" s="44">
        <v>298</v>
      </c>
      <c r="C301" s="44">
        <f>IF(E301="","",IF(COUNTIF($G$4:G301,G301)=1,MAX($C$4:C300)+1,""))</f>
        <v>246</v>
      </c>
      <c r="D301" s="44">
        <v>298</v>
      </c>
      <c r="E301" s="50" t="s">
        <v>4387</v>
      </c>
      <c r="F301" s="50" t="s">
        <v>7869</v>
      </c>
      <c r="G301" s="50" t="s">
        <v>1553</v>
      </c>
      <c r="H301" s="50" t="s">
        <v>1553</v>
      </c>
      <c r="I301" s="50" t="s">
        <v>2389</v>
      </c>
      <c r="J301" s="50">
        <v>2314177</v>
      </c>
      <c r="K301" s="50" t="s">
        <v>7</v>
      </c>
      <c r="L301" s="50" t="s">
        <v>275</v>
      </c>
      <c r="M301" s="50" t="s">
        <v>143</v>
      </c>
      <c r="N301" s="50" t="s">
        <v>6272</v>
      </c>
      <c r="O301" s="50">
        <v>1026580</v>
      </c>
      <c r="P301" s="50" t="s">
        <v>6302</v>
      </c>
      <c r="Q301" s="50" t="s">
        <v>430</v>
      </c>
      <c r="R301" s="50" t="s">
        <v>15</v>
      </c>
      <c r="S301" s="50" t="s">
        <v>7870</v>
      </c>
      <c r="T301" s="4" t="s">
        <v>7870</v>
      </c>
      <c r="U301" s="4">
        <v>0.11</v>
      </c>
    </row>
    <row r="302" spans="1:21" x14ac:dyDescent="0.25">
      <c r="A302" s="44">
        <f>IF(IF(Helper_2!$C$3&lt;&gt;"",COUNTIF(G302:H302,"*"&amp;Helper_2!$C$3&amp;"*"),0)&gt;0,MAX($A$4:A301)+1,0)</f>
        <v>0</v>
      </c>
      <c r="B302" s="44">
        <v>299</v>
      </c>
      <c r="C302" s="44">
        <f>IF(E302="","",IF(COUNTIF($G$4:G302,G302)=1,MAX($C$4:C301)+1,""))</f>
        <v>247</v>
      </c>
      <c r="D302" s="44">
        <v>299</v>
      </c>
      <c r="E302" s="50" t="s">
        <v>4386</v>
      </c>
      <c r="F302" s="50" t="s">
        <v>7867</v>
      </c>
      <c r="G302" s="50" t="s">
        <v>1552</v>
      </c>
      <c r="H302" s="50" t="s">
        <v>1552</v>
      </c>
      <c r="I302" s="50" t="s">
        <v>2389</v>
      </c>
      <c r="J302" s="50">
        <v>2314167</v>
      </c>
      <c r="K302" s="50" t="s">
        <v>7</v>
      </c>
      <c r="L302" s="50" t="s">
        <v>275</v>
      </c>
      <c r="M302" s="50" t="s">
        <v>143</v>
      </c>
      <c r="N302" s="50" t="s">
        <v>6272</v>
      </c>
      <c r="O302" s="50">
        <v>1026580</v>
      </c>
      <c r="P302" s="50" t="s">
        <v>6302</v>
      </c>
      <c r="Q302" s="50" t="s">
        <v>429</v>
      </c>
      <c r="R302" s="50" t="s">
        <v>15</v>
      </c>
      <c r="S302" s="50" t="s">
        <v>7868</v>
      </c>
      <c r="T302" s="4" t="s">
        <v>7868</v>
      </c>
      <c r="U302" s="4">
        <v>0.08</v>
      </c>
    </row>
    <row r="303" spans="1:21" x14ac:dyDescent="0.25">
      <c r="A303" s="44">
        <f>IF(IF(Helper_2!$C$3&lt;&gt;"",COUNTIF(G303:H303,"*"&amp;Helper_2!$C$3&amp;"*"),0)&gt;0,MAX($A$4:A302)+1,0)</f>
        <v>0</v>
      </c>
      <c r="B303" s="44">
        <v>300</v>
      </c>
      <c r="C303" s="44">
        <f>IF(E303="","",IF(COUNTIF($G$4:G303,G303)=1,MAX($C$4:C302)+1,""))</f>
        <v>248</v>
      </c>
      <c r="D303" s="44">
        <v>300</v>
      </c>
      <c r="E303" s="50" t="s">
        <v>4384</v>
      </c>
      <c r="F303" s="50" t="s">
        <v>7865</v>
      </c>
      <c r="G303" s="50" t="s">
        <v>1551</v>
      </c>
      <c r="H303" s="50" t="s">
        <v>1551</v>
      </c>
      <c r="I303" s="50" t="s">
        <v>2389</v>
      </c>
      <c r="J303" s="50">
        <v>2314143</v>
      </c>
      <c r="K303" s="50" t="s">
        <v>7</v>
      </c>
      <c r="L303" s="50" t="s">
        <v>275</v>
      </c>
      <c r="M303" s="50" t="s">
        <v>143</v>
      </c>
      <c r="N303" s="50" t="s">
        <v>6272</v>
      </c>
      <c r="O303" s="50">
        <v>1026580</v>
      </c>
      <c r="P303" s="50" t="s">
        <v>6302</v>
      </c>
      <c r="Q303" s="50" t="s">
        <v>4385</v>
      </c>
      <c r="R303" s="50" t="s">
        <v>15</v>
      </c>
      <c r="S303" s="50" t="s">
        <v>7866</v>
      </c>
      <c r="T303" s="4" t="s">
        <v>7866</v>
      </c>
      <c r="U303" s="4">
        <v>0.35</v>
      </c>
    </row>
    <row r="304" spans="1:21" x14ac:dyDescent="0.25">
      <c r="A304" s="44">
        <f>IF(IF(Helper_2!$C$3&lt;&gt;"",COUNTIF(G304:H304,"*"&amp;Helper_2!$C$3&amp;"*"),0)&gt;0,MAX($A$4:A303)+1,0)</f>
        <v>0</v>
      </c>
      <c r="B304" s="44">
        <v>301</v>
      </c>
      <c r="C304" s="44">
        <f>IF(E304="","",IF(COUNTIF($G$4:G304,G304)=1,MAX($C$4:C303)+1,""))</f>
        <v>249</v>
      </c>
      <c r="D304" s="44">
        <v>301</v>
      </c>
      <c r="E304" s="50" t="s">
        <v>4262</v>
      </c>
      <c r="F304" s="50" t="s">
        <v>7644</v>
      </c>
      <c r="G304" s="50" t="s">
        <v>1461</v>
      </c>
      <c r="H304" s="50" t="s">
        <v>1461</v>
      </c>
      <c r="I304" s="50" t="s">
        <v>2389</v>
      </c>
      <c r="J304" s="50">
        <v>2314141</v>
      </c>
      <c r="K304" s="50" t="s">
        <v>7</v>
      </c>
      <c r="L304" s="50" t="s">
        <v>275</v>
      </c>
      <c r="M304" s="50" t="s">
        <v>143</v>
      </c>
      <c r="N304" s="50" t="s">
        <v>6272</v>
      </c>
      <c r="O304" s="50">
        <v>1026580</v>
      </c>
      <c r="P304" s="50" t="s">
        <v>6302</v>
      </c>
      <c r="Q304" s="50" t="s">
        <v>4263</v>
      </c>
      <c r="R304" s="50" t="s">
        <v>15</v>
      </c>
      <c r="S304" s="50" t="s">
        <v>7645</v>
      </c>
      <c r="T304" s="4" t="s">
        <v>7645</v>
      </c>
      <c r="U304" s="4">
        <v>0.2</v>
      </c>
    </row>
    <row r="305" spans="1:21" x14ac:dyDescent="0.25">
      <c r="A305" s="44">
        <f>IF(IF(Helper_2!$C$3&lt;&gt;"",COUNTIF(G305:H305,"*"&amp;Helper_2!$C$3&amp;"*"),0)&gt;0,MAX($A$4:A304)+1,0)</f>
        <v>0</v>
      </c>
      <c r="B305" s="44">
        <v>302</v>
      </c>
      <c r="C305" s="44">
        <f>IF(E305="","",IF(COUNTIF($G$4:G305,G305)=1,MAX($C$4:C304)+1,""))</f>
        <v>250</v>
      </c>
      <c r="D305" s="44">
        <v>302</v>
      </c>
      <c r="E305" s="50" t="s">
        <v>4383</v>
      </c>
      <c r="F305" s="50" t="s">
        <v>7863</v>
      </c>
      <c r="G305" s="50" t="s">
        <v>1550</v>
      </c>
      <c r="H305" s="50" t="s">
        <v>1550</v>
      </c>
      <c r="I305" s="50" t="s">
        <v>2389</v>
      </c>
      <c r="J305" s="50">
        <v>2314133</v>
      </c>
      <c r="K305" s="50" t="s">
        <v>7</v>
      </c>
      <c r="L305" s="50" t="s">
        <v>9</v>
      </c>
      <c r="M305" s="50" t="s">
        <v>143</v>
      </c>
      <c r="N305" s="50" t="s">
        <v>6272</v>
      </c>
      <c r="O305" s="50">
        <v>1026580</v>
      </c>
      <c r="P305" s="50" t="s">
        <v>6302</v>
      </c>
      <c r="Q305" s="50" t="s">
        <v>428</v>
      </c>
      <c r="R305" s="50" t="s">
        <v>15</v>
      </c>
      <c r="S305" s="50" t="s">
        <v>7864</v>
      </c>
      <c r="T305" s="4" t="s">
        <v>7864</v>
      </c>
      <c r="U305" s="4">
        <v>0.85</v>
      </c>
    </row>
    <row r="306" spans="1:21" x14ac:dyDescent="0.25">
      <c r="A306" s="44">
        <f>IF(IF(Helper_2!$C$3&lt;&gt;"",COUNTIF(G306:H306,"*"&amp;Helper_2!$C$3&amp;"*"),0)&gt;0,MAX($A$4:A305)+1,0)</f>
        <v>0</v>
      </c>
      <c r="B306" s="44">
        <v>303</v>
      </c>
      <c r="C306" s="44">
        <f>IF(E306="","",IF(COUNTIF($G$4:G306,G306)=1,MAX($C$4:C305)+1,""))</f>
        <v>251</v>
      </c>
      <c r="D306" s="44">
        <v>303</v>
      </c>
      <c r="E306" s="50" t="s">
        <v>4381</v>
      </c>
      <c r="F306" s="50" t="s">
        <v>7861</v>
      </c>
      <c r="G306" s="50" t="s">
        <v>2868</v>
      </c>
      <c r="H306" s="50" t="s">
        <v>2868</v>
      </c>
      <c r="I306" s="50" t="s">
        <v>2389</v>
      </c>
      <c r="J306" s="50">
        <v>2314094</v>
      </c>
      <c r="K306" s="50" t="s">
        <v>7</v>
      </c>
      <c r="L306" s="50" t="s">
        <v>2661</v>
      </c>
      <c r="M306" s="50" t="s">
        <v>143</v>
      </c>
      <c r="N306" s="50" t="s">
        <v>6272</v>
      </c>
      <c r="O306" s="50">
        <v>965036</v>
      </c>
      <c r="P306" s="50" t="s">
        <v>6485</v>
      </c>
      <c r="Q306" s="50" t="s">
        <v>4382</v>
      </c>
      <c r="R306" s="50" t="s">
        <v>15</v>
      </c>
      <c r="S306" s="50" t="s">
        <v>7862</v>
      </c>
      <c r="T306" s="4" t="s">
        <v>7862</v>
      </c>
      <c r="U306" s="4">
        <v>0.5</v>
      </c>
    </row>
    <row r="307" spans="1:21" x14ac:dyDescent="0.25">
      <c r="A307" s="44">
        <f>IF(IF(Helper_2!$C$3&lt;&gt;"",COUNTIF(G307:H307,"*"&amp;Helper_2!$C$3&amp;"*"),0)&gt;0,MAX($A$4:A306)+1,0)</f>
        <v>0</v>
      </c>
      <c r="B307" s="44">
        <v>304</v>
      </c>
      <c r="C307" s="44">
        <f>IF(E307="","",IF(COUNTIF($G$4:G307,G307)=1,MAX($C$4:C306)+1,""))</f>
        <v>252</v>
      </c>
      <c r="D307" s="44">
        <v>304</v>
      </c>
      <c r="E307" s="50" t="s">
        <v>4388</v>
      </c>
      <c r="F307" s="50" t="s">
        <v>7871</v>
      </c>
      <c r="G307" s="50" t="s">
        <v>1554</v>
      </c>
      <c r="H307" s="50" t="s">
        <v>1554</v>
      </c>
      <c r="I307" s="50" t="s">
        <v>2389</v>
      </c>
      <c r="J307" s="50">
        <v>2314092</v>
      </c>
      <c r="K307" s="50" t="s">
        <v>7</v>
      </c>
      <c r="L307" s="50" t="s">
        <v>275</v>
      </c>
      <c r="M307" s="50" t="s">
        <v>143</v>
      </c>
      <c r="N307" s="50" t="s">
        <v>6272</v>
      </c>
      <c r="O307" s="50">
        <v>1026580</v>
      </c>
      <c r="P307" s="50" t="s">
        <v>6302</v>
      </c>
      <c r="Q307" s="50" t="s">
        <v>431</v>
      </c>
      <c r="R307" s="50" t="s">
        <v>10</v>
      </c>
      <c r="S307" s="50" t="s">
        <v>7872</v>
      </c>
      <c r="T307" s="4" t="s">
        <v>7872</v>
      </c>
      <c r="U307" s="4">
        <v>0.11</v>
      </c>
    </row>
    <row r="308" spans="1:21" x14ac:dyDescent="0.25">
      <c r="A308" s="44">
        <f>IF(IF(Helper_2!$C$3&lt;&gt;"",COUNTIF(G308:H308,"*"&amp;Helper_2!$C$3&amp;"*"),0)&gt;0,MAX($A$4:A307)+1,0)</f>
        <v>0</v>
      </c>
      <c r="B308" s="44">
        <v>305</v>
      </c>
      <c r="C308" s="44">
        <f>IF(E308="","",IF(COUNTIF($G$4:G308,G308)=1,MAX($C$4:C307)+1,""))</f>
        <v>253</v>
      </c>
      <c r="D308" s="44">
        <v>305</v>
      </c>
      <c r="E308" s="50" t="s">
        <v>4379</v>
      </c>
      <c r="F308" s="50" t="s">
        <v>7859</v>
      </c>
      <c r="G308" s="50" t="s">
        <v>2867</v>
      </c>
      <c r="H308" s="50" t="s">
        <v>2867</v>
      </c>
      <c r="I308" s="50" t="s">
        <v>2389</v>
      </c>
      <c r="J308" s="50">
        <v>2314080</v>
      </c>
      <c r="K308" s="50" t="s">
        <v>7</v>
      </c>
      <c r="L308" s="50" t="s">
        <v>2661</v>
      </c>
      <c r="M308" s="50" t="s">
        <v>143</v>
      </c>
      <c r="N308" s="50" t="s">
        <v>6272</v>
      </c>
      <c r="O308" s="50">
        <v>965036</v>
      </c>
      <c r="P308" s="50" t="s">
        <v>6485</v>
      </c>
      <c r="Q308" s="50" t="s">
        <v>4380</v>
      </c>
      <c r="R308" s="50" t="s">
        <v>15</v>
      </c>
      <c r="S308" s="50" t="s">
        <v>7860</v>
      </c>
      <c r="T308" s="4" t="s">
        <v>7860</v>
      </c>
      <c r="U308" s="4">
        <v>2.5</v>
      </c>
    </row>
    <row r="309" spans="1:21" x14ac:dyDescent="0.25">
      <c r="A309" s="44">
        <f>IF(IF(Helper_2!$C$3&lt;&gt;"",COUNTIF(G309:H309,"*"&amp;Helper_2!$C$3&amp;"*"),0)&gt;0,MAX($A$4:A308)+1,0)</f>
        <v>0</v>
      </c>
      <c r="B309" s="44">
        <v>306</v>
      </c>
      <c r="C309" s="44">
        <f>IF(E309="","",IF(COUNTIF($G$4:G309,G309)=1,MAX($C$4:C308)+1,""))</f>
        <v>254</v>
      </c>
      <c r="D309" s="44">
        <v>306</v>
      </c>
      <c r="E309" s="50" t="s">
        <v>4376</v>
      </c>
      <c r="F309" s="50" t="s">
        <v>7853</v>
      </c>
      <c r="G309" s="50" t="s">
        <v>1547</v>
      </c>
      <c r="H309" s="50" t="s">
        <v>1547</v>
      </c>
      <c r="I309" s="50" t="s">
        <v>2389</v>
      </c>
      <c r="J309" s="50">
        <v>2314073</v>
      </c>
      <c r="K309" s="50" t="s">
        <v>7</v>
      </c>
      <c r="L309" s="50" t="s">
        <v>275</v>
      </c>
      <c r="M309" s="50" t="s">
        <v>143</v>
      </c>
      <c r="N309" s="50" t="s">
        <v>6272</v>
      </c>
      <c r="O309" s="50">
        <v>1026580</v>
      </c>
      <c r="P309" s="50" t="s">
        <v>6302</v>
      </c>
      <c r="Q309" s="50" t="s">
        <v>425</v>
      </c>
      <c r="R309" s="50" t="s">
        <v>15</v>
      </c>
      <c r="S309" s="50" t="s">
        <v>7854</v>
      </c>
      <c r="T309" s="4" t="s">
        <v>7854</v>
      </c>
      <c r="U309" s="4">
        <v>0.75</v>
      </c>
    </row>
    <row r="310" spans="1:21" x14ac:dyDescent="0.25">
      <c r="A310" s="44">
        <f>IF(IF(Helper_2!$C$3&lt;&gt;"",COUNTIF(G310:H310,"*"&amp;Helper_2!$C$3&amp;"*"),0)&gt;0,MAX($A$4:A309)+1,0)</f>
        <v>0</v>
      </c>
      <c r="B310" s="44">
        <v>307</v>
      </c>
      <c r="C310" s="44">
        <f>IF(E310="","",IF(COUNTIF($G$4:G310,G310)=1,MAX($C$4:C309)+1,""))</f>
        <v>255</v>
      </c>
      <c r="D310" s="44">
        <v>307</v>
      </c>
      <c r="E310" s="50" t="s">
        <v>4375</v>
      </c>
      <c r="F310" s="50" t="s">
        <v>7850</v>
      </c>
      <c r="G310" s="50" t="s">
        <v>1546</v>
      </c>
      <c r="H310" s="50" t="s">
        <v>1546</v>
      </c>
      <c r="I310" s="50" t="s">
        <v>2389</v>
      </c>
      <c r="J310" s="50">
        <v>2314052</v>
      </c>
      <c r="K310" s="50" t="s">
        <v>7</v>
      </c>
      <c r="L310" s="50" t="s">
        <v>9</v>
      </c>
      <c r="M310" s="50" t="s">
        <v>143</v>
      </c>
      <c r="N310" s="50" t="s">
        <v>6272</v>
      </c>
      <c r="O310" s="50">
        <v>965036</v>
      </c>
      <c r="P310" s="50" t="s">
        <v>6485</v>
      </c>
      <c r="Q310" s="50" t="s">
        <v>424</v>
      </c>
      <c r="R310" s="50" t="s">
        <v>10</v>
      </c>
      <c r="S310" s="50" t="s">
        <v>7851</v>
      </c>
      <c r="T310" s="4" t="s">
        <v>7852</v>
      </c>
      <c r="U310" s="4">
        <v>0.21</v>
      </c>
    </row>
    <row r="311" spans="1:21" x14ac:dyDescent="0.25">
      <c r="A311" s="44">
        <f>IF(IF(Helper_2!$C$3&lt;&gt;"",COUNTIF(G311:H311,"*"&amp;Helper_2!$C$3&amp;"*"),0)&gt;0,MAX($A$4:A310)+1,0)</f>
        <v>0</v>
      </c>
      <c r="B311" s="44">
        <v>308</v>
      </c>
      <c r="C311" s="44">
        <f>IF(E311="","",IF(COUNTIF($G$4:G311,G311)=1,MAX($C$4:C310)+1,""))</f>
        <v>256</v>
      </c>
      <c r="D311" s="44">
        <v>308</v>
      </c>
      <c r="E311" s="50" t="s">
        <v>4373</v>
      </c>
      <c r="F311" s="50" t="s">
        <v>7847</v>
      </c>
      <c r="G311" s="50" t="s">
        <v>2866</v>
      </c>
      <c r="H311" s="50" t="s">
        <v>2866</v>
      </c>
      <c r="I311" s="50" t="s">
        <v>2389</v>
      </c>
      <c r="J311" s="50">
        <v>2314039</v>
      </c>
      <c r="K311" s="50" t="s">
        <v>7</v>
      </c>
      <c r="L311" s="50" t="s">
        <v>2661</v>
      </c>
      <c r="M311" s="50" t="s">
        <v>143</v>
      </c>
      <c r="N311" s="50" t="s">
        <v>6272</v>
      </c>
      <c r="O311" s="50">
        <v>965036</v>
      </c>
      <c r="P311" s="50" t="s">
        <v>6485</v>
      </c>
      <c r="Q311" s="50" t="s">
        <v>4374</v>
      </c>
      <c r="R311" s="50" t="s">
        <v>10</v>
      </c>
      <c r="S311" s="50" t="s">
        <v>7848</v>
      </c>
      <c r="T311" s="4" t="s">
        <v>7849</v>
      </c>
      <c r="U311" s="4">
        <v>0.21</v>
      </c>
    </row>
    <row r="312" spans="1:21" x14ac:dyDescent="0.25">
      <c r="A312" s="44">
        <f>IF(IF(Helper_2!$C$3&lt;&gt;"",COUNTIF(G312:H312,"*"&amp;Helper_2!$C$3&amp;"*"),0)&gt;0,MAX($A$4:A311)+1,0)</f>
        <v>0</v>
      </c>
      <c r="B312" s="44">
        <v>309</v>
      </c>
      <c r="C312" s="44">
        <f>IF(E312="","",IF(COUNTIF($G$4:G312,G312)=1,MAX($C$4:C311)+1,""))</f>
        <v>257</v>
      </c>
      <c r="D312" s="44">
        <v>309</v>
      </c>
      <c r="E312" s="50" t="s">
        <v>4372</v>
      </c>
      <c r="F312" s="50" t="s">
        <v>7844</v>
      </c>
      <c r="G312" s="50" t="s">
        <v>1545</v>
      </c>
      <c r="H312" s="50" t="s">
        <v>1545</v>
      </c>
      <c r="I312" s="50" t="s">
        <v>2389</v>
      </c>
      <c r="J312" s="50">
        <v>2313884</v>
      </c>
      <c r="K312" s="50" t="s">
        <v>7</v>
      </c>
      <c r="L312" s="50" t="s">
        <v>9</v>
      </c>
      <c r="M312" s="50" t="s">
        <v>143</v>
      </c>
      <c r="N312" s="50" t="s">
        <v>6272</v>
      </c>
      <c r="O312" s="50">
        <v>965036</v>
      </c>
      <c r="P312" s="50" t="s">
        <v>6485</v>
      </c>
      <c r="Q312" s="50" t="s">
        <v>423</v>
      </c>
      <c r="R312" s="50" t="s">
        <v>10</v>
      </c>
      <c r="S312" s="50" t="s">
        <v>7845</v>
      </c>
      <c r="T312" s="4" t="s">
        <v>7846</v>
      </c>
      <c r="U312" s="4">
        <v>0.05</v>
      </c>
    </row>
    <row r="313" spans="1:21" x14ac:dyDescent="0.25">
      <c r="A313" s="44">
        <f>IF(IF(Helper_2!$C$3&lt;&gt;"",COUNTIF(G313:H313,"*"&amp;Helper_2!$C$3&amp;"*"),0)&gt;0,MAX($A$4:A312)+1,0)</f>
        <v>0</v>
      </c>
      <c r="B313" s="44">
        <v>310</v>
      </c>
      <c r="C313" s="44">
        <f>IF(E313="","",IF(COUNTIF($G$4:G313,G313)=1,MAX($C$4:C312)+1,""))</f>
        <v>258</v>
      </c>
      <c r="D313" s="44">
        <v>310</v>
      </c>
      <c r="E313" s="50" t="s">
        <v>4436</v>
      </c>
      <c r="F313" s="50" t="s">
        <v>7966</v>
      </c>
      <c r="G313" s="50" t="s">
        <v>1583</v>
      </c>
      <c r="H313" s="50" t="s">
        <v>1583</v>
      </c>
      <c r="I313" s="50" t="s">
        <v>2389</v>
      </c>
      <c r="J313" s="50">
        <v>2313680</v>
      </c>
      <c r="K313" s="50" t="s">
        <v>7</v>
      </c>
      <c r="L313" s="50" t="s">
        <v>9</v>
      </c>
      <c r="M313" s="50" t="s">
        <v>143</v>
      </c>
      <c r="N313" s="50" t="s">
        <v>6272</v>
      </c>
      <c r="O313" s="50">
        <v>999722</v>
      </c>
      <c r="P313" s="50" t="s">
        <v>6326</v>
      </c>
      <c r="Q313" s="50" t="s">
        <v>455</v>
      </c>
      <c r="R313" s="50" t="s">
        <v>15</v>
      </c>
      <c r="S313" s="50" t="s">
        <v>7967</v>
      </c>
      <c r="T313" s="4" t="s">
        <v>7967</v>
      </c>
      <c r="U313" s="4">
        <v>1.52</v>
      </c>
    </row>
    <row r="314" spans="1:21" x14ac:dyDescent="0.25">
      <c r="A314" s="44">
        <f>IF(IF(Helper_2!$C$3&lt;&gt;"",COUNTIF(G314:H314,"*"&amp;Helper_2!$C$3&amp;"*"),0)&gt;0,MAX($A$4:A313)+1,0)</f>
        <v>0</v>
      </c>
      <c r="B314" s="44">
        <v>311</v>
      </c>
      <c r="C314" s="44">
        <f>IF(E314="","",IF(COUNTIF($G$4:G314,G314)=1,MAX($C$4:C313)+1,""))</f>
        <v>259</v>
      </c>
      <c r="D314" s="44">
        <v>311</v>
      </c>
      <c r="E314" s="50" t="s">
        <v>4398</v>
      </c>
      <c r="F314" s="50" t="s">
        <v>7890</v>
      </c>
      <c r="G314" s="50" t="s">
        <v>1562</v>
      </c>
      <c r="H314" s="50" t="s">
        <v>1562</v>
      </c>
      <c r="I314" s="50" t="s">
        <v>2389</v>
      </c>
      <c r="J314" s="50">
        <v>2313677</v>
      </c>
      <c r="K314" s="50" t="s">
        <v>7</v>
      </c>
      <c r="L314" s="50" t="s">
        <v>9</v>
      </c>
      <c r="M314" s="50" t="s">
        <v>143</v>
      </c>
      <c r="N314" s="50" t="s">
        <v>6272</v>
      </c>
      <c r="O314" s="50">
        <v>1043096</v>
      </c>
      <c r="P314" s="50" t="s">
        <v>6535</v>
      </c>
      <c r="Q314" s="50" t="s">
        <v>437</v>
      </c>
      <c r="R314" s="50" t="s">
        <v>15</v>
      </c>
      <c r="S314" s="50" t="s">
        <v>7891</v>
      </c>
      <c r="T314" s="4" t="s">
        <v>7891</v>
      </c>
      <c r="U314" s="4">
        <v>1.1519999999999999</v>
      </c>
    </row>
    <row r="315" spans="1:21" x14ac:dyDescent="0.25">
      <c r="A315" s="44">
        <f>IF(IF(Helper_2!$C$3&lt;&gt;"",COUNTIF(G315:H315,"*"&amp;Helper_2!$C$3&amp;"*"),0)&gt;0,MAX($A$4:A314)+1,0)</f>
        <v>0</v>
      </c>
      <c r="B315" s="44">
        <v>312</v>
      </c>
      <c r="C315" s="44">
        <f>IF(E315="","",IF(COUNTIF($G$4:G315,G315)=1,MAX($C$4:C314)+1,""))</f>
        <v>260</v>
      </c>
      <c r="D315" s="44">
        <v>312</v>
      </c>
      <c r="E315" s="50" t="s">
        <v>4473</v>
      </c>
      <c r="F315" s="50" t="s">
        <v>8032</v>
      </c>
      <c r="G315" s="50" t="s">
        <v>1606</v>
      </c>
      <c r="H315" s="50" t="s">
        <v>1606</v>
      </c>
      <c r="I315" s="50" t="s">
        <v>2389</v>
      </c>
      <c r="J315" s="50">
        <v>2313667</v>
      </c>
      <c r="K315" s="50" t="s">
        <v>7</v>
      </c>
      <c r="L315" s="50" t="s">
        <v>9</v>
      </c>
      <c r="M315" s="50" t="s">
        <v>143</v>
      </c>
      <c r="N315" s="50" t="s">
        <v>6272</v>
      </c>
      <c r="O315" s="50">
        <v>1043096</v>
      </c>
      <c r="P315" s="50" t="s">
        <v>6535</v>
      </c>
      <c r="Q315" s="50" t="s">
        <v>468</v>
      </c>
      <c r="R315" s="50" t="s">
        <v>15</v>
      </c>
      <c r="S315" s="50" t="s">
        <v>8033</v>
      </c>
      <c r="T315" s="4" t="s">
        <v>8033</v>
      </c>
      <c r="U315" s="4">
        <v>1.1519999999999999</v>
      </c>
    </row>
    <row r="316" spans="1:21" x14ac:dyDescent="0.25">
      <c r="A316" s="44">
        <f>IF(IF(Helper_2!$C$3&lt;&gt;"",COUNTIF(G316:H316,"*"&amp;Helper_2!$C$3&amp;"*"),0)&gt;0,MAX($A$4:A315)+1,0)</f>
        <v>0</v>
      </c>
      <c r="B316" s="44">
        <v>313</v>
      </c>
      <c r="C316" s="44">
        <f>IF(E316="","",IF(COUNTIF($G$4:G316,G316)=1,MAX($C$4:C315)+1,""))</f>
        <v>261</v>
      </c>
      <c r="D316" s="44">
        <v>313</v>
      </c>
      <c r="E316" s="50" t="s">
        <v>4499</v>
      </c>
      <c r="F316" s="50" t="s">
        <v>8074</v>
      </c>
      <c r="G316" s="50" t="s">
        <v>1617</v>
      </c>
      <c r="H316" s="50" t="s">
        <v>1617</v>
      </c>
      <c r="I316" s="50" t="s">
        <v>2389</v>
      </c>
      <c r="J316" s="50">
        <v>2313660</v>
      </c>
      <c r="K316" s="50" t="s">
        <v>7</v>
      </c>
      <c r="L316" s="50" t="s">
        <v>9</v>
      </c>
      <c r="M316" s="50" t="s">
        <v>143</v>
      </c>
      <c r="N316" s="50" t="s">
        <v>6272</v>
      </c>
      <c r="O316" s="50">
        <v>999722</v>
      </c>
      <c r="P316" s="50" t="s">
        <v>6326</v>
      </c>
      <c r="Q316" s="50" t="s">
        <v>477</v>
      </c>
      <c r="R316" s="50" t="s">
        <v>15</v>
      </c>
      <c r="S316" s="50" t="s">
        <v>8075</v>
      </c>
      <c r="T316" s="4" t="s">
        <v>8075</v>
      </c>
      <c r="U316" s="4">
        <v>1.1519999999999999</v>
      </c>
    </row>
    <row r="317" spans="1:21" x14ac:dyDescent="0.25">
      <c r="A317" s="44">
        <f>IF(IF(Helper_2!$C$3&lt;&gt;"",COUNTIF(G317:H317,"*"&amp;Helper_2!$C$3&amp;"*"),0)&gt;0,MAX($A$4:A316)+1,0)</f>
        <v>0</v>
      </c>
      <c r="B317" s="44">
        <v>314</v>
      </c>
      <c r="C317" s="44">
        <f>IF(E317="","",IF(COUNTIF($G$4:G317,G317)=1,MAX($C$4:C316)+1,""))</f>
        <v>262</v>
      </c>
      <c r="D317" s="44">
        <v>314</v>
      </c>
      <c r="E317" s="50" t="s">
        <v>4397</v>
      </c>
      <c r="F317" s="50" t="s">
        <v>7888</v>
      </c>
      <c r="G317" s="50" t="s">
        <v>1561</v>
      </c>
      <c r="H317" s="50" t="s">
        <v>1561</v>
      </c>
      <c r="I317" s="50" t="s">
        <v>2389</v>
      </c>
      <c r="J317" s="50">
        <v>2313647</v>
      </c>
      <c r="K317" s="50" t="s">
        <v>7</v>
      </c>
      <c r="L317" s="50" t="s">
        <v>9</v>
      </c>
      <c r="M317" s="50" t="s">
        <v>143</v>
      </c>
      <c r="N317" s="50" t="s">
        <v>6272</v>
      </c>
      <c r="O317" s="50">
        <v>999722</v>
      </c>
      <c r="P317" s="50" t="s">
        <v>6326</v>
      </c>
      <c r="Q317" s="50" t="s">
        <v>436</v>
      </c>
      <c r="R317" s="50" t="s">
        <v>15</v>
      </c>
      <c r="S317" s="50" t="s">
        <v>7889</v>
      </c>
      <c r="T317" s="4" t="s">
        <v>7889</v>
      </c>
      <c r="U317" s="4">
        <v>1.1519999999999999</v>
      </c>
    </row>
    <row r="318" spans="1:21" x14ac:dyDescent="0.25">
      <c r="A318" s="44">
        <f>IF(IF(Helper_2!$C$3&lt;&gt;"",COUNTIF(G318:H318,"*"&amp;Helper_2!$C$3&amp;"*"),0)&gt;0,MAX($A$4:A317)+1,0)</f>
        <v>0</v>
      </c>
      <c r="B318" s="44">
        <v>315</v>
      </c>
      <c r="C318" s="44">
        <f>IF(E318="","",IF(COUNTIF($G$4:G318,G318)=1,MAX($C$4:C317)+1,""))</f>
        <v>263</v>
      </c>
      <c r="D318" s="44">
        <v>315</v>
      </c>
      <c r="E318" s="50" t="s">
        <v>6104</v>
      </c>
      <c r="F318" s="50" t="s">
        <v>10705</v>
      </c>
      <c r="G318" s="50" t="s">
        <v>3960</v>
      </c>
      <c r="H318" s="50" t="s">
        <v>6105</v>
      </c>
      <c r="I318" s="50" t="s">
        <v>2388</v>
      </c>
      <c r="J318" s="50">
        <v>2313629</v>
      </c>
      <c r="K318" s="50" t="s">
        <v>7</v>
      </c>
      <c r="L318" s="50" t="s">
        <v>2661</v>
      </c>
      <c r="M318" s="50" t="s">
        <v>143</v>
      </c>
      <c r="N318" s="50" t="s">
        <v>6259</v>
      </c>
      <c r="O318" s="50">
        <v>948989</v>
      </c>
      <c r="P318" s="50" t="s">
        <v>6436</v>
      </c>
      <c r="Q318" s="50" t="s">
        <v>6106</v>
      </c>
      <c r="R318" s="50" t="s">
        <v>8</v>
      </c>
      <c r="S318" s="50" t="s">
        <v>10706</v>
      </c>
      <c r="T318" s="4" t="s">
        <v>10707</v>
      </c>
      <c r="U318" s="4">
        <v>5</v>
      </c>
    </row>
    <row r="319" spans="1:21" x14ac:dyDescent="0.25">
      <c r="A319" s="44">
        <f>IF(IF(Helper_2!$C$3&lt;&gt;"",COUNTIF(G319:H319,"*"&amp;Helper_2!$C$3&amp;"*"),0)&gt;0,MAX($A$4:A318)+1,0)</f>
        <v>0</v>
      </c>
      <c r="B319" s="44">
        <v>316</v>
      </c>
      <c r="C319" s="44">
        <f>IF(E319="","",IF(COUNTIF($G$4:G319,G319)=1,MAX($C$4:C318)+1,""))</f>
        <v>264</v>
      </c>
      <c r="D319" s="44">
        <v>316</v>
      </c>
      <c r="E319" s="50" t="s">
        <v>4484</v>
      </c>
      <c r="F319" s="50" t="s">
        <v>8052</v>
      </c>
      <c r="G319" s="50" t="s">
        <v>1611</v>
      </c>
      <c r="H319" s="50" t="s">
        <v>1611</v>
      </c>
      <c r="I319" s="50" t="s">
        <v>2389</v>
      </c>
      <c r="J319" s="50">
        <v>2313618</v>
      </c>
      <c r="K319" s="50" t="s">
        <v>7</v>
      </c>
      <c r="L319" s="50" t="s">
        <v>9</v>
      </c>
      <c r="M319" s="50" t="s">
        <v>143</v>
      </c>
      <c r="N319" s="50" t="s">
        <v>6272</v>
      </c>
      <c r="O319" s="50">
        <v>999722</v>
      </c>
      <c r="P319" s="50" t="s">
        <v>6326</v>
      </c>
      <c r="Q319" s="50" t="s">
        <v>4485</v>
      </c>
      <c r="R319" s="50" t="s">
        <v>15</v>
      </c>
      <c r="S319" s="50" t="s">
        <v>8053</v>
      </c>
      <c r="T319" s="4" t="s">
        <v>8053</v>
      </c>
      <c r="U319" s="4">
        <v>1.1519999999999999</v>
      </c>
    </row>
    <row r="320" spans="1:21" x14ac:dyDescent="0.25">
      <c r="A320" s="44">
        <f>IF(IF(Helper_2!$C$3&lt;&gt;"",COUNTIF(G320:H320,"*"&amp;Helper_2!$C$3&amp;"*"),0)&gt;0,MAX($A$4:A319)+1,0)</f>
        <v>0</v>
      </c>
      <c r="B320" s="44">
        <v>317</v>
      </c>
      <c r="C320" s="44">
        <f>IF(E320="","",IF(COUNTIF($G$4:G320,G320)=1,MAX($C$4:C319)+1,""))</f>
        <v>265</v>
      </c>
      <c r="D320" s="44">
        <v>317</v>
      </c>
      <c r="E320" s="50" t="s">
        <v>4349</v>
      </c>
      <c r="F320" s="50" t="s">
        <v>7804</v>
      </c>
      <c r="G320" s="50" t="s">
        <v>1527</v>
      </c>
      <c r="H320" s="50" t="s">
        <v>1527</v>
      </c>
      <c r="I320" s="50" t="s">
        <v>2389</v>
      </c>
      <c r="J320" s="50">
        <v>2312461</v>
      </c>
      <c r="K320" s="50" t="s">
        <v>7</v>
      </c>
      <c r="L320" s="50" t="s">
        <v>9</v>
      </c>
      <c r="M320" s="50" t="s">
        <v>143</v>
      </c>
      <c r="N320" s="50" t="s">
        <v>6272</v>
      </c>
      <c r="O320" s="50">
        <v>998799</v>
      </c>
      <c r="P320" s="50" t="s">
        <v>6532</v>
      </c>
      <c r="Q320" s="50" t="s">
        <v>414</v>
      </c>
      <c r="R320" s="50" t="s">
        <v>15</v>
      </c>
      <c r="S320" s="50" t="s">
        <v>7805</v>
      </c>
      <c r="T320" s="4" t="s">
        <v>7805</v>
      </c>
      <c r="U320" s="4">
        <v>1.728</v>
      </c>
    </row>
    <row r="321" spans="1:21" x14ac:dyDescent="0.25">
      <c r="A321" s="44">
        <f>IF(IF(Helper_2!$C$3&lt;&gt;"",COUNTIF(G321:H321,"*"&amp;Helper_2!$C$3&amp;"*"),0)&gt;0,MAX($A$4:A320)+1,0)</f>
        <v>0</v>
      </c>
      <c r="B321" s="44">
        <v>318</v>
      </c>
      <c r="C321" s="44">
        <f>IF(E321="","",IF(COUNTIF($G$4:G321,G321)=1,MAX($C$4:C320)+1,""))</f>
        <v>266</v>
      </c>
      <c r="D321" s="44">
        <v>318</v>
      </c>
      <c r="E321" s="50" t="s">
        <v>4273</v>
      </c>
      <c r="F321" s="50" t="s">
        <v>7665</v>
      </c>
      <c r="G321" s="50" t="s">
        <v>1466</v>
      </c>
      <c r="H321" s="50" t="s">
        <v>1466</v>
      </c>
      <c r="I321" s="50" t="s">
        <v>2389</v>
      </c>
      <c r="J321" s="50">
        <v>2312457</v>
      </c>
      <c r="K321" s="50" t="s">
        <v>7</v>
      </c>
      <c r="L321" s="50" t="s">
        <v>9</v>
      </c>
      <c r="M321" s="50" t="s">
        <v>143</v>
      </c>
      <c r="N321" s="50" t="s">
        <v>6272</v>
      </c>
      <c r="O321" s="50">
        <v>998799</v>
      </c>
      <c r="P321" s="50" t="s">
        <v>6532</v>
      </c>
      <c r="Q321" s="50" t="s">
        <v>361</v>
      </c>
      <c r="R321" s="50" t="s">
        <v>15</v>
      </c>
      <c r="S321" s="50" t="s">
        <v>7666</v>
      </c>
      <c r="T321" s="4" t="s">
        <v>7666</v>
      </c>
      <c r="U321" s="4">
        <v>1.728</v>
      </c>
    </row>
    <row r="322" spans="1:21" x14ac:dyDescent="0.25">
      <c r="A322" s="44">
        <f>IF(IF(Helper_2!$C$3&lt;&gt;"",COUNTIF(G322:H322,"*"&amp;Helper_2!$C$3&amp;"*"),0)&gt;0,MAX($A$4:A321)+1,0)</f>
        <v>0</v>
      </c>
      <c r="B322" s="44">
        <v>319</v>
      </c>
      <c r="C322" s="44">
        <f>IF(E322="","",IF(COUNTIF($G$4:G322,G322)=1,MAX($C$4:C321)+1,""))</f>
        <v>267</v>
      </c>
      <c r="D322" s="44">
        <v>319</v>
      </c>
      <c r="E322" s="50" t="s">
        <v>4272</v>
      </c>
      <c r="F322" s="50" t="s">
        <v>7662</v>
      </c>
      <c r="G322" s="50" t="s">
        <v>1465</v>
      </c>
      <c r="H322" s="50" t="s">
        <v>1465</v>
      </c>
      <c r="I322" s="50" t="s">
        <v>2389</v>
      </c>
      <c r="J322" s="50">
        <v>2312455</v>
      </c>
      <c r="K322" s="50" t="s">
        <v>7</v>
      </c>
      <c r="L322" s="50" t="s">
        <v>9</v>
      </c>
      <c r="M322" s="50" t="s">
        <v>143</v>
      </c>
      <c r="N322" s="50" t="s">
        <v>6272</v>
      </c>
      <c r="O322" s="50">
        <v>998799</v>
      </c>
      <c r="P322" s="50" t="s">
        <v>6532</v>
      </c>
      <c r="Q322" s="50" t="s">
        <v>360</v>
      </c>
      <c r="R322" s="50" t="s">
        <v>15</v>
      </c>
      <c r="S322" s="50" t="s">
        <v>7663</v>
      </c>
      <c r="T322" s="4" t="s">
        <v>7664</v>
      </c>
      <c r="U322" s="4">
        <v>1.728</v>
      </c>
    </row>
    <row r="323" spans="1:21" x14ac:dyDescent="0.25">
      <c r="A323" s="44">
        <f>IF(IF(Helper_2!$C$3&lt;&gt;"",COUNTIF(G323:H323,"*"&amp;Helper_2!$C$3&amp;"*"),0)&gt;0,MAX($A$4:A322)+1,0)</f>
        <v>0</v>
      </c>
      <c r="B323" s="44">
        <v>320</v>
      </c>
      <c r="C323" s="44">
        <f>IF(E323="","",IF(COUNTIF($G$4:G323,G323)=1,MAX($C$4:C322)+1,""))</f>
        <v>268</v>
      </c>
      <c r="D323" s="44">
        <v>320</v>
      </c>
      <c r="E323" s="50" t="s">
        <v>5105</v>
      </c>
      <c r="F323" s="50" t="s">
        <v>9045</v>
      </c>
      <c r="G323" s="50" t="s">
        <v>2007</v>
      </c>
      <c r="H323" s="50" t="s">
        <v>2007</v>
      </c>
      <c r="I323" s="50" t="s">
        <v>2389</v>
      </c>
      <c r="J323" s="50">
        <v>2312266</v>
      </c>
      <c r="K323" s="50" t="s">
        <v>7</v>
      </c>
      <c r="L323" s="50" t="s">
        <v>9</v>
      </c>
      <c r="M323" s="50" t="s">
        <v>143</v>
      </c>
      <c r="N323" s="50" t="s">
        <v>6272</v>
      </c>
      <c r="O323" s="50">
        <v>999722</v>
      </c>
      <c r="P323" s="50" t="s">
        <v>6326</v>
      </c>
      <c r="Q323" s="50" t="s">
        <v>766</v>
      </c>
      <c r="R323" s="50" t="s">
        <v>15</v>
      </c>
      <c r="S323" s="50" t="s">
        <v>11318</v>
      </c>
      <c r="T323" s="4" t="s">
        <v>11319</v>
      </c>
      <c r="U323" s="4">
        <v>0</v>
      </c>
    </row>
    <row r="324" spans="1:21" x14ac:dyDescent="0.25">
      <c r="A324" s="44">
        <f>IF(IF(Helper_2!$C$3&lt;&gt;"",COUNTIF(G324:H324,"*"&amp;Helper_2!$C$3&amp;"*"),0)&gt;0,MAX($A$4:A323)+1,0)</f>
        <v>0</v>
      </c>
      <c r="B324" s="44">
        <v>321</v>
      </c>
      <c r="C324" s="44">
        <f>IF(E324="","",IF(COUNTIF($G$4:G324,G324)=1,MAX($C$4:C323)+1,""))</f>
        <v>269</v>
      </c>
      <c r="D324" s="44">
        <v>321</v>
      </c>
      <c r="E324" s="50" t="s">
        <v>5166</v>
      </c>
      <c r="F324" s="50" t="s">
        <v>9154</v>
      </c>
      <c r="G324" s="50" t="s">
        <v>2047</v>
      </c>
      <c r="H324" s="50" t="s">
        <v>2047</v>
      </c>
      <c r="I324" s="50" t="s">
        <v>2389</v>
      </c>
      <c r="J324" s="50">
        <v>2312261</v>
      </c>
      <c r="K324" s="50" t="s">
        <v>7</v>
      </c>
      <c r="L324" s="50" t="s">
        <v>9</v>
      </c>
      <c r="M324" s="50" t="s">
        <v>143</v>
      </c>
      <c r="N324" s="50" t="s">
        <v>6272</v>
      </c>
      <c r="O324" s="50">
        <v>999722</v>
      </c>
      <c r="P324" s="50" t="s">
        <v>6326</v>
      </c>
      <c r="Q324" s="50" t="s">
        <v>801</v>
      </c>
      <c r="R324" s="50" t="s">
        <v>15</v>
      </c>
      <c r="S324" s="50" t="s">
        <v>11320</v>
      </c>
      <c r="T324" s="4" t="s">
        <v>11321</v>
      </c>
      <c r="U324" s="4">
        <v>0</v>
      </c>
    </row>
    <row r="325" spans="1:21" x14ac:dyDescent="0.25">
      <c r="A325" s="44">
        <f>IF(IF(Helper_2!$C$3&lt;&gt;"",COUNTIF(G325:H325,"*"&amp;Helper_2!$C$3&amp;"*"),0)&gt;0,MAX($A$4:A324)+1,0)</f>
        <v>0</v>
      </c>
      <c r="B325" s="44">
        <v>322</v>
      </c>
      <c r="C325" s="44">
        <f>IF(E325="","",IF(COUNTIF($G$4:G325,G325)=1,MAX($C$4:C324)+1,""))</f>
        <v>270</v>
      </c>
      <c r="D325" s="44">
        <v>322</v>
      </c>
      <c r="E325" s="50" t="s">
        <v>5103</v>
      </c>
      <c r="F325" s="50" t="s">
        <v>9041</v>
      </c>
      <c r="G325" s="50" t="s">
        <v>2005</v>
      </c>
      <c r="H325" s="50" t="s">
        <v>2005</v>
      </c>
      <c r="I325" s="50" t="s">
        <v>2389</v>
      </c>
      <c r="J325" s="50">
        <v>2312251</v>
      </c>
      <c r="K325" s="50" t="s">
        <v>7</v>
      </c>
      <c r="L325" s="50" t="s">
        <v>9</v>
      </c>
      <c r="M325" s="50" t="s">
        <v>143</v>
      </c>
      <c r="N325" s="50" t="s">
        <v>6272</v>
      </c>
      <c r="O325" s="50">
        <v>999722</v>
      </c>
      <c r="P325" s="50" t="s">
        <v>6326</v>
      </c>
      <c r="Q325" s="50" t="s">
        <v>764</v>
      </c>
      <c r="R325" s="50" t="s">
        <v>15</v>
      </c>
      <c r="S325" s="50" t="s">
        <v>11322</v>
      </c>
      <c r="T325" s="4" t="s">
        <v>11323</v>
      </c>
      <c r="U325" s="4">
        <v>0</v>
      </c>
    </row>
    <row r="326" spans="1:21" x14ac:dyDescent="0.25">
      <c r="A326" s="44">
        <f>IF(IF(Helper_2!$C$3&lt;&gt;"",COUNTIF(G326:H326,"*"&amp;Helper_2!$C$3&amp;"*"),0)&gt;0,MAX($A$4:A325)+1,0)</f>
        <v>0</v>
      </c>
      <c r="B326" s="44">
        <v>323</v>
      </c>
      <c r="C326" s="44">
        <f>IF(E326="","",IF(COUNTIF($G$4:G326,G326)=1,MAX($C$4:C325)+1,""))</f>
        <v>271</v>
      </c>
      <c r="D326" s="44">
        <v>323</v>
      </c>
      <c r="E326" s="50" t="s">
        <v>5101</v>
      </c>
      <c r="F326" s="50" t="s">
        <v>9036</v>
      </c>
      <c r="G326" s="50" t="s">
        <v>2004</v>
      </c>
      <c r="H326" s="50" t="s">
        <v>2004</v>
      </c>
      <c r="I326" s="50" t="s">
        <v>2389</v>
      </c>
      <c r="J326" s="50">
        <v>2311850</v>
      </c>
      <c r="K326" s="50" t="s">
        <v>7</v>
      </c>
      <c r="L326" s="50" t="s">
        <v>9</v>
      </c>
      <c r="M326" s="50" t="s">
        <v>143</v>
      </c>
      <c r="N326" s="50" t="s">
        <v>6272</v>
      </c>
      <c r="O326" s="50">
        <v>999722</v>
      </c>
      <c r="P326" s="50" t="s">
        <v>6326</v>
      </c>
      <c r="Q326" s="50" t="s">
        <v>763</v>
      </c>
      <c r="R326" s="50" t="s">
        <v>15</v>
      </c>
      <c r="S326" s="50" t="s">
        <v>9037</v>
      </c>
      <c r="T326" s="4" t="s">
        <v>9038</v>
      </c>
      <c r="U326" s="4">
        <v>1.1519999999999999</v>
      </c>
    </row>
    <row r="327" spans="1:21" x14ac:dyDescent="0.25">
      <c r="A327" s="44">
        <f>IF(IF(Helper_2!$C$3&lt;&gt;"",COUNTIF(G327:H327,"*"&amp;Helper_2!$C$3&amp;"*"),0)&gt;0,MAX($A$4:A326)+1,0)</f>
        <v>0</v>
      </c>
      <c r="B327" s="44">
        <v>324</v>
      </c>
      <c r="C327" s="44">
        <f>IF(E327="","",IF(COUNTIF($G$4:G327,G327)=1,MAX($C$4:C326)+1,""))</f>
        <v>272</v>
      </c>
      <c r="D327" s="44">
        <v>324</v>
      </c>
      <c r="E327" s="50" t="s">
        <v>5104</v>
      </c>
      <c r="F327" s="50" t="s">
        <v>9042</v>
      </c>
      <c r="G327" s="50" t="s">
        <v>2006</v>
      </c>
      <c r="H327" s="50" t="s">
        <v>2006</v>
      </c>
      <c r="I327" s="50" t="s">
        <v>2389</v>
      </c>
      <c r="J327" s="50">
        <v>2311833</v>
      </c>
      <c r="K327" s="50" t="s">
        <v>7</v>
      </c>
      <c r="L327" s="50" t="s">
        <v>9</v>
      </c>
      <c r="M327" s="50" t="s">
        <v>143</v>
      </c>
      <c r="N327" s="50" t="s">
        <v>6272</v>
      </c>
      <c r="O327" s="50">
        <v>999722</v>
      </c>
      <c r="P327" s="50" t="s">
        <v>6326</v>
      </c>
      <c r="Q327" s="50" t="s">
        <v>765</v>
      </c>
      <c r="R327" s="50" t="s">
        <v>10</v>
      </c>
      <c r="S327" s="50" t="s">
        <v>9043</v>
      </c>
      <c r="T327" s="4" t="s">
        <v>9044</v>
      </c>
      <c r="U327" s="4">
        <v>0.57599999999999996</v>
      </c>
    </row>
    <row r="328" spans="1:21" x14ac:dyDescent="0.25">
      <c r="A328" s="44">
        <f>IF(IF(Helper_2!$C$3&lt;&gt;"",COUNTIF(G328:H328,"*"&amp;Helper_2!$C$3&amp;"*"),0)&gt;0,MAX($A$4:A327)+1,0)</f>
        <v>0</v>
      </c>
      <c r="B328" s="44">
        <v>325</v>
      </c>
      <c r="C328" s="44">
        <f>IF(E328="","",IF(COUNTIF($G$4:G328,G328)=1,MAX($C$4:C327)+1,""))</f>
        <v>273</v>
      </c>
      <c r="D328" s="44">
        <v>325</v>
      </c>
      <c r="E328" s="50" t="s">
        <v>4243</v>
      </c>
      <c r="F328" s="50" t="s">
        <v>7612</v>
      </c>
      <c r="G328" s="50" t="s">
        <v>1453</v>
      </c>
      <c r="H328" s="50" t="s">
        <v>1453</v>
      </c>
      <c r="I328" s="50" t="s">
        <v>2389</v>
      </c>
      <c r="J328" s="50">
        <v>2311824</v>
      </c>
      <c r="K328" s="50" t="s">
        <v>7</v>
      </c>
      <c r="L328" s="50" t="s">
        <v>9</v>
      </c>
      <c r="M328" s="50" t="s">
        <v>143</v>
      </c>
      <c r="N328" s="50" t="s">
        <v>6272</v>
      </c>
      <c r="O328" s="50">
        <v>999722</v>
      </c>
      <c r="P328" s="50" t="s">
        <v>6326</v>
      </c>
      <c r="Q328" s="50" t="s">
        <v>355</v>
      </c>
      <c r="R328" s="50" t="s">
        <v>15</v>
      </c>
      <c r="S328" s="50" t="s">
        <v>7613</v>
      </c>
      <c r="T328" s="4" t="s">
        <v>7613</v>
      </c>
      <c r="U328" s="4">
        <v>2.88</v>
      </c>
    </row>
    <row r="329" spans="1:21" x14ac:dyDescent="0.25">
      <c r="A329" s="44">
        <f>IF(IF(Helper_2!$C$3&lt;&gt;"",COUNTIF(G329:H329,"*"&amp;Helper_2!$C$3&amp;"*"),0)&gt;0,MAX($A$4:A328)+1,0)</f>
        <v>0</v>
      </c>
      <c r="B329" s="44">
        <v>326</v>
      </c>
      <c r="C329" s="44">
        <f>IF(E329="","",IF(COUNTIF($G$4:G329,G329)=1,MAX($C$4:C328)+1,""))</f>
        <v>274</v>
      </c>
      <c r="D329" s="44">
        <v>326</v>
      </c>
      <c r="E329" s="50" t="s">
        <v>5106</v>
      </c>
      <c r="F329" s="50" t="s">
        <v>9046</v>
      </c>
      <c r="G329" s="50" t="s">
        <v>2008</v>
      </c>
      <c r="H329" s="50" t="s">
        <v>2008</v>
      </c>
      <c r="I329" s="50" t="s">
        <v>2389</v>
      </c>
      <c r="J329" s="50">
        <v>2311811</v>
      </c>
      <c r="K329" s="50" t="s">
        <v>7</v>
      </c>
      <c r="L329" s="50" t="s">
        <v>9</v>
      </c>
      <c r="M329" s="50" t="s">
        <v>143</v>
      </c>
      <c r="N329" s="50" t="s">
        <v>6272</v>
      </c>
      <c r="O329" s="50">
        <v>999722</v>
      </c>
      <c r="P329" s="50" t="s">
        <v>6326</v>
      </c>
      <c r="Q329" s="50" t="s">
        <v>767</v>
      </c>
      <c r="R329" s="50" t="s">
        <v>15</v>
      </c>
      <c r="S329" s="50" t="s">
        <v>9047</v>
      </c>
      <c r="T329" s="4" t="s">
        <v>9048</v>
      </c>
      <c r="U329" s="4">
        <v>0.28799999999999998</v>
      </c>
    </row>
    <row r="330" spans="1:21" x14ac:dyDescent="0.25">
      <c r="A330" s="44">
        <f>IF(IF(Helper_2!$C$3&lt;&gt;"",COUNTIF(G330:H330,"*"&amp;Helper_2!$C$3&amp;"*"),0)&gt;0,MAX($A$4:A329)+1,0)</f>
        <v>0</v>
      </c>
      <c r="B330" s="44">
        <v>327</v>
      </c>
      <c r="C330" s="44">
        <f>IF(E330="","",IF(COUNTIF($G$4:G330,G330)=1,MAX($C$4:C329)+1,""))</f>
        <v>275</v>
      </c>
      <c r="D330" s="44">
        <v>327</v>
      </c>
      <c r="E330" s="50" t="s">
        <v>5107</v>
      </c>
      <c r="F330" s="50" t="s">
        <v>9049</v>
      </c>
      <c r="G330" s="50" t="s">
        <v>2009</v>
      </c>
      <c r="H330" s="50" t="s">
        <v>2009</v>
      </c>
      <c r="I330" s="50" t="s">
        <v>2389</v>
      </c>
      <c r="J330" s="50">
        <v>2311800</v>
      </c>
      <c r="K330" s="50" t="s">
        <v>7</v>
      </c>
      <c r="L330" s="50" t="s">
        <v>9</v>
      </c>
      <c r="M330" s="50" t="s">
        <v>143</v>
      </c>
      <c r="N330" s="50" t="s">
        <v>6272</v>
      </c>
      <c r="O330" s="50">
        <v>999722</v>
      </c>
      <c r="P330" s="50" t="s">
        <v>6326</v>
      </c>
      <c r="Q330" s="50" t="s">
        <v>768</v>
      </c>
      <c r="R330" s="50" t="s">
        <v>15</v>
      </c>
      <c r="S330" s="50" t="s">
        <v>9050</v>
      </c>
      <c r="T330" s="4" t="s">
        <v>9050</v>
      </c>
      <c r="U330" s="4">
        <v>2.88</v>
      </c>
    </row>
    <row r="331" spans="1:21" x14ac:dyDescent="0.25">
      <c r="A331" s="44">
        <f>IF(IF(Helper_2!$C$3&lt;&gt;"",COUNTIF(G331:H331,"*"&amp;Helper_2!$C$3&amp;"*"),0)&gt;0,MAX($A$4:A330)+1,0)</f>
        <v>0</v>
      </c>
      <c r="B331" s="44">
        <v>328</v>
      </c>
      <c r="C331" s="44">
        <f>IF(E331="","",IF(COUNTIF($G$4:G331,G331)=1,MAX($C$4:C330)+1,""))</f>
        <v>276</v>
      </c>
      <c r="D331" s="44">
        <v>328</v>
      </c>
      <c r="E331" s="50" t="s">
        <v>5110</v>
      </c>
      <c r="F331" s="50" t="s">
        <v>9056</v>
      </c>
      <c r="G331" s="50" t="s">
        <v>2012</v>
      </c>
      <c r="H331" s="50" t="s">
        <v>2012</v>
      </c>
      <c r="I331" s="50" t="s">
        <v>2389</v>
      </c>
      <c r="J331" s="50">
        <v>2311764</v>
      </c>
      <c r="K331" s="50" t="s">
        <v>7</v>
      </c>
      <c r="L331" s="50" t="s">
        <v>9</v>
      </c>
      <c r="M331" s="50" t="s">
        <v>143</v>
      </c>
      <c r="N331" s="50" t="s">
        <v>6272</v>
      </c>
      <c r="O331" s="50">
        <v>999722</v>
      </c>
      <c r="P331" s="50" t="s">
        <v>6326</v>
      </c>
      <c r="Q331" s="50" t="s">
        <v>771</v>
      </c>
      <c r="R331" s="50" t="s">
        <v>15</v>
      </c>
      <c r="S331" s="50" t="s">
        <v>9057</v>
      </c>
      <c r="T331" s="4" t="s">
        <v>9058</v>
      </c>
      <c r="U331" s="4">
        <v>2.88</v>
      </c>
    </row>
    <row r="332" spans="1:21" x14ac:dyDescent="0.25">
      <c r="A332" s="44">
        <f>IF(IF(Helper_2!$C$3&lt;&gt;"",COUNTIF(G332:H332,"*"&amp;Helper_2!$C$3&amp;"*"),0)&gt;0,MAX($A$4:A331)+1,0)</f>
        <v>0</v>
      </c>
      <c r="B332" s="44">
        <v>329</v>
      </c>
      <c r="C332" s="44">
        <f>IF(E332="","",IF(COUNTIF($G$4:G332,G332)=1,MAX($C$4:C331)+1,""))</f>
        <v>277</v>
      </c>
      <c r="D332" s="44">
        <v>329</v>
      </c>
      <c r="E332" s="50" t="s">
        <v>5109</v>
      </c>
      <c r="F332" s="50" t="s">
        <v>9053</v>
      </c>
      <c r="G332" s="50" t="s">
        <v>2011</v>
      </c>
      <c r="H332" s="50" t="s">
        <v>2011</v>
      </c>
      <c r="I332" s="50" t="s">
        <v>2389</v>
      </c>
      <c r="J332" s="50">
        <v>2311716</v>
      </c>
      <c r="K332" s="50" t="s">
        <v>7</v>
      </c>
      <c r="L332" s="50" t="s">
        <v>9</v>
      </c>
      <c r="M332" s="50" t="s">
        <v>143</v>
      </c>
      <c r="N332" s="50" t="s">
        <v>6272</v>
      </c>
      <c r="O332" s="50">
        <v>999722</v>
      </c>
      <c r="P332" s="50" t="s">
        <v>6326</v>
      </c>
      <c r="Q332" s="50" t="s">
        <v>770</v>
      </c>
      <c r="R332" s="50" t="s">
        <v>15</v>
      </c>
      <c r="S332" s="50" t="s">
        <v>9054</v>
      </c>
      <c r="T332" s="4" t="s">
        <v>9055</v>
      </c>
      <c r="U332" s="4">
        <v>0.14399999999999999</v>
      </c>
    </row>
    <row r="333" spans="1:21" x14ac:dyDescent="0.25">
      <c r="A333" s="44">
        <f>IF(IF(Helper_2!$C$3&lt;&gt;"",COUNTIF(G333:H333,"*"&amp;Helper_2!$C$3&amp;"*"),0)&gt;0,MAX($A$4:A332)+1,0)</f>
        <v>0</v>
      </c>
      <c r="B333" s="44">
        <v>330</v>
      </c>
      <c r="C333" s="44">
        <f>IF(E333="","",IF(COUNTIF($G$4:G333,G333)=1,MAX($C$4:C332)+1,""))</f>
        <v>278</v>
      </c>
      <c r="D333" s="44">
        <v>330</v>
      </c>
      <c r="E333" s="50" t="s">
        <v>4440</v>
      </c>
      <c r="F333" s="50" t="s">
        <v>7974</v>
      </c>
      <c r="G333" s="50" t="s">
        <v>2904</v>
      </c>
      <c r="H333" s="50" t="s">
        <v>2904</v>
      </c>
      <c r="I333" s="50" t="s">
        <v>2389</v>
      </c>
      <c r="J333" s="50">
        <v>2311569</v>
      </c>
      <c r="K333" s="50" t="s">
        <v>7</v>
      </c>
      <c r="L333" s="50" t="s">
        <v>2656</v>
      </c>
      <c r="M333" s="50" t="s">
        <v>143</v>
      </c>
      <c r="N333" s="50" t="s">
        <v>6272</v>
      </c>
      <c r="O333" s="50">
        <v>959709</v>
      </c>
      <c r="P333" s="50" t="s">
        <v>6533</v>
      </c>
      <c r="Q333" s="50" t="s">
        <v>4441</v>
      </c>
      <c r="R333" s="50" t="s">
        <v>15</v>
      </c>
      <c r="S333" s="50" t="s">
        <v>7975</v>
      </c>
      <c r="T333" s="4" t="s">
        <v>7975</v>
      </c>
      <c r="U333" s="4">
        <v>0.33</v>
      </c>
    </row>
    <row r="334" spans="1:21" x14ac:dyDescent="0.25">
      <c r="A334" s="44">
        <f>IF(IF(Helper_2!$C$3&lt;&gt;"",COUNTIF(G334:H334,"*"&amp;Helper_2!$C$3&amp;"*"),0)&gt;0,MAX($A$4:A333)+1,0)</f>
        <v>0</v>
      </c>
      <c r="B334" s="44">
        <v>331</v>
      </c>
      <c r="C334" s="44">
        <f>IF(E334="","",IF(COUNTIF($G$4:G334,G334)=1,MAX($C$4:C333)+1,""))</f>
        <v>279</v>
      </c>
      <c r="D334" s="44">
        <v>331</v>
      </c>
      <c r="E334" s="50" t="s">
        <v>4503</v>
      </c>
      <c r="F334" s="50" t="s">
        <v>8082</v>
      </c>
      <c r="G334" s="50" t="s">
        <v>1620</v>
      </c>
      <c r="H334" s="50" t="s">
        <v>1620</v>
      </c>
      <c r="I334" s="50" t="s">
        <v>2389</v>
      </c>
      <c r="J334" s="50">
        <v>2311549</v>
      </c>
      <c r="K334" s="50" t="s">
        <v>7</v>
      </c>
      <c r="L334" s="50" t="s">
        <v>9</v>
      </c>
      <c r="M334" s="50" t="s">
        <v>143</v>
      </c>
      <c r="N334" s="50" t="s">
        <v>6272</v>
      </c>
      <c r="O334" s="50">
        <v>959709</v>
      </c>
      <c r="P334" s="50" t="s">
        <v>6533</v>
      </c>
      <c r="Q334" s="50" t="s">
        <v>480</v>
      </c>
      <c r="R334" s="50" t="s">
        <v>15</v>
      </c>
      <c r="S334" s="50" t="s">
        <v>8083</v>
      </c>
      <c r="T334" s="4" t="s">
        <v>8083</v>
      </c>
      <c r="U334" s="4">
        <v>0.69</v>
      </c>
    </row>
    <row r="335" spans="1:21" x14ac:dyDescent="0.25">
      <c r="A335" s="44">
        <f>IF(IF(Helper_2!$C$3&lt;&gt;"",COUNTIF(G335:H335,"*"&amp;Helper_2!$C$3&amp;"*"),0)&gt;0,MAX($A$4:A334)+1,0)</f>
        <v>0</v>
      </c>
      <c r="B335" s="44">
        <v>332</v>
      </c>
      <c r="C335" s="44">
        <f>IF(E335="","",IF(COUNTIF($G$4:G335,G335)=1,MAX($C$4:C334)+1,""))</f>
        <v>280</v>
      </c>
      <c r="D335" s="44">
        <v>332</v>
      </c>
      <c r="E335" s="50" t="s">
        <v>4439</v>
      </c>
      <c r="F335" s="50" t="s">
        <v>7972</v>
      </c>
      <c r="G335" s="50" t="s">
        <v>1585</v>
      </c>
      <c r="H335" s="50" t="s">
        <v>1585</v>
      </c>
      <c r="I335" s="50" t="s">
        <v>2389</v>
      </c>
      <c r="J335" s="50">
        <v>2311509</v>
      </c>
      <c r="K335" s="50" t="s">
        <v>7</v>
      </c>
      <c r="L335" s="50" t="s">
        <v>9</v>
      </c>
      <c r="M335" s="50" t="s">
        <v>143</v>
      </c>
      <c r="N335" s="50" t="s">
        <v>6272</v>
      </c>
      <c r="O335" s="50">
        <v>959709</v>
      </c>
      <c r="P335" s="50" t="s">
        <v>6533</v>
      </c>
      <c r="Q335" s="50" t="s">
        <v>457</v>
      </c>
      <c r="R335" s="50" t="s">
        <v>15</v>
      </c>
      <c r="S335" s="50" t="s">
        <v>7973</v>
      </c>
      <c r="T335" s="4" t="s">
        <v>7973</v>
      </c>
      <c r="U335" s="4">
        <v>2.16</v>
      </c>
    </row>
    <row r="336" spans="1:21" x14ac:dyDescent="0.25">
      <c r="A336" s="44">
        <f>IF(IF(Helper_2!$C$3&lt;&gt;"",COUNTIF(G336:H336,"*"&amp;Helper_2!$C$3&amp;"*"),0)&gt;0,MAX($A$4:A335)+1,0)</f>
        <v>0</v>
      </c>
      <c r="B336" s="44">
        <v>333</v>
      </c>
      <c r="C336" s="44">
        <f>IF(E336="","",IF(COUNTIF($G$4:G336,G336)=1,MAX($C$4:C335)+1,""))</f>
        <v>281</v>
      </c>
      <c r="D336" s="44">
        <v>333</v>
      </c>
      <c r="E336" s="50" t="s">
        <v>4442</v>
      </c>
      <c r="F336" s="50" t="s">
        <v>7976</v>
      </c>
      <c r="G336" s="50" t="s">
        <v>1586</v>
      </c>
      <c r="H336" s="50" t="s">
        <v>1586</v>
      </c>
      <c r="I336" s="50" t="s">
        <v>2389</v>
      </c>
      <c r="J336" s="50">
        <v>2311503</v>
      </c>
      <c r="K336" s="50" t="s">
        <v>7</v>
      </c>
      <c r="L336" s="50" t="s">
        <v>9</v>
      </c>
      <c r="M336" s="50" t="s">
        <v>143</v>
      </c>
      <c r="N336" s="50" t="s">
        <v>6272</v>
      </c>
      <c r="O336" s="50">
        <v>959709</v>
      </c>
      <c r="P336" s="50" t="s">
        <v>6533</v>
      </c>
      <c r="Q336" s="50" t="s">
        <v>458</v>
      </c>
      <c r="R336" s="50" t="s">
        <v>10</v>
      </c>
      <c r="S336" s="50" t="s">
        <v>7977</v>
      </c>
      <c r="T336" s="4" t="s">
        <v>7977</v>
      </c>
      <c r="U336" s="4">
        <v>0.25</v>
      </c>
    </row>
    <row r="337" spans="1:21" x14ac:dyDescent="0.25">
      <c r="A337" s="44">
        <f>IF(IF(Helper_2!$C$3&lt;&gt;"",COUNTIF(G337:H337,"*"&amp;Helper_2!$C$3&amp;"*"),0)&gt;0,MAX($A$4:A336)+1,0)</f>
        <v>0</v>
      </c>
      <c r="B337" s="44">
        <v>334</v>
      </c>
      <c r="C337" s="44">
        <f>IF(E337="","",IF(COUNTIF($G$4:G337,G337)=1,MAX($C$4:C336)+1,""))</f>
        <v>282</v>
      </c>
      <c r="D337" s="44">
        <v>334</v>
      </c>
      <c r="E337" s="50" t="s">
        <v>4501</v>
      </c>
      <c r="F337" s="50" t="s">
        <v>8078</v>
      </c>
      <c r="G337" s="50" t="s">
        <v>1618</v>
      </c>
      <c r="H337" s="50" t="s">
        <v>1618</v>
      </c>
      <c r="I337" s="50" t="s">
        <v>2389</v>
      </c>
      <c r="J337" s="50">
        <v>2310900</v>
      </c>
      <c r="K337" s="50" t="s">
        <v>7</v>
      </c>
      <c r="L337" s="50" t="s">
        <v>9</v>
      </c>
      <c r="M337" s="50" t="s">
        <v>143</v>
      </c>
      <c r="N337" s="50" t="s">
        <v>6272</v>
      </c>
      <c r="O337" s="50">
        <v>959709</v>
      </c>
      <c r="P337" s="50" t="s">
        <v>6533</v>
      </c>
      <c r="Q337" s="50" t="s">
        <v>478</v>
      </c>
      <c r="R337" s="50" t="s">
        <v>10</v>
      </c>
      <c r="S337" s="50" t="s">
        <v>8079</v>
      </c>
      <c r="T337" s="4" t="s">
        <v>8079</v>
      </c>
      <c r="U337" s="4">
        <v>0.05</v>
      </c>
    </row>
    <row r="338" spans="1:21" x14ac:dyDescent="0.25">
      <c r="A338" s="44">
        <f>IF(IF(Helper_2!$C$3&lt;&gt;"",COUNTIF(G338:H338,"*"&amp;Helper_2!$C$3&amp;"*"),0)&gt;0,MAX($A$4:A337)+1,0)</f>
        <v>0</v>
      </c>
      <c r="B338" s="44">
        <v>335</v>
      </c>
      <c r="C338" s="44">
        <f>IF(E338="","",IF(COUNTIF($G$4:G338,G338)=1,MAX($C$4:C337)+1,""))</f>
        <v>283</v>
      </c>
      <c r="D338" s="44">
        <v>335</v>
      </c>
      <c r="E338" s="50" t="s">
        <v>4438</v>
      </c>
      <c r="F338" s="50" t="s">
        <v>7970</v>
      </c>
      <c r="G338" s="50" t="s">
        <v>1584</v>
      </c>
      <c r="H338" s="50" t="s">
        <v>1584</v>
      </c>
      <c r="I338" s="50" t="s">
        <v>2389</v>
      </c>
      <c r="J338" s="50">
        <v>2310886</v>
      </c>
      <c r="K338" s="50" t="s">
        <v>7</v>
      </c>
      <c r="L338" s="50" t="s">
        <v>9</v>
      </c>
      <c r="M338" s="50" t="s">
        <v>143</v>
      </c>
      <c r="N338" s="50" t="s">
        <v>6272</v>
      </c>
      <c r="O338" s="50">
        <v>959709</v>
      </c>
      <c r="P338" s="50" t="s">
        <v>6533</v>
      </c>
      <c r="Q338" s="50" t="s">
        <v>456</v>
      </c>
      <c r="R338" s="50" t="s">
        <v>10</v>
      </c>
      <c r="S338" s="50" t="s">
        <v>7971</v>
      </c>
      <c r="T338" s="4" t="s">
        <v>7971</v>
      </c>
      <c r="U338" s="4">
        <v>7.4999999999999997E-2</v>
      </c>
    </row>
    <row r="339" spans="1:21" x14ac:dyDescent="0.25">
      <c r="A339" s="44">
        <f>IF(IF(Helper_2!$C$3&lt;&gt;"",COUNTIF(G339:H339,"*"&amp;Helper_2!$C$3&amp;"*"),0)&gt;0,MAX($A$4:A338)+1,0)</f>
        <v>0</v>
      </c>
      <c r="B339" s="44">
        <v>336</v>
      </c>
      <c r="C339" s="44">
        <f>IF(E339="","",IF(COUNTIF($G$4:G339,G339)=1,MAX($C$4:C338)+1,""))</f>
        <v>284</v>
      </c>
      <c r="D339" s="44">
        <v>336</v>
      </c>
      <c r="E339" s="50" t="s">
        <v>4502</v>
      </c>
      <c r="F339" s="50" t="s">
        <v>8080</v>
      </c>
      <c r="G339" s="50" t="s">
        <v>1619</v>
      </c>
      <c r="H339" s="50" t="s">
        <v>1619</v>
      </c>
      <c r="I339" s="50" t="s">
        <v>2389</v>
      </c>
      <c r="J339" s="50">
        <v>2310874</v>
      </c>
      <c r="K339" s="50" t="s">
        <v>7</v>
      </c>
      <c r="L339" s="50" t="s">
        <v>9</v>
      </c>
      <c r="M339" s="50" t="s">
        <v>143</v>
      </c>
      <c r="N339" s="50" t="s">
        <v>6272</v>
      </c>
      <c r="O339" s="50">
        <v>959709</v>
      </c>
      <c r="P339" s="50" t="s">
        <v>6533</v>
      </c>
      <c r="Q339" s="50" t="s">
        <v>479</v>
      </c>
      <c r="R339" s="50" t="s">
        <v>10</v>
      </c>
      <c r="S339" s="50" t="s">
        <v>8081</v>
      </c>
      <c r="T339" s="4" t="s">
        <v>8081</v>
      </c>
      <c r="U339" s="4">
        <v>0.15</v>
      </c>
    </row>
    <row r="340" spans="1:21" x14ac:dyDescent="0.25">
      <c r="A340" s="44">
        <f>IF(IF(Helper_2!$C$3&lt;&gt;"",COUNTIF(G340:H340,"*"&amp;Helper_2!$C$3&amp;"*"),0)&gt;0,MAX($A$4:A339)+1,0)</f>
        <v>0</v>
      </c>
      <c r="B340" s="44">
        <v>337</v>
      </c>
      <c r="C340" s="44">
        <f>IF(E340="","",IF(COUNTIF($G$4:G340,G340)=1,MAX($C$4:C339)+1,""))</f>
        <v>285</v>
      </c>
      <c r="D340" s="44">
        <v>337</v>
      </c>
      <c r="E340" s="50" t="s">
        <v>4304</v>
      </c>
      <c r="F340" s="50" t="s">
        <v>7722</v>
      </c>
      <c r="G340" s="50" t="s">
        <v>1489</v>
      </c>
      <c r="H340" s="50" t="s">
        <v>1489</v>
      </c>
      <c r="I340" s="50" t="s">
        <v>2389</v>
      </c>
      <c r="J340" s="50">
        <v>2310863</v>
      </c>
      <c r="K340" s="50" t="s">
        <v>7</v>
      </c>
      <c r="L340" s="50" t="s">
        <v>9</v>
      </c>
      <c r="M340" s="50" t="s">
        <v>143</v>
      </c>
      <c r="N340" s="50" t="s">
        <v>6272</v>
      </c>
      <c r="O340" s="50">
        <v>1046578</v>
      </c>
      <c r="P340" s="50" t="s">
        <v>6537</v>
      </c>
      <c r="Q340" s="50" t="s">
        <v>4305</v>
      </c>
      <c r="R340" s="50" t="s">
        <v>15</v>
      </c>
      <c r="S340" s="50" t="s">
        <v>7723</v>
      </c>
      <c r="T340" s="4" t="s">
        <v>7723</v>
      </c>
      <c r="U340" s="4">
        <v>0.57599999999999996</v>
      </c>
    </row>
    <row r="341" spans="1:21" x14ac:dyDescent="0.25">
      <c r="A341" s="44">
        <f>IF(IF(Helper_2!$C$3&lt;&gt;"",COUNTIF(G341:H341,"*"&amp;Helper_2!$C$3&amp;"*"),0)&gt;0,MAX($A$4:A340)+1,0)</f>
        <v>0</v>
      </c>
      <c r="B341" s="44">
        <v>338</v>
      </c>
      <c r="C341" s="44">
        <f>IF(E341="","",IF(COUNTIF($G$4:G341,G341)=1,MAX($C$4:C340)+1,""))</f>
        <v>286</v>
      </c>
      <c r="D341" s="44">
        <v>338</v>
      </c>
      <c r="E341" s="50" t="s">
        <v>4247</v>
      </c>
      <c r="F341" s="50" t="s">
        <v>7618</v>
      </c>
      <c r="G341" s="50" t="s">
        <v>1455</v>
      </c>
      <c r="H341" s="50" t="s">
        <v>1455</v>
      </c>
      <c r="I341" s="50" t="s">
        <v>2389</v>
      </c>
      <c r="J341" s="50">
        <v>2310851</v>
      </c>
      <c r="K341" s="50" t="s">
        <v>7</v>
      </c>
      <c r="L341" s="50" t="s">
        <v>9</v>
      </c>
      <c r="M341" s="50" t="s">
        <v>143</v>
      </c>
      <c r="N341" s="50" t="s">
        <v>6272</v>
      </c>
      <c r="O341" s="50">
        <v>1046578</v>
      </c>
      <c r="P341" s="50" t="s">
        <v>6537</v>
      </c>
      <c r="Q341" s="50" t="s">
        <v>4248</v>
      </c>
      <c r="R341" s="50" t="s">
        <v>15</v>
      </c>
      <c r="S341" s="50" t="s">
        <v>7619</v>
      </c>
      <c r="T341" s="4" t="s">
        <v>7619</v>
      </c>
      <c r="U341" s="4">
        <v>0.57599999999999996</v>
      </c>
    </row>
    <row r="342" spans="1:21" x14ac:dyDescent="0.25">
      <c r="A342" s="44">
        <f>IF(IF(Helper_2!$C$3&lt;&gt;"",COUNTIF(G342:H342,"*"&amp;Helper_2!$C$3&amp;"*"),0)&gt;0,MAX($A$4:A341)+1,0)</f>
        <v>0</v>
      </c>
      <c r="B342" s="44">
        <v>339</v>
      </c>
      <c r="C342" s="44">
        <f>IF(E342="","",IF(COUNTIF($G$4:G342,G342)=1,MAX($C$4:C341)+1,""))</f>
        <v>287</v>
      </c>
      <c r="D342" s="44">
        <v>339</v>
      </c>
      <c r="E342" s="50" t="s">
        <v>4302</v>
      </c>
      <c r="F342" s="50" t="s">
        <v>7720</v>
      </c>
      <c r="G342" s="50" t="s">
        <v>1488</v>
      </c>
      <c r="H342" s="50" t="s">
        <v>1488</v>
      </c>
      <c r="I342" s="50" t="s">
        <v>2389</v>
      </c>
      <c r="J342" s="50">
        <v>2310663</v>
      </c>
      <c r="K342" s="50" t="s">
        <v>7</v>
      </c>
      <c r="L342" s="50" t="s">
        <v>9</v>
      </c>
      <c r="M342" s="50" t="s">
        <v>143</v>
      </c>
      <c r="N342" s="50" t="s">
        <v>6272</v>
      </c>
      <c r="O342" s="50">
        <v>1046578</v>
      </c>
      <c r="P342" s="50" t="s">
        <v>6537</v>
      </c>
      <c r="Q342" s="50" t="s">
        <v>4303</v>
      </c>
      <c r="R342" s="50" t="s">
        <v>15</v>
      </c>
      <c r="S342" s="50" t="s">
        <v>7721</v>
      </c>
      <c r="T342" s="4" t="s">
        <v>7721</v>
      </c>
      <c r="U342" s="4">
        <v>0.57599999999999996</v>
      </c>
    </row>
    <row r="343" spans="1:21" x14ac:dyDescent="0.25">
      <c r="A343" s="44">
        <f>IF(IF(Helper_2!$C$3&lt;&gt;"",COUNTIF(G343:H343,"*"&amp;Helper_2!$C$3&amp;"*"),0)&gt;0,MAX($A$4:A342)+1,0)</f>
        <v>0</v>
      </c>
      <c r="B343" s="44">
        <v>340</v>
      </c>
      <c r="C343" s="44">
        <f>IF(E343="","",IF(COUNTIF($G$4:G343,G343)=1,MAX($C$4:C342)+1,""))</f>
        <v>288</v>
      </c>
      <c r="D343" s="44">
        <v>340</v>
      </c>
      <c r="E343" s="50" t="s">
        <v>4529</v>
      </c>
      <c r="F343" s="50" t="s">
        <v>8128</v>
      </c>
      <c r="G343" s="50" t="s">
        <v>1632</v>
      </c>
      <c r="H343" s="50" t="s">
        <v>1632</v>
      </c>
      <c r="I343" s="50" t="s">
        <v>2389</v>
      </c>
      <c r="J343" s="50">
        <v>2310512</v>
      </c>
      <c r="K343" s="50" t="s">
        <v>7</v>
      </c>
      <c r="L343" s="50" t="s">
        <v>9</v>
      </c>
      <c r="M343" s="50" t="s">
        <v>143</v>
      </c>
      <c r="N343" s="50" t="s">
        <v>6272</v>
      </c>
      <c r="O343" s="50">
        <v>994034</v>
      </c>
      <c r="P343" s="50" t="s">
        <v>6523</v>
      </c>
      <c r="Q343" s="50" t="s">
        <v>490</v>
      </c>
      <c r="R343" s="50" t="s">
        <v>10</v>
      </c>
      <c r="S343" s="50" t="s">
        <v>8129</v>
      </c>
      <c r="T343" s="4" t="s">
        <v>8129</v>
      </c>
      <c r="U343" s="4">
        <v>0.72</v>
      </c>
    </row>
    <row r="344" spans="1:21" x14ac:dyDescent="0.25">
      <c r="A344" s="44">
        <f>IF(IF(Helper_2!$C$3&lt;&gt;"",COUNTIF(G344:H344,"*"&amp;Helper_2!$C$3&amp;"*"),0)&gt;0,MAX($A$4:A343)+1,0)</f>
        <v>0</v>
      </c>
      <c r="B344" s="44">
        <v>341</v>
      </c>
      <c r="C344" s="44">
        <f>IF(E344="","",IF(COUNTIF($G$4:G344,G344)=1,MAX($C$4:C343)+1,""))</f>
        <v>289</v>
      </c>
      <c r="D344" s="44">
        <v>341</v>
      </c>
      <c r="E344" s="50" t="s">
        <v>4705</v>
      </c>
      <c r="F344" s="50" t="s">
        <v>8429</v>
      </c>
      <c r="G344" s="50" t="s">
        <v>1745</v>
      </c>
      <c r="H344" s="50" t="s">
        <v>1745</v>
      </c>
      <c r="I344" s="50" t="s">
        <v>2389</v>
      </c>
      <c r="J344" s="50">
        <v>2310473</v>
      </c>
      <c r="K344" s="50" t="s">
        <v>7</v>
      </c>
      <c r="L344" s="50" t="s">
        <v>9</v>
      </c>
      <c r="M344" s="50" t="s">
        <v>143</v>
      </c>
      <c r="N344" s="50" t="s">
        <v>6272</v>
      </c>
      <c r="O344" s="50">
        <v>994034</v>
      </c>
      <c r="P344" s="50" t="s">
        <v>6523</v>
      </c>
      <c r="Q344" s="50" t="s">
        <v>570</v>
      </c>
      <c r="R344" s="50" t="s">
        <v>15</v>
      </c>
      <c r="S344" s="50" t="s">
        <v>8430</v>
      </c>
      <c r="T344" s="4" t="s">
        <v>8430</v>
      </c>
      <c r="U344" s="4">
        <v>0.1</v>
      </c>
    </row>
    <row r="345" spans="1:21" x14ac:dyDescent="0.25">
      <c r="A345" s="44">
        <f>IF(IF(Helper_2!$C$3&lt;&gt;"",COUNTIF(G345:H345,"*"&amp;Helper_2!$C$3&amp;"*"),0)&gt;0,MAX($A$4:A344)+1,0)</f>
        <v>0</v>
      </c>
      <c r="B345" s="44">
        <v>342</v>
      </c>
      <c r="C345" s="44">
        <f>IF(E345="","",IF(COUNTIF($G$4:G345,G345)=1,MAX($C$4:C344)+1,""))</f>
        <v>290</v>
      </c>
      <c r="D345" s="44">
        <v>342</v>
      </c>
      <c r="E345" s="50" t="s">
        <v>4528</v>
      </c>
      <c r="F345" s="50" t="s">
        <v>8126</v>
      </c>
      <c r="G345" s="50" t="s">
        <v>1631</v>
      </c>
      <c r="H345" s="50" t="s">
        <v>1631</v>
      </c>
      <c r="I345" s="50" t="s">
        <v>2389</v>
      </c>
      <c r="J345" s="50">
        <v>2310461</v>
      </c>
      <c r="K345" s="50" t="s">
        <v>7</v>
      </c>
      <c r="L345" s="50" t="s">
        <v>9</v>
      </c>
      <c r="M345" s="50" t="s">
        <v>143</v>
      </c>
      <c r="N345" s="50" t="s">
        <v>6272</v>
      </c>
      <c r="O345" s="50">
        <v>994034</v>
      </c>
      <c r="P345" s="50" t="s">
        <v>6523</v>
      </c>
      <c r="Q345" s="50" t="s">
        <v>489</v>
      </c>
      <c r="R345" s="50" t="s">
        <v>15</v>
      </c>
      <c r="S345" s="50" t="s">
        <v>8127</v>
      </c>
      <c r="T345" s="4" t="s">
        <v>8127</v>
      </c>
      <c r="U345" s="4">
        <v>0.95</v>
      </c>
    </row>
    <row r="346" spans="1:21" x14ac:dyDescent="0.25">
      <c r="A346" s="44">
        <f>IF(IF(Helper_2!$C$3&lt;&gt;"",COUNTIF(G346:H346,"*"&amp;Helper_2!$C$3&amp;"*"),0)&gt;0,MAX($A$4:A345)+1,0)</f>
        <v>0</v>
      </c>
      <c r="B346" s="44">
        <v>343</v>
      </c>
      <c r="C346" s="44">
        <f>IF(E346="","",IF(COUNTIF($G$4:G346,G346)=1,MAX($C$4:C345)+1,""))</f>
        <v>291</v>
      </c>
      <c r="D346" s="44">
        <v>343</v>
      </c>
      <c r="E346" s="50" t="s">
        <v>4527</v>
      </c>
      <c r="F346" s="50" t="s">
        <v>8123</v>
      </c>
      <c r="G346" s="50" t="s">
        <v>1630</v>
      </c>
      <c r="H346" s="50" t="s">
        <v>1630</v>
      </c>
      <c r="I346" s="50" t="s">
        <v>2389</v>
      </c>
      <c r="J346" s="50">
        <v>2310389</v>
      </c>
      <c r="K346" s="50" t="s">
        <v>7</v>
      </c>
      <c r="L346" s="50" t="s">
        <v>9</v>
      </c>
      <c r="M346" s="50" t="s">
        <v>143</v>
      </c>
      <c r="N346" s="50" t="s">
        <v>6272</v>
      </c>
      <c r="O346" s="50">
        <v>994034</v>
      </c>
      <c r="P346" s="50" t="s">
        <v>6523</v>
      </c>
      <c r="Q346" s="50" t="s">
        <v>488</v>
      </c>
      <c r="R346" s="50" t="s">
        <v>15</v>
      </c>
      <c r="S346" s="50" t="s">
        <v>8124</v>
      </c>
      <c r="T346" s="4" t="s">
        <v>8125</v>
      </c>
      <c r="U346" s="4">
        <v>0.96</v>
      </c>
    </row>
    <row r="347" spans="1:21" x14ac:dyDescent="0.25">
      <c r="A347" s="44">
        <f>IF(IF(Helper_2!$C$3&lt;&gt;"",COUNTIF(G347:H347,"*"&amp;Helper_2!$C$3&amp;"*"),0)&gt;0,MAX($A$4:A346)+1,0)</f>
        <v>0</v>
      </c>
      <c r="B347" s="44">
        <v>344</v>
      </c>
      <c r="C347" s="44">
        <f>IF(E347="","",IF(COUNTIF($G$4:G347,G347)=1,MAX($C$4:C346)+1,""))</f>
        <v>292</v>
      </c>
      <c r="D347" s="44">
        <v>344</v>
      </c>
      <c r="E347" s="50" t="s">
        <v>4526</v>
      </c>
      <c r="F347" s="50" t="s">
        <v>8120</v>
      </c>
      <c r="G347" s="50" t="s">
        <v>1629</v>
      </c>
      <c r="H347" s="50" t="s">
        <v>1629</v>
      </c>
      <c r="I347" s="50" t="s">
        <v>2389</v>
      </c>
      <c r="J347" s="50">
        <v>2310387</v>
      </c>
      <c r="K347" s="50" t="s">
        <v>7</v>
      </c>
      <c r="L347" s="50" t="s">
        <v>9</v>
      </c>
      <c r="M347" s="50" t="s">
        <v>143</v>
      </c>
      <c r="N347" s="50" t="s">
        <v>6272</v>
      </c>
      <c r="O347" s="50">
        <v>994034</v>
      </c>
      <c r="P347" s="50" t="s">
        <v>6523</v>
      </c>
      <c r="Q347" s="50" t="s">
        <v>487</v>
      </c>
      <c r="R347" s="50" t="s">
        <v>15</v>
      </c>
      <c r="S347" s="50" t="s">
        <v>8121</v>
      </c>
      <c r="T347" s="4" t="s">
        <v>8122</v>
      </c>
      <c r="U347" s="4">
        <v>1.1499999999999999</v>
      </c>
    </row>
    <row r="348" spans="1:21" x14ac:dyDescent="0.25">
      <c r="A348" s="44">
        <f>IF(IF(Helper_2!$C$3&lt;&gt;"",COUNTIF(G348:H348,"*"&amp;Helper_2!$C$3&amp;"*"),0)&gt;0,MAX($A$4:A347)+1,0)</f>
        <v>0</v>
      </c>
      <c r="B348" s="44">
        <v>345</v>
      </c>
      <c r="C348" s="44">
        <f>IF(E348="","",IF(COUNTIF($G$4:G348,G348)=1,MAX($C$4:C347)+1,""))</f>
        <v>293</v>
      </c>
      <c r="D348" s="44">
        <v>345</v>
      </c>
      <c r="E348" s="50" t="s">
        <v>5716</v>
      </c>
      <c r="F348" s="50" t="s">
        <v>10012</v>
      </c>
      <c r="G348" s="50" t="s">
        <v>3799</v>
      </c>
      <c r="H348" s="50" t="s">
        <v>3799</v>
      </c>
      <c r="I348" s="50" t="s">
        <v>2389</v>
      </c>
      <c r="J348" s="50">
        <v>2310367</v>
      </c>
      <c r="K348" s="50" t="s">
        <v>7</v>
      </c>
      <c r="L348" s="50" t="s">
        <v>2661</v>
      </c>
      <c r="M348" s="50" t="s">
        <v>143</v>
      </c>
      <c r="N348" s="50" t="s">
        <v>6261</v>
      </c>
      <c r="O348" s="50">
        <v>1000789</v>
      </c>
      <c r="P348" s="50" t="s">
        <v>7150</v>
      </c>
      <c r="Q348" s="50" t="s">
        <v>3801</v>
      </c>
      <c r="R348" s="50" t="s">
        <v>8</v>
      </c>
      <c r="S348" s="50" t="s">
        <v>10013</v>
      </c>
      <c r="T348" s="4" t="s">
        <v>10013</v>
      </c>
      <c r="U348" s="4">
        <v>1</v>
      </c>
    </row>
    <row r="349" spans="1:21" x14ac:dyDescent="0.25">
      <c r="A349" s="44">
        <f>IF(IF(Helper_2!$C$3&lt;&gt;"",COUNTIF(G349:H349,"*"&amp;Helper_2!$C$3&amp;"*"),0)&gt;0,MAX($A$4:A348)+1,0)</f>
        <v>0</v>
      </c>
      <c r="B349" s="44">
        <v>346</v>
      </c>
      <c r="C349" s="44">
        <f>IF(E349="","",IF(COUNTIF($G$4:G349,G349)=1,MAX($C$4:C348)+1,""))</f>
        <v>294</v>
      </c>
      <c r="D349" s="44">
        <v>346</v>
      </c>
      <c r="E349" s="50" t="s">
        <v>4610</v>
      </c>
      <c r="F349" s="50" t="s">
        <v>8261</v>
      </c>
      <c r="G349" s="50" t="s">
        <v>1688</v>
      </c>
      <c r="H349" s="50" t="s">
        <v>1688</v>
      </c>
      <c r="I349" s="50" t="s">
        <v>2389</v>
      </c>
      <c r="J349" s="50">
        <v>2310219</v>
      </c>
      <c r="K349" s="50" t="s">
        <v>7</v>
      </c>
      <c r="L349" s="50" t="s">
        <v>9</v>
      </c>
      <c r="M349" s="50" t="s">
        <v>143</v>
      </c>
      <c r="N349" s="50" t="s">
        <v>6261</v>
      </c>
      <c r="O349" s="50">
        <v>995224</v>
      </c>
      <c r="P349" s="50" t="s">
        <v>6268</v>
      </c>
      <c r="Q349" s="50" t="s">
        <v>528</v>
      </c>
      <c r="R349" s="50" t="s">
        <v>15</v>
      </c>
      <c r="S349" s="50" t="s">
        <v>8262</v>
      </c>
      <c r="T349" s="4" t="s">
        <v>8263</v>
      </c>
      <c r="U349" s="4">
        <v>90</v>
      </c>
    </row>
    <row r="350" spans="1:21" x14ac:dyDescent="0.25">
      <c r="A350" s="44">
        <f>IF(IF(Helper_2!$C$3&lt;&gt;"",COUNTIF(G350:H350,"*"&amp;Helper_2!$C$3&amp;"*"),0)&gt;0,MAX($A$4:A349)+1,0)</f>
        <v>0</v>
      </c>
      <c r="B350" s="44">
        <v>347</v>
      </c>
      <c r="C350" s="44">
        <f>IF(E350="","",IF(COUNTIF($G$4:G350,G350)=1,MAX($C$4:C349)+1,""))</f>
        <v>295</v>
      </c>
      <c r="D350" s="44">
        <v>347</v>
      </c>
      <c r="E350" s="50" t="s">
        <v>5193</v>
      </c>
      <c r="F350" s="50" t="s">
        <v>9189</v>
      </c>
      <c r="G350" s="50" t="s">
        <v>2071</v>
      </c>
      <c r="H350" s="50" t="s">
        <v>2071</v>
      </c>
      <c r="I350" s="50" t="s">
        <v>2389</v>
      </c>
      <c r="J350" s="50">
        <v>2310217</v>
      </c>
      <c r="K350" s="50" t="s">
        <v>7</v>
      </c>
      <c r="L350" s="50" t="s">
        <v>9</v>
      </c>
      <c r="M350" s="50" t="s">
        <v>143</v>
      </c>
      <c r="N350" s="50" t="s">
        <v>6263</v>
      </c>
      <c r="O350" s="50">
        <v>1028357</v>
      </c>
      <c r="P350" s="50" t="s">
        <v>6308</v>
      </c>
      <c r="Q350" s="50" t="s">
        <v>817</v>
      </c>
      <c r="R350" s="50" t="s">
        <v>10</v>
      </c>
      <c r="S350" s="50" t="s">
        <v>9190</v>
      </c>
      <c r="T350" s="4" t="s">
        <v>9190</v>
      </c>
      <c r="U350" s="4">
        <v>0.108</v>
      </c>
    </row>
    <row r="351" spans="1:21" x14ac:dyDescent="0.25">
      <c r="A351" s="44">
        <f>IF(IF(Helper_2!$C$3&lt;&gt;"",COUNTIF(G351:H351,"*"&amp;Helper_2!$C$3&amp;"*"),0)&gt;0,MAX($A$4:A350)+1,0)</f>
        <v>0</v>
      </c>
      <c r="B351" s="44">
        <v>348</v>
      </c>
      <c r="C351" s="44">
        <f>IF(E351="","",IF(COUNTIF($G$4:G351,G351)=1,MAX($C$4:C350)+1,""))</f>
        <v>296</v>
      </c>
      <c r="D351" s="44">
        <v>348</v>
      </c>
      <c r="E351" s="50" t="s">
        <v>5123</v>
      </c>
      <c r="F351" s="50" t="s">
        <v>11324</v>
      </c>
      <c r="G351" s="50" t="s">
        <v>2019</v>
      </c>
      <c r="H351" s="50" t="s">
        <v>2019</v>
      </c>
      <c r="I351" s="50" t="s">
        <v>2389</v>
      </c>
      <c r="J351" s="50">
        <v>2310215</v>
      </c>
      <c r="K351" s="50" t="s">
        <v>7</v>
      </c>
      <c r="L351" s="50" t="s">
        <v>9</v>
      </c>
      <c r="M351" s="50" t="s">
        <v>143</v>
      </c>
      <c r="N351" s="50" t="s">
        <v>6263</v>
      </c>
      <c r="O351" s="50">
        <v>1028357</v>
      </c>
      <c r="P351" s="50" t="s">
        <v>6308</v>
      </c>
      <c r="Q351" s="50" t="s">
        <v>778</v>
      </c>
      <c r="R351" s="50" t="s">
        <v>15</v>
      </c>
      <c r="S351" s="50" t="s">
        <v>11325</v>
      </c>
      <c r="T351" s="4" t="s">
        <v>11326</v>
      </c>
      <c r="U351" s="4">
        <v>0</v>
      </c>
    </row>
    <row r="352" spans="1:21" x14ac:dyDescent="0.25">
      <c r="A352" s="44">
        <f>IF(IF(Helper_2!$C$3&lt;&gt;"",COUNTIF(G352:H352,"*"&amp;Helper_2!$C$3&amp;"*"),0)&gt;0,MAX($A$4:A351)+1,0)</f>
        <v>0</v>
      </c>
      <c r="B352" s="44">
        <v>349</v>
      </c>
      <c r="C352" s="44">
        <f>IF(E352="","",IF(COUNTIF($G$4:G352,G352)=1,MAX($C$4:C351)+1,""))</f>
        <v>297</v>
      </c>
      <c r="D352" s="44">
        <v>349</v>
      </c>
      <c r="E352" s="50" t="s">
        <v>5191</v>
      </c>
      <c r="F352" s="50" t="s">
        <v>9185</v>
      </c>
      <c r="G352" s="50" t="s">
        <v>2069</v>
      </c>
      <c r="H352" s="50" t="s">
        <v>2069</v>
      </c>
      <c r="I352" s="50" t="s">
        <v>2389</v>
      </c>
      <c r="J352" s="50">
        <v>2310198</v>
      </c>
      <c r="K352" s="50" t="s">
        <v>7</v>
      </c>
      <c r="L352" s="50" t="s">
        <v>9</v>
      </c>
      <c r="M352" s="50" t="s">
        <v>143</v>
      </c>
      <c r="N352" s="50" t="s">
        <v>6263</v>
      </c>
      <c r="O352" s="50">
        <v>1028357</v>
      </c>
      <c r="P352" s="50" t="s">
        <v>6308</v>
      </c>
      <c r="Q352" s="50" t="s">
        <v>816</v>
      </c>
      <c r="R352" s="50" t="s">
        <v>10</v>
      </c>
      <c r="S352" s="50" t="s">
        <v>9186</v>
      </c>
      <c r="T352" s="4" t="s">
        <v>9186</v>
      </c>
      <c r="U352" s="4">
        <v>5.8000000000000003E-2</v>
      </c>
    </row>
    <row r="353" spans="1:21" x14ac:dyDescent="0.25">
      <c r="A353" s="44">
        <f>IF(IF(Helper_2!$C$3&lt;&gt;"",COUNTIF(G353:H353,"*"&amp;Helper_2!$C$3&amp;"*"),0)&gt;0,MAX($A$4:A352)+1,0)</f>
        <v>0</v>
      </c>
      <c r="B353" s="44">
        <v>350</v>
      </c>
      <c r="C353" s="44">
        <f>IF(E353="","",IF(COUNTIF($G$4:G353,G353)=1,MAX($C$4:C352)+1,""))</f>
        <v>298</v>
      </c>
      <c r="D353" s="44">
        <v>350</v>
      </c>
      <c r="E353" s="50" t="s">
        <v>5180</v>
      </c>
      <c r="F353" s="50" t="s">
        <v>9172</v>
      </c>
      <c r="G353" s="50" t="s">
        <v>2060</v>
      </c>
      <c r="H353" s="50" t="s">
        <v>2060</v>
      </c>
      <c r="I353" s="50" t="s">
        <v>2389</v>
      </c>
      <c r="J353" s="50">
        <v>2310168</v>
      </c>
      <c r="K353" s="50" t="s">
        <v>7</v>
      </c>
      <c r="L353" s="50" t="s">
        <v>9</v>
      </c>
      <c r="M353" s="50" t="s">
        <v>143</v>
      </c>
      <c r="N353" s="50" t="s">
        <v>6263</v>
      </c>
      <c r="O353" s="50">
        <v>1028357</v>
      </c>
      <c r="P353" s="50" t="s">
        <v>6308</v>
      </c>
      <c r="Q353" s="50" t="s">
        <v>809</v>
      </c>
      <c r="R353" s="50" t="s">
        <v>10</v>
      </c>
      <c r="S353" s="50" t="s">
        <v>9173</v>
      </c>
      <c r="T353" s="4" t="s">
        <v>9173</v>
      </c>
      <c r="U353" s="4">
        <v>4.2999999999999997E-2</v>
      </c>
    </row>
    <row r="354" spans="1:21" x14ac:dyDescent="0.25">
      <c r="A354" s="44">
        <f>IF(IF(Helper_2!$C$3&lt;&gt;"",COUNTIF(G354:H354,"*"&amp;Helper_2!$C$3&amp;"*"),0)&gt;0,MAX($A$4:A353)+1,0)</f>
        <v>0</v>
      </c>
      <c r="B354" s="44">
        <v>351</v>
      </c>
      <c r="C354" s="44">
        <f>IF(E354="","",IF(COUNTIF($G$4:G354,G354)=1,MAX($C$4:C353)+1,""))</f>
        <v>299</v>
      </c>
      <c r="D354" s="44">
        <v>351</v>
      </c>
      <c r="E354" s="50" t="s">
        <v>5125</v>
      </c>
      <c r="F354" s="50" t="s">
        <v>9082</v>
      </c>
      <c r="G354" s="50" t="s">
        <v>2021</v>
      </c>
      <c r="H354" s="50" t="s">
        <v>2021</v>
      </c>
      <c r="I354" s="50" t="s">
        <v>2389</v>
      </c>
      <c r="J354" s="50">
        <v>2310162</v>
      </c>
      <c r="K354" s="50" t="s">
        <v>7</v>
      </c>
      <c r="L354" s="50" t="s">
        <v>9</v>
      </c>
      <c r="M354" s="50" t="s">
        <v>143</v>
      </c>
      <c r="N354" s="50" t="s">
        <v>6263</v>
      </c>
      <c r="O354" s="50">
        <v>1028357</v>
      </c>
      <c r="P354" s="50" t="s">
        <v>6308</v>
      </c>
      <c r="Q354" s="50" t="s">
        <v>780</v>
      </c>
      <c r="R354" s="50" t="s">
        <v>15</v>
      </c>
      <c r="S354" s="50" t="s">
        <v>9083</v>
      </c>
      <c r="T354" s="4" t="s">
        <v>9084</v>
      </c>
      <c r="U354" s="4">
        <v>1</v>
      </c>
    </row>
    <row r="355" spans="1:21" x14ac:dyDescent="0.25">
      <c r="A355" s="44">
        <f>IF(IF(Helper_2!$C$3&lt;&gt;"",COUNTIF(G355:H355,"*"&amp;Helper_2!$C$3&amp;"*"),0)&gt;0,MAX($A$4:A354)+1,0)</f>
        <v>0</v>
      </c>
      <c r="B355" s="44">
        <v>352</v>
      </c>
      <c r="C355" s="44">
        <f>IF(E355="","",IF(COUNTIF($G$4:G355,G355)=1,MAX($C$4:C354)+1,""))</f>
        <v>300</v>
      </c>
      <c r="D355" s="44">
        <v>352</v>
      </c>
      <c r="E355" s="50" t="s">
        <v>5195</v>
      </c>
      <c r="F355" s="50" t="s">
        <v>9191</v>
      </c>
      <c r="G355" s="50" t="s">
        <v>2073</v>
      </c>
      <c r="H355" s="50" t="s">
        <v>2073</v>
      </c>
      <c r="I355" s="50" t="s">
        <v>2389</v>
      </c>
      <c r="J355" s="50">
        <v>2310158</v>
      </c>
      <c r="K355" s="50" t="s">
        <v>7</v>
      </c>
      <c r="L355" s="50" t="s">
        <v>9</v>
      </c>
      <c r="M355" s="50" t="s">
        <v>143</v>
      </c>
      <c r="N355" s="50" t="s">
        <v>6263</v>
      </c>
      <c r="O355" s="50">
        <v>1028357</v>
      </c>
      <c r="P355" s="50" t="s">
        <v>6308</v>
      </c>
      <c r="Q355" s="50" t="s">
        <v>819</v>
      </c>
      <c r="R355" s="50" t="s">
        <v>15</v>
      </c>
      <c r="S355" s="50" t="s">
        <v>11327</v>
      </c>
      <c r="T355" s="4" t="s">
        <v>9192</v>
      </c>
      <c r="U355" s="4">
        <v>0.13</v>
      </c>
    </row>
    <row r="356" spans="1:21" x14ac:dyDescent="0.25">
      <c r="A356" s="44">
        <f>IF(IF(Helper_2!$C$3&lt;&gt;"",COUNTIF(G356:H356,"*"&amp;Helper_2!$C$3&amp;"*"),0)&gt;0,MAX($A$4:A355)+1,0)</f>
        <v>0</v>
      </c>
      <c r="B356" s="44">
        <v>353</v>
      </c>
      <c r="C356" s="44">
        <f>IF(E356="","",IF(COUNTIF($G$4:G356,G356)=1,MAX($C$4:C355)+1,""))</f>
        <v>301</v>
      </c>
      <c r="D356" s="44">
        <v>353</v>
      </c>
      <c r="E356" s="50" t="s">
        <v>4445</v>
      </c>
      <c r="F356" s="50" t="s">
        <v>7980</v>
      </c>
      <c r="G356" s="50" t="s">
        <v>1588</v>
      </c>
      <c r="H356" s="50" t="s">
        <v>1588</v>
      </c>
      <c r="I356" s="50" t="s">
        <v>2389</v>
      </c>
      <c r="J356" s="50">
        <v>2310154</v>
      </c>
      <c r="K356" s="50" t="s">
        <v>7</v>
      </c>
      <c r="L356" s="50" t="s">
        <v>9</v>
      </c>
      <c r="M356" s="50" t="s">
        <v>143</v>
      </c>
      <c r="N356" s="50" t="s">
        <v>6272</v>
      </c>
      <c r="O356" s="50">
        <v>1046946</v>
      </c>
      <c r="P356" s="50" t="s">
        <v>6520</v>
      </c>
      <c r="Q356" s="50" t="s">
        <v>459</v>
      </c>
      <c r="R356" s="50" t="s">
        <v>15</v>
      </c>
      <c r="S356" s="50" t="s">
        <v>7981</v>
      </c>
      <c r="T356" s="4" t="s">
        <v>7981</v>
      </c>
      <c r="U356" s="4">
        <v>2.16</v>
      </c>
    </row>
    <row r="357" spans="1:21" x14ac:dyDescent="0.25">
      <c r="A357" s="44">
        <f>IF(IF(Helper_2!$C$3&lt;&gt;"",COUNTIF(G357:H357,"*"&amp;Helper_2!$C$3&amp;"*"),0)&gt;0,MAX($A$4:A356)+1,0)</f>
        <v>0</v>
      </c>
      <c r="B357" s="44">
        <v>354</v>
      </c>
      <c r="C357" s="44">
        <f>IF(E357="","",IF(COUNTIF($G$4:G357,G357)=1,MAX($C$4:C356)+1,""))</f>
        <v>302</v>
      </c>
      <c r="D357" s="44">
        <v>354</v>
      </c>
      <c r="E357" s="50" t="s">
        <v>4443</v>
      </c>
      <c r="F357" s="50" t="s">
        <v>7978</v>
      </c>
      <c r="G357" s="50" t="s">
        <v>1587</v>
      </c>
      <c r="H357" s="50" t="s">
        <v>1587</v>
      </c>
      <c r="I357" s="50" t="s">
        <v>2389</v>
      </c>
      <c r="J357" s="50">
        <v>2310152</v>
      </c>
      <c r="K357" s="50" t="s">
        <v>7</v>
      </c>
      <c r="L357" s="50" t="s">
        <v>9</v>
      </c>
      <c r="M357" s="50" t="s">
        <v>143</v>
      </c>
      <c r="N357" s="50" t="s">
        <v>6272</v>
      </c>
      <c r="O357" s="50">
        <v>1046946</v>
      </c>
      <c r="P357" s="50" t="s">
        <v>6520</v>
      </c>
      <c r="Q357" s="50" t="s">
        <v>4444</v>
      </c>
      <c r="R357" s="50" t="s">
        <v>15</v>
      </c>
      <c r="S357" s="50" t="s">
        <v>7979</v>
      </c>
      <c r="T357" s="4" t="s">
        <v>7979</v>
      </c>
      <c r="U357" s="4">
        <v>2.16</v>
      </c>
    </row>
    <row r="358" spans="1:21" x14ac:dyDescent="0.25">
      <c r="A358" s="44">
        <f>IF(IF(Helper_2!$C$3&lt;&gt;"",COUNTIF(G358:H358,"*"&amp;Helper_2!$C$3&amp;"*"),0)&gt;0,MAX($A$4:A357)+1,0)</f>
        <v>0</v>
      </c>
      <c r="B358" s="44">
        <v>355</v>
      </c>
      <c r="C358" s="44">
        <f>IF(E358="","",IF(COUNTIF($G$4:G358,G358)=1,MAX($C$4:C357)+1,""))</f>
        <v>303</v>
      </c>
      <c r="D358" s="44">
        <v>355</v>
      </c>
      <c r="E358" s="50" t="s">
        <v>4446</v>
      </c>
      <c r="F358" s="50" t="s">
        <v>7982</v>
      </c>
      <c r="G358" s="50" t="s">
        <v>1589</v>
      </c>
      <c r="H358" s="50" t="s">
        <v>1589</v>
      </c>
      <c r="I358" s="50" t="s">
        <v>2389</v>
      </c>
      <c r="J358" s="50">
        <v>2310133</v>
      </c>
      <c r="K358" s="50" t="s">
        <v>7</v>
      </c>
      <c r="L358" s="50" t="s">
        <v>9</v>
      </c>
      <c r="M358" s="50" t="s">
        <v>143</v>
      </c>
      <c r="N358" s="50" t="s">
        <v>6272</v>
      </c>
      <c r="O358" s="50">
        <v>1046946</v>
      </c>
      <c r="P358" s="50" t="s">
        <v>6520</v>
      </c>
      <c r="Q358" s="50" t="s">
        <v>460</v>
      </c>
      <c r="R358" s="50" t="s">
        <v>15</v>
      </c>
      <c r="S358" s="50" t="s">
        <v>7983</v>
      </c>
      <c r="T358" s="4" t="s">
        <v>7983</v>
      </c>
      <c r="U358" s="4">
        <v>1.65</v>
      </c>
    </row>
    <row r="359" spans="1:21" x14ac:dyDescent="0.25">
      <c r="A359" s="44">
        <f>IF(IF(Helper_2!$C$3&lt;&gt;"",COUNTIF(G359:H359,"*"&amp;Helper_2!$C$3&amp;"*"),0)&gt;0,MAX($A$4:A358)+1,0)</f>
        <v>0</v>
      </c>
      <c r="B359" s="44">
        <v>356</v>
      </c>
      <c r="C359" s="44">
        <f>IF(E359="","",IF(COUNTIF($G$4:G359,G359)=1,MAX($C$4:C358)+1,""))</f>
        <v>304</v>
      </c>
      <c r="D359" s="44">
        <v>356</v>
      </c>
      <c r="E359" s="50" t="s">
        <v>5129</v>
      </c>
      <c r="F359" s="50" t="s">
        <v>9089</v>
      </c>
      <c r="G359" s="50" t="s">
        <v>2024</v>
      </c>
      <c r="H359" s="50" t="s">
        <v>2024</v>
      </c>
      <c r="I359" s="50" t="s">
        <v>2389</v>
      </c>
      <c r="J359" s="50">
        <v>2310114</v>
      </c>
      <c r="K359" s="50" t="s">
        <v>7</v>
      </c>
      <c r="L359" s="50" t="s">
        <v>9</v>
      </c>
      <c r="M359" s="50" t="s">
        <v>143</v>
      </c>
      <c r="N359" s="50" t="s">
        <v>6272</v>
      </c>
      <c r="O359" s="50">
        <v>1046946</v>
      </c>
      <c r="P359" s="50" t="s">
        <v>6520</v>
      </c>
      <c r="Q359" s="50" t="s">
        <v>781</v>
      </c>
      <c r="R359" s="50" t="s">
        <v>15</v>
      </c>
      <c r="S359" s="50" t="s">
        <v>9090</v>
      </c>
      <c r="T359" s="4" t="s">
        <v>9090</v>
      </c>
      <c r="U359" s="4">
        <v>2.0699999999999998</v>
      </c>
    </row>
    <row r="360" spans="1:21" x14ac:dyDescent="0.25">
      <c r="A360" s="44">
        <f>IF(IF(Helper_2!$C$3&lt;&gt;"",COUNTIF(G360:H360,"*"&amp;Helper_2!$C$3&amp;"*"),0)&gt;0,MAX($A$4:A359)+1,0)</f>
        <v>0</v>
      </c>
      <c r="B360" s="44">
        <v>357</v>
      </c>
      <c r="C360" s="44">
        <f>IF(E360="","",IF(COUNTIF($G$4:G360,G360)=1,MAX($C$4:C359)+1,""))</f>
        <v>305</v>
      </c>
      <c r="D360" s="44">
        <v>357</v>
      </c>
      <c r="E360" s="50" t="s">
        <v>4962</v>
      </c>
      <c r="F360" s="50" t="s">
        <v>8811</v>
      </c>
      <c r="G360" s="50" t="s">
        <v>3219</v>
      </c>
      <c r="H360" s="50" t="s">
        <v>3219</v>
      </c>
      <c r="I360" s="50" t="s">
        <v>2389</v>
      </c>
      <c r="J360" s="50">
        <v>2310112</v>
      </c>
      <c r="K360" s="50" t="s">
        <v>7</v>
      </c>
      <c r="L360" s="50" t="s">
        <v>2656</v>
      </c>
      <c r="M360" s="50" t="s">
        <v>143</v>
      </c>
      <c r="N360" s="50" t="s">
        <v>6272</v>
      </c>
      <c r="O360" s="50">
        <v>1087616</v>
      </c>
      <c r="P360" s="50" t="s">
        <v>6286</v>
      </c>
      <c r="Q360" s="50" t="s">
        <v>3220</v>
      </c>
      <c r="R360" s="50" t="s">
        <v>15</v>
      </c>
      <c r="S360" s="50" t="s">
        <v>8812</v>
      </c>
      <c r="T360" s="4" t="s">
        <v>8812</v>
      </c>
      <c r="U360" s="4">
        <v>0</v>
      </c>
    </row>
    <row r="361" spans="1:21" x14ac:dyDescent="0.25">
      <c r="A361" s="44">
        <f>IF(IF(Helper_2!$C$3&lt;&gt;"",COUNTIF(G361:H361,"*"&amp;Helper_2!$C$3&amp;"*"),0)&gt;0,MAX($A$4:A360)+1,0)</f>
        <v>0</v>
      </c>
      <c r="B361" s="44">
        <v>358</v>
      </c>
      <c r="C361" s="44">
        <f>IF(E361="","",IF(COUNTIF($G$4:G361,G361)=1,MAX($C$4:C360)+1,""))</f>
        <v>306</v>
      </c>
      <c r="D361" s="44">
        <v>358</v>
      </c>
      <c r="E361" s="50" t="s">
        <v>5032</v>
      </c>
      <c r="F361" s="50" t="s">
        <v>8940</v>
      </c>
      <c r="G361" s="50" t="s">
        <v>3269</v>
      </c>
      <c r="H361" s="50" t="s">
        <v>3269</v>
      </c>
      <c r="I361" s="50" t="s">
        <v>2389</v>
      </c>
      <c r="J361" s="50">
        <v>2310110</v>
      </c>
      <c r="K361" s="50" t="s">
        <v>7</v>
      </c>
      <c r="L361" s="50" t="s">
        <v>2656</v>
      </c>
      <c r="M361" s="50" t="s">
        <v>143</v>
      </c>
      <c r="N361" s="50" t="s">
        <v>6272</v>
      </c>
      <c r="O361" s="50">
        <v>1087616</v>
      </c>
      <c r="P361" s="50" t="s">
        <v>6286</v>
      </c>
      <c r="Q361" s="50" t="s">
        <v>3270</v>
      </c>
      <c r="R361" s="50" t="s">
        <v>15</v>
      </c>
      <c r="S361" s="50" t="s">
        <v>8941</v>
      </c>
      <c r="T361" s="4" t="s">
        <v>8941</v>
      </c>
      <c r="U361" s="4">
        <v>0</v>
      </c>
    </row>
    <row r="362" spans="1:21" x14ac:dyDescent="0.25">
      <c r="A362" s="44">
        <f>IF(IF(Helper_2!$C$3&lt;&gt;"",COUNTIF(G362:H362,"*"&amp;Helper_2!$C$3&amp;"*"),0)&gt;0,MAX($A$4:A361)+1,0)</f>
        <v>0</v>
      </c>
      <c r="B362" s="44">
        <v>359</v>
      </c>
      <c r="C362" s="44">
        <f>IF(E362="","",IF(COUNTIF($G$4:G362,G362)=1,MAX($C$4:C361)+1,""))</f>
        <v>307</v>
      </c>
      <c r="D362" s="44">
        <v>359</v>
      </c>
      <c r="E362" s="50" t="s">
        <v>5033</v>
      </c>
      <c r="F362" s="50" t="s">
        <v>8942</v>
      </c>
      <c r="G362" s="50" t="s">
        <v>1967</v>
      </c>
      <c r="H362" s="50" t="s">
        <v>1967</v>
      </c>
      <c r="I362" s="50" t="s">
        <v>2389</v>
      </c>
      <c r="J362" s="50">
        <v>2310107</v>
      </c>
      <c r="K362" s="50" t="s">
        <v>7</v>
      </c>
      <c r="L362" s="50" t="s">
        <v>9</v>
      </c>
      <c r="M362" s="50" t="s">
        <v>143</v>
      </c>
      <c r="N362" s="50" t="s">
        <v>6272</v>
      </c>
      <c r="O362" s="50">
        <v>1087616</v>
      </c>
      <c r="P362" s="50" t="s">
        <v>6286</v>
      </c>
      <c r="Q362" s="50" t="s">
        <v>731</v>
      </c>
      <c r="R362" s="50" t="s">
        <v>15</v>
      </c>
      <c r="S362" s="50" t="s">
        <v>8943</v>
      </c>
      <c r="T362" s="4" t="s">
        <v>8944</v>
      </c>
      <c r="U362" s="4">
        <v>0.28000000000000003</v>
      </c>
    </row>
    <row r="363" spans="1:21" x14ac:dyDescent="0.25">
      <c r="A363" s="44">
        <f>IF(IF(Helper_2!$C$3&lt;&gt;"",COUNTIF(G363:H363,"*"&amp;Helper_2!$C$3&amp;"*"),0)&gt;0,MAX($A$4:A362)+1,0)</f>
        <v>0</v>
      </c>
      <c r="B363" s="44">
        <v>360</v>
      </c>
      <c r="C363" s="44">
        <f>IF(E363="","",IF(COUNTIF($G$4:G363,G363)=1,MAX($C$4:C362)+1,""))</f>
        <v>308</v>
      </c>
      <c r="D363" s="44">
        <v>360</v>
      </c>
      <c r="E363" s="50" t="s">
        <v>5027</v>
      </c>
      <c r="F363" s="50" t="s">
        <v>8932</v>
      </c>
      <c r="G363" s="50" t="s">
        <v>1963</v>
      </c>
      <c r="H363" s="50" t="s">
        <v>1963</v>
      </c>
      <c r="I363" s="50" t="s">
        <v>2389</v>
      </c>
      <c r="J363" s="50">
        <v>2310104</v>
      </c>
      <c r="K363" s="50" t="s">
        <v>7</v>
      </c>
      <c r="L363" s="50" t="s">
        <v>9</v>
      </c>
      <c r="M363" s="50" t="s">
        <v>143</v>
      </c>
      <c r="N363" s="50" t="s">
        <v>6272</v>
      </c>
      <c r="O363" s="50">
        <v>1087616</v>
      </c>
      <c r="P363" s="50" t="s">
        <v>6286</v>
      </c>
      <c r="Q363" s="50" t="s">
        <v>727</v>
      </c>
      <c r="R363" s="50" t="s">
        <v>15</v>
      </c>
      <c r="S363" s="50" t="s">
        <v>8933</v>
      </c>
      <c r="T363" s="4" t="s">
        <v>8934</v>
      </c>
      <c r="U363" s="4">
        <v>0.15</v>
      </c>
    </row>
    <row r="364" spans="1:21" x14ac:dyDescent="0.25">
      <c r="A364" s="44">
        <f>IF(IF(Helper_2!$C$3&lt;&gt;"",COUNTIF(G364:H364,"*"&amp;Helper_2!$C$3&amp;"*"),0)&gt;0,MAX($A$4:A363)+1,0)</f>
        <v>0</v>
      </c>
      <c r="B364" s="44">
        <v>361</v>
      </c>
      <c r="C364" s="44">
        <f>IF(E364="","",IF(COUNTIF($G$4:G364,G364)=1,MAX($C$4:C363)+1,""))</f>
        <v>309</v>
      </c>
      <c r="D364" s="44">
        <v>361</v>
      </c>
      <c r="E364" s="50" t="s">
        <v>5026</v>
      </c>
      <c r="F364" s="50" t="s">
        <v>8930</v>
      </c>
      <c r="G364" s="50" t="s">
        <v>1962</v>
      </c>
      <c r="H364" s="50" t="s">
        <v>1962</v>
      </c>
      <c r="I364" s="50" t="s">
        <v>2389</v>
      </c>
      <c r="J364" s="50">
        <v>2309805</v>
      </c>
      <c r="K364" s="50" t="s">
        <v>7</v>
      </c>
      <c r="L364" s="50" t="s">
        <v>9</v>
      </c>
      <c r="M364" s="50" t="s">
        <v>143</v>
      </c>
      <c r="N364" s="50" t="s">
        <v>6272</v>
      </c>
      <c r="O364" s="50">
        <v>1087616</v>
      </c>
      <c r="P364" s="50" t="s">
        <v>6286</v>
      </c>
      <c r="Q364" s="50" t="s">
        <v>726</v>
      </c>
      <c r="R364" s="50" t="s">
        <v>15</v>
      </c>
      <c r="S364" s="50" t="s">
        <v>8931</v>
      </c>
      <c r="T364" s="4" t="s">
        <v>8931</v>
      </c>
      <c r="U364" s="4">
        <v>0.15</v>
      </c>
    </row>
    <row r="365" spans="1:21" x14ac:dyDescent="0.25">
      <c r="A365" s="44">
        <f>IF(IF(Helper_2!$C$3&lt;&gt;"",COUNTIF(G365:H365,"*"&amp;Helper_2!$C$3&amp;"*"),0)&gt;0,MAX($A$4:A364)+1,0)</f>
        <v>0</v>
      </c>
      <c r="B365" s="44">
        <v>362</v>
      </c>
      <c r="C365" s="44">
        <f>IF(E365="","",IF(COUNTIF($G$4:G365,G365)=1,MAX($C$4:C364)+1,""))</f>
        <v>310</v>
      </c>
      <c r="D365" s="44">
        <v>362</v>
      </c>
      <c r="E365" s="50" t="s">
        <v>4058</v>
      </c>
      <c r="F365" s="50" t="s">
        <v>7275</v>
      </c>
      <c r="G365" s="50" t="s">
        <v>1321</v>
      </c>
      <c r="H365" s="50" t="s">
        <v>1321</v>
      </c>
      <c r="I365" s="50" t="s">
        <v>2389</v>
      </c>
      <c r="J365" s="50">
        <v>2309468</v>
      </c>
      <c r="K365" s="50" t="s">
        <v>7</v>
      </c>
      <c r="L365" s="50" t="s">
        <v>9</v>
      </c>
      <c r="M365" s="50" t="s">
        <v>143</v>
      </c>
      <c r="N365" s="50" t="s">
        <v>6261</v>
      </c>
      <c r="O365" s="50">
        <v>1000797</v>
      </c>
      <c r="P365" s="50" t="s">
        <v>6524</v>
      </c>
      <c r="Q365" s="50" t="s">
        <v>245</v>
      </c>
      <c r="R365" s="50" t="s">
        <v>10</v>
      </c>
      <c r="S365" s="50" t="s">
        <v>7276</v>
      </c>
      <c r="T365" s="4" t="s">
        <v>7276</v>
      </c>
      <c r="U365" s="4">
        <v>0.1512</v>
      </c>
    </row>
    <row r="366" spans="1:21" x14ac:dyDescent="0.25">
      <c r="A366" s="44">
        <f>IF(IF(Helper_2!$C$3&lt;&gt;"",COUNTIF(G366:H366,"*"&amp;Helper_2!$C$3&amp;"*"),0)&gt;0,MAX($A$4:A365)+1,0)</f>
        <v>0</v>
      </c>
      <c r="B366" s="44">
        <v>363</v>
      </c>
      <c r="C366" s="44">
        <f>IF(E366="","",IF(COUNTIF($G$4:G366,G366)=1,MAX($C$4:C365)+1,""))</f>
        <v>311</v>
      </c>
      <c r="D366" s="44">
        <v>363</v>
      </c>
      <c r="E366" s="50" t="s">
        <v>4057</v>
      </c>
      <c r="F366" s="50" t="s">
        <v>7273</v>
      </c>
      <c r="G366" s="50" t="s">
        <v>1320</v>
      </c>
      <c r="H366" s="50" t="s">
        <v>1320</v>
      </c>
      <c r="I366" s="50" t="s">
        <v>2389</v>
      </c>
      <c r="J366" s="50">
        <v>2309416</v>
      </c>
      <c r="K366" s="50" t="s">
        <v>7</v>
      </c>
      <c r="L366" s="50" t="s">
        <v>9</v>
      </c>
      <c r="M366" s="50" t="s">
        <v>143</v>
      </c>
      <c r="N366" s="50" t="s">
        <v>6261</v>
      </c>
      <c r="O366" s="50">
        <v>1000797</v>
      </c>
      <c r="P366" s="50" t="s">
        <v>6524</v>
      </c>
      <c r="Q366" s="50" t="s">
        <v>244</v>
      </c>
      <c r="R366" s="50" t="s">
        <v>10</v>
      </c>
      <c r="S366" s="50" t="s">
        <v>7274</v>
      </c>
      <c r="T366" s="4" t="s">
        <v>7274</v>
      </c>
      <c r="U366" s="4">
        <v>0.108</v>
      </c>
    </row>
    <row r="367" spans="1:21" x14ac:dyDescent="0.25">
      <c r="A367" s="44">
        <f>IF(IF(Helper_2!$C$3&lt;&gt;"",COUNTIF(G367:H367,"*"&amp;Helper_2!$C$3&amp;"*"),0)&gt;0,MAX($A$4:A366)+1,0)</f>
        <v>0</v>
      </c>
      <c r="B367" s="44">
        <v>364</v>
      </c>
      <c r="C367" s="44">
        <f>IF(E367="","",IF(COUNTIF($G$4:G367,G367)=1,MAX($C$4:C366)+1,""))</f>
        <v>312</v>
      </c>
      <c r="D367" s="44">
        <v>364</v>
      </c>
      <c r="E367" s="50" t="s">
        <v>4514</v>
      </c>
      <c r="F367" s="50" t="s">
        <v>8096</v>
      </c>
      <c r="G367" s="50" t="s">
        <v>1623</v>
      </c>
      <c r="H367" s="50" t="s">
        <v>1623</v>
      </c>
      <c r="I367" s="50" t="s">
        <v>2389</v>
      </c>
      <c r="J367" s="50">
        <v>2309412</v>
      </c>
      <c r="K367" s="50" t="s">
        <v>7</v>
      </c>
      <c r="L367" s="50" t="s">
        <v>9</v>
      </c>
      <c r="M367" s="50" t="s">
        <v>143</v>
      </c>
      <c r="N367" s="50" t="s">
        <v>6261</v>
      </c>
      <c r="O367" s="50">
        <v>1000789</v>
      </c>
      <c r="P367" s="50" t="s">
        <v>7150</v>
      </c>
      <c r="Q367" s="50" t="s">
        <v>4515</v>
      </c>
      <c r="R367" s="50" t="s">
        <v>10</v>
      </c>
      <c r="S367" s="50" t="s">
        <v>8097</v>
      </c>
      <c r="T367" s="4" t="s">
        <v>8097</v>
      </c>
      <c r="U367" s="4">
        <v>0.90720000000000001</v>
      </c>
    </row>
    <row r="368" spans="1:21" x14ac:dyDescent="0.25">
      <c r="A368" s="44">
        <f>IF(IF(Helper_2!$C$3&lt;&gt;"",COUNTIF(G368:H368,"*"&amp;Helper_2!$C$3&amp;"*"),0)&gt;0,MAX($A$4:A367)+1,0)</f>
        <v>0</v>
      </c>
      <c r="B368" s="44">
        <v>365</v>
      </c>
      <c r="C368" s="44">
        <f>IF(E368="","",IF(COUNTIF($G$4:G368,G368)=1,MAX($C$4:C367)+1,""))</f>
        <v>313</v>
      </c>
      <c r="D368" s="44">
        <v>365</v>
      </c>
      <c r="E368" s="50" t="s">
        <v>4666</v>
      </c>
      <c r="F368" s="50" t="s">
        <v>8353</v>
      </c>
      <c r="G368" s="50" t="s">
        <v>1725</v>
      </c>
      <c r="H368" s="50" t="s">
        <v>1725</v>
      </c>
      <c r="I368" s="50" t="s">
        <v>2389</v>
      </c>
      <c r="J368" s="50">
        <v>2309410</v>
      </c>
      <c r="K368" s="50" t="s">
        <v>7</v>
      </c>
      <c r="L368" s="50" t="s">
        <v>9</v>
      </c>
      <c r="M368" s="50" t="s">
        <v>143</v>
      </c>
      <c r="N368" s="50" t="s">
        <v>6261</v>
      </c>
      <c r="O368" s="50">
        <v>1000789</v>
      </c>
      <c r="P368" s="50" t="s">
        <v>7150</v>
      </c>
      <c r="Q368" s="50" t="s">
        <v>557</v>
      </c>
      <c r="R368" s="50" t="s">
        <v>10</v>
      </c>
      <c r="S368" s="50" t="s">
        <v>8354</v>
      </c>
      <c r="T368" s="4" t="s">
        <v>8354</v>
      </c>
      <c r="U368" s="4">
        <v>0.83520000000000005</v>
      </c>
    </row>
    <row r="369" spans="1:21" x14ac:dyDescent="0.25">
      <c r="A369" s="44">
        <f>IF(IF(Helper_2!$C$3&lt;&gt;"",COUNTIF(G369:H369,"*"&amp;Helper_2!$C$3&amp;"*"),0)&gt;0,MAX($A$4:A368)+1,0)</f>
        <v>0</v>
      </c>
      <c r="B369" s="44">
        <v>366</v>
      </c>
      <c r="C369" s="44">
        <f>IF(E369="","",IF(COUNTIF($G$4:G369,G369)=1,MAX($C$4:C368)+1,""))</f>
        <v>314</v>
      </c>
      <c r="D369" s="44">
        <v>366</v>
      </c>
      <c r="E369" s="50" t="s">
        <v>4664</v>
      </c>
      <c r="F369" s="50" t="s">
        <v>8351</v>
      </c>
      <c r="G369" s="50" t="s">
        <v>1724</v>
      </c>
      <c r="H369" s="50" t="s">
        <v>1724</v>
      </c>
      <c r="I369" s="50" t="s">
        <v>2389</v>
      </c>
      <c r="J369" s="50">
        <v>2309408</v>
      </c>
      <c r="K369" s="50" t="s">
        <v>7</v>
      </c>
      <c r="L369" s="50" t="s">
        <v>9</v>
      </c>
      <c r="M369" s="50" t="s">
        <v>143</v>
      </c>
      <c r="N369" s="50" t="s">
        <v>6261</v>
      </c>
      <c r="O369" s="50">
        <v>1000789</v>
      </c>
      <c r="P369" s="50" t="s">
        <v>7150</v>
      </c>
      <c r="Q369" s="50" t="s">
        <v>4665</v>
      </c>
      <c r="R369" s="50" t="s">
        <v>10</v>
      </c>
      <c r="S369" s="50" t="s">
        <v>8352</v>
      </c>
      <c r="T369" s="4" t="s">
        <v>8352</v>
      </c>
      <c r="U369" s="4">
        <v>0.48299999999999998</v>
      </c>
    </row>
    <row r="370" spans="1:21" x14ac:dyDescent="0.25">
      <c r="A370" s="44">
        <f>IF(IF(Helper_2!$C$3&lt;&gt;"",COUNTIF(G370:H370,"*"&amp;Helper_2!$C$3&amp;"*"),0)&gt;0,MAX($A$4:A369)+1,0)</f>
        <v>0</v>
      </c>
      <c r="B370" s="44">
        <v>367</v>
      </c>
      <c r="C370" s="44">
        <f>IF(E370="","",IF(COUNTIF($G$4:G370,G370)=1,MAX($C$4:C369)+1,""))</f>
        <v>315</v>
      </c>
      <c r="D370" s="44">
        <v>367</v>
      </c>
      <c r="E370" s="50" t="s">
        <v>6102</v>
      </c>
      <c r="F370" s="50" t="s">
        <v>10703</v>
      </c>
      <c r="G370" s="50" t="s">
        <v>1244</v>
      </c>
      <c r="H370" s="50" t="s">
        <v>6103</v>
      </c>
      <c r="I370" s="50" t="s">
        <v>2388</v>
      </c>
      <c r="J370" s="50">
        <v>2309405</v>
      </c>
      <c r="K370" s="50" t="s">
        <v>7</v>
      </c>
      <c r="L370" s="50" t="s">
        <v>9</v>
      </c>
      <c r="M370" s="50" t="s">
        <v>3959</v>
      </c>
      <c r="N370" s="50" t="s">
        <v>6261</v>
      </c>
      <c r="O370" s="50">
        <v>1000789</v>
      </c>
      <c r="P370" s="50" t="s">
        <v>7150</v>
      </c>
      <c r="Q370" s="50" t="s">
        <v>116</v>
      </c>
      <c r="R370" s="50" t="s">
        <v>8</v>
      </c>
      <c r="S370" s="50" t="s">
        <v>10704</v>
      </c>
      <c r="T370" s="4" t="s">
        <v>10704</v>
      </c>
      <c r="U370" s="4">
        <v>1.5</v>
      </c>
    </row>
    <row r="371" spans="1:21" x14ac:dyDescent="0.25">
      <c r="A371" s="44">
        <f>IF(IF(Helper_2!$C$3&lt;&gt;"",COUNTIF(G371:H371,"*"&amp;Helper_2!$C$3&amp;"*"),0)&gt;0,MAX($A$4:A370)+1,0)</f>
        <v>0</v>
      </c>
      <c r="B371" s="44">
        <v>368</v>
      </c>
      <c r="C371" s="44">
        <f>IF(E371="","",IF(COUNTIF($G$4:G371,G371)=1,MAX($C$4:C370)+1,""))</f>
        <v>316</v>
      </c>
      <c r="D371" s="44">
        <v>368</v>
      </c>
      <c r="E371" s="50" t="s">
        <v>4668</v>
      </c>
      <c r="F371" s="50" t="s">
        <v>8357</v>
      </c>
      <c r="G371" s="50" t="s">
        <v>1727</v>
      </c>
      <c r="H371" s="50" t="s">
        <v>1727</v>
      </c>
      <c r="I371" s="50" t="s">
        <v>2389</v>
      </c>
      <c r="J371" s="50">
        <v>2309401</v>
      </c>
      <c r="K371" s="50" t="s">
        <v>7</v>
      </c>
      <c r="L371" s="50" t="s">
        <v>9</v>
      </c>
      <c r="M371" s="50" t="s">
        <v>143</v>
      </c>
      <c r="N371" s="50" t="s">
        <v>6261</v>
      </c>
      <c r="O371" s="50">
        <v>1000789</v>
      </c>
      <c r="P371" s="50" t="s">
        <v>7150</v>
      </c>
      <c r="Q371" s="50" t="s">
        <v>559</v>
      </c>
      <c r="R371" s="50" t="s">
        <v>10</v>
      </c>
      <c r="S371" s="50" t="s">
        <v>8358</v>
      </c>
      <c r="T371" s="4" t="s">
        <v>8358</v>
      </c>
      <c r="U371" s="4">
        <v>1.1375999999999999</v>
      </c>
    </row>
    <row r="372" spans="1:21" x14ac:dyDescent="0.25">
      <c r="A372" s="44">
        <f>IF(IF(Helper_2!$C$3&lt;&gt;"",COUNTIF(G372:H372,"*"&amp;Helper_2!$C$3&amp;"*"),0)&gt;0,MAX($A$4:A371)+1,0)</f>
        <v>0</v>
      </c>
      <c r="B372" s="44">
        <v>369</v>
      </c>
      <c r="C372" s="44">
        <f>IF(E372="","",IF(COUNTIF($G$4:G372,G372)=1,MAX($C$4:C371)+1,""))</f>
        <v>317</v>
      </c>
      <c r="D372" s="44">
        <v>369</v>
      </c>
      <c r="E372" s="50" t="s">
        <v>4667</v>
      </c>
      <c r="F372" s="50" t="s">
        <v>8355</v>
      </c>
      <c r="G372" s="50" t="s">
        <v>1726</v>
      </c>
      <c r="H372" s="50" t="s">
        <v>1726</v>
      </c>
      <c r="I372" s="50" t="s">
        <v>2389</v>
      </c>
      <c r="J372" s="50">
        <v>2309391</v>
      </c>
      <c r="K372" s="50" t="s">
        <v>7</v>
      </c>
      <c r="L372" s="50" t="s">
        <v>9</v>
      </c>
      <c r="M372" s="50" t="s">
        <v>143</v>
      </c>
      <c r="N372" s="50" t="s">
        <v>6261</v>
      </c>
      <c r="O372" s="50">
        <v>1000789</v>
      </c>
      <c r="P372" s="50" t="s">
        <v>7150</v>
      </c>
      <c r="Q372" s="50" t="s">
        <v>558</v>
      </c>
      <c r="R372" s="50" t="s">
        <v>10</v>
      </c>
      <c r="S372" s="50" t="s">
        <v>8356</v>
      </c>
      <c r="T372" s="4" t="s">
        <v>8356</v>
      </c>
      <c r="U372" s="4">
        <v>0.82079999999999997</v>
      </c>
    </row>
    <row r="373" spans="1:21" x14ac:dyDescent="0.25">
      <c r="A373" s="44">
        <f>IF(IF(Helper_2!$C$3&lt;&gt;"",COUNTIF(G373:H373,"*"&amp;Helper_2!$C$3&amp;"*"),0)&gt;0,MAX($A$4:A372)+1,0)</f>
        <v>0</v>
      </c>
      <c r="B373" s="44">
        <v>370</v>
      </c>
      <c r="C373" s="44">
        <f>IF(E373="","",IF(COUNTIF($G$4:G373,G373)=1,MAX($C$4:C372)+1,""))</f>
        <v>318</v>
      </c>
      <c r="D373" s="44">
        <v>370</v>
      </c>
      <c r="E373" s="50" t="s">
        <v>4513</v>
      </c>
      <c r="F373" s="50" t="s">
        <v>8094</v>
      </c>
      <c r="G373" s="50" t="s">
        <v>1622</v>
      </c>
      <c r="H373" s="50" t="s">
        <v>1622</v>
      </c>
      <c r="I373" s="50" t="s">
        <v>2389</v>
      </c>
      <c r="J373" s="50">
        <v>2309383</v>
      </c>
      <c r="K373" s="50" t="s">
        <v>7</v>
      </c>
      <c r="L373" s="50" t="s">
        <v>9</v>
      </c>
      <c r="M373" s="50" t="s">
        <v>143</v>
      </c>
      <c r="N373" s="50" t="s">
        <v>6261</v>
      </c>
      <c r="O373" s="50">
        <v>1000789</v>
      </c>
      <c r="P373" s="50" t="s">
        <v>7150</v>
      </c>
      <c r="Q373" s="50" t="s">
        <v>482</v>
      </c>
      <c r="R373" s="50" t="s">
        <v>10</v>
      </c>
      <c r="S373" s="50" t="s">
        <v>8095</v>
      </c>
      <c r="T373" s="4" t="s">
        <v>8095</v>
      </c>
      <c r="U373" s="4">
        <v>0.58299999999999996</v>
      </c>
    </row>
    <row r="374" spans="1:21" x14ac:dyDescent="0.25">
      <c r="A374" s="44">
        <f>IF(IF(Helper_2!$C$3&lt;&gt;"",COUNTIF(G374:H374,"*"&amp;Helper_2!$C$3&amp;"*"),0)&gt;0,MAX($A$4:A373)+1,0)</f>
        <v>0</v>
      </c>
      <c r="B374" s="44">
        <v>371</v>
      </c>
      <c r="C374" s="44">
        <f>IF(E374="","",IF(COUNTIF($G$4:G374,G374)=1,MAX($C$4:C373)+1,""))</f>
        <v>319</v>
      </c>
      <c r="D374" s="44">
        <v>371</v>
      </c>
      <c r="E374" s="50" t="s">
        <v>5152</v>
      </c>
      <c r="F374" s="50" t="s">
        <v>9125</v>
      </c>
      <c r="G374" s="50" t="s">
        <v>2040</v>
      </c>
      <c r="H374" s="50" t="s">
        <v>2040</v>
      </c>
      <c r="I374" s="50" t="s">
        <v>2389</v>
      </c>
      <c r="J374" s="50">
        <v>2309379</v>
      </c>
      <c r="K374" s="50" t="s">
        <v>7</v>
      </c>
      <c r="L374" s="50" t="s">
        <v>9</v>
      </c>
      <c r="M374" s="50" t="s">
        <v>143</v>
      </c>
      <c r="N374" s="50" t="s">
        <v>6261</v>
      </c>
      <c r="O374" s="50">
        <v>998529</v>
      </c>
      <c r="P374" s="50" t="s">
        <v>6495</v>
      </c>
      <c r="Q374" s="50" t="s">
        <v>794</v>
      </c>
      <c r="R374" s="50" t="s">
        <v>10</v>
      </c>
      <c r="S374" s="50" t="s">
        <v>9126</v>
      </c>
      <c r="T374" s="4" t="s">
        <v>9126</v>
      </c>
      <c r="U374" s="4">
        <v>1.3540000000000001</v>
      </c>
    </row>
    <row r="375" spans="1:21" x14ac:dyDescent="0.25">
      <c r="A375" s="44">
        <f>IF(IF(Helper_2!$C$3&lt;&gt;"",COUNTIF(G375:H375,"*"&amp;Helper_2!$C$3&amp;"*"),0)&gt;0,MAX($A$4:A374)+1,0)</f>
        <v>0</v>
      </c>
      <c r="B375" s="44">
        <v>372</v>
      </c>
      <c r="C375" s="44">
        <f>IF(E375="","",IF(COUNTIF($G$4:G375,G375)=1,MAX($C$4:C374)+1,""))</f>
        <v>320</v>
      </c>
      <c r="D375" s="44">
        <v>372</v>
      </c>
      <c r="E375" s="50" t="s">
        <v>11328</v>
      </c>
      <c r="F375" s="50" t="s">
        <v>9123</v>
      </c>
      <c r="G375" s="50" t="s">
        <v>2039</v>
      </c>
      <c r="H375" s="50" t="s">
        <v>2039</v>
      </c>
      <c r="I375" s="50" t="s">
        <v>2389</v>
      </c>
      <c r="J375" s="50">
        <v>2309370</v>
      </c>
      <c r="K375" s="50" t="s">
        <v>7</v>
      </c>
      <c r="L375" s="50" t="s">
        <v>9</v>
      </c>
      <c r="M375" s="50" t="s">
        <v>143</v>
      </c>
      <c r="N375" s="50" t="s">
        <v>6261</v>
      </c>
      <c r="O375" s="50">
        <v>998529</v>
      </c>
      <c r="P375" s="50" t="s">
        <v>6495</v>
      </c>
      <c r="Q375" s="50" t="s">
        <v>11329</v>
      </c>
      <c r="R375" s="50" t="s">
        <v>10</v>
      </c>
      <c r="S375" s="50" t="s">
        <v>9124</v>
      </c>
      <c r="T375" s="4" t="s">
        <v>9124</v>
      </c>
      <c r="U375" s="4">
        <v>1.494</v>
      </c>
    </row>
    <row r="376" spans="1:21" x14ac:dyDescent="0.25">
      <c r="A376" s="44">
        <f>IF(IF(Helper_2!$C$3&lt;&gt;"",COUNTIF(G376:H376,"*"&amp;Helper_2!$C$3&amp;"*"),0)&gt;0,MAX($A$4:A375)+1,0)</f>
        <v>0</v>
      </c>
      <c r="B376" s="44">
        <v>373</v>
      </c>
      <c r="C376" s="44">
        <f>IF(E376="","",IF(COUNTIF($G$4:G376,G376)=1,MAX($C$4:C375)+1,""))</f>
        <v>321</v>
      </c>
      <c r="D376" s="44">
        <v>373</v>
      </c>
      <c r="E376" s="50" t="s">
        <v>5064</v>
      </c>
      <c r="F376" s="50" t="s">
        <v>8977</v>
      </c>
      <c r="G376" s="50" t="s">
        <v>3286</v>
      </c>
      <c r="H376" s="50" t="s">
        <v>3286</v>
      </c>
      <c r="I376" s="50" t="s">
        <v>2389</v>
      </c>
      <c r="J376" s="50">
        <v>2309368</v>
      </c>
      <c r="K376" s="50" t="s">
        <v>7</v>
      </c>
      <c r="L376" s="50" t="s">
        <v>2661</v>
      </c>
      <c r="M376" s="50" t="s">
        <v>143</v>
      </c>
      <c r="N376" s="50" t="s">
        <v>6261</v>
      </c>
      <c r="O376" s="50">
        <v>998529</v>
      </c>
      <c r="P376" s="50" t="s">
        <v>6495</v>
      </c>
      <c r="Q376" s="50" t="s">
        <v>5065</v>
      </c>
      <c r="R376" s="50" t="s">
        <v>10</v>
      </c>
      <c r="S376" s="50" t="s">
        <v>8978</v>
      </c>
      <c r="T376" s="4" t="s">
        <v>8978</v>
      </c>
      <c r="U376" s="4">
        <v>1.6559999999999999</v>
      </c>
    </row>
    <row r="377" spans="1:21" x14ac:dyDescent="0.25">
      <c r="A377" s="44">
        <f>IF(IF(Helper_2!$C$3&lt;&gt;"",COUNTIF(G377:H377,"*"&amp;Helper_2!$C$3&amp;"*"),0)&gt;0,MAX($A$4:A376)+1,0)</f>
        <v>0</v>
      </c>
      <c r="B377" s="44">
        <v>374</v>
      </c>
      <c r="C377" s="44">
        <f>IF(E377="","",IF(COUNTIF($G$4:G377,G377)=1,MAX($C$4:C376)+1,""))</f>
        <v>322</v>
      </c>
      <c r="D377" s="44">
        <v>374</v>
      </c>
      <c r="E377" s="50" t="s">
        <v>5063</v>
      </c>
      <c r="F377" s="50" t="s">
        <v>8976</v>
      </c>
      <c r="G377" s="50" t="s">
        <v>3285</v>
      </c>
      <c r="H377" s="50" t="s">
        <v>3285</v>
      </c>
      <c r="I377" s="50" t="s">
        <v>2389</v>
      </c>
      <c r="J377" s="50">
        <v>2309296</v>
      </c>
      <c r="K377" s="50" t="s">
        <v>7</v>
      </c>
      <c r="L377" s="50" t="s">
        <v>2661</v>
      </c>
      <c r="M377" s="50" t="s">
        <v>143</v>
      </c>
      <c r="N377" s="50" t="s">
        <v>6261</v>
      </c>
      <c r="O377" s="50">
        <v>998529</v>
      </c>
      <c r="P377" s="50" t="s">
        <v>6495</v>
      </c>
      <c r="Q377" s="50" t="s">
        <v>3291</v>
      </c>
      <c r="R377" s="50" t="s">
        <v>10</v>
      </c>
      <c r="S377" s="50" t="s">
        <v>11029</v>
      </c>
      <c r="T377" s="4" t="s">
        <v>11029</v>
      </c>
      <c r="U377" s="4">
        <v>1.0660000000000001</v>
      </c>
    </row>
    <row r="378" spans="1:21" x14ac:dyDescent="0.25">
      <c r="A378" s="44">
        <f>IF(IF(Helper_2!$C$3&lt;&gt;"",COUNTIF(G378:H378,"*"&amp;Helper_2!$C$3&amp;"*"),0)&gt;0,MAX($A$4:A377)+1,0)</f>
        <v>0</v>
      </c>
      <c r="B378" s="44">
        <v>375</v>
      </c>
      <c r="C378" s="44">
        <f>IF(E378="","",IF(COUNTIF($G$4:G378,G378)=1,MAX($C$4:C377)+1,""))</f>
        <v>323</v>
      </c>
      <c r="D378" s="44">
        <v>375</v>
      </c>
      <c r="E378" s="50" t="s">
        <v>5062</v>
      </c>
      <c r="F378" s="50" t="s">
        <v>8975</v>
      </c>
      <c r="G378" s="50" t="s">
        <v>1990</v>
      </c>
      <c r="H378" s="50" t="s">
        <v>1990</v>
      </c>
      <c r="I378" s="50" t="s">
        <v>2389</v>
      </c>
      <c r="J378" s="50">
        <v>2309294</v>
      </c>
      <c r="K378" s="50" t="s">
        <v>7</v>
      </c>
      <c r="L378" s="50" t="s">
        <v>9</v>
      </c>
      <c r="M378" s="50" t="s">
        <v>143</v>
      </c>
      <c r="N378" s="50" t="s">
        <v>6261</v>
      </c>
      <c r="O378" s="50">
        <v>998529</v>
      </c>
      <c r="P378" s="50" t="s">
        <v>6495</v>
      </c>
      <c r="Q378" s="50" t="s">
        <v>750</v>
      </c>
      <c r="R378" s="50" t="s">
        <v>10</v>
      </c>
      <c r="S378" s="50" t="s">
        <v>11028</v>
      </c>
      <c r="T378" s="4" t="s">
        <v>11028</v>
      </c>
      <c r="U378" s="4">
        <v>0.89300000000000002</v>
      </c>
    </row>
    <row r="379" spans="1:21" x14ac:dyDescent="0.25">
      <c r="A379" s="44">
        <f>IF(IF(Helper_2!$C$3&lt;&gt;"",COUNTIF(G379:H379,"*"&amp;Helper_2!$C$3&amp;"*"),0)&gt;0,MAX($A$4:A378)+1,0)</f>
        <v>0</v>
      </c>
      <c r="B379" s="44">
        <v>376</v>
      </c>
      <c r="C379" s="44">
        <f>IF(E379="","",IF(COUNTIF($G$4:G379,G379)=1,MAX($C$4:C378)+1,""))</f>
        <v>324</v>
      </c>
      <c r="D379" s="44">
        <v>376</v>
      </c>
      <c r="E379" s="50" t="s">
        <v>5061</v>
      </c>
      <c r="F379" s="50" t="s">
        <v>8974</v>
      </c>
      <c r="G379" s="50" t="s">
        <v>1989</v>
      </c>
      <c r="H379" s="50" t="s">
        <v>1989</v>
      </c>
      <c r="I379" s="50" t="s">
        <v>2389</v>
      </c>
      <c r="J379" s="50">
        <v>2309287</v>
      </c>
      <c r="K379" s="50" t="s">
        <v>7</v>
      </c>
      <c r="L379" s="50" t="s">
        <v>9</v>
      </c>
      <c r="M379" s="50" t="s">
        <v>143</v>
      </c>
      <c r="N379" s="50" t="s">
        <v>6261</v>
      </c>
      <c r="O379" s="50">
        <v>998529</v>
      </c>
      <c r="P379" s="50" t="s">
        <v>6495</v>
      </c>
      <c r="Q379" s="50" t="s">
        <v>749</v>
      </c>
      <c r="R379" s="50" t="s">
        <v>10</v>
      </c>
      <c r="S379" s="50" t="s">
        <v>11027</v>
      </c>
      <c r="T379" s="4" t="s">
        <v>11027</v>
      </c>
      <c r="U379" s="4">
        <v>0.77800000000000002</v>
      </c>
    </row>
    <row r="380" spans="1:21" x14ac:dyDescent="0.25">
      <c r="A380" s="44">
        <f>IF(IF(Helper_2!$C$3&lt;&gt;"",COUNTIF(G380:H380,"*"&amp;Helper_2!$C$3&amp;"*"),0)&gt;0,MAX($A$4:A379)+1,0)</f>
        <v>0</v>
      </c>
      <c r="B380" s="44">
        <v>377</v>
      </c>
      <c r="C380" s="44">
        <f>IF(E380="","",IF(COUNTIF($G$4:G380,G380)=1,MAX($C$4:C379)+1,""))</f>
        <v>325</v>
      </c>
      <c r="D380" s="44">
        <v>377</v>
      </c>
      <c r="E380" s="50" t="s">
        <v>5060</v>
      </c>
      <c r="F380" s="50" t="s">
        <v>8973</v>
      </c>
      <c r="G380" s="50" t="s">
        <v>1988</v>
      </c>
      <c r="H380" s="50" t="s">
        <v>1988</v>
      </c>
      <c r="I380" s="50" t="s">
        <v>2389</v>
      </c>
      <c r="J380" s="50">
        <v>2309285</v>
      </c>
      <c r="K380" s="50" t="s">
        <v>7</v>
      </c>
      <c r="L380" s="50" t="s">
        <v>9</v>
      </c>
      <c r="M380" s="50" t="s">
        <v>143</v>
      </c>
      <c r="N380" s="50" t="s">
        <v>6261</v>
      </c>
      <c r="O380" s="50">
        <v>998529</v>
      </c>
      <c r="P380" s="50" t="s">
        <v>6495</v>
      </c>
      <c r="Q380" s="50" t="s">
        <v>748</v>
      </c>
      <c r="R380" s="50" t="s">
        <v>10</v>
      </c>
      <c r="S380" s="50" t="s">
        <v>11026</v>
      </c>
      <c r="T380" s="4" t="s">
        <v>11026</v>
      </c>
      <c r="U380" s="4">
        <v>0.84499999999999997</v>
      </c>
    </row>
    <row r="381" spans="1:21" x14ac:dyDescent="0.25">
      <c r="A381" s="44">
        <f>IF(IF(Helper_2!$C$3&lt;&gt;"",COUNTIF(G381:H381,"*"&amp;Helper_2!$C$3&amp;"*"),0)&gt;0,MAX($A$4:A380)+1,0)</f>
        <v>0</v>
      </c>
      <c r="B381" s="44">
        <v>378</v>
      </c>
      <c r="C381" s="44">
        <f>IF(E381="","",IF(COUNTIF($G$4:G381,G381)=1,MAX($C$4:C380)+1,""))</f>
        <v>326</v>
      </c>
      <c r="D381" s="44">
        <v>378</v>
      </c>
      <c r="E381" s="50" t="s">
        <v>4851</v>
      </c>
      <c r="F381" s="50" t="s">
        <v>8667</v>
      </c>
      <c r="G381" s="50" t="s">
        <v>3159</v>
      </c>
      <c r="H381" s="50" t="s">
        <v>3159</v>
      </c>
      <c r="I381" s="50" t="s">
        <v>2389</v>
      </c>
      <c r="J381" s="50">
        <v>2309209</v>
      </c>
      <c r="K381" s="50" t="s">
        <v>7</v>
      </c>
      <c r="L381" s="50" t="s">
        <v>2687</v>
      </c>
      <c r="M381" s="50" t="s">
        <v>143</v>
      </c>
      <c r="N381" s="50" t="s">
        <v>6261</v>
      </c>
      <c r="O381" s="50">
        <v>995224</v>
      </c>
      <c r="P381" s="50" t="s">
        <v>6268</v>
      </c>
      <c r="Q381" s="50" t="s">
        <v>4852</v>
      </c>
      <c r="R381" s="50" t="s">
        <v>8</v>
      </c>
      <c r="S381" s="50" t="s">
        <v>8668</v>
      </c>
      <c r="T381" s="4" t="s">
        <v>8669</v>
      </c>
      <c r="U381" s="4">
        <v>0.5</v>
      </c>
    </row>
    <row r="382" spans="1:21" x14ac:dyDescent="0.25">
      <c r="A382" s="44">
        <f>IF(IF(Helper_2!$C$3&lt;&gt;"",COUNTIF(G382:H382,"*"&amp;Helper_2!$C$3&amp;"*"),0)&gt;0,MAX($A$4:A381)+1,0)</f>
        <v>0</v>
      </c>
      <c r="B382" s="44">
        <v>379</v>
      </c>
      <c r="C382" s="44">
        <f>IF(E382="","",IF(COUNTIF($G$4:G382,G382)=1,MAX($C$4:C381)+1,""))</f>
        <v>327</v>
      </c>
      <c r="D382" s="44">
        <v>379</v>
      </c>
      <c r="E382" s="50" t="s">
        <v>4566</v>
      </c>
      <c r="F382" s="50" t="s">
        <v>8196</v>
      </c>
      <c r="G382" s="50" t="s">
        <v>1657</v>
      </c>
      <c r="H382" s="50" t="s">
        <v>1657</v>
      </c>
      <c r="I382" s="50" t="s">
        <v>2389</v>
      </c>
      <c r="J382" s="50">
        <v>2309190</v>
      </c>
      <c r="K382" s="50" t="s">
        <v>7</v>
      </c>
      <c r="L382" s="50" t="s">
        <v>9</v>
      </c>
      <c r="M382" s="50" t="s">
        <v>143</v>
      </c>
      <c r="N382" s="50" t="s">
        <v>6261</v>
      </c>
      <c r="O382" s="50">
        <v>995224</v>
      </c>
      <c r="P382" s="50" t="s">
        <v>6268</v>
      </c>
      <c r="Q382" s="50" t="s">
        <v>4567</v>
      </c>
      <c r="R382" s="50" t="s">
        <v>8</v>
      </c>
      <c r="S382" s="50" t="s">
        <v>8197</v>
      </c>
      <c r="T382" s="4" t="s">
        <v>8198</v>
      </c>
      <c r="U382" s="4">
        <v>1.3</v>
      </c>
    </row>
    <row r="383" spans="1:21" x14ac:dyDescent="0.25">
      <c r="A383" s="44">
        <f>IF(IF(Helper_2!$C$3&lt;&gt;"",COUNTIF(G383:H383,"*"&amp;Helper_2!$C$3&amp;"*"),0)&gt;0,MAX($A$4:A382)+1,0)</f>
        <v>0</v>
      </c>
      <c r="B383" s="44">
        <v>380</v>
      </c>
      <c r="C383" s="44">
        <f>IF(E383="","",IF(COUNTIF($G$4:G383,G383)=1,MAX($C$4:C382)+1,""))</f>
        <v>328</v>
      </c>
      <c r="D383" s="44">
        <v>380</v>
      </c>
      <c r="E383" s="50" t="s">
        <v>4604</v>
      </c>
      <c r="F383" s="50" t="s">
        <v>8258</v>
      </c>
      <c r="G383" s="50" t="s">
        <v>3000</v>
      </c>
      <c r="H383" s="50" t="s">
        <v>3000</v>
      </c>
      <c r="I383" s="50" t="s">
        <v>2389</v>
      </c>
      <c r="J383" s="50">
        <v>2309152</v>
      </c>
      <c r="K383" s="50" t="s">
        <v>7</v>
      </c>
      <c r="L383" s="50" t="s">
        <v>2661</v>
      </c>
      <c r="M383" s="50" t="s">
        <v>143</v>
      </c>
      <c r="N383" s="50" t="s">
        <v>6261</v>
      </c>
      <c r="O383" s="50">
        <v>995224</v>
      </c>
      <c r="P383" s="50" t="s">
        <v>6268</v>
      </c>
      <c r="Q383" s="50" t="s">
        <v>4605</v>
      </c>
      <c r="R383" s="50" t="s">
        <v>8</v>
      </c>
      <c r="S383" s="50" t="s">
        <v>8259</v>
      </c>
      <c r="T383" s="4" t="s">
        <v>8260</v>
      </c>
      <c r="U383" s="4">
        <v>3</v>
      </c>
    </row>
    <row r="384" spans="1:21" x14ac:dyDescent="0.25">
      <c r="A384" s="44">
        <f>IF(IF(Helper_2!$C$3&lt;&gt;"",COUNTIF(G384:H384,"*"&amp;Helper_2!$C$3&amp;"*"),0)&gt;0,MAX($A$4:A383)+1,0)</f>
        <v>0</v>
      </c>
      <c r="B384" s="44">
        <v>381</v>
      </c>
      <c r="C384" s="44">
        <f>IF(E384="","",IF(COUNTIF($G$4:G384,G384)=1,MAX($C$4:C383)+1,""))</f>
        <v>329</v>
      </c>
      <c r="D384" s="44">
        <v>381</v>
      </c>
      <c r="E384" s="50" t="s">
        <v>4244</v>
      </c>
      <c r="F384" s="50" t="s">
        <v>7614</v>
      </c>
      <c r="G384" s="50" t="s">
        <v>2789</v>
      </c>
      <c r="H384" s="50" t="s">
        <v>2789</v>
      </c>
      <c r="I384" s="50" t="s">
        <v>2389</v>
      </c>
      <c r="J384" s="50">
        <v>2309138</v>
      </c>
      <c r="K384" s="50" t="s">
        <v>7</v>
      </c>
      <c r="L384" s="50" t="s">
        <v>2687</v>
      </c>
      <c r="M384" s="50" t="s">
        <v>143</v>
      </c>
      <c r="N384" s="50" t="s">
        <v>6261</v>
      </c>
      <c r="O384" s="50">
        <v>995224</v>
      </c>
      <c r="P384" s="50" t="s">
        <v>6268</v>
      </c>
      <c r="Q384" s="50" t="s">
        <v>4245</v>
      </c>
      <c r="R384" s="50" t="s">
        <v>8</v>
      </c>
      <c r="S384" s="50" t="s">
        <v>7615</v>
      </c>
      <c r="T384" s="4" t="s">
        <v>7615</v>
      </c>
      <c r="U384" s="4">
        <v>0.5</v>
      </c>
    </row>
    <row r="385" spans="1:21" x14ac:dyDescent="0.25">
      <c r="A385" s="44">
        <f>IF(IF(Helper_2!$C$3&lt;&gt;"",COUNTIF(G385:H385,"*"&amp;Helper_2!$C$3&amp;"*"),0)&gt;0,MAX($A$4:A384)+1,0)</f>
        <v>0</v>
      </c>
      <c r="B385" s="44">
        <v>382</v>
      </c>
      <c r="C385" s="44">
        <f>IF(E385="","",IF(COUNTIF($G$4:G385,G385)=1,MAX($C$4:C384)+1,""))</f>
        <v>330</v>
      </c>
      <c r="D385" s="44">
        <v>382</v>
      </c>
      <c r="E385" s="50" t="s">
        <v>5468</v>
      </c>
      <c r="F385" s="50" t="s">
        <v>9644</v>
      </c>
      <c r="G385" s="50" t="s">
        <v>2236</v>
      </c>
      <c r="H385" s="50" t="s">
        <v>2236</v>
      </c>
      <c r="I385" s="50" t="s">
        <v>2389</v>
      </c>
      <c r="J385" s="50">
        <v>2308990</v>
      </c>
      <c r="K385" s="50" t="s">
        <v>7</v>
      </c>
      <c r="L385" s="50" t="s">
        <v>9</v>
      </c>
      <c r="M385" s="50" t="s">
        <v>143</v>
      </c>
      <c r="N385" s="50" t="s">
        <v>6261</v>
      </c>
      <c r="O385" s="50">
        <v>994550</v>
      </c>
      <c r="P385" s="50" t="s">
        <v>6358</v>
      </c>
      <c r="Q385" s="50" t="s">
        <v>947</v>
      </c>
      <c r="R385" s="50" t="s">
        <v>15</v>
      </c>
      <c r="S385" s="50" t="s">
        <v>11330</v>
      </c>
      <c r="T385" s="4" t="s">
        <v>11330</v>
      </c>
      <c r="U385" s="4">
        <v>0</v>
      </c>
    </row>
    <row r="386" spans="1:21" x14ac:dyDescent="0.25">
      <c r="A386" s="44">
        <f>IF(IF(Helper_2!$C$3&lt;&gt;"",COUNTIF(G386:H386,"*"&amp;Helper_2!$C$3&amp;"*"),0)&gt;0,MAX($A$4:A385)+1,0)</f>
        <v>0</v>
      </c>
      <c r="B386" s="44">
        <v>383</v>
      </c>
      <c r="C386" s="44">
        <f>IF(E386="","",IF(COUNTIF($G$4:G386,G386)=1,MAX($C$4:C385)+1,""))</f>
        <v>331</v>
      </c>
      <c r="D386" s="44">
        <v>383</v>
      </c>
      <c r="E386" s="50" t="s">
        <v>5400</v>
      </c>
      <c r="F386" s="50" t="s">
        <v>9534</v>
      </c>
      <c r="G386" s="50" t="s">
        <v>2200</v>
      </c>
      <c r="H386" s="50" t="s">
        <v>2200</v>
      </c>
      <c r="I386" s="50" t="s">
        <v>2389</v>
      </c>
      <c r="J386" s="50">
        <v>2308988</v>
      </c>
      <c r="K386" s="50" t="s">
        <v>7</v>
      </c>
      <c r="L386" s="50" t="s">
        <v>9</v>
      </c>
      <c r="M386" s="50" t="s">
        <v>143</v>
      </c>
      <c r="N386" s="50" t="s">
        <v>6261</v>
      </c>
      <c r="O386" s="50">
        <v>994550</v>
      </c>
      <c r="P386" s="50" t="s">
        <v>6358</v>
      </c>
      <c r="Q386" s="50" t="s">
        <v>916</v>
      </c>
      <c r="R386" s="50" t="s">
        <v>15</v>
      </c>
      <c r="S386" s="50" t="s">
        <v>11331</v>
      </c>
      <c r="T386" s="4" t="s">
        <v>11331</v>
      </c>
      <c r="U386" s="4">
        <v>0</v>
      </c>
    </row>
    <row r="387" spans="1:21" x14ac:dyDescent="0.25">
      <c r="A387" s="44">
        <f>IF(IF(Helper_2!$C$3&lt;&gt;"",COUNTIF(G387:H387,"*"&amp;Helper_2!$C$3&amp;"*"),0)&gt;0,MAX($A$4:A386)+1,0)</f>
        <v>0</v>
      </c>
      <c r="B387" s="44">
        <v>384</v>
      </c>
      <c r="C387" s="44">
        <f>IF(E387="","",IF(COUNTIF($G$4:G387,G387)=1,MAX($C$4:C386)+1,""))</f>
        <v>332</v>
      </c>
      <c r="D387" s="44">
        <v>384</v>
      </c>
      <c r="E387" s="50" t="s">
        <v>5398</v>
      </c>
      <c r="F387" s="50" t="s">
        <v>9532</v>
      </c>
      <c r="G387" s="50" t="s">
        <v>2199</v>
      </c>
      <c r="H387" s="50" t="s">
        <v>2199</v>
      </c>
      <c r="I387" s="50" t="s">
        <v>2389</v>
      </c>
      <c r="J387" s="50">
        <v>2308986</v>
      </c>
      <c r="K387" s="50" t="s">
        <v>7</v>
      </c>
      <c r="L387" s="50" t="s">
        <v>9</v>
      </c>
      <c r="M387" s="50" t="s">
        <v>143</v>
      </c>
      <c r="N387" s="50" t="s">
        <v>6261</v>
      </c>
      <c r="O387" s="50">
        <v>994550</v>
      </c>
      <c r="P387" s="50" t="s">
        <v>6358</v>
      </c>
      <c r="Q387" s="50" t="s">
        <v>5399</v>
      </c>
      <c r="R387" s="50" t="s">
        <v>10</v>
      </c>
      <c r="S387" s="50" t="s">
        <v>9533</v>
      </c>
      <c r="T387" s="4" t="s">
        <v>9533</v>
      </c>
      <c r="U387" s="4">
        <v>1.73</v>
      </c>
    </row>
    <row r="388" spans="1:21" x14ac:dyDescent="0.25">
      <c r="A388" s="44">
        <f>IF(IF(Helper_2!$C$3&lt;&gt;"",COUNTIF(G388:H388,"*"&amp;Helper_2!$C$3&amp;"*"),0)&gt;0,MAX($A$4:A387)+1,0)</f>
        <v>0</v>
      </c>
      <c r="B388" s="44">
        <v>385</v>
      </c>
      <c r="C388" s="44">
        <f>IF(E388="","",IF(COUNTIF($G$4:G388,G388)=1,MAX($C$4:C387)+1,""))</f>
        <v>333</v>
      </c>
      <c r="D388" s="44">
        <v>385</v>
      </c>
      <c r="E388" s="50" t="s">
        <v>5397</v>
      </c>
      <c r="F388" s="50" t="s">
        <v>9530</v>
      </c>
      <c r="G388" s="50" t="s">
        <v>2198</v>
      </c>
      <c r="H388" s="50" t="s">
        <v>2198</v>
      </c>
      <c r="I388" s="50" t="s">
        <v>2389</v>
      </c>
      <c r="J388" s="50">
        <v>2308984</v>
      </c>
      <c r="K388" s="50" t="s">
        <v>7</v>
      </c>
      <c r="L388" s="50" t="s">
        <v>9</v>
      </c>
      <c r="M388" s="50" t="s">
        <v>143</v>
      </c>
      <c r="N388" s="50" t="s">
        <v>6261</v>
      </c>
      <c r="O388" s="50">
        <v>994550</v>
      </c>
      <c r="P388" s="50" t="s">
        <v>6358</v>
      </c>
      <c r="Q388" s="50" t="s">
        <v>915</v>
      </c>
      <c r="R388" s="50" t="s">
        <v>10</v>
      </c>
      <c r="S388" s="50" t="s">
        <v>9531</v>
      </c>
      <c r="T388" s="4" t="s">
        <v>9531</v>
      </c>
      <c r="U388" s="4">
        <v>1.008</v>
      </c>
    </row>
    <row r="389" spans="1:21" x14ac:dyDescent="0.25">
      <c r="A389" s="44">
        <f>IF(IF(Helper_2!$C$3&lt;&gt;"",COUNTIF(G389:H389,"*"&amp;Helper_2!$C$3&amp;"*"),0)&gt;0,MAX($A$4:A388)+1,0)</f>
        <v>0</v>
      </c>
      <c r="B389" s="44">
        <v>386</v>
      </c>
      <c r="C389" s="44">
        <f>IF(E389="","",IF(COUNTIF($G$4:G389,G389)=1,MAX($C$4:C388)+1,""))</f>
        <v>334</v>
      </c>
      <c r="D389" s="44">
        <v>386</v>
      </c>
      <c r="E389" s="50" t="s">
        <v>5396</v>
      </c>
      <c r="F389" s="50" t="s">
        <v>9528</v>
      </c>
      <c r="G389" s="50" t="s">
        <v>2197</v>
      </c>
      <c r="H389" s="50" t="s">
        <v>2197</v>
      </c>
      <c r="I389" s="50" t="s">
        <v>2389</v>
      </c>
      <c r="J389" s="50">
        <v>2308982</v>
      </c>
      <c r="K389" s="50" t="s">
        <v>7</v>
      </c>
      <c r="L389" s="50" t="s">
        <v>9</v>
      </c>
      <c r="M389" s="50" t="s">
        <v>143</v>
      </c>
      <c r="N389" s="50" t="s">
        <v>6261</v>
      </c>
      <c r="O389" s="50">
        <v>994550</v>
      </c>
      <c r="P389" s="50" t="s">
        <v>6358</v>
      </c>
      <c r="Q389" s="50" t="s">
        <v>914</v>
      </c>
      <c r="R389" s="50" t="s">
        <v>10</v>
      </c>
      <c r="S389" s="50" t="s">
        <v>9529</v>
      </c>
      <c r="T389" s="4" t="s">
        <v>9529</v>
      </c>
      <c r="U389" s="4">
        <v>0.17599999999999999</v>
      </c>
    </row>
    <row r="390" spans="1:21" x14ac:dyDescent="0.25">
      <c r="A390" s="44">
        <f>IF(IF(Helper_2!$C$3&lt;&gt;"",COUNTIF(G390:H390,"*"&amp;Helper_2!$C$3&amp;"*"),0)&gt;0,MAX($A$4:A389)+1,0)</f>
        <v>0</v>
      </c>
      <c r="B390" s="44">
        <v>387</v>
      </c>
      <c r="C390" s="44">
        <f>IF(E390="","",IF(COUNTIF($G$4:G390,G390)=1,MAX($C$4:C389)+1,""))</f>
        <v>335</v>
      </c>
      <c r="D390" s="44">
        <v>387</v>
      </c>
      <c r="E390" s="50" t="s">
        <v>5395</v>
      </c>
      <c r="F390" s="50" t="s">
        <v>9526</v>
      </c>
      <c r="G390" s="50" t="s">
        <v>2196</v>
      </c>
      <c r="H390" s="50" t="s">
        <v>2196</v>
      </c>
      <c r="I390" s="50" t="s">
        <v>2389</v>
      </c>
      <c r="J390" s="50">
        <v>2308980</v>
      </c>
      <c r="K390" s="50" t="s">
        <v>7</v>
      </c>
      <c r="L390" s="50" t="s">
        <v>9</v>
      </c>
      <c r="M390" s="50" t="s">
        <v>143</v>
      </c>
      <c r="N390" s="50" t="s">
        <v>6261</v>
      </c>
      <c r="O390" s="50">
        <v>994550</v>
      </c>
      <c r="P390" s="50" t="s">
        <v>6358</v>
      </c>
      <c r="Q390" s="50" t="s">
        <v>913</v>
      </c>
      <c r="R390" s="50" t="s">
        <v>10</v>
      </c>
      <c r="S390" s="50" t="s">
        <v>9527</v>
      </c>
      <c r="T390" s="4" t="s">
        <v>9527</v>
      </c>
      <c r="U390" s="4">
        <v>0.16700000000000001</v>
      </c>
    </row>
    <row r="391" spans="1:21" x14ac:dyDescent="0.25">
      <c r="A391" s="44">
        <f>IF(IF(Helper_2!$C$3&lt;&gt;"",COUNTIF(G391:H391,"*"&amp;Helper_2!$C$3&amp;"*"),0)&gt;0,MAX($A$4:A390)+1,0)</f>
        <v>0</v>
      </c>
      <c r="B391" s="44">
        <v>388</v>
      </c>
      <c r="C391" s="44">
        <f>IF(E391="","",IF(COUNTIF($G$4:G391,G391)=1,MAX($C$4:C390)+1,""))</f>
        <v>336</v>
      </c>
      <c r="D391" s="44">
        <v>388</v>
      </c>
      <c r="E391" s="50" t="s">
        <v>5394</v>
      </c>
      <c r="F391" s="50" t="s">
        <v>9524</v>
      </c>
      <c r="G391" s="50" t="s">
        <v>2195</v>
      </c>
      <c r="H391" s="50" t="s">
        <v>2195</v>
      </c>
      <c r="I391" s="50" t="s">
        <v>2389</v>
      </c>
      <c r="J391" s="50">
        <v>2308978</v>
      </c>
      <c r="K391" s="50" t="s">
        <v>7</v>
      </c>
      <c r="L391" s="50" t="s">
        <v>9</v>
      </c>
      <c r="M391" s="50" t="s">
        <v>143</v>
      </c>
      <c r="N391" s="50" t="s">
        <v>6261</v>
      </c>
      <c r="O391" s="50">
        <v>994550</v>
      </c>
      <c r="P391" s="50" t="s">
        <v>6358</v>
      </c>
      <c r="Q391" s="50" t="s">
        <v>912</v>
      </c>
      <c r="R391" s="50" t="s">
        <v>10</v>
      </c>
      <c r="S391" s="50" t="s">
        <v>9525</v>
      </c>
      <c r="T391" s="4" t="s">
        <v>9525</v>
      </c>
      <c r="U391" s="4">
        <v>0.39600000000000002</v>
      </c>
    </row>
    <row r="392" spans="1:21" x14ac:dyDescent="0.25">
      <c r="A392" s="44">
        <f>IF(IF(Helper_2!$C$3&lt;&gt;"",COUNTIF(G392:H392,"*"&amp;Helper_2!$C$3&amp;"*"),0)&gt;0,MAX($A$4:A391)+1,0)</f>
        <v>0</v>
      </c>
      <c r="B392" s="44">
        <v>389</v>
      </c>
      <c r="C392" s="44">
        <f>IF(E392="","",IF(COUNTIF($G$4:G392,G392)=1,MAX($C$4:C391)+1,""))</f>
        <v>337</v>
      </c>
      <c r="D392" s="44">
        <v>389</v>
      </c>
      <c r="E392" s="50" t="s">
        <v>5393</v>
      </c>
      <c r="F392" s="50" t="s">
        <v>9522</v>
      </c>
      <c r="G392" s="50" t="s">
        <v>2194</v>
      </c>
      <c r="H392" s="50" t="s">
        <v>2194</v>
      </c>
      <c r="I392" s="50" t="s">
        <v>2389</v>
      </c>
      <c r="J392" s="50">
        <v>2308973</v>
      </c>
      <c r="K392" s="50" t="s">
        <v>7</v>
      </c>
      <c r="L392" s="50" t="s">
        <v>9</v>
      </c>
      <c r="M392" s="50" t="s">
        <v>143</v>
      </c>
      <c r="N392" s="50" t="s">
        <v>6261</v>
      </c>
      <c r="O392" s="50">
        <v>994550</v>
      </c>
      <c r="P392" s="50" t="s">
        <v>6358</v>
      </c>
      <c r="Q392" s="50" t="s">
        <v>911</v>
      </c>
      <c r="R392" s="50" t="s">
        <v>10</v>
      </c>
      <c r="S392" s="50" t="s">
        <v>9523</v>
      </c>
      <c r="T392" s="4" t="s">
        <v>9523</v>
      </c>
      <c r="U392" s="4">
        <v>0.187</v>
      </c>
    </row>
    <row r="393" spans="1:21" x14ac:dyDescent="0.25">
      <c r="A393" s="44">
        <f>IF(IF(Helper_2!$C$3&lt;&gt;"",COUNTIF(G393:H393,"*"&amp;Helper_2!$C$3&amp;"*"),0)&gt;0,MAX($A$4:A392)+1,0)</f>
        <v>0</v>
      </c>
      <c r="B393" s="44">
        <v>390</v>
      </c>
      <c r="C393" s="44">
        <f>IF(E393="","",IF(COUNTIF($G$4:G393,G393)=1,MAX($C$4:C392)+1,""))</f>
        <v>338</v>
      </c>
      <c r="D393" s="44">
        <v>390</v>
      </c>
      <c r="E393" s="50" t="s">
        <v>5392</v>
      </c>
      <c r="F393" s="50" t="s">
        <v>9520</v>
      </c>
      <c r="G393" s="50" t="s">
        <v>2193</v>
      </c>
      <c r="H393" s="50" t="s">
        <v>2193</v>
      </c>
      <c r="I393" s="50" t="s">
        <v>2389</v>
      </c>
      <c r="J393" s="50">
        <v>2308967</v>
      </c>
      <c r="K393" s="50" t="s">
        <v>7</v>
      </c>
      <c r="L393" s="50" t="s">
        <v>9</v>
      </c>
      <c r="M393" s="50" t="s">
        <v>143</v>
      </c>
      <c r="N393" s="50" t="s">
        <v>6261</v>
      </c>
      <c r="O393" s="50">
        <v>994550</v>
      </c>
      <c r="P393" s="50" t="s">
        <v>6358</v>
      </c>
      <c r="Q393" s="50" t="s">
        <v>910</v>
      </c>
      <c r="R393" s="50" t="s">
        <v>10</v>
      </c>
      <c r="S393" s="50" t="s">
        <v>9521</v>
      </c>
      <c r="T393" s="4" t="s">
        <v>9521</v>
      </c>
      <c r="U393" s="4">
        <v>0.31</v>
      </c>
    </row>
    <row r="394" spans="1:21" x14ac:dyDescent="0.25">
      <c r="A394" s="44">
        <f>IF(IF(Helper_2!$C$3&lt;&gt;"",COUNTIF(G394:H394,"*"&amp;Helper_2!$C$3&amp;"*"),0)&gt;0,MAX($A$4:A393)+1,0)</f>
        <v>0</v>
      </c>
      <c r="B394" s="44">
        <v>391</v>
      </c>
      <c r="C394" s="44">
        <f>IF(E394="","",IF(COUNTIF($G$4:G394,G394)=1,MAX($C$4:C393)+1,""))</f>
        <v>339</v>
      </c>
      <c r="D394" s="44">
        <v>391</v>
      </c>
      <c r="E394" s="50" t="s">
        <v>5691</v>
      </c>
      <c r="F394" s="50" t="s">
        <v>9988</v>
      </c>
      <c r="G394" s="50" t="s">
        <v>3787</v>
      </c>
      <c r="H394" s="50" t="s">
        <v>3787</v>
      </c>
      <c r="I394" s="50" t="s">
        <v>2389</v>
      </c>
      <c r="J394" s="50">
        <v>2308946</v>
      </c>
      <c r="K394" s="50" t="s">
        <v>7</v>
      </c>
      <c r="L394" s="50" t="s">
        <v>2661</v>
      </c>
      <c r="M394" s="50" t="s">
        <v>143</v>
      </c>
      <c r="N394" s="50" t="s">
        <v>6261</v>
      </c>
      <c r="O394" s="50">
        <v>1000789</v>
      </c>
      <c r="P394" s="50" t="s">
        <v>7150</v>
      </c>
      <c r="Q394" s="50" t="s">
        <v>5692</v>
      </c>
      <c r="R394" s="50" t="s">
        <v>15</v>
      </c>
      <c r="S394" s="50" t="s">
        <v>9989</v>
      </c>
      <c r="T394" s="4" t="s">
        <v>9990</v>
      </c>
      <c r="U394" s="4">
        <v>12</v>
      </c>
    </row>
    <row r="395" spans="1:21" x14ac:dyDescent="0.25">
      <c r="A395" s="44">
        <f>IF(IF(Helper_2!$C$3&lt;&gt;"",COUNTIF(G395:H395,"*"&amp;Helper_2!$C$3&amp;"*"),0)&gt;0,MAX($A$4:A394)+1,0)</f>
        <v>0</v>
      </c>
      <c r="B395" s="44">
        <v>392</v>
      </c>
      <c r="C395" s="44">
        <f>IF(E395="","",IF(COUNTIF($G$4:G395,G395)=1,MAX($C$4:C394)+1,""))</f>
        <v>340</v>
      </c>
      <c r="D395" s="44">
        <v>392</v>
      </c>
      <c r="E395" s="50" t="s">
        <v>5688</v>
      </c>
      <c r="F395" s="50" t="s">
        <v>9986</v>
      </c>
      <c r="G395" s="50" t="s">
        <v>2358</v>
      </c>
      <c r="H395" s="50" t="s">
        <v>2358</v>
      </c>
      <c r="I395" s="50" t="s">
        <v>2389</v>
      </c>
      <c r="J395" s="50">
        <v>2308944</v>
      </c>
      <c r="K395" s="50" t="s">
        <v>7</v>
      </c>
      <c r="L395" s="50" t="s">
        <v>9</v>
      </c>
      <c r="M395" s="50" t="s">
        <v>143</v>
      </c>
      <c r="N395" s="50" t="s">
        <v>6261</v>
      </c>
      <c r="O395" s="50">
        <v>1000789</v>
      </c>
      <c r="P395" s="50" t="s">
        <v>7150</v>
      </c>
      <c r="Q395" s="50" t="s">
        <v>5689</v>
      </c>
      <c r="R395" s="50" t="s">
        <v>15</v>
      </c>
      <c r="S395" s="50" t="s">
        <v>9987</v>
      </c>
      <c r="T395" s="4" t="s">
        <v>9987</v>
      </c>
      <c r="U395" s="4">
        <v>32</v>
      </c>
    </row>
    <row r="396" spans="1:21" x14ac:dyDescent="0.25">
      <c r="A396" s="44">
        <f>IF(IF(Helper_2!$C$3&lt;&gt;"",COUNTIF(G396:H396,"*"&amp;Helper_2!$C$3&amp;"*"),0)&gt;0,MAX($A$4:A395)+1,0)</f>
        <v>0</v>
      </c>
      <c r="B396" s="44">
        <v>393</v>
      </c>
      <c r="C396" s="44">
        <f>IF(E396="","",IF(COUNTIF($G$4:G396,G396)=1,MAX($C$4:C395)+1,""))</f>
        <v>341</v>
      </c>
      <c r="D396" s="44">
        <v>393</v>
      </c>
      <c r="E396" s="50" t="s">
        <v>5690</v>
      </c>
      <c r="F396" s="50" t="s">
        <v>11332</v>
      </c>
      <c r="G396" s="50" t="s">
        <v>2359</v>
      </c>
      <c r="H396" s="50" t="s">
        <v>2359</v>
      </c>
      <c r="I396" s="50" t="s">
        <v>2389</v>
      </c>
      <c r="J396" s="50">
        <v>2308942</v>
      </c>
      <c r="K396" s="50" t="s">
        <v>7</v>
      </c>
      <c r="L396" s="50" t="s">
        <v>9</v>
      </c>
      <c r="M396" s="50" t="s">
        <v>143</v>
      </c>
      <c r="N396" s="50" t="s">
        <v>6261</v>
      </c>
      <c r="O396" s="50">
        <v>1000789</v>
      </c>
      <c r="P396" s="50" t="s">
        <v>7150</v>
      </c>
      <c r="Q396" s="50" t="s">
        <v>3786</v>
      </c>
      <c r="R396" s="50" t="s">
        <v>15</v>
      </c>
      <c r="S396" s="50" t="s">
        <v>11333</v>
      </c>
      <c r="T396" s="4" t="s">
        <v>11333</v>
      </c>
      <c r="U396" s="4">
        <v>0</v>
      </c>
    </row>
    <row r="397" spans="1:21" x14ac:dyDescent="0.25">
      <c r="A397" s="44">
        <f>IF(IF(Helper_2!$C$3&lt;&gt;"",COUNTIF(G397:H397,"*"&amp;Helper_2!$C$3&amp;"*"),0)&gt;0,MAX($A$4:A396)+1,0)</f>
        <v>0</v>
      </c>
      <c r="B397" s="44">
        <v>394</v>
      </c>
      <c r="C397" s="44">
        <f>IF(E397="","",IF(COUNTIF($G$4:G397,G397)=1,MAX($C$4:C396)+1,""))</f>
        <v>342</v>
      </c>
      <c r="D397" s="44">
        <v>394</v>
      </c>
      <c r="E397" s="50" t="s">
        <v>5627</v>
      </c>
      <c r="F397" s="50" t="s">
        <v>11334</v>
      </c>
      <c r="G397" s="50" t="s">
        <v>2326</v>
      </c>
      <c r="H397" s="50" t="s">
        <v>2326</v>
      </c>
      <c r="I397" s="50" t="s">
        <v>2389</v>
      </c>
      <c r="J397" s="50">
        <v>2308767</v>
      </c>
      <c r="K397" s="50" t="s">
        <v>7</v>
      </c>
      <c r="L397" s="50" t="s">
        <v>9</v>
      </c>
      <c r="M397" s="50" t="s">
        <v>143</v>
      </c>
      <c r="N397" s="50" t="s">
        <v>6261</v>
      </c>
      <c r="O397" s="50">
        <v>1046901</v>
      </c>
      <c r="P397" s="50" t="s">
        <v>6317</v>
      </c>
      <c r="Q397" s="50" t="s">
        <v>1005</v>
      </c>
      <c r="R397" s="50" t="s">
        <v>15</v>
      </c>
      <c r="S397" s="50" t="s">
        <v>11335</v>
      </c>
      <c r="T397" s="4" t="s">
        <v>11336</v>
      </c>
      <c r="U397" s="4">
        <v>12.95</v>
      </c>
    </row>
    <row r="398" spans="1:21" x14ac:dyDescent="0.25">
      <c r="A398" s="44">
        <f>IF(IF(Helper_2!$C$3&lt;&gt;"",COUNTIF(G398:H398,"*"&amp;Helper_2!$C$3&amp;"*"),0)&gt;0,MAX($A$4:A397)+1,0)</f>
        <v>0</v>
      </c>
      <c r="B398" s="44">
        <v>395</v>
      </c>
      <c r="C398" s="44">
        <f>IF(E398="","",IF(COUNTIF($G$4:G398,G398)=1,MAX($C$4:C397)+1,""))</f>
        <v>343</v>
      </c>
      <c r="D398" s="44">
        <v>395</v>
      </c>
      <c r="E398" s="50" t="s">
        <v>5629</v>
      </c>
      <c r="F398" s="50" t="s">
        <v>9886</v>
      </c>
      <c r="G398" s="50" t="s">
        <v>2328</v>
      </c>
      <c r="H398" s="50" t="s">
        <v>2328</v>
      </c>
      <c r="I398" s="50" t="s">
        <v>2389</v>
      </c>
      <c r="J398" s="50">
        <v>2308764</v>
      </c>
      <c r="K398" s="50" t="s">
        <v>7</v>
      </c>
      <c r="L398" s="50" t="s">
        <v>9</v>
      </c>
      <c r="M398" s="50" t="s">
        <v>143</v>
      </c>
      <c r="N398" s="50" t="s">
        <v>6261</v>
      </c>
      <c r="O398" s="50">
        <v>1046901</v>
      </c>
      <c r="P398" s="50" t="s">
        <v>6317</v>
      </c>
      <c r="Q398" s="50" t="s">
        <v>5630</v>
      </c>
      <c r="R398" s="50" t="s">
        <v>15</v>
      </c>
      <c r="S398" s="50" t="s">
        <v>9887</v>
      </c>
      <c r="T398" s="4" t="s">
        <v>9888</v>
      </c>
      <c r="U398" s="4">
        <v>12</v>
      </c>
    </row>
    <row r="399" spans="1:21" x14ac:dyDescent="0.25">
      <c r="A399" s="44">
        <f>IF(IF(Helper_2!$C$3&lt;&gt;"",COUNTIF(G399:H399,"*"&amp;Helper_2!$C$3&amp;"*"),0)&gt;0,MAX($A$4:A398)+1,0)</f>
        <v>0</v>
      </c>
      <c r="B399" s="44">
        <v>396</v>
      </c>
      <c r="C399" s="44">
        <f>IF(E399="","",IF(COUNTIF($G$4:G399,G399)=1,MAX($C$4:C398)+1,""))</f>
        <v>344</v>
      </c>
      <c r="D399" s="44">
        <v>396</v>
      </c>
      <c r="E399" s="50" t="s">
        <v>5031</v>
      </c>
      <c r="F399" s="50" t="s">
        <v>8939</v>
      </c>
      <c r="G399" s="50" t="s">
        <v>1966</v>
      </c>
      <c r="H399" s="50" t="s">
        <v>1966</v>
      </c>
      <c r="I399" s="50" t="s">
        <v>2389</v>
      </c>
      <c r="J399" s="50">
        <v>2308749</v>
      </c>
      <c r="K399" s="50" t="s">
        <v>7</v>
      </c>
      <c r="L399" s="50" t="s">
        <v>9</v>
      </c>
      <c r="M399" s="50" t="s">
        <v>143</v>
      </c>
      <c r="N399" s="50" t="s">
        <v>6261</v>
      </c>
      <c r="O399" s="50">
        <v>996272</v>
      </c>
      <c r="P399" s="50" t="s">
        <v>7172</v>
      </c>
      <c r="Q399" s="50" t="s">
        <v>730</v>
      </c>
      <c r="R399" s="50" t="s">
        <v>15</v>
      </c>
      <c r="S399" s="50" t="s">
        <v>11337</v>
      </c>
      <c r="T399" s="4" t="s">
        <v>11012</v>
      </c>
      <c r="U399" s="4">
        <v>162</v>
      </c>
    </row>
    <row r="400" spans="1:21" x14ac:dyDescent="0.25">
      <c r="A400" s="44">
        <f>IF(IF(Helper_2!$C$3&lt;&gt;"",COUNTIF(G400:H400,"*"&amp;Helper_2!$C$3&amp;"*"),0)&gt;0,MAX($A$4:A399)+1,0)</f>
        <v>0</v>
      </c>
      <c r="B400" s="44">
        <v>397</v>
      </c>
      <c r="C400" s="44">
        <f>IF(E400="","",IF(COUNTIF($G$4:G400,G400)=1,MAX($C$4:C399)+1,""))</f>
        <v>345</v>
      </c>
      <c r="D400" s="44">
        <v>397</v>
      </c>
      <c r="E400" s="50" t="s">
        <v>5030</v>
      </c>
      <c r="F400" s="50" t="s">
        <v>11338</v>
      </c>
      <c r="G400" s="50" t="s">
        <v>1965</v>
      </c>
      <c r="H400" s="50" t="s">
        <v>1965</v>
      </c>
      <c r="I400" s="50" t="s">
        <v>2389</v>
      </c>
      <c r="J400" s="50">
        <v>2308744</v>
      </c>
      <c r="K400" s="50" t="s">
        <v>7</v>
      </c>
      <c r="L400" s="50" t="s">
        <v>9</v>
      </c>
      <c r="M400" s="50" t="s">
        <v>143</v>
      </c>
      <c r="N400" s="50" t="s">
        <v>6261</v>
      </c>
      <c r="O400" s="50">
        <v>996272</v>
      </c>
      <c r="P400" s="50" t="s">
        <v>7172</v>
      </c>
      <c r="Q400" s="50" t="s">
        <v>729</v>
      </c>
      <c r="R400" s="50" t="s">
        <v>15</v>
      </c>
      <c r="S400" s="50" t="s">
        <v>11339</v>
      </c>
      <c r="T400" s="4" t="s">
        <v>11339</v>
      </c>
      <c r="U400" s="4">
        <v>0</v>
      </c>
    </row>
    <row r="401" spans="1:21" x14ac:dyDescent="0.25">
      <c r="A401" s="44">
        <f>IF(IF(Helper_2!$C$3&lt;&gt;"",COUNTIF(G401:H401,"*"&amp;Helper_2!$C$3&amp;"*"),0)&gt;0,MAX($A$4:A400)+1,0)</f>
        <v>0</v>
      </c>
      <c r="B401" s="44">
        <v>398</v>
      </c>
      <c r="C401" s="44">
        <f>IF(E401="","",IF(COUNTIF($G$4:G401,G401)=1,MAX($C$4:C400)+1,""))</f>
        <v>346</v>
      </c>
      <c r="D401" s="44">
        <v>398</v>
      </c>
      <c r="E401" s="50" t="s">
        <v>4615</v>
      </c>
      <c r="F401" s="50" t="s">
        <v>8272</v>
      </c>
      <c r="G401" s="50" t="s">
        <v>3006</v>
      </c>
      <c r="H401" s="50" t="s">
        <v>3006</v>
      </c>
      <c r="I401" s="50" t="s">
        <v>2389</v>
      </c>
      <c r="J401" s="50">
        <v>2308709</v>
      </c>
      <c r="K401" s="50" t="s">
        <v>7</v>
      </c>
      <c r="L401" s="50" t="s">
        <v>2661</v>
      </c>
      <c r="M401" s="50" t="s">
        <v>143</v>
      </c>
      <c r="N401" s="50" t="s">
        <v>6261</v>
      </c>
      <c r="O401" s="50">
        <v>995224</v>
      </c>
      <c r="P401" s="50" t="s">
        <v>6268</v>
      </c>
      <c r="Q401" s="50" t="s">
        <v>3007</v>
      </c>
      <c r="R401" s="50" t="s">
        <v>8</v>
      </c>
      <c r="S401" s="50" t="s">
        <v>8273</v>
      </c>
      <c r="T401" s="4" t="s">
        <v>8273</v>
      </c>
      <c r="U401" s="4">
        <v>15</v>
      </c>
    </row>
    <row r="402" spans="1:21" x14ac:dyDescent="0.25">
      <c r="A402" s="44">
        <f>IF(IF(Helper_2!$C$3&lt;&gt;"",COUNTIF(G402:H402,"*"&amp;Helper_2!$C$3&amp;"*"),0)&gt;0,MAX($A$4:A401)+1,0)</f>
        <v>0</v>
      </c>
      <c r="B402" s="44">
        <v>399</v>
      </c>
      <c r="C402" s="44">
        <f>IF(E402="","",IF(COUNTIF($G$4:G402,G402)=1,MAX($C$4:C401)+1,""))</f>
        <v>347</v>
      </c>
      <c r="D402" s="44">
        <v>399</v>
      </c>
      <c r="E402" s="50" t="s">
        <v>4611</v>
      </c>
      <c r="F402" s="50" t="s">
        <v>8264</v>
      </c>
      <c r="G402" s="50" t="s">
        <v>3003</v>
      </c>
      <c r="H402" s="50" t="s">
        <v>3003</v>
      </c>
      <c r="I402" s="50" t="s">
        <v>2389</v>
      </c>
      <c r="J402" s="50">
        <v>2308619</v>
      </c>
      <c r="K402" s="50" t="s">
        <v>7</v>
      </c>
      <c r="L402" s="50" t="s">
        <v>2661</v>
      </c>
      <c r="M402" s="50" t="s">
        <v>143</v>
      </c>
      <c r="N402" s="50" t="s">
        <v>6261</v>
      </c>
      <c r="O402" s="50">
        <v>995224</v>
      </c>
      <c r="P402" s="50" t="s">
        <v>6268</v>
      </c>
      <c r="Q402" s="50" t="s">
        <v>4612</v>
      </c>
      <c r="R402" s="50" t="s">
        <v>15</v>
      </c>
      <c r="S402" s="50" t="s">
        <v>8265</v>
      </c>
      <c r="T402" s="4" t="s">
        <v>8265</v>
      </c>
      <c r="U402" s="4">
        <v>99</v>
      </c>
    </row>
    <row r="403" spans="1:21" x14ac:dyDescent="0.25">
      <c r="A403" s="44">
        <f>IF(IF(Helper_2!$C$3&lt;&gt;"",COUNTIF(G403:H403,"*"&amp;Helper_2!$C$3&amp;"*"),0)&gt;0,MAX($A$4:A402)+1,0)</f>
        <v>0</v>
      </c>
      <c r="B403" s="44">
        <v>400</v>
      </c>
      <c r="C403" s="44">
        <f>IF(E403="","",IF(COUNTIF($G$4:G403,G403)=1,MAX($C$4:C402)+1,""))</f>
        <v>348</v>
      </c>
      <c r="D403" s="44">
        <v>400</v>
      </c>
      <c r="E403" s="50" t="s">
        <v>5218</v>
      </c>
      <c r="F403" s="50" t="s">
        <v>9213</v>
      </c>
      <c r="G403" s="50" t="s">
        <v>3383</v>
      </c>
      <c r="H403" s="50" t="s">
        <v>3383</v>
      </c>
      <c r="I403" s="50" t="s">
        <v>2389</v>
      </c>
      <c r="J403" s="50">
        <v>2308565</v>
      </c>
      <c r="K403" s="50" t="s">
        <v>7</v>
      </c>
      <c r="L403" s="50" t="s">
        <v>2661</v>
      </c>
      <c r="M403" s="50" t="s">
        <v>143</v>
      </c>
      <c r="N403" s="50" t="s">
        <v>6261</v>
      </c>
      <c r="O403" s="50">
        <v>996272</v>
      </c>
      <c r="P403" s="50" t="s">
        <v>7172</v>
      </c>
      <c r="Q403" s="50" t="s">
        <v>5219</v>
      </c>
      <c r="R403" s="50" t="s">
        <v>15</v>
      </c>
      <c r="S403" s="50" t="s">
        <v>11059</v>
      </c>
      <c r="T403" s="4" t="s">
        <v>11059</v>
      </c>
      <c r="U403" s="4">
        <v>207</v>
      </c>
    </row>
    <row r="404" spans="1:21" x14ac:dyDescent="0.25">
      <c r="A404" s="44">
        <f>IF(IF(Helper_2!$C$3&lt;&gt;"",COUNTIF(G404:H404,"*"&amp;Helper_2!$C$3&amp;"*"),0)&gt;0,MAX($A$4:A403)+1,0)</f>
        <v>0</v>
      </c>
      <c r="B404" s="44">
        <v>401</v>
      </c>
      <c r="C404" s="44">
        <f>IF(E404="","",IF(COUNTIF($G$4:G404,G404)=1,MAX($C$4:C403)+1,""))</f>
        <v>349</v>
      </c>
      <c r="D404" s="44">
        <v>401</v>
      </c>
      <c r="E404" s="50" t="s">
        <v>5428</v>
      </c>
      <c r="F404" s="50" t="s">
        <v>9583</v>
      </c>
      <c r="G404" s="50" t="s">
        <v>3554</v>
      </c>
      <c r="H404" s="50" t="s">
        <v>3554</v>
      </c>
      <c r="I404" s="50" t="s">
        <v>2389</v>
      </c>
      <c r="J404" s="50">
        <v>2308563</v>
      </c>
      <c r="K404" s="50" t="s">
        <v>7</v>
      </c>
      <c r="L404" s="50" t="s">
        <v>2661</v>
      </c>
      <c r="M404" s="50" t="s">
        <v>143</v>
      </c>
      <c r="N404" s="50" t="s">
        <v>6261</v>
      </c>
      <c r="O404" s="50">
        <v>996272</v>
      </c>
      <c r="P404" s="50" t="s">
        <v>7172</v>
      </c>
      <c r="Q404" s="50" t="s">
        <v>5429</v>
      </c>
      <c r="R404" s="50" t="s">
        <v>15</v>
      </c>
      <c r="S404" s="50" t="s">
        <v>11076</v>
      </c>
      <c r="T404" s="4" t="s">
        <v>11076</v>
      </c>
      <c r="U404" s="4">
        <v>1</v>
      </c>
    </row>
    <row r="405" spans="1:21" x14ac:dyDescent="0.25">
      <c r="A405" s="44">
        <f>IF(IF(Helper_2!$C$3&lt;&gt;"",COUNTIF(G405:H405,"*"&amp;Helper_2!$C$3&amp;"*"),0)&gt;0,MAX($A$4:A404)+1,0)</f>
        <v>0</v>
      </c>
      <c r="B405" s="44">
        <v>402</v>
      </c>
      <c r="C405" s="44">
        <f>IF(E405="","",IF(COUNTIF($G$4:G405,G405)=1,MAX($C$4:C404)+1,""))</f>
        <v>350</v>
      </c>
      <c r="D405" s="44">
        <v>402</v>
      </c>
      <c r="E405" s="50" t="s">
        <v>5671</v>
      </c>
      <c r="F405" s="50" t="s">
        <v>9961</v>
      </c>
      <c r="G405" s="50" t="s">
        <v>3765</v>
      </c>
      <c r="H405" s="50" t="s">
        <v>3765</v>
      </c>
      <c r="I405" s="50" t="s">
        <v>2389</v>
      </c>
      <c r="J405" s="50">
        <v>2308493</v>
      </c>
      <c r="K405" s="50" t="s">
        <v>7</v>
      </c>
      <c r="L405" s="50" t="s">
        <v>2661</v>
      </c>
      <c r="M405" s="50" t="s">
        <v>143</v>
      </c>
      <c r="N405" s="50" t="s">
        <v>6261</v>
      </c>
      <c r="O405" s="50">
        <v>1000789</v>
      </c>
      <c r="P405" s="50" t="s">
        <v>7150</v>
      </c>
      <c r="Q405" s="50" t="s">
        <v>3766</v>
      </c>
      <c r="R405" s="50" t="s">
        <v>8</v>
      </c>
      <c r="S405" s="50" t="s">
        <v>9962</v>
      </c>
      <c r="T405" s="4" t="s">
        <v>9962</v>
      </c>
      <c r="U405" s="4">
        <v>0.1</v>
      </c>
    </row>
    <row r="406" spans="1:21" x14ac:dyDescent="0.25">
      <c r="A406" s="44">
        <f>IF(IF(Helper_2!$C$3&lt;&gt;"",COUNTIF(G406:H406,"*"&amp;Helper_2!$C$3&amp;"*"),0)&gt;0,MAX($A$4:A405)+1,0)</f>
        <v>0</v>
      </c>
      <c r="B406" s="44">
        <v>403</v>
      </c>
      <c r="C406" s="44">
        <f>IF(E406="","",IF(COUNTIF($G$4:G406,G406)=1,MAX($C$4:C405)+1,""))</f>
        <v>351</v>
      </c>
      <c r="D406" s="44">
        <v>403</v>
      </c>
      <c r="E406" s="50" t="s">
        <v>5680</v>
      </c>
      <c r="F406" s="50" t="s">
        <v>9978</v>
      </c>
      <c r="G406" s="50" t="s">
        <v>2351</v>
      </c>
      <c r="H406" s="50" t="s">
        <v>2351</v>
      </c>
      <c r="I406" s="50" t="s">
        <v>2389</v>
      </c>
      <c r="J406" s="50">
        <v>2308484</v>
      </c>
      <c r="K406" s="50" t="s">
        <v>7</v>
      </c>
      <c r="L406" s="50" t="s">
        <v>9</v>
      </c>
      <c r="M406" s="50" t="s">
        <v>143</v>
      </c>
      <c r="N406" s="50" t="s">
        <v>6261</v>
      </c>
      <c r="O406" s="50">
        <v>1000789</v>
      </c>
      <c r="P406" s="50" t="s">
        <v>7150</v>
      </c>
      <c r="Q406" s="50" t="s">
        <v>3777</v>
      </c>
      <c r="R406" s="50" t="s">
        <v>8</v>
      </c>
      <c r="S406" s="50" t="s">
        <v>9979</v>
      </c>
      <c r="T406" s="4" t="s">
        <v>9979</v>
      </c>
      <c r="U406" s="4">
        <v>2</v>
      </c>
    </row>
    <row r="407" spans="1:21" x14ac:dyDescent="0.25">
      <c r="A407" s="44">
        <f>IF(IF(Helper_2!$C$3&lt;&gt;"",COUNTIF(G407:H407,"*"&amp;Helper_2!$C$3&amp;"*"),0)&gt;0,MAX($A$4:A406)+1,0)</f>
        <v>0</v>
      </c>
      <c r="B407" s="44">
        <v>404</v>
      </c>
      <c r="C407" s="44">
        <f>IF(E407="","",IF(COUNTIF($G$4:G407,G407)=1,MAX($C$4:C406)+1,""))</f>
        <v>352</v>
      </c>
      <c r="D407" s="44">
        <v>404</v>
      </c>
      <c r="E407" s="50" t="s">
        <v>4521</v>
      </c>
      <c r="F407" s="50" t="s">
        <v>8108</v>
      </c>
      <c r="G407" s="50" t="s">
        <v>1625</v>
      </c>
      <c r="H407" s="50" t="s">
        <v>1625</v>
      </c>
      <c r="I407" s="50" t="s">
        <v>2389</v>
      </c>
      <c r="J407" s="50">
        <v>2307488</v>
      </c>
      <c r="K407" s="50" t="s">
        <v>7</v>
      </c>
      <c r="L407" s="50" t="s">
        <v>9</v>
      </c>
      <c r="M407" s="50" t="s">
        <v>143</v>
      </c>
      <c r="N407" s="50" t="s">
        <v>6261</v>
      </c>
      <c r="O407" s="50">
        <v>994146</v>
      </c>
      <c r="P407" s="50" t="s">
        <v>7152</v>
      </c>
      <c r="Q407" s="50" t="s">
        <v>483</v>
      </c>
      <c r="R407" s="50" t="s">
        <v>8</v>
      </c>
      <c r="S407" s="50" t="s">
        <v>8109</v>
      </c>
      <c r="T407" s="4" t="s">
        <v>8110</v>
      </c>
      <c r="U407" s="4">
        <v>1.3</v>
      </c>
    </row>
    <row r="408" spans="1:21" x14ac:dyDescent="0.25">
      <c r="A408" s="44">
        <f>IF(IF(Helper_2!$C$3&lt;&gt;"",COUNTIF(G408:H408,"*"&amp;Helper_2!$C$3&amp;"*"),0)&gt;0,MAX($A$4:A407)+1,0)</f>
        <v>0</v>
      </c>
      <c r="B408" s="44">
        <v>405</v>
      </c>
      <c r="C408" s="44">
        <f>IF(E408="","",IF(COUNTIF($G$4:G408,G408)=1,MAX($C$4:C407)+1,""))</f>
        <v>353</v>
      </c>
      <c r="D408" s="44">
        <v>405</v>
      </c>
      <c r="E408" s="50" t="s">
        <v>4745</v>
      </c>
      <c r="F408" s="50" t="s">
        <v>11340</v>
      </c>
      <c r="G408" s="50" t="s">
        <v>1771</v>
      </c>
      <c r="H408" s="50" t="s">
        <v>1771</v>
      </c>
      <c r="I408" s="50" t="s">
        <v>2389</v>
      </c>
      <c r="J408" s="50">
        <v>2307408</v>
      </c>
      <c r="K408" s="50" t="s">
        <v>7</v>
      </c>
      <c r="L408" s="50" t="s">
        <v>9</v>
      </c>
      <c r="M408" s="50" t="s">
        <v>143</v>
      </c>
      <c r="N408" s="50" t="s">
        <v>6261</v>
      </c>
      <c r="O408" s="50">
        <v>995224</v>
      </c>
      <c r="P408" s="50" t="s">
        <v>6268</v>
      </c>
      <c r="Q408" s="50" t="s">
        <v>3089</v>
      </c>
      <c r="R408" s="50" t="s">
        <v>15</v>
      </c>
      <c r="S408" s="50" t="s">
        <v>11341</v>
      </c>
      <c r="T408" s="4" t="s">
        <v>11341</v>
      </c>
      <c r="U408" s="4">
        <v>0</v>
      </c>
    </row>
    <row r="409" spans="1:21" x14ac:dyDescent="0.25">
      <c r="A409" s="44">
        <f>IF(IF(Helper_2!$C$3&lt;&gt;"",COUNTIF(G409:H409,"*"&amp;Helper_2!$C$3&amp;"*"),0)&gt;0,MAX($A$4:A408)+1,0)</f>
        <v>0</v>
      </c>
      <c r="B409" s="44">
        <v>406</v>
      </c>
      <c r="C409" s="44">
        <f>IF(E409="","",IF(COUNTIF($G$4:G409,G409)=1,MAX($C$4:C408)+1,""))</f>
        <v>354</v>
      </c>
      <c r="D409" s="44">
        <v>406</v>
      </c>
      <c r="E409" s="50" t="s">
        <v>4743</v>
      </c>
      <c r="F409" s="50" t="s">
        <v>11342</v>
      </c>
      <c r="G409" s="50" t="s">
        <v>1769</v>
      </c>
      <c r="H409" s="50" t="s">
        <v>1769</v>
      </c>
      <c r="I409" s="50" t="s">
        <v>2389</v>
      </c>
      <c r="J409" s="50">
        <v>2307406</v>
      </c>
      <c r="K409" s="50" t="s">
        <v>7</v>
      </c>
      <c r="L409" s="50" t="s">
        <v>9</v>
      </c>
      <c r="M409" s="50" t="s">
        <v>143</v>
      </c>
      <c r="N409" s="50" t="s">
        <v>6261</v>
      </c>
      <c r="O409" s="50">
        <v>995224</v>
      </c>
      <c r="P409" s="50" t="s">
        <v>6268</v>
      </c>
      <c r="Q409" s="50" t="s">
        <v>3087</v>
      </c>
      <c r="R409" s="50" t="s">
        <v>15</v>
      </c>
      <c r="S409" s="50" t="s">
        <v>11343</v>
      </c>
      <c r="T409" s="4" t="s">
        <v>11343</v>
      </c>
      <c r="U409" s="4">
        <v>0</v>
      </c>
    </row>
    <row r="410" spans="1:21" x14ac:dyDescent="0.25">
      <c r="A410" s="44">
        <f>IF(IF(Helper_2!$C$3&lt;&gt;"",COUNTIF(G410:H410,"*"&amp;Helper_2!$C$3&amp;"*"),0)&gt;0,MAX($A$4:A409)+1,0)</f>
        <v>0</v>
      </c>
      <c r="B410" s="44">
        <v>407</v>
      </c>
      <c r="C410" s="44">
        <f>IF(E410="","",IF(COUNTIF($G$4:G410,G410)=1,MAX($C$4:C409)+1,""))</f>
        <v>355</v>
      </c>
      <c r="D410" s="44">
        <v>407</v>
      </c>
      <c r="E410" s="50" t="s">
        <v>4740</v>
      </c>
      <c r="F410" s="50" t="s">
        <v>11344</v>
      </c>
      <c r="G410" s="50" t="s">
        <v>1767</v>
      </c>
      <c r="H410" s="50" t="s">
        <v>1767</v>
      </c>
      <c r="I410" s="50" t="s">
        <v>2389</v>
      </c>
      <c r="J410" s="50">
        <v>2307403</v>
      </c>
      <c r="K410" s="50" t="s">
        <v>7</v>
      </c>
      <c r="L410" s="50" t="s">
        <v>9</v>
      </c>
      <c r="M410" s="50" t="s">
        <v>143</v>
      </c>
      <c r="N410" s="50" t="s">
        <v>6261</v>
      </c>
      <c r="O410" s="50">
        <v>995224</v>
      </c>
      <c r="P410" s="50" t="s">
        <v>6268</v>
      </c>
      <c r="Q410" s="50" t="s">
        <v>4741</v>
      </c>
      <c r="R410" s="50" t="s">
        <v>15</v>
      </c>
      <c r="S410" s="50" t="s">
        <v>11345</v>
      </c>
      <c r="T410" s="4" t="s">
        <v>11346</v>
      </c>
      <c r="U410" s="4">
        <v>0</v>
      </c>
    </row>
    <row r="411" spans="1:21" x14ac:dyDescent="0.25">
      <c r="A411" s="44">
        <f>IF(IF(Helper_2!$C$3&lt;&gt;"",COUNTIF(G411:H411,"*"&amp;Helper_2!$C$3&amp;"*"),0)&gt;0,MAX($A$4:A410)+1,0)</f>
        <v>0</v>
      </c>
      <c r="B411" s="44">
        <v>408</v>
      </c>
      <c r="C411" s="44">
        <f>IF(E411="","",IF(COUNTIF($G$4:G411,G411)=1,MAX($C$4:C410)+1,""))</f>
        <v>356</v>
      </c>
      <c r="D411" s="44">
        <v>408</v>
      </c>
      <c r="E411" s="50" t="s">
        <v>4738</v>
      </c>
      <c r="F411" s="50" t="s">
        <v>11347</v>
      </c>
      <c r="G411" s="50" t="s">
        <v>1766</v>
      </c>
      <c r="H411" s="50" t="s">
        <v>1766</v>
      </c>
      <c r="I411" s="50" t="s">
        <v>2389</v>
      </c>
      <c r="J411" s="50">
        <v>2307401</v>
      </c>
      <c r="K411" s="50" t="s">
        <v>7</v>
      </c>
      <c r="L411" s="50" t="s">
        <v>9</v>
      </c>
      <c r="M411" s="50" t="s">
        <v>143</v>
      </c>
      <c r="N411" s="50" t="s">
        <v>6261</v>
      </c>
      <c r="O411" s="50">
        <v>995224</v>
      </c>
      <c r="P411" s="50" t="s">
        <v>6268</v>
      </c>
      <c r="Q411" s="50" t="s">
        <v>4739</v>
      </c>
      <c r="R411" s="50" t="s">
        <v>15</v>
      </c>
      <c r="S411" s="50" t="s">
        <v>11348</v>
      </c>
      <c r="T411" s="4" t="s">
        <v>11349</v>
      </c>
      <c r="U411" s="4">
        <v>0</v>
      </c>
    </row>
    <row r="412" spans="1:21" x14ac:dyDescent="0.25">
      <c r="A412" s="44">
        <f>IF(IF(Helper_2!$C$3&lt;&gt;"",COUNTIF(G412:H412,"*"&amp;Helper_2!$C$3&amp;"*"),0)&gt;0,MAX($A$4:A411)+1,0)</f>
        <v>0</v>
      </c>
      <c r="B412" s="44">
        <v>409</v>
      </c>
      <c r="C412" s="44">
        <f>IF(E412="","",IF(COUNTIF($G$4:G412,G412)=1,MAX($C$4:C411)+1,""))</f>
        <v>357</v>
      </c>
      <c r="D412" s="44">
        <v>409</v>
      </c>
      <c r="E412" s="50" t="s">
        <v>4737</v>
      </c>
      <c r="F412" s="50" t="s">
        <v>11350</v>
      </c>
      <c r="G412" s="50" t="s">
        <v>1765</v>
      </c>
      <c r="H412" s="50" t="s">
        <v>1765</v>
      </c>
      <c r="I412" s="50" t="s">
        <v>2389</v>
      </c>
      <c r="J412" s="50">
        <v>2307395</v>
      </c>
      <c r="K412" s="50" t="s">
        <v>7</v>
      </c>
      <c r="L412" s="50" t="s">
        <v>9</v>
      </c>
      <c r="M412" s="50" t="s">
        <v>143</v>
      </c>
      <c r="N412" s="50" t="s">
        <v>6261</v>
      </c>
      <c r="O412" s="50">
        <v>995224</v>
      </c>
      <c r="P412" s="50" t="s">
        <v>6268</v>
      </c>
      <c r="Q412" s="50" t="s">
        <v>3086</v>
      </c>
      <c r="R412" s="50" t="s">
        <v>15</v>
      </c>
      <c r="S412" s="50" t="s">
        <v>11351</v>
      </c>
      <c r="T412" s="4" t="s">
        <v>11351</v>
      </c>
      <c r="U412" s="4">
        <v>0</v>
      </c>
    </row>
    <row r="413" spans="1:21" x14ac:dyDescent="0.25">
      <c r="A413" s="44">
        <f>IF(IF(Helper_2!$C$3&lt;&gt;"",COUNTIF(G413:H413,"*"&amp;Helper_2!$C$3&amp;"*"),0)&gt;0,MAX($A$4:A412)+1,0)</f>
        <v>0</v>
      </c>
      <c r="B413" s="44">
        <v>410</v>
      </c>
      <c r="C413" s="44">
        <f>IF(E413="","",IF(COUNTIF($G$4:G413,G413)=1,MAX($C$4:C412)+1,""))</f>
        <v>358</v>
      </c>
      <c r="D413" s="44">
        <v>410</v>
      </c>
      <c r="E413" s="50" t="s">
        <v>4779</v>
      </c>
      <c r="F413" s="50" t="s">
        <v>11352</v>
      </c>
      <c r="G413" s="50" t="s">
        <v>1790</v>
      </c>
      <c r="H413" s="50" t="s">
        <v>1790</v>
      </c>
      <c r="I413" s="50" t="s">
        <v>2389</v>
      </c>
      <c r="J413" s="50">
        <v>2307091</v>
      </c>
      <c r="K413" s="50" t="s">
        <v>7</v>
      </c>
      <c r="L413" s="50" t="s">
        <v>9</v>
      </c>
      <c r="M413" s="50" t="s">
        <v>143</v>
      </c>
      <c r="N413" s="50" t="s">
        <v>6261</v>
      </c>
      <c r="O413" s="50">
        <v>995224</v>
      </c>
      <c r="P413" s="50" t="s">
        <v>6268</v>
      </c>
      <c r="Q413" s="50" t="s">
        <v>3106</v>
      </c>
      <c r="R413" s="50" t="s">
        <v>15</v>
      </c>
      <c r="S413" s="50" t="s">
        <v>11353</v>
      </c>
      <c r="T413" s="4" t="s">
        <v>11353</v>
      </c>
      <c r="U413" s="4">
        <v>0</v>
      </c>
    </row>
    <row r="414" spans="1:21" x14ac:dyDescent="0.25">
      <c r="A414" s="44">
        <f>IF(IF(Helper_2!$C$3&lt;&gt;"",COUNTIF(G414:H414,"*"&amp;Helper_2!$C$3&amp;"*"),0)&gt;0,MAX($A$4:A413)+1,0)</f>
        <v>0</v>
      </c>
      <c r="B414" s="44">
        <v>411</v>
      </c>
      <c r="C414" s="44">
        <f>IF(E414="","",IF(COUNTIF($G$4:G414,G414)=1,MAX($C$4:C413)+1,""))</f>
        <v>359</v>
      </c>
      <c r="D414" s="44">
        <v>411</v>
      </c>
      <c r="E414" s="50" t="s">
        <v>4063</v>
      </c>
      <c r="F414" s="50" t="s">
        <v>7283</v>
      </c>
      <c r="G414" s="50" t="s">
        <v>2685</v>
      </c>
      <c r="H414" s="50" t="s">
        <v>2685</v>
      </c>
      <c r="I414" s="50" t="s">
        <v>2389</v>
      </c>
      <c r="J414" s="50">
        <v>2306978</v>
      </c>
      <c r="K414" s="50" t="s">
        <v>7</v>
      </c>
      <c r="L414" s="50" t="s">
        <v>2687</v>
      </c>
      <c r="M414" s="50" t="s">
        <v>143</v>
      </c>
      <c r="N414" s="50" t="s">
        <v>6261</v>
      </c>
      <c r="O414" s="50">
        <v>994204</v>
      </c>
      <c r="P414" s="50" t="s">
        <v>6334</v>
      </c>
      <c r="Q414" s="50" t="s">
        <v>2686</v>
      </c>
      <c r="R414" s="50" t="s">
        <v>8</v>
      </c>
      <c r="S414" s="50" t="s">
        <v>7284</v>
      </c>
      <c r="T414" s="4" t="s">
        <v>7284</v>
      </c>
      <c r="U414" s="4">
        <v>5.5</v>
      </c>
    </row>
    <row r="415" spans="1:21" x14ac:dyDescent="0.25">
      <c r="A415" s="44">
        <f>IF(IF(Helper_2!$C$3&lt;&gt;"",COUNTIF(G415:H415,"*"&amp;Helper_2!$C$3&amp;"*"),0)&gt;0,MAX($A$4:A414)+1,0)</f>
        <v>0</v>
      </c>
      <c r="B415" s="44">
        <v>412</v>
      </c>
      <c r="C415" s="44">
        <f>IF(E415="","",IF(COUNTIF($G$4:G415,G415)=1,MAX($C$4:C414)+1,""))</f>
        <v>360</v>
      </c>
      <c r="D415" s="44">
        <v>412</v>
      </c>
      <c r="E415" s="50" t="s">
        <v>5080</v>
      </c>
      <c r="F415" s="50" t="s">
        <v>9008</v>
      </c>
      <c r="G415" s="50" t="s">
        <v>3302</v>
      </c>
      <c r="H415" s="50" t="s">
        <v>3302</v>
      </c>
      <c r="I415" s="50" t="s">
        <v>2389</v>
      </c>
      <c r="J415" s="50">
        <v>2306908</v>
      </c>
      <c r="K415" s="50" t="s">
        <v>7</v>
      </c>
      <c r="L415" s="50" t="s">
        <v>2661</v>
      </c>
      <c r="M415" s="50" t="s">
        <v>143</v>
      </c>
      <c r="N415" s="50" t="s">
        <v>6261</v>
      </c>
      <c r="O415" s="50">
        <v>995202</v>
      </c>
      <c r="P415" s="50" t="s">
        <v>6266</v>
      </c>
      <c r="Q415" s="50" t="s">
        <v>5081</v>
      </c>
      <c r="R415" s="50" t="s">
        <v>10</v>
      </c>
      <c r="S415" s="50" t="s">
        <v>9009</v>
      </c>
      <c r="T415" s="4" t="s">
        <v>9009</v>
      </c>
      <c r="U415" s="4">
        <v>0.86399999999999999</v>
      </c>
    </row>
    <row r="416" spans="1:21" x14ac:dyDescent="0.25">
      <c r="A416" s="44">
        <f>IF(IF(Helper_2!$C$3&lt;&gt;"",COUNTIF(G416:H416,"*"&amp;Helper_2!$C$3&amp;"*"),0)&gt;0,MAX($A$4:A415)+1,0)</f>
        <v>0</v>
      </c>
      <c r="B416" s="44">
        <v>413</v>
      </c>
      <c r="C416" s="44">
        <f>IF(E416="","",IF(COUNTIF($G$4:G416,G416)=1,MAX($C$4:C415)+1,""))</f>
        <v>361</v>
      </c>
      <c r="D416" s="44">
        <v>413</v>
      </c>
      <c r="E416" s="50" t="s">
        <v>5157</v>
      </c>
      <c r="F416" s="50" t="s">
        <v>9135</v>
      </c>
      <c r="G416" s="50" t="s">
        <v>2043</v>
      </c>
      <c r="H416" s="50" t="s">
        <v>2043</v>
      </c>
      <c r="I416" s="50" t="s">
        <v>2389</v>
      </c>
      <c r="J416" s="50">
        <v>2306906</v>
      </c>
      <c r="K416" s="50" t="s">
        <v>7</v>
      </c>
      <c r="L416" s="50" t="s">
        <v>9</v>
      </c>
      <c r="M416" s="50" t="s">
        <v>143</v>
      </c>
      <c r="N416" s="50" t="s">
        <v>6261</v>
      </c>
      <c r="O416" s="50">
        <v>995202</v>
      </c>
      <c r="P416" s="50" t="s">
        <v>6266</v>
      </c>
      <c r="Q416" s="50" t="s">
        <v>797</v>
      </c>
      <c r="R416" s="50" t="s">
        <v>10</v>
      </c>
      <c r="S416" s="50" t="s">
        <v>9136</v>
      </c>
      <c r="T416" s="4" t="s">
        <v>9136</v>
      </c>
      <c r="U416" s="4">
        <v>1.44</v>
      </c>
    </row>
    <row r="417" spans="1:21" x14ac:dyDescent="0.25">
      <c r="A417" s="44">
        <f>IF(IF(Helper_2!$C$3&lt;&gt;"",COUNTIF(G417:H417,"*"&amp;Helper_2!$C$3&amp;"*"),0)&gt;0,MAX($A$4:A416)+1,0)</f>
        <v>0</v>
      </c>
      <c r="B417" s="44">
        <v>414</v>
      </c>
      <c r="C417" s="44">
        <f>IF(E417="","",IF(COUNTIF($G$4:G417,G417)=1,MAX($C$4:C416)+1,""))</f>
        <v>362</v>
      </c>
      <c r="D417" s="44">
        <v>414</v>
      </c>
      <c r="E417" s="50" t="s">
        <v>4366</v>
      </c>
      <c r="F417" s="50" t="s">
        <v>7832</v>
      </c>
      <c r="G417" s="50" t="s">
        <v>2858</v>
      </c>
      <c r="H417" s="50" t="s">
        <v>2858</v>
      </c>
      <c r="I417" s="50" t="s">
        <v>2389</v>
      </c>
      <c r="J417" s="50">
        <v>2306865</v>
      </c>
      <c r="K417" s="50" t="s">
        <v>7</v>
      </c>
      <c r="L417" s="50" t="s">
        <v>2656</v>
      </c>
      <c r="M417" s="50" t="s">
        <v>143</v>
      </c>
      <c r="N417" s="50" t="s">
        <v>6261</v>
      </c>
      <c r="O417" s="50">
        <v>995523</v>
      </c>
      <c r="P417" s="50" t="s">
        <v>11354</v>
      </c>
      <c r="Q417" s="50" t="s">
        <v>2859</v>
      </c>
      <c r="R417" s="50" t="s">
        <v>10</v>
      </c>
      <c r="S417" s="50" t="s">
        <v>7833</v>
      </c>
      <c r="T417" s="4" t="s">
        <v>7833</v>
      </c>
      <c r="U417" s="4">
        <v>0</v>
      </c>
    </row>
    <row r="418" spans="1:21" x14ac:dyDescent="0.25">
      <c r="A418" s="44">
        <f>IF(IF(Helper_2!$C$3&lt;&gt;"",COUNTIF(G418:H418,"*"&amp;Helper_2!$C$3&amp;"*"),0)&gt;0,MAX($A$4:A417)+1,0)</f>
        <v>0</v>
      </c>
      <c r="B418" s="44">
        <v>415</v>
      </c>
      <c r="C418" s="44">
        <f>IF(E418="","",IF(COUNTIF($G$4:G418,G418)=1,MAX($C$4:C417)+1,""))</f>
        <v>363</v>
      </c>
      <c r="D418" s="44">
        <v>415</v>
      </c>
      <c r="E418" s="50" t="s">
        <v>4365</v>
      </c>
      <c r="F418" s="50" t="s">
        <v>7830</v>
      </c>
      <c r="G418" s="50" t="s">
        <v>2856</v>
      </c>
      <c r="H418" s="50" t="s">
        <v>2856</v>
      </c>
      <c r="I418" s="50" t="s">
        <v>2389</v>
      </c>
      <c r="J418" s="50">
        <v>2306863</v>
      </c>
      <c r="K418" s="50" t="s">
        <v>7</v>
      </c>
      <c r="L418" s="50" t="s">
        <v>2656</v>
      </c>
      <c r="M418" s="50" t="s">
        <v>143</v>
      </c>
      <c r="N418" s="50" t="s">
        <v>6261</v>
      </c>
      <c r="O418" s="50">
        <v>995523</v>
      </c>
      <c r="P418" s="50" t="s">
        <v>11354</v>
      </c>
      <c r="Q418" s="50" t="s">
        <v>2857</v>
      </c>
      <c r="R418" s="50" t="s">
        <v>10</v>
      </c>
      <c r="S418" s="50" t="s">
        <v>7831</v>
      </c>
      <c r="T418" s="4" t="s">
        <v>7831</v>
      </c>
      <c r="U418" s="4">
        <v>0</v>
      </c>
    </row>
    <row r="419" spans="1:21" x14ac:dyDescent="0.25">
      <c r="A419" s="44">
        <f>IF(IF(Helper_2!$C$3&lt;&gt;"",COUNTIF(G419:H419,"*"&amp;Helper_2!$C$3&amp;"*"),0)&gt;0,MAX($A$4:A418)+1,0)</f>
        <v>0</v>
      </c>
      <c r="B419" s="44">
        <v>416</v>
      </c>
      <c r="C419" s="44">
        <f>IF(E419="","",IF(COUNTIF($G$4:G419,G419)=1,MAX($C$4:C418)+1,""))</f>
        <v>364</v>
      </c>
      <c r="D419" s="44">
        <v>416</v>
      </c>
      <c r="E419" s="50" t="s">
        <v>4517</v>
      </c>
      <c r="F419" s="50" t="s">
        <v>8100</v>
      </c>
      <c r="G419" s="50" t="s">
        <v>2953</v>
      </c>
      <c r="H419" s="50" t="s">
        <v>2953</v>
      </c>
      <c r="I419" s="50" t="s">
        <v>2389</v>
      </c>
      <c r="J419" s="50">
        <v>2306861</v>
      </c>
      <c r="K419" s="50" t="s">
        <v>7</v>
      </c>
      <c r="L419" s="50" t="s">
        <v>2656</v>
      </c>
      <c r="M419" s="50" t="s">
        <v>143</v>
      </c>
      <c r="N419" s="50" t="s">
        <v>6261</v>
      </c>
      <c r="O419" s="50">
        <v>995523</v>
      </c>
      <c r="P419" s="50" t="s">
        <v>11354</v>
      </c>
      <c r="Q419" s="50" t="s">
        <v>2954</v>
      </c>
      <c r="R419" s="50" t="s">
        <v>10</v>
      </c>
      <c r="S419" s="50" t="s">
        <v>8101</v>
      </c>
      <c r="T419" s="4" t="s">
        <v>8101</v>
      </c>
      <c r="U419" s="4">
        <v>0</v>
      </c>
    </row>
    <row r="420" spans="1:21" x14ac:dyDescent="0.25">
      <c r="A420" s="44">
        <f>IF(IF(Helper_2!$C$3&lt;&gt;"",COUNTIF(G420:H420,"*"&amp;Helper_2!$C$3&amp;"*"),0)&gt;0,MAX($A$4:A419)+1,0)</f>
        <v>0</v>
      </c>
      <c r="B420" s="44">
        <v>417</v>
      </c>
      <c r="C420" s="44">
        <f>IF(E420="","",IF(COUNTIF($G$4:G420,G420)=1,MAX($C$4:C419)+1,""))</f>
        <v>365</v>
      </c>
      <c r="D420" s="44">
        <v>417</v>
      </c>
      <c r="E420" s="50" t="s">
        <v>4516</v>
      </c>
      <c r="F420" s="50" t="s">
        <v>8098</v>
      </c>
      <c r="G420" s="50" t="s">
        <v>2951</v>
      </c>
      <c r="H420" s="50" t="s">
        <v>2951</v>
      </c>
      <c r="I420" s="50" t="s">
        <v>2389</v>
      </c>
      <c r="J420" s="50">
        <v>2306859</v>
      </c>
      <c r="K420" s="50" t="s">
        <v>7</v>
      </c>
      <c r="L420" s="50" t="s">
        <v>2656</v>
      </c>
      <c r="M420" s="50" t="s">
        <v>143</v>
      </c>
      <c r="N420" s="50" t="s">
        <v>6261</v>
      </c>
      <c r="O420" s="50">
        <v>995523</v>
      </c>
      <c r="P420" s="50" t="s">
        <v>11354</v>
      </c>
      <c r="Q420" s="50" t="s">
        <v>2952</v>
      </c>
      <c r="R420" s="50" t="s">
        <v>10</v>
      </c>
      <c r="S420" s="50" t="s">
        <v>8099</v>
      </c>
      <c r="T420" s="4" t="s">
        <v>8099</v>
      </c>
      <c r="U420" s="4">
        <v>0</v>
      </c>
    </row>
    <row r="421" spans="1:21" x14ac:dyDescent="0.25">
      <c r="A421" s="44">
        <f>IF(IF(Helper_2!$C$3&lt;&gt;"",COUNTIF(G421:H421,"*"&amp;Helper_2!$C$3&amp;"*"),0)&gt;0,MAX($A$4:A420)+1,0)</f>
        <v>0</v>
      </c>
      <c r="B421" s="44">
        <v>418</v>
      </c>
      <c r="C421" s="44">
        <f>IF(E421="","",IF(COUNTIF($G$4:G421,G421)=1,MAX($C$4:C420)+1,""))</f>
        <v>366</v>
      </c>
      <c r="D421" s="44">
        <v>418</v>
      </c>
      <c r="E421" s="50" t="s">
        <v>5153</v>
      </c>
      <c r="F421" s="50" t="s">
        <v>9127</v>
      </c>
      <c r="G421" s="50" t="s">
        <v>2041</v>
      </c>
      <c r="H421" s="50" t="s">
        <v>2041</v>
      </c>
      <c r="I421" s="50" t="s">
        <v>2389</v>
      </c>
      <c r="J421" s="50">
        <v>2306857</v>
      </c>
      <c r="K421" s="50" t="s">
        <v>7</v>
      </c>
      <c r="L421" s="50" t="s">
        <v>9</v>
      </c>
      <c r="M421" s="50" t="s">
        <v>143</v>
      </c>
      <c r="N421" s="50" t="s">
        <v>6261</v>
      </c>
      <c r="O421" s="50">
        <v>995202</v>
      </c>
      <c r="P421" s="50" t="s">
        <v>6266</v>
      </c>
      <c r="Q421" s="50" t="s">
        <v>795</v>
      </c>
      <c r="R421" s="50" t="s">
        <v>15</v>
      </c>
      <c r="S421" s="50" t="s">
        <v>9128</v>
      </c>
      <c r="T421" s="4" t="s">
        <v>9128</v>
      </c>
      <c r="U421" s="4">
        <v>5</v>
      </c>
    </row>
    <row r="422" spans="1:21" x14ac:dyDescent="0.25">
      <c r="A422" s="44">
        <f>IF(IF(Helper_2!$C$3&lt;&gt;"",COUNTIF(G422:H422,"*"&amp;Helper_2!$C$3&amp;"*"),0)&gt;0,MAX($A$4:A421)+1,0)</f>
        <v>0</v>
      </c>
      <c r="B422" s="44">
        <v>419</v>
      </c>
      <c r="C422" s="44">
        <f>IF(E422="","",IF(COUNTIF($G$4:G422,G422)=1,MAX($C$4:C421)+1,""))</f>
        <v>367</v>
      </c>
      <c r="D422" s="44">
        <v>419</v>
      </c>
      <c r="E422" s="50" t="s">
        <v>5078</v>
      </c>
      <c r="F422" s="50" t="s">
        <v>9004</v>
      </c>
      <c r="G422" s="50" t="s">
        <v>1996</v>
      </c>
      <c r="H422" s="50" t="s">
        <v>1996</v>
      </c>
      <c r="I422" s="50" t="s">
        <v>2389</v>
      </c>
      <c r="J422" s="50">
        <v>2306852</v>
      </c>
      <c r="K422" s="50" t="s">
        <v>7</v>
      </c>
      <c r="L422" s="50" t="s">
        <v>9</v>
      </c>
      <c r="M422" s="50" t="s">
        <v>143</v>
      </c>
      <c r="N422" s="50" t="s">
        <v>6261</v>
      </c>
      <c r="O422" s="50">
        <v>995202</v>
      </c>
      <c r="P422" s="50" t="s">
        <v>6266</v>
      </c>
      <c r="Q422" s="50" t="s">
        <v>756</v>
      </c>
      <c r="R422" s="50" t="s">
        <v>10</v>
      </c>
      <c r="S422" s="50" t="s">
        <v>9005</v>
      </c>
      <c r="T422" s="4" t="s">
        <v>9005</v>
      </c>
      <c r="U422" s="4">
        <v>1.359</v>
      </c>
    </row>
    <row r="423" spans="1:21" x14ac:dyDescent="0.25">
      <c r="A423" s="44">
        <f>IF(IF(Helper_2!$C$3&lt;&gt;"",COUNTIF(G423:H423,"*"&amp;Helper_2!$C$3&amp;"*"),0)&gt;0,MAX($A$4:A422)+1,0)</f>
        <v>0</v>
      </c>
      <c r="B423" s="44">
        <v>420</v>
      </c>
      <c r="C423" s="44">
        <f>IF(E423="","",IF(COUNTIF($G$4:G423,G423)=1,MAX($C$4:C422)+1,""))</f>
        <v>368</v>
      </c>
      <c r="D423" s="44">
        <v>420</v>
      </c>
      <c r="E423" s="50" t="s">
        <v>5542</v>
      </c>
      <c r="F423" s="50" t="s">
        <v>9768</v>
      </c>
      <c r="G423" s="50" t="s">
        <v>3643</v>
      </c>
      <c r="H423" s="50" t="s">
        <v>3643</v>
      </c>
      <c r="I423" s="50" t="s">
        <v>2389</v>
      </c>
      <c r="J423" s="50">
        <v>2306488</v>
      </c>
      <c r="K423" s="50" t="s">
        <v>7</v>
      </c>
      <c r="L423" s="50" t="s">
        <v>2661</v>
      </c>
      <c r="M423" s="50" t="s">
        <v>143</v>
      </c>
      <c r="N423" s="50" t="s">
        <v>6261</v>
      </c>
      <c r="O423" s="50">
        <v>1000789</v>
      </c>
      <c r="P423" s="50" t="s">
        <v>7150</v>
      </c>
      <c r="Q423" s="50" t="s">
        <v>1030</v>
      </c>
      <c r="R423" s="50" t="s">
        <v>8</v>
      </c>
      <c r="S423" s="50" t="s">
        <v>9769</v>
      </c>
      <c r="T423" s="4" t="s">
        <v>9769</v>
      </c>
      <c r="U423" s="4">
        <v>2</v>
      </c>
    </row>
    <row r="424" spans="1:21" x14ac:dyDescent="0.25">
      <c r="A424" s="44">
        <f>IF(IF(Helper_2!$C$3&lt;&gt;"",COUNTIF(G424:H424,"*"&amp;Helper_2!$C$3&amp;"*"),0)&gt;0,MAX($A$4:A423)+1,0)</f>
        <v>0</v>
      </c>
      <c r="B424" s="44">
        <v>421</v>
      </c>
      <c r="C424" s="44">
        <f>IF(E424="","",IF(COUNTIF($G$4:G424,G424)=1,MAX($C$4:C423)+1,""))</f>
        <v>369</v>
      </c>
      <c r="D424" s="44">
        <v>421</v>
      </c>
      <c r="E424" s="50" t="s">
        <v>5626</v>
      </c>
      <c r="F424" s="50" t="s">
        <v>9884</v>
      </c>
      <c r="G424" s="50" t="s">
        <v>3722</v>
      </c>
      <c r="H424" s="50" t="s">
        <v>3722</v>
      </c>
      <c r="I424" s="50" t="s">
        <v>2389</v>
      </c>
      <c r="J424" s="50">
        <v>2306469</v>
      </c>
      <c r="K424" s="50" t="s">
        <v>7</v>
      </c>
      <c r="L424" s="50" t="s">
        <v>9</v>
      </c>
      <c r="M424" s="50" t="s">
        <v>143</v>
      </c>
      <c r="N424" s="50" t="s">
        <v>6261</v>
      </c>
      <c r="O424" s="50">
        <v>1000789</v>
      </c>
      <c r="P424" s="50" t="s">
        <v>7150</v>
      </c>
      <c r="Q424" s="50" t="s">
        <v>3723</v>
      </c>
      <c r="R424" s="50" t="s">
        <v>8</v>
      </c>
      <c r="S424" s="50" t="s">
        <v>9885</v>
      </c>
      <c r="T424" s="4" t="s">
        <v>9885</v>
      </c>
      <c r="U424" s="4">
        <v>3</v>
      </c>
    </row>
    <row r="425" spans="1:21" x14ac:dyDescent="0.25">
      <c r="A425" s="44">
        <f>IF(IF(Helper_2!$C$3&lt;&gt;"",COUNTIF(G425:H425,"*"&amp;Helper_2!$C$3&amp;"*"),0)&gt;0,MAX($A$4:A424)+1,0)</f>
        <v>0</v>
      </c>
      <c r="B425" s="44">
        <v>422</v>
      </c>
      <c r="C425" s="44">
        <f>IF(E425="","",IF(COUNTIF($G$4:G425,G425)=1,MAX($C$4:C424)+1,""))</f>
        <v>370</v>
      </c>
      <c r="D425" s="44">
        <v>422</v>
      </c>
      <c r="E425" s="50" t="s">
        <v>5624</v>
      </c>
      <c r="F425" s="50" t="s">
        <v>9882</v>
      </c>
      <c r="G425" s="50" t="s">
        <v>3721</v>
      </c>
      <c r="H425" s="50" t="s">
        <v>3721</v>
      </c>
      <c r="I425" s="50" t="s">
        <v>2389</v>
      </c>
      <c r="J425" s="50">
        <v>2306458</v>
      </c>
      <c r="K425" s="50" t="s">
        <v>7</v>
      </c>
      <c r="L425" s="50" t="s">
        <v>2661</v>
      </c>
      <c r="M425" s="50" t="s">
        <v>143</v>
      </c>
      <c r="N425" s="50" t="s">
        <v>6261</v>
      </c>
      <c r="O425" s="50">
        <v>1000789</v>
      </c>
      <c r="P425" s="50" t="s">
        <v>7150</v>
      </c>
      <c r="Q425" s="50" t="s">
        <v>5625</v>
      </c>
      <c r="R425" s="50" t="s">
        <v>8</v>
      </c>
      <c r="S425" s="50" t="s">
        <v>9883</v>
      </c>
      <c r="T425" s="4" t="s">
        <v>9883</v>
      </c>
      <c r="U425" s="4">
        <v>1</v>
      </c>
    </row>
    <row r="426" spans="1:21" x14ac:dyDescent="0.25">
      <c r="A426" s="44">
        <f>IF(IF(Helper_2!$C$3&lt;&gt;"",COUNTIF(G426:H426,"*"&amp;Helper_2!$C$3&amp;"*"),0)&gt;0,MAX($A$4:A425)+1,0)</f>
        <v>0</v>
      </c>
      <c r="B426" s="44">
        <v>423</v>
      </c>
      <c r="C426" s="44">
        <f>IF(E426="","",IF(COUNTIF($G$4:G426,G426)=1,MAX($C$4:C425)+1,""))</f>
        <v>371</v>
      </c>
      <c r="D426" s="44">
        <v>423</v>
      </c>
      <c r="E426" s="50" t="s">
        <v>5543</v>
      </c>
      <c r="F426" s="50" t="s">
        <v>9770</v>
      </c>
      <c r="G426" s="50" t="s">
        <v>3644</v>
      </c>
      <c r="H426" s="50" t="s">
        <v>3644</v>
      </c>
      <c r="I426" s="50" t="s">
        <v>2389</v>
      </c>
      <c r="J426" s="50">
        <v>2306446</v>
      </c>
      <c r="K426" s="50" t="s">
        <v>7</v>
      </c>
      <c r="L426" s="50" t="s">
        <v>2661</v>
      </c>
      <c r="M426" s="50" t="s">
        <v>143</v>
      </c>
      <c r="N426" s="50" t="s">
        <v>6261</v>
      </c>
      <c r="O426" s="50">
        <v>1000789</v>
      </c>
      <c r="P426" s="50" t="s">
        <v>7150</v>
      </c>
      <c r="Q426" s="50" t="s">
        <v>5544</v>
      </c>
      <c r="R426" s="50" t="s">
        <v>8</v>
      </c>
      <c r="S426" s="50" t="s">
        <v>9771</v>
      </c>
      <c r="T426" s="4" t="s">
        <v>9771</v>
      </c>
      <c r="U426" s="4">
        <v>0.1</v>
      </c>
    </row>
    <row r="427" spans="1:21" x14ac:dyDescent="0.25">
      <c r="A427" s="44">
        <f>IF(IF(Helper_2!$C$3&lt;&gt;"",COUNTIF(G427:H427,"*"&amp;Helper_2!$C$3&amp;"*"),0)&gt;0,MAX($A$4:A426)+1,0)</f>
        <v>0</v>
      </c>
      <c r="B427" s="44">
        <v>424</v>
      </c>
      <c r="C427" s="44">
        <f>IF(E427="","",IF(COUNTIF($G$4:G427,G427)=1,MAX($C$4:C426)+1,""))</f>
        <v>372</v>
      </c>
      <c r="D427" s="44">
        <v>424</v>
      </c>
      <c r="E427" s="50" t="s">
        <v>5719</v>
      </c>
      <c r="F427" s="50" t="s">
        <v>10018</v>
      </c>
      <c r="G427" s="50" t="s">
        <v>3803</v>
      </c>
      <c r="H427" s="50" t="s">
        <v>3803</v>
      </c>
      <c r="I427" s="50" t="s">
        <v>2389</v>
      </c>
      <c r="J427" s="50">
        <v>2306422</v>
      </c>
      <c r="K427" s="50" t="s">
        <v>7</v>
      </c>
      <c r="L427" s="50" t="s">
        <v>2661</v>
      </c>
      <c r="M427" s="50" t="s">
        <v>143</v>
      </c>
      <c r="N427" s="50" t="s">
        <v>6261</v>
      </c>
      <c r="O427" s="50">
        <v>1000789</v>
      </c>
      <c r="P427" s="50" t="s">
        <v>7150</v>
      </c>
      <c r="Q427" s="50" t="s">
        <v>5720</v>
      </c>
      <c r="R427" s="50" t="s">
        <v>8</v>
      </c>
      <c r="S427" s="50" t="s">
        <v>10019</v>
      </c>
      <c r="T427" s="4" t="s">
        <v>10019</v>
      </c>
      <c r="U427" s="4">
        <v>6</v>
      </c>
    </row>
    <row r="428" spans="1:21" x14ac:dyDescent="0.25">
      <c r="A428" s="44">
        <f>IF(IF(Helper_2!$C$3&lt;&gt;"",COUNTIF(G428:H428,"*"&amp;Helper_2!$C$3&amp;"*"),0)&gt;0,MAX($A$4:A427)+1,0)</f>
        <v>0</v>
      </c>
      <c r="B428" s="44">
        <v>425</v>
      </c>
      <c r="C428" s="44">
        <f>IF(E428="","",IF(COUNTIF($G$4:G428,G428)=1,MAX($C$4:C427)+1,""))</f>
        <v>373</v>
      </c>
      <c r="D428" s="44">
        <v>425</v>
      </c>
      <c r="E428" s="50" t="s">
        <v>5739</v>
      </c>
      <c r="F428" s="50" t="s">
        <v>10057</v>
      </c>
      <c r="G428" s="50" t="s">
        <v>2387</v>
      </c>
      <c r="H428" s="50" t="s">
        <v>2387</v>
      </c>
      <c r="I428" s="50" t="s">
        <v>2389</v>
      </c>
      <c r="J428" s="50">
        <v>2306388</v>
      </c>
      <c r="K428" s="50" t="s">
        <v>7</v>
      </c>
      <c r="L428" s="50" t="s">
        <v>9</v>
      </c>
      <c r="M428" s="50" t="s">
        <v>143</v>
      </c>
      <c r="N428" s="50" t="s">
        <v>6261</v>
      </c>
      <c r="O428" s="50">
        <v>1000789</v>
      </c>
      <c r="P428" s="50" t="s">
        <v>7150</v>
      </c>
      <c r="Q428" s="50" t="s">
        <v>3827</v>
      </c>
      <c r="R428" s="50" t="s">
        <v>8</v>
      </c>
      <c r="S428" s="50" t="s">
        <v>10058</v>
      </c>
      <c r="T428" s="4" t="s">
        <v>10058</v>
      </c>
      <c r="U428" s="4">
        <v>3.4</v>
      </c>
    </row>
    <row r="429" spans="1:21" x14ac:dyDescent="0.25">
      <c r="A429" s="44">
        <f>IF(IF(Helper_2!$C$3&lt;&gt;"",COUNTIF(G429:H429,"*"&amp;Helper_2!$C$3&amp;"*"),0)&gt;0,MAX($A$4:A428)+1,0)</f>
        <v>0</v>
      </c>
      <c r="B429" s="44">
        <v>426</v>
      </c>
      <c r="C429" s="44">
        <f>IF(E429="","",IF(COUNTIF($G$4:G429,G429)=1,MAX($C$4:C428)+1,""))</f>
        <v>374</v>
      </c>
      <c r="D429" s="44">
        <v>426</v>
      </c>
      <c r="E429" s="50" t="s">
        <v>5357</v>
      </c>
      <c r="F429" s="50" t="s">
        <v>9454</v>
      </c>
      <c r="G429" s="50" t="s">
        <v>3494</v>
      </c>
      <c r="H429" s="50" t="s">
        <v>3494</v>
      </c>
      <c r="I429" s="50" t="s">
        <v>2389</v>
      </c>
      <c r="J429" s="50">
        <v>2306369</v>
      </c>
      <c r="K429" s="50" t="s">
        <v>7</v>
      </c>
      <c r="L429" s="50" t="s">
        <v>2661</v>
      </c>
      <c r="M429" s="50" t="s">
        <v>143</v>
      </c>
      <c r="N429" s="50" t="s">
        <v>6261</v>
      </c>
      <c r="O429" s="50">
        <v>1000789</v>
      </c>
      <c r="P429" s="50" t="s">
        <v>7150</v>
      </c>
      <c r="Q429" s="50" t="s">
        <v>3495</v>
      </c>
      <c r="R429" s="50" t="s">
        <v>10</v>
      </c>
      <c r="S429" s="50" t="s">
        <v>9455</v>
      </c>
      <c r="T429" s="4" t="s">
        <v>9455</v>
      </c>
      <c r="U429" s="4">
        <v>0</v>
      </c>
    </row>
    <row r="430" spans="1:21" x14ac:dyDescent="0.25">
      <c r="A430" s="44">
        <f>IF(IF(Helper_2!$C$3&lt;&gt;"",COUNTIF(G430:H430,"*"&amp;Helper_2!$C$3&amp;"*"),0)&gt;0,MAX($A$4:A429)+1,0)</f>
        <v>0</v>
      </c>
      <c r="B430" s="44">
        <v>427</v>
      </c>
      <c r="C430" s="44">
        <f>IF(E430="","",IF(COUNTIF($G$4:G430,G430)=1,MAX($C$4:C429)+1,""))</f>
        <v>375</v>
      </c>
      <c r="D430" s="44">
        <v>427</v>
      </c>
      <c r="E430" s="50" t="s">
        <v>5320</v>
      </c>
      <c r="F430" s="50" t="s">
        <v>9385</v>
      </c>
      <c r="G430" s="50" t="s">
        <v>3472</v>
      </c>
      <c r="H430" s="50" t="s">
        <v>3472</v>
      </c>
      <c r="I430" s="50" t="s">
        <v>2389</v>
      </c>
      <c r="J430" s="50">
        <v>2306331</v>
      </c>
      <c r="K430" s="50" t="s">
        <v>7</v>
      </c>
      <c r="L430" s="50" t="s">
        <v>2656</v>
      </c>
      <c r="M430" s="50" t="s">
        <v>143</v>
      </c>
      <c r="N430" s="50" t="s">
        <v>6261</v>
      </c>
      <c r="O430" s="50">
        <v>1000789</v>
      </c>
      <c r="P430" s="50" t="s">
        <v>7150</v>
      </c>
      <c r="Q430" s="50" t="s">
        <v>5321</v>
      </c>
      <c r="R430" s="50" t="s">
        <v>10</v>
      </c>
      <c r="S430" s="50" t="s">
        <v>9386</v>
      </c>
      <c r="T430" s="4" t="s">
        <v>9387</v>
      </c>
      <c r="U430" s="4">
        <v>0</v>
      </c>
    </row>
    <row r="431" spans="1:21" x14ac:dyDescent="0.25">
      <c r="A431" s="44">
        <f>IF(IF(Helper_2!$C$3&lt;&gt;"",COUNTIF(G431:H431,"*"&amp;Helper_2!$C$3&amp;"*"),0)&gt;0,MAX($A$4:A430)+1,0)</f>
        <v>0</v>
      </c>
      <c r="B431" s="44">
        <v>428</v>
      </c>
      <c r="C431" s="44">
        <f>IF(E431="","",IF(COUNTIF($G$4:G431,G431)=1,MAX($C$4:C430)+1,""))</f>
        <v>376</v>
      </c>
      <c r="D431" s="44">
        <v>428</v>
      </c>
      <c r="E431" s="50" t="s">
        <v>5303</v>
      </c>
      <c r="F431" s="50" t="s">
        <v>9355</v>
      </c>
      <c r="G431" s="50" t="s">
        <v>2133</v>
      </c>
      <c r="H431" s="50" t="s">
        <v>2133</v>
      </c>
      <c r="I431" s="50" t="s">
        <v>2389</v>
      </c>
      <c r="J431" s="50">
        <v>2306311</v>
      </c>
      <c r="K431" s="50" t="s">
        <v>7</v>
      </c>
      <c r="L431" s="50" t="s">
        <v>9</v>
      </c>
      <c r="M431" s="50" t="s">
        <v>143</v>
      </c>
      <c r="N431" s="50" t="s">
        <v>6261</v>
      </c>
      <c r="O431" s="50">
        <v>1000789</v>
      </c>
      <c r="P431" s="50" t="s">
        <v>7150</v>
      </c>
      <c r="Q431" s="50" t="s">
        <v>863</v>
      </c>
      <c r="R431" s="50" t="s">
        <v>10</v>
      </c>
      <c r="S431" s="50" t="s">
        <v>9356</v>
      </c>
      <c r="T431" s="4" t="s">
        <v>9356</v>
      </c>
      <c r="U431" s="4">
        <v>1.08</v>
      </c>
    </row>
    <row r="432" spans="1:21" x14ac:dyDescent="0.25">
      <c r="A432" s="44">
        <f>IF(IF(Helper_2!$C$3&lt;&gt;"",COUNTIF(G432:H432,"*"&amp;Helper_2!$C$3&amp;"*"),0)&gt;0,MAX($A$4:A431)+1,0)</f>
        <v>0</v>
      </c>
      <c r="B432" s="44">
        <v>429</v>
      </c>
      <c r="C432" s="44">
        <f>IF(E432="","",IF(COUNTIF($G$4:G432,G432)=1,MAX($C$4:C431)+1,""))</f>
        <v>377</v>
      </c>
      <c r="D432" s="44">
        <v>429</v>
      </c>
      <c r="E432" s="50" t="s">
        <v>5549</v>
      </c>
      <c r="F432" s="50" t="s">
        <v>9780</v>
      </c>
      <c r="G432" s="50" t="s">
        <v>2280</v>
      </c>
      <c r="H432" s="50" t="s">
        <v>2280</v>
      </c>
      <c r="I432" s="50" t="s">
        <v>2389</v>
      </c>
      <c r="J432" s="50">
        <v>2306273</v>
      </c>
      <c r="K432" s="50" t="s">
        <v>7</v>
      </c>
      <c r="L432" s="50" t="s">
        <v>9</v>
      </c>
      <c r="M432" s="50" t="s">
        <v>143</v>
      </c>
      <c r="N432" s="50" t="s">
        <v>6261</v>
      </c>
      <c r="O432" s="50">
        <v>1000789</v>
      </c>
      <c r="P432" s="50" t="s">
        <v>7150</v>
      </c>
      <c r="Q432" s="50" t="s">
        <v>5550</v>
      </c>
      <c r="R432" s="50" t="s">
        <v>8</v>
      </c>
      <c r="S432" s="50" t="s">
        <v>9781</v>
      </c>
      <c r="T432" s="4" t="s">
        <v>9782</v>
      </c>
      <c r="U432" s="4">
        <v>4</v>
      </c>
    </row>
    <row r="433" spans="1:21" x14ac:dyDescent="0.25">
      <c r="A433" s="44">
        <f>IF(IF(Helper_2!$C$3&lt;&gt;"",COUNTIF(G433:H433,"*"&amp;Helper_2!$C$3&amp;"*"),0)&gt;0,MAX($A$4:A432)+1,0)</f>
        <v>0</v>
      </c>
      <c r="B433" s="44">
        <v>430</v>
      </c>
      <c r="C433" s="44">
        <f>IF(E433="","",IF(COUNTIF($G$4:G433,G433)=1,MAX($C$4:C432)+1,""))</f>
        <v>378</v>
      </c>
      <c r="D433" s="44">
        <v>430</v>
      </c>
      <c r="E433" s="50" t="s">
        <v>5353</v>
      </c>
      <c r="F433" s="50" t="s">
        <v>9448</v>
      </c>
      <c r="G433" s="50" t="s">
        <v>3491</v>
      </c>
      <c r="H433" s="50" t="s">
        <v>3491</v>
      </c>
      <c r="I433" s="50" t="s">
        <v>2389</v>
      </c>
      <c r="J433" s="50">
        <v>2306264</v>
      </c>
      <c r="K433" s="50" t="s">
        <v>7</v>
      </c>
      <c r="L433" s="50" t="s">
        <v>2656</v>
      </c>
      <c r="M433" s="50" t="s">
        <v>143</v>
      </c>
      <c r="N433" s="50" t="s">
        <v>6261</v>
      </c>
      <c r="O433" s="50">
        <v>1000789</v>
      </c>
      <c r="P433" s="50" t="s">
        <v>7150</v>
      </c>
      <c r="Q433" s="50" t="s">
        <v>5354</v>
      </c>
      <c r="R433" s="50" t="s">
        <v>10</v>
      </c>
      <c r="S433" s="50" t="s">
        <v>9449</v>
      </c>
      <c r="T433" s="4" t="s">
        <v>9450</v>
      </c>
      <c r="U433" s="4">
        <v>0.02</v>
      </c>
    </row>
    <row r="434" spans="1:21" x14ac:dyDescent="0.25">
      <c r="A434" s="44">
        <f>IF(IF(Helper_2!$C$3&lt;&gt;"",COUNTIF(G434:H434,"*"&amp;Helper_2!$C$3&amp;"*"),0)&gt;0,MAX($A$4:A433)+1,0)</f>
        <v>0</v>
      </c>
      <c r="B434" s="44">
        <v>431</v>
      </c>
      <c r="C434" s="44">
        <f>IF(E434="","",IF(COUNTIF($G$4:G434,G434)=1,MAX($C$4:C433)+1,""))</f>
        <v>379</v>
      </c>
      <c r="D434" s="44">
        <v>431</v>
      </c>
      <c r="E434" s="50" t="s">
        <v>5302</v>
      </c>
      <c r="F434" s="50" t="s">
        <v>9353</v>
      </c>
      <c r="G434" s="50" t="s">
        <v>3465</v>
      </c>
      <c r="H434" s="50" t="s">
        <v>3465</v>
      </c>
      <c r="I434" s="50" t="s">
        <v>2389</v>
      </c>
      <c r="J434" s="50">
        <v>2306261</v>
      </c>
      <c r="K434" s="50" t="s">
        <v>7</v>
      </c>
      <c r="L434" s="50" t="s">
        <v>2661</v>
      </c>
      <c r="M434" s="50" t="s">
        <v>143</v>
      </c>
      <c r="N434" s="50" t="s">
        <v>6261</v>
      </c>
      <c r="O434" s="50">
        <v>1000789</v>
      </c>
      <c r="P434" s="50" t="s">
        <v>7150</v>
      </c>
      <c r="Q434" s="50" t="s">
        <v>3466</v>
      </c>
      <c r="R434" s="50" t="s">
        <v>10</v>
      </c>
      <c r="S434" s="50" t="s">
        <v>9354</v>
      </c>
      <c r="T434" s="4" t="s">
        <v>9354</v>
      </c>
      <c r="U434" s="4">
        <v>0.5</v>
      </c>
    </row>
    <row r="435" spans="1:21" x14ac:dyDescent="0.25">
      <c r="A435" s="44">
        <f>IF(IF(Helper_2!$C$3&lt;&gt;"",COUNTIF(G435:H435,"*"&amp;Helper_2!$C$3&amp;"*"),0)&gt;0,MAX($A$4:A434)+1,0)</f>
        <v>0</v>
      </c>
      <c r="B435" s="44">
        <v>432</v>
      </c>
      <c r="C435" s="44">
        <f>IF(E435="","",IF(COUNTIF($G$4:G435,G435)=1,MAX($C$4:C434)+1,""))</f>
        <v>380</v>
      </c>
      <c r="D435" s="44">
        <v>432</v>
      </c>
      <c r="E435" s="50" t="s">
        <v>5447</v>
      </c>
      <c r="F435" s="50" t="s">
        <v>9608</v>
      </c>
      <c r="G435" s="50" t="s">
        <v>3571</v>
      </c>
      <c r="H435" s="50" t="s">
        <v>3571</v>
      </c>
      <c r="I435" s="50" t="s">
        <v>2389</v>
      </c>
      <c r="J435" s="50">
        <v>2306236</v>
      </c>
      <c r="K435" s="50" t="s">
        <v>7</v>
      </c>
      <c r="L435" s="50" t="s">
        <v>2661</v>
      </c>
      <c r="M435" s="50" t="s">
        <v>143</v>
      </c>
      <c r="N435" s="50" t="s">
        <v>6261</v>
      </c>
      <c r="O435" s="50">
        <v>995184</v>
      </c>
      <c r="P435" s="50" t="s">
        <v>7175</v>
      </c>
      <c r="Q435" s="50" t="s">
        <v>5448</v>
      </c>
      <c r="R435" s="50" t="s">
        <v>15</v>
      </c>
      <c r="S435" s="50" t="s">
        <v>9609</v>
      </c>
      <c r="T435" s="4" t="s">
        <v>9609</v>
      </c>
      <c r="U435" s="4">
        <v>1</v>
      </c>
    </row>
    <row r="436" spans="1:21" x14ac:dyDescent="0.25">
      <c r="A436" s="44">
        <f>IF(IF(Helper_2!$C$3&lt;&gt;"",COUNTIF(G436:H436,"*"&amp;Helper_2!$C$3&amp;"*"),0)&gt;0,MAX($A$4:A435)+1,0)</f>
        <v>0</v>
      </c>
      <c r="B436" s="44">
        <v>433</v>
      </c>
      <c r="C436" s="44">
        <f>IF(E436="","",IF(COUNTIF($G$4:G436,G436)=1,MAX($C$4:C435)+1,""))</f>
        <v>381</v>
      </c>
      <c r="D436" s="44">
        <v>433</v>
      </c>
      <c r="E436" s="50" t="s">
        <v>4809</v>
      </c>
      <c r="F436" s="50" t="s">
        <v>8588</v>
      </c>
      <c r="G436" s="50" t="s">
        <v>1801</v>
      </c>
      <c r="H436" s="50" t="s">
        <v>1801</v>
      </c>
      <c r="I436" s="50" t="s">
        <v>2389</v>
      </c>
      <c r="J436" s="50">
        <v>2306228</v>
      </c>
      <c r="K436" s="50" t="s">
        <v>7</v>
      </c>
      <c r="L436" s="50" t="s">
        <v>9</v>
      </c>
      <c r="M436" s="50" t="s">
        <v>143</v>
      </c>
      <c r="N436" s="50" t="s">
        <v>6261</v>
      </c>
      <c r="O436" s="50">
        <v>995218</v>
      </c>
      <c r="P436" s="50" t="s">
        <v>6394</v>
      </c>
      <c r="Q436" s="50" t="s">
        <v>615</v>
      </c>
      <c r="R436" s="50" t="s">
        <v>10</v>
      </c>
      <c r="S436" s="50" t="s">
        <v>8589</v>
      </c>
      <c r="T436" s="4" t="s">
        <v>8589</v>
      </c>
      <c r="U436" s="4">
        <v>0.86399999999999999</v>
      </c>
    </row>
    <row r="437" spans="1:21" x14ac:dyDescent="0.25">
      <c r="A437" s="44">
        <f>IF(IF(Helper_2!$C$3&lt;&gt;"",COUNTIF(G437:H437,"*"&amp;Helper_2!$C$3&amp;"*"),0)&gt;0,MAX($A$4:A436)+1,0)</f>
        <v>0</v>
      </c>
      <c r="B437" s="44">
        <v>434</v>
      </c>
      <c r="C437" s="44">
        <f>IF(E437="","",IF(COUNTIF($G$4:G437,G437)=1,MAX($C$4:C436)+1,""))</f>
        <v>382</v>
      </c>
      <c r="D437" s="44">
        <v>434</v>
      </c>
      <c r="E437" s="50" t="s">
        <v>11355</v>
      </c>
      <c r="F437" s="50" t="s">
        <v>8586</v>
      </c>
      <c r="G437" s="50" t="s">
        <v>1800</v>
      </c>
      <c r="H437" s="50" t="s">
        <v>1800</v>
      </c>
      <c r="I437" s="50" t="s">
        <v>2389</v>
      </c>
      <c r="J437" s="50">
        <v>2306226</v>
      </c>
      <c r="K437" s="50" t="s">
        <v>7</v>
      </c>
      <c r="L437" s="50" t="s">
        <v>9</v>
      </c>
      <c r="M437" s="50" t="s">
        <v>143</v>
      </c>
      <c r="N437" s="50" t="s">
        <v>6261</v>
      </c>
      <c r="O437" s="50">
        <v>995218</v>
      </c>
      <c r="P437" s="50" t="s">
        <v>6394</v>
      </c>
      <c r="Q437" s="50" t="s">
        <v>11356</v>
      </c>
      <c r="R437" s="50" t="s">
        <v>10</v>
      </c>
      <c r="S437" s="50" t="s">
        <v>8587</v>
      </c>
      <c r="T437" s="4" t="s">
        <v>8587</v>
      </c>
      <c r="U437" s="4">
        <v>0.86399999999999999</v>
      </c>
    </row>
    <row r="438" spans="1:21" x14ac:dyDescent="0.25">
      <c r="A438" s="44">
        <f>IF(IF(Helper_2!$C$3&lt;&gt;"",COUNTIF(G438:H438,"*"&amp;Helper_2!$C$3&amp;"*"),0)&gt;0,MAX($A$4:A437)+1,0)</f>
        <v>0</v>
      </c>
      <c r="B438" s="44">
        <v>435</v>
      </c>
      <c r="C438" s="44">
        <f>IF(E438="","",IF(COUNTIF($G$4:G438,G438)=1,MAX($C$4:C437)+1,""))</f>
        <v>383</v>
      </c>
      <c r="D438" s="44">
        <v>435</v>
      </c>
      <c r="E438" s="50" t="s">
        <v>4833</v>
      </c>
      <c r="F438" s="50" t="s">
        <v>8633</v>
      </c>
      <c r="G438" s="50" t="s">
        <v>1820</v>
      </c>
      <c r="H438" s="50" t="s">
        <v>1820</v>
      </c>
      <c r="I438" s="50" t="s">
        <v>2389</v>
      </c>
      <c r="J438" s="50">
        <v>2305164</v>
      </c>
      <c r="K438" s="50" t="s">
        <v>7</v>
      </c>
      <c r="L438" s="50" t="s">
        <v>9</v>
      </c>
      <c r="M438" s="50" t="s">
        <v>143</v>
      </c>
      <c r="N438" s="50" t="s">
        <v>6261</v>
      </c>
      <c r="O438" s="50">
        <v>995218</v>
      </c>
      <c r="P438" s="50" t="s">
        <v>6394</v>
      </c>
      <c r="Q438" s="50" t="s">
        <v>627</v>
      </c>
      <c r="R438" s="50" t="s">
        <v>10</v>
      </c>
      <c r="S438" s="50" t="s">
        <v>8634</v>
      </c>
      <c r="T438" s="4" t="s">
        <v>8634</v>
      </c>
      <c r="U438" s="4">
        <v>0.72</v>
      </c>
    </row>
    <row r="439" spans="1:21" x14ac:dyDescent="0.25">
      <c r="A439" s="44">
        <f>IF(IF(Helper_2!$C$3&lt;&gt;"",COUNTIF(G439:H439,"*"&amp;Helper_2!$C$3&amp;"*"),0)&gt;0,MAX($A$4:A438)+1,0)</f>
        <v>0</v>
      </c>
      <c r="B439" s="44">
        <v>436</v>
      </c>
      <c r="C439" s="44">
        <f>IF(E439="","",IF(COUNTIF($G$4:G439,G439)=1,MAX($C$4:C438)+1,""))</f>
        <v>384</v>
      </c>
      <c r="D439" s="44">
        <v>436</v>
      </c>
      <c r="E439" s="50" t="s">
        <v>4832</v>
      </c>
      <c r="F439" s="50" t="s">
        <v>8631</v>
      </c>
      <c r="G439" s="50" t="s">
        <v>1819</v>
      </c>
      <c r="H439" s="50" t="s">
        <v>1819</v>
      </c>
      <c r="I439" s="50" t="s">
        <v>2389</v>
      </c>
      <c r="J439" s="50">
        <v>2305162</v>
      </c>
      <c r="K439" s="50" t="s">
        <v>7</v>
      </c>
      <c r="L439" s="50" t="s">
        <v>9</v>
      </c>
      <c r="M439" s="50" t="s">
        <v>143</v>
      </c>
      <c r="N439" s="50" t="s">
        <v>6261</v>
      </c>
      <c r="O439" s="50">
        <v>995218</v>
      </c>
      <c r="P439" s="50" t="s">
        <v>6394</v>
      </c>
      <c r="Q439" s="50" t="s">
        <v>626</v>
      </c>
      <c r="R439" s="50" t="s">
        <v>10</v>
      </c>
      <c r="S439" s="50" t="s">
        <v>8632</v>
      </c>
      <c r="T439" s="4" t="s">
        <v>8632</v>
      </c>
      <c r="U439" s="4">
        <v>0.40300000000000002</v>
      </c>
    </row>
    <row r="440" spans="1:21" x14ac:dyDescent="0.25">
      <c r="A440" s="44">
        <f>IF(IF(Helper_2!$C$3&lt;&gt;"",COUNTIF(G440:H440,"*"&amp;Helper_2!$C$3&amp;"*"),0)&gt;0,MAX($A$4:A439)+1,0)</f>
        <v>0</v>
      </c>
      <c r="B440" s="44">
        <v>437</v>
      </c>
      <c r="C440" s="44">
        <f>IF(E440="","",IF(COUNTIF($G$4:G440,G440)=1,MAX($C$4:C439)+1,""))</f>
        <v>385</v>
      </c>
      <c r="D440" s="44">
        <v>437</v>
      </c>
      <c r="E440" s="50" t="s">
        <v>4830</v>
      </c>
      <c r="F440" s="50" t="s">
        <v>8629</v>
      </c>
      <c r="G440" s="50" t="s">
        <v>3146</v>
      </c>
      <c r="H440" s="50" t="s">
        <v>3146</v>
      </c>
      <c r="I440" s="50" t="s">
        <v>2389</v>
      </c>
      <c r="J440" s="50">
        <v>2305152</v>
      </c>
      <c r="K440" s="50" t="s">
        <v>7</v>
      </c>
      <c r="L440" s="50" t="s">
        <v>2661</v>
      </c>
      <c r="M440" s="50" t="s">
        <v>143</v>
      </c>
      <c r="N440" s="50" t="s">
        <v>6261</v>
      </c>
      <c r="O440" s="50">
        <v>995218</v>
      </c>
      <c r="P440" s="50" t="s">
        <v>6394</v>
      </c>
      <c r="Q440" s="50" t="s">
        <v>4831</v>
      </c>
      <c r="R440" s="50" t="s">
        <v>10</v>
      </c>
      <c r="S440" s="50" t="s">
        <v>8630</v>
      </c>
      <c r="T440" s="4" t="s">
        <v>8630</v>
      </c>
      <c r="U440" s="4">
        <v>1.008</v>
      </c>
    </row>
    <row r="441" spans="1:21" x14ac:dyDescent="0.25">
      <c r="A441" s="44">
        <f>IF(IF(Helper_2!$C$3&lt;&gt;"",COUNTIF(G441:H441,"*"&amp;Helper_2!$C$3&amp;"*"),0)&gt;0,MAX($A$4:A440)+1,0)</f>
        <v>0</v>
      </c>
      <c r="B441" s="44">
        <v>438</v>
      </c>
      <c r="C441" s="44">
        <f>IF(E441="","",IF(COUNTIF($G$4:G441,G441)=1,MAX($C$4:C440)+1,""))</f>
        <v>386</v>
      </c>
      <c r="D441" s="44">
        <v>438</v>
      </c>
      <c r="E441" s="50" t="s">
        <v>4808</v>
      </c>
      <c r="F441" s="50" t="s">
        <v>8584</v>
      </c>
      <c r="G441" s="50" t="s">
        <v>1799</v>
      </c>
      <c r="H441" s="50" t="s">
        <v>1799</v>
      </c>
      <c r="I441" s="50" t="s">
        <v>2389</v>
      </c>
      <c r="J441" s="50">
        <v>2305150</v>
      </c>
      <c r="K441" s="50" t="s">
        <v>7</v>
      </c>
      <c r="L441" s="50" t="s">
        <v>9</v>
      </c>
      <c r="M441" s="50" t="s">
        <v>143</v>
      </c>
      <c r="N441" s="50" t="s">
        <v>6261</v>
      </c>
      <c r="O441" s="50">
        <v>995218</v>
      </c>
      <c r="P441" s="50" t="s">
        <v>6394</v>
      </c>
      <c r="Q441" s="50" t="s">
        <v>614</v>
      </c>
      <c r="R441" s="50" t="s">
        <v>10</v>
      </c>
      <c r="S441" s="50" t="s">
        <v>8585</v>
      </c>
      <c r="T441" s="4" t="s">
        <v>8585</v>
      </c>
      <c r="U441" s="4">
        <v>0.57599999999999996</v>
      </c>
    </row>
    <row r="442" spans="1:21" x14ac:dyDescent="0.25">
      <c r="A442" s="44">
        <f>IF(IF(Helper_2!$C$3&lt;&gt;"",COUNTIF(G442:H442,"*"&amp;Helper_2!$C$3&amp;"*"),0)&gt;0,MAX($A$4:A441)+1,0)</f>
        <v>0</v>
      </c>
      <c r="B442" s="44">
        <v>439</v>
      </c>
      <c r="C442" s="44">
        <f>IF(E442="","",IF(COUNTIF($G$4:G442,G442)=1,MAX($C$4:C441)+1,""))</f>
        <v>387</v>
      </c>
      <c r="D442" s="44">
        <v>439</v>
      </c>
      <c r="E442" s="50" t="s">
        <v>4829</v>
      </c>
      <c r="F442" s="50" t="s">
        <v>8627</v>
      </c>
      <c r="G442" s="50" t="s">
        <v>1818</v>
      </c>
      <c r="H442" s="50" t="s">
        <v>1818</v>
      </c>
      <c r="I442" s="50" t="s">
        <v>2389</v>
      </c>
      <c r="J442" s="50">
        <v>2305148</v>
      </c>
      <c r="K442" s="50" t="s">
        <v>7</v>
      </c>
      <c r="L442" s="50" t="s">
        <v>9</v>
      </c>
      <c r="M442" s="50" t="s">
        <v>143</v>
      </c>
      <c r="N442" s="50" t="s">
        <v>6261</v>
      </c>
      <c r="O442" s="50">
        <v>995218</v>
      </c>
      <c r="P442" s="50" t="s">
        <v>6394</v>
      </c>
      <c r="Q442" s="50" t="s">
        <v>625</v>
      </c>
      <c r="R442" s="50" t="s">
        <v>10</v>
      </c>
      <c r="S442" s="50" t="s">
        <v>8628</v>
      </c>
      <c r="T442" s="4" t="s">
        <v>8628</v>
      </c>
      <c r="U442" s="4">
        <v>0.82099999999999995</v>
      </c>
    </row>
    <row r="443" spans="1:21" x14ac:dyDescent="0.25">
      <c r="A443" s="44">
        <f>IF(IF(Helper_2!$C$3&lt;&gt;"",COUNTIF(G443:H443,"*"&amp;Helper_2!$C$3&amp;"*"),0)&gt;0,MAX($A$4:A442)+1,0)</f>
        <v>0</v>
      </c>
      <c r="B443" s="44">
        <v>440</v>
      </c>
      <c r="C443" s="44">
        <f>IF(E443="","",IF(COUNTIF($G$4:G443,G443)=1,MAX($C$4:C442)+1,""))</f>
        <v>388</v>
      </c>
      <c r="D443" s="44">
        <v>440</v>
      </c>
      <c r="E443" s="50" t="s">
        <v>5118</v>
      </c>
      <c r="F443" s="50" t="s">
        <v>9072</v>
      </c>
      <c r="G443" s="50" t="s">
        <v>3323</v>
      </c>
      <c r="H443" s="50" t="s">
        <v>3323</v>
      </c>
      <c r="I443" s="50" t="s">
        <v>2389</v>
      </c>
      <c r="J443" s="50">
        <v>2304903</v>
      </c>
      <c r="K443" s="50" t="s">
        <v>7</v>
      </c>
      <c r="L443" s="50" t="s">
        <v>9</v>
      </c>
      <c r="M443" s="50" t="s">
        <v>143</v>
      </c>
      <c r="N443" s="50" t="s">
        <v>6261</v>
      </c>
      <c r="O443" s="50">
        <v>995245</v>
      </c>
      <c r="P443" s="50" t="s">
        <v>7173</v>
      </c>
      <c r="Q443" s="50" t="s">
        <v>3324</v>
      </c>
      <c r="R443" s="50" t="s">
        <v>10</v>
      </c>
      <c r="S443" s="50" t="s">
        <v>9073</v>
      </c>
      <c r="T443" s="4" t="s">
        <v>9073</v>
      </c>
      <c r="U443" s="4">
        <v>1.8720000000000001</v>
      </c>
    </row>
    <row r="444" spans="1:21" x14ac:dyDescent="0.25">
      <c r="A444" s="44">
        <f>IF(IF(Helper_2!$C$3&lt;&gt;"",COUNTIF(G444:H444,"*"&amp;Helper_2!$C$3&amp;"*"),0)&gt;0,MAX($A$4:A443)+1,0)</f>
        <v>0</v>
      </c>
      <c r="B444" s="44">
        <v>441</v>
      </c>
      <c r="C444" s="44">
        <f>IF(E444="","",IF(COUNTIF($G$4:G444,G444)=1,MAX($C$4:C443)+1,""))</f>
        <v>389</v>
      </c>
      <c r="D444" s="44">
        <v>441</v>
      </c>
      <c r="E444" s="50" t="s">
        <v>5039</v>
      </c>
      <c r="F444" s="50" t="s">
        <v>8955</v>
      </c>
      <c r="G444" s="50" t="s">
        <v>3273</v>
      </c>
      <c r="H444" s="50" t="s">
        <v>3273</v>
      </c>
      <c r="I444" s="50" t="s">
        <v>2389</v>
      </c>
      <c r="J444" s="50">
        <v>2304889</v>
      </c>
      <c r="K444" s="50" t="s">
        <v>7</v>
      </c>
      <c r="L444" s="50" t="s">
        <v>2661</v>
      </c>
      <c r="M444" s="50" t="s">
        <v>143</v>
      </c>
      <c r="N444" s="50" t="s">
        <v>6261</v>
      </c>
      <c r="O444" s="50">
        <v>995245</v>
      </c>
      <c r="P444" s="50" t="s">
        <v>7173</v>
      </c>
      <c r="Q444" s="50" t="s">
        <v>5040</v>
      </c>
      <c r="R444" s="50" t="s">
        <v>15</v>
      </c>
      <c r="S444" s="50" t="s">
        <v>8956</v>
      </c>
      <c r="T444" s="4" t="s">
        <v>8957</v>
      </c>
      <c r="U444" s="4">
        <v>4.8</v>
      </c>
    </row>
    <row r="445" spans="1:21" x14ac:dyDescent="0.25">
      <c r="A445" s="44">
        <f>IF(IF(Helper_2!$C$3&lt;&gt;"",COUNTIF(G445:H445,"*"&amp;Helper_2!$C$3&amp;"*"),0)&gt;0,MAX($A$4:A444)+1,0)</f>
        <v>0</v>
      </c>
      <c r="B445" s="44">
        <v>442</v>
      </c>
      <c r="C445" s="44">
        <f>IF(E445="","",IF(COUNTIF($G$4:G445,G445)=1,MAX($C$4:C444)+1,""))</f>
        <v>390</v>
      </c>
      <c r="D445" s="44">
        <v>442</v>
      </c>
      <c r="E445" s="50" t="s">
        <v>5524</v>
      </c>
      <c r="F445" s="50" t="s">
        <v>9737</v>
      </c>
      <c r="G445" s="50" t="s">
        <v>3635</v>
      </c>
      <c r="H445" s="50" t="s">
        <v>3635</v>
      </c>
      <c r="I445" s="50" t="s">
        <v>2389</v>
      </c>
      <c r="J445" s="50">
        <v>2304879</v>
      </c>
      <c r="K445" s="50" t="s">
        <v>7</v>
      </c>
      <c r="L445" s="50" t="s">
        <v>2661</v>
      </c>
      <c r="M445" s="50" t="s">
        <v>143</v>
      </c>
      <c r="N445" s="50" t="s">
        <v>6261</v>
      </c>
      <c r="O445" s="50">
        <v>996272</v>
      </c>
      <c r="P445" s="50" t="s">
        <v>7172</v>
      </c>
      <c r="Q445" s="50" t="s">
        <v>5525</v>
      </c>
      <c r="R445" s="50" t="s">
        <v>15</v>
      </c>
      <c r="S445" s="50" t="s">
        <v>11086</v>
      </c>
      <c r="T445" s="4" t="s">
        <v>11086</v>
      </c>
      <c r="U445" s="4">
        <v>1.8</v>
      </c>
    </row>
    <row r="446" spans="1:21" x14ac:dyDescent="0.25">
      <c r="A446" s="44">
        <f>IF(IF(Helper_2!$C$3&lt;&gt;"",COUNTIF(G446:H446,"*"&amp;Helper_2!$C$3&amp;"*"),0)&gt;0,MAX($A$4:A445)+1,0)</f>
        <v>0</v>
      </c>
      <c r="B446" s="44">
        <v>443</v>
      </c>
      <c r="C446" s="44">
        <f>IF(E446="","",IF(COUNTIF($G$4:G446,G446)=1,MAX($C$4:C445)+1,""))</f>
        <v>391</v>
      </c>
      <c r="D446" s="44">
        <v>443</v>
      </c>
      <c r="E446" s="50" t="s">
        <v>5117</v>
      </c>
      <c r="F446" s="50" t="s">
        <v>9071</v>
      </c>
      <c r="G446" s="50" t="s">
        <v>2016</v>
      </c>
      <c r="H446" s="50" t="s">
        <v>2016</v>
      </c>
      <c r="I446" s="50" t="s">
        <v>2389</v>
      </c>
      <c r="J446" s="50">
        <v>2304877</v>
      </c>
      <c r="K446" s="50" t="s">
        <v>7</v>
      </c>
      <c r="L446" s="50" t="s">
        <v>275</v>
      </c>
      <c r="M446" s="50" t="s">
        <v>143</v>
      </c>
      <c r="N446" s="50" t="s">
        <v>6261</v>
      </c>
      <c r="O446" s="50">
        <v>996272</v>
      </c>
      <c r="P446" s="50" t="s">
        <v>7172</v>
      </c>
      <c r="Q446" s="50" t="s">
        <v>775</v>
      </c>
      <c r="R446" s="50" t="s">
        <v>10</v>
      </c>
      <c r="S446" s="50" t="s">
        <v>11037</v>
      </c>
      <c r="T446" s="4" t="s">
        <v>11038</v>
      </c>
      <c r="U446" s="4">
        <v>0.57599999999999996</v>
      </c>
    </row>
    <row r="447" spans="1:21" x14ac:dyDescent="0.25">
      <c r="A447" s="44">
        <f>IF(IF(Helper_2!$C$3&lt;&gt;"",COUNTIF(G447:H447,"*"&amp;Helper_2!$C$3&amp;"*"),0)&gt;0,MAX($A$4:A446)+1,0)</f>
        <v>0</v>
      </c>
      <c r="B447" s="44">
        <v>444</v>
      </c>
      <c r="C447" s="44">
        <f>IF(E447="","",IF(COUNTIF($G$4:G447,G447)=1,MAX($C$4:C446)+1,""))</f>
        <v>392</v>
      </c>
      <c r="D447" s="44">
        <v>444</v>
      </c>
      <c r="E447" s="50" t="s">
        <v>5044</v>
      </c>
      <c r="F447" s="50" t="s">
        <v>8961</v>
      </c>
      <c r="G447" s="50" t="s">
        <v>1975</v>
      </c>
      <c r="H447" s="50" t="s">
        <v>1975</v>
      </c>
      <c r="I447" s="50" t="s">
        <v>2389</v>
      </c>
      <c r="J447" s="50">
        <v>2304865</v>
      </c>
      <c r="K447" s="50" t="s">
        <v>7</v>
      </c>
      <c r="L447" s="50" t="s">
        <v>9</v>
      </c>
      <c r="M447" s="50" t="s">
        <v>143</v>
      </c>
      <c r="N447" s="50" t="s">
        <v>6261</v>
      </c>
      <c r="O447" s="50">
        <v>996272</v>
      </c>
      <c r="P447" s="50" t="s">
        <v>7172</v>
      </c>
      <c r="Q447" s="50" t="s">
        <v>736</v>
      </c>
      <c r="R447" s="50" t="s">
        <v>15</v>
      </c>
      <c r="S447" s="50" t="s">
        <v>11357</v>
      </c>
      <c r="T447" s="4" t="s">
        <v>11014</v>
      </c>
      <c r="U447" s="4">
        <v>100</v>
      </c>
    </row>
    <row r="448" spans="1:21" x14ac:dyDescent="0.25">
      <c r="A448" s="44">
        <f>IF(IF(Helper_2!$C$3&lt;&gt;"",COUNTIF(G448:H448,"*"&amp;Helper_2!$C$3&amp;"*"),0)&gt;0,MAX($A$4:A447)+1,0)</f>
        <v>0</v>
      </c>
      <c r="B448" s="44">
        <v>445</v>
      </c>
      <c r="C448" s="44">
        <f>IF(E448="","",IF(COUNTIF($G$4:G448,G448)=1,MAX($C$4:C447)+1,""))</f>
        <v>393</v>
      </c>
      <c r="D448" s="44">
        <v>445</v>
      </c>
      <c r="E448" s="50" t="s">
        <v>5046</v>
      </c>
      <c r="F448" s="50" t="s">
        <v>8962</v>
      </c>
      <c r="G448" s="50" t="s">
        <v>1977</v>
      </c>
      <c r="H448" s="50" t="s">
        <v>1977</v>
      </c>
      <c r="I448" s="50" t="s">
        <v>2389</v>
      </c>
      <c r="J448" s="50">
        <v>2304861</v>
      </c>
      <c r="K448" s="50" t="s">
        <v>7</v>
      </c>
      <c r="L448" s="50" t="s">
        <v>9</v>
      </c>
      <c r="M448" s="50" t="s">
        <v>143</v>
      </c>
      <c r="N448" s="50" t="s">
        <v>6261</v>
      </c>
      <c r="O448" s="50">
        <v>996272</v>
      </c>
      <c r="P448" s="50" t="s">
        <v>7172</v>
      </c>
      <c r="Q448" s="50" t="s">
        <v>738</v>
      </c>
      <c r="R448" s="50" t="s">
        <v>15</v>
      </c>
      <c r="S448" s="50" t="s">
        <v>11358</v>
      </c>
      <c r="T448" s="4" t="s">
        <v>11015</v>
      </c>
      <c r="U448" s="4">
        <v>130</v>
      </c>
    </row>
    <row r="449" spans="1:21" x14ac:dyDescent="0.25">
      <c r="A449" s="44">
        <f>IF(IF(Helper_2!$C$3&lt;&gt;"",COUNTIF(G449:H449,"*"&amp;Helper_2!$C$3&amp;"*"),0)&gt;0,MAX($A$4:A448)+1,0)</f>
        <v>0</v>
      </c>
      <c r="B449" s="44">
        <v>446</v>
      </c>
      <c r="C449" s="44">
        <f>IF(E449="","",IF(COUNTIF($G$4:G449,G449)=1,MAX($C$4:C448)+1,""))</f>
        <v>394</v>
      </c>
      <c r="D449" s="44">
        <v>446</v>
      </c>
      <c r="E449" s="50" t="s">
        <v>11359</v>
      </c>
      <c r="F449" s="50" t="s">
        <v>9166</v>
      </c>
      <c r="G449" s="50" t="s">
        <v>2055</v>
      </c>
      <c r="H449" s="50" t="s">
        <v>2055</v>
      </c>
      <c r="I449" s="50" t="s">
        <v>2389</v>
      </c>
      <c r="J449" s="50">
        <v>2304788</v>
      </c>
      <c r="K449" s="50" t="s">
        <v>7</v>
      </c>
      <c r="L449" s="50" t="s">
        <v>9</v>
      </c>
      <c r="M449" s="50" t="s">
        <v>143</v>
      </c>
      <c r="N449" s="50" t="s">
        <v>6261</v>
      </c>
      <c r="O449" s="50">
        <v>996272</v>
      </c>
      <c r="P449" s="50" t="s">
        <v>7172</v>
      </c>
      <c r="Q449" s="50" t="s">
        <v>11360</v>
      </c>
      <c r="R449" s="50" t="s">
        <v>10</v>
      </c>
      <c r="S449" s="50" t="s">
        <v>11361</v>
      </c>
      <c r="T449" s="4" t="s">
        <v>11362</v>
      </c>
      <c r="U449" s="4">
        <v>1.1020000000000001</v>
      </c>
    </row>
    <row r="450" spans="1:21" x14ac:dyDescent="0.25">
      <c r="A450" s="44">
        <f>IF(IF(Helper_2!$C$3&lt;&gt;"",COUNTIF(G450:H450,"*"&amp;Helper_2!$C$3&amp;"*"),0)&gt;0,MAX($A$4:A449)+1,0)</f>
        <v>0</v>
      </c>
      <c r="B450" s="44">
        <v>447</v>
      </c>
      <c r="C450" s="44">
        <f>IF(E450="","",IF(COUNTIF($G$4:G450,G450)=1,MAX($C$4:C449)+1,""))</f>
        <v>395</v>
      </c>
      <c r="D450" s="44">
        <v>447</v>
      </c>
      <c r="E450" s="50" t="s">
        <v>11363</v>
      </c>
      <c r="F450" s="50" t="s">
        <v>9165</v>
      </c>
      <c r="G450" s="50" t="s">
        <v>2054</v>
      </c>
      <c r="H450" s="50" t="s">
        <v>2054</v>
      </c>
      <c r="I450" s="50" t="s">
        <v>2389</v>
      </c>
      <c r="J450" s="50">
        <v>2304784</v>
      </c>
      <c r="K450" s="50" t="s">
        <v>7</v>
      </c>
      <c r="L450" s="50" t="s">
        <v>9</v>
      </c>
      <c r="M450" s="50" t="s">
        <v>143</v>
      </c>
      <c r="N450" s="50" t="s">
        <v>6261</v>
      </c>
      <c r="O450" s="50">
        <v>996272</v>
      </c>
      <c r="P450" s="50" t="s">
        <v>7172</v>
      </c>
      <c r="Q450" s="50" t="s">
        <v>11364</v>
      </c>
      <c r="R450" s="50" t="s">
        <v>10</v>
      </c>
      <c r="S450" s="50" t="s">
        <v>11365</v>
      </c>
      <c r="T450" s="4" t="s">
        <v>11366</v>
      </c>
      <c r="U450" s="4">
        <v>1.8</v>
      </c>
    </row>
    <row r="451" spans="1:21" x14ac:dyDescent="0.25">
      <c r="A451" s="44">
        <f>IF(IF(Helper_2!$C$3&lt;&gt;"",COUNTIF(G451:H451,"*"&amp;Helper_2!$C$3&amp;"*"),0)&gt;0,MAX($A$4:A450)+1,0)</f>
        <v>0</v>
      </c>
      <c r="B451" s="44">
        <v>448</v>
      </c>
      <c r="C451" s="44">
        <f>IF(E451="","",IF(COUNTIF($G$4:G451,G451)=1,MAX($C$4:C450)+1,""))</f>
        <v>396</v>
      </c>
      <c r="D451" s="44">
        <v>448</v>
      </c>
      <c r="E451" s="50" t="s">
        <v>5177</v>
      </c>
      <c r="F451" s="50" t="s">
        <v>9169</v>
      </c>
      <c r="G451" s="50" t="s">
        <v>2057</v>
      </c>
      <c r="H451" s="50" t="s">
        <v>2057</v>
      </c>
      <c r="I451" s="50" t="s">
        <v>2389</v>
      </c>
      <c r="J451" s="50">
        <v>2304741</v>
      </c>
      <c r="K451" s="50" t="s">
        <v>7</v>
      </c>
      <c r="L451" s="50" t="s">
        <v>9</v>
      </c>
      <c r="M451" s="50" t="s">
        <v>143</v>
      </c>
      <c r="N451" s="50" t="s">
        <v>6261</v>
      </c>
      <c r="O451" s="50">
        <v>996272</v>
      </c>
      <c r="P451" s="50" t="s">
        <v>7172</v>
      </c>
      <c r="Q451" s="50" t="s">
        <v>806</v>
      </c>
      <c r="R451" s="50" t="s">
        <v>10</v>
      </c>
      <c r="S451" s="50" t="s">
        <v>11046</v>
      </c>
      <c r="T451" s="4" t="s">
        <v>11046</v>
      </c>
      <c r="U451" s="4">
        <v>3.9</v>
      </c>
    </row>
    <row r="452" spans="1:21" x14ac:dyDescent="0.25">
      <c r="A452" s="44">
        <f>IF(IF(Helper_2!$C$3&lt;&gt;"",COUNTIF(G452:H452,"*"&amp;Helper_2!$C$3&amp;"*"),0)&gt;0,MAX($A$4:A451)+1,0)</f>
        <v>0</v>
      </c>
      <c r="B452" s="44">
        <v>449</v>
      </c>
      <c r="C452" s="44">
        <f>IF(E452="","",IF(COUNTIF($G$4:G452,G452)=1,MAX($C$4:C451)+1,""))</f>
        <v>397</v>
      </c>
      <c r="D452" s="44">
        <v>449</v>
      </c>
      <c r="E452" s="50" t="s">
        <v>5176</v>
      </c>
      <c r="F452" s="50" t="s">
        <v>9168</v>
      </c>
      <c r="G452" s="50" t="s">
        <v>2056</v>
      </c>
      <c r="H452" s="50" t="s">
        <v>2056</v>
      </c>
      <c r="I452" s="50" t="s">
        <v>2389</v>
      </c>
      <c r="J452" s="50">
        <v>2304734</v>
      </c>
      <c r="K452" s="50" t="s">
        <v>7</v>
      </c>
      <c r="L452" s="50" t="s">
        <v>9</v>
      </c>
      <c r="M452" s="50" t="s">
        <v>143</v>
      </c>
      <c r="N452" s="50" t="s">
        <v>6261</v>
      </c>
      <c r="O452" s="50">
        <v>996272</v>
      </c>
      <c r="P452" s="50" t="s">
        <v>7172</v>
      </c>
      <c r="Q452" s="50" t="s">
        <v>805</v>
      </c>
      <c r="R452" s="50" t="s">
        <v>10</v>
      </c>
      <c r="S452" s="50" t="s">
        <v>11045</v>
      </c>
      <c r="T452" s="4" t="s">
        <v>11045</v>
      </c>
      <c r="U452" s="4">
        <v>1.0009999999999999</v>
      </c>
    </row>
    <row r="453" spans="1:21" x14ac:dyDescent="0.25">
      <c r="A453" s="44">
        <f>IF(IF(Helper_2!$C$3&lt;&gt;"",COUNTIF(G453:H453,"*"&amp;Helper_2!$C$3&amp;"*"),0)&gt;0,MAX($A$4:A452)+1,0)</f>
        <v>0</v>
      </c>
      <c r="B453" s="44">
        <v>450</v>
      </c>
      <c r="C453" s="44">
        <f>IF(E453="","",IF(COUNTIF($G$4:G453,G453)=1,MAX($C$4:C452)+1,""))</f>
        <v>398</v>
      </c>
      <c r="D453" s="44">
        <v>450</v>
      </c>
      <c r="E453" s="50" t="s">
        <v>4951</v>
      </c>
      <c r="F453" s="50" t="s">
        <v>8799</v>
      </c>
      <c r="G453" s="50" t="s">
        <v>3212</v>
      </c>
      <c r="H453" s="50" t="s">
        <v>3212</v>
      </c>
      <c r="I453" s="50" t="s">
        <v>2389</v>
      </c>
      <c r="J453" s="50">
        <v>2304728</v>
      </c>
      <c r="K453" s="50" t="s">
        <v>7</v>
      </c>
      <c r="L453" s="50" t="s">
        <v>2661</v>
      </c>
      <c r="M453" s="50" t="s">
        <v>143</v>
      </c>
      <c r="N453" s="50" t="s">
        <v>6261</v>
      </c>
      <c r="O453" s="50">
        <v>996272</v>
      </c>
      <c r="P453" s="50" t="s">
        <v>7172</v>
      </c>
      <c r="Q453" s="50" t="s">
        <v>4952</v>
      </c>
      <c r="R453" s="50" t="s">
        <v>15</v>
      </c>
      <c r="S453" s="50" t="s">
        <v>11007</v>
      </c>
      <c r="T453" s="4" t="s">
        <v>11007</v>
      </c>
      <c r="U453" s="4">
        <v>6</v>
      </c>
    </row>
    <row r="454" spans="1:21" x14ac:dyDescent="0.25">
      <c r="A454" s="44">
        <f>IF(IF(Helper_2!$C$3&lt;&gt;"",COUNTIF(G454:H454,"*"&amp;Helper_2!$C$3&amp;"*"),0)&gt;0,MAX($A$4:A453)+1,0)</f>
        <v>0</v>
      </c>
      <c r="B454" s="44">
        <v>451</v>
      </c>
      <c r="C454" s="44">
        <f>IF(E454="","",IF(COUNTIF($G$4:G454,G454)=1,MAX($C$4:C453)+1,""))</f>
        <v>399</v>
      </c>
      <c r="D454" s="44">
        <v>451</v>
      </c>
      <c r="E454" s="50" t="s">
        <v>11367</v>
      </c>
      <c r="F454" s="50" t="s">
        <v>8842</v>
      </c>
      <c r="G454" s="50" t="s">
        <v>3227</v>
      </c>
      <c r="H454" s="50" t="s">
        <v>3227</v>
      </c>
      <c r="I454" s="50" t="s">
        <v>2389</v>
      </c>
      <c r="J454" s="50">
        <v>2304725</v>
      </c>
      <c r="K454" s="50" t="s">
        <v>7</v>
      </c>
      <c r="L454" s="50" t="s">
        <v>2661</v>
      </c>
      <c r="M454" s="50" t="s">
        <v>143</v>
      </c>
      <c r="N454" s="50" t="s">
        <v>6261</v>
      </c>
      <c r="O454" s="50">
        <v>996272</v>
      </c>
      <c r="P454" s="50" t="s">
        <v>7172</v>
      </c>
      <c r="Q454" s="50" t="s">
        <v>11368</v>
      </c>
      <c r="R454" s="50" t="s">
        <v>15</v>
      </c>
      <c r="S454" s="50" t="s">
        <v>11369</v>
      </c>
      <c r="T454" s="4" t="s">
        <v>11008</v>
      </c>
      <c r="U454" s="4">
        <v>6</v>
      </c>
    </row>
    <row r="455" spans="1:21" x14ac:dyDescent="0.25">
      <c r="A455" s="44">
        <f>IF(IF(Helper_2!$C$3&lt;&gt;"",COUNTIF(G455:H455,"*"&amp;Helper_2!$C$3&amp;"*"),0)&gt;0,MAX($A$4:A454)+1,0)</f>
        <v>0</v>
      </c>
      <c r="B455" s="44">
        <v>452</v>
      </c>
      <c r="C455" s="44">
        <f>IF(E455="","",IF(COUNTIF($G$4:G455,G455)=1,MAX($C$4:C454)+1,""))</f>
        <v>400</v>
      </c>
      <c r="D455" s="44">
        <v>452</v>
      </c>
      <c r="E455" s="50" t="s">
        <v>5292</v>
      </c>
      <c r="F455" s="50" t="s">
        <v>9337</v>
      </c>
      <c r="G455" s="50" t="s">
        <v>2128</v>
      </c>
      <c r="H455" s="50" t="s">
        <v>2128</v>
      </c>
      <c r="I455" s="50" t="s">
        <v>2389</v>
      </c>
      <c r="J455" s="50">
        <v>2304661</v>
      </c>
      <c r="K455" s="50" t="s">
        <v>7</v>
      </c>
      <c r="L455" s="50" t="s">
        <v>9</v>
      </c>
      <c r="M455" s="50" t="s">
        <v>143</v>
      </c>
      <c r="N455" s="50" t="s">
        <v>6261</v>
      </c>
      <c r="O455" s="50">
        <v>1000789</v>
      </c>
      <c r="P455" s="50" t="s">
        <v>7150</v>
      </c>
      <c r="Q455" s="50" t="s">
        <v>858</v>
      </c>
      <c r="R455" s="50" t="s">
        <v>10</v>
      </c>
      <c r="S455" s="50" t="s">
        <v>9338</v>
      </c>
      <c r="T455" s="4" t="s">
        <v>9338</v>
      </c>
      <c r="U455" s="4">
        <v>0.249</v>
      </c>
    </row>
    <row r="456" spans="1:21" x14ac:dyDescent="0.25">
      <c r="A456" s="44">
        <f>IF(IF(Helper_2!$C$3&lt;&gt;"",COUNTIF(G456:H456,"*"&amp;Helper_2!$C$3&amp;"*"),0)&gt;0,MAX($A$4:A455)+1,0)</f>
        <v>0</v>
      </c>
      <c r="B456" s="44">
        <v>453</v>
      </c>
      <c r="C456" s="44">
        <f>IF(E456="","",IF(COUNTIF($G$4:G456,G456)=1,MAX($C$4:C455)+1,""))</f>
        <v>401</v>
      </c>
      <c r="D456" s="44">
        <v>453</v>
      </c>
      <c r="E456" s="50" t="s">
        <v>5294</v>
      </c>
      <c r="F456" s="50" t="s">
        <v>9341</v>
      </c>
      <c r="G456" s="50" t="s">
        <v>3460</v>
      </c>
      <c r="H456" s="50" t="s">
        <v>3460</v>
      </c>
      <c r="I456" s="50" t="s">
        <v>2389</v>
      </c>
      <c r="J456" s="50">
        <v>2304659</v>
      </c>
      <c r="K456" s="50" t="s">
        <v>7</v>
      </c>
      <c r="L456" s="50" t="s">
        <v>2661</v>
      </c>
      <c r="M456" s="50" t="s">
        <v>143</v>
      </c>
      <c r="N456" s="50" t="s">
        <v>6261</v>
      </c>
      <c r="O456" s="50">
        <v>1000789</v>
      </c>
      <c r="P456" s="50" t="s">
        <v>7150</v>
      </c>
      <c r="Q456" s="50" t="s">
        <v>5295</v>
      </c>
      <c r="R456" s="50" t="s">
        <v>10</v>
      </c>
      <c r="S456" s="50" t="s">
        <v>9342</v>
      </c>
      <c r="T456" s="4" t="s">
        <v>9342</v>
      </c>
      <c r="U456" s="4">
        <v>0.14399999999999999</v>
      </c>
    </row>
    <row r="457" spans="1:21" x14ac:dyDescent="0.25">
      <c r="A457" s="44">
        <f>IF(IF(Helper_2!$C$3&lt;&gt;"",COUNTIF(G457:H457,"*"&amp;Helper_2!$C$3&amp;"*"),0)&gt;0,MAX($A$4:A456)+1,0)</f>
        <v>0</v>
      </c>
      <c r="B457" s="44">
        <v>454</v>
      </c>
      <c r="C457" s="44">
        <f>IF(E457="","",IF(COUNTIF($G$4:G457,G457)=1,MAX($C$4:C456)+1,""))</f>
        <v>402</v>
      </c>
      <c r="D457" s="44">
        <v>454</v>
      </c>
      <c r="E457" s="50" t="s">
        <v>5296</v>
      </c>
      <c r="F457" s="50" t="s">
        <v>9343</v>
      </c>
      <c r="G457" s="50" t="s">
        <v>2129</v>
      </c>
      <c r="H457" s="50" t="s">
        <v>2129</v>
      </c>
      <c r="I457" s="50" t="s">
        <v>2389</v>
      </c>
      <c r="J457" s="50">
        <v>2304657</v>
      </c>
      <c r="K457" s="50" t="s">
        <v>7</v>
      </c>
      <c r="L457" s="50" t="s">
        <v>9</v>
      </c>
      <c r="M457" s="50" t="s">
        <v>143</v>
      </c>
      <c r="N457" s="50" t="s">
        <v>6261</v>
      </c>
      <c r="O457" s="50">
        <v>1000789</v>
      </c>
      <c r="P457" s="50" t="s">
        <v>7150</v>
      </c>
      <c r="Q457" s="50" t="s">
        <v>859</v>
      </c>
      <c r="R457" s="50" t="s">
        <v>10</v>
      </c>
      <c r="S457" s="50" t="s">
        <v>9344</v>
      </c>
      <c r="T457" s="4" t="s">
        <v>9344</v>
      </c>
      <c r="U457" s="4">
        <v>0.22</v>
      </c>
    </row>
    <row r="458" spans="1:21" x14ac:dyDescent="0.25">
      <c r="A458" s="44">
        <f>IF(IF(Helper_2!$C$3&lt;&gt;"",COUNTIF(G458:H458,"*"&amp;Helper_2!$C$3&amp;"*"),0)&gt;0,MAX($A$4:A457)+1,0)</f>
        <v>0</v>
      </c>
      <c r="B458" s="44">
        <v>455</v>
      </c>
      <c r="C458" s="44">
        <f>IF(E458="","",IF(COUNTIF($G$4:G458,G458)=1,MAX($C$4:C457)+1,""))</f>
        <v>403</v>
      </c>
      <c r="D458" s="44">
        <v>455</v>
      </c>
      <c r="E458" s="50" t="s">
        <v>4623</v>
      </c>
      <c r="F458" s="50" t="s">
        <v>8287</v>
      </c>
      <c r="G458" s="50" t="s">
        <v>3014</v>
      </c>
      <c r="H458" s="50" t="s">
        <v>3014</v>
      </c>
      <c r="I458" s="50" t="s">
        <v>2389</v>
      </c>
      <c r="J458" s="50">
        <v>2304655</v>
      </c>
      <c r="K458" s="50" t="s">
        <v>7</v>
      </c>
      <c r="L458" s="50" t="s">
        <v>2661</v>
      </c>
      <c r="M458" s="50" t="s">
        <v>143</v>
      </c>
      <c r="N458" s="50" t="s">
        <v>6261</v>
      </c>
      <c r="O458" s="50">
        <v>994146</v>
      </c>
      <c r="P458" s="50" t="s">
        <v>7159</v>
      </c>
      <c r="Q458" s="50" t="s">
        <v>4624</v>
      </c>
      <c r="R458" s="50" t="s">
        <v>10</v>
      </c>
      <c r="S458" s="50" t="s">
        <v>8288</v>
      </c>
      <c r="T458" s="4" t="s">
        <v>8288</v>
      </c>
      <c r="U458" s="4">
        <v>0.2</v>
      </c>
    </row>
    <row r="459" spans="1:21" x14ac:dyDescent="0.25">
      <c r="A459" s="44">
        <f>IF(IF(Helper_2!$C$3&lt;&gt;"",COUNTIF(G459:H459,"*"&amp;Helper_2!$C$3&amp;"*"),0)&gt;0,MAX($A$4:A458)+1,0)</f>
        <v>0</v>
      </c>
      <c r="B459" s="44">
        <v>456</v>
      </c>
      <c r="C459" s="44">
        <f>IF(E459="","",IF(COUNTIF($G$4:G459,G459)=1,MAX($C$4:C458)+1,""))</f>
        <v>404</v>
      </c>
      <c r="D459" s="44">
        <v>456</v>
      </c>
      <c r="E459" s="50" t="s">
        <v>4622</v>
      </c>
      <c r="F459" s="50" t="s">
        <v>8285</v>
      </c>
      <c r="G459" s="50" t="s">
        <v>3012</v>
      </c>
      <c r="H459" s="50" t="s">
        <v>3012</v>
      </c>
      <c r="I459" s="50" t="s">
        <v>2389</v>
      </c>
      <c r="J459" s="50">
        <v>2304653</v>
      </c>
      <c r="K459" s="50" t="s">
        <v>7</v>
      </c>
      <c r="L459" s="50" t="s">
        <v>2656</v>
      </c>
      <c r="M459" s="50" t="s">
        <v>143</v>
      </c>
      <c r="N459" s="50" t="s">
        <v>6261</v>
      </c>
      <c r="O459" s="50">
        <v>994146</v>
      </c>
      <c r="P459" s="50" t="s">
        <v>7159</v>
      </c>
      <c r="Q459" s="50" t="s">
        <v>3013</v>
      </c>
      <c r="R459" s="50" t="s">
        <v>10</v>
      </c>
      <c r="S459" s="50" t="s">
        <v>8286</v>
      </c>
      <c r="T459" s="4" t="s">
        <v>8286</v>
      </c>
      <c r="U459" s="4">
        <v>0</v>
      </c>
    </row>
    <row r="460" spans="1:21" x14ac:dyDescent="0.25">
      <c r="A460" s="44">
        <f>IF(IF(Helper_2!$C$3&lt;&gt;"",COUNTIF(G460:H460,"*"&amp;Helper_2!$C$3&amp;"*"),0)&gt;0,MAX($A$4:A459)+1,0)</f>
        <v>0</v>
      </c>
      <c r="B460" s="44">
        <v>457</v>
      </c>
      <c r="C460" s="44">
        <f>IF(E460="","",IF(COUNTIF($G$4:G460,G460)=1,MAX($C$4:C459)+1,""))</f>
        <v>405</v>
      </c>
      <c r="D460" s="44">
        <v>457</v>
      </c>
      <c r="E460" s="50" t="s">
        <v>4102</v>
      </c>
      <c r="F460" s="50" t="s">
        <v>7347</v>
      </c>
      <c r="G460" s="50" t="s">
        <v>1357</v>
      </c>
      <c r="H460" s="50" t="s">
        <v>1357</v>
      </c>
      <c r="I460" s="50" t="s">
        <v>2389</v>
      </c>
      <c r="J460" s="50">
        <v>2304651</v>
      </c>
      <c r="K460" s="50" t="s">
        <v>7</v>
      </c>
      <c r="L460" s="50" t="s">
        <v>143</v>
      </c>
      <c r="M460" s="50" t="s">
        <v>143</v>
      </c>
      <c r="N460" s="50" t="s">
        <v>6313</v>
      </c>
      <c r="O460" s="50">
        <v>998821</v>
      </c>
      <c r="P460" s="50" t="s">
        <v>6314</v>
      </c>
      <c r="Q460" s="50" t="s">
        <v>280</v>
      </c>
      <c r="R460" s="50" t="s">
        <v>15</v>
      </c>
      <c r="S460" s="50" t="s">
        <v>7348</v>
      </c>
      <c r="T460" s="4" t="s">
        <v>7348</v>
      </c>
      <c r="U460" s="4">
        <v>0</v>
      </c>
    </row>
    <row r="461" spans="1:21" x14ac:dyDescent="0.25">
      <c r="A461" s="44">
        <f>IF(IF(Helper_2!$C$3&lt;&gt;"",COUNTIF(G461:H461,"*"&amp;Helper_2!$C$3&amp;"*"),0)&gt;0,MAX($A$4:A460)+1,0)</f>
        <v>0</v>
      </c>
      <c r="B461" s="44">
        <v>458</v>
      </c>
      <c r="C461" s="44">
        <f>IF(E461="","",IF(COUNTIF($G$4:G461,G461)=1,MAX($C$4:C460)+1,""))</f>
        <v>406</v>
      </c>
      <c r="D461" s="44">
        <v>458</v>
      </c>
      <c r="E461" s="50" t="s">
        <v>4101</v>
      </c>
      <c r="F461" s="50" t="s">
        <v>7345</v>
      </c>
      <c r="G461" s="50" t="s">
        <v>2700</v>
      </c>
      <c r="H461" s="50" t="s">
        <v>2700</v>
      </c>
      <c r="I461" s="50" t="s">
        <v>2389</v>
      </c>
      <c r="J461" s="50">
        <v>2304649</v>
      </c>
      <c r="K461" s="50" t="s">
        <v>7</v>
      </c>
      <c r="L461" s="50" t="s">
        <v>2661</v>
      </c>
      <c r="M461" s="50" t="s">
        <v>143</v>
      </c>
      <c r="N461" s="50" t="s">
        <v>6313</v>
      </c>
      <c r="O461" s="50">
        <v>998821</v>
      </c>
      <c r="P461" s="50" t="s">
        <v>6314</v>
      </c>
      <c r="Q461" s="50" t="s">
        <v>2701</v>
      </c>
      <c r="R461" s="50" t="s">
        <v>53</v>
      </c>
      <c r="S461" s="50" t="s">
        <v>7346</v>
      </c>
      <c r="T461" s="4" t="s">
        <v>7346</v>
      </c>
      <c r="U461" s="4">
        <v>0</v>
      </c>
    </row>
    <row r="462" spans="1:21" x14ac:dyDescent="0.25">
      <c r="A462" s="44">
        <f>IF(IF(Helper_2!$C$3&lt;&gt;"",COUNTIF(G462:H462,"*"&amp;Helper_2!$C$3&amp;"*"),0)&gt;0,MAX($A$4:A461)+1,0)</f>
        <v>0</v>
      </c>
      <c r="B462" s="44">
        <v>459</v>
      </c>
      <c r="C462" s="44">
        <f>IF(E462="","",IF(COUNTIF($G$4:G462,G462)=1,MAX($C$4:C461)+1,""))</f>
        <v>407</v>
      </c>
      <c r="D462" s="44">
        <v>459</v>
      </c>
      <c r="E462" s="50" t="s">
        <v>4161</v>
      </c>
      <c r="F462" s="50" t="s">
        <v>7453</v>
      </c>
      <c r="G462" s="50" t="s">
        <v>2737</v>
      </c>
      <c r="H462" s="50" t="s">
        <v>2737</v>
      </c>
      <c r="I462" s="50" t="s">
        <v>2389</v>
      </c>
      <c r="J462" s="50">
        <v>2304647</v>
      </c>
      <c r="K462" s="50" t="s">
        <v>7</v>
      </c>
      <c r="L462" s="50" t="s">
        <v>2656</v>
      </c>
      <c r="M462" s="50" t="s">
        <v>143</v>
      </c>
      <c r="N462" s="50" t="s">
        <v>6313</v>
      </c>
      <c r="O462" s="50">
        <v>998821</v>
      </c>
      <c r="P462" s="50" t="s">
        <v>6314</v>
      </c>
      <c r="Q462" s="50" t="s">
        <v>2738</v>
      </c>
      <c r="R462" s="50" t="s">
        <v>53</v>
      </c>
      <c r="S462" s="50" t="s">
        <v>7454</v>
      </c>
      <c r="T462" s="4" t="s">
        <v>7454</v>
      </c>
      <c r="U462" s="4">
        <v>0</v>
      </c>
    </row>
    <row r="463" spans="1:21" x14ac:dyDescent="0.25">
      <c r="A463" s="44">
        <f>IF(IF(Helper_2!$C$3&lt;&gt;"",COUNTIF(G463:H463,"*"&amp;Helper_2!$C$3&amp;"*"),0)&gt;0,MAX($A$4:A462)+1,0)</f>
        <v>0</v>
      </c>
      <c r="B463" s="44">
        <v>460</v>
      </c>
      <c r="C463" s="44">
        <f>IF(E463="","",IF(COUNTIF($G$4:G463,G463)=1,MAX($C$4:C462)+1,""))</f>
        <v>408</v>
      </c>
      <c r="D463" s="44">
        <v>460</v>
      </c>
      <c r="E463" s="50" t="s">
        <v>4620</v>
      </c>
      <c r="F463" s="50" t="s">
        <v>8281</v>
      </c>
      <c r="G463" s="50" t="s">
        <v>1694</v>
      </c>
      <c r="H463" s="50" t="s">
        <v>1694</v>
      </c>
      <c r="I463" s="50" t="s">
        <v>2389</v>
      </c>
      <c r="J463" s="50">
        <v>2304639</v>
      </c>
      <c r="K463" s="50" t="s">
        <v>7</v>
      </c>
      <c r="L463" s="50" t="s">
        <v>9</v>
      </c>
      <c r="M463" s="50" t="s">
        <v>143</v>
      </c>
      <c r="N463" s="50" t="s">
        <v>6261</v>
      </c>
      <c r="O463" s="50">
        <v>994146</v>
      </c>
      <c r="P463" s="50" t="s">
        <v>11370</v>
      </c>
      <c r="Q463" s="50" t="s">
        <v>531</v>
      </c>
      <c r="R463" s="50" t="s">
        <v>10</v>
      </c>
      <c r="S463" s="50" t="s">
        <v>8282</v>
      </c>
      <c r="T463" s="4" t="s">
        <v>8282</v>
      </c>
      <c r="U463" s="4">
        <v>1.01</v>
      </c>
    </row>
    <row r="464" spans="1:21" x14ac:dyDescent="0.25">
      <c r="A464" s="44">
        <f>IF(IF(Helper_2!$C$3&lt;&gt;"",COUNTIF(G464:H464,"*"&amp;Helper_2!$C$3&amp;"*"),0)&gt;0,MAX($A$4:A463)+1,0)</f>
        <v>0</v>
      </c>
      <c r="B464" s="44">
        <v>461</v>
      </c>
      <c r="C464" s="44">
        <f>IF(E464="","",IF(COUNTIF($G$4:G464,G464)=1,MAX($C$4:C463)+1,""))</f>
        <v>409</v>
      </c>
      <c r="D464" s="44">
        <v>461</v>
      </c>
      <c r="E464" s="50" t="s">
        <v>4661</v>
      </c>
      <c r="F464" s="50" t="s">
        <v>8345</v>
      </c>
      <c r="G464" s="50" t="s">
        <v>1722</v>
      </c>
      <c r="H464" s="50" t="s">
        <v>1722</v>
      </c>
      <c r="I464" s="50" t="s">
        <v>2389</v>
      </c>
      <c r="J464" s="50">
        <v>2304637</v>
      </c>
      <c r="K464" s="50" t="s">
        <v>7</v>
      </c>
      <c r="L464" s="50" t="s">
        <v>9</v>
      </c>
      <c r="M464" s="50" t="s">
        <v>143</v>
      </c>
      <c r="N464" s="50" t="s">
        <v>6261</v>
      </c>
      <c r="O464" s="50">
        <v>994146</v>
      </c>
      <c r="P464" s="50" t="s">
        <v>11370</v>
      </c>
      <c r="Q464" s="50" t="s">
        <v>555</v>
      </c>
      <c r="R464" s="50" t="s">
        <v>10</v>
      </c>
      <c r="S464" s="50" t="s">
        <v>11371</v>
      </c>
      <c r="T464" s="4" t="s">
        <v>8346</v>
      </c>
      <c r="U464" s="4">
        <v>0.1152</v>
      </c>
    </row>
    <row r="465" spans="1:21" x14ac:dyDescent="0.25">
      <c r="A465" s="44">
        <f>IF(IF(Helper_2!$C$3&lt;&gt;"",COUNTIF(G465:H465,"*"&amp;Helper_2!$C$3&amp;"*"),0)&gt;0,MAX($A$4:A464)+1,0)</f>
        <v>0</v>
      </c>
      <c r="B465" s="44">
        <v>462</v>
      </c>
      <c r="C465" s="44">
        <f>IF(E465="","",IF(COUNTIF($G$4:G465,G465)=1,MAX($C$4:C464)+1,""))</f>
        <v>410</v>
      </c>
      <c r="D465" s="44">
        <v>462</v>
      </c>
      <c r="E465" s="50" t="s">
        <v>4539</v>
      </c>
      <c r="F465" s="50" t="s">
        <v>8145</v>
      </c>
      <c r="G465" s="50" t="s">
        <v>1642</v>
      </c>
      <c r="H465" s="50" t="s">
        <v>1642</v>
      </c>
      <c r="I465" s="50" t="s">
        <v>2389</v>
      </c>
      <c r="J465" s="50">
        <v>2304635</v>
      </c>
      <c r="K465" s="50" t="s">
        <v>7</v>
      </c>
      <c r="L465" s="50" t="s">
        <v>9</v>
      </c>
      <c r="M465" s="50" t="s">
        <v>143</v>
      </c>
      <c r="N465" s="50" t="s">
        <v>6261</v>
      </c>
      <c r="O465" s="50">
        <v>994146</v>
      </c>
      <c r="P465" s="50" t="s">
        <v>11370</v>
      </c>
      <c r="Q465" s="50" t="s">
        <v>498</v>
      </c>
      <c r="R465" s="50" t="s">
        <v>10</v>
      </c>
      <c r="S465" s="50" t="s">
        <v>8146</v>
      </c>
      <c r="T465" s="4" t="s">
        <v>8146</v>
      </c>
      <c r="U465" s="4">
        <v>7.1999999999999995E-2</v>
      </c>
    </row>
    <row r="466" spans="1:21" x14ac:dyDescent="0.25">
      <c r="A466" s="44">
        <f>IF(IF(Helper_2!$C$3&lt;&gt;"",COUNTIF(G466:H466,"*"&amp;Helper_2!$C$3&amp;"*"),0)&gt;0,MAX($A$4:A465)+1,0)</f>
        <v>0</v>
      </c>
      <c r="B466" s="44">
        <v>463</v>
      </c>
      <c r="C466" s="44">
        <f>IF(E466="","",IF(COUNTIF($G$4:G466,G466)=1,MAX($C$4:C465)+1,""))</f>
        <v>411</v>
      </c>
      <c r="D466" s="44">
        <v>463</v>
      </c>
      <c r="E466" s="50" t="s">
        <v>4621</v>
      </c>
      <c r="F466" s="50" t="s">
        <v>8283</v>
      </c>
      <c r="G466" s="50" t="s">
        <v>1695</v>
      </c>
      <c r="H466" s="50" t="s">
        <v>1695</v>
      </c>
      <c r="I466" s="50" t="s">
        <v>2389</v>
      </c>
      <c r="J466" s="50">
        <v>2304632</v>
      </c>
      <c r="K466" s="50" t="s">
        <v>7</v>
      </c>
      <c r="L466" s="50" t="s">
        <v>9</v>
      </c>
      <c r="M466" s="50" t="s">
        <v>143</v>
      </c>
      <c r="N466" s="50" t="s">
        <v>6261</v>
      </c>
      <c r="O466" s="50">
        <v>994146</v>
      </c>
      <c r="P466" s="50" t="s">
        <v>11370</v>
      </c>
      <c r="Q466" s="50" t="s">
        <v>532</v>
      </c>
      <c r="R466" s="50" t="s">
        <v>10</v>
      </c>
      <c r="S466" s="50" t="s">
        <v>11372</v>
      </c>
      <c r="T466" s="4" t="s">
        <v>8284</v>
      </c>
      <c r="U466" s="4">
        <v>0.86399999999999999</v>
      </c>
    </row>
    <row r="467" spans="1:21" x14ac:dyDescent="0.25">
      <c r="A467" s="44">
        <f>IF(IF(Helper_2!$C$3&lt;&gt;"",COUNTIF(G467:H467,"*"&amp;Helper_2!$C$3&amp;"*"),0)&gt;0,MAX($A$4:A466)+1,0)</f>
        <v>0</v>
      </c>
      <c r="B467" s="44">
        <v>464</v>
      </c>
      <c r="C467" s="44">
        <f>IF(E467="","",IF(COUNTIF($G$4:G467,G467)=1,MAX($C$4:C466)+1,""))</f>
        <v>412</v>
      </c>
      <c r="D467" s="44">
        <v>464</v>
      </c>
      <c r="E467" s="50" t="s">
        <v>4662</v>
      </c>
      <c r="F467" s="50" t="s">
        <v>8347</v>
      </c>
      <c r="G467" s="50" t="s">
        <v>1723</v>
      </c>
      <c r="H467" s="50" t="s">
        <v>1723</v>
      </c>
      <c r="I467" s="50" t="s">
        <v>2389</v>
      </c>
      <c r="J467" s="50">
        <v>2304630</v>
      </c>
      <c r="K467" s="50" t="s">
        <v>7</v>
      </c>
      <c r="L467" s="50" t="s">
        <v>9</v>
      </c>
      <c r="M467" s="50" t="s">
        <v>143</v>
      </c>
      <c r="N467" s="50" t="s">
        <v>6261</v>
      </c>
      <c r="O467" s="50">
        <v>994146</v>
      </c>
      <c r="P467" s="50" t="s">
        <v>7159</v>
      </c>
      <c r="Q467" s="50" t="s">
        <v>556</v>
      </c>
      <c r="R467" s="50" t="s">
        <v>10</v>
      </c>
      <c r="S467" s="50" t="s">
        <v>8348</v>
      </c>
      <c r="T467" s="4" t="s">
        <v>8348</v>
      </c>
      <c r="U467" s="4">
        <v>0.23</v>
      </c>
    </row>
    <row r="468" spans="1:21" x14ac:dyDescent="0.25">
      <c r="A468" s="44">
        <f>IF(IF(Helper_2!$C$3&lt;&gt;"",COUNTIF(G468:H468,"*"&amp;Helper_2!$C$3&amp;"*"),0)&gt;0,MAX($A$4:A467)+1,0)</f>
        <v>0</v>
      </c>
      <c r="B468" s="44">
        <v>465</v>
      </c>
      <c r="C468" s="44">
        <f>IF(E468="","",IF(COUNTIF($G$4:G468,G468)=1,MAX($C$4:C467)+1,""))</f>
        <v>413</v>
      </c>
      <c r="D468" s="44">
        <v>465</v>
      </c>
      <c r="E468" s="50" t="s">
        <v>5434</v>
      </c>
      <c r="F468" s="50" t="s">
        <v>9588</v>
      </c>
      <c r="G468" s="50" t="s">
        <v>2214</v>
      </c>
      <c r="H468" s="50" t="s">
        <v>2214</v>
      </c>
      <c r="I468" s="50" t="s">
        <v>2389</v>
      </c>
      <c r="J468" s="50">
        <v>2304454</v>
      </c>
      <c r="K468" s="50" t="s">
        <v>7</v>
      </c>
      <c r="L468" s="50" t="s">
        <v>9</v>
      </c>
      <c r="M468" s="50" t="s">
        <v>143</v>
      </c>
      <c r="N468" s="50" t="s">
        <v>6261</v>
      </c>
      <c r="O468" s="50">
        <v>996272</v>
      </c>
      <c r="P468" s="50" t="s">
        <v>7172</v>
      </c>
      <c r="Q468" s="50" t="s">
        <v>929</v>
      </c>
      <c r="R468" s="50" t="s">
        <v>15</v>
      </c>
      <c r="S468" s="50" t="s">
        <v>11081</v>
      </c>
      <c r="T468" s="4" t="s">
        <v>11081</v>
      </c>
      <c r="U468" s="4">
        <v>2</v>
      </c>
    </row>
    <row r="469" spans="1:21" x14ac:dyDescent="0.25">
      <c r="A469" s="44">
        <f>IF(IF(Helper_2!$C$3&lt;&gt;"",COUNTIF(G469:H469,"*"&amp;Helper_2!$C$3&amp;"*"),0)&gt;0,MAX($A$4:A468)+1,0)</f>
        <v>0</v>
      </c>
      <c r="B469" s="44">
        <v>466</v>
      </c>
      <c r="C469" s="44">
        <f>IF(E469="","",IF(COUNTIF($G$4:G469,G469)=1,MAX($C$4:C468)+1,""))</f>
        <v>414</v>
      </c>
      <c r="D469" s="44">
        <v>466</v>
      </c>
      <c r="E469" s="50" t="s">
        <v>5433</v>
      </c>
      <c r="F469" s="50" t="s">
        <v>9587</v>
      </c>
      <c r="G469" s="50" t="s">
        <v>2213</v>
      </c>
      <c r="H469" s="50" t="s">
        <v>2213</v>
      </c>
      <c r="I469" s="50" t="s">
        <v>2389</v>
      </c>
      <c r="J469" s="50">
        <v>2304451</v>
      </c>
      <c r="K469" s="50" t="s">
        <v>7</v>
      </c>
      <c r="L469" s="50" t="s">
        <v>9</v>
      </c>
      <c r="M469" s="50" t="s">
        <v>143</v>
      </c>
      <c r="N469" s="50" t="s">
        <v>6261</v>
      </c>
      <c r="O469" s="50">
        <v>996272</v>
      </c>
      <c r="P469" s="50" t="s">
        <v>7172</v>
      </c>
      <c r="Q469" s="50" t="s">
        <v>928</v>
      </c>
      <c r="R469" s="50" t="s">
        <v>15</v>
      </c>
      <c r="S469" s="50" t="s">
        <v>11080</v>
      </c>
      <c r="T469" s="4" t="s">
        <v>11080</v>
      </c>
      <c r="U469" s="4">
        <v>57.8</v>
      </c>
    </row>
    <row r="470" spans="1:21" x14ac:dyDescent="0.25">
      <c r="A470" s="44">
        <f>IF(IF(Helper_2!$C$3&lt;&gt;"",COUNTIF(G470:H470,"*"&amp;Helper_2!$C$3&amp;"*"),0)&gt;0,MAX($A$4:A469)+1,0)</f>
        <v>0</v>
      </c>
      <c r="B470" s="44">
        <v>467</v>
      </c>
      <c r="C470" s="44">
        <f>IF(E470="","",IF(COUNTIF($G$4:G470,G470)=1,MAX($C$4:C469)+1,""))</f>
        <v>415</v>
      </c>
      <c r="D470" s="44">
        <v>467</v>
      </c>
      <c r="E470" s="50" t="s">
        <v>5213</v>
      </c>
      <c r="F470" s="50" t="s">
        <v>9208</v>
      </c>
      <c r="G470" s="50" t="s">
        <v>2088</v>
      </c>
      <c r="H470" s="50" t="s">
        <v>2088</v>
      </c>
      <c r="I470" s="50" t="s">
        <v>2389</v>
      </c>
      <c r="J470" s="50">
        <v>2304449</v>
      </c>
      <c r="K470" s="50" t="s">
        <v>7</v>
      </c>
      <c r="L470" s="50" t="s">
        <v>9</v>
      </c>
      <c r="M470" s="50" t="s">
        <v>143</v>
      </c>
      <c r="N470" s="50" t="s">
        <v>6261</v>
      </c>
      <c r="O470" s="50">
        <v>996272</v>
      </c>
      <c r="P470" s="50" t="s">
        <v>7172</v>
      </c>
      <c r="Q470" s="50" t="s">
        <v>833</v>
      </c>
      <c r="R470" s="50" t="s">
        <v>15</v>
      </c>
      <c r="S470" s="50" t="s">
        <v>11056</v>
      </c>
      <c r="T470" s="4" t="s">
        <v>11056</v>
      </c>
      <c r="U470" s="4">
        <v>14.4</v>
      </c>
    </row>
    <row r="471" spans="1:21" x14ac:dyDescent="0.25">
      <c r="A471" s="44">
        <f>IF(IF(Helper_2!$C$3&lt;&gt;"",COUNTIF(G471:H471,"*"&amp;Helper_2!$C$3&amp;"*"),0)&gt;0,MAX($A$4:A470)+1,0)</f>
        <v>0</v>
      </c>
      <c r="B471" s="44">
        <v>468</v>
      </c>
      <c r="C471" s="44">
        <f>IF(E471="","",IF(COUNTIF($G$4:G471,G471)=1,MAX($C$4:C470)+1,""))</f>
        <v>416</v>
      </c>
      <c r="D471" s="44">
        <v>468</v>
      </c>
      <c r="E471" s="50" t="s">
        <v>5212</v>
      </c>
      <c r="F471" s="50" t="s">
        <v>9207</v>
      </c>
      <c r="G471" s="50" t="s">
        <v>2087</v>
      </c>
      <c r="H471" s="50" t="s">
        <v>2087</v>
      </c>
      <c r="I471" s="50" t="s">
        <v>2389</v>
      </c>
      <c r="J471" s="50">
        <v>2304446</v>
      </c>
      <c r="K471" s="50" t="s">
        <v>7</v>
      </c>
      <c r="L471" s="50" t="s">
        <v>9</v>
      </c>
      <c r="M471" s="50" t="s">
        <v>143</v>
      </c>
      <c r="N471" s="50" t="s">
        <v>6261</v>
      </c>
      <c r="O471" s="50">
        <v>996272</v>
      </c>
      <c r="P471" s="50" t="s">
        <v>7172</v>
      </c>
      <c r="Q471" s="50" t="s">
        <v>832</v>
      </c>
      <c r="R471" s="50" t="s">
        <v>15</v>
      </c>
      <c r="S471" s="50" t="s">
        <v>11055</v>
      </c>
      <c r="T471" s="4" t="s">
        <v>11055</v>
      </c>
      <c r="U471" s="4">
        <v>3</v>
      </c>
    </row>
    <row r="472" spans="1:21" x14ac:dyDescent="0.25">
      <c r="A472" s="44">
        <f>IF(IF(Helper_2!$C$3&lt;&gt;"",COUNTIF(G472:H472,"*"&amp;Helper_2!$C$3&amp;"*"),0)&gt;0,MAX($A$4:A471)+1,0)</f>
        <v>0</v>
      </c>
      <c r="B472" s="44">
        <v>469</v>
      </c>
      <c r="C472" s="44">
        <f>IF(E472="","",IF(COUNTIF($G$4:G472,G472)=1,MAX($C$4:C471)+1,""))</f>
        <v>417</v>
      </c>
      <c r="D472" s="44">
        <v>469</v>
      </c>
      <c r="E472" s="50" t="s">
        <v>5652</v>
      </c>
      <c r="F472" s="50" t="s">
        <v>9926</v>
      </c>
      <c r="G472" s="50" t="s">
        <v>2341</v>
      </c>
      <c r="H472" s="50" t="s">
        <v>2341</v>
      </c>
      <c r="I472" s="50" t="s">
        <v>2389</v>
      </c>
      <c r="J472" s="50">
        <v>2304437</v>
      </c>
      <c r="K472" s="50" t="s">
        <v>7</v>
      </c>
      <c r="L472" s="50" t="s">
        <v>9</v>
      </c>
      <c r="M472" s="50" t="s">
        <v>143</v>
      </c>
      <c r="N472" s="50" t="s">
        <v>6261</v>
      </c>
      <c r="O472" s="50">
        <v>1046901</v>
      </c>
      <c r="P472" s="50" t="s">
        <v>6317</v>
      </c>
      <c r="Q472" s="50" t="s">
        <v>1014</v>
      </c>
      <c r="R472" s="50" t="s">
        <v>10</v>
      </c>
      <c r="S472" s="50" t="s">
        <v>9927</v>
      </c>
      <c r="T472" s="4" t="s">
        <v>9927</v>
      </c>
      <c r="U472" s="4">
        <v>0.28999999999999998</v>
      </c>
    </row>
    <row r="473" spans="1:21" x14ac:dyDescent="0.25">
      <c r="A473" s="44">
        <f>IF(IF(Helper_2!$C$3&lt;&gt;"",COUNTIF(G473:H473,"*"&amp;Helper_2!$C$3&amp;"*"),0)&gt;0,MAX($A$4:A472)+1,0)</f>
        <v>0</v>
      </c>
      <c r="B473" s="44">
        <v>470</v>
      </c>
      <c r="C473" s="44">
        <f>IF(E473="","",IF(COUNTIF($G$4:G473,G473)=1,MAX($C$4:C472)+1,""))</f>
        <v>418</v>
      </c>
      <c r="D473" s="44">
        <v>470</v>
      </c>
      <c r="E473" s="50" t="s">
        <v>5623</v>
      </c>
      <c r="F473" s="50" t="s">
        <v>9880</v>
      </c>
      <c r="G473" s="50" t="s">
        <v>3719</v>
      </c>
      <c r="H473" s="50" t="s">
        <v>3719</v>
      </c>
      <c r="I473" s="50" t="s">
        <v>2389</v>
      </c>
      <c r="J473" s="50">
        <v>2304427</v>
      </c>
      <c r="K473" s="50" t="s">
        <v>7</v>
      </c>
      <c r="L473" s="50" t="s">
        <v>9</v>
      </c>
      <c r="M473" s="50" t="s">
        <v>143</v>
      </c>
      <c r="N473" s="50" t="s">
        <v>6261</v>
      </c>
      <c r="O473" s="50">
        <v>1046901</v>
      </c>
      <c r="P473" s="50" t="s">
        <v>6317</v>
      </c>
      <c r="Q473" s="50" t="s">
        <v>3720</v>
      </c>
      <c r="R473" s="50" t="s">
        <v>8</v>
      </c>
      <c r="S473" s="50" t="s">
        <v>9881</v>
      </c>
      <c r="T473" s="4" t="s">
        <v>9881</v>
      </c>
      <c r="U473" s="4">
        <v>1.87</v>
      </c>
    </row>
    <row r="474" spans="1:21" x14ac:dyDescent="0.25">
      <c r="A474" s="44">
        <f>IF(IF(Helper_2!$C$3&lt;&gt;"",COUNTIF(G474:H474,"*"&amp;Helper_2!$C$3&amp;"*"),0)&gt;0,MAX($A$4:A473)+1,0)</f>
        <v>0</v>
      </c>
      <c r="B474" s="44">
        <v>471</v>
      </c>
      <c r="C474" s="44">
        <f>IF(E474="","",IF(COUNTIF($G$4:G474,G474)=1,MAX($C$4:C473)+1,""))</f>
        <v>419</v>
      </c>
      <c r="D474" s="44">
        <v>471</v>
      </c>
      <c r="E474" s="50" t="s">
        <v>5653</v>
      </c>
      <c r="F474" s="50" t="s">
        <v>9928</v>
      </c>
      <c r="G474" s="50" t="s">
        <v>3740</v>
      </c>
      <c r="H474" s="50" t="s">
        <v>3740</v>
      </c>
      <c r="I474" s="50" t="s">
        <v>2389</v>
      </c>
      <c r="J474" s="50">
        <v>2304410</v>
      </c>
      <c r="K474" s="50" t="s">
        <v>7</v>
      </c>
      <c r="L474" s="50" t="s">
        <v>2661</v>
      </c>
      <c r="M474" s="50" t="s">
        <v>143</v>
      </c>
      <c r="N474" s="50" t="s">
        <v>6261</v>
      </c>
      <c r="O474" s="50">
        <v>1046901</v>
      </c>
      <c r="P474" s="50" t="s">
        <v>6317</v>
      </c>
      <c r="Q474" s="50" t="s">
        <v>3741</v>
      </c>
      <c r="R474" s="50" t="s">
        <v>8</v>
      </c>
      <c r="S474" s="50" t="s">
        <v>9929</v>
      </c>
      <c r="T474" s="4" t="s">
        <v>9929</v>
      </c>
      <c r="U474" s="4">
        <v>0.65</v>
      </c>
    </row>
    <row r="475" spans="1:21" x14ac:dyDescent="0.25">
      <c r="A475" s="44">
        <f>IF(IF(Helper_2!$C$3&lt;&gt;"",COUNTIF(G475:H475,"*"&amp;Helper_2!$C$3&amp;"*"),0)&gt;0,MAX($A$4:A474)+1,0)</f>
        <v>0</v>
      </c>
      <c r="B475" s="44">
        <v>472</v>
      </c>
      <c r="C475" s="44">
        <f>IF(E475="","",IF(COUNTIF($G$4:G475,G475)=1,MAX($C$4:C474)+1,""))</f>
        <v>420</v>
      </c>
      <c r="D475" s="44">
        <v>472</v>
      </c>
      <c r="E475" s="50" t="s">
        <v>5642</v>
      </c>
      <c r="F475" s="50" t="s">
        <v>9909</v>
      </c>
      <c r="G475" s="50" t="s">
        <v>3736</v>
      </c>
      <c r="H475" s="50" t="s">
        <v>3736</v>
      </c>
      <c r="I475" s="50" t="s">
        <v>2389</v>
      </c>
      <c r="J475" s="50">
        <v>2304404</v>
      </c>
      <c r="K475" s="50" t="s">
        <v>7</v>
      </c>
      <c r="L475" s="50" t="s">
        <v>9</v>
      </c>
      <c r="M475" s="50" t="s">
        <v>143</v>
      </c>
      <c r="N475" s="50" t="s">
        <v>6261</v>
      </c>
      <c r="O475" s="50">
        <v>1046901</v>
      </c>
      <c r="P475" s="50" t="s">
        <v>6317</v>
      </c>
      <c r="Q475" s="50" t="s">
        <v>5643</v>
      </c>
      <c r="R475" s="50" t="s">
        <v>8</v>
      </c>
      <c r="S475" s="50" t="s">
        <v>9910</v>
      </c>
      <c r="T475" s="4" t="s">
        <v>9911</v>
      </c>
      <c r="U475" s="4">
        <v>3</v>
      </c>
    </row>
    <row r="476" spans="1:21" x14ac:dyDescent="0.25">
      <c r="A476" s="44">
        <f>IF(IF(Helper_2!$C$3&lt;&gt;"",COUNTIF(G476:H476,"*"&amp;Helper_2!$C$3&amp;"*"),0)&gt;0,MAX($A$4:A475)+1,0)</f>
        <v>0</v>
      </c>
      <c r="B476" s="44">
        <v>473</v>
      </c>
      <c r="C476" s="44">
        <f>IF(E476="","",IF(COUNTIF($G$4:G476,G476)=1,MAX($C$4:C475)+1,""))</f>
        <v>421</v>
      </c>
      <c r="D476" s="44">
        <v>473</v>
      </c>
      <c r="E476" s="50" t="s">
        <v>5655</v>
      </c>
      <c r="F476" s="50" t="s">
        <v>9932</v>
      </c>
      <c r="G476" s="50" t="s">
        <v>3744</v>
      </c>
      <c r="H476" s="50" t="s">
        <v>3744</v>
      </c>
      <c r="I476" s="50" t="s">
        <v>2389</v>
      </c>
      <c r="J476" s="50">
        <v>2304301</v>
      </c>
      <c r="K476" s="50" t="s">
        <v>7</v>
      </c>
      <c r="L476" s="50" t="s">
        <v>2661</v>
      </c>
      <c r="M476" s="50" t="s">
        <v>143</v>
      </c>
      <c r="N476" s="50" t="s">
        <v>6261</v>
      </c>
      <c r="O476" s="50">
        <v>1046901</v>
      </c>
      <c r="P476" s="50" t="s">
        <v>6317</v>
      </c>
      <c r="Q476" s="50" t="s">
        <v>3745</v>
      </c>
      <c r="R476" s="50" t="s">
        <v>8</v>
      </c>
      <c r="S476" s="50" t="s">
        <v>9933</v>
      </c>
      <c r="T476" s="4" t="s">
        <v>9933</v>
      </c>
      <c r="U476" s="4">
        <v>1.2</v>
      </c>
    </row>
    <row r="477" spans="1:21" x14ac:dyDescent="0.25">
      <c r="A477" s="44">
        <f>IF(IF(Helper_2!$C$3&lt;&gt;"",COUNTIF(G477:H477,"*"&amp;Helper_2!$C$3&amp;"*"),0)&gt;0,MAX($A$4:A476)+1,0)</f>
        <v>0</v>
      </c>
      <c r="B477" s="44">
        <v>474</v>
      </c>
      <c r="C477" s="44">
        <f>IF(E477="","",IF(COUNTIF($G$4:G477,G477)=1,MAX($C$4:C476)+1,""))</f>
        <v>422</v>
      </c>
      <c r="D477" s="44">
        <v>474</v>
      </c>
      <c r="E477" s="50" t="s">
        <v>5561</v>
      </c>
      <c r="F477" s="50" t="s">
        <v>9800</v>
      </c>
      <c r="G477" s="50" t="s">
        <v>3656</v>
      </c>
      <c r="H477" s="50" t="s">
        <v>3656</v>
      </c>
      <c r="I477" s="50" t="s">
        <v>2389</v>
      </c>
      <c r="J477" s="50">
        <v>2304239</v>
      </c>
      <c r="K477" s="50" t="s">
        <v>7</v>
      </c>
      <c r="L477" s="50" t="s">
        <v>2661</v>
      </c>
      <c r="M477" s="50" t="s">
        <v>143</v>
      </c>
      <c r="N477" s="50" t="s">
        <v>6261</v>
      </c>
      <c r="O477" s="50">
        <v>1116798</v>
      </c>
      <c r="P477" s="50" t="s">
        <v>6297</v>
      </c>
      <c r="Q477" s="50" t="s">
        <v>3657</v>
      </c>
      <c r="R477" s="50" t="s">
        <v>8</v>
      </c>
      <c r="S477" s="50" t="s">
        <v>9801</v>
      </c>
      <c r="T477" s="4" t="s">
        <v>9801</v>
      </c>
      <c r="U477" s="4">
        <v>0</v>
      </c>
    </row>
    <row r="478" spans="1:21" x14ac:dyDescent="0.25">
      <c r="A478" s="44">
        <f>IF(IF(Helper_2!$C$3&lt;&gt;"",COUNTIF(G478:H478,"*"&amp;Helper_2!$C$3&amp;"*"),0)&gt;0,MAX($A$4:A477)+1,0)</f>
        <v>0</v>
      </c>
      <c r="B478" s="44">
        <v>475</v>
      </c>
      <c r="C478" s="44">
        <f>IF(E478="","",IF(COUNTIF($G$4:G478,G478)=1,MAX($C$4:C477)+1,""))</f>
        <v>423</v>
      </c>
      <c r="D478" s="44">
        <v>475</v>
      </c>
      <c r="E478" s="50" t="s">
        <v>5640</v>
      </c>
      <c r="F478" s="50" t="s">
        <v>9905</v>
      </c>
      <c r="G478" s="50" t="s">
        <v>3732</v>
      </c>
      <c r="H478" s="50" t="s">
        <v>3732</v>
      </c>
      <c r="I478" s="50" t="s">
        <v>2389</v>
      </c>
      <c r="J478" s="50">
        <v>2304228</v>
      </c>
      <c r="K478" s="50" t="s">
        <v>7</v>
      </c>
      <c r="L478" s="50" t="s">
        <v>2661</v>
      </c>
      <c r="M478" s="50" t="s">
        <v>143</v>
      </c>
      <c r="N478" s="50" t="s">
        <v>6261</v>
      </c>
      <c r="O478" s="50">
        <v>1116798</v>
      </c>
      <c r="P478" s="50" t="s">
        <v>6297</v>
      </c>
      <c r="Q478" s="50" t="s">
        <v>3733</v>
      </c>
      <c r="R478" s="50" t="s">
        <v>15</v>
      </c>
      <c r="S478" s="50" t="s">
        <v>9906</v>
      </c>
      <c r="T478" s="4" t="s">
        <v>9906</v>
      </c>
      <c r="U478" s="4">
        <v>55</v>
      </c>
    </row>
    <row r="479" spans="1:21" x14ac:dyDescent="0.25">
      <c r="A479" s="44">
        <f>IF(IF(Helper_2!$C$3&lt;&gt;"",COUNTIF(G479:H479,"*"&amp;Helper_2!$C$3&amp;"*"),0)&gt;0,MAX($A$4:A478)+1,0)</f>
        <v>0</v>
      </c>
      <c r="B479" s="44">
        <v>476</v>
      </c>
      <c r="C479" s="44">
        <f>IF(E479="","",IF(COUNTIF($G$4:G479,G479)=1,MAX($C$4:C478)+1,""))</f>
        <v>424</v>
      </c>
      <c r="D479" s="44">
        <v>476</v>
      </c>
      <c r="E479" s="50" t="s">
        <v>5610</v>
      </c>
      <c r="F479" s="50" t="s">
        <v>9854</v>
      </c>
      <c r="G479" s="50" t="s">
        <v>2325</v>
      </c>
      <c r="H479" s="50" t="s">
        <v>2325</v>
      </c>
      <c r="I479" s="50" t="s">
        <v>2389</v>
      </c>
      <c r="J479" s="50">
        <v>2304220</v>
      </c>
      <c r="K479" s="50" t="s">
        <v>7</v>
      </c>
      <c r="L479" s="50" t="s">
        <v>9</v>
      </c>
      <c r="M479" s="50" t="s">
        <v>143</v>
      </c>
      <c r="N479" s="50" t="s">
        <v>6261</v>
      </c>
      <c r="O479" s="50">
        <v>1116798</v>
      </c>
      <c r="P479" s="50" t="s">
        <v>6297</v>
      </c>
      <c r="Q479" s="50" t="s">
        <v>1004</v>
      </c>
      <c r="R479" s="50" t="s">
        <v>10</v>
      </c>
      <c r="S479" s="50" t="s">
        <v>9855</v>
      </c>
      <c r="T479" s="4" t="s">
        <v>9855</v>
      </c>
      <c r="U479" s="4">
        <v>2.06</v>
      </c>
    </row>
    <row r="480" spans="1:21" x14ac:dyDescent="0.25">
      <c r="A480" s="44">
        <f>IF(IF(Helper_2!$C$3&lt;&gt;"",COUNTIF(G480:H480,"*"&amp;Helper_2!$C$3&amp;"*"),0)&gt;0,MAX($A$4:A479)+1,0)</f>
        <v>0</v>
      </c>
      <c r="B480" s="44">
        <v>477</v>
      </c>
      <c r="C480" s="44">
        <f>IF(E480="","",IF(COUNTIF($G$4:G480,G480)=1,MAX($C$4:C479)+1,""))</f>
        <v>425</v>
      </c>
      <c r="D480" s="44">
        <v>477</v>
      </c>
      <c r="E480" s="50" t="s">
        <v>5609</v>
      </c>
      <c r="F480" s="50" t="s">
        <v>9852</v>
      </c>
      <c r="G480" s="50" t="s">
        <v>2324</v>
      </c>
      <c r="H480" s="50" t="s">
        <v>2324</v>
      </c>
      <c r="I480" s="50" t="s">
        <v>2389</v>
      </c>
      <c r="J480" s="50">
        <v>2304216</v>
      </c>
      <c r="K480" s="50" t="s">
        <v>7</v>
      </c>
      <c r="L480" s="50" t="s">
        <v>9</v>
      </c>
      <c r="M480" s="50" t="s">
        <v>143</v>
      </c>
      <c r="N480" s="50" t="s">
        <v>6261</v>
      </c>
      <c r="O480" s="50">
        <v>1116798</v>
      </c>
      <c r="P480" s="50" t="s">
        <v>6297</v>
      </c>
      <c r="Q480" s="50" t="s">
        <v>1003</v>
      </c>
      <c r="R480" s="50" t="s">
        <v>10</v>
      </c>
      <c r="S480" s="50" t="s">
        <v>9853</v>
      </c>
      <c r="T480" s="4" t="s">
        <v>9853</v>
      </c>
      <c r="U480" s="4">
        <v>1.9</v>
      </c>
    </row>
    <row r="481" spans="1:21" x14ac:dyDescent="0.25">
      <c r="A481" s="44">
        <f>IF(IF(Helper_2!$C$3&lt;&gt;"",COUNTIF(G481:H481,"*"&amp;Helper_2!$C$3&amp;"*"),0)&gt;0,MAX($A$4:A480)+1,0)</f>
        <v>0</v>
      </c>
      <c r="B481" s="44">
        <v>478</v>
      </c>
      <c r="C481" s="44">
        <f>IF(E481="","",IF(COUNTIF($G$4:G481,G481)=1,MAX($C$4:C480)+1,""))</f>
        <v>426</v>
      </c>
      <c r="D481" s="44">
        <v>478</v>
      </c>
      <c r="E481" s="50" t="s">
        <v>5638</v>
      </c>
      <c r="F481" s="50" t="s">
        <v>9901</v>
      </c>
      <c r="G481" s="50" t="s">
        <v>3730</v>
      </c>
      <c r="H481" s="50" t="s">
        <v>3730</v>
      </c>
      <c r="I481" s="50" t="s">
        <v>2389</v>
      </c>
      <c r="J481" s="50">
        <v>2304129</v>
      </c>
      <c r="K481" s="50" t="s">
        <v>7</v>
      </c>
      <c r="L481" s="50" t="s">
        <v>2661</v>
      </c>
      <c r="M481" s="50" t="s">
        <v>143</v>
      </c>
      <c r="N481" s="50" t="s">
        <v>6261</v>
      </c>
      <c r="O481" s="50">
        <v>1116798</v>
      </c>
      <c r="P481" s="50" t="s">
        <v>6297</v>
      </c>
      <c r="Q481" s="50" t="s">
        <v>3731</v>
      </c>
      <c r="R481" s="50" t="s">
        <v>15</v>
      </c>
      <c r="S481" s="50" t="s">
        <v>9902</v>
      </c>
      <c r="T481" s="4" t="s">
        <v>9902</v>
      </c>
      <c r="U481" s="4">
        <v>8.4</v>
      </c>
    </row>
    <row r="482" spans="1:21" x14ac:dyDescent="0.25">
      <c r="A482" s="44">
        <f>IF(IF(Helper_2!$C$3&lt;&gt;"",COUNTIF(G482:H482,"*"&amp;Helper_2!$C$3&amp;"*"),0)&gt;0,MAX($A$4:A481)+1,0)</f>
        <v>0</v>
      </c>
      <c r="B482" s="44">
        <v>479</v>
      </c>
      <c r="C482" s="44">
        <f>IF(E482="","",IF(COUNTIF($G$4:G482,G482)=1,MAX($C$4:C481)+1,""))</f>
        <v>427</v>
      </c>
      <c r="D482" s="44">
        <v>479</v>
      </c>
      <c r="E482" s="50" t="s">
        <v>5608</v>
      </c>
      <c r="F482" s="50" t="s">
        <v>9850</v>
      </c>
      <c r="G482" s="50" t="s">
        <v>2323</v>
      </c>
      <c r="H482" s="50" t="s">
        <v>2323</v>
      </c>
      <c r="I482" s="50" t="s">
        <v>2389</v>
      </c>
      <c r="J482" s="50">
        <v>2304123</v>
      </c>
      <c r="K482" s="50" t="s">
        <v>7</v>
      </c>
      <c r="L482" s="50" t="s">
        <v>9</v>
      </c>
      <c r="M482" s="50" t="s">
        <v>143</v>
      </c>
      <c r="N482" s="50" t="s">
        <v>6261</v>
      </c>
      <c r="O482" s="50">
        <v>1116798</v>
      </c>
      <c r="P482" s="50" t="s">
        <v>6297</v>
      </c>
      <c r="Q482" s="50" t="s">
        <v>1002</v>
      </c>
      <c r="R482" s="50" t="s">
        <v>10</v>
      </c>
      <c r="S482" s="50" t="s">
        <v>9851</v>
      </c>
      <c r="T482" s="4" t="s">
        <v>9851</v>
      </c>
      <c r="U482" s="4">
        <v>1.43</v>
      </c>
    </row>
    <row r="483" spans="1:21" x14ac:dyDescent="0.25">
      <c r="A483" s="44">
        <f>IF(IF(Helper_2!$C$3&lt;&gt;"",COUNTIF(G483:H483,"*"&amp;Helper_2!$C$3&amp;"*"),0)&gt;0,MAX($A$4:A482)+1,0)</f>
        <v>0</v>
      </c>
      <c r="B483" s="44">
        <v>480</v>
      </c>
      <c r="C483" s="44">
        <f>IF(E483="","",IF(COUNTIF($G$4:G483,G483)=1,MAX($C$4:C482)+1,""))</f>
        <v>428</v>
      </c>
      <c r="D483" s="44">
        <v>480</v>
      </c>
      <c r="E483" s="50" t="s">
        <v>5607</v>
      </c>
      <c r="F483" s="50" t="s">
        <v>9848</v>
      </c>
      <c r="G483" s="50" t="s">
        <v>2322</v>
      </c>
      <c r="H483" s="50" t="s">
        <v>2322</v>
      </c>
      <c r="I483" s="50" t="s">
        <v>2389</v>
      </c>
      <c r="J483" s="50">
        <v>2304121</v>
      </c>
      <c r="K483" s="50" t="s">
        <v>7</v>
      </c>
      <c r="L483" s="50" t="s">
        <v>9</v>
      </c>
      <c r="M483" s="50" t="s">
        <v>143</v>
      </c>
      <c r="N483" s="50" t="s">
        <v>6261</v>
      </c>
      <c r="O483" s="50">
        <v>1116798</v>
      </c>
      <c r="P483" s="50" t="s">
        <v>6297</v>
      </c>
      <c r="Q483" s="50" t="s">
        <v>1001</v>
      </c>
      <c r="R483" s="50" t="s">
        <v>10</v>
      </c>
      <c r="S483" s="50" t="s">
        <v>9849</v>
      </c>
      <c r="T483" s="4" t="s">
        <v>9849</v>
      </c>
      <c r="U483" s="4">
        <v>0.71</v>
      </c>
    </row>
    <row r="484" spans="1:21" x14ac:dyDescent="0.25">
      <c r="A484" s="44">
        <f>IF(IF(Helper_2!$C$3&lt;&gt;"",COUNTIF(G484:H484,"*"&amp;Helper_2!$C$3&amp;"*"),0)&gt;0,MAX($A$4:A483)+1,0)</f>
        <v>0</v>
      </c>
      <c r="B484" s="44">
        <v>481</v>
      </c>
      <c r="C484" s="44">
        <f>IF(E484="","",IF(COUNTIF($G$4:G484,G484)=1,MAX($C$4:C483)+1,""))</f>
        <v>429</v>
      </c>
      <c r="D484" s="44">
        <v>481</v>
      </c>
      <c r="E484" s="50" t="s">
        <v>4423</v>
      </c>
      <c r="F484" s="50" t="s">
        <v>7940</v>
      </c>
      <c r="G484" s="50" t="s">
        <v>1573</v>
      </c>
      <c r="H484" s="50" t="s">
        <v>1573</v>
      </c>
      <c r="I484" s="50" t="s">
        <v>2389</v>
      </c>
      <c r="J484" s="50">
        <v>2303758</v>
      </c>
      <c r="K484" s="50" t="s">
        <v>7</v>
      </c>
      <c r="L484" s="50" t="s">
        <v>9</v>
      </c>
      <c r="M484" s="50" t="s">
        <v>143</v>
      </c>
      <c r="N484" s="50" t="s">
        <v>6261</v>
      </c>
      <c r="O484" s="50">
        <v>949690</v>
      </c>
      <c r="P484" s="50" t="s">
        <v>6529</v>
      </c>
      <c r="Q484" s="50" t="s">
        <v>446</v>
      </c>
      <c r="R484" s="50" t="s">
        <v>10</v>
      </c>
      <c r="S484" s="50" t="s">
        <v>11373</v>
      </c>
      <c r="T484" s="4" t="s">
        <v>7941</v>
      </c>
      <c r="U484" s="4">
        <v>0.18</v>
      </c>
    </row>
    <row r="485" spans="1:21" x14ac:dyDescent="0.25">
      <c r="A485" s="44">
        <f>IF(IF(Helper_2!$C$3&lt;&gt;"",COUNTIF(G485:H485,"*"&amp;Helper_2!$C$3&amp;"*"),0)&gt;0,MAX($A$4:A484)+1,0)</f>
        <v>0</v>
      </c>
      <c r="B485" s="44">
        <v>482</v>
      </c>
      <c r="C485" s="44">
        <f>IF(E485="","",IF(COUNTIF($G$4:G485,G485)=1,MAX($C$4:C484)+1,""))</f>
        <v>430</v>
      </c>
      <c r="D485" s="44">
        <v>482</v>
      </c>
      <c r="E485" s="50" t="s">
        <v>4422</v>
      </c>
      <c r="F485" s="50" t="s">
        <v>7938</v>
      </c>
      <c r="G485" s="50" t="s">
        <v>1572</v>
      </c>
      <c r="H485" s="50" t="s">
        <v>1572</v>
      </c>
      <c r="I485" s="50" t="s">
        <v>2389</v>
      </c>
      <c r="J485" s="50">
        <v>2303755</v>
      </c>
      <c r="K485" s="50" t="s">
        <v>7</v>
      </c>
      <c r="L485" s="50" t="s">
        <v>9</v>
      </c>
      <c r="M485" s="50" t="s">
        <v>143</v>
      </c>
      <c r="N485" s="50" t="s">
        <v>6261</v>
      </c>
      <c r="O485" s="50">
        <v>949690</v>
      </c>
      <c r="P485" s="50" t="s">
        <v>6529</v>
      </c>
      <c r="Q485" s="50" t="s">
        <v>445</v>
      </c>
      <c r="R485" s="50" t="s">
        <v>10</v>
      </c>
      <c r="S485" s="50" t="s">
        <v>11374</v>
      </c>
      <c r="T485" s="4" t="s">
        <v>7939</v>
      </c>
      <c r="U485" s="4">
        <v>0.74</v>
      </c>
    </row>
    <row r="486" spans="1:21" x14ac:dyDescent="0.25">
      <c r="A486" s="44">
        <f>IF(IF(Helper_2!$C$3&lt;&gt;"",COUNTIF(G486:H486,"*"&amp;Helper_2!$C$3&amp;"*"),0)&gt;0,MAX($A$4:A485)+1,0)</f>
        <v>0</v>
      </c>
      <c r="B486" s="44">
        <v>483</v>
      </c>
      <c r="C486" s="44">
        <f>IF(E486="","",IF(COUNTIF($G$4:G486,G486)=1,MAX($C$4:C485)+1,""))</f>
        <v>431</v>
      </c>
      <c r="D486" s="44">
        <v>483</v>
      </c>
      <c r="E486" s="50" t="s">
        <v>4421</v>
      </c>
      <c r="F486" s="50" t="s">
        <v>7936</v>
      </c>
      <c r="G486" s="50" t="s">
        <v>1571</v>
      </c>
      <c r="H486" s="50" t="s">
        <v>1571</v>
      </c>
      <c r="I486" s="50" t="s">
        <v>2389</v>
      </c>
      <c r="J486" s="50">
        <v>2303740</v>
      </c>
      <c r="K486" s="50" t="s">
        <v>7</v>
      </c>
      <c r="L486" s="50" t="s">
        <v>9</v>
      </c>
      <c r="M486" s="50" t="s">
        <v>143</v>
      </c>
      <c r="N486" s="50" t="s">
        <v>6261</v>
      </c>
      <c r="O486" s="50">
        <v>949690</v>
      </c>
      <c r="P486" s="50" t="s">
        <v>6529</v>
      </c>
      <c r="Q486" s="50" t="s">
        <v>444</v>
      </c>
      <c r="R486" s="50" t="s">
        <v>10</v>
      </c>
      <c r="S486" s="50" t="s">
        <v>11375</v>
      </c>
      <c r="T486" s="4" t="s">
        <v>7937</v>
      </c>
      <c r="U486" s="4">
        <v>0.28999999999999998</v>
      </c>
    </row>
    <row r="487" spans="1:21" x14ac:dyDescent="0.25">
      <c r="A487" s="44">
        <f>IF(IF(Helper_2!$C$3&lt;&gt;"",COUNTIF(G487:H487,"*"&amp;Helper_2!$C$3&amp;"*"),0)&gt;0,MAX($A$4:A486)+1,0)</f>
        <v>0</v>
      </c>
      <c r="B487" s="44">
        <v>484</v>
      </c>
      <c r="C487" s="44">
        <f>IF(E487="","",IF(COUNTIF($G$4:G487,G487)=1,MAX($C$4:C486)+1,""))</f>
        <v>432</v>
      </c>
      <c r="D487" s="44">
        <v>484</v>
      </c>
      <c r="E487" s="50" t="s">
        <v>4420</v>
      </c>
      <c r="F487" s="50" t="s">
        <v>7934</v>
      </c>
      <c r="G487" s="50" t="s">
        <v>1570</v>
      </c>
      <c r="H487" s="50" t="s">
        <v>1570</v>
      </c>
      <c r="I487" s="50" t="s">
        <v>2389</v>
      </c>
      <c r="J487" s="50">
        <v>2303738</v>
      </c>
      <c r="K487" s="50" t="s">
        <v>7</v>
      </c>
      <c r="L487" s="50" t="s">
        <v>9</v>
      </c>
      <c r="M487" s="50" t="s">
        <v>143</v>
      </c>
      <c r="N487" s="50" t="s">
        <v>6261</v>
      </c>
      <c r="O487" s="50">
        <v>949690</v>
      </c>
      <c r="P487" s="50" t="s">
        <v>6529</v>
      </c>
      <c r="Q487" s="50" t="s">
        <v>443</v>
      </c>
      <c r="R487" s="50" t="s">
        <v>10</v>
      </c>
      <c r="S487" s="50" t="s">
        <v>11376</v>
      </c>
      <c r="T487" s="4" t="s">
        <v>7935</v>
      </c>
      <c r="U487" s="4">
        <v>0.45</v>
      </c>
    </row>
    <row r="488" spans="1:21" x14ac:dyDescent="0.25">
      <c r="A488" s="44">
        <f>IF(IF(Helper_2!$C$3&lt;&gt;"",COUNTIF(G488:H488,"*"&amp;Helper_2!$C$3&amp;"*"),0)&gt;0,MAX($A$4:A487)+1,0)</f>
        <v>0</v>
      </c>
      <c r="B488" s="44">
        <v>485</v>
      </c>
      <c r="C488" s="44">
        <f>IF(E488="","",IF(COUNTIF($G$4:G488,G488)=1,MAX($C$4:C487)+1,""))</f>
        <v>433</v>
      </c>
      <c r="D488" s="44">
        <v>485</v>
      </c>
      <c r="E488" s="50" t="s">
        <v>4418</v>
      </c>
      <c r="F488" s="50" t="s">
        <v>7932</v>
      </c>
      <c r="G488" s="50" t="s">
        <v>2894</v>
      </c>
      <c r="H488" s="50" t="s">
        <v>2894</v>
      </c>
      <c r="I488" s="50" t="s">
        <v>2389</v>
      </c>
      <c r="J488" s="50">
        <v>2303733</v>
      </c>
      <c r="K488" s="50" t="s">
        <v>7</v>
      </c>
      <c r="L488" s="50" t="s">
        <v>2661</v>
      </c>
      <c r="M488" s="50" t="s">
        <v>143</v>
      </c>
      <c r="N488" s="50" t="s">
        <v>6261</v>
      </c>
      <c r="O488" s="50">
        <v>949690</v>
      </c>
      <c r="P488" s="50" t="s">
        <v>6529</v>
      </c>
      <c r="Q488" s="50" t="s">
        <v>4419</v>
      </c>
      <c r="R488" s="50" t="s">
        <v>15</v>
      </c>
      <c r="S488" s="50" t="s">
        <v>7933</v>
      </c>
      <c r="T488" s="4" t="s">
        <v>7933</v>
      </c>
      <c r="U488" s="4">
        <v>1</v>
      </c>
    </row>
    <row r="489" spans="1:21" x14ac:dyDescent="0.25">
      <c r="A489" s="44">
        <f>IF(IF(Helper_2!$C$3&lt;&gt;"",COUNTIF(G489:H489,"*"&amp;Helper_2!$C$3&amp;"*"),0)&gt;0,MAX($A$4:A488)+1,0)</f>
        <v>0</v>
      </c>
      <c r="B489" s="44">
        <v>486</v>
      </c>
      <c r="C489" s="44">
        <f>IF(E489="","",IF(COUNTIF($G$4:G489,G489)=1,MAX($C$4:C488)+1,""))</f>
        <v>434</v>
      </c>
      <c r="D489" s="44">
        <v>486</v>
      </c>
      <c r="E489" s="50" t="s">
        <v>4472</v>
      </c>
      <c r="F489" s="50" t="s">
        <v>8030</v>
      </c>
      <c r="G489" s="50" t="s">
        <v>1605</v>
      </c>
      <c r="H489" s="50" t="s">
        <v>1605</v>
      </c>
      <c r="I489" s="50" t="s">
        <v>2389</v>
      </c>
      <c r="J489" s="50">
        <v>2303731</v>
      </c>
      <c r="K489" s="50" t="s">
        <v>7</v>
      </c>
      <c r="L489" s="50" t="s">
        <v>9</v>
      </c>
      <c r="M489" s="50" t="s">
        <v>143</v>
      </c>
      <c r="N489" s="50" t="s">
        <v>6261</v>
      </c>
      <c r="O489" s="50">
        <v>949690</v>
      </c>
      <c r="P489" s="50" t="s">
        <v>6529</v>
      </c>
      <c r="Q489" s="50" t="s">
        <v>467</v>
      </c>
      <c r="R489" s="50" t="s">
        <v>10</v>
      </c>
      <c r="S489" s="50" t="s">
        <v>8031</v>
      </c>
      <c r="T489" s="4" t="s">
        <v>8031</v>
      </c>
      <c r="U489" s="4">
        <v>0.21</v>
      </c>
    </row>
    <row r="490" spans="1:21" x14ac:dyDescent="0.25">
      <c r="A490" s="44">
        <f>IF(IF(Helper_2!$C$3&lt;&gt;"",COUNTIF(G490:H490,"*"&amp;Helper_2!$C$3&amp;"*"),0)&gt;0,MAX($A$4:A489)+1,0)</f>
        <v>0</v>
      </c>
      <c r="B490" s="44">
        <v>487</v>
      </c>
      <c r="C490" s="44">
        <f>IF(E490="","",IF(COUNTIF($G$4:G490,G490)=1,MAX($C$4:C489)+1,""))</f>
        <v>435</v>
      </c>
      <c r="D490" s="44">
        <v>487</v>
      </c>
      <c r="E490" s="50" t="s">
        <v>4470</v>
      </c>
      <c r="F490" s="50" t="s">
        <v>8028</v>
      </c>
      <c r="G490" s="50" t="s">
        <v>2927</v>
      </c>
      <c r="H490" s="50" t="s">
        <v>2927</v>
      </c>
      <c r="I490" s="50" t="s">
        <v>2389</v>
      </c>
      <c r="J490" s="50">
        <v>2303725</v>
      </c>
      <c r="K490" s="50" t="s">
        <v>7</v>
      </c>
      <c r="L490" s="50" t="s">
        <v>2661</v>
      </c>
      <c r="M490" s="50" t="s">
        <v>143</v>
      </c>
      <c r="N490" s="50" t="s">
        <v>88</v>
      </c>
      <c r="O490" s="50">
        <v>949690</v>
      </c>
      <c r="P490" s="50" t="s">
        <v>6529</v>
      </c>
      <c r="Q490" s="50" t="s">
        <v>4471</v>
      </c>
      <c r="R490" s="50" t="s">
        <v>10</v>
      </c>
      <c r="S490" s="50" t="s">
        <v>8029</v>
      </c>
      <c r="T490" s="4" t="s">
        <v>8029</v>
      </c>
      <c r="U490" s="4">
        <v>0.21</v>
      </c>
    </row>
    <row r="491" spans="1:21" x14ac:dyDescent="0.25">
      <c r="A491" s="44">
        <f>IF(IF(Helper_2!$C$3&lt;&gt;"",COUNTIF(G491:H491,"*"&amp;Helper_2!$C$3&amp;"*"),0)&gt;0,MAX($A$4:A490)+1,0)</f>
        <v>0</v>
      </c>
      <c r="B491" s="44">
        <v>488</v>
      </c>
      <c r="C491" s="44">
        <f>IF(E491="","",IF(COUNTIF($G$4:G491,G491)=1,MAX($C$4:C490)+1,""))</f>
        <v>436</v>
      </c>
      <c r="D491" s="44">
        <v>488</v>
      </c>
      <c r="E491" s="50" t="s">
        <v>4414</v>
      </c>
      <c r="F491" s="50" t="s">
        <v>7926</v>
      </c>
      <c r="G491" s="50" t="s">
        <v>2889</v>
      </c>
      <c r="H491" s="50" t="s">
        <v>2889</v>
      </c>
      <c r="I491" s="50" t="s">
        <v>2389</v>
      </c>
      <c r="J491" s="50">
        <v>2303719</v>
      </c>
      <c r="K491" s="50" t="s">
        <v>7</v>
      </c>
      <c r="L491" s="50" t="s">
        <v>2661</v>
      </c>
      <c r="M491" s="50" t="s">
        <v>143</v>
      </c>
      <c r="N491" s="50" t="s">
        <v>6261</v>
      </c>
      <c r="O491" s="50">
        <v>949690</v>
      </c>
      <c r="P491" s="50" t="s">
        <v>6529</v>
      </c>
      <c r="Q491" s="50" t="s">
        <v>4415</v>
      </c>
      <c r="R491" s="50" t="s">
        <v>10</v>
      </c>
      <c r="S491" s="50" t="s">
        <v>7927</v>
      </c>
      <c r="T491" s="4" t="s">
        <v>7927</v>
      </c>
      <c r="U491" s="4">
        <v>0.12</v>
      </c>
    </row>
    <row r="492" spans="1:21" x14ac:dyDescent="0.25">
      <c r="A492" s="44">
        <f>IF(IF(Helper_2!$C$3&lt;&gt;"",COUNTIF(G492:H492,"*"&amp;Helper_2!$C$3&amp;"*"),0)&gt;0,MAX($A$4:A491)+1,0)</f>
        <v>0</v>
      </c>
      <c r="B492" s="44">
        <v>489</v>
      </c>
      <c r="C492" s="44">
        <f>IF(E492="","",IF(COUNTIF($G$4:G492,G492)=1,MAX($C$4:C491)+1,""))</f>
        <v>437</v>
      </c>
      <c r="D492" s="44">
        <v>489</v>
      </c>
      <c r="E492" s="50" t="s">
        <v>4413</v>
      </c>
      <c r="F492" s="50" t="s">
        <v>7924</v>
      </c>
      <c r="G492" s="50" t="s">
        <v>1569</v>
      </c>
      <c r="H492" s="50" t="s">
        <v>1569</v>
      </c>
      <c r="I492" s="50" t="s">
        <v>2389</v>
      </c>
      <c r="J492" s="50">
        <v>2303716</v>
      </c>
      <c r="K492" s="50" t="s">
        <v>7</v>
      </c>
      <c r="L492" s="50" t="s">
        <v>9</v>
      </c>
      <c r="M492" s="50" t="s">
        <v>143</v>
      </c>
      <c r="N492" s="50" t="s">
        <v>6261</v>
      </c>
      <c r="O492" s="50">
        <v>949690</v>
      </c>
      <c r="P492" s="50" t="s">
        <v>6529</v>
      </c>
      <c r="Q492" s="50" t="s">
        <v>442</v>
      </c>
      <c r="R492" s="50" t="s">
        <v>10</v>
      </c>
      <c r="S492" s="50" t="s">
        <v>11377</v>
      </c>
      <c r="T492" s="4" t="s">
        <v>7925</v>
      </c>
      <c r="U492" s="4">
        <v>0.23</v>
      </c>
    </row>
    <row r="493" spans="1:21" x14ac:dyDescent="0.25">
      <c r="A493" s="44">
        <f>IF(IF(Helper_2!$C$3&lt;&gt;"",COUNTIF(G493:H493,"*"&amp;Helper_2!$C$3&amp;"*"),0)&gt;0,MAX($A$4:A492)+1,0)</f>
        <v>0</v>
      </c>
      <c r="B493" s="44">
        <v>490</v>
      </c>
      <c r="C493" s="44">
        <f>IF(E493="","",IF(COUNTIF($G$4:G493,G493)=1,MAX($C$4:C492)+1,""))</f>
        <v>438</v>
      </c>
      <c r="D493" s="44">
        <v>490</v>
      </c>
      <c r="E493" s="50" t="s">
        <v>4586</v>
      </c>
      <c r="F493" s="50" t="s">
        <v>8233</v>
      </c>
      <c r="G493" s="50" t="s">
        <v>2990</v>
      </c>
      <c r="H493" s="50" t="s">
        <v>2990</v>
      </c>
      <c r="I493" s="50" t="s">
        <v>2389</v>
      </c>
      <c r="J493" s="50">
        <v>2303671</v>
      </c>
      <c r="K493" s="50" t="s">
        <v>7</v>
      </c>
      <c r="L493" s="50" t="s">
        <v>2687</v>
      </c>
      <c r="M493" s="50" t="s">
        <v>143</v>
      </c>
      <c r="N493" s="50" t="s">
        <v>6261</v>
      </c>
      <c r="O493" s="50">
        <v>1023026</v>
      </c>
      <c r="P493" s="50" t="s">
        <v>6438</v>
      </c>
      <c r="Q493" s="50" t="s">
        <v>707</v>
      </c>
      <c r="R493" s="50" t="s">
        <v>10</v>
      </c>
      <c r="S493" s="50" t="s">
        <v>8234</v>
      </c>
      <c r="T493" s="4" t="s">
        <v>8234</v>
      </c>
      <c r="U493" s="4">
        <v>0.33</v>
      </c>
    </row>
    <row r="494" spans="1:21" x14ac:dyDescent="0.25">
      <c r="A494" s="44">
        <f>IF(IF(Helper_2!$C$3&lt;&gt;"",COUNTIF(G494:H494,"*"&amp;Helper_2!$C$3&amp;"*"),0)&gt;0,MAX($A$4:A493)+1,0)</f>
        <v>0</v>
      </c>
      <c r="B494" s="44">
        <v>491</v>
      </c>
      <c r="C494" s="44">
        <f>IF(E494="","",IF(COUNTIF($G$4:G494,G494)=1,MAX($C$4:C493)+1,""))</f>
        <v>439</v>
      </c>
      <c r="D494" s="44">
        <v>491</v>
      </c>
      <c r="E494" s="50" t="s">
        <v>5668</v>
      </c>
      <c r="F494" s="50" t="s">
        <v>9956</v>
      </c>
      <c r="G494" s="50" t="s">
        <v>3762</v>
      </c>
      <c r="H494" s="50" t="s">
        <v>3762</v>
      </c>
      <c r="I494" s="50" t="s">
        <v>2389</v>
      </c>
      <c r="J494" s="50">
        <v>2300836</v>
      </c>
      <c r="K494" s="50" t="s">
        <v>7</v>
      </c>
      <c r="L494" s="50" t="s">
        <v>2661</v>
      </c>
      <c r="M494" s="50" t="s">
        <v>143</v>
      </c>
      <c r="N494" s="50" t="s">
        <v>6261</v>
      </c>
      <c r="O494" s="50">
        <v>1000789</v>
      </c>
      <c r="P494" s="50" t="s">
        <v>7150</v>
      </c>
      <c r="Q494" s="50" t="s">
        <v>5669</v>
      </c>
      <c r="R494" s="50" t="s">
        <v>10</v>
      </c>
      <c r="S494" s="50" t="s">
        <v>9957</v>
      </c>
      <c r="T494" s="4" t="s">
        <v>9958</v>
      </c>
      <c r="U494" s="4">
        <v>0.4536</v>
      </c>
    </row>
    <row r="495" spans="1:21" x14ac:dyDescent="0.25">
      <c r="A495" s="44">
        <f>IF(IF(Helper_2!$C$3&lt;&gt;"",COUNTIF(G495:H495,"*"&amp;Helper_2!$C$3&amp;"*"),0)&gt;0,MAX($A$4:A494)+1,0)</f>
        <v>0</v>
      </c>
      <c r="B495" s="44">
        <v>492</v>
      </c>
      <c r="C495" s="44">
        <f>IF(E495="","",IF(COUNTIF($G$4:G495,G495)=1,MAX($C$4:C494)+1,""))</f>
        <v>440</v>
      </c>
      <c r="D495" s="44">
        <v>492</v>
      </c>
      <c r="E495" s="50" t="s">
        <v>5673</v>
      </c>
      <c r="F495" s="50" t="s">
        <v>9965</v>
      </c>
      <c r="G495" s="50" t="s">
        <v>3767</v>
      </c>
      <c r="H495" s="50" t="s">
        <v>3767</v>
      </c>
      <c r="I495" s="50" t="s">
        <v>2389</v>
      </c>
      <c r="J495" s="50">
        <v>2300618</v>
      </c>
      <c r="K495" s="50" t="s">
        <v>7</v>
      </c>
      <c r="L495" s="50" t="s">
        <v>2661</v>
      </c>
      <c r="M495" s="50" t="s">
        <v>143</v>
      </c>
      <c r="N495" s="50" t="s">
        <v>6261</v>
      </c>
      <c r="O495" s="50">
        <v>1000789</v>
      </c>
      <c r="P495" s="50" t="s">
        <v>7150</v>
      </c>
      <c r="Q495" s="50" t="s">
        <v>5674</v>
      </c>
      <c r="R495" s="50" t="s">
        <v>10</v>
      </c>
      <c r="S495" s="50" t="s">
        <v>9966</v>
      </c>
      <c r="T495" s="4" t="s">
        <v>9967</v>
      </c>
      <c r="U495" s="4">
        <v>7.1999999999999995E-2</v>
      </c>
    </row>
    <row r="496" spans="1:21" x14ac:dyDescent="0.25">
      <c r="A496" s="44">
        <f>IF(IF(Helper_2!$C$3&lt;&gt;"",COUNTIF(G496:H496,"*"&amp;Helper_2!$C$3&amp;"*"),0)&gt;0,MAX($A$4:A495)+1,0)</f>
        <v>0</v>
      </c>
      <c r="B496" s="44">
        <v>493</v>
      </c>
      <c r="C496" s="44">
        <f>IF(E496="","",IF(COUNTIF($G$4:G496,G496)=1,MAX($C$4:C495)+1,""))</f>
        <v>441</v>
      </c>
      <c r="D496" s="44">
        <v>493</v>
      </c>
      <c r="E496" s="50" t="s">
        <v>4885</v>
      </c>
      <c r="F496" s="50" t="s">
        <v>8711</v>
      </c>
      <c r="G496" s="50" t="s">
        <v>1860</v>
      </c>
      <c r="H496" s="50" t="s">
        <v>1860</v>
      </c>
      <c r="I496" s="50" t="s">
        <v>2389</v>
      </c>
      <c r="J496" s="50">
        <v>2300555</v>
      </c>
      <c r="K496" s="50" t="s">
        <v>7</v>
      </c>
      <c r="L496" s="50" t="s">
        <v>9</v>
      </c>
      <c r="M496" s="50" t="s">
        <v>143</v>
      </c>
      <c r="N496" s="50" t="s">
        <v>6263</v>
      </c>
      <c r="O496" s="50">
        <v>1046582</v>
      </c>
      <c r="P496" s="50" t="s">
        <v>6365</v>
      </c>
      <c r="Q496" s="50" t="s">
        <v>4886</v>
      </c>
      <c r="R496" s="50" t="s">
        <v>15</v>
      </c>
      <c r="S496" s="50" t="s">
        <v>8712</v>
      </c>
      <c r="T496" s="4" t="s">
        <v>8712</v>
      </c>
      <c r="U496" s="4">
        <v>1.1000000000000001</v>
      </c>
    </row>
    <row r="497" spans="1:21" x14ac:dyDescent="0.25">
      <c r="A497" s="44">
        <f>IF(IF(Helper_2!$C$3&lt;&gt;"",COUNTIF(G497:H497,"*"&amp;Helper_2!$C$3&amp;"*"),0)&gt;0,MAX($A$4:A496)+1,0)</f>
        <v>0</v>
      </c>
      <c r="B497" s="44">
        <v>494</v>
      </c>
      <c r="C497" s="44">
        <f>IF(E497="","",IF(COUNTIF($G$4:G497,G497)=1,MAX($C$4:C496)+1,""))</f>
        <v>442</v>
      </c>
      <c r="D497" s="44">
        <v>494</v>
      </c>
      <c r="E497" s="50" t="s">
        <v>4158</v>
      </c>
      <c r="F497" s="50" t="s">
        <v>7449</v>
      </c>
      <c r="G497" s="50" t="s">
        <v>2734</v>
      </c>
      <c r="H497" s="50" t="s">
        <v>2734</v>
      </c>
      <c r="I497" s="50" t="s">
        <v>2389</v>
      </c>
      <c r="J497" s="50">
        <v>2300539</v>
      </c>
      <c r="K497" s="50" t="s">
        <v>7</v>
      </c>
      <c r="L497" s="50" t="s">
        <v>2661</v>
      </c>
      <c r="M497" s="50" t="s">
        <v>143</v>
      </c>
      <c r="N497" s="50" t="s">
        <v>88</v>
      </c>
      <c r="O497" s="50">
        <v>994246</v>
      </c>
      <c r="P497" s="50" t="s">
        <v>6411</v>
      </c>
      <c r="Q497" s="50" t="s">
        <v>4159</v>
      </c>
      <c r="R497" s="50" t="s">
        <v>15</v>
      </c>
      <c r="S497" s="50" t="s">
        <v>7450</v>
      </c>
      <c r="T497" s="4" t="s">
        <v>7450</v>
      </c>
      <c r="U497" s="4">
        <v>2.16</v>
      </c>
    </row>
    <row r="498" spans="1:21" x14ac:dyDescent="0.25">
      <c r="A498" s="44">
        <f>IF(IF(Helper_2!$C$3&lt;&gt;"",COUNTIF(G498:H498,"*"&amp;Helper_2!$C$3&amp;"*"),0)&gt;0,MAX($A$4:A497)+1,0)</f>
        <v>0</v>
      </c>
      <c r="B498" s="44">
        <v>495</v>
      </c>
      <c r="C498" s="44">
        <f>IF(E498="","",IF(COUNTIF($G$4:G498,G498)=1,MAX($C$4:C497)+1,""))</f>
        <v>443</v>
      </c>
      <c r="D498" s="44">
        <v>495</v>
      </c>
      <c r="E498" s="50" t="s">
        <v>4151</v>
      </c>
      <c r="F498" s="50" t="s">
        <v>7436</v>
      </c>
      <c r="G498" s="50" t="s">
        <v>2732</v>
      </c>
      <c r="H498" s="50" t="s">
        <v>2732</v>
      </c>
      <c r="I498" s="50" t="s">
        <v>2389</v>
      </c>
      <c r="J498" s="50">
        <v>2300536</v>
      </c>
      <c r="K498" s="50" t="s">
        <v>7</v>
      </c>
      <c r="L498" s="50" t="s">
        <v>2687</v>
      </c>
      <c r="M498" s="50" t="s">
        <v>143</v>
      </c>
      <c r="N498" s="50" t="s">
        <v>88</v>
      </c>
      <c r="O498" s="50">
        <v>994246</v>
      </c>
      <c r="P498" s="50" t="s">
        <v>7153</v>
      </c>
      <c r="Q498" s="50" t="s">
        <v>4152</v>
      </c>
      <c r="R498" s="50" t="s">
        <v>15</v>
      </c>
      <c r="S498" s="50" t="s">
        <v>7437</v>
      </c>
      <c r="T498" s="4" t="s">
        <v>7437</v>
      </c>
      <c r="U498" s="4">
        <v>2.16</v>
      </c>
    </row>
    <row r="499" spans="1:21" x14ac:dyDescent="0.25">
      <c r="A499" s="44">
        <f>IF(IF(Helper_2!$C$3&lt;&gt;"",COUNTIF(G499:H499,"*"&amp;Helper_2!$C$3&amp;"*"),0)&gt;0,MAX($A$4:A498)+1,0)</f>
        <v>0</v>
      </c>
      <c r="B499" s="44">
        <v>496</v>
      </c>
      <c r="C499" s="44">
        <f>IF(E499="","",IF(COUNTIF($G$4:G499,G499)=1,MAX($C$4:C498)+1,""))</f>
        <v>444</v>
      </c>
      <c r="D499" s="44">
        <v>496</v>
      </c>
      <c r="E499" s="50" t="s">
        <v>4082</v>
      </c>
      <c r="F499" s="50" t="s">
        <v>7316</v>
      </c>
      <c r="G499" s="50" t="s">
        <v>1342</v>
      </c>
      <c r="H499" s="50" t="s">
        <v>1342</v>
      </c>
      <c r="I499" s="50" t="s">
        <v>2389</v>
      </c>
      <c r="J499" s="50">
        <v>2300496</v>
      </c>
      <c r="K499" s="50" t="s">
        <v>7</v>
      </c>
      <c r="L499" s="50" t="s">
        <v>9</v>
      </c>
      <c r="M499" s="50" t="s">
        <v>143</v>
      </c>
      <c r="N499" s="50" t="s">
        <v>6261</v>
      </c>
      <c r="O499" s="50">
        <v>1002195</v>
      </c>
      <c r="P499" s="50" t="s">
        <v>6341</v>
      </c>
      <c r="Q499" s="50" t="s">
        <v>265</v>
      </c>
      <c r="R499" s="50" t="s">
        <v>10</v>
      </c>
      <c r="S499" s="50" t="s">
        <v>11378</v>
      </c>
      <c r="T499" s="4" t="s">
        <v>7317</v>
      </c>
      <c r="U499" s="4">
        <v>0.72</v>
      </c>
    </row>
    <row r="500" spans="1:21" x14ac:dyDescent="0.25">
      <c r="A500" s="44">
        <f>IF(IF(Helper_2!$C$3&lt;&gt;"",COUNTIF(G500:H500,"*"&amp;Helper_2!$C$3&amp;"*"),0)&gt;0,MAX($A$4:A499)+1,0)</f>
        <v>0</v>
      </c>
      <c r="B500" s="44">
        <v>497</v>
      </c>
      <c r="C500" s="44">
        <f>IF(E500="","",IF(COUNTIF($G$4:G500,G500)=1,MAX($C$4:C499)+1,""))</f>
        <v>445</v>
      </c>
      <c r="D500" s="44">
        <v>497</v>
      </c>
      <c r="E500" s="50" t="s">
        <v>5974</v>
      </c>
      <c r="F500" s="50" t="s">
        <v>10178</v>
      </c>
      <c r="G500" s="50" t="s">
        <v>1119</v>
      </c>
      <c r="H500" s="50" t="s">
        <v>5975</v>
      </c>
      <c r="I500" s="50" t="s">
        <v>2388</v>
      </c>
      <c r="J500" s="50">
        <v>2300492</v>
      </c>
      <c r="K500" s="50" t="s">
        <v>7</v>
      </c>
      <c r="L500" s="50" t="s">
        <v>9</v>
      </c>
      <c r="M500" s="50" t="s">
        <v>143</v>
      </c>
      <c r="N500" s="50" t="s">
        <v>6313</v>
      </c>
      <c r="O500" s="50">
        <v>994594</v>
      </c>
      <c r="P500" s="50" t="s">
        <v>6433</v>
      </c>
      <c r="Q500" s="50" t="s">
        <v>45</v>
      </c>
      <c r="R500" s="50" t="s">
        <v>15</v>
      </c>
      <c r="S500" s="50" t="s">
        <v>10179</v>
      </c>
      <c r="T500" s="4" t="s">
        <v>10179</v>
      </c>
      <c r="U500" s="4">
        <v>2.0099999999999998</v>
      </c>
    </row>
    <row r="501" spans="1:21" x14ac:dyDescent="0.25">
      <c r="A501" s="44">
        <f>IF(IF(Helper_2!$C$3&lt;&gt;"",COUNTIF(G501:H501,"*"&amp;Helper_2!$C$3&amp;"*"),0)&gt;0,MAX($A$4:A500)+1,0)</f>
        <v>0</v>
      </c>
      <c r="B501" s="44">
        <v>498</v>
      </c>
      <c r="C501" s="44" t="str">
        <f>IF(E501="","",IF(COUNTIF($G$4:G501,G501)=1,MAX($C$4:C500)+1,""))</f>
        <v/>
      </c>
      <c r="D501" s="44">
        <v>498</v>
      </c>
      <c r="E501" s="50" t="s">
        <v>6863</v>
      </c>
      <c r="F501" s="50" t="s">
        <v>10180</v>
      </c>
      <c r="G501" s="50" t="s">
        <v>1119</v>
      </c>
      <c r="H501" s="50" t="s">
        <v>5975</v>
      </c>
      <c r="I501" s="50" t="s">
        <v>2388</v>
      </c>
      <c r="J501" s="50">
        <v>2300490</v>
      </c>
      <c r="K501" s="50" t="s">
        <v>7</v>
      </c>
      <c r="L501" s="50" t="s">
        <v>2656</v>
      </c>
      <c r="M501" s="50" t="s">
        <v>143</v>
      </c>
      <c r="N501" s="50" t="s">
        <v>6313</v>
      </c>
      <c r="O501" s="50">
        <v>994594</v>
      </c>
      <c r="P501" s="50" t="s">
        <v>6433</v>
      </c>
      <c r="Q501" s="50" t="s">
        <v>6864</v>
      </c>
      <c r="R501" s="50" t="s">
        <v>15</v>
      </c>
      <c r="S501" s="50" t="s">
        <v>10181</v>
      </c>
      <c r="T501" s="4" t="s">
        <v>10182</v>
      </c>
      <c r="U501" s="4">
        <v>1.1519999999999999</v>
      </c>
    </row>
    <row r="502" spans="1:21" x14ac:dyDescent="0.25">
      <c r="A502" s="44">
        <f>IF(IF(Helper_2!$C$3&lt;&gt;"",COUNTIF(G502:H502,"*"&amp;Helper_2!$C$3&amp;"*"),0)&gt;0,MAX($A$4:A501)+1,0)</f>
        <v>0</v>
      </c>
      <c r="B502" s="44">
        <v>499</v>
      </c>
      <c r="C502" s="44">
        <f>IF(E502="","",IF(COUNTIF($G$4:G502,G502)=1,MAX($C$4:C501)+1,""))</f>
        <v>446</v>
      </c>
      <c r="D502" s="44">
        <v>499</v>
      </c>
      <c r="E502" s="50" t="s">
        <v>4081</v>
      </c>
      <c r="F502" s="50" t="s">
        <v>7314</v>
      </c>
      <c r="G502" s="50" t="s">
        <v>1341</v>
      </c>
      <c r="H502" s="50" t="s">
        <v>1341</v>
      </c>
      <c r="I502" s="50" t="s">
        <v>2389</v>
      </c>
      <c r="J502" s="50">
        <v>2300487</v>
      </c>
      <c r="K502" s="50" t="s">
        <v>7</v>
      </c>
      <c r="L502" s="50" t="s">
        <v>9</v>
      </c>
      <c r="M502" s="50" t="s">
        <v>143</v>
      </c>
      <c r="N502" s="50" t="s">
        <v>6261</v>
      </c>
      <c r="O502" s="50">
        <v>1002195</v>
      </c>
      <c r="P502" s="50" t="s">
        <v>6341</v>
      </c>
      <c r="Q502" s="50" t="s">
        <v>264</v>
      </c>
      <c r="R502" s="50" t="s">
        <v>10</v>
      </c>
      <c r="S502" s="50" t="s">
        <v>11379</v>
      </c>
      <c r="T502" s="4" t="s">
        <v>7315</v>
      </c>
      <c r="U502" s="4">
        <v>0.65</v>
      </c>
    </row>
    <row r="503" spans="1:21" x14ac:dyDescent="0.25">
      <c r="A503" s="44">
        <f>IF(IF(Helper_2!$C$3&lt;&gt;"",COUNTIF(G503:H503,"*"&amp;Helper_2!$C$3&amp;"*"),0)&gt;0,MAX($A$4:A502)+1,0)</f>
        <v>0</v>
      </c>
      <c r="B503" s="44">
        <v>500</v>
      </c>
      <c r="C503" s="44">
        <f>IF(E503="","",IF(COUNTIF($G$4:G503,G503)=1,MAX($C$4:C502)+1,""))</f>
        <v>447</v>
      </c>
      <c r="D503" s="44">
        <v>500</v>
      </c>
      <c r="E503" s="50" t="s">
        <v>4080</v>
      </c>
      <c r="F503" s="50" t="s">
        <v>7312</v>
      </c>
      <c r="G503" s="50" t="s">
        <v>1340</v>
      </c>
      <c r="H503" s="50" t="s">
        <v>1340</v>
      </c>
      <c r="I503" s="50" t="s">
        <v>2389</v>
      </c>
      <c r="J503" s="50">
        <v>2300479</v>
      </c>
      <c r="K503" s="50" t="s">
        <v>7</v>
      </c>
      <c r="L503" s="50" t="s">
        <v>9</v>
      </c>
      <c r="M503" s="50" t="s">
        <v>143</v>
      </c>
      <c r="N503" s="50" t="s">
        <v>6261</v>
      </c>
      <c r="O503" s="50">
        <v>1002195</v>
      </c>
      <c r="P503" s="50" t="s">
        <v>6341</v>
      </c>
      <c r="Q503" s="50" t="s">
        <v>263</v>
      </c>
      <c r="R503" s="50" t="s">
        <v>10</v>
      </c>
      <c r="S503" s="50" t="s">
        <v>11380</v>
      </c>
      <c r="T503" s="4" t="s">
        <v>7313</v>
      </c>
      <c r="U503" s="4">
        <v>0.43</v>
      </c>
    </row>
    <row r="504" spans="1:21" x14ac:dyDescent="0.25">
      <c r="A504" s="44">
        <f>IF(IF(Helper_2!$C$3&lt;&gt;"",COUNTIF(G504:H504,"*"&amp;Helper_2!$C$3&amp;"*"),0)&gt;0,MAX($A$4:A503)+1,0)</f>
        <v>0</v>
      </c>
      <c r="B504" s="44">
        <v>501</v>
      </c>
      <c r="C504" s="44">
        <f>IF(E504="","",IF(COUNTIF($G$4:G504,G504)=1,MAX($C$4:C503)+1,""))</f>
        <v>448</v>
      </c>
      <c r="D504" s="44">
        <v>501</v>
      </c>
      <c r="E504" s="50" t="s">
        <v>4079</v>
      </c>
      <c r="F504" s="50" t="s">
        <v>7310</v>
      </c>
      <c r="G504" s="50" t="s">
        <v>1339</v>
      </c>
      <c r="H504" s="50" t="s">
        <v>1339</v>
      </c>
      <c r="I504" s="50" t="s">
        <v>2389</v>
      </c>
      <c r="J504" s="50">
        <v>2300476</v>
      </c>
      <c r="K504" s="50" t="s">
        <v>7</v>
      </c>
      <c r="L504" s="50" t="s">
        <v>9</v>
      </c>
      <c r="M504" s="50" t="s">
        <v>143</v>
      </c>
      <c r="N504" s="50" t="s">
        <v>6407</v>
      </c>
      <c r="O504" s="50">
        <v>1002195</v>
      </c>
      <c r="P504" s="50" t="s">
        <v>6341</v>
      </c>
      <c r="Q504" s="50" t="s">
        <v>262</v>
      </c>
      <c r="R504" s="50" t="s">
        <v>10</v>
      </c>
      <c r="S504" s="50" t="s">
        <v>11381</v>
      </c>
      <c r="T504" s="4" t="s">
        <v>7311</v>
      </c>
      <c r="U504" s="4">
        <v>0.65</v>
      </c>
    </row>
    <row r="505" spans="1:21" x14ac:dyDescent="0.25">
      <c r="A505" s="44">
        <f>IF(IF(Helper_2!$C$3&lt;&gt;"",COUNTIF(G505:H505,"*"&amp;Helper_2!$C$3&amp;"*"),0)&gt;0,MAX($A$4:A504)+1,0)</f>
        <v>0</v>
      </c>
      <c r="B505" s="44">
        <v>502</v>
      </c>
      <c r="C505" s="44">
        <f>IF(E505="","",IF(COUNTIF($G$4:G505,G505)=1,MAX($C$4:C504)+1,""))</f>
        <v>449</v>
      </c>
      <c r="D505" s="44">
        <v>502</v>
      </c>
      <c r="E505" s="50" t="s">
        <v>5971</v>
      </c>
      <c r="F505" s="50" t="s">
        <v>10176</v>
      </c>
      <c r="G505" s="50" t="s">
        <v>3872</v>
      </c>
      <c r="H505" s="50" t="s">
        <v>5972</v>
      </c>
      <c r="I505" s="50" t="s">
        <v>2388</v>
      </c>
      <c r="J505" s="50">
        <v>2300473</v>
      </c>
      <c r="K505" s="50" t="s">
        <v>7</v>
      </c>
      <c r="L505" s="50" t="s">
        <v>2661</v>
      </c>
      <c r="M505" s="50" t="s">
        <v>143</v>
      </c>
      <c r="N505" s="50" t="s">
        <v>6313</v>
      </c>
      <c r="O505" s="50">
        <v>994594</v>
      </c>
      <c r="P505" s="50" t="s">
        <v>6433</v>
      </c>
      <c r="Q505" s="50" t="s">
        <v>5973</v>
      </c>
      <c r="R505" s="50" t="s">
        <v>15</v>
      </c>
      <c r="S505" s="50" t="s">
        <v>10177</v>
      </c>
      <c r="T505" s="4" t="s">
        <v>10177</v>
      </c>
      <c r="U505" s="4">
        <v>0.81</v>
      </c>
    </row>
    <row r="506" spans="1:21" x14ac:dyDescent="0.25">
      <c r="A506" s="44">
        <f>IF(IF(Helper_2!$C$3&lt;&gt;"",COUNTIF(G506:H506,"*"&amp;Helper_2!$C$3&amp;"*"),0)&gt;0,MAX($A$4:A505)+1,0)</f>
        <v>0</v>
      </c>
      <c r="B506" s="44">
        <v>503</v>
      </c>
      <c r="C506" s="44">
        <f>IF(E506="","",IF(COUNTIF($G$4:G506,G506)=1,MAX($C$4:C505)+1,""))</f>
        <v>450</v>
      </c>
      <c r="D506" s="44">
        <v>503</v>
      </c>
      <c r="E506" s="50" t="s">
        <v>4106</v>
      </c>
      <c r="F506" s="50" t="s">
        <v>7352</v>
      </c>
      <c r="G506" s="50" t="s">
        <v>1359</v>
      </c>
      <c r="H506" s="50" t="s">
        <v>1359</v>
      </c>
      <c r="I506" s="50" t="s">
        <v>2389</v>
      </c>
      <c r="J506" s="50">
        <v>2300471</v>
      </c>
      <c r="K506" s="50" t="s">
        <v>7</v>
      </c>
      <c r="L506" s="50" t="s">
        <v>9</v>
      </c>
      <c r="M506" s="50" t="s">
        <v>143</v>
      </c>
      <c r="N506" s="50" t="s">
        <v>6261</v>
      </c>
      <c r="O506" s="50">
        <v>1002195</v>
      </c>
      <c r="P506" s="50" t="s">
        <v>6341</v>
      </c>
      <c r="Q506" s="50" t="s">
        <v>282</v>
      </c>
      <c r="R506" s="50" t="s">
        <v>10</v>
      </c>
      <c r="S506" s="50" t="s">
        <v>7353</v>
      </c>
      <c r="T506" s="4" t="s">
        <v>7353</v>
      </c>
      <c r="U506" s="4">
        <v>1.01</v>
      </c>
    </row>
    <row r="507" spans="1:21" x14ac:dyDescent="0.25">
      <c r="A507" s="44">
        <f>IF(IF(Helper_2!$C$3&lt;&gt;"",COUNTIF(G507:H507,"*"&amp;Helper_2!$C$3&amp;"*"),0)&gt;0,MAX($A$4:A506)+1,0)</f>
        <v>0</v>
      </c>
      <c r="B507" s="44">
        <v>504</v>
      </c>
      <c r="C507" s="44">
        <f>IF(E507="","",IF(COUNTIF($G$4:G507,G507)=1,MAX($C$4:C506)+1,""))</f>
        <v>451</v>
      </c>
      <c r="D507" s="44">
        <v>504</v>
      </c>
      <c r="E507" s="50" t="s">
        <v>4104</v>
      </c>
      <c r="F507" s="50" t="s">
        <v>7351</v>
      </c>
      <c r="G507" s="50" t="s">
        <v>2702</v>
      </c>
      <c r="H507" s="50" t="s">
        <v>2702</v>
      </c>
      <c r="I507" s="50" t="s">
        <v>2389</v>
      </c>
      <c r="J507" s="50">
        <v>2300465</v>
      </c>
      <c r="K507" s="50" t="s">
        <v>7</v>
      </c>
      <c r="L507" s="50" t="s">
        <v>2687</v>
      </c>
      <c r="M507" s="50" t="s">
        <v>143</v>
      </c>
      <c r="N507" s="50" t="s">
        <v>6261</v>
      </c>
      <c r="O507" s="50">
        <v>1002195</v>
      </c>
      <c r="P507" s="50" t="s">
        <v>6341</v>
      </c>
      <c r="Q507" s="50" t="s">
        <v>4105</v>
      </c>
      <c r="R507" s="50" t="s">
        <v>10</v>
      </c>
      <c r="S507" s="50" t="s">
        <v>11382</v>
      </c>
      <c r="T507" s="4" t="s">
        <v>11382</v>
      </c>
      <c r="U507" s="4">
        <v>0.57999999999999996</v>
      </c>
    </row>
    <row r="508" spans="1:21" x14ac:dyDescent="0.25">
      <c r="A508" s="44">
        <f>IF(IF(Helper_2!$C$3&lt;&gt;"",COUNTIF(G508:H508,"*"&amp;Helper_2!$C$3&amp;"*"),0)&gt;0,MAX($A$4:A507)+1,0)</f>
        <v>0</v>
      </c>
      <c r="B508" s="44">
        <v>505</v>
      </c>
      <c r="C508" s="44">
        <f>IF(E508="","",IF(COUNTIF($G$4:G508,G508)=1,MAX($C$4:C507)+1,""))</f>
        <v>452</v>
      </c>
      <c r="D508" s="44">
        <v>505</v>
      </c>
      <c r="E508" s="50" t="s">
        <v>5377</v>
      </c>
      <c r="F508" s="50" t="s">
        <v>9493</v>
      </c>
      <c r="G508" s="50" t="s">
        <v>3513</v>
      </c>
      <c r="H508" s="50" t="s">
        <v>3513</v>
      </c>
      <c r="I508" s="50" t="s">
        <v>2389</v>
      </c>
      <c r="J508" s="50">
        <v>2300447</v>
      </c>
      <c r="K508" s="50" t="s">
        <v>7</v>
      </c>
      <c r="L508" s="50" t="s">
        <v>2661</v>
      </c>
      <c r="M508" s="50" t="s">
        <v>143</v>
      </c>
      <c r="N508" s="50" t="s">
        <v>6272</v>
      </c>
      <c r="O508" s="50">
        <v>994055</v>
      </c>
      <c r="P508" s="50" t="s">
        <v>6337</v>
      </c>
      <c r="Q508" s="50" t="s">
        <v>5378</v>
      </c>
      <c r="R508" s="50" t="s">
        <v>15</v>
      </c>
      <c r="S508" s="50" t="s">
        <v>9494</v>
      </c>
      <c r="T508" s="4" t="s">
        <v>9495</v>
      </c>
      <c r="U508" s="4">
        <v>2</v>
      </c>
    </row>
    <row r="509" spans="1:21" x14ac:dyDescent="0.25">
      <c r="A509" s="44">
        <f>IF(IF(Helper_2!$C$3&lt;&gt;"",COUNTIF(G509:H509,"*"&amp;Helper_2!$C$3&amp;"*"),0)&gt;0,MAX($A$4:A508)+1,0)</f>
        <v>0</v>
      </c>
      <c r="B509" s="44">
        <v>506</v>
      </c>
      <c r="C509" s="44">
        <f>IF(E509="","",IF(COUNTIF($G$4:G509,G509)=1,MAX($C$4:C508)+1,""))</f>
        <v>453</v>
      </c>
      <c r="D509" s="44">
        <v>506</v>
      </c>
      <c r="E509" s="50" t="s">
        <v>4447</v>
      </c>
      <c r="F509" s="50" t="s">
        <v>7984</v>
      </c>
      <c r="G509" s="50" t="s">
        <v>1590</v>
      </c>
      <c r="H509" s="50" t="s">
        <v>1590</v>
      </c>
      <c r="I509" s="50" t="s">
        <v>2389</v>
      </c>
      <c r="J509" s="50">
        <v>2300015</v>
      </c>
      <c r="K509" s="50" t="s">
        <v>7</v>
      </c>
      <c r="L509" s="50" t="s">
        <v>9</v>
      </c>
      <c r="M509" s="50" t="s">
        <v>143</v>
      </c>
      <c r="N509" s="50" t="s">
        <v>6272</v>
      </c>
      <c r="O509" s="50">
        <v>1046946</v>
      </c>
      <c r="P509" s="50" t="s">
        <v>6520</v>
      </c>
      <c r="Q509" s="50" t="s">
        <v>4448</v>
      </c>
      <c r="R509" s="50" t="s">
        <v>15</v>
      </c>
      <c r="S509" s="50" t="s">
        <v>7985</v>
      </c>
      <c r="T509" s="4" t="s">
        <v>7985</v>
      </c>
      <c r="U509" s="4">
        <v>1.65</v>
      </c>
    </row>
    <row r="510" spans="1:21" x14ac:dyDescent="0.25">
      <c r="A510" s="44">
        <f>IF(IF(Helper_2!$C$3&lt;&gt;"",COUNTIF(G510:H510,"*"&amp;Helper_2!$C$3&amp;"*"),0)&gt;0,MAX($A$4:A509)+1,0)</f>
        <v>0</v>
      </c>
      <c r="B510" s="44">
        <v>507</v>
      </c>
      <c r="C510" s="44">
        <f>IF(E510="","",IF(COUNTIF($G$4:G510,G510)=1,MAX($C$4:C509)+1,""))</f>
        <v>454</v>
      </c>
      <c r="D510" s="44">
        <v>507</v>
      </c>
      <c r="E510" s="50" t="s">
        <v>4562</v>
      </c>
      <c r="F510" s="50" t="s">
        <v>8189</v>
      </c>
      <c r="G510" s="50" t="s">
        <v>2972</v>
      </c>
      <c r="H510" s="50" t="s">
        <v>2972</v>
      </c>
      <c r="I510" s="50" t="s">
        <v>2389</v>
      </c>
      <c r="J510" s="50">
        <v>2299976</v>
      </c>
      <c r="K510" s="50" t="s">
        <v>7</v>
      </c>
      <c r="L510" s="50" t="s">
        <v>2661</v>
      </c>
      <c r="M510" s="50" t="s">
        <v>143</v>
      </c>
      <c r="N510" s="50" t="s">
        <v>6272</v>
      </c>
      <c r="O510" s="50">
        <v>1020771</v>
      </c>
      <c r="P510" s="50" t="s">
        <v>7161</v>
      </c>
      <c r="Q510" s="50" t="s">
        <v>4563</v>
      </c>
      <c r="R510" s="50" t="s">
        <v>15</v>
      </c>
      <c r="S510" s="50" t="s">
        <v>8190</v>
      </c>
      <c r="T510" s="4" t="s">
        <v>8191</v>
      </c>
      <c r="U510" s="4">
        <v>1.3</v>
      </c>
    </row>
    <row r="511" spans="1:21" x14ac:dyDescent="0.25">
      <c r="A511" s="44">
        <f>IF(IF(Helper_2!$C$3&lt;&gt;"",COUNTIF(G511:H511,"*"&amp;Helper_2!$C$3&amp;"*"),0)&gt;0,MAX($A$4:A510)+1,0)</f>
        <v>0</v>
      </c>
      <c r="B511" s="44">
        <v>508</v>
      </c>
      <c r="C511" s="44">
        <f>IF(E511="","",IF(COUNTIF($G$4:G511,G511)=1,MAX($C$4:C510)+1,""))</f>
        <v>455</v>
      </c>
      <c r="D511" s="44">
        <v>508</v>
      </c>
      <c r="E511" s="50" t="s">
        <v>5171</v>
      </c>
      <c r="F511" s="50" t="s">
        <v>9159</v>
      </c>
      <c r="G511" s="50" t="s">
        <v>2051</v>
      </c>
      <c r="H511" s="50" t="s">
        <v>2051</v>
      </c>
      <c r="I511" s="50" t="s">
        <v>2389</v>
      </c>
      <c r="J511" s="50">
        <v>2299949</v>
      </c>
      <c r="K511" s="50" t="s">
        <v>7</v>
      </c>
      <c r="L511" s="50" t="s">
        <v>9</v>
      </c>
      <c r="M511" s="50" t="s">
        <v>143</v>
      </c>
      <c r="N511" s="50" t="s">
        <v>6272</v>
      </c>
      <c r="O511" s="50">
        <v>1046946</v>
      </c>
      <c r="P511" s="50" t="s">
        <v>6520</v>
      </c>
      <c r="Q511" s="50" t="s">
        <v>5172</v>
      </c>
      <c r="R511" s="50" t="s">
        <v>15</v>
      </c>
      <c r="S511" s="50" t="s">
        <v>9160</v>
      </c>
      <c r="T511" s="4" t="s">
        <v>9160</v>
      </c>
      <c r="U511" s="4">
        <v>1.65</v>
      </c>
    </row>
    <row r="512" spans="1:21" x14ac:dyDescent="0.25">
      <c r="A512" s="44">
        <f>IF(IF(Helper_2!$C$3&lt;&gt;"",COUNTIF(G512:H512,"*"&amp;Helper_2!$C$3&amp;"*"),0)&gt;0,MAX($A$4:A511)+1,0)</f>
        <v>0</v>
      </c>
      <c r="B512" s="44">
        <v>509</v>
      </c>
      <c r="C512" s="44">
        <f>IF(E512="","",IF(COUNTIF($G$4:G512,G512)=1,MAX($C$4:C511)+1,""))</f>
        <v>456</v>
      </c>
      <c r="D512" s="44">
        <v>509</v>
      </c>
      <c r="E512" s="50" t="s">
        <v>4046</v>
      </c>
      <c r="F512" s="50" t="s">
        <v>7256</v>
      </c>
      <c r="G512" s="50" t="s">
        <v>1315</v>
      </c>
      <c r="H512" s="50" t="s">
        <v>1315</v>
      </c>
      <c r="I512" s="50" t="s">
        <v>2389</v>
      </c>
      <c r="J512" s="50">
        <v>2299901</v>
      </c>
      <c r="K512" s="50" t="s">
        <v>7</v>
      </c>
      <c r="L512" s="50" t="s">
        <v>9</v>
      </c>
      <c r="M512" s="50" t="s">
        <v>143</v>
      </c>
      <c r="N512" s="50" t="s">
        <v>6261</v>
      </c>
      <c r="O512" s="50">
        <v>995242</v>
      </c>
      <c r="P512" s="50" t="s">
        <v>7151</v>
      </c>
      <c r="Q512" s="50" t="s">
        <v>4047</v>
      </c>
      <c r="R512" s="50" t="s">
        <v>10</v>
      </c>
      <c r="S512" s="50" t="s">
        <v>7257</v>
      </c>
      <c r="T512" s="4" t="s">
        <v>7257</v>
      </c>
      <c r="U512" s="4">
        <v>0.55000000000000004</v>
      </c>
    </row>
    <row r="513" spans="1:21" x14ac:dyDescent="0.25">
      <c r="A513" s="44">
        <f>IF(IF(Helper_2!$C$3&lt;&gt;"",COUNTIF(G513:H513,"*"&amp;Helper_2!$C$3&amp;"*"),0)&gt;0,MAX($A$4:A512)+1,0)</f>
        <v>0</v>
      </c>
      <c r="B513" s="44">
        <v>510</v>
      </c>
      <c r="C513" s="44">
        <f>IF(E513="","",IF(COUNTIF($G$4:G513,G513)=1,MAX($C$4:C512)+1,""))</f>
        <v>457</v>
      </c>
      <c r="D513" s="44">
        <v>510</v>
      </c>
      <c r="E513" s="50" t="s">
        <v>5458</v>
      </c>
      <c r="F513" s="50" t="s">
        <v>9626</v>
      </c>
      <c r="G513" s="50" t="s">
        <v>3573</v>
      </c>
      <c r="H513" s="50" t="s">
        <v>3573</v>
      </c>
      <c r="I513" s="50" t="s">
        <v>2389</v>
      </c>
      <c r="J513" s="50">
        <v>2299889</v>
      </c>
      <c r="K513" s="50" t="s">
        <v>7</v>
      </c>
      <c r="L513" s="50" t="s">
        <v>2687</v>
      </c>
      <c r="M513" s="50" t="s">
        <v>143</v>
      </c>
      <c r="N513" s="50" t="s">
        <v>6272</v>
      </c>
      <c r="O513" s="50">
        <v>1000002</v>
      </c>
      <c r="P513" s="50" t="s">
        <v>6290</v>
      </c>
      <c r="Q513" s="50" t="s">
        <v>5459</v>
      </c>
      <c r="R513" s="50" t="s">
        <v>10</v>
      </c>
      <c r="S513" s="50" t="s">
        <v>9627</v>
      </c>
      <c r="T513" s="4" t="s">
        <v>9627</v>
      </c>
      <c r="U513" s="4">
        <v>0.01</v>
      </c>
    </row>
    <row r="514" spans="1:21" x14ac:dyDescent="0.25">
      <c r="A514" s="44">
        <f>IF(IF(Helper_2!$C$3&lt;&gt;"",COUNTIF(G514:H514,"*"&amp;Helper_2!$C$3&amp;"*"),0)&gt;0,MAX($A$4:A513)+1,0)</f>
        <v>0</v>
      </c>
      <c r="B514" s="44">
        <v>511</v>
      </c>
      <c r="C514" s="44">
        <f>IF(E514="","",IF(COUNTIF($G$4:G514,G514)=1,MAX($C$4:C513)+1,""))</f>
        <v>458</v>
      </c>
      <c r="D514" s="44">
        <v>511</v>
      </c>
      <c r="E514" s="50" t="s">
        <v>5454</v>
      </c>
      <c r="F514" s="50" t="s">
        <v>9620</v>
      </c>
      <c r="G514" s="50" t="s">
        <v>3572</v>
      </c>
      <c r="H514" s="50" t="s">
        <v>3572</v>
      </c>
      <c r="I514" s="50" t="s">
        <v>2389</v>
      </c>
      <c r="J514" s="50">
        <v>2299878</v>
      </c>
      <c r="K514" s="50" t="s">
        <v>7</v>
      </c>
      <c r="L514" s="50" t="s">
        <v>2661</v>
      </c>
      <c r="M514" s="50" t="s">
        <v>143</v>
      </c>
      <c r="N514" s="50" t="s">
        <v>6272</v>
      </c>
      <c r="O514" s="50">
        <v>1000002</v>
      </c>
      <c r="P514" s="50" t="s">
        <v>6290</v>
      </c>
      <c r="Q514" s="50" t="s">
        <v>5455</v>
      </c>
      <c r="R514" s="50" t="s">
        <v>15</v>
      </c>
      <c r="S514" s="50" t="s">
        <v>9621</v>
      </c>
      <c r="T514" s="4" t="s">
        <v>9621</v>
      </c>
      <c r="U514" s="4">
        <v>0.57999999999999996</v>
      </c>
    </row>
    <row r="515" spans="1:21" x14ac:dyDescent="0.25">
      <c r="A515" s="44">
        <f>IF(IF(Helper_2!$C$3&lt;&gt;"",COUNTIF(G515:H515,"*"&amp;Helper_2!$C$3&amp;"*"),0)&gt;0,MAX($A$4:A514)+1,0)</f>
        <v>0</v>
      </c>
      <c r="B515" s="44">
        <v>512</v>
      </c>
      <c r="C515" s="44">
        <f>IF(E515="","",IF(COUNTIF($G$4:G515,G515)=1,MAX($C$4:C514)+1,""))</f>
        <v>459</v>
      </c>
      <c r="D515" s="44">
        <v>512</v>
      </c>
      <c r="E515" s="50" t="s">
        <v>5462</v>
      </c>
      <c r="F515" s="50" t="s">
        <v>9632</v>
      </c>
      <c r="G515" s="50" t="s">
        <v>2230</v>
      </c>
      <c r="H515" s="50" t="s">
        <v>2230</v>
      </c>
      <c r="I515" s="50" t="s">
        <v>2389</v>
      </c>
      <c r="J515" s="50">
        <v>2299874</v>
      </c>
      <c r="K515" s="50" t="s">
        <v>7</v>
      </c>
      <c r="L515" s="50" t="s">
        <v>9</v>
      </c>
      <c r="M515" s="50" t="s">
        <v>143</v>
      </c>
      <c r="N515" s="50" t="s">
        <v>6272</v>
      </c>
      <c r="O515" s="50">
        <v>1000002</v>
      </c>
      <c r="P515" s="50" t="s">
        <v>6290</v>
      </c>
      <c r="Q515" s="50" t="s">
        <v>944</v>
      </c>
      <c r="R515" s="50" t="s">
        <v>15</v>
      </c>
      <c r="S515" s="50" t="s">
        <v>9633</v>
      </c>
      <c r="T515" s="4" t="s">
        <v>9633</v>
      </c>
      <c r="U515" s="4">
        <v>0.64800000000000002</v>
      </c>
    </row>
    <row r="516" spans="1:21" x14ac:dyDescent="0.25">
      <c r="A516" s="44">
        <f>IF(IF(Helper_2!$C$3&lt;&gt;"",COUNTIF(G516:H516,"*"&amp;Helper_2!$C$3&amp;"*"),0)&gt;0,MAX($A$4:A515)+1,0)</f>
        <v>0</v>
      </c>
      <c r="B516" s="44">
        <v>513</v>
      </c>
      <c r="C516" s="44">
        <f>IF(E516="","",IF(COUNTIF($G$4:G516,G516)=1,MAX($C$4:C515)+1,""))</f>
        <v>460</v>
      </c>
      <c r="D516" s="44">
        <v>513</v>
      </c>
      <c r="E516" s="50" t="s">
        <v>5457</v>
      </c>
      <c r="F516" s="50" t="s">
        <v>9624</v>
      </c>
      <c r="G516" s="50" t="s">
        <v>2229</v>
      </c>
      <c r="H516" s="50" t="s">
        <v>2229</v>
      </c>
      <c r="I516" s="50" t="s">
        <v>2389</v>
      </c>
      <c r="J516" s="50">
        <v>2299872</v>
      </c>
      <c r="K516" s="50" t="s">
        <v>7</v>
      </c>
      <c r="L516" s="50" t="s">
        <v>9</v>
      </c>
      <c r="M516" s="50" t="s">
        <v>143</v>
      </c>
      <c r="N516" s="50" t="s">
        <v>6272</v>
      </c>
      <c r="O516" s="50">
        <v>1000002</v>
      </c>
      <c r="P516" s="50" t="s">
        <v>6290</v>
      </c>
      <c r="Q516" s="50" t="s">
        <v>943</v>
      </c>
      <c r="R516" s="50" t="s">
        <v>10</v>
      </c>
      <c r="S516" s="50" t="s">
        <v>9625</v>
      </c>
      <c r="T516" s="4" t="s">
        <v>9625</v>
      </c>
      <c r="U516" s="4">
        <v>0.09</v>
      </c>
    </row>
    <row r="517" spans="1:21" x14ac:dyDescent="0.25">
      <c r="A517" s="44">
        <f>IF(IF(Helper_2!$C$3&lt;&gt;"",COUNTIF(G517:H517,"*"&amp;Helper_2!$C$3&amp;"*"),0)&gt;0,MAX($A$4:A516)+1,0)</f>
        <v>0</v>
      </c>
      <c r="B517" s="44">
        <v>514</v>
      </c>
      <c r="C517" s="44">
        <f>IF(E517="","",IF(COUNTIF($G$4:G517,G517)=1,MAX($C$4:C516)+1,""))</f>
        <v>461</v>
      </c>
      <c r="D517" s="44">
        <v>514</v>
      </c>
      <c r="E517" s="50" t="s">
        <v>5456</v>
      </c>
      <c r="F517" s="50" t="s">
        <v>9622</v>
      </c>
      <c r="G517" s="50" t="s">
        <v>2228</v>
      </c>
      <c r="H517" s="50" t="s">
        <v>2228</v>
      </c>
      <c r="I517" s="50" t="s">
        <v>2389</v>
      </c>
      <c r="J517" s="50">
        <v>2299867</v>
      </c>
      <c r="K517" s="50" t="s">
        <v>7</v>
      </c>
      <c r="L517" s="50" t="s">
        <v>2661</v>
      </c>
      <c r="M517" s="50" t="s">
        <v>143</v>
      </c>
      <c r="N517" s="50" t="s">
        <v>6272</v>
      </c>
      <c r="O517" s="50">
        <v>1000002</v>
      </c>
      <c r="P517" s="50" t="s">
        <v>6290</v>
      </c>
      <c r="Q517" s="50" t="s">
        <v>942</v>
      </c>
      <c r="R517" s="50" t="s">
        <v>15</v>
      </c>
      <c r="S517" s="50" t="s">
        <v>9623</v>
      </c>
      <c r="T517" s="4" t="s">
        <v>9623</v>
      </c>
      <c r="U517" s="4">
        <v>0.57999999999999996</v>
      </c>
    </row>
    <row r="518" spans="1:21" x14ac:dyDescent="0.25">
      <c r="A518" s="44">
        <f>IF(IF(Helper_2!$C$3&lt;&gt;"",COUNTIF(G518:H518,"*"&amp;Helper_2!$C$3&amp;"*"),0)&gt;0,MAX($A$4:A517)+1,0)</f>
        <v>0</v>
      </c>
      <c r="B518" s="44">
        <v>515</v>
      </c>
      <c r="C518" s="44">
        <f>IF(E518="","",IF(COUNTIF($G$4:G518,G518)=1,MAX($C$4:C517)+1,""))</f>
        <v>462</v>
      </c>
      <c r="D518" s="44">
        <v>515</v>
      </c>
      <c r="E518" s="50" t="s">
        <v>5364</v>
      </c>
      <c r="F518" s="50" t="s">
        <v>9468</v>
      </c>
      <c r="G518" s="50" t="s">
        <v>3505</v>
      </c>
      <c r="H518" s="50" t="s">
        <v>3505</v>
      </c>
      <c r="I518" s="50" t="s">
        <v>2389</v>
      </c>
      <c r="J518" s="50">
        <v>2299865</v>
      </c>
      <c r="K518" s="50" t="s">
        <v>7</v>
      </c>
      <c r="L518" s="50" t="s">
        <v>2687</v>
      </c>
      <c r="M518" s="50" t="s">
        <v>143</v>
      </c>
      <c r="N518" s="50" t="s">
        <v>6272</v>
      </c>
      <c r="O518" s="50">
        <v>1000002</v>
      </c>
      <c r="P518" s="50" t="s">
        <v>6290</v>
      </c>
      <c r="Q518" s="50" t="s">
        <v>5365</v>
      </c>
      <c r="R518" s="50" t="s">
        <v>15</v>
      </c>
      <c r="S518" s="50" t="s">
        <v>9469</v>
      </c>
      <c r="T518" s="4" t="s">
        <v>9469</v>
      </c>
      <c r="U518" s="4">
        <v>0.65</v>
      </c>
    </row>
    <row r="519" spans="1:21" x14ac:dyDescent="0.25">
      <c r="A519" s="44">
        <f>IF(IF(Helper_2!$C$3&lt;&gt;"",COUNTIF(G519:H519,"*"&amp;Helper_2!$C$3&amp;"*"),0)&gt;0,MAX($A$4:A518)+1,0)</f>
        <v>0</v>
      </c>
      <c r="B519" s="44">
        <v>516</v>
      </c>
      <c r="C519" s="44">
        <f>IF(E519="","",IF(COUNTIF($G$4:G519,G519)=1,MAX($C$4:C518)+1,""))</f>
        <v>463</v>
      </c>
      <c r="D519" s="44">
        <v>516</v>
      </c>
      <c r="E519" s="50" t="s">
        <v>4127</v>
      </c>
      <c r="F519" s="50" t="s">
        <v>7390</v>
      </c>
      <c r="G519" s="50" t="s">
        <v>1374</v>
      </c>
      <c r="H519" s="50" t="s">
        <v>1374</v>
      </c>
      <c r="I519" s="50" t="s">
        <v>2389</v>
      </c>
      <c r="J519" s="50">
        <v>2299859</v>
      </c>
      <c r="K519" s="50" t="s">
        <v>7</v>
      </c>
      <c r="L519" s="50" t="s">
        <v>9</v>
      </c>
      <c r="M519" s="50" t="s">
        <v>143</v>
      </c>
      <c r="N519" s="50" t="s">
        <v>88</v>
      </c>
      <c r="O519" s="50">
        <v>997172</v>
      </c>
      <c r="P519" s="50" t="s">
        <v>11291</v>
      </c>
      <c r="Q519" s="50" t="s">
        <v>295</v>
      </c>
      <c r="R519" s="50" t="s">
        <v>10</v>
      </c>
      <c r="S519" s="50" t="s">
        <v>7391</v>
      </c>
      <c r="T519" s="4" t="s">
        <v>7392</v>
      </c>
      <c r="U519" s="4">
        <v>0.72</v>
      </c>
    </row>
    <row r="520" spans="1:21" x14ac:dyDescent="0.25">
      <c r="A520" s="44">
        <f>IF(IF(Helper_2!$C$3&lt;&gt;"",COUNTIF(G520:H520,"*"&amp;Helper_2!$C$3&amp;"*"),0)&gt;0,MAX($A$4:A519)+1,0)</f>
        <v>0</v>
      </c>
      <c r="B520" s="44">
        <v>517</v>
      </c>
      <c r="C520" s="44">
        <f>IF(E520="","",IF(COUNTIF($G$4:G520,G520)=1,MAX($C$4:C519)+1,""))</f>
        <v>464</v>
      </c>
      <c r="D520" s="44">
        <v>517</v>
      </c>
      <c r="E520" s="50" t="s">
        <v>6085</v>
      </c>
      <c r="F520" s="50" t="s">
        <v>10665</v>
      </c>
      <c r="G520" s="50" t="s">
        <v>1231</v>
      </c>
      <c r="H520" s="50" t="s">
        <v>6660</v>
      </c>
      <c r="I520" s="50" t="s">
        <v>2388</v>
      </c>
      <c r="J520" s="50">
        <v>2299345</v>
      </c>
      <c r="K520" s="50" t="s">
        <v>7</v>
      </c>
      <c r="L520" s="50" t="s">
        <v>9</v>
      </c>
      <c r="M520" s="50" t="s">
        <v>3946</v>
      </c>
      <c r="N520" s="50" t="s">
        <v>6261</v>
      </c>
      <c r="O520" s="50">
        <v>995256</v>
      </c>
      <c r="P520" s="50" t="s">
        <v>6661</v>
      </c>
      <c r="Q520" s="50" t="s">
        <v>205</v>
      </c>
      <c r="R520" s="50" t="s">
        <v>157</v>
      </c>
      <c r="S520" s="50" t="s">
        <v>10666</v>
      </c>
      <c r="T520" s="4" t="s">
        <v>10666</v>
      </c>
      <c r="U520" s="4">
        <v>0.245</v>
      </c>
    </row>
    <row r="521" spans="1:21" x14ac:dyDescent="0.25">
      <c r="A521" s="44">
        <f>IF(IF(Helper_2!$C$3&lt;&gt;"",COUNTIF(G521:H521,"*"&amp;Helper_2!$C$3&amp;"*"),0)&gt;0,MAX($A$4:A520)+1,0)</f>
        <v>0</v>
      </c>
      <c r="B521" s="44">
        <v>518</v>
      </c>
      <c r="C521" s="44">
        <f>IF(E521="","",IF(COUNTIF($G$4:G521,G521)=1,MAX($C$4:C520)+1,""))</f>
        <v>465</v>
      </c>
      <c r="D521" s="44">
        <v>518</v>
      </c>
      <c r="E521" s="50" t="s">
        <v>4141</v>
      </c>
      <c r="F521" s="50" t="s">
        <v>7415</v>
      </c>
      <c r="G521" s="50" t="s">
        <v>1384</v>
      </c>
      <c r="H521" s="50" t="s">
        <v>1384</v>
      </c>
      <c r="I521" s="50" t="s">
        <v>2389</v>
      </c>
      <c r="J521" s="50">
        <v>2299341</v>
      </c>
      <c r="K521" s="50" t="s">
        <v>7</v>
      </c>
      <c r="L521" s="50" t="s">
        <v>9</v>
      </c>
      <c r="M521" s="50" t="s">
        <v>143</v>
      </c>
      <c r="N521" s="50" t="s">
        <v>88</v>
      </c>
      <c r="O521" s="50">
        <v>997172</v>
      </c>
      <c r="P521" s="50" t="s">
        <v>11291</v>
      </c>
      <c r="Q521" s="50" t="s">
        <v>303</v>
      </c>
      <c r="R521" s="50" t="s">
        <v>10</v>
      </c>
      <c r="S521" s="50" t="s">
        <v>7416</v>
      </c>
      <c r="T521" s="4" t="s">
        <v>7417</v>
      </c>
      <c r="U521" s="4">
        <v>0.79</v>
      </c>
    </row>
    <row r="522" spans="1:21" x14ac:dyDescent="0.25">
      <c r="A522" s="44">
        <f>IF(IF(Helper_2!$C$3&lt;&gt;"",COUNTIF(G522:H522,"*"&amp;Helper_2!$C$3&amp;"*"),0)&gt;0,MAX($A$4:A521)+1,0)</f>
        <v>0</v>
      </c>
      <c r="B522" s="44">
        <v>519</v>
      </c>
      <c r="C522" s="44">
        <f>IF(E522="","",IF(COUNTIF($G$4:G522,G522)=1,MAX($C$4:C521)+1,""))</f>
        <v>466</v>
      </c>
      <c r="D522" s="44">
        <v>519</v>
      </c>
      <c r="E522" s="50" t="s">
        <v>4140</v>
      </c>
      <c r="F522" s="50" t="s">
        <v>7412</v>
      </c>
      <c r="G522" s="50" t="s">
        <v>1383</v>
      </c>
      <c r="H522" s="50" t="s">
        <v>1383</v>
      </c>
      <c r="I522" s="50" t="s">
        <v>2389</v>
      </c>
      <c r="J522" s="50">
        <v>2299336</v>
      </c>
      <c r="K522" s="50" t="s">
        <v>7</v>
      </c>
      <c r="L522" s="50" t="s">
        <v>9</v>
      </c>
      <c r="M522" s="50" t="s">
        <v>143</v>
      </c>
      <c r="N522" s="50" t="s">
        <v>88</v>
      </c>
      <c r="O522" s="50">
        <v>997172</v>
      </c>
      <c r="P522" s="50" t="s">
        <v>11291</v>
      </c>
      <c r="Q522" s="50" t="s">
        <v>302</v>
      </c>
      <c r="R522" s="50" t="s">
        <v>10</v>
      </c>
      <c r="S522" s="50" t="s">
        <v>7413</v>
      </c>
      <c r="T522" s="4" t="s">
        <v>7414</v>
      </c>
      <c r="U522" s="4">
        <v>0.86399999999999999</v>
      </c>
    </row>
    <row r="523" spans="1:21" x14ac:dyDescent="0.25">
      <c r="A523" s="44">
        <f>IF(IF(Helper_2!$C$3&lt;&gt;"",COUNTIF(G523:H523,"*"&amp;Helper_2!$C$3&amp;"*"),0)&gt;0,MAX($A$4:A522)+1,0)</f>
        <v>0</v>
      </c>
      <c r="B523" s="44">
        <v>520</v>
      </c>
      <c r="C523" s="44">
        <f>IF(E523="","",IF(COUNTIF($G$4:G523,G523)=1,MAX($C$4:C522)+1,""))</f>
        <v>467</v>
      </c>
      <c r="D523" s="44">
        <v>520</v>
      </c>
      <c r="E523" s="50" t="s">
        <v>4138</v>
      </c>
      <c r="F523" s="50" t="s">
        <v>7409</v>
      </c>
      <c r="G523" s="50" t="s">
        <v>2720</v>
      </c>
      <c r="H523" s="50" t="s">
        <v>2720</v>
      </c>
      <c r="I523" s="50" t="s">
        <v>2389</v>
      </c>
      <c r="J523" s="50">
        <v>2299334</v>
      </c>
      <c r="K523" s="50" t="s">
        <v>7</v>
      </c>
      <c r="L523" s="50" t="s">
        <v>2661</v>
      </c>
      <c r="M523" s="50" t="s">
        <v>143</v>
      </c>
      <c r="N523" s="50" t="s">
        <v>6390</v>
      </c>
      <c r="O523" s="50">
        <v>997172</v>
      </c>
      <c r="P523" s="50" t="s">
        <v>11291</v>
      </c>
      <c r="Q523" s="50" t="s">
        <v>4139</v>
      </c>
      <c r="R523" s="50" t="s">
        <v>10</v>
      </c>
      <c r="S523" s="50" t="s">
        <v>7410</v>
      </c>
      <c r="T523" s="4" t="s">
        <v>7411</v>
      </c>
      <c r="U523" s="4">
        <v>0.86399999999999999</v>
      </c>
    </row>
    <row r="524" spans="1:21" x14ac:dyDescent="0.25">
      <c r="A524" s="44">
        <f>IF(IF(Helper_2!$C$3&lt;&gt;"",COUNTIF(G524:H524,"*"&amp;Helper_2!$C$3&amp;"*"),0)&gt;0,MAX($A$4:A523)+1,0)</f>
        <v>0</v>
      </c>
      <c r="B524" s="44">
        <v>521</v>
      </c>
      <c r="C524" s="44">
        <f>IF(E524="","",IF(COUNTIF($G$4:G524,G524)=1,MAX($C$4:C523)+1,""))</f>
        <v>468</v>
      </c>
      <c r="D524" s="44">
        <v>521</v>
      </c>
      <c r="E524" s="50" t="s">
        <v>4614</v>
      </c>
      <c r="F524" s="50" t="s">
        <v>8268</v>
      </c>
      <c r="G524" s="50" t="s">
        <v>1689</v>
      </c>
      <c r="H524" s="50" t="s">
        <v>1689</v>
      </c>
      <c r="I524" s="50" t="s">
        <v>2389</v>
      </c>
      <c r="J524" s="50">
        <v>2299304</v>
      </c>
      <c r="K524" s="50" t="s">
        <v>7</v>
      </c>
      <c r="L524" s="50" t="s">
        <v>9</v>
      </c>
      <c r="M524" s="50" t="s">
        <v>143</v>
      </c>
      <c r="N524" s="50" t="s">
        <v>6272</v>
      </c>
      <c r="O524" s="50">
        <v>997172</v>
      </c>
      <c r="P524" s="50" t="s">
        <v>11291</v>
      </c>
      <c r="Q524" s="50" t="s">
        <v>529</v>
      </c>
      <c r="R524" s="50" t="s">
        <v>15</v>
      </c>
      <c r="S524" s="50" t="s">
        <v>8269</v>
      </c>
      <c r="T524" s="4" t="s">
        <v>8269</v>
      </c>
      <c r="U524" s="4">
        <v>10.08</v>
      </c>
    </row>
    <row r="525" spans="1:21" x14ac:dyDescent="0.25">
      <c r="A525" s="44">
        <f>IF(IF(Helper_2!$C$3&lt;&gt;"",COUNTIF(G525:H525,"*"&amp;Helper_2!$C$3&amp;"*"),0)&gt;0,MAX($A$4:A524)+1,0)</f>
        <v>0</v>
      </c>
      <c r="B525" s="44">
        <v>522</v>
      </c>
      <c r="C525" s="44">
        <f>IF(E525="","",IF(COUNTIF($G$4:G525,G525)=1,MAX($C$4:C524)+1,""))</f>
        <v>469</v>
      </c>
      <c r="D525" s="44">
        <v>522</v>
      </c>
      <c r="E525" s="50" t="s">
        <v>4052</v>
      </c>
      <c r="F525" s="50" t="s">
        <v>7265</v>
      </c>
      <c r="G525" s="50" t="s">
        <v>2682</v>
      </c>
      <c r="H525" s="50" t="s">
        <v>2682</v>
      </c>
      <c r="I525" s="50" t="s">
        <v>2389</v>
      </c>
      <c r="J525" s="50">
        <v>2299281</v>
      </c>
      <c r="K525" s="50" t="s">
        <v>7</v>
      </c>
      <c r="L525" s="50" t="s">
        <v>2661</v>
      </c>
      <c r="M525" s="50" t="s">
        <v>143</v>
      </c>
      <c r="N525" s="50" t="s">
        <v>6283</v>
      </c>
      <c r="O525" s="50">
        <v>955321</v>
      </c>
      <c r="P525" s="50" t="s">
        <v>6435</v>
      </c>
      <c r="Q525" s="50" t="s">
        <v>4053</v>
      </c>
      <c r="R525" s="50" t="s">
        <v>10</v>
      </c>
      <c r="S525" s="50" t="s">
        <v>7266</v>
      </c>
      <c r="T525" s="4" t="s">
        <v>7266</v>
      </c>
      <c r="U525" s="4">
        <v>0.18</v>
      </c>
    </row>
    <row r="526" spans="1:21" x14ac:dyDescent="0.25">
      <c r="A526" s="44">
        <f>IF(IF(Helper_2!$C$3&lt;&gt;"",COUNTIF(G526:H526,"*"&amp;Helper_2!$C$3&amp;"*"),0)&gt;0,MAX($A$4:A525)+1,0)</f>
        <v>0</v>
      </c>
      <c r="B526" s="44">
        <v>523</v>
      </c>
      <c r="C526" s="44">
        <f>IF(E526="","",IF(COUNTIF($G$4:G526,G526)=1,MAX($C$4:C525)+1,""))</f>
        <v>470</v>
      </c>
      <c r="D526" s="44">
        <v>523</v>
      </c>
      <c r="E526" s="50" t="s">
        <v>4050</v>
      </c>
      <c r="F526" s="50" t="s">
        <v>7263</v>
      </c>
      <c r="G526" s="50" t="s">
        <v>2681</v>
      </c>
      <c r="H526" s="50" t="s">
        <v>2681</v>
      </c>
      <c r="I526" s="50" t="s">
        <v>2389</v>
      </c>
      <c r="J526" s="50">
        <v>2299243</v>
      </c>
      <c r="K526" s="50" t="s">
        <v>7</v>
      </c>
      <c r="L526" s="50" t="s">
        <v>2661</v>
      </c>
      <c r="M526" s="50" t="s">
        <v>143</v>
      </c>
      <c r="N526" s="50" t="s">
        <v>6283</v>
      </c>
      <c r="O526" s="50">
        <v>955321</v>
      </c>
      <c r="P526" s="50" t="s">
        <v>6435</v>
      </c>
      <c r="Q526" s="50" t="s">
        <v>4051</v>
      </c>
      <c r="R526" s="50" t="s">
        <v>10</v>
      </c>
      <c r="S526" s="50" t="s">
        <v>7264</v>
      </c>
      <c r="T526" s="4" t="s">
        <v>7264</v>
      </c>
      <c r="U526" s="4">
        <v>0.18</v>
      </c>
    </row>
    <row r="527" spans="1:21" x14ac:dyDescent="0.25">
      <c r="A527" s="44">
        <f>IF(IF(Helper_2!$C$3&lt;&gt;"",COUNTIF(G527:H527,"*"&amp;Helper_2!$C$3&amp;"*"),0)&gt;0,MAX($A$4:A526)+1,0)</f>
        <v>0</v>
      </c>
      <c r="B527" s="44">
        <v>524</v>
      </c>
      <c r="C527" s="44">
        <f>IF(E527="","",IF(COUNTIF($G$4:G527,G527)=1,MAX($C$4:C526)+1,""))</f>
        <v>471</v>
      </c>
      <c r="D527" s="44">
        <v>524</v>
      </c>
      <c r="E527" s="50" t="s">
        <v>4071</v>
      </c>
      <c r="F527" s="50" t="s">
        <v>7293</v>
      </c>
      <c r="G527" s="50" t="s">
        <v>1332</v>
      </c>
      <c r="H527" s="50" t="s">
        <v>1332</v>
      </c>
      <c r="I527" s="50" t="s">
        <v>2389</v>
      </c>
      <c r="J527" s="50">
        <v>2298793</v>
      </c>
      <c r="K527" s="50" t="s">
        <v>7</v>
      </c>
      <c r="L527" s="50" t="s">
        <v>9</v>
      </c>
      <c r="M527" s="50" t="s">
        <v>143</v>
      </c>
      <c r="N527" s="50" t="s">
        <v>6261</v>
      </c>
      <c r="O527" s="50">
        <v>1000797</v>
      </c>
      <c r="P527" s="50" t="s">
        <v>6524</v>
      </c>
      <c r="Q527" s="50" t="s">
        <v>255</v>
      </c>
      <c r="R527" s="50" t="s">
        <v>10</v>
      </c>
      <c r="S527" s="50" t="s">
        <v>7294</v>
      </c>
      <c r="T527" s="4" t="s">
        <v>7294</v>
      </c>
      <c r="U527" s="4">
        <v>0.02</v>
      </c>
    </row>
    <row r="528" spans="1:21" x14ac:dyDescent="0.25">
      <c r="A528" s="44">
        <f>IF(IF(Helper_2!$C$3&lt;&gt;"",COUNTIF(G528:H528,"*"&amp;Helper_2!$C$3&amp;"*"),0)&gt;0,MAX($A$4:A527)+1,0)</f>
        <v>0</v>
      </c>
      <c r="B528" s="44">
        <v>525</v>
      </c>
      <c r="C528" s="44">
        <f>IF(E528="","",IF(COUNTIF($G$4:G528,G528)=1,MAX($C$4:C527)+1,""))</f>
        <v>472</v>
      </c>
      <c r="D528" s="44">
        <v>525</v>
      </c>
      <c r="E528" s="50" t="s">
        <v>4146</v>
      </c>
      <c r="F528" s="50" t="s">
        <v>7426</v>
      </c>
      <c r="G528" s="50" t="s">
        <v>1385</v>
      </c>
      <c r="H528" s="50" t="s">
        <v>1385</v>
      </c>
      <c r="I528" s="50" t="s">
        <v>2389</v>
      </c>
      <c r="J528" s="50">
        <v>2298779</v>
      </c>
      <c r="K528" s="50" t="s">
        <v>7</v>
      </c>
      <c r="L528" s="50" t="s">
        <v>9</v>
      </c>
      <c r="M528" s="50" t="s">
        <v>143</v>
      </c>
      <c r="N528" s="50" t="s">
        <v>88</v>
      </c>
      <c r="O528" s="50">
        <v>994246</v>
      </c>
      <c r="P528" s="50" t="s">
        <v>7153</v>
      </c>
      <c r="Q528" s="50" t="s">
        <v>304</v>
      </c>
      <c r="R528" s="50" t="s">
        <v>10</v>
      </c>
      <c r="S528" s="50" t="s">
        <v>7427</v>
      </c>
      <c r="T528" s="4" t="s">
        <v>7427</v>
      </c>
      <c r="U528" s="4">
        <v>0.37</v>
      </c>
    </row>
    <row r="529" spans="1:21" x14ac:dyDescent="0.25">
      <c r="A529" s="44">
        <f>IF(IF(Helper_2!$C$3&lt;&gt;"",COUNTIF(G529:H529,"*"&amp;Helper_2!$C$3&amp;"*"),0)&gt;0,MAX($A$4:A528)+1,0)</f>
        <v>0</v>
      </c>
      <c r="B529" s="44">
        <v>526</v>
      </c>
      <c r="C529" s="44">
        <f>IF(E529="","",IF(COUNTIF($G$4:G529,G529)=1,MAX($C$4:C528)+1,""))</f>
        <v>473</v>
      </c>
      <c r="D529" s="44">
        <v>526</v>
      </c>
      <c r="E529" s="50" t="s">
        <v>4144</v>
      </c>
      <c r="F529" s="50" t="s">
        <v>7422</v>
      </c>
      <c r="G529" s="50" t="s">
        <v>2725</v>
      </c>
      <c r="H529" s="50" t="s">
        <v>2725</v>
      </c>
      <c r="I529" s="50" t="s">
        <v>2389</v>
      </c>
      <c r="J529" s="50">
        <v>2298777</v>
      </c>
      <c r="K529" s="50" t="s">
        <v>7</v>
      </c>
      <c r="L529" s="50" t="s">
        <v>2687</v>
      </c>
      <c r="M529" s="50" t="s">
        <v>143</v>
      </c>
      <c r="N529" s="50" t="s">
        <v>6267</v>
      </c>
      <c r="O529" s="50">
        <v>994246</v>
      </c>
      <c r="P529" s="50" t="s">
        <v>7153</v>
      </c>
      <c r="Q529" s="50" t="s">
        <v>2726</v>
      </c>
      <c r="R529" s="50" t="s">
        <v>15</v>
      </c>
      <c r="S529" s="50" t="s">
        <v>7423</v>
      </c>
      <c r="T529" s="4" t="s">
        <v>7423</v>
      </c>
      <c r="U529" s="4">
        <v>2.16</v>
      </c>
    </row>
    <row r="530" spans="1:21" x14ac:dyDescent="0.25">
      <c r="A530" s="44">
        <f>IF(IF(Helper_2!$C$3&lt;&gt;"",COUNTIF(G530:H530,"*"&amp;Helper_2!$C$3&amp;"*"),0)&gt;0,MAX($A$4:A529)+1,0)</f>
        <v>0</v>
      </c>
      <c r="B530" s="44">
        <v>527</v>
      </c>
      <c r="C530" s="44">
        <f>IF(E530="","",IF(COUNTIF($G$4:G530,G530)=1,MAX($C$4:C529)+1,""))</f>
        <v>474</v>
      </c>
      <c r="D530" s="44">
        <v>527</v>
      </c>
      <c r="E530" s="50" t="s">
        <v>4143</v>
      </c>
      <c r="F530" s="50" t="s">
        <v>7420</v>
      </c>
      <c r="G530" s="50" t="s">
        <v>2723</v>
      </c>
      <c r="H530" s="50" t="s">
        <v>2723</v>
      </c>
      <c r="I530" s="50" t="s">
        <v>2389</v>
      </c>
      <c r="J530" s="50">
        <v>2298766</v>
      </c>
      <c r="K530" s="50" t="s">
        <v>7</v>
      </c>
      <c r="L530" s="50" t="s">
        <v>2687</v>
      </c>
      <c r="M530" s="50" t="s">
        <v>143</v>
      </c>
      <c r="N530" s="50" t="s">
        <v>6267</v>
      </c>
      <c r="O530" s="50">
        <v>994246</v>
      </c>
      <c r="P530" s="50" t="s">
        <v>7153</v>
      </c>
      <c r="Q530" s="50" t="s">
        <v>2724</v>
      </c>
      <c r="R530" s="50" t="s">
        <v>15</v>
      </c>
      <c r="S530" s="50" t="s">
        <v>7421</v>
      </c>
      <c r="T530" s="4" t="s">
        <v>7421</v>
      </c>
      <c r="U530" s="4">
        <v>21.6</v>
      </c>
    </row>
    <row r="531" spans="1:21" x14ac:dyDescent="0.25">
      <c r="A531" s="44">
        <f>IF(IF(Helper_2!$C$3&lt;&gt;"",COUNTIF(G531:H531,"*"&amp;Helper_2!$C$3&amp;"*"),0)&gt;0,MAX($A$4:A530)+1,0)</f>
        <v>0</v>
      </c>
      <c r="B531" s="44">
        <v>528</v>
      </c>
      <c r="C531" s="44">
        <f>IF(E531="","",IF(COUNTIF($G$4:G531,G531)=1,MAX($C$4:C530)+1,""))</f>
        <v>475</v>
      </c>
      <c r="D531" s="44">
        <v>528</v>
      </c>
      <c r="E531" s="50" t="s">
        <v>4142</v>
      </c>
      <c r="F531" s="50" t="s">
        <v>7418</v>
      </c>
      <c r="G531" s="50" t="s">
        <v>2721</v>
      </c>
      <c r="H531" s="50" t="s">
        <v>2721</v>
      </c>
      <c r="I531" s="50" t="s">
        <v>2389</v>
      </c>
      <c r="J531" s="50">
        <v>2298764</v>
      </c>
      <c r="K531" s="50" t="s">
        <v>7</v>
      </c>
      <c r="L531" s="50" t="s">
        <v>2661</v>
      </c>
      <c r="M531" s="50" t="s">
        <v>143</v>
      </c>
      <c r="N531" s="50" t="s">
        <v>6267</v>
      </c>
      <c r="O531" s="50">
        <v>994246</v>
      </c>
      <c r="P531" s="50" t="s">
        <v>7153</v>
      </c>
      <c r="Q531" s="50" t="s">
        <v>2722</v>
      </c>
      <c r="R531" s="50" t="s">
        <v>15</v>
      </c>
      <c r="S531" s="50" t="s">
        <v>7419</v>
      </c>
      <c r="T531" s="4" t="s">
        <v>7419</v>
      </c>
      <c r="U531" s="4">
        <v>0.4</v>
      </c>
    </row>
    <row r="532" spans="1:21" x14ac:dyDescent="0.25">
      <c r="A532" s="44">
        <f>IF(IF(Helper_2!$C$3&lt;&gt;"",COUNTIF(G532:H532,"*"&amp;Helper_2!$C$3&amp;"*"),0)&gt;0,MAX($A$4:A531)+1,0)</f>
        <v>0</v>
      </c>
      <c r="B532" s="44">
        <v>529</v>
      </c>
      <c r="C532" s="44">
        <f>IF(E532="","",IF(COUNTIF($G$4:G532,G532)=1,MAX($C$4:C531)+1,""))</f>
        <v>476</v>
      </c>
      <c r="D532" s="44">
        <v>529</v>
      </c>
      <c r="E532" s="50" t="s">
        <v>4239</v>
      </c>
      <c r="F532" s="50" t="s">
        <v>7605</v>
      </c>
      <c r="G532" s="50" t="s">
        <v>1449</v>
      </c>
      <c r="H532" s="50" t="s">
        <v>1449</v>
      </c>
      <c r="I532" s="50" t="s">
        <v>2389</v>
      </c>
      <c r="J532" s="50">
        <v>2298612</v>
      </c>
      <c r="K532" s="50" t="s">
        <v>7</v>
      </c>
      <c r="L532" s="50" t="s">
        <v>9</v>
      </c>
      <c r="M532" s="50" t="s">
        <v>143</v>
      </c>
      <c r="N532" s="50" t="s">
        <v>6272</v>
      </c>
      <c r="O532" s="50">
        <v>994014</v>
      </c>
      <c r="P532" s="50" t="s">
        <v>6511</v>
      </c>
      <c r="Q532" s="50" t="s">
        <v>2788</v>
      </c>
      <c r="R532" s="50" t="s">
        <v>15</v>
      </c>
      <c r="S532" s="50" t="s">
        <v>7606</v>
      </c>
      <c r="T532" s="4" t="s">
        <v>7606</v>
      </c>
      <c r="U532" s="4">
        <v>1.44</v>
      </c>
    </row>
    <row r="533" spans="1:21" x14ac:dyDescent="0.25">
      <c r="A533" s="44">
        <f>IF(IF(Helper_2!$C$3&lt;&gt;"",COUNTIF(G533:H533,"*"&amp;Helper_2!$C$3&amp;"*"),0)&gt;0,MAX($A$4:A532)+1,0)</f>
        <v>0</v>
      </c>
      <c r="B533" s="44">
        <v>530</v>
      </c>
      <c r="C533" s="44">
        <f>IF(E533="","",IF(COUNTIF($G$4:G533,G533)=1,MAX($C$4:C532)+1,""))</f>
        <v>477</v>
      </c>
      <c r="D533" s="44">
        <v>530</v>
      </c>
      <c r="E533" s="50" t="s">
        <v>4238</v>
      </c>
      <c r="F533" s="50" t="s">
        <v>7603</v>
      </c>
      <c r="G533" s="50" t="s">
        <v>1448</v>
      </c>
      <c r="H533" s="50" t="s">
        <v>1448</v>
      </c>
      <c r="I533" s="50" t="s">
        <v>2389</v>
      </c>
      <c r="J533" s="50">
        <v>2298609</v>
      </c>
      <c r="K533" s="50" t="s">
        <v>7</v>
      </c>
      <c r="L533" s="50" t="s">
        <v>9</v>
      </c>
      <c r="M533" s="50" t="s">
        <v>143</v>
      </c>
      <c r="N533" s="50" t="s">
        <v>6272</v>
      </c>
      <c r="O533" s="50">
        <v>994014</v>
      </c>
      <c r="P533" s="50" t="s">
        <v>6511</v>
      </c>
      <c r="Q533" s="50" t="s">
        <v>351</v>
      </c>
      <c r="R533" s="50" t="s">
        <v>10</v>
      </c>
      <c r="S533" s="50" t="s">
        <v>7604</v>
      </c>
      <c r="T533" s="4" t="s">
        <v>7604</v>
      </c>
      <c r="U533" s="4">
        <v>1.44</v>
      </c>
    </row>
    <row r="534" spans="1:21" x14ac:dyDescent="0.25">
      <c r="A534" s="44">
        <f>IF(IF(Helper_2!$C$3&lt;&gt;"",COUNTIF(G534:H534,"*"&amp;Helper_2!$C$3&amp;"*"),0)&gt;0,MAX($A$4:A533)+1,0)</f>
        <v>0</v>
      </c>
      <c r="B534" s="44">
        <v>531</v>
      </c>
      <c r="C534" s="44">
        <f>IF(E534="","",IF(COUNTIF($G$4:G534,G534)=1,MAX($C$4:C533)+1,""))</f>
        <v>478</v>
      </c>
      <c r="D534" s="44">
        <v>531</v>
      </c>
      <c r="E534" s="50" t="s">
        <v>4237</v>
      </c>
      <c r="F534" s="50" t="s">
        <v>7601</v>
      </c>
      <c r="G534" s="50" t="s">
        <v>1447</v>
      </c>
      <c r="H534" s="50" t="s">
        <v>1447</v>
      </c>
      <c r="I534" s="50" t="s">
        <v>2389</v>
      </c>
      <c r="J534" s="50">
        <v>2298607</v>
      </c>
      <c r="K534" s="50" t="s">
        <v>7</v>
      </c>
      <c r="L534" s="50" t="s">
        <v>9</v>
      </c>
      <c r="M534" s="50" t="s">
        <v>143</v>
      </c>
      <c r="N534" s="50" t="s">
        <v>6272</v>
      </c>
      <c r="O534" s="50">
        <v>994014</v>
      </c>
      <c r="P534" s="50" t="s">
        <v>6511</v>
      </c>
      <c r="Q534" s="50" t="s">
        <v>350</v>
      </c>
      <c r="R534" s="50" t="s">
        <v>15</v>
      </c>
      <c r="S534" s="50" t="s">
        <v>7602</v>
      </c>
      <c r="T534" s="4" t="s">
        <v>7602</v>
      </c>
      <c r="U534" s="4">
        <v>1.44</v>
      </c>
    </row>
    <row r="535" spans="1:21" x14ac:dyDescent="0.25">
      <c r="A535" s="44">
        <f>IF(IF(Helper_2!$C$3&lt;&gt;"",COUNTIF(G535:H535,"*"&amp;Helper_2!$C$3&amp;"*"),0)&gt;0,MAX($A$4:A534)+1,0)</f>
        <v>0</v>
      </c>
      <c r="B535" s="44">
        <v>532</v>
      </c>
      <c r="C535" s="44">
        <f>IF(E535="","",IF(COUNTIF($G$4:G535,G535)=1,MAX($C$4:C534)+1,""))</f>
        <v>479</v>
      </c>
      <c r="D535" s="44">
        <v>532</v>
      </c>
      <c r="E535" s="50" t="s">
        <v>5614</v>
      </c>
      <c r="F535" s="50" t="s">
        <v>9862</v>
      </c>
      <c r="G535" s="50" t="s">
        <v>3701</v>
      </c>
      <c r="H535" s="50" t="s">
        <v>3701</v>
      </c>
      <c r="I535" s="50" t="s">
        <v>2389</v>
      </c>
      <c r="J535" s="50">
        <v>2298605</v>
      </c>
      <c r="K535" s="50" t="s">
        <v>7</v>
      </c>
      <c r="L535" s="50" t="s">
        <v>2661</v>
      </c>
      <c r="M535" s="50" t="s">
        <v>143</v>
      </c>
      <c r="N535" s="50" t="s">
        <v>6272</v>
      </c>
      <c r="O535" s="50">
        <v>1046954</v>
      </c>
      <c r="P535" s="50" t="s">
        <v>6299</v>
      </c>
      <c r="Q535" s="50" t="s">
        <v>3702</v>
      </c>
      <c r="R535" s="50" t="s">
        <v>10</v>
      </c>
      <c r="S535" s="50" t="s">
        <v>9863</v>
      </c>
      <c r="T535" s="4" t="s">
        <v>9863</v>
      </c>
      <c r="U535" s="4">
        <v>0</v>
      </c>
    </row>
    <row r="536" spans="1:21" x14ac:dyDescent="0.25">
      <c r="A536" s="44">
        <f>IF(IF(Helper_2!$C$3&lt;&gt;"",COUNTIF(G536:H536,"*"&amp;Helper_2!$C$3&amp;"*"),0)&gt;0,MAX($A$4:A535)+1,0)</f>
        <v>0</v>
      </c>
      <c r="B536" s="44">
        <v>533</v>
      </c>
      <c r="C536" s="44">
        <f>IF(E536="","",IF(COUNTIF($G$4:G536,G536)=1,MAX($C$4:C535)+1,""))</f>
        <v>480</v>
      </c>
      <c r="D536" s="44">
        <v>533</v>
      </c>
      <c r="E536" s="50" t="s">
        <v>5613</v>
      </c>
      <c r="F536" s="50" t="s">
        <v>9860</v>
      </c>
      <c r="G536" s="50" t="s">
        <v>3699</v>
      </c>
      <c r="H536" s="50" t="s">
        <v>3699</v>
      </c>
      <c r="I536" s="50" t="s">
        <v>2389</v>
      </c>
      <c r="J536" s="50">
        <v>2298603</v>
      </c>
      <c r="K536" s="50" t="s">
        <v>7</v>
      </c>
      <c r="L536" s="50" t="s">
        <v>2661</v>
      </c>
      <c r="M536" s="50" t="s">
        <v>143</v>
      </c>
      <c r="N536" s="50" t="s">
        <v>6272</v>
      </c>
      <c r="O536" s="50">
        <v>1046954</v>
      </c>
      <c r="P536" s="50" t="s">
        <v>6299</v>
      </c>
      <c r="Q536" s="50" t="s">
        <v>3700</v>
      </c>
      <c r="R536" s="50" t="s">
        <v>10</v>
      </c>
      <c r="S536" s="50" t="s">
        <v>9861</v>
      </c>
      <c r="T536" s="4" t="s">
        <v>9861</v>
      </c>
      <c r="U536" s="4">
        <v>0</v>
      </c>
    </row>
    <row r="537" spans="1:21" x14ac:dyDescent="0.25">
      <c r="A537" s="44">
        <f>IF(IF(Helper_2!$C$3&lt;&gt;"",COUNTIF(G537:H537,"*"&amp;Helper_2!$C$3&amp;"*"),0)&gt;0,MAX($A$4:A536)+1,0)</f>
        <v>0</v>
      </c>
      <c r="B537" s="44">
        <v>534</v>
      </c>
      <c r="C537" s="44">
        <f>IF(E537="","",IF(COUNTIF($G$4:G537,G537)=1,MAX($C$4:C536)+1,""))</f>
        <v>481</v>
      </c>
      <c r="D537" s="44">
        <v>534</v>
      </c>
      <c r="E537" s="50" t="s">
        <v>5612</v>
      </c>
      <c r="F537" s="50" t="s">
        <v>9858</v>
      </c>
      <c r="G537" s="50" t="s">
        <v>3697</v>
      </c>
      <c r="H537" s="50" t="s">
        <v>3697</v>
      </c>
      <c r="I537" s="50" t="s">
        <v>2389</v>
      </c>
      <c r="J537" s="50">
        <v>2298599</v>
      </c>
      <c r="K537" s="50" t="s">
        <v>7</v>
      </c>
      <c r="L537" s="50" t="s">
        <v>2661</v>
      </c>
      <c r="M537" s="50" t="s">
        <v>143</v>
      </c>
      <c r="N537" s="50" t="s">
        <v>6272</v>
      </c>
      <c r="O537" s="50">
        <v>1046954</v>
      </c>
      <c r="P537" s="50" t="s">
        <v>6299</v>
      </c>
      <c r="Q537" s="50" t="s">
        <v>3698</v>
      </c>
      <c r="R537" s="50" t="s">
        <v>10</v>
      </c>
      <c r="S537" s="50" t="s">
        <v>9859</v>
      </c>
      <c r="T537" s="4" t="s">
        <v>9859</v>
      </c>
      <c r="U537" s="4">
        <v>0</v>
      </c>
    </row>
    <row r="538" spans="1:21" x14ac:dyDescent="0.25">
      <c r="A538" s="44">
        <f>IF(IF(Helper_2!$C$3&lt;&gt;"",COUNTIF(G538:H538,"*"&amp;Helper_2!$C$3&amp;"*"),0)&gt;0,MAX($A$4:A537)+1,0)</f>
        <v>0</v>
      </c>
      <c r="B538" s="44">
        <v>535</v>
      </c>
      <c r="C538" s="44">
        <f>IF(E538="","",IF(COUNTIF($G$4:G538,G538)=1,MAX($C$4:C537)+1,""))</f>
        <v>482</v>
      </c>
      <c r="D538" s="44">
        <v>535</v>
      </c>
      <c r="E538" s="50" t="s">
        <v>5611</v>
      </c>
      <c r="F538" s="50" t="s">
        <v>9856</v>
      </c>
      <c r="G538" s="50" t="s">
        <v>3695</v>
      </c>
      <c r="H538" s="50" t="s">
        <v>3695</v>
      </c>
      <c r="I538" s="50" t="s">
        <v>2389</v>
      </c>
      <c r="J538" s="50">
        <v>2298597</v>
      </c>
      <c r="K538" s="50" t="s">
        <v>7</v>
      </c>
      <c r="L538" s="50" t="s">
        <v>2661</v>
      </c>
      <c r="M538" s="50" t="s">
        <v>143</v>
      </c>
      <c r="N538" s="50" t="s">
        <v>6272</v>
      </c>
      <c r="O538" s="50">
        <v>1046954</v>
      </c>
      <c r="P538" s="50" t="s">
        <v>6299</v>
      </c>
      <c r="Q538" s="50" t="s">
        <v>3696</v>
      </c>
      <c r="R538" s="50" t="s">
        <v>10</v>
      </c>
      <c r="S538" s="50" t="s">
        <v>9857</v>
      </c>
      <c r="T538" s="4" t="s">
        <v>9857</v>
      </c>
      <c r="U538" s="4">
        <v>0</v>
      </c>
    </row>
    <row r="539" spans="1:21" x14ac:dyDescent="0.25">
      <c r="A539" s="44">
        <f>IF(IF(Helper_2!$C$3&lt;&gt;"",COUNTIF(G539:H539,"*"&amp;Helper_2!$C$3&amp;"*"),0)&gt;0,MAX($A$4:A538)+1,0)</f>
        <v>0</v>
      </c>
      <c r="B539" s="44">
        <v>536</v>
      </c>
      <c r="C539" s="44">
        <f>IF(E539="","",IF(COUNTIF($G$4:G539,G539)=1,MAX($C$4:C538)+1,""))</f>
        <v>483</v>
      </c>
      <c r="D539" s="44">
        <v>536</v>
      </c>
      <c r="E539" s="50" t="s">
        <v>4097</v>
      </c>
      <c r="F539" s="50" t="s">
        <v>7340</v>
      </c>
      <c r="G539" s="50" t="s">
        <v>1354</v>
      </c>
      <c r="H539" s="50" t="s">
        <v>1354</v>
      </c>
      <c r="I539" s="50" t="s">
        <v>2389</v>
      </c>
      <c r="J539" s="50">
        <v>2298569</v>
      </c>
      <c r="K539" s="50" t="s">
        <v>7</v>
      </c>
      <c r="L539" s="50" t="s">
        <v>9</v>
      </c>
      <c r="M539" s="50" t="s">
        <v>143</v>
      </c>
      <c r="N539" s="50" t="s">
        <v>6261</v>
      </c>
      <c r="O539" s="50">
        <v>994146</v>
      </c>
      <c r="P539" s="50" t="s">
        <v>11383</v>
      </c>
      <c r="Q539" s="50" t="s">
        <v>279</v>
      </c>
      <c r="R539" s="50" t="s">
        <v>10</v>
      </c>
      <c r="S539" s="50" t="s">
        <v>11384</v>
      </c>
      <c r="T539" s="4" t="s">
        <v>7341</v>
      </c>
      <c r="U539" s="4">
        <v>0.04</v>
      </c>
    </row>
    <row r="540" spans="1:21" x14ac:dyDescent="0.25">
      <c r="A540" s="44">
        <f>IF(IF(Helper_2!$C$3&lt;&gt;"",COUNTIF(G540:H540,"*"&amp;Helper_2!$C$3&amp;"*"),0)&gt;0,MAX($A$4:A539)+1,0)</f>
        <v>0</v>
      </c>
      <c r="B540" s="44">
        <v>537</v>
      </c>
      <c r="C540" s="44">
        <f>IF(E540="","",IF(COUNTIF($G$4:G540,G540)=1,MAX($C$4:C539)+1,""))</f>
        <v>484</v>
      </c>
      <c r="D540" s="44">
        <v>537</v>
      </c>
      <c r="E540" s="50" t="s">
        <v>4096</v>
      </c>
      <c r="F540" s="50" t="s">
        <v>7338</v>
      </c>
      <c r="G540" s="50" t="s">
        <v>1353</v>
      </c>
      <c r="H540" s="50" t="s">
        <v>1353</v>
      </c>
      <c r="I540" s="50" t="s">
        <v>2389</v>
      </c>
      <c r="J540" s="50">
        <v>2298562</v>
      </c>
      <c r="K540" s="50" t="s">
        <v>7</v>
      </c>
      <c r="L540" s="50" t="s">
        <v>9</v>
      </c>
      <c r="M540" s="50" t="s">
        <v>143</v>
      </c>
      <c r="N540" s="50" t="s">
        <v>6261</v>
      </c>
      <c r="O540" s="50">
        <v>994146</v>
      </c>
      <c r="P540" s="50" t="s">
        <v>11383</v>
      </c>
      <c r="Q540" s="50" t="s">
        <v>278</v>
      </c>
      <c r="R540" s="50" t="s">
        <v>10</v>
      </c>
      <c r="S540" s="50" t="s">
        <v>11385</v>
      </c>
      <c r="T540" s="4" t="s">
        <v>7339</v>
      </c>
      <c r="U540" s="4">
        <v>0.02</v>
      </c>
    </row>
    <row r="541" spans="1:21" x14ac:dyDescent="0.25">
      <c r="A541" s="44">
        <f>IF(IF(Helper_2!$C$3&lt;&gt;"",COUNTIF(G541:H541,"*"&amp;Helper_2!$C$3&amp;"*"),0)&gt;0,MAX($A$4:A540)+1,0)</f>
        <v>0</v>
      </c>
      <c r="B541" s="44">
        <v>538</v>
      </c>
      <c r="C541" s="44">
        <f>IF(E541="","",IF(COUNTIF($G$4:G541,G541)=1,MAX($C$4:C540)+1,""))</f>
        <v>485</v>
      </c>
      <c r="D541" s="44">
        <v>538</v>
      </c>
      <c r="E541" s="50" t="s">
        <v>4095</v>
      </c>
      <c r="F541" s="50" t="s">
        <v>7336</v>
      </c>
      <c r="G541" s="50" t="s">
        <v>1352</v>
      </c>
      <c r="H541" s="50" t="s">
        <v>1352</v>
      </c>
      <c r="I541" s="50" t="s">
        <v>2389</v>
      </c>
      <c r="J541" s="50">
        <v>2298560</v>
      </c>
      <c r="K541" s="50" t="s">
        <v>7</v>
      </c>
      <c r="L541" s="50" t="s">
        <v>9</v>
      </c>
      <c r="M541" s="50" t="s">
        <v>143</v>
      </c>
      <c r="N541" s="50" t="s">
        <v>6272</v>
      </c>
      <c r="O541" s="50">
        <v>949937</v>
      </c>
      <c r="P541" s="50" t="s">
        <v>6506</v>
      </c>
      <c r="Q541" s="50" t="s">
        <v>277</v>
      </c>
      <c r="R541" s="50" t="s">
        <v>10</v>
      </c>
      <c r="S541" s="50" t="s">
        <v>11386</v>
      </c>
      <c r="T541" s="4" t="s">
        <v>7337</v>
      </c>
      <c r="U541" s="4">
        <v>0.05</v>
      </c>
    </row>
    <row r="542" spans="1:21" x14ac:dyDescent="0.25">
      <c r="A542" s="44">
        <f>IF(IF(Helper_2!$C$3&lt;&gt;"",COUNTIF(G542:H542,"*"&amp;Helper_2!$C$3&amp;"*"),0)&gt;0,MAX($A$4:A541)+1,0)</f>
        <v>0</v>
      </c>
      <c r="B542" s="44">
        <v>539</v>
      </c>
      <c r="C542" s="44">
        <f>IF(E542="","",IF(COUNTIF($G$4:G542,G542)=1,MAX($C$4:C541)+1,""))</f>
        <v>486</v>
      </c>
      <c r="D542" s="44">
        <v>539</v>
      </c>
      <c r="E542" s="50" t="s">
        <v>4094</v>
      </c>
      <c r="F542" s="50" t="s">
        <v>7334</v>
      </c>
      <c r="G542" s="50" t="s">
        <v>1351</v>
      </c>
      <c r="H542" s="50" t="s">
        <v>1351</v>
      </c>
      <c r="I542" s="50" t="s">
        <v>2389</v>
      </c>
      <c r="J542" s="50">
        <v>2298552</v>
      </c>
      <c r="K542" s="50" t="s">
        <v>7</v>
      </c>
      <c r="L542" s="50" t="s">
        <v>9</v>
      </c>
      <c r="M542" s="50" t="s">
        <v>143</v>
      </c>
      <c r="N542" s="50" t="s">
        <v>88</v>
      </c>
      <c r="O542" s="50">
        <v>949937</v>
      </c>
      <c r="P542" s="50" t="s">
        <v>6506</v>
      </c>
      <c r="Q542" s="50" t="s">
        <v>276</v>
      </c>
      <c r="R542" s="50" t="s">
        <v>10</v>
      </c>
      <c r="S542" s="50" t="s">
        <v>11387</v>
      </c>
      <c r="T542" s="4" t="s">
        <v>7335</v>
      </c>
      <c r="U542" s="4">
        <v>0.09</v>
      </c>
    </row>
    <row r="543" spans="1:21" x14ac:dyDescent="0.25">
      <c r="A543" s="44">
        <f>IF(IF(Helper_2!$C$3&lt;&gt;"",COUNTIF(G543:H543,"*"&amp;Helper_2!$C$3&amp;"*"),0)&gt;0,MAX($A$4:A542)+1,0)</f>
        <v>0</v>
      </c>
      <c r="B543" s="44">
        <v>540</v>
      </c>
      <c r="C543" s="44">
        <f>IF(E543="","",IF(COUNTIF($G$4:G543,G543)=1,MAX($C$4:C542)+1,""))</f>
        <v>487</v>
      </c>
      <c r="D543" s="44">
        <v>540</v>
      </c>
      <c r="E543" s="50" t="s">
        <v>4602</v>
      </c>
      <c r="F543" s="50" t="s">
        <v>11388</v>
      </c>
      <c r="G543" s="50" t="s">
        <v>1683</v>
      </c>
      <c r="H543" s="50" t="s">
        <v>1683</v>
      </c>
      <c r="I543" s="50" t="s">
        <v>2389</v>
      </c>
      <c r="J543" s="50">
        <v>2298550</v>
      </c>
      <c r="K543" s="50" t="s">
        <v>7</v>
      </c>
      <c r="L543" s="50" t="s">
        <v>9</v>
      </c>
      <c r="M543" s="50" t="s">
        <v>143</v>
      </c>
      <c r="N543" s="50" t="s">
        <v>6261</v>
      </c>
      <c r="O543" s="50">
        <v>995224</v>
      </c>
      <c r="P543" s="50" t="s">
        <v>6268</v>
      </c>
      <c r="Q543" s="50" t="s">
        <v>2999</v>
      </c>
      <c r="R543" s="50" t="s">
        <v>15</v>
      </c>
      <c r="S543" s="50" t="s">
        <v>11389</v>
      </c>
      <c r="T543" s="4" t="s">
        <v>11389</v>
      </c>
      <c r="U543" s="4">
        <v>9.69</v>
      </c>
    </row>
    <row r="544" spans="1:21" x14ac:dyDescent="0.25">
      <c r="A544" s="44">
        <f>IF(IF(Helper_2!$C$3&lt;&gt;"",COUNTIF(G544:H544,"*"&amp;Helper_2!$C$3&amp;"*"),0)&gt;0,MAX($A$4:A543)+1,0)</f>
        <v>0</v>
      </c>
      <c r="B544" s="44">
        <v>541</v>
      </c>
      <c r="C544" s="44">
        <f>IF(E544="","",IF(COUNTIF($G$4:G544,G544)=1,MAX($C$4:C543)+1,""))</f>
        <v>488</v>
      </c>
      <c r="D544" s="44">
        <v>541</v>
      </c>
      <c r="E544" s="50" t="s">
        <v>4626</v>
      </c>
      <c r="F544" s="50" t="s">
        <v>8291</v>
      </c>
      <c r="G544" s="50" t="s">
        <v>1697</v>
      </c>
      <c r="H544" s="50" t="s">
        <v>1697</v>
      </c>
      <c r="I544" s="50" t="s">
        <v>2389</v>
      </c>
      <c r="J544" s="50">
        <v>2298545</v>
      </c>
      <c r="K544" s="50" t="s">
        <v>7</v>
      </c>
      <c r="L544" s="50" t="s">
        <v>9</v>
      </c>
      <c r="M544" s="50" t="s">
        <v>143</v>
      </c>
      <c r="N544" s="50" t="s">
        <v>6263</v>
      </c>
      <c r="O544" s="50">
        <v>972984</v>
      </c>
      <c r="P544" s="50" t="s">
        <v>6264</v>
      </c>
      <c r="Q544" s="50" t="s">
        <v>534</v>
      </c>
      <c r="R544" s="50" t="s">
        <v>15</v>
      </c>
      <c r="S544" s="50" t="s">
        <v>11390</v>
      </c>
      <c r="T544" s="4" t="s">
        <v>11390</v>
      </c>
      <c r="U544" s="4">
        <v>0</v>
      </c>
    </row>
    <row r="545" spans="1:21" x14ac:dyDescent="0.25">
      <c r="A545" s="44">
        <f>IF(IF(Helper_2!$C$3&lt;&gt;"",COUNTIF(G545:H545,"*"&amp;Helper_2!$C$3&amp;"*"),0)&gt;0,MAX($A$4:A544)+1,0)</f>
        <v>0</v>
      </c>
      <c r="B545" s="44">
        <v>542</v>
      </c>
      <c r="C545" s="44">
        <f>IF(E545="","",IF(COUNTIF($G$4:G545,G545)=1,MAX($C$4:C544)+1,""))</f>
        <v>489</v>
      </c>
      <c r="D545" s="44">
        <v>542</v>
      </c>
      <c r="E545" s="50" t="s">
        <v>4625</v>
      </c>
      <c r="F545" s="50" t="s">
        <v>8289</v>
      </c>
      <c r="G545" s="50" t="s">
        <v>1696</v>
      </c>
      <c r="H545" s="50" t="s">
        <v>1696</v>
      </c>
      <c r="I545" s="50" t="s">
        <v>2389</v>
      </c>
      <c r="J545" s="50">
        <v>2298543</v>
      </c>
      <c r="K545" s="50" t="s">
        <v>7</v>
      </c>
      <c r="L545" s="50" t="s">
        <v>9</v>
      </c>
      <c r="M545" s="50" t="s">
        <v>143</v>
      </c>
      <c r="N545" s="50" t="s">
        <v>6263</v>
      </c>
      <c r="O545" s="50">
        <v>972984</v>
      </c>
      <c r="P545" s="50" t="s">
        <v>6264</v>
      </c>
      <c r="Q545" s="50" t="s">
        <v>533</v>
      </c>
      <c r="R545" s="50" t="s">
        <v>15</v>
      </c>
      <c r="S545" s="50" t="s">
        <v>8290</v>
      </c>
      <c r="T545" s="4" t="s">
        <v>8290</v>
      </c>
      <c r="U545" s="4">
        <v>1.44</v>
      </c>
    </row>
    <row r="546" spans="1:21" x14ac:dyDescent="0.25">
      <c r="A546" s="44">
        <f>IF(IF(Helper_2!$C$3&lt;&gt;"",COUNTIF(G546:H546,"*"&amp;Helper_2!$C$3&amp;"*"),0)&gt;0,MAX($A$4:A545)+1,0)</f>
        <v>0</v>
      </c>
      <c r="B546" s="44">
        <v>543</v>
      </c>
      <c r="C546" s="44">
        <f>IF(E546="","",IF(COUNTIF($G$4:G546,G546)=1,MAX($C$4:C545)+1,""))</f>
        <v>490</v>
      </c>
      <c r="D546" s="44">
        <v>543</v>
      </c>
      <c r="E546" s="50" t="s">
        <v>5466</v>
      </c>
      <c r="F546" s="50" t="s">
        <v>9640</v>
      </c>
      <c r="G546" s="50" t="s">
        <v>2234</v>
      </c>
      <c r="H546" s="50" t="s">
        <v>2234</v>
      </c>
      <c r="I546" s="50" t="s">
        <v>2389</v>
      </c>
      <c r="J546" s="50">
        <v>2298428</v>
      </c>
      <c r="K546" s="50" t="s">
        <v>7</v>
      </c>
      <c r="L546" s="50" t="s">
        <v>9</v>
      </c>
      <c r="M546" s="50" t="s">
        <v>143</v>
      </c>
      <c r="N546" s="50" t="s">
        <v>6261</v>
      </c>
      <c r="O546" s="50">
        <v>995221</v>
      </c>
      <c r="P546" s="50" t="s">
        <v>6487</v>
      </c>
      <c r="Q546" s="50" t="s">
        <v>945</v>
      </c>
      <c r="R546" s="50" t="s">
        <v>8</v>
      </c>
      <c r="S546" s="50" t="s">
        <v>9641</v>
      </c>
      <c r="T546" s="4" t="s">
        <v>9641</v>
      </c>
      <c r="U546" s="4">
        <v>1</v>
      </c>
    </row>
    <row r="547" spans="1:21" x14ac:dyDescent="0.25">
      <c r="A547" s="44">
        <f>IF(IF(Helper_2!$C$3&lt;&gt;"",COUNTIF(G547:H547,"*"&amp;Helper_2!$C$3&amp;"*"),0)&gt;0,MAX($A$4:A546)+1,0)</f>
        <v>0</v>
      </c>
      <c r="B547" s="44">
        <v>544</v>
      </c>
      <c r="C547" s="44">
        <f>IF(E547="","",IF(COUNTIF($G$4:G547,G547)=1,MAX($C$4:C546)+1,""))</f>
        <v>491</v>
      </c>
      <c r="D547" s="44">
        <v>544</v>
      </c>
      <c r="E547" s="50" t="s">
        <v>4043</v>
      </c>
      <c r="F547" s="50" t="s">
        <v>7250</v>
      </c>
      <c r="G547" s="50" t="s">
        <v>1313</v>
      </c>
      <c r="H547" s="50" t="s">
        <v>1313</v>
      </c>
      <c r="I547" s="50" t="s">
        <v>2389</v>
      </c>
      <c r="J547" s="50">
        <v>2298425</v>
      </c>
      <c r="K547" s="50" t="s">
        <v>7</v>
      </c>
      <c r="L547" s="50" t="s">
        <v>9</v>
      </c>
      <c r="M547" s="50" t="s">
        <v>143</v>
      </c>
      <c r="N547" s="50" t="s">
        <v>6261</v>
      </c>
      <c r="O547" s="50">
        <v>994204</v>
      </c>
      <c r="P547" s="50" t="s">
        <v>6334</v>
      </c>
      <c r="Q547" s="50" t="s">
        <v>238</v>
      </c>
      <c r="R547" s="50" t="s">
        <v>15</v>
      </c>
      <c r="S547" s="50" t="s">
        <v>7251</v>
      </c>
      <c r="T547" s="4" t="s">
        <v>7251</v>
      </c>
      <c r="U547" s="4">
        <v>12</v>
      </c>
    </row>
    <row r="548" spans="1:21" x14ac:dyDescent="0.25">
      <c r="A548" s="44">
        <f>IF(IF(Helper_2!$C$3&lt;&gt;"",COUNTIF(G548:H548,"*"&amp;Helper_2!$C$3&amp;"*"),0)&gt;0,MAX($A$4:A547)+1,0)</f>
        <v>0</v>
      </c>
      <c r="B548" s="44">
        <v>545</v>
      </c>
      <c r="C548" s="44">
        <f>IF(E548="","",IF(COUNTIF($G$4:G548,G548)=1,MAX($C$4:C547)+1,""))</f>
        <v>492</v>
      </c>
      <c r="D548" s="44">
        <v>545</v>
      </c>
      <c r="E548" s="50" t="s">
        <v>4074</v>
      </c>
      <c r="F548" s="50" t="s">
        <v>7299</v>
      </c>
      <c r="G548" s="50" t="s">
        <v>1334</v>
      </c>
      <c r="H548" s="50" t="s">
        <v>1334</v>
      </c>
      <c r="I548" s="50" t="s">
        <v>2389</v>
      </c>
      <c r="J548" s="50">
        <v>2298422</v>
      </c>
      <c r="K548" s="50" t="s">
        <v>7</v>
      </c>
      <c r="L548" s="50" t="s">
        <v>9</v>
      </c>
      <c r="M548" s="50" t="s">
        <v>143</v>
      </c>
      <c r="N548" s="50" t="s">
        <v>6261</v>
      </c>
      <c r="O548" s="50">
        <v>994204</v>
      </c>
      <c r="P548" s="50" t="s">
        <v>6334</v>
      </c>
      <c r="Q548" s="50" t="s">
        <v>257</v>
      </c>
      <c r="R548" s="50" t="s">
        <v>15</v>
      </c>
      <c r="S548" s="50" t="s">
        <v>7300</v>
      </c>
      <c r="T548" s="4" t="s">
        <v>7300</v>
      </c>
      <c r="U548" s="4">
        <v>0.25</v>
      </c>
    </row>
    <row r="549" spans="1:21" x14ac:dyDescent="0.25">
      <c r="A549" s="44">
        <f>IF(IF(Helper_2!$C$3&lt;&gt;"",COUNTIF(G549:H549,"*"&amp;Helper_2!$C$3&amp;"*"),0)&gt;0,MAX($A$4:A548)+1,0)</f>
        <v>0</v>
      </c>
      <c r="B549" s="44">
        <v>546</v>
      </c>
      <c r="C549" s="44">
        <f>IF(E549="","",IF(COUNTIF($G$4:G549,G549)=1,MAX($C$4:C548)+1,""))</f>
        <v>493</v>
      </c>
      <c r="D549" s="44">
        <v>546</v>
      </c>
      <c r="E549" s="50" t="s">
        <v>4042</v>
      </c>
      <c r="F549" s="50" t="s">
        <v>11391</v>
      </c>
      <c r="G549" s="50" t="s">
        <v>1312</v>
      </c>
      <c r="H549" s="50" t="s">
        <v>1312</v>
      </c>
      <c r="I549" s="50" t="s">
        <v>2389</v>
      </c>
      <c r="J549" s="50">
        <v>2298415</v>
      </c>
      <c r="K549" s="50" t="s">
        <v>7</v>
      </c>
      <c r="L549" s="50" t="s">
        <v>9</v>
      </c>
      <c r="M549" s="50" t="s">
        <v>143</v>
      </c>
      <c r="N549" s="50" t="s">
        <v>6261</v>
      </c>
      <c r="O549" s="50">
        <v>994204</v>
      </c>
      <c r="P549" s="50" t="s">
        <v>6334</v>
      </c>
      <c r="Q549" s="50" t="s">
        <v>237</v>
      </c>
      <c r="R549" s="50" t="s">
        <v>15</v>
      </c>
      <c r="S549" s="50" t="s">
        <v>11392</v>
      </c>
      <c r="T549" s="4" t="s">
        <v>11393</v>
      </c>
      <c r="U549" s="4">
        <v>0</v>
      </c>
    </row>
    <row r="550" spans="1:21" x14ac:dyDescent="0.25">
      <c r="A550" s="44">
        <f>IF(IF(Helper_2!$C$3&lt;&gt;"",COUNTIF(G550:H550,"*"&amp;Helper_2!$C$3&amp;"*"),0)&gt;0,MAX($A$4:A549)+1,0)</f>
        <v>0</v>
      </c>
      <c r="B550" s="44">
        <v>547</v>
      </c>
      <c r="C550" s="44">
        <f>IF(E550="","",IF(COUNTIF($G$4:G550,G550)=1,MAX($C$4:C549)+1,""))</f>
        <v>494</v>
      </c>
      <c r="D550" s="44">
        <v>547</v>
      </c>
      <c r="E550" s="50" t="s">
        <v>4041</v>
      </c>
      <c r="F550" s="50" t="s">
        <v>11394</v>
      </c>
      <c r="G550" s="50" t="s">
        <v>1311</v>
      </c>
      <c r="H550" s="50" t="s">
        <v>1311</v>
      </c>
      <c r="I550" s="50" t="s">
        <v>2389</v>
      </c>
      <c r="J550" s="50">
        <v>2298394</v>
      </c>
      <c r="K550" s="50" t="s">
        <v>7</v>
      </c>
      <c r="L550" s="50" t="s">
        <v>9</v>
      </c>
      <c r="M550" s="50" t="s">
        <v>143</v>
      </c>
      <c r="N550" s="50" t="s">
        <v>6261</v>
      </c>
      <c r="O550" s="50">
        <v>994204</v>
      </c>
      <c r="P550" s="50" t="s">
        <v>6334</v>
      </c>
      <c r="Q550" s="50" t="s">
        <v>236</v>
      </c>
      <c r="R550" s="50" t="s">
        <v>15</v>
      </c>
      <c r="S550" s="50" t="s">
        <v>11395</v>
      </c>
      <c r="T550" s="4" t="s">
        <v>11396</v>
      </c>
      <c r="U550" s="4">
        <v>0</v>
      </c>
    </row>
    <row r="551" spans="1:21" x14ac:dyDescent="0.25">
      <c r="A551" s="44">
        <f>IF(IF(Helper_2!$C$3&lt;&gt;"",COUNTIF(G551:H551,"*"&amp;Helper_2!$C$3&amp;"*"),0)&gt;0,MAX($A$4:A550)+1,0)</f>
        <v>0</v>
      </c>
      <c r="B551" s="44">
        <v>548</v>
      </c>
      <c r="C551" s="44">
        <f>IF(E551="","",IF(COUNTIF($G$4:G551,G551)=1,MAX($C$4:C550)+1,""))</f>
        <v>495</v>
      </c>
      <c r="D551" s="44">
        <v>548</v>
      </c>
      <c r="E551" s="50" t="s">
        <v>4040</v>
      </c>
      <c r="F551" s="50" t="s">
        <v>11397</v>
      </c>
      <c r="G551" s="50" t="s">
        <v>1310</v>
      </c>
      <c r="H551" s="50" t="s">
        <v>1310</v>
      </c>
      <c r="I551" s="50" t="s">
        <v>2389</v>
      </c>
      <c r="J551" s="50">
        <v>2298391</v>
      </c>
      <c r="K551" s="50" t="s">
        <v>7</v>
      </c>
      <c r="L551" s="50" t="s">
        <v>9</v>
      </c>
      <c r="M551" s="50" t="s">
        <v>143</v>
      </c>
      <c r="N551" s="50" t="s">
        <v>6261</v>
      </c>
      <c r="O551" s="50">
        <v>994204</v>
      </c>
      <c r="P551" s="50" t="s">
        <v>6334</v>
      </c>
      <c r="Q551" s="50" t="s">
        <v>235</v>
      </c>
      <c r="R551" s="50" t="s">
        <v>15</v>
      </c>
      <c r="S551" s="50" t="s">
        <v>11398</v>
      </c>
      <c r="T551" s="4" t="s">
        <v>11399</v>
      </c>
      <c r="U551" s="4">
        <v>0</v>
      </c>
    </row>
    <row r="552" spans="1:21" x14ac:dyDescent="0.25">
      <c r="A552" s="44">
        <f>IF(IF(Helper_2!$C$3&lt;&gt;"",COUNTIF(G552:H552,"*"&amp;Helper_2!$C$3&amp;"*"),0)&gt;0,MAX($A$4:A551)+1,0)</f>
        <v>0</v>
      </c>
      <c r="B552" s="44">
        <v>549</v>
      </c>
      <c r="C552" s="44">
        <f>IF(E552="","",IF(COUNTIF($G$4:G552,G552)=1,MAX($C$4:C551)+1,""))</f>
        <v>496</v>
      </c>
      <c r="D552" s="44">
        <v>549</v>
      </c>
      <c r="E552" s="50" t="s">
        <v>4039</v>
      </c>
      <c r="F552" s="50" t="s">
        <v>7248</v>
      </c>
      <c r="G552" s="50" t="s">
        <v>2677</v>
      </c>
      <c r="H552" s="50" t="s">
        <v>2677</v>
      </c>
      <c r="I552" s="50" t="s">
        <v>2389</v>
      </c>
      <c r="J552" s="50">
        <v>2298383</v>
      </c>
      <c r="K552" s="50" t="s">
        <v>7</v>
      </c>
      <c r="L552" s="50" t="s">
        <v>2661</v>
      </c>
      <c r="M552" s="50" t="s">
        <v>143</v>
      </c>
      <c r="N552" s="50" t="s">
        <v>6261</v>
      </c>
      <c r="O552" s="50">
        <v>994204</v>
      </c>
      <c r="P552" s="50" t="s">
        <v>6334</v>
      </c>
      <c r="Q552" s="50" t="s">
        <v>2678</v>
      </c>
      <c r="R552" s="50" t="s">
        <v>15</v>
      </c>
      <c r="S552" s="50" t="s">
        <v>7249</v>
      </c>
      <c r="T552" s="4" t="s">
        <v>7249</v>
      </c>
      <c r="U552" s="4">
        <v>3.4</v>
      </c>
    </row>
    <row r="553" spans="1:21" x14ac:dyDescent="0.25">
      <c r="A553" s="44">
        <f>IF(IF(Helper_2!$C$3&lt;&gt;"",COUNTIF(G553:H553,"*"&amp;Helper_2!$C$3&amp;"*"),0)&gt;0,MAX($A$4:A552)+1,0)</f>
        <v>0</v>
      </c>
      <c r="B553" s="44">
        <v>550</v>
      </c>
      <c r="C553" s="44">
        <f>IF(E553="","",IF(COUNTIF($G$4:G553,G553)=1,MAX($C$4:C552)+1,""))</f>
        <v>497</v>
      </c>
      <c r="D553" s="44">
        <v>550</v>
      </c>
      <c r="E553" s="50" t="s">
        <v>4038</v>
      </c>
      <c r="F553" s="50" t="s">
        <v>7246</v>
      </c>
      <c r="G553" s="50" t="s">
        <v>2675</v>
      </c>
      <c r="H553" s="50" t="s">
        <v>2675</v>
      </c>
      <c r="I553" s="50" t="s">
        <v>2389</v>
      </c>
      <c r="J553" s="50">
        <v>2298381</v>
      </c>
      <c r="K553" s="50" t="s">
        <v>7</v>
      </c>
      <c r="L553" s="50" t="s">
        <v>2661</v>
      </c>
      <c r="M553" s="50" t="s">
        <v>143</v>
      </c>
      <c r="N553" s="50" t="s">
        <v>6261</v>
      </c>
      <c r="O553" s="50">
        <v>994204</v>
      </c>
      <c r="P553" s="50" t="s">
        <v>6334</v>
      </c>
      <c r="Q553" s="50" t="s">
        <v>2676</v>
      </c>
      <c r="R553" s="50" t="s">
        <v>15</v>
      </c>
      <c r="S553" s="50" t="s">
        <v>7247</v>
      </c>
      <c r="T553" s="4" t="s">
        <v>7247</v>
      </c>
      <c r="U553" s="4">
        <v>5.0999999999999996</v>
      </c>
    </row>
    <row r="554" spans="1:21" x14ac:dyDescent="0.25">
      <c r="A554" s="44">
        <f>IF(IF(Helper_2!$C$3&lt;&gt;"",COUNTIF(G554:H554,"*"&amp;Helper_2!$C$3&amp;"*"),0)&gt;0,MAX($A$4:A553)+1,0)</f>
        <v>0</v>
      </c>
      <c r="B554" s="44">
        <v>551</v>
      </c>
      <c r="C554" s="44">
        <f>IF(E554="","",IF(COUNTIF($G$4:G554,G554)=1,MAX($C$4:C553)+1,""))</f>
        <v>498</v>
      </c>
      <c r="D554" s="44">
        <v>551</v>
      </c>
      <c r="E554" s="50" t="s">
        <v>4037</v>
      </c>
      <c r="F554" s="50" t="s">
        <v>7244</v>
      </c>
      <c r="G554" s="50" t="s">
        <v>1309</v>
      </c>
      <c r="H554" s="50" t="s">
        <v>1309</v>
      </c>
      <c r="I554" s="50" t="s">
        <v>2389</v>
      </c>
      <c r="J554" s="50">
        <v>2298374</v>
      </c>
      <c r="K554" s="50" t="s">
        <v>7</v>
      </c>
      <c r="L554" s="50" t="s">
        <v>9</v>
      </c>
      <c r="M554" s="50" t="s">
        <v>143</v>
      </c>
      <c r="N554" s="50" t="s">
        <v>6261</v>
      </c>
      <c r="O554" s="50">
        <v>994204</v>
      </c>
      <c r="P554" s="50" t="s">
        <v>6334</v>
      </c>
      <c r="Q554" s="50" t="s">
        <v>234</v>
      </c>
      <c r="R554" s="50" t="s">
        <v>15</v>
      </c>
      <c r="S554" s="50" t="s">
        <v>11400</v>
      </c>
      <c r="T554" s="4" t="s">
        <v>7245</v>
      </c>
      <c r="U554" s="4">
        <v>7.4</v>
      </c>
    </row>
    <row r="555" spans="1:21" x14ac:dyDescent="0.25">
      <c r="A555" s="44">
        <f>IF(IF(Helper_2!$C$3&lt;&gt;"",COUNTIF(G555:H555,"*"&amp;Helper_2!$C$3&amp;"*"),0)&gt;0,MAX($A$4:A554)+1,0)</f>
        <v>0</v>
      </c>
      <c r="B555" s="44">
        <v>552</v>
      </c>
      <c r="C555" s="44">
        <f>IF(E555="","",IF(COUNTIF($G$4:G555,G555)=1,MAX($C$4:C554)+1,""))</f>
        <v>499</v>
      </c>
      <c r="D555" s="44">
        <v>552</v>
      </c>
      <c r="E555" s="50" t="s">
        <v>4036</v>
      </c>
      <c r="F555" s="50" t="s">
        <v>11401</v>
      </c>
      <c r="G555" s="50" t="s">
        <v>1308</v>
      </c>
      <c r="H555" s="50" t="s">
        <v>1308</v>
      </c>
      <c r="I555" s="50" t="s">
        <v>2389</v>
      </c>
      <c r="J555" s="50">
        <v>2298368</v>
      </c>
      <c r="K555" s="50" t="s">
        <v>7</v>
      </c>
      <c r="L555" s="50" t="s">
        <v>9</v>
      </c>
      <c r="M555" s="50" t="s">
        <v>143</v>
      </c>
      <c r="N555" s="50" t="s">
        <v>6261</v>
      </c>
      <c r="O555" s="50">
        <v>994204</v>
      </c>
      <c r="P555" s="50" t="s">
        <v>6334</v>
      </c>
      <c r="Q555" s="50" t="s">
        <v>233</v>
      </c>
      <c r="R555" s="50" t="s">
        <v>15</v>
      </c>
      <c r="S555" s="50" t="s">
        <v>11402</v>
      </c>
      <c r="T555" s="4" t="s">
        <v>11403</v>
      </c>
      <c r="U555" s="4">
        <v>0</v>
      </c>
    </row>
    <row r="556" spans="1:21" x14ac:dyDescent="0.25">
      <c r="A556" s="44">
        <f>IF(IF(Helper_2!$C$3&lt;&gt;"",COUNTIF(G556:H556,"*"&amp;Helper_2!$C$3&amp;"*"),0)&gt;0,MAX($A$4:A555)+1,0)</f>
        <v>0</v>
      </c>
      <c r="B556" s="44">
        <v>553</v>
      </c>
      <c r="C556" s="44">
        <f>IF(E556="","",IF(COUNTIF($G$4:G556,G556)=1,MAX($C$4:C555)+1,""))</f>
        <v>500</v>
      </c>
      <c r="D556" s="44">
        <v>553</v>
      </c>
      <c r="E556" s="50" t="s">
        <v>6109</v>
      </c>
      <c r="F556" s="50" t="s">
        <v>10711</v>
      </c>
      <c r="G556" s="50" t="s">
        <v>3961</v>
      </c>
      <c r="H556" s="50" t="s">
        <v>6110</v>
      </c>
      <c r="I556" s="50" t="s">
        <v>2388</v>
      </c>
      <c r="J556" s="50">
        <v>2298365</v>
      </c>
      <c r="K556" s="50" t="s">
        <v>7</v>
      </c>
      <c r="L556" s="50" t="s">
        <v>9</v>
      </c>
      <c r="M556" s="50" t="s">
        <v>143</v>
      </c>
      <c r="N556" s="50" t="s">
        <v>6261</v>
      </c>
      <c r="O556" s="50">
        <v>1000789</v>
      </c>
      <c r="P556" s="50" t="s">
        <v>7150</v>
      </c>
      <c r="Q556" s="50" t="s">
        <v>6111</v>
      </c>
      <c r="R556" s="50" t="s">
        <v>8</v>
      </c>
      <c r="S556" s="50" t="s">
        <v>10712</v>
      </c>
      <c r="T556" s="4" t="s">
        <v>10712</v>
      </c>
      <c r="U556" s="4">
        <v>1.5</v>
      </c>
    </row>
    <row r="557" spans="1:21" x14ac:dyDescent="0.25">
      <c r="A557" s="44">
        <f>IF(IF(Helper_2!$C$3&lt;&gt;"",COUNTIF(G557:H557,"*"&amp;Helper_2!$C$3&amp;"*"),0)&gt;0,MAX($A$4:A556)+1,0)</f>
        <v>0</v>
      </c>
      <c r="B557" s="44">
        <v>554</v>
      </c>
      <c r="C557" s="44">
        <f>IF(E557="","",IF(COUNTIF($G$4:G557,G557)=1,MAX($C$4:C556)+1,""))</f>
        <v>501</v>
      </c>
      <c r="D557" s="44">
        <v>554</v>
      </c>
      <c r="E557" s="50" t="s">
        <v>4564</v>
      </c>
      <c r="F557" s="50" t="s">
        <v>8192</v>
      </c>
      <c r="G557" s="50" t="s">
        <v>2973</v>
      </c>
      <c r="H557" s="50" t="s">
        <v>2973</v>
      </c>
      <c r="I557" s="50" t="s">
        <v>2389</v>
      </c>
      <c r="J557" s="50">
        <v>2297748</v>
      </c>
      <c r="K557" s="50" t="s">
        <v>7</v>
      </c>
      <c r="L557" s="50" t="s">
        <v>2656</v>
      </c>
      <c r="M557" s="50" t="s">
        <v>143</v>
      </c>
      <c r="N557" s="50" t="s">
        <v>6272</v>
      </c>
      <c r="O557" s="50">
        <v>1020771</v>
      </c>
      <c r="P557" s="50" t="s">
        <v>7162</v>
      </c>
      <c r="Q557" s="50" t="s">
        <v>2974</v>
      </c>
      <c r="R557" s="50" t="s">
        <v>10</v>
      </c>
      <c r="S557" s="50" t="s">
        <v>8193</v>
      </c>
      <c r="T557" s="4" t="s">
        <v>8193</v>
      </c>
      <c r="U557" s="4">
        <v>0.79200000000000004</v>
      </c>
    </row>
    <row r="558" spans="1:21" x14ac:dyDescent="0.25">
      <c r="A558" s="44">
        <f>IF(IF(Helper_2!$C$3&lt;&gt;"",COUNTIF(G558:H558,"*"&amp;Helper_2!$C$3&amp;"*"),0)&gt;0,MAX($A$4:A557)+1,0)</f>
        <v>0</v>
      </c>
      <c r="B558" s="44">
        <v>555</v>
      </c>
      <c r="C558" s="44">
        <f>IF(E558="","",IF(COUNTIF($G$4:G558,G558)=1,MAX($C$4:C557)+1,""))</f>
        <v>502</v>
      </c>
      <c r="D558" s="44">
        <v>555</v>
      </c>
      <c r="E558" s="50" t="s">
        <v>4393</v>
      </c>
      <c r="F558" s="50" t="s">
        <v>7880</v>
      </c>
      <c r="G558" s="50" t="s">
        <v>1558</v>
      </c>
      <c r="H558" s="50" t="s">
        <v>1558</v>
      </c>
      <c r="I558" s="50" t="s">
        <v>2389</v>
      </c>
      <c r="J558" s="50">
        <v>2296514</v>
      </c>
      <c r="K558" s="50" t="s">
        <v>7</v>
      </c>
      <c r="L558" s="50" t="s">
        <v>9</v>
      </c>
      <c r="M558" s="50" t="s">
        <v>143</v>
      </c>
      <c r="N558" s="50" t="s">
        <v>6261</v>
      </c>
      <c r="O558" s="50">
        <v>1036805</v>
      </c>
      <c r="P558" s="50" t="s">
        <v>6526</v>
      </c>
      <c r="Q558" s="50" t="s">
        <v>2869</v>
      </c>
      <c r="R558" s="50" t="s">
        <v>10</v>
      </c>
      <c r="S558" s="50" t="s">
        <v>7881</v>
      </c>
      <c r="T558" s="4" t="s">
        <v>7881</v>
      </c>
      <c r="U558" s="4">
        <v>3.5999999999999997E-2</v>
      </c>
    </row>
    <row r="559" spans="1:21" x14ac:dyDescent="0.25">
      <c r="A559" s="44">
        <f>IF(IF(Helper_2!$C$3&lt;&gt;"",COUNTIF(G559:H559,"*"&amp;Helper_2!$C$3&amp;"*"),0)&gt;0,MAX($A$4:A558)+1,0)</f>
        <v>0</v>
      </c>
      <c r="B559" s="44">
        <v>556</v>
      </c>
      <c r="C559" s="44">
        <f>IF(E559="","",IF(COUNTIF($G$4:G559,G559)=1,MAX($C$4:C558)+1,""))</f>
        <v>503</v>
      </c>
      <c r="D559" s="44">
        <v>556</v>
      </c>
      <c r="E559" s="50" t="s">
        <v>6112</v>
      </c>
      <c r="F559" s="50" t="s">
        <v>10713</v>
      </c>
      <c r="G559" s="50" t="s">
        <v>1246</v>
      </c>
      <c r="H559" s="50" t="s">
        <v>6551</v>
      </c>
      <c r="I559" s="50" t="s">
        <v>2388</v>
      </c>
      <c r="J559" s="50">
        <v>2294026</v>
      </c>
      <c r="K559" s="50" t="s">
        <v>7</v>
      </c>
      <c r="L559" s="50" t="s">
        <v>9</v>
      </c>
      <c r="M559" s="50" t="s">
        <v>143</v>
      </c>
      <c r="N559" s="50" t="s">
        <v>6261</v>
      </c>
      <c r="O559" s="50">
        <v>994146</v>
      </c>
      <c r="P559" s="50" t="s">
        <v>7152</v>
      </c>
      <c r="Q559" s="50" t="s">
        <v>77</v>
      </c>
      <c r="R559" s="50" t="s">
        <v>6067</v>
      </c>
      <c r="S559" s="50" t="s">
        <v>10714</v>
      </c>
      <c r="T559" s="4" t="s">
        <v>10715</v>
      </c>
      <c r="U559" s="4">
        <v>0.188</v>
      </c>
    </row>
    <row r="560" spans="1:21" x14ac:dyDescent="0.25">
      <c r="A560" s="44">
        <f>IF(IF(Helper_2!$C$3&lt;&gt;"",COUNTIF(G560:H560,"*"&amp;Helper_2!$C$3&amp;"*"),0)&gt;0,MAX($A$4:A559)+1,0)</f>
        <v>0</v>
      </c>
      <c r="B560" s="44">
        <v>557</v>
      </c>
      <c r="C560" s="44">
        <f>IF(E560="","",IF(COUNTIF($G$4:G560,G560)=1,MAX($C$4:C559)+1,""))</f>
        <v>504</v>
      </c>
      <c r="D560" s="44">
        <v>557</v>
      </c>
      <c r="E560" s="50" t="s">
        <v>5569</v>
      </c>
      <c r="F560" s="50" t="s">
        <v>9810</v>
      </c>
      <c r="G560" s="50" t="s">
        <v>3664</v>
      </c>
      <c r="H560" s="50" t="s">
        <v>3664</v>
      </c>
      <c r="I560" s="50" t="s">
        <v>2389</v>
      </c>
      <c r="J560" s="50">
        <v>2293505</v>
      </c>
      <c r="K560" s="50" t="s">
        <v>7</v>
      </c>
      <c r="L560" s="50" t="s">
        <v>2661</v>
      </c>
      <c r="M560" s="50" t="s">
        <v>143</v>
      </c>
      <c r="N560" s="50" t="s">
        <v>6261</v>
      </c>
      <c r="O560" s="50">
        <v>1000789</v>
      </c>
      <c r="P560" s="50" t="s">
        <v>7150</v>
      </c>
      <c r="Q560" s="50" t="s">
        <v>419</v>
      </c>
      <c r="R560" s="50" t="s">
        <v>10</v>
      </c>
      <c r="S560" s="50" t="s">
        <v>9811</v>
      </c>
      <c r="T560" s="4" t="s">
        <v>9811</v>
      </c>
      <c r="U560" s="4">
        <v>1.1519999999999999</v>
      </c>
    </row>
    <row r="561" spans="1:21" x14ac:dyDescent="0.25">
      <c r="A561" s="44">
        <f>IF(IF(Helper_2!$C$3&lt;&gt;"",COUNTIF(G561:H561,"*"&amp;Helper_2!$C$3&amp;"*"),0)&gt;0,MAX($A$4:A560)+1,0)</f>
        <v>0</v>
      </c>
      <c r="B561" s="44">
        <v>558</v>
      </c>
      <c r="C561" s="44">
        <f>IF(E561="","",IF(COUNTIF($G$4:G561,G561)=1,MAX($C$4:C560)+1,""))</f>
        <v>505</v>
      </c>
      <c r="D561" s="44">
        <v>558</v>
      </c>
      <c r="E561" s="50" t="s">
        <v>6095</v>
      </c>
      <c r="F561" s="50" t="s">
        <v>10684</v>
      </c>
      <c r="G561" s="50" t="s">
        <v>1240</v>
      </c>
      <c r="H561" s="50" t="s">
        <v>6703</v>
      </c>
      <c r="I561" s="50" t="s">
        <v>2388</v>
      </c>
      <c r="J561" s="50">
        <v>2293501</v>
      </c>
      <c r="K561" s="50" t="s">
        <v>7</v>
      </c>
      <c r="L561" s="50" t="s">
        <v>9</v>
      </c>
      <c r="M561" s="50" t="s">
        <v>3954</v>
      </c>
      <c r="N561" s="50" t="s">
        <v>6263</v>
      </c>
      <c r="O561" s="50">
        <v>1161306</v>
      </c>
      <c r="P561" s="50" t="s">
        <v>6704</v>
      </c>
      <c r="Q561" s="50" t="s">
        <v>215</v>
      </c>
      <c r="R561" s="50" t="s">
        <v>6067</v>
      </c>
      <c r="S561" s="50" t="s">
        <v>10685</v>
      </c>
      <c r="T561" s="4" t="s">
        <v>10685</v>
      </c>
      <c r="U561" s="4">
        <v>0.18</v>
      </c>
    </row>
    <row r="562" spans="1:21" x14ac:dyDescent="0.25">
      <c r="A562" s="44">
        <f>IF(IF(Helper_2!$C$3&lt;&gt;"",COUNTIF(G562:H562,"*"&amp;Helper_2!$C$3&amp;"*"),0)&gt;0,MAX($A$4:A561)+1,0)</f>
        <v>0</v>
      </c>
      <c r="B562" s="44">
        <v>559</v>
      </c>
      <c r="C562" s="44" t="str">
        <f>IF(E562="","",IF(COUNTIF($G$4:G562,G562)=1,MAX($C$4:C561)+1,""))</f>
        <v/>
      </c>
      <c r="D562" s="44">
        <v>559</v>
      </c>
      <c r="E562" s="50" t="s">
        <v>6094</v>
      </c>
      <c r="F562" s="50" t="s">
        <v>10682</v>
      </c>
      <c r="G562" s="50" t="s">
        <v>1239</v>
      </c>
      <c r="H562" s="50" t="s">
        <v>6692</v>
      </c>
      <c r="I562" s="50" t="s">
        <v>2388</v>
      </c>
      <c r="J562" s="50">
        <v>2293500</v>
      </c>
      <c r="K562" s="50" t="s">
        <v>7</v>
      </c>
      <c r="L562" s="50" t="s">
        <v>9</v>
      </c>
      <c r="M562" s="50" t="s">
        <v>3953</v>
      </c>
      <c r="N562" s="50" t="s">
        <v>6313</v>
      </c>
      <c r="O562" s="50">
        <v>1087790</v>
      </c>
      <c r="P562" s="50" t="s">
        <v>6570</v>
      </c>
      <c r="Q562" s="50" t="s">
        <v>214</v>
      </c>
      <c r="R562" s="50" t="s">
        <v>6067</v>
      </c>
      <c r="S562" s="50" t="s">
        <v>10683</v>
      </c>
      <c r="T562" s="4" t="s">
        <v>10683</v>
      </c>
      <c r="U562" s="4">
        <v>0.13300000000000001</v>
      </c>
    </row>
    <row r="563" spans="1:21" x14ac:dyDescent="0.25">
      <c r="A563" s="44">
        <f>IF(IF(Helper_2!$C$3&lt;&gt;"",COUNTIF(G563:H563,"*"&amp;Helper_2!$C$3&amp;"*"),0)&gt;0,MAX($A$4:A562)+1,0)</f>
        <v>0</v>
      </c>
      <c r="B563" s="44">
        <v>560</v>
      </c>
      <c r="C563" s="44">
        <f>IF(E563="","",IF(COUNTIF($G$4:G563,G563)=1,MAX($C$4:C562)+1,""))</f>
        <v>506</v>
      </c>
      <c r="D563" s="44">
        <v>560</v>
      </c>
      <c r="E563" s="50" t="s">
        <v>6982</v>
      </c>
      <c r="F563" s="50" t="s">
        <v>10591</v>
      </c>
      <c r="G563" s="50" t="s">
        <v>6983</v>
      </c>
      <c r="H563" s="50" t="s">
        <v>6984</v>
      </c>
      <c r="I563" s="50" t="s">
        <v>2388</v>
      </c>
      <c r="J563" s="50">
        <v>2293498</v>
      </c>
      <c r="K563" s="50" t="s">
        <v>7</v>
      </c>
      <c r="L563" s="50" t="s">
        <v>9</v>
      </c>
      <c r="M563" s="50" t="s">
        <v>6985</v>
      </c>
      <c r="N563" s="50" t="s">
        <v>6407</v>
      </c>
      <c r="O563" s="50">
        <v>994148</v>
      </c>
      <c r="P563" s="50" t="s">
        <v>6986</v>
      </c>
      <c r="Q563" s="50" t="s">
        <v>6987</v>
      </c>
      <c r="R563" s="50" t="s">
        <v>157</v>
      </c>
      <c r="S563" s="50" t="s">
        <v>10592</v>
      </c>
      <c r="T563" s="4" t="s">
        <v>10593</v>
      </c>
      <c r="U563" s="4">
        <v>7.1999999999999995E-2</v>
      </c>
    </row>
    <row r="564" spans="1:21" x14ac:dyDescent="0.25">
      <c r="A564" s="44">
        <f>IF(IF(Helper_2!$C$3&lt;&gt;"",COUNTIF(G564:H564,"*"&amp;Helper_2!$C$3&amp;"*"),0)&gt;0,MAX($A$4:A563)+1,0)</f>
        <v>0</v>
      </c>
      <c r="B564" s="44">
        <v>561</v>
      </c>
      <c r="C564" s="44">
        <f>IF(E564="","",IF(COUNTIF($G$4:G564,G564)=1,MAX($C$4:C563)+1,""))</f>
        <v>507</v>
      </c>
      <c r="D564" s="44">
        <v>561</v>
      </c>
      <c r="E564" s="50" t="s">
        <v>6005</v>
      </c>
      <c r="F564" s="50" t="s">
        <v>10533</v>
      </c>
      <c r="G564" s="50" t="s">
        <v>1189</v>
      </c>
      <c r="H564" s="50" t="s">
        <v>6705</v>
      </c>
      <c r="I564" s="50" t="s">
        <v>2388</v>
      </c>
      <c r="J564" s="50">
        <v>2293497</v>
      </c>
      <c r="K564" s="50" t="s">
        <v>7</v>
      </c>
      <c r="L564" s="50" t="s">
        <v>9</v>
      </c>
      <c r="M564" s="50" t="s">
        <v>3889</v>
      </c>
      <c r="N564" s="50" t="s">
        <v>6267</v>
      </c>
      <c r="O564" s="50">
        <v>1000343</v>
      </c>
      <c r="P564" s="50" t="s">
        <v>6706</v>
      </c>
      <c r="Q564" s="50" t="s">
        <v>170</v>
      </c>
      <c r="R564" s="50" t="s">
        <v>155</v>
      </c>
      <c r="S564" s="50" t="s">
        <v>10534</v>
      </c>
      <c r="T564" s="4" t="s">
        <v>10534</v>
      </c>
      <c r="U564" s="4">
        <v>0.80400000000000005</v>
      </c>
    </row>
    <row r="565" spans="1:21" x14ac:dyDescent="0.25">
      <c r="A565" s="44">
        <f>IF(IF(Helper_2!$C$3&lt;&gt;"",COUNTIF(G565:H565,"*"&amp;Helper_2!$C$3&amp;"*"),0)&gt;0,MAX($A$4:A564)+1,0)</f>
        <v>0</v>
      </c>
      <c r="B565" s="44">
        <v>562</v>
      </c>
      <c r="C565" s="44">
        <f>IF(E565="","",IF(COUNTIF($G$4:G565,G565)=1,MAX($C$4:C564)+1,""))</f>
        <v>508</v>
      </c>
      <c r="D565" s="44">
        <v>562</v>
      </c>
      <c r="E565" s="50" t="s">
        <v>5989</v>
      </c>
      <c r="F565" s="50" t="s">
        <v>10499</v>
      </c>
      <c r="G565" s="50" t="s">
        <v>3877</v>
      </c>
      <c r="H565" s="50" t="s">
        <v>6615</v>
      </c>
      <c r="I565" s="50" t="s">
        <v>2388</v>
      </c>
      <c r="J565" s="50">
        <v>2293338</v>
      </c>
      <c r="K565" s="50" t="s">
        <v>7</v>
      </c>
      <c r="L565" s="50" t="s">
        <v>2687</v>
      </c>
      <c r="M565" s="50" t="s">
        <v>143</v>
      </c>
      <c r="N565" s="50" t="s">
        <v>6261</v>
      </c>
      <c r="O565" s="50">
        <v>996272</v>
      </c>
      <c r="P565" s="50" t="s">
        <v>7182</v>
      </c>
      <c r="Q565" s="50" t="s">
        <v>5990</v>
      </c>
      <c r="R565" s="50" t="s">
        <v>163</v>
      </c>
      <c r="S565" s="50" t="s">
        <v>11092</v>
      </c>
      <c r="T565" s="4" t="s">
        <v>11092</v>
      </c>
      <c r="U565" s="4">
        <v>1</v>
      </c>
    </row>
    <row r="566" spans="1:21" x14ac:dyDescent="0.25">
      <c r="A566" s="44">
        <f>IF(IF(Helper_2!$C$3&lt;&gt;"",COUNTIF(G566:H566,"*"&amp;Helper_2!$C$3&amp;"*"),0)&gt;0,MAX($A$4:A565)+1,0)</f>
        <v>0</v>
      </c>
      <c r="B566" s="44">
        <v>563</v>
      </c>
      <c r="C566" s="44">
        <f>IF(E566="","",IF(COUNTIF($G$4:G566,G566)=1,MAX($C$4:C565)+1,""))</f>
        <v>509</v>
      </c>
      <c r="D566" s="44">
        <v>563</v>
      </c>
      <c r="E566" s="50" t="s">
        <v>5981</v>
      </c>
      <c r="F566" s="50" t="s">
        <v>10484</v>
      </c>
      <c r="G566" s="50" t="s">
        <v>1174</v>
      </c>
      <c r="H566" s="50" t="s">
        <v>5982</v>
      </c>
      <c r="I566" s="50" t="s">
        <v>2388</v>
      </c>
      <c r="J566" s="50">
        <v>2293337</v>
      </c>
      <c r="K566" s="50" t="s">
        <v>7</v>
      </c>
      <c r="L566" s="50" t="s">
        <v>9</v>
      </c>
      <c r="M566" s="50" t="s">
        <v>143</v>
      </c>
      <c r="N566" s="50" t="s">
        <v>6272</v>
      </c>
      <c r="O566" s="50">
        <v>1067416</v>
      </c>
      <c r="P566" s="50" t="s">
        <v>6674</v>
      </c>
      <c r="Q566" s="50" t="s">
        <v>5983</v>
      </c>
      <c r="R566" s="50" t="s">
        <v>15</v>
      </c>
      <c r="S566" s="50" t="s">
        <v>10485</v>
      </c>
      <c r="T566" s="4" t="s">
        <v>10485</v>
      </c>
      <c r="U566" s="4">
        <v>0.7</v>
      </c>
    </row>
    <row r="567" spans="1:21" x14ac:dyDescent="0.25">
      <c r="A567" s="44">
        <f>IF(IF(Helper_2!$C$3&lt;&gt;"",COUNTIF(G567:H567,"*"&amp;Helper_2!$C$3&amp;"*"),0)&gt;0,MAX($A$4:A566)+1,0)</f>
        <v>0</v>
      </c>
      <c r="B567" s="44">
        <v>564</v>
      </c>
      <c r="C567" s="44">
        <f>IF(E567="","",IF(COUNTIF($G$4:G567,G567)=1,MAX($C$4:C566)+1,""))</f>
        <v>510</v>
      </c>
      <c r="D567" s="44">
        <v>564</v>
      </c>
      <c r="E567" s="50" t="s">
        <v>11404</v>
      </c>
      <c r="F567" s="50" t="s">
        <v>10055</v>
      </c>
      <c r="G567" s="50" t="s">
        <v>2386</v>
      </c>
      <c r="H567" s="50" t="s">
        <v>2386</v>
      </c>
      <c r="I567" s="50" t="s">
        <v>2389</v>
      </c>
      <c r="J567" s="50">
        <v>2293324</v>
      </c>
      <c r="K567" s="50" t="s">
        <v>7</v>
      </c>
      <c r="L567" s="50" t="s">
        <v>9</v>
      </c>
      <c r="M567" s="50" t="s">
        <v>143</v>
      </c>
      <c r="N567" s="50" t="s">
        <v>6261</v>
      </c>
      <c r="O567" s="50">
        <v>1000789</v>
      </c>
      <c r="P567" s="50" t="s">
        <v>7150</v>
      </c>
      <c r="Q567" s="50" t="s">
        <v>11405</v>
      </c>
      <c r="R567" s="50" t="s">
        <v>8</v>
      </c>
      <c r="S567" s="50" t="s">
        <v>11406</v>
      </c>
      <c r="T567" s="4" t="s">
        <v>10056</v>
      </c>
      <c r="U567" s="4">
        <v>7.9</v>
      </c>
    </row>
    <row r="568" spans="1:21" x14ac:dyDescent="0.25">
      <c r="A568" s="44">
        <f>IF(IF(Helper_2!$C$3&lt;&gt;"",COUNTIF(G568:H568,"*"&amp;Helper_2!$C$3&amp;"*"),0)&gt;0,MAX($A$4:A567)+1,0)</f>
        <v>0</v>
      </c>
      <c r="B568" s="44">
        <v>565</v>
      </c>
      <c r="C568" s="44">
        <f>IF(E568="","",IF(COUNTIF($G$4:G568,G568)=1,MAX($C$4:C567)+1,""))</f>
        <v>511</v>
      </c>
      <c r="D568" s="44">
        <v>565</v>
      </c>
      <c r="E568" s="50" t="s">
        <v>11407</v>
      </c>
      <c r="F568" s="50" t="s">
        <v>11408</v>
      </c>
      <c r="G568" s="50" t="s">
        <v>2385</v>
      </c>
      <c r="H568" s="50" t="s">
        <v>2385</v>
      </c>
      <c r="I568" s="50" t="s">
        <v>2389</v>
      </c>
      <c r="J568" s="50">
        <v>2288952</v>
      </c>
      <c r="K568" s="50" t="s">
        <v>7</v>
      </c>
      <c r="L568" s="50" t="s">
        <v>9</v>
      </c>
      <c r="M568" s="50" t="s">
        <v>143</v>
      </c>
      <c r="N568" s="50" t="s">
        <v>6263</v>
      </c>
      <c r="O568" s="50">
        <v>995584</v>
      </c>
      <c r="P568" s="50" t="s">
        <v>6361</v>
      </c>
      <c r="Q568" s="50" t="s">
        <v>11409</v>
      </c>
      <c r="R568" s="50" t="s">
        <v>53</v>
      </c>
      <c r="S568" s="50" t="s">
        <v>11410</v>
      </c>
      <c r="T568" s="4" t="s">
        <v>11411</v>
      </c>
      <c r="U568" s="4">
        <v>0</v>
      </c>
    </row>
    <row r="569" spans="1:21" x14ac:dyDescent="0.25">
      <c r="A569" s="44">
        <f>IF(IF(Helper_2!$C$3&lt;&gt;"",COUNTIF(G569:H569,"*"&amp;Helper_2!$C$3&amp;"*"),0)&gt;0,MAX($A$4:A568)+1,0)</f>
        <v>0</v>
      </c>
      <c r="B569" s="44">
        <v>566</v>
      </c>
      <c r="C569" s="44">
        <f>IF(E569="","",IF(COUNTIF($G$4:G569,G569)=1,MAX($C$4:C568)+1,""))</f>
        <v>512</v>
      </c>
      <c r="D569" s="44">
        <v>566</v>
      </c>
      <c r="E569" s="50" t="s">
        <v>5714</v>
      </c>
      <c r="F569" s="50" t="s">
        <v>10008</v>
      </c>
      <c r="G569" s="50" t="s">
        <v>3797</v>
      </c>
      <c r="H569" s="50" t="s">
        <v>3797</v>
      </c>
      <c r="I569" s="50" t="s">
        <v>2389</v>
      </c>
      <c r="J569" s="50">
        <v>2288948</v>
      </c>
      <c r="K569" s="50" t="s">
        <v>7</v>
      </c>
      <c r="L569" s="50" t="s">
        <v>2661</v>
      </c>
      <c r="M569" s="50" t="s">
        <v>143</v>
      </c>
      <c r="N569" s="50" t="s">
        <v>6261</v>
      </c>
      <c r="O569" s="50">
        <v>1000789</v>
      </c>
      <c r="P569" s="50" t="s">
        <v>7150</v>
      </c>
      <c r="Q569" s="50" t="s">
        <v>3798</v>
      </c>
      <c r="R569" s="50" t="s">
        <v>53</v>
      </c>
      <c r="S569" s="50" t="s">
        <v>10009</v>
      </c>
      <c r="T569" s="4" t="s">
        <v>10009</v>
      </c>
      <c r="U569" s="4">
        <v>7</v>
      </c>
    </row>
    <row r="570" spans="1:21" x14ac:dyDescent="0.25">
      <c r="A570" s="44">
        <f>IF(IF(Helper_2!$C$3&lt;&gt;"",COUNTIF(G570:H570,"*"&amp;Helper_2!$C$3&amp;"*"),0)&gt;0,MAX($A$4:A569)+1,0)</f>
        <v>0</v>
      </c>
      <c r="B570" s="44">
        <v>567</v>
      </c>
      <c r="C570" s="44">
        <f>IF(E570="","",IF(COUNTIF($G$4:G570,G570)=1,MAX($C$4:C569)+1,""))</f>
        <v>513</v>
      </c>
      <c r="D570" s="44">
        <v>567</v>
      </c>
      <c r="E570" s="50" t="s">
        <v>5708</v>
      </c>
      <c r="F570" s="50" t="s">
        <v>11412</v>
      </c>
      <c r="G570" s="50" t="s">
        <v>2371</v>
      </c>
      <c r="H570" s="50" t="s">
        <v>2371</v>
      </c>
      <c r="I570" s="50" t="s">
        <v>2389</v>
      </c>
      <c r="J570" s="50">
        <v>2288946</v>
      </c>
      <c r="K570" s="50" t="s">
        <v>7</v>
      </c>
      <c r="L570" s="50" t="s">
        <v>9</v>
      </c>
      <c r="M570" s="50" t="s">
        <v>143</v>
      </c>
      <c r="N570" s="50" t="s">
        <v>6263</v>
      </c>
      <c r="O570" s="50">
        <v>994241</v>
      </c>
      <c r="P570" s="50" t="s">
        <v>6464</v>
      </c>
      <c r="Q570" s="50" t="s">
        <v>5709</v>
      </c>
      <c r="R570" s="50" t="s">
        <v>273</v>
      </c>
      <c r="S570" s="50" t="s">
        <v>11413</v>
      </c>
      <c r="T570" s="4" t="s">
        <v>11414</v>
      </c>
      <c r="U570" s="4">
        <v>0</v>
      </c>
    </row>
    <row r="571" spans="1:21" x14ac:dyDescent="0.25">
      <c r="A571" s="44">
        <f>IF(IF(Helper_2!$C$3&lt;&gt;"",COUNTIF(G571:H571,"*"&amp;Helper_2!$C$3&amp;"*"),0)&gt;0,MAX($A$4:A570)+1,0)</f>
        <v>0</v>
      </c>
      <c r="B571" s="44">
        <v>568</v>
      </c>
      <c r="C571" s="44">
        <f>IF(E571="","",IF(COUNTIF($G$4:G571,G571)=1,MAX($C$4:C570)+1,""))</f>
        <v>514</v>
      </c>
      <c r="D571" s="44">
        <v>568</v>
      </c>
      <c r="E571" s="50" t="s">
        <v>5666</v>
      </c>
      <c r="F571" s="50" t="s">
        <v>9952</v>
      </c>
      <c r="G571" s="50" t="s">
        <v>3758</v>
      </c>
      <c r="H571" s="50" t="s">
        <v>3758</v>
      </c>
      <c r="I571" s="50" t="s">
        <v>2389</v>
      </c>
      <c r="J571" s="50">
        <v>2288943</v>
      </c>
      <c r="K571" s="50" t="s">
        <v>7</v>
      </c>
      <c r="L571" s="50" t="s">
        <v>2661</v>
      </c>
      <c r="M571" s="50" t="s">
        <v>143</v>
      </c>
      <c r="N571" s="50" t="s">
        <v>6261</v>
      </c>
      <c r="O571" s="50">
        <v>1000789</v>
      </c>
      <c r="P571" s="50" t="s">
        <v>7150</v>
      </c>
      <c r="Q571" s="50" t="s">
        <v>3759</v>
      </c>
      <c r="R571" s="50" t="s">
        <v>8</v>
      </c>
      <c r="S571" s="50" t="s">
        <v>9953</v>
      </c>
      <c r="T571" s="4" t="s">
        <v>9953</v>
      </c>
      <c r="U571" s="4">
        <v>1.1000000000000001</v>
      </c>
    </row>
    <row r="572" spans="1:21" x14ac:dyDescent="0.25">
      <c r="A572" s="44">
        <f>IF(IF(Helper_2!$C$3&lt;&gt;"",COUNTIF(G572:H572,"*"&amp;Helper_2!$C$3&amp;"*"),0)&gt;0,MAX($A$4:A571)+1,0)</f>
        <v>0</v>
      </c>
      <c r="B572" s="44">
        <v>569</v>
      </c>
      <c r="C572" s="44">
        <f>IF(E572="","",IF(COUNTIF($G$4:G572,G572)=1,MAX($C$4:C571)+1,""))</f>
        <v>515</v>
      </c>
      <c r="D572" s="44">
        <v>569</v>
      </c>
      <c r="E572" s="50" t="s">
        <v>5660</v>
      </c>
      <c r="F572" s="50" t="s">
        <v>9940</v>
      </c>
      <c r="G572" s="50" t="s">
        <v>2346</v>
      </c>
      <c r="H572" s="50" t="s">
        <v>2346</v>
      </c>
      <c r="I572" s="50" t="s">
        <v>2389</v>
      </c>
      <c r="J572" s="50">
        <v>2288940</v>
      </c>
      <c r="K572" s="50" t="s">
        <v>7</v>
      </c>
      <c r="L572" s="50" t="s">
        <v>9</v>
      </c>
      <c r="M572" s="50" t="s">
        <v>143</v>
      </c>
      <c r="N572" s="50" t="s">
        <v>6263</v>
      </c>
      <c r="O572" s="50">
        <v>996734</v>
      </c>
      <c r="P572" s="50" t="s">
        <v>6359</v>
      </c>
      <c r="Q572" s="50" t="s">
        <v>3749</v>
      </c>
      <c r="R572" s="50" t="s">
        <v>10</v>
      </c>
      <c r="S572" s="50" t="s">
        <v>11415</v>
      </c>
      <c r="T572" s="4" t="s">
        <v>9941</v>
      </c>
      <c r="U572" s="4" t="s">
        <v>143</v>
      </c>
    </row>
    <row r="573" spans="1:21" x14ac:dyDescent="0.25">
      <c r="A573" s="44">
        <f>IF(IF(Helper_2!$C$3&lt;&gt;"",COUNTIF(G573:H573,"*"&amp;Helper_2!$C$3&amp;"*"),0)&gt;0,MAX($A$4:A572)+1,0)</f>
        <v>0</v>
      </c>
      <c r="B573" s="44">
        <v>570</v>
      </c>
      <c r="C573" s="44">
        <f>IF(E573="","",IF(COUNTIF($G$4:G573,G573)=1,MAX($C$4:C572)+1,""))</f>
        <v>516</v>
      </c>
      <c r="D573" s="44">
        <v>570</v>
      </c>
      <c r="E573" s="50" t="s">
        <v>5489</v>
      </c>
      <c r="F573" s="50" t="s">
        <v>9675</v>
      </c>
      <c r="G573" s="50" t="s">
        <v>3596</v>
      </c>
      <c r="H573" s="50" t="s">
        <v>3596</v>
      </c>
      <c r="I573" s="50" t="s">
        <v>2389</v>
      </c>
      <c r="J573" s="50">
        <v>2288939</v>
      </c>
      <c r="K573" s="50" t="s">
        <v>7</v>
      </c>
      <c r="L573" s="50" t="s">
        <v>2661</v>
      </c>
      <c r="M573" s="50" t="s">
        <v>143</v>
      </c>
      <c r="N573" s="50" t="s">
        <v>6261</v>
      </c>
      <c r="O573" s="50">
        <v>995221</v>
      </c>
      <c r="P573" s="50" t="s">
        <v>6487</v>
      </c>
      <c r="Q573" s="50" t="s">
        <v>5490</v>
      </c>
      <c r="R573" s="50" t="s">
        <v>8</v>
      </c>
      <c r="S573" s="50" t="s">
        <v>9676</v>
      </c>
      <c r="T573" s="4" t="s">
        <v>9677</v>
      </c>
      <c r="U573" s="4">
        <v>4.2000000000000003E-2</v>
      </c>
    </row>
    <row r="574" spans="1:21" x14ac:dyDescent="0.25">
      <c r="A574" s="44">
        <f>IF(IF(Helper_2!$C$3&lt;&gt;"",COUNTIF(G574:H574,"*"&amp;Helper_2!$C$3&amp;"*"),0)&gt;0,MAX($A$4:A573)+1,0)</f>
        <v>0</v>
      </c>
      <c r="B574" s="44">
        <v>571</v>
      </c>
      <c r="C574" s="44">
        <f>IF(E574="","",IF(COUNTIF($G$4:G574,G574)=1,MAX($C$4:C573)+1,""))</f>
        <v>517</v>
      </c>
      <c r="D574" s="44">
        <v>571</v>
      </c>
      <c r="E574" s="50" t="s">
        <v>5472</v>
      </c>
      <c r="F574" s="50" t="s">
        <v>9649</v>
      </c>
      <c r="G574" s="50" t="s">
        <v>2240</v>
      </c>
      <c r="H574" s="50" t="s">
        <v>2240</v>
      </c>
      <c r="I574" s="50" t="s">
        <v>2389</v>
      </c>
      <c r="J574" s="50">
        <v>2288938</v>
      </c>
      <c r="K574" s="50" t="s">
        <v>7</v>
      </c>
      <c r="L574" s="50" t="s">
        <v>9</v>
      </c>
      <c r="M574" s="50" t="s">
        <v>143</v>
      </c>
      <c r="N574" s="50" t="s">
        <v>6263</v>
      </c>
      <c r="O574" s="50">
        <v>994550</v>
      </c>
      <c r="P574" s="50" t="s">
        <v>6358</v>
      </c>
      <c r="Q574" s="50" t="s">
        <v>951</v>
      </c>
      <c r="R574" s="50" t="s">
        <v>53</v>
      </c>
      <c r="S574" s="50" t="s">
        <v>11416</v>
      </c>
      <c r="T574" s="4" t="s">
        <v>11416</v>
      </c>
      <c r="U574" s="4">
        <v>0</v>
      </c>
    </row>
    <row r="575" spans="1:21" x14ac:dyDescent="0.25">
      <c r="A575" s="44">
        <f>IF(IF(Helper_2!$C$3&lt;&gt;"",COUNTIF(G575:H575,"*"&amp;Helper_2!$C$3&amp;"*"),0)&gt;0,MAX($A$4:A574)+1,0)</f>
        <v>0</v>
      </c>
      <c r="B575" s="44">
        <v>572</v>
      </c>
      <c r="C575" s="44">
        <f>IF(E575="","",IF(COUNTIF($G$4:G575,G575)=1,MAX($C$4:C574)+1,""))</f>
        <v>518</v>
      </c>
      <c r="D575" s="44">
        <v>572</v>
      </c>
      <c r="E575" s="50" t="s">
        <v>5449</v>
      </c>
      <c r="F575" s="50" t="s">
        <v>9610</v>
      </c>
      <c r="G575" s="50" t="s">
        <v>2223</v>
      </c>
      <c r="H575" s="50" t="s">
        <v>2223</v>
      </c>
      <c r="I575" s="50" t="s">
        <v>2389</v>
      </c>
      <c r="J575" s="50">
        <v>2288863</v>
      </c>
      <c r="K575" s="50" t="s">
        <v>7</v>
      </c>
      <c r="L575" s="50" t="s">
        <v>9</v>
      </c>
      <c r="M575" s="50" t="s">
        <v>143</v>
      </c>
      <c r="N575" s="50" t="s">
        <v>6259</v>
      </c>
      <c r="O575" s="50">
        <v>997172</v>
      </c>
      <c r="P575" s="50" t="s">
        <v>11291</v>
      </c>
      <c r="Q575" s="50" t="s">
        <v>937</v>
      </c>
      <c r="R575" s="50" t="s">
        <v>15</v>
      </c>
      <c r="S575" s="50" t="s">
        <v>9611</v>
      </c>
      <c r="T575" s="4" t="s">
        <v>9611</v>
      </c>
      <c r="U575" s="4">
        <v>0</v>
      </c>
    </row>
    <row r="576" spans="1:21" x14ac:dyDescent="0.25">
      <c r="A576" s="44">
        <f>IF(IF(Helper_2!$C$3&lt;&gt;"",COUNTIF(G576:H576,"*"&amp;Helper_2!$C$3&amp;"*"),0)&gt;0,MAX($A$4:A575)+1,0)</f>
        <v>0</v>
      </c>
      <c r="B576" s="44">
        <v>573</v>
      </c>
      <c r="C576" s="44">
        <f>IF(E576="","",IF(COUNTIF($G$4:G576,G576)=1,MAX($C$4:C575)+1,""))</f>
        <v>519</v>
      </c>
      <c r="D576" s="44">
        <v>573</v>
      </c>
      <c r="E576" s="50" t="s">
        <v>5409</v>
      </c>
      <c r="F576" s="50" t="s">
        <v>9551</v>
      </c>
      <c r="G576" s="50" t="s">
        <v>3529</v>
      </c>
      <c r="H576" s="50" t="s">
        <v>3529</v>
      </c>
      <c r="I576" s="50" t="s">
        <v>2389</v>
      </c>
      <c r="J576" s="50">
        <v>2288859</v>
      </c>
      <c r="K576" s="50" t="s">
        <v>7</v>
      </c>
      <c r="L576" s="50" t="s">
        <v>2661</v>
      </c>
      <c r="M576" s="50" t="s">
        <v>143</v>
      </c>
      <c r="N576" s="50" t="s">
        <v>6261</v>
      </c>
      <c r="O576" s="50">
        <v>995221</v>
      </c>
      <c r="P576" s="50" t="s">
        <v>6487</v>
      </c>
      <c r="Q576" s="50" t="s">
        <v>3530</v>
      </c>
      <c r="R576" s="50" t="s">
        <v>8</v>
      </c>
      <c r="S576" s="50" t="s">
        <v>11417</v>
      </c>
      <c r="T576" s="4" t="s">
        <v>9552</v>
      </c>
      <c r="U576" s="4">
        <v>0.86399999999999999</v>
      </c>
    </row>
    <row r="577" spans="1:21" x14ac:dyDescent="0.25">
      <c r="A577" s="44">
        <f>IF(IF(Helper_2!$C$3&lt;&gt;"",COUNTIF(G577:H577,"*"&amp;Helper_2!$C$3&amp;"*"),0)&gt;0,MAX($A$4:A576)+1,0)</f>
        <v>0</v>
      </c>
      <c r="B577" s="44">
        <v>574</v>
      </c>
      <c r="C577" s="44">
        <f>IF(E577="","",IF(COUNTIF($G$4:G577,G577)=1,MAX($C$4:C576)+1,""))</f>
        <v>520</v>
      </c>
      <c r="D577" s="44">
        <v>574</v>
      </c>
      <c r="E577" s="50" t="s">
        <v>5408</v>
      </c>
      <c r="F577" s="50" t="s">
        <v>9549</v>
      </c>
      <c r="G577" s="50" t="s">
        <v>2205</v>
      </c>
      <c r="H577" s="50" t="s">
        <v>2205</v>
      </c>
      <c r="I577" s="50" t="s">
        <v>2389</v>
      </c>
      <c r="J577" s="50">
        <v>2288850</v>
      </c>
      <c r="K577" s="50" t="s">
        <v>7</v>
      </c>
      <c r="L577" s="50" t="s">
        <v>9</v>
      </c>
      <c r="M577" s="50" t="s">
        <v>143</v>
      </c>
      <c r="N577" s="50" t="s">
        <v>6261</v>
      </c>
      <c r="O577" s="50">
        <v>996330</v>
      </c>
      <c r="P577" s="50" t="s">
        <v>11418</v>
      </c>
      <c r="Q577" s="50" t="s">
        <v>921</v>
      </c>
      <c r="R577" s="50" t="s">
        <v>10</v>
      </c>
      <c r="S577" s="50" t="s">
        <v>9550</v>
      </c>
      <c r="T577" s="4" t="s">
        <v>9550</v>
      </c>
      <c r="U577" s="4">
        <v>0.36</v>
      </c>
    </row>
    <row r="578" spans="1:21" x14ac:dyDescent="0.25">
      <c r="A578" s="44">
        <f>IF(IF(Helper_2!$C$3&lt;&gt;"",COUNTIF(G578:H578,"*"&amp;Helper_2!$C$3&amp;"*"),0)&gt;0,MAX($A$4:A577)+1,0)</f>
        <v>0</v>
      </c>
      <c r="B578" s="44">
        <v>575</v>
      </c>
      <c r="C578" s="44">
        <f>IF(E578="","",IF(COUNTIF($G$4:G578,G578)=1,MAX($C$4:C577)+1,""))</f>
        <v>521</v>
      </c>
      <c r="D578" s="44">
        <v>575</v>
      </c>
      <c r="E578" s="50" t="s">
        <v>5358</v>
      </c>
      <c r="F578" s="50" t="s">
        <v>9456</v>
      </c>
      <c r="G578" s="50" t="s">
        <v>3496</v>
      </c>
      <c r="H578" s="50" t="s">
        <v>3496</v>
      </c>
      <c r="I578" s="50" t="s">
        <v>2389</v>
      </c>
      <c r="J578" s="50">
        <v>2288849</v>
      </c>
      <c r="K578" s="50" t="s">
        <v>7</v>
      </c>
      <c r="L578" s="50" t="s">
        <v>2661</v>
      </c>
      <c r="M578" s="50" t="s">
        <v>143</v>
      </c>
      <c r="N578" s="50" t="s">
        <v>6261</v>
      </c>
      <c r="O578" s="50">
        <v>1000789</v>
      </c>
      <c r="P578" s="50" t="s">
        <v>7150</v>
      </c>
      <c r="Q578" s="50" t="s">
        <v>3497</v>
      </c>
      <c r="R578" s="50" t="s">
        <v>10</v>
      </c>
      <c r="S578" s="50" t="s">
        <v>9457</v>
      </c>
      <c r="T578" s="4" t="s">
        <v>9457</v>
      </c>
      <c r="U578" s="4">
        <v>0</v>
      </c>
    </row>
    <row r="579" spans="1:21" x14ac:dyDescent="0.25">
      <c r="A579" s="44">
        <f>IF(IF(Helper_2!$C$3&lt;&gt;"",COUNTIF(G579:H579,"*"&amp;Helper_2!$C$3&amp;"*"),0)&gt;0,MAX($A$4:A578)+1,0)</f>
        <v>0</v>
      </c>
      <c r="B579" s="44">
        <v>576</v>
      </c>
      <c r="C579" s="44">
        <f>IF(E579="","",IF(COUNTIF($G$4:G579,G579)=1,MAX($C$4:C578)+1,""))</f>
        <v>522</v>
      </c>
      <c r="D579" s="44">
        <v>576</v>
      </c>
      <c r="E579" s="50" t="s">
        <v>5337</v>
      </c>
      <c r="F579" s="50" t="s">
        <v>9416</v>
      </c>
      <c r="G579" s="50" t="s">
        <v>2163</v>
      </c>
      <c r="H579" s="50" t="s">
        <v>2163</v>
      </c>
      <c r="I579" s="50" t="s">
        <v>2389</v>
      </c>
      <c r="J579" s="50">
        <v>2288846</v>
      </c>
      <c r="K579" s="50" t="s">
        <v>7</v>
      </c>
      <c r="L579" s="50" t="s">
        <v>9</v>
      </c>
      <c r="M579" s="50" t="s">
        <v>143</v>
      </c>
      <c r="N579" s="50" t="s">
        <v>6259</v>
      </c>
      <c r="O579" s="50">
        <v>1038644</v>
      </c>
      <c r="P579" s="50" t="s">
        <v>6333</v>
      </c>
      <c r="Q579" s="50" t="s">
        <v>886</v>
      </c>
      <c r="R579" s="50" t="s">
        <v>53</v>
      </c>
      <c r="S579" s="50" t="s">
        <v>9417</v>
      </c>
      <c r="T579" s="4" t="s">
        <v>9417</v>
      </c>
      <c r="U579" s="4">
        <v>0</v>
      </c>
    </row>
    <row r="580" spans="1:21" x14ac:dyDescent="0.25">
      <c r="A580" s="44">
        <f>IF(IF(Helper_2!$C$3&lt;&gt;"",COUNTIF(G580:H580,"*"&amp;Helper_2!$C$3&amp;"*"),0)&gt;0,MAX($A$4:A579)+1,0)</f>
        <v>0</v>
      </c>
      <c r="B580" s="44">
        <v>577</v>
      </c>
      <c r="C580" s="44">
        <f>IF(E580="","",IF(COUNTIF($G$4:G580,G580)=1,MAX($C$4:C579)+1,""))</f>
        <v>523</v>
      </c>
      <c r="D580" s="44">
        <v>577</v>
      </c>
      <c r="E580" s="50" t="s">
        <v>5329</v>
      </c>
      <c r="F580" s="50" t="s">
        <v>9400</v>
      </c>
      <c r="G580" s="50" t="s">
        <v>2154</v>
      </c>
      <c r="H580" s="50" t="s">
        <v>2154</v>
      </c>
      <c r="I580" s="50" t="s">
        <v>2389</v>
      </c>
      <c r="J580" s="50">
        <v>2288843</v>
      </c>
      <c r="K580" s="50" t="s">
        <v>7</v>
      </c>
      <c r="L580" s="50" t="s">
        <v>9</v>
      </c>
      <c r="M580" s="50" t="s">
        <v>143</v>
      </c>
      <c r="N580" s="50" t="s">
        <v>6261</v>
      </c>
      <c r="O580" s="50">
        <v>1000789</v>
      </c>
      <c r="P580" s="50" t="s">
        <v>7150</v>
      </c>
      <c r="Q580" s="50" t="s">
        <v>879</v>
      </c>
      <c r="R580" s="50" t="s">
        <v>10</v>
      </c>
      <c r="S580" s="50" t="s">
        <v>9401</v>
      </c>
      <c r="T580" s="4" t="s">
        <v>9401</v>
      </c>
      <c r="U580" s="4">
        <v>0.14399999999999999</v>
      </c>
    </row>
    <row r="581" spans="1:21" x14ac:dyDescent="0.25">
      <c r="A581" s="44">
        <f>IF(IF(Helper_2!$C$3&lt;&gt;"",COUNTIF(G581:H581,"*"&amp;Helper_2!$C$3&amp;"*"),0)&gt;0,MAX($A$4:A580)+1,0)</f>
        <v>0</v>
      </c>
      <c r="B581" s="44">
        <v>578</v>
      </c>
      <c r="C581" s="44">
        <f>IF(E581="","",IF(COUNTIF($G$4:G581,G581)=1,MAX($C$4:C580)+1,""))</f>
        <v>524</v>
      </c>
      <c r="D581" s="44">
        <v>578</v>
      </c>
      <c r="E581" s="50" t="s">
        <v>5047</v>
      </c>
      <c r="F581" s="50" t="s">
        <v>11419</v>
      </c>
      <c r="G581" s="50" t="s">
        <v>1978</v>
      </c>
      <c r="H581" s="50" t="s">
        <v>1978</v>
      </c>
      <c r="I581" s="50" t="s">
        <v>2389</v>
      </c>
      <c r="J581" s="50">
        <v>2288807</v>
      </c>
      <c r="K581" s="50" t="s">
        <v>7</v>
      </c>
      <c r="L581" s="50" t="s">
        <v>9</v>
      </c>
      <c r="M581" s="50" t="s">
        <v>143</v>
      </c>
      <c r="N581" s="50" t="s">
        <v>6261</v>
      </c>
      <c r="O581" s="50">
        <v>996272</v>
      </c>
      <c r="P581" s="50" t="s">
        <v>7172</v>
      </c>
      <c r="Q581" s="50" t="s">
        <v>739</v>
      </c>
      <c r="R581" s="50" t="s">
        <v>53</v>
      </c>
      <c r="S581" s="50" t="s">
        <v>11420</v>
      </c>
      <c r="T581" s="4" t="s">
        <v>11420</v>
      </c>
      <c r="U581" s="4">
        <v>0</v>
      </c>
    </row>
    <row r="582" spans="1:21" x14ac:dyDescent="0.25">
      <c r="A582" s="44">
        <f>IF(IF(Helper_2!$C$3&lt;&gt;"",COUNTIF(G582:H582,"*"&amp;Helper_2!$C$3&amp;"*"),0)&gt;0,MAX($A$4:A581)+1,0)</f>
        <v>0</v>
      </c>
      <c r="B582" s="44">
        <v>579</v>
      </c>
      <c r="C582" s="44">
        <f>IF(E582="","",IF(COUNTIF($G$4:G582,G582)=1,MAX($C$4:C581)+1,""))</f>
        <v>525</v>
      </c>
      <c r="D582" s="44">
        <v>579</v>
      </c>
      <c r="E582" s="50" t="s">
        <v>5028</v>
      </c>
      <c r="F582" s="50" t="s">
        <v>8935</v>
      </c>
      <c r="G582" s="50" t="s">
        <v>1964</v>
      </c>
      <c r="H582" s="50" t="s">
        <v>1964</v>
      </c>
      <c r="I582" s="50" t="s">
        <v>2389</v>
      </c>
      <c r="J582" s="50">
        <v>2288803</v>
      </c>
      <c r="K582" s="50" t="s">
        <v>7</v>
      </c>
      <c r="L582" s="50" t="s">
        <v>9</v>
      </c>
      <c r="M582" s="50" t="s">
        <v>143</v>
      </c>
      <c r="N582" s="50" t="s">
        <v>6261</v>
      </c>
      <c r="O582" s="50">
        <v>994146</v>
      </c>
      <c r="P582" s="50" t="s">
        <v>7152</v>
      </c>
      <c r="Q582" s="50" t="s">
        <v>728</v>
      </c>
      <c r="R582" s="50" t="s">
        <v>10</v>
      </c>
      <c r="S582" s="50" t="s">
        <v>11421</v>
      </c>
      <c r="T582" s="4" t="s">
        <v>8936</v>
      </c>
      <c r="U582" s="4">
        <v>0.86399999999999999</v>
      </c>
    </row>
    <row r="583" spans="1:21" x14ac:dyDescent="0.25">
      <c r="A583" s="44">
        <f>IF(IF(Helper_2!$C$3&lt;&gt;"",COUNTIF(G583:H583,"*"&amp;Helper_2!$C$3&amp;"*"),0)&gt;0,MAX($A$4:A582)+1,0)</f>
        <v>0</v>
      </c>
      <c r="B583" s="44">
        <v>580</v>
      </c>
      <c r="C583" s="44">
        <f>IF(E583="","",IF(COUNTIF($G$4:G583,G583)=1,MAX($C$4:C582)+1,""))</f>
        <v>526</v>
      </c>
      <c r="D583" s="44">
        <v>580</v>
      </c>
      <c r="E583" s="50" t="s">
        <v>4977</v>
      </c>
      <c r="F583" s="50" t="s">
        <v>8843</v>
      </c>
      <c r="G583" s="50" t="s">
        <v>1933</v>
      </c>
      <c r="H583" s="50" t="s">
        <v>1933</v>
      </c>
      <c r="I583" s="50" t="s">
        <v>2389</v>
      </c>
      <c r="J583" s="50">
        <v>2288802</v>
      </c>
      <c r="K583" s="50" t="s">
        <v>7</v>
      </c>
      <c r="L583" s="50" t="s">
        <v>9</v>
      </c>
      <c r="M583" s="50" t="s">
        <v>143</v>
      </c>
      <c r="N583" s="50" t="s">
        <v>6261</v>
      </c>
      <c r="O583" s="50">
        <v>994146</v>
      </c>
      <c r="P583" s="50" t="s">
        <v>7152</v>
      </c>
      <c r="Q583" s="50" t="s">
        <v>701</v>
      </c>
      <c r="R583" s="50" t="s">
        <v>10</v>
      </c>
      <c r="S583" s="50" t="s">
        <v>11422</v>
      </c>
      <c r="T583" s="4" t="s">
        <v>8844</v>
      </c>
      <c r="U583" s="4">
        <v>0.26640000000000003</v>
      </c>
    </row>
    <row r="584" spans="1:21" x14ac:dyDescent="0.25">
      <c r="A584" s="44">
        <f>IF(IF(Helper_2!$C$3&lt;&gt;"",COUNTIF(G584:H584,"*"&amp;Helper_2!$C$3&amp;"*"),0)&gt;0,MAX($A$4:A583)+1,0)</f>
        <v>0</v>
      </c>
      <c r="B584" s="44">
        <v>581</v>
      </c>
      <c r="C584" s="44">
        <f>IF(E584="","",IF(COUNTIF($G$4:G584,G584)=1,MAX($C$4:C583)+1,""))</f>
        <v>527</v>
      </c>
      <c r="D584" s="44">
        <v>581</v>
      </c>
      <c r="E584" s="50" t="s">
        <v>4919</v>
      </c>
      <c r="F584" s="50" t="s">
        <v>8754</v>
      </c>
      <c r="G584" s="50" t="s">
        <v>1891</v>
      </c>
      <c r="H584" s="50" t="s">
        <v>1891</v>
      </c>
      <c r="I584" s="50" t="s">
        <v>2389</v>
      </c>
      <c r="J584" s="50">
        <v>2288673</v>
      </c>
      <c r="K584" s="50" t="s">
        <v>7</v>
      </c>
      <c r="L584" s="50" t="s">
        <v>9</v>
      </c>
      <c r="M584" s="50" t="s">
        <v>143</v>
      </c>
      <c r="N584" s="50" t="s">
        <v>6263</v>
      </c>
      <c r="O584" s="50">
        <v>1047103</v>
      </c>
      <c r="P584" s="50" t="s">
        <v>6362</v>
      </c>
      <c r="Q584" s="50" t="s">
        <v>669</v>
      </c>
      <c r="R584" s="50" t="s">
        <v>53</v>
      </c>
      <c r="S584" s="50" t="s">
        <v>11423</v>
      </c>
      <c r="T584" s="4" t="s">
        <v>11423</v>
      </c>
      <c r="U584" s="4">
        <v>0</v>
      </c>
    </row>
    <row r="585" spans="1:21" x14ac:dyDescent="0.25">
      <c r="A585" s="44">
        <f>IF(IF(Helper_2!$C$3&lt;&gt;"",COUNTIF(G585:H585,"*"&amp;Helper_2!$C$3&amp;"*"),0)&gt;0,MAX($A$4:A584)+1,0)</f>
        <v>0</v>
      </c>
      <c r="B585" s="44">
        <v>582</v>
      </c>
      <c r="C585" s="44">
        <f>IF(E585="","",IF(COUNTIF($G$4:G585,G585)=1,MAX($C$4:C584)+1,""))</f>
        <v>528</v>
      </c>
      <c r="D585" s="44">
        <v>582</v>
      </c>
      <c r="E585" s="50" t="s">
        <v>4913</v>
      </c>
      <c r="F585" s="50" t="s">
        <v>8748</v>
      </c>
      <c r="G585" s="50" t="s">
        <v>1885</v>
      </c>
      <c r="H585" s="50" t="s">
        <v>1885</v>
      </c>
      <c r="I585" s="50" t="s">
        <v>2389</v>
      </c>
      <c r="J585" s="50">
        <v>2288669</v>
      </c>
      <c r="K585" s="50" t="s">
        <v>7</v>
      </c>
      <c r="L585" s="50" t="s">
        <v>9</v>
      </c>
      <c r="M585" s="50" t="s">
        <v>143</v>
      </c>
      <c r="N585" s="50" t="s">
        <v>6263</v>
      </c>
      <c r="O585" s="50">
        <v>1047103</v>
      </c>
      <c r="P585" s="50" t="s">
        <v>6362</v>
      </c>
      <c r="Q585" s="50" t="s">
        <v>663</v>
      </c>
      <c r="R585" s="50" t="s">
        <v>53</v>
      </c>
      <c r="S585" s="50" t="s">
        <v>11424</v>
      </c>
      <c r="T585" s="4" t="s">
        <v>11424</v>
      </c>
      <c r="U585" s="4">
        <v>0</v>
      </c>
    </row>
    <row r="586" spans="1:21" x14ac:dyDescent="0.25">
      <c r="A586" s="44">
        <f>IF(IF(Helper_2!$C$3&lt;&gt;"",COUNTIF(G586:H586,"*"&amp;Helper_2!$C$3&amp;"*"),0)&gt;0,MAX($A$4:A585)+1,0)</f>
        <v>0</v>
      </c>
      <c r="B586" s="44">
        <v>583</v>
      </c>
      <c r="C586" s="44">
        <f>IF(E586="","",IF(COUNTIF($G$4:G586,G586)=1,MAX($C$4:C585)+1,""))</f>
        <v>529</v>
      </c>
      <c r="D586" s="44">
        <v>583</v>
      </c>
      <c r="E586" s="50" t="s">
        <v>4871</v>
      </c>
      <c r="F586" s="50" t="s">
        <v>8682</v>
      </c>
      <c r="G586" s="50" t="s">
        <v>3177</v>
      </c>
      <c r="H586" s="50" t="s">
        <v>3177</v>
      </c>
      <c r="I586" s="50" t="s">
        <v>2389</v>
      </c>
      <c r="J586" s="50">
        <v>2288659</v>
      </c>
      <c r="K586" s="50" t="s">
        <v>7</v>
      </c>
      <c r="L586" s="50" t="s">
        <v>2661</v>
      </c>
      <c r="M586" s="50" t="s">
        <v>143</v>
      </c>
      <c r="N586" s="50" t="s">
        <v>6261</v>
      </c>
      <c r="O586" s="50">
        <v>994084</v>
      </c>
      <c r="P586" s="50" t="s">
        <v>7170</v>
      </c>
      <c r="Q586" s="50" t="s">
        <v>3178</v>
      </c>
      <c r="R586" s="50" t="s">
        <v>10</v>
      </c>
      <c r="S586" s="50" t="s">
        <v>8683</v>
      </c>
      <c r="T586" s="4" t="s">
        <v>8683</v>
      </c>
      <c r="U586" s="4">
        <v>0.504</v>
      </c>
    </row>
    <row r="587" spans="1:21" x14ac:dyDescent="0.25">
      <c r="A587" s="44">
        <f>IF(IF(Helper_2!$C$3&lt;&gt;"",COUNTIF(G587:H587,"*"&amp;Helper_2!$C$3&amp;"*"),0)&gt;0,MAX($A$4:A586)+1,0)</f>
        <v>0</v>
      </c>
      <c r="B587" s="44">
        <v>584</v>
      </c>
      <c r="C587" s="44">
        <f>IF(E587="","",IF(COUNTIF($G$4:G587,G587)=1,MAX($C$4:C586)+1,""))</f>
        <v>530</v>
      </c>
      <c r="D587" s="44">
        <v>584</v>
      </c>
      <c r="E587" s="50" t="s">
        <v>4789</v>
      </c>
      <c r="F587" s="50" t="s">
        <v>8565</v>
      </c>
      <c r="G587" s="50" t="s">
        <v>3118</v>
      </c>
      <c r="H587" s="50" t="s">
        <v>3118</v>
      </c>
      <c r="I587" s="50" t="s">
        <v>2389</v>
      </c>
      <c r="J587" s="50">
        <v>2288650</v>
      </c>
      <c r="K587" s="50" t="s">
        <v>7</v>
      </c>
      <c r="L587" s="50" t="s">
        <v>2656</v>
      </c>
      <c r="M587" s="50" t="s">
        <v>143</v>
      </c>
      <c r="N587" s="50" t="s">
        <v>6261</v>
      </c>
      <c r="O587" s="50">
        <v>994146</v>
      </c>
      <c r="P587" s="50" t="s">
        <v>7152</v>
      </c>
      <c r="Q587" s="50" t="s">
        <v>3119</v>
      </c>
      <c r="R587" s="50" t="s">
        <v>8</v>
      </c>
      <c r="S587" s="50" t="s">
        <v>8566</v>
      </c>
      <c r="T587" s="4" t="s">
        <v>8566</v>
      </c>
      <c r="U587" s="4">
        <v>0</v>
      </c>
    </row>
    <row r="588" spans="1:21" x14ac:dyDescent="0.25">
      <c r="A588" s="44">
        <f>IF(IF(Helper_2!$C$3&lt;&gt;"",COUNTIF(G588:H588,"*"&amp;Helper_2!$C$3&amp;"*"),0)&gt;0,MAX($A$4:A587)+1,0)</f>
        <v>0</v>
      </c>
      <c r="B588" s="44">
        <v>585</v>
      </c>
      <c r="C588" s="44">
        <f>IF(E588="","",IF(COUNTIF($G$4:G588,G588)=1,MAX($C$4:C587)+1,""))</f>
        <v>531</v>
      </c>
      <c r="D588" s="44">
        <v>585</v>
      </c>
      <c r="E588" s="50" t="s">
        <v>4781</v>
      </c>
      <c r="F588" s="50" t="s">
        <v>8549</v>
      </c>
      <c r="G588" s="50" t="s">
        <v>3108</v>
      </c>
      <c r="H588" s="50" t="s">
        <v>3108</v>
      </c>
      <c r="I588" s="50" t="s">
        <v>2389</v>
      </c>
      <c r="J588" s="50">
        <v>2288647</v>
      </c>
      <c r="K588" s="50" t="s">
        <v>7</v>
      </c>
      <c r="L588" s="50" t="s">
        <v>2656</v>
      </c>
      <c r="M588" s="50" t="s">
        <v>143</v>
      </c>
      <c r="N588" s="50" t="s">
        <v>6261</v>
      </c>
      <c r="O588" s="50">
        <v>994146</v>
      </c>
      <c r="P588" s="50" t="s">
        <v>7152</v>
      </c>
      <c r="Q588" s="50" t="s">
        <v>3109</v>
      </c>
      <c r="R588" s="50" t="s">
        <v>8</v>
      </c>
      <c r="S588" s="50" t="s">
        <v>8550</v>
      </c>
      <c r="T588" s="4" t="s">
        <v>8550</v>
      </c>
      <c r="U588" s="4">
        <v>3.6</v>
      </c>
    </row>
    <row r="589" spans="1:21" x14ac:dyDescent="0.25">
      <c r="A589" s="44">
        <f>IF(IF(Helper_2!$C$3&lt;&gt;"",COUNTIF(G589:H589,"*"&amp;Helper_2!$C$3&amp;"*"),0)&gt;0,MAX($A$4:A588)+1,0)</f>
        <v>0</v>
      </c>
      <c r="B589" s="44">
        <v>586</v>
      </c>
      <c r="C589" s="44">
        <f>IF(E589="","",IF(COUNTIF($G$4:G589,G589)=1,MAX($C$4:C588)+1,""))</f>
        <v>532</v>
      </c>
      <c r="D589" s="44">
        <v>586</v>
      </c>
      <c r="E589" s="50" t="s">
        <v>4751</v>
      </c>
      <c r="F589" s="50" t="s">
        <v>8496</v>
      </c>
      <c r="G589" s="50" t="s">
        <v>1775</v>
      </c>
      <c r="H589" s="50" t="s">
        <v>1775</v>
      </c>
      <c r="I589" s="50" t="s">
        <v>2389</v>
      </c>
      <c r="J589" s="50">
        <v>2288623</v>
      </c>
      <c r="K589" s="50" t="s">
        <v>7</v>
      </c>
      <c r="L589" s="50" t="s">
        <v>9</v>
      </c>
      <c r="M589" s="50" t="s">
        <v>143</v>
      </c>
      <c r="N589" s="50" t="s">
        <v>88</v>
      </c>
      <c r="O589" s="50">
        <v>995523</v>
      </c>
      <c r="P589" s="50" t="s">
        <v>11354</v>
      </c>
      <c r="Q589" s="50" t="s">
        <v>593</v>
      </c>
      <c r="R589" s="50" t="s">
        <v>53</v>
      </c>
      <c r="S589" s="50" t="s">
        <v>8497</v>
      </c>
      <c r="T589" s="4" t="s">
        <v>8497</v>
      </c>
      <c r="U589" s="4">
        <v>0</v>
      </c>
    </row>
    <row r="590" spans="1:21" x14ac:dyDescent="0.25">
      <c r="A590" s="44">
        <f>IF(IF(Helper_2!$C$3&lt;&gt;"",COUNTIF(G590:H590,"*"&amp;Helper_2!$C$3&amp;"*"),0)&gt;0,MAX($A$4:A589)+1,0)</f>
        <v>0</v>
      </c>
      <c r="B590" s="44">
        <v>587</v>
      </c>
      <c r="C590" s="44">
        <f>IF(E590="","",IF(COUNTIF($G$4:G590,G590)=1,MAX($C$4:C589)+1,""))</f>
        <v>533</v>
      </c>
      <c r="D590" s="44">
        <v>587</v>
      </c>
      <c r="E590" s="50" t="s">
        <v>4716</v>
      </c>
      <c r="F590" s="50" t="s">
        <v>8448</v>
      </c>
      <c r="G590" s="50" t="s">
        <v>1749</v>
      </c>
      <c r="H590" s="50" t="s">
        <v>1749</v>
      </c>
      <c r="I590" s="50" t="s">
        <v>2389</v>
      </c>
      <c r="J590" s="50">
        <v>2288616</v>
      </c>
      <c r="K590" s="50" t="s">
        <v>7</v>
      </c>
      <c r="L590" s="50" t="s">
        <v>9</v>
      </c>
      <c r="M590" s="50" t="s">
        <v>143</v>
      </c>
      <c r="N590" s="50" t="s">
        <v>6328</v>
      </c>
      <c r="O590" s="50">
        <v>994032</v>
      </c>
      <c r="P590" s="50" t="s">
        <v>6322</v>
      </c>
      <c r="Q590" s="50" t="s">
        <v>574</v>
      </c>
      <c r="R590" s="50" t="s">
        <v>53</v>
      </c>
      <c r="S590" s="50" t="s">
        <v>8449</v>
      </c>
      <c r="T590" s="4" t="s">
        <v>8449</v>
      </c>
      <c r="U590" s="4">
        <v>0</v>
      </c>
    </row>
    <row r="591" spans="1:21" x14ac:dyDescent="0.25">
      <c r="A591" s="44">
        <f>IF(IF(Helper_2!$C$3&lt;&gt;"",COUNTIF(G591:H591,"*"&amp;Helper_2!$C$3&amp;"*"),0)&gt;0,MAX($A$4:A590)+1,0)</f>
        <v>0</v>
      </c>
      <c r="B591" s="44">
        <v>588</v>
      </c>
      <c r="C591" s="44">
        <f>IF(E591="","",IF(COUNTIF($G$4:G591,G591)=1,MAX($C$4:C590)+1,""))</f>
        <v>534</v>
      </c>
      <c r="D591" s="44">
        <v>588</v>
      </c>
      <c r="E591" s="50" t="s">
        <v>11425</v>
      </c>
      <c r="F591" s="50" t="s">
        <v>8322</v>
      </c>
      <c r="G591" s="50" t="s">
        <v>1712</v>
      </c>
      <c r="H591" s="50" t="s">
        <v>1712</v>
      </c>
      <c r="I591" s="50" t="s">
        <v>2389</v>
      </c>
      <c r="J591" s="50">
        <v>2288608</v>
      </c>
      <c r="K591" s="50" t="s">
        <v>7</v>
      </c>
      <c r="L591" s="50" t="s">
        <v>9</v>
      </c>
      <c r="M591" s="50" t="s">
        <v>143</v>
      </c>
      <c r="N591" s="50" t="s">
        <v>6261</v>
      </c>
      <c r="O591" s="50">
        <v>995234</v>
      </c>
      <c r="P591" s="50" t="s">
        <v>6320</v>
      </c>
      <c r="Q591" s="50" t="s">
        <v>11426</v>
      </c>
      <c r="R591" s="50" t="s">
        <v>10</v>
      </c>
      <c r="S591" s="50" t="s">
        <v>11427</v>
      </c>
      <c r="T591" s="4" t="s">
        <v>8323</v>
      </c>
      <c r="U591" s="4">
        <v>0.30399999999999999</v>
      </c>
    </row>
    <row r="592" spans="1:21" x14ac:dyDescent="0.25">
      <c r="A592" s="44">
        <f>IF(IF(Helper_2!$C$3&lt;&gt;"",COUNTIF(G592:H592,"*"&amp;Helper_2!$C$3&amp;"*"),0)&gt;0,MAX($A$4:A591)+1,0)</f>
        <v>0</v>
      </c>
      <c r="B592" s="44">
        <v>589</v>
      </c>
      <c r="C592" s="44">
        <f>IF(E592="","",IF(COUNTIF($G$4:G592,G592)=1,MAX($C$4:C591)+1,""))</f>
        <v>535</v>
      </c>
      <c r="D592" s="44">
        <v>589</v>
      </c>
      <c r="E592" s="50" t="s">
        <v>4641</v>
      </c>
      <c r="F592" s="50" t="s">
        <v>8310</v>
      </c>
      <c r="G592" s="50" t="s">
        <v>1706</v>
      </c>
      <c r="H592" s="50" t="s">
        <v>1706</v>
      </c>
      <c r="I592" s="50" t="s">
        <v>2389</v>
      </c>
      <c r="J592" s="50">
        <v>2288606</v>
      </c>
      <c r="K592" s="50" t="s">
        <v>7</v>
      </c>
      <c r="L592" s="50" t="s">
        <v>9</v>
      </c>
      <c r="M592" s="50" t="s">
        <v>143</v>
      </c>
      <c r="N592" s="50" t="s">
        <v>6261</v>
      </c>
      <c r="O592" s="50">
        <v>995234</v>
      </c>
      <c r="P592" s="50" t="s">
        <v>6320</v>
      </c>
      <c r="Q592" s="50" t="s">
        <v>542</v>
      </c>
      <c r="R592" s="50" t="s">
        <v>10</v>
      </c>
      <c r="S592" s="50" t="s">
        <v>8311</v>
      </c>
      <c r="T592" s="4" t="s">
        <v>8311</v>
      </c>
      <c r="U592" s="4">
        <v>1.5640000000000001</v>
      </c>
    </row>
    <row r="593" spans="1:21" x14ac:dyDescent="0.25">
      <c r="A593" s="44">
        <f>IF(IF(Helper_2!$C$3&lt;&gt;"",COUNTIF(G593:H593,"*"&amp;Helper_2!$C$3&amp;"*"),0)&gt;0,MAX($A$4:A592)+1,0)</f>
        <v>0</v>
      </c>
      <c r="B593" s="44">
        <v>590</v>
      </c>
      <c r="C593" s="44">
        <f>IF(E593="","",IF(COUNTIF($G$4:G593,G593)=1,MAX($C$4:C592)+1,""))</f>
        <v>536</v>
      </c>
      <c r="D593" s="44">
        <v>590</v>
      </c>
      <c r="E593" s="50" t="s">
        <v>4600</v>
      </c>
      <c r="F593" s="50" t="s">
        <v>11428</v>
      </c>
      <c r="G593" s="50" t="s">
        <v>1681</v>
      </c>
      <c r="H593" s="50" t="s">
        <v>1681</v>
      </c>
      <c r="I593" s="50" t="s">
        <v>2389</v>
      </c>
      <c r="J593" s="50">
        <v>2288600</v>
      </c>
      <c r="K593" s="50" t="s">
        <v>7</v>
      </c>
      <c r="L593" s="50" t="s">
        <v>9</v>
      </c>
      <c r="M593" s="50" t="s">
        <v>143</v>
      </c>
      <c r="N593" s="50" t="s">
        <v>6261</v>
      </c>
      <c r="O593" s="50">
        <v>995224</v>
      </c>
      <c r="P593" s="50" t="s">
        <v>6268</v>
      </c>
      <c r="Q593" s="50" t="s">
        <v>2997</v>
      </c>
      <c r="R593" s="50" t="s">
        <v>53</v>
      </c>
      <c r="S593" s="50" t="s">
        <v>11429</v>
      </c>
      <c r="T593" s="4" t="s">
        <v>11429</v>
      </c>
      <c r="U593" s="4">
        <v>0</v>
      </c>
    </row>
    <row r="594" spans="1:21" x14ac:dyDescent="0.25">
      <c r="A594" s="44">
        <f>IF(IF(Helper_2!$C$3&lt;&gt;"",COUNTIF(G594:H594,"*"&amp;Helper_2!$C$3&amp;"*"),0)&gt;0,MAX($A$4:A593)+1,0)</f>
        <v>0</v>
      </c>
      <c r="B594" s="44">
        <v>591</v>
      </c>
      <c r="C594" s="44">
        <f>IF(E594="","",IF(COUNTIF($G$4:G594,G594)=1,MAX($C$4:C593)+1,""))</f>
        <v>537</v>
      </c>
      <c r="D594" s="44">
        <v>591</v>
      </c>
      <c r="E594" s="50" t="s">
        <v>4430</v>
      </c>
      <c r="F594" s="50" t="s">
        <v>7954</v>
      </c>
      <c r="G594" s="50" t="s">
        <v>1577</v>
      </c>
      <c r="H594" s="50" t="s">
        <v>1577</v>
      </c>
      <c r="I594" s="50" t="s">
        <v>2389</v>
      </c>
      <c r="J594" s="50">
        <v>2288596</v>
      </c>
      <c r="K594" s="50" t="s">
        <v>7</v>
      </c>
      <c r="L594" s="50" t="s">
        <v>9</v>
      </c>
      <c r="M594" s="50" t="s">
        <v>143</v>
      </c>
      <c r="N594" s="50" t="s">
        <v>6272</v>
      </c>
      <c r="O594" s="50">
        <v>1046485</v>
      </c>
      <c r="P594" s="50" t="s">
        <v>6521</v>
      </c>
      <c r="Q594" s="50" t="s">
        <v>2901</v>
      </c>
      <c r="R594" s="50" t="s">
        <v>15</v>
      </c>
      <c r="S594" s="50" t="s">
        <v>7955</v>
      </c>
      <c r="T594" s="4" t="s">
        <v>7955</v>
      </c>
      <c r="U594" s="4">
        <v>0.72</v>
      </c>
    </row>
    <row r="595" spans="1:21" x14ac:dyDescent="0.25">
      <c r="A595" s="44">
        <f>IF(IF(Helper_2!$C$3&lt;&gt;"",COUNTIF(G595:H595,"*"&amp;Helper_2!$C$3&amp;"*"),0)&gt;0,MAX($A$4:A594)+1,0)</f>
        <v>0</v>
      </c>
      <c r="B595" s="44">
        <v>592</v>
      </c>
      <c r="C595" s="44">
        <f>IF(E595="","",IF(COUNTIF($G$4:G595,G595)=1,MAX($C$4:C594)+1,""))</f>
        <v>538</v>
      </c>
      <c r="D595" s="44">
        <v>592</v>
      </c>
      <c r="E595" s="50" t="s">
        <v>4417</v>
      </c>
      <c r="F595" s="50" t="s">
        <v>7930</v>
      </c>
      <c r="G595" s="50" t="s">
        <v>2892</v>
      </c>
      <c r="H595" s="50" t="s">
        <v>2892</v>
      </c>
      <c r="I595" s="50" t="s">
        <v>2389</v>
      </c>
      <c r="J595" s="50">
        <v>2288595</v>
      </c>
      <c r="K595" s="50" t="s">
        <v>7</v>
      </c>
      <c r="L595" s="50" t="s">
        <v>2661</v>
      </c>
      <c r="M595" s="50" t="s">
        <v>143</v>
      </c>
      <c r="N595" s="50" t="s">
        <v>6261</v>
      </c>
      <c r="O595" s="50">
        <v>949690</v>
      </c>
      <c r="P595" s="50" t="s">
        <v>6529</v>
      </c>
      <c r="Q595" s="50" t="s">
        <v>2893</v>
      </c>
      <c r="R595" s="50" t="s">
        <v>10</v>
      </c>
      <c r="S595" s="50" t="s">
        <v>7931</v>
      </c>
      <c r="T595" s="4" t="s">
        <v>7931</v>
      </c>
      <c r="U595" s="4">
        <v>0.14399999999999999</v>
      </c>
    </row>
    <row r="596" spans="1:21" x14ac:dyDescent="0.25">
      <c r="A596" s="44">
        <f>IF(IF(Helper_2!$C$3&lt;&gt;"",COUNTIF(G596:H596,"*"&amp;Helper_2!$C$3&amp;"*"),0)&gt;0,MAX($A$4:A595)+1,0)</f>
        <v>0</v>
      </c>
      <c r="B596" s="44">
        <v>593</v>
      </c>
      <c r="C596" s="44">
        <f>IF(E596="","",IF(COUNTIF($G$4:G596,G596)=1,MAX($C$4:C595)+1,""))</f>
        <v>539</v>
      </c>
      <c r="D596" s="44">
        <v>593</v>
      </c>
      <c r="E596" s="50" t="s">
        <v>4332</v>
      </c>
      <c r="F596" s="50" t="s">
        <v>7774</v>
      </c>
      <c r="G596" s="50" t="s">
        <v>1512</v>
      </c>
      <c r="H596" s="50" t="s">
        <v>1512</v>
      </c>
      <c r="I596" s="50" t="s">
        <v>2389</v>
      </c>
      <c r="J596" s="50">
        <v>2288594</v>
      </c>
      <c r="K596" s="50" t="s">
        <v>7</v>
      </c>
      <c r="L596" s="50" t="s">
        <v>9</v>
      </c>
      <c r="M596" s="50" t="s">
        <v>143</v>
      </c>
      <c r="N596" s="50" t="s">
        <v>6263</v>
      </c>
      <c r="O596" s="50">
        <v>949583</v>
      </c>
      <c r="P596" s="50" t="s">
        <v>6368</v>
      </c>
      <c r="Q596" s="50" t="s">
        <v>401</v>
      </c>
      <c r="R596" s="50" t="s">
        <v>10</v>
      </c>
      <c r="S596" s="50" t="s">
        <v>7775</v>
      </c>
      <c r="T596" s="4" t="s">
        <v>7775</v>
      </c>
      <c r="U596" s="4">
        <v>4.3999999999999997E-2</v>
      </c>
    </row>
    <row r="597" spans="1:21" x14ac:dyDescent="0.25">
      <c r="A597" s="44">
        <f>IF(IF(Helper_2!$C$3&lt;&gt;"",COUNTIF(G597:H597,"*"&amp;Helper_2!$C$3&amp;"*"),0)&gt;0,MAX($A$4:A596)+1,0)</f>
        <v>0</v>
      </c>
      <c r="B597" s="44">
        <v>594</v>
      </c>
      <c r="C597" s="44">
        <f>IF(E597="","",IF(COUNTIF($G$4:G597,G597)=1,MAX($C$4:C596)+1,""))</f>
        <v>540</v>
      </c>
      <c r="D597" s="44">
        <v>594</v>
      </c>
      <c r="E597" s="50" t="s">
        <v>4312</v>
      </c>
      <c r="F597" s="50" t="s">
        <v>7735</v>
      </c>
      <c r="G597" s="50" t="s">
        <v>2841</v>
      </c>
      <c r="H597" s="50" t="s">
        <v>2841</v>
      </c>
      <c r="I597" s="50" t="s">
        <v>2389</v>
      </c>
      <c r="J597" s="50">
        <v>2288581</v>
      </c>
      <c r="K597" s="50" t="s">
        <v>7</v>
      </c>
      <c r="L597" s="50" t="s">
        <v>2656</v>
      </c>
      <c r="M597" s="50" t="s">
        <v>143</v>
      </c>
      <c r="N597" s="50" t="s">
        <v>6272</v>
      </c>
      <c r="O597" s="50">
        <v>994015</v>
      </c>
      <c r="P597" s="50" t="s">
        <v>6480</v>
      </c>
      <c r="Q597" s="50" t="s">
        <v>2842</v>
      </c>
      <c r="R597" s="50" t="s">
        <v>15</v>
      </c>
      <c r="S597" s="50" t="s">
        <v>7736</v>
      </c>
      <c r="T597" s="4" t="s">
        <v>7736</v>
      </c>
      <c r="U597" s="4">
        <v>0.72</v>
      </c>
    </row>
    <row r="598" spans="1:21" x14ac:dyDescent="0.25">
      <c r="A598" s="44">
        <f>IF(IF(Helper_2!$C$3&lt;&gt;"",COUNTIF(G598:H598,"*"&amp;Helper_2!$C$3&amp;"*"),0)&gt;0,MAX($A$4:A597)+1,0)</f>
        <v>0</v>
      </c>
      <c r="B598" s="44">
        <v>595</v>
      </c>
      <c r="C598" s="44">
        <f>IF(E598="","",IF(COUNTIF($G$4:G598,G598)=1,MAX($C$4:C597)+1,""))</f>
        <v>541</v>
      </c>
      <c r="D598" s="44">
        <v>595</v>
      </c>
      <c r="E598" s="50" t="s">
        <v>4261</v>
      </c>
      <c r="F598" s="50" t="s">
        <v>7642</v>
      </c>
      <c r="G598" s="50" t="s">
        <v>2808</v>
      </c>
      <c r="H598" s="50" t="s">
        <v>2808</v>
      </c>
      <c r="I598" s="50" t="s">
        <v>2389</v>
      </c>
      <c r="J598" s="50">
        <v>2288573</v>
      </c>
      <c r="K598" s="50" t="s">
        <v>7</v>
      </c>
      <c r="L598" s="50" t="s">
        <v>2661</v>
      </c>
      <c r="M598" s="50" t="s">
        <v>143</v>
      </c>
      <c r="N598" s="50" t="s">
        <v>6261</v>
      </c>
      <c r="O598" s="50">
        <v>994146</v>
      </c>
      <c r="P598" s="50" t="s">
        <v>7152</v>
      </c>
      <c r="Q598" s="50" t="s">
        <v>2809</v>
      </c>
      <c r="R598" s="50" t="s">
        <v>8</v>
      </c>
      <c r="S598" s="50" t="s">
        <v>7643</v>
      </c>
      <c r="T598" s="4" t="s">
        <v>7643</v>
      </c>
      <c r="U598" s="4">
        <v>1.3</v>
      </c>
    </row>
    <row r="599" spans="1:21" x14ac:dyDescent="0.25">
      <c r="A599" s="44">
        <f>IF(IF(Helper_2!$C$3&lt;&gt;"",COUNTIF(G599:H599,"*"&amp;Helper_2!$C$3&amp;"*"),0)&gt;0,MAX($A$4:A598)+1,0)</f>
        <v>0</v>
      </c>
      <c r="B599" s="44">
        <v>596</v>
      </c>
      <c r="C599" s="44">
        <f>IF(E599="","",IF(COUNTIF($G$4:G599,G599)=1,MAX($C$4:C598)+1,""))</f>
        <v>542</v>
      </c>
      <c r="D599" s="44">
        <v>596</v>
      </c>
      <c r="E599" s="50" t="s">
        <v>4271</v>
      </c>
      <c r="F599" s="50" t="s">
        <v>7660</v>
      </c>
      <c r="G599" s="50" t="s">
        <v>1464</v>
      </c>
      <c r="H599" s="50" t="s">
        <v>1464</v>
      </c>
      <c r="I599" s="50" t="s">
        <v>2389</v>
      </c>
      <c r="J599" s="50">
        <v>2287488</v>
      </c>
      <c r="K599" s="50" t="s">
        <v>7</v>
      </c>
      <c r="L599" s="50" t="s">
        <v>9</v>
      </c>
      <c r="M599" s="50" t="s">
        <v>143</v>
      </c>
      <c r="N599" s="50" t="s">
        <v>6283</v>
      </c>
      <c r="O599" s="50">
        <v>1035150</v>
      </c>
      <c r="P599" s="50" t="s">
        <v>6366</v>
      </c>
      <c r="Q599" s="50" t="s">
        <v>359</v>
      </c>
      <c r="R599" s="50" t="s">
        <v>10</v>
      </c>
      <c r="S599" s="50" t="s">
        <v>7661</v>
      </c>
      <c r="T599" s="4" t="s">
        <v>7661</v>
      </c>
      <c r="U599" s="4">
        <v>0.28799999999999998</v>
      </c>
    </row>
    <row r="600" spans="1:21" x14ac:dyDescent="0.25">
      <c r="A600" s="44">
        <f>IF(IF(Helper_2!$C$3&lt;&gt;"",COUNTIF(G600:H600,"*"&amp;Helper_2!$C$3&amp;"*"),0)&gt;0,MAX($A$4:A599)+1,0)</f>
        <v>0</v>
      </c>
      <c r="B600" s="44">
        <v>597</v>
      </c>
      <c r="C600" s="44">
        <f>IF(E600="","",IF(COUNTIF($G$4:G600,G600)=1,MAX($C$4:C599)+1,""))</f>
        <v>543</v>
      </c>
      <c r="D600" s="44">
        <v>597</v>
      </c>
      <c r="E600" s="50" t="s">
        <v>4220</v>
      </c>
      <c r="F600" s="50" t="s">
        <v>7568</v>
      </c>
      <c r="G600" s="50" t="s">
        <v>1434</v>
      </c>
      <c r="H600" s="50" t="s">
        <v>1434</v>
      </c>
      <c r="I600" s="50" t="s">
        <v>2389</v>
      </c>
      <c r="J600" s="50">
        <v>2287486</v>
      </c>
      <c r="K600" s="50" t="s">
        <v>7</v>
      </c>
      <c r="L600" s="50" t="s">
        <v>275</v>
      </c>
      <c r="M600" s="50" t="s">
        <v>143</v>
      </c>
      <c r="N600" s="50" t="s">
        <v>6272</v>
      </c>
      <c r="O600" s="50">
        <v>1046483</v>
      </c>
      <c r="P600" s="50" t="s">
        <v>6448</v>
      </c>
      <c r="Q600" s="50" t="s">
        <v>339</v>
      </c>
      <c r="R600" s="50" t="s">
        <v>10</v>
      </c>
      <c r="S600" s="50" t="s">
        <v>7569</v>
      </c>
      <c r="T600" s="4" t="s">
        <v>7569</v>
      </c>
      <c r="U600" s="4">
        <v>5.0000000000000001E-3</v>
      </c>
    </row>
    <row r="601" spans="1:21" x14ac:dyDescent="0.25">
      <c r="A601" s="44">
        <f>IF(IF(Helper_2!$C$3&lt;&gt;"",COUNTIF(G601:H601,"*"&amp;Helper_2!$C$3&amp;"*"),0)&gt;0,MAX($A$4:A600)+1,0)</f>
        <v>0</v>
      </c>
      <c r="B601" s="44">
        <v>598</v>
      </c>
      <c r="C601" s="44">
        <f>IF(E601="","",IF(COUNTIF($G$4:G601,G601)=1,MAX($C$4:C600)+1,""))</f>
        <v>544</v>
      </c>
      <c r="D601" s="44">
        <v>598</v>
      </c>
      <c r="E601" s="50" t="s">
        <v>4218</v>
      </c>
      <c r="F601" s="50" t="s">
        <v>7564</v>
      </c>
      <c r="G601" s="50" t="s">
        <v>1432</v>
      </c>
      <c r="H601" s="50" t="s">
        <v>1432</v>
      </c>
      <c r="I601" s="50" t="s">
        <v>2389</v>
      </c>
      <c r="J601" s="50">
        <v>2287485</v>
      </c>
      <c r="K601" s="50" t="s">
        <v>7</v>
      </c>
      <c r="L601" s="50" t="s">
        <v>275</v>
      </c>
      <c r="M601" s="50" t="s">
        <v>143</v>
      </c>
      <c r="N601" s="50" t="s">
        <v>6272</v>
      </c>
      <c r="O601" s="50">
        <v>1046483</v>
      </c>
      <c r="P601" s="50" t="s">
        <v>6448</v>
      </c>
      <c r="Q601" s="50" t="s">
        <v>336</v>
      </c>
      <c r="R601" s="50" t="s">
        <v>10</v>
      </c>
      <c r="S601" s="50" t="s">
        <v>7565</v>
      </c>
      <c r="T601" s="4" t="s">
        <v>7565</v>
      </c>
      <c r="U601" s="4">
        <v>0.01</v>
      </c>
    </row>
    <row r="602" spans="1:21" x14ac:dyDescent="0.25">
      <c r="A602" s="44">
        <f>IF(IF(Helper_2!$C$3&lt;&gt;"",COUNTIF(G602:H602,"*"&amp;Helper_2!$C$3&amp;"*"),0)&gt;0,MAX($A$4:A601)+1,0)</f>
        <v>0</v>
      </c>
      <c r="B602" s="44">
        <v>599</v>
      </c>
      <c r="C602" s="44">
        <f>IF(E602="","",IF(COUNTIF($G$4:G602,G602)=1,MAX($C$4:C601)+1,""))</f>
        <v>545</v>
      </c>
      <c r="D602" s="44">
        <v>599</v>
      </c>
      <c r="E602" s="50" t="s">
        <v>4217</v>
      </c>
      <c r="F602" s="50" t="s">
        <v>7562</v>
      </c>
      <c r="G602" s="50" t="s">
        <v>1431</v>
      </c>
      <c r="H602" s="50" t="s">
        <v>1431</v>
      </c>
      <c r="I602" s="50" t="s">
        <v>2389</v>
      </c>
      <c r="J602" s="50">
        <v>2287484</v>
      </c>
      <c r="K602" s="50" t="s">
        <v>7</v>
      </c>
      <c r="L602" s="50" t="s">
        <v>275</v>
      </c>
      <c r="M602" s="50" t="s">
        <v>143</v>
      </c>
      <c r="N602" s="50" t="s">
        <v>6272</v>
      </c>
      <c r="O602" s="50">
        <v>1046483</v>
      </c>
      <c r="P602" s="50" t="s">
        <v>6448</v>
      </c>
      <c r="Q602" s="50" t="s">
        <v>337</v>
      </c>
      <c r="R602" s="50" t="s">
        <v>10</v>
      </c>
      <c r="S602" s="50" t="s">
        <v>7563</v>
      </c>
      <c r="T602" s="4" t="s">
        <v>7563</v>
      </c>
      <c r="U602" s="4">
        <v>0.03</v>
      </c>
    </row>
    <row r="603" spans="1:21" x14ac:dyDescent="0.25">
      <c r="A603" s="44">
        <f>IF(IF(Helper_2!$C$3&lt;&gt;"",COUNTIF(G603:H603,"*"&amp;Helper_2!$C$3&amp;"*"),0)&gt;0,MAX($A$4:A602)+1,0)</f>
        <v>0</v>
      </c>
      <c r="B603" s="44">
        <v>600</v>
      </c>
      <c r="C603" s="44">
        <f>IF(E603="","",IF(COUNTIF($G$4:G603,G603)=1,MAX($C$4:C602)+1,""))</f>
        <v>546</v>
      </c>
      <c r="D603" s="44">
        <v>600</v>
      </c>
      <c r="E603" s="50" t="s">
        <v>4178</v>
      </c>
      <c r="F603" s="50" t="s">
        <v>7488</v>
      </c>
      <c r="G603" s="50" t="s">
        <v>2752</v>
      </c>
      <c r="H603" s="50" t="s">
        <v>2752</v>
      </c>
      <c r="I603" s="50" t="s">
        <v>2389</v>
      </c>
      <c r="J603" s="50">
        <v>2287483</v>
      </c>
      <c r="K603" s="50" t="s">
        <v>7</v>
      </c>
      <c r="L603" s="50" t="s">
        <v>2661</v>
      </c>
      <c r="M603" s="50" t="s">
        <v>143</v>
      </c>
      <c r="N603" s="50" t="s">
        <v>6267</v>
      </c>
      <c r="O603" s="50">
        <v>1035150</v>
      </c>
      <c r="P603" s="50" t="s">
        <v>6366</v>
      </c>
      <c r="Q603" s="50" t="s">
        <v>2753</v>
      </c>
      <c r="R603" s="50" t="s">
        <v>10</v>
      </c>
      <c r="S603" s="50" t="s">
        <v>7489</v>
      </c>
      <c r="T603" s="4" t="s">
        <v>7489</v>
      </c>
      <c r="U603" s="4">
        <v>0</v>
      </c>
    </row>
    <row r="604" spans="1:21" x14ac:dyDescent="0.25">
      <c r="A604" s="44">
        <f>IF(IF(Helper_2!$C$3&lt;&gt;"",COUNTIF(G604:H604,"*"&amp;Helper_2!$C$3&amp;"*"),0)&gt;0,MAX($A$4:A603)+1,0)</f>
        <v>0</v>
      </c>
      <c r="B604" s="44">
        <v>601</v>
      </c>
      <c r="C604" s="44">
        <f>IF(E604="","",IF(COUNTIF($G$4:G604,G604)=1,MAX($C$4:C603)+1,""))</f>
        <v>547</v>
      </c>
      <c r="D604" s="44">
        <v>601</v>
      </c>
      <c r="E604" s="50" t="s">
        <v>4181</v>
      </c>
      <c r="F604" s="50" t="s">
        <v>7494</v>
      </c>
      <c r="G604" s="50" t="s">
        <v>1409</v>
      </c>
      <c r="H604" s="50" t="s">
        <v>1409</v>
      </c>
      <c r="I604" s="50" t="s">
        <v>2389</v>
      </c>
      <c r="J604" s="50">
        <v>2287482</v>
      </c>
      <c r="K604" s="50" t="s">
        <v>7</v>
      </c>
      <c r="L604" s="50" t="s">
        <v>9</v>
      </c>
      <c r="M604" s="50" t="s">
        <v>143</v>
      </c>
      <c r="N604" s="50" t="s">
        <v>6283</v>
      </c>
      <c r="O604" s="50">
        <v>1002143</v>
      </c>
      <c r="P604" s="50" t="s">
        <v>11430</v>
      </c>
      <c r="Q604" s="50" t="s">
        <v>321</v>
      </c>
      <c r="R604" s="50" t="s">
        <v>10</v>
      </c>
      <c r="S604" s="50" t="s">
        <v>11431</v>
      </c>
      <c r="T604" s="4" t="s">
        <v>7495</v>
      </c>
      <c r="U604" s="4">
        <v>0.10100000000000001</v>
      </c>
    </row>
    <row r="605" spans="1:21" x14ac:dyDescent="0.25">
      <c r="A605" s="44">
        <f>IF(IF(Helper_2!$C$3&lt;&gt;"",COUNTIF(G605:H605,"*"&amp;Helper_2!$C$3&amp;"*"),0)&gt;0,MAX($A$4:A604)+1,0)</f>
        <v>0</v>
      </c>
      <c r="B605" s="44">
        <v>602</v>
      </c>
      <c r="C605" s="44">
        <f>IF(E605="","",IF(COUNTIF($G$4:G605,G605)=1,MAX($C$4:C604)+1,""))</f>
        <v>548</v>
      </c>
      <c r="D605" s="44">
        <v>602</v>
      </c>
      <c r="E605" s="50" t="s">
        <v>4168</v>
      </c>
      <c r="F605" s="50" t="s">
        <v>7466</v>
      </c>
      <c r="G605" s="50" t="s">
        <v>1400</v>
      </c>
      <c r="H605" s="50" t="s">
        <v>1400</v>
      </c>
      <c r="I605" s="50" t="s">
        <v>2389</v>
      </c>
      <c r="J605" s="50">
        <v>2287472</v>
      </c>
      <c r="K605" s="50" t="s">
        <v>7</v>
      </c>
      <c r="L605" s="50" t="s">
        <v>9</v>
      </c>
      <c r="M605" s="50" t="s">
        <v>143</v>
      </c>
      <c r="N605" s="50" t="s">
        <v>6259</v>
      </c>
      <c r="O605" s="50">
        <v>995500</v>
      </c>
      <c r="P605" s="50" t="s">
        <v>6363</v>
      </c>
      <c r="Q605" s="50" t="s">
        <v>314</v>
      </c>
      <c r="R605" s="50" t="s">
        <v>53</v>
      </c>
      <c r="S605" s="50" t="s">
        <v>7467</v>
      </c>
      <c r="T605" s="4" t="s">
        <v>7467</v>
      </c>
      <c r="U605" s="4">
        <v>0</v>
      </c>
    </row>
    <row r="606" spans="1:21" x14ac:dyDescent="0.25">
      <c r="A606" s="44">
        <f>IF(IF(Helper_2!$C$3&lt;&gt;"",COUNTIF(G606:H606,"*"&amp;Helper_2!$C$3&amp;"*"),0)&gt;0,MAX($A$4:A605)+1,0)</f>
        <v>0</v>
      </c>
      <c r="B606" s="44">
        <v>603</v>
      </c>
      <c r="C606" s="44">
        <f>IF(E606="","",IF(COUNTIF($G$4:G606,G606)=1,MAX($C$4:C605)+1,""))</f>
        <v>549</v>
      </c>
      <c r="D606" s="44">
        <v>603</v>
      </c>
      <c r="E606" s="50" t="s">
        <v>4164</v>
      </c>
      <c r="F606" s="50" t="s">
        <v>7459</v>
      </c>
      <c r="G606" s="50" t="s">
        <v>2740</v>
      </c>
      <c r="H606" s="50" t="s">
        <v>2740</v>
      </c>
      <c r="I606" s="50" t="s">
        <v>2389</v>
      </c>
      <c r="J606" s="50">
        <v>2287471</v>
      </c>
      <c r="K606" s="50" t="s">
        <v>7</v>
      </c>
      <c r="L606" s="50" t="s">
        <v>2661</v>
      </c>
      <c r="M606" s="50" t="s">
        <v>143</v>
      </c>
      <c r="N606" s="50" t="s">
        <v>6261</v>
      </c>
      <c r="O606" s="50">
        <v>994157</v>
      </c>
      <c r="P606" s="50" t="s">
        <v>6398</v>
      </c>
      <c r="Q606" s="50" t="s">
        <v>2741</v>
      </c>
      <c r="R606" s="50" t="s">
        <v>15</v>
      </c>
      <c r="S606" s="50" t="s">
        <v>7460</v>
      </c>
      <c r="T606" s="4" t="s">
        <v>7460</v>
      </c>
      <c r="U606" s="4">
        <v>19.8</v>
      </c>
    </row>
    <row r="607" spans="1:21" x14ac:dyDescent="0.25">
      <c r="A607" s="44">
        <f>IF(IF(Helper_2!$C$3&lt;&gt;"",COUNTIF(G607:H607,"*"&amp;Helper_2!$C$3&amp;"*"),0)&gt;0,MAX($A$4:A606)+1,0)</f>
        <v>0</v>
      </c>
      <c r="B607" s="44">
        <v>604</v>
      </c>
      <c r="C607" s="44">
        <f>IF(E607="","",IF(COUNTIF($G$4:G607,G607)=1,MAX($C$4:C606)+1,""))</f>
        <v>550</v>
      </c>
      <c r="D607" s="44">
        <v>604</v>
      </c>
      <c r="E607" s="50" t="s">
        <v>4091</v>
      </c>
      <c r="F607" s="50" t="s">
        <v>7328</v>
      </c>
      <c r="G607" s="50" t="s">
        <v>1349</v>
      </c>
      <c r="H607" s="50" t="s">
        <v>1349</v>
      </c>
      <c r="I607" s="50" t="s">
        <v>2389</v>
      </c>
      <c r="J607" s="50">
        <v>2287470</v>
      </c>
      <c r="K607" s="50" t="s">
        <v>7</v>
      </c>
      <c r="L607" s="50" t="s">
        <v>9</v>
      </c>
      <c r="M607" s="50" t="s">
        <v>143</v>
      </c>
      <c r="N607" s="50" t="s">
        <v>6272</v>
      </c>
      <c r="O607" s="50">
        <v>1046530</v>
      </c>
      <c r="P607" s="50" t="s">
        <v>6276</v>
      </c>
      <c r="Q607" s="50" t="s">
        <v>272</v>
      </c>
      <c r="R607" s="50" t="s">
        <v>53</v>
      </c>
      <c r="S607" s="50" t="s">
        <v>11432</v>
      </c>
      <c r="T607" s="4" t="s">
        <v>11432</v>
      </c>
      <c r="U607" s="4">
        <v>0</v>
      </c>
    </row>
    <row r="608" spans="1:21" x14ac:dyDescent="0.25">
      <c r="A608" s="44">
        <f>IF(IF(Helper_2!$C$3&lt;&gt;"",COUNTIF(G608:H608,"*"&amp;Helper_2!$C$3&amp;"*"),0)&gt;0,MAX($A$4:A607)+1,0)</f>
        <v>0</v>
      </c>
      <c r="B608" s="44">
        <v>605</v>
      </c>
      <c r="C608" s="44">
        <f>IF(E608="","",IF(COUNTIF($G$4:G608,G608)=1,MAX($C$4:C607)+1,""))</f>
        <v>551</v>
      </c>
      <c r="D608" s="44">
        <v>605</v>
      </c>
      <c r="E608" s="50" t="s">
        <v>4089</v>
      </c>
      <c r="F608" s="50" t="s">
        <v>7326</v>
      </c>
      <c r="G608" s="50" t="s">
        <v>1347</v>
      </c>
      <c r="H608" s="50" t="s">
        <v>1347</v>
      </c>
      <c r="I608" s="50" t="s">
        <v>2389</v>
      </c>
      <c r="J608" s="50">
        <v>2287459</v>
      </c>
      <c r="K608" s="50" t="s">
        <v>7</v>
      </c>
      <c r="L608" s="50" t="s">
        <v>9</v>
      </c>
      <c r="M608" s="50" t="s">
        <v>143</v>
      </c>
      <c r="N608" s="50" t="s">
        <v>6283</v>
      </c>
      <c r="O608" s="50">
        <v>1022756</v>
      </c>
      <c r="P608" s="50" t="s">
        <v>6477</v>
      </c>
      <c r="Q608" s="50" t="s">
        <v>270</v>
      </c>
      <c r="R608" s="50" t="s">
        <v>15</v>
      </c>
      <c r="S608" s="50" t="s">
        <v>11433</v>
      </c>
      <c r="T608" s="4" t="s">
        <v>11433</v>
      </c>
      <c r="U608" s="4">
        <v>0</v>
      </c>
    </row>
    <row r="609" spans="1:21" x14ac:dyDescent="0.25">
      <c r="A609" s="44">
        <f>IF(IF(Helper_2!$C$3&lt;&gt;"",COUNTIF(G609:H609,"*"&amp;Helper_2!$C$3&amp;"*"),0)&gt;0,MAX($A$4:A608)+1,0)</f>
        <v>0</v>
      </c>
      <c r="B609" s="44">
        <v>606</v>
      </c>
      <c r="C609" s="44">
        <f>IF(E609="","",IF(COUNTIF($G$4:G609,G609)=1,MAX($C$4:C608)+1,""))</f>
        <v>552</v>
      </c>
      <c r="D609" s="44">
        <v>606</v>
      </c>
      <c r="E609" s="50" t="s">
        <v>4059</v>
      </c>
      <c r="F609" s="50" t="s">
        <v>7277</v>
      </c>
      <c r="G609" s="50" t="s">
        <v>1322</v>
      </c>
      <c r="H609" s="50" t="s">
        <v>1322</v>
      </c>
      <c r="I609" s="50" t="s">
        <v>2389</v>
      </c>
      <c r="J609" s="50">
        <v>2287451</v>
      </c>
      <c r="K609" s="50" t="s">
        <v>7</v>
      </c>
      <c r="L609" s="50" t="s">
        <v>9</v>
      </c>
      <c r="M609" s="50" t="s">
        <v>143</v>
      </c>
      <c r="N609" s="50" t="s">
        <v>6261</v>
      </c>
      <c r="O609" s="50">
        <v>1000797</v>
      </c>
      <c r="P609" s="50" t="s">
        <v>6524</v>
      </c>
      <c r="Q609" s="50" t="s">
        <v>246</v>
      </c>
      <c r="R609" s="50" t="s">
        <v>10</v>
      </c>
      <c r="S609" s="50" t="s">
        <v>7278</v>
      </c>
      <c r="T609" s="4" t="s">
        <v>7278</v>
      </c>
      <c r="U609" s="4">
        <v>0.1008</v>
      </c>
    </row>
    <row r="610" spans="1:21" x14ac:dyDescent="0.25">
      <c r="A610" s="44">
        <f>IF(IF(Helper_2!$C$3&lt;&gt;"",COUNTIF(G610:H610,"*"&amp;Helper_2!$C$3&amp;"*"),0)&gt;0,MAX($A$4:A609)+1,0)</f>
        <v>0</v>
      </c>
      <c r="B610" s="44">
        <v>607</v>
      </c>
      <c r="C610" s="44">
        <f>IF(E610="","",IF(COUNTIF($G$4:G610,G610)=1,MAX($C$4:C609)+1,""))</f>
        <v>553</v>
      </c>
      <c r="D610" s="44">
        <v>607</v>
      </c>
      <c r="E610" s="50" t="s">
        <v>4013</v>
      </c>
      <c r="F610" s="50" t="s">
        <v>7207</v>
      </c>
      <c r="G610" s="50" t="s">
        <v>2654</v>
      </c>
      <c r="H610" s="50" t="s">
        <v>2654</v>
      </c>
      <c r="I610" s="50" t="s">
        <v>2389</v>
      </c>
      <c r="J610" s="50">
        <v>2287448</v>
      </c>
      <c r="K610" s="50" t="s">
        <v>7</v>
      </c>
      <c r="L610" s="50" t="s">
        <v>2656</v>
      </c>
      <c r="M610" s="50" t="s">
        <v>143</v>
      </c>
      <c r="N610" s="50" t="s">
        <v>6261</v>
      </c>
      <c r="O610" s="50">
        <v>994031</v>
      </c>
      <c r="P610" s="50" t="s">
        <v>6321</v>
      </c>
      <c r="Q610" s="50" t="s">
        <v>2655</v>
      </c>
      <c r="R610" s="50" t="s">
        <v>10</v>
      </c>
      <c r="S610" s="50" t="s">
        <v>7208</v>
      </c>
      <c r="T610" s="4" t="s">
        <v>7208</v>
      </c>
      <c r="U610" s="4">
        <v>0</v>
      </c>
    </row>
    <row r="611" spans="1:21" x14ac:dyDescent="0.25">
      <c r="A611" s="44">
        <f>IF(IF(Helper_2!$C$3&lt;&gt;"",COUNTIF(G611:H611,"*"&amp;Helper_2!$C$3&amp;"*"),0)&gt;0,MAX($A$4:A610)+1,0)</f>
        <v>0</v>
      </c>
      <c r="B611" s="44">
        <v>608</v>
      </c>
      <c r="C611" s="44">
        <f>IF(E611="","",IF(COUNTIF($G$4:G611,G611)=1,MAX($C$4:C610)+1,""))</f>
        <v>554</v>
      </c>
      <c r="D611" s="44">
        <v>608</v>
      </c>
      <c r="E611" s="50" t="s">
        <v>5817</v>
      </c>
      <c r="F611" s="50" t="s">
        <v>10240</v>
      </c>
      <c r="G611" s="50" t="s">
        <v>3838</v>
      </c>
      <c r="H611" s="50" t="s">
        <v>5818</v>
      </c>
      <c r="I611" s="50" t="s">
        <v>2388</v>
      </c>
      <c r="J611" s="50">
        <v>2282384</v>
      </c>
      <c r="K611" s="50" t="s">
        <v>7</v>
      </c>
      <c r="L611" s="50" t="s">
        <v>2661</v>
      </c>
      <c r="M611" s="50" t="s">
        <v>143</v>
      </c>
      <c r="N611" s="50" t="s">
        <v>6261</v>
      </c>
      <c r="O611" s="50">
        <v>995600</v>
      </c>
      <c r="P611" s="50" t="s">
        <v>6673</v>
      </c>
      <c r="Q611" s="50" t="s">
        <v>5819</v>
      </c>
      <c r="R611" s="50" t="s">
        <v>10</v>
      </c>
      <c r="S611" s="50" t="s">
        <v>10241</v>
      </c>
      <c r="T611" s="4" t="s">
        <v>10241</v>
      </c>
      <c r="U611" s="4">
        <v>0.9</v>
      </c>
    </row>
    <row r="612" spans="1:21" x14ac:dyDescent="0.25">
      <c r="A612" s="44">
        <f>IF(IF(Helper_2!$C$3&lt;&gt;"",COUNTIF(G612:H612,"*"&amp;Helper_2!$C$3&amp;"*"),0)&gt;0,MAX($A$4:A611)+1,0)</f>
        <v>0</v>
      </c>
      <c r="B612" s="44">
        <v>609</v>
      </c>
      <c r="C612" s="44">
        <f>IF(E612="","",IF(COUNTIF($G$4:G612,G612)=1,MAX($C$4:C611)+1,""))</f>
        <v>555</v>
      </c>
      <c r="D612" s="44">
        <v>609</v>
      </c>
      <c r="E612" s="50" t="s">
        <v>5805</v>
      </c>
      <c r="F612" s="50" t="s">
        <v>10217</v>
      </c>
      <c r="G612" s="50" t="s">
        <v>1125</v>
      </c>
      <c r="H612" s="50" t="s">
        <v>5804</v>
      </c>
      <c r="I612" s="50" t="s">
        <v>2388</v>
      </c>
      <c r="J612" s="50">
        <v>2282374</v>
      </c>
      <c r="K612" s="50" t="s">
        <v>7</v>
      </c>
      <c r="L612" s="50" t="s">
        <v>9</v>
      </c>
      <c r="M612" s="50" t="s">
        <v>143</v>
      </c>
      <c r="N612" s="50" t="s">
        <v>6263</v>
      </c>
      <c r="O612" s="50">
        <v>994037</v>
      </c>
      <c r="P612" s="50" t="s">
        <v>6569</v>
      </c>
      <c r="Q612" s="50" t="s">
        <v>52</v>
      </c>
      <c r="R612" s="50" t="s">
        <v>15</v>
      </c>
      <c r="S612" s="50" t="s">
        <v>10218</v>
      </c>
      <c r="T612" s="4" t="s">
        <v>10218</v>
      </c>
      <c r="U612" s="4">
        <v>0.26</v>
      </c>
    </row>
    <row r="613" spans="1:21" x14ac:dyDescent="0.25">
      <c r="A613" s="44">
        <f>IF(IF(Helper_2!$C$3&lt;&gt;"",COUNTIF(G613:H613,"*"&amp;Helper_2!$C$3&amp;"*"),0)&gt;0,MAX($A$4:A612)+1,0)</f>
        <v>0</v>
      </c>
      <c r="B613" s="44">
        <v>610</v>
      </c>
      <c r="C613" s="44" t="str">
        <f>IF(E613="","",IF(COUNTIF($G$4:G613,G613)=1,MAX($C$4:C612)+1,""))</f>
        <v/>
      </c>
      <c r="D613" s="44">
        <v>610</v>
      </c>
      <c r="E613" s="50" t="s">
        <v>5803</v>
      </c>
      <c r="F613" s="50" t="s">
        <v>10214</v>
      </c>
      <c r="G613" s="50" t="s">
        <v>1125</v>
      </c>
      <c r="H613" s="50" t="s">
        <v>5804</v>
      </c>
      <c r="I613" s="50" t="s">
        <v>2388</v>
      </c>
      <c r="J613" s="50">
        <v>2282373</v>
      </c>
      <c r="K613" s="50" t="s">
        <v>7</v>
      </c>
      <c r="L613" s="50" t="s">
        <v>9</v>
      </c>
      <c r="M613" s="50" t="s">
        <v>143</v>
      </c>
      <c r="N613" s="50" t="s">
        <v>6263</v>
      </c>
      <c r="O613" s="50">
        <v>994037</v>
      </c>
      <c r="P613" s="50" t="s">
        <v>6569</v>
      </c>
      <c r="Q613" s="50" t="s">
        <v>51</v>
      </c>
      <c r="R613" s="50" t="s">
        <v>15</v>
      </c>
      <c r="S613" s="50" t="s">
        <v>10215</v>
      </c>
      <c r="T613" s="4" t="s">
        <v>10216</v>
      </c>
      <c r="U613" s="4">
        <v>0.6</v>
      </c>
    </row>
    <row r="614" spans="1:21" x14ac:dyDescent="0.25">
      <c r="A614" s="44">
        <f>IF(IF(Helper_2!$C$3&lt;&gt;"",COUNTIF(G614:H614,"*"&amp;Helper_2!$C$3&amp;"*"),0)&gt;0,MAX($A$4:A613)+1,0)</f>
        <v>0</v>
      </c>
      <c r="B614" s="44">
        <v>611</v>
      </c>
      <c r="C614" s="44">
        <f>IF(E614="","",IF(COUNTIF($G$4:G614,G614)=1,MAX($C$4:C613)+1,""))</f>
        <v>556</v>
      </c>
      <c r="D614" s="44">
        <v>611</v>
      </c>
      <c r="E614" s="50" t="s">
        <v>5898</v>
      </c>
      <c r="F614" s="50" t="s">
        <v>10386</v>
      </c>
      <c r="G614" s="50" t="s">
        <v>1154</v>
      </c>
      <c r="H614" s="50" t="s">
        <v>5897</v>
      </c>
      <c r="I614" s="50" t="s">
        <v>2388</v>
      </c>
      <c r="J614" s="50">
        <v>2282370</v>
      </c>
      <c r="K614" s="50" t="s">
        <v>7</v>
      </c>
      <c r="L614" s="50" t="s">
        <v>2661</v>
      </c>
      <c r="M614" s="50" t="s">
        <v>3851</v>
      </c>
      <c r="N614" s="50" t="s">
        <v>6261</v>
      </c>
      <c r="O614" s="50">
        <v>1000789</v>
      </c>
      <c r="P614" s="50" t="s">
        <v>7150</v>
      </c>
      <c r="Q614" s="50" t="s">
        <v>5899</v>
      </c>
      <c r="R614" s="50" t="s">
        <v>15</v>
      </c>
      <c r="S614" s="50" t="s">
        <v>10387</v>
      </c>
      <c r="T614" s="4" t="s">
        <v>10387</v>
      </c>
      <c r="U614" s="4">
        <v>0.72</v>
      </c>
    </row>
    <row r="615" spans="1:21" x14ac:dyDescent="0.25">
      <c r="A615" s="44">
        <f>IF(IF(Helper_2!$C$3&lt;&gt;"",COUNTIF(G615:H615,"*"&amp;Helper_2!$C$3&amp;"*"),0)&gt;0,MAX($A$4:A614)+1,0)</f>
        <v>0</v>
      </c>
      <c r="B615" s="44">
        <v>612</v>
      </c>
      <c r="C615" s="44" t="str">
        <f>IF(E615="","",IF(COUNTIF($G$4:G615,G615)=1,MAX($C$4:C614)+1,""))</f>
        <v/>
      </c>
      <c r="D615" s="44">
        <v>612</v>
      </c>
      <c r="E615" s="50" t="s">
        <v>5896</v>
      </c>
      <c r="F615" s="50" t="s">
        <v>10384</v>
      </c>
      <c r="G615" s="50" t="s">
        <v>1154</v>
      </c>
      <c r="H615" s="50" t="s">
        <v>5897</v>
      </c>
      <c r="I615" s="50" t="s">
        <v>2388</v>
      </c>
      <c r="J615" s="50">
        <v>2282366</v>
      </c>
      <c r="K615" s="50" t="s">
        <v>7</v>
      </c>
      <c r="L615" s="50" t="s">
        <v>9</v>
      </c>
      <c r="M615" s="50" t="s">
        <v>3851</v>
      </c>
      <c r="N615" s="50" t="s">
        <v>6261</v>
      </c>
      <c r="O615" s="50">
        <v>1000789</v>
      </c>
      <c r="P615" s="50" t="s">
        <v>7150</v>
      </c>
      <c r="Q615" s="50" t="s">
        <v>91</v>
      </c>
      <c r="R615" s="50" t="s">
        <v>10</v>
      </c>
      <c r="S615" s="50" t="s">
        <v>10385</v>
      </c>
      <c r="T615" s="4" t="s">
        <v>10385</v>
      </c>
      <c r="U615" s="4">
        <v>0.27400000000000002</v>
      </c>
    </row>
    <row r="616" spans="1:21" x14ac:dyDescent="0.25">
      <c r="A616" s="44">
        <f>IF(IF(Helper_2!$C$3&lt;&gt;"",COUNTIF(G616:H616,"*"&amp;Helper_2!$C$3&amp;"*"),0)&gt;0,MAX($A$4:A615)+1,0)</f>
        <v>0</v>
      </c>
      <c r="B616" s="44">
        <v>613</v>
      </c>
      <c r="C616" s="44" t="str">
        <f>IF(E616="","",IF(COUNTIF($G$4:G616,G616)=1,MAX($C$4:C615)+1,""))</f>
        <v/>
      </c>
      <c r="D616" s="44">
        <v>613</v>
      </c>
      <c r="E616" s="50" t="s">
        <v>5901</v>
      </c>
      <c r="F616" s="50" t="s">
        <v>10390</v>
      </c>
      <c r="G616" s="50" t="s">
        <v>1154</v>
      </c>
      <c r="H616" s="50" t="s">
        <v>5897</v>
      </c>
      <c r="I616" s="50" t="s">
        <v>2388</v>
      </c>
      <c r="J616" s="50">
        <v>2282360</v>
      </c>
      <c r="K616" s="50" t="s">
        <v>7</v>
      </c>
      <c r="L616" s="50" t="s">
        <v>9</v>
      </c>
      <c r="M616" s="50" t="s">
        <v>3851</v>
      </c>
      <c r="N616" s="50" t="s">
        <v>6261</v>
      </c>
      <c r="O616" s="50">
        <v>1000789</v>
      </c>
      <c r="P616" s="50" t="s">
        <v>7150</v>
      </c>
      <c r="Q616" s="50" t="s">
        <v>93</v>
      </c>
      <c r="R616" s="50" t="s">
        <v>10</v>
      </c>
      <c r="S616" s="50" t="s">
        <v>10391</v>
      </c>
      <c r="T616" s="4" t="s">
        <v>10391</v>
      </c>
      <c r="U616" s="4">
        <v>0.28999999999999998</v>
      </c>
    </row>
    <row r="617" spans="1:21" x14ac:dyDescent="0.25">
      <c r="A617" s="44">
        <f>IF(IF(Helper_2!$C$3&lt;&gt;"",COUNTIF(G617:H617,"*"&amp;Helper_2!$C$3&amp;"*"),0)&gt;0,MAX($A$4:A616)+1,0)</f>
        <v>0</v>
      </c>
      <c r="B617" s="44">
        <v>614</v>
      </c>
      <c r="C617" s="44" t="str">
        <f>IF(E617="","",IF(COUNTIF($G$4:G617,G617)=1,MAX($C$4:C616)+1,""))</f>
        <v/>
      </c>
      <c r="D617" s="44">
        <v>614</v>
      </c>
      <c r="E617" s="50" t="s">
        <v>5900</v>
      </c>
      <c r="F617" s="50" t="s">
        <v>10388</v>
      </c>
      <c r="G617" s="50" t="s">
        <v>1154</v>
      </c>
      <c r="H617" s="50" t="s">
        <v>5897</v>
      </c>
      <c r="I617" s="50" t="s">
        <v>2388</v>
      </c>
      <c r="J617" s="50">
        <v>2282337</v>
      </c>
      <c r="K617" s="50" t="s">
        <v>7</v>
      </c>
      <c r="L617" s="50" t="s">
        <v>9</v>
      </c>
      <c r="M617" s="50" t="s">
        <v>3851</v>
      </c>
      <c r="N617" s="50" t="s">
        <v>6261</v>
      </c>
      <c r="O617" s="50">
        <v>1000789</v>
      </c>
      <c r="P617" s="50" t="s">
        <v>7150</v>
      </c>
      <c r="Q617" s="50" t="s">
        <v>92</v>
      </c>
      <c r="R617" s="50" t="s">
        <v>10</v>
      </c>
      <c r="S617" s="50" t="s">
        <v>10389</v>
      </c>
      <c r="T617" s="4" t="s">
        <v>10389</v>
      </c>
      <c r="U617" s="4">
        <v>0.252</v>
      </c>
    </row>
    <row r="618" spans="1:21" x14ac:dyDescent="0.25">
      <c r="A618" s="44">
        <f>IF(IF(Helper_2!$C$3&lt;&gt;"",COUNTIF(G618:H618,"*"&amp;Helper_2!$C$3&amp;"*"),0)&gt;0,MAX($A$4:A617)+1,0)</f>
        <v>0</v>
      </c>
      <c r="B618" s="44">
        <v>615</v>
      </c>
      <c r="C618" s="44" t="str">
        <f>IF(E618="","",IF(COUNTIF($G$4:G618,G618)=1,MAX($C$4:C617)+1,""))</f>
        <v/>
      </c>
      <c r="D618" s="44">
        <v>615</v>
      </c>
      <c r="E618" s="50" t="s">
        <v>5849</v>
      </c>
      <c r="F618" s="50" t="s">
        <v>10294</v>
      </c>
      <c r="G618" s="50" t="s">
        <v>1136</v>
      </c>
      <c r="H618" s="50" t="s">
        <v>5845</v>
      </c>
      <c r="I618" s="50" t="s">
        <v>2388</v>
      </c>
      <c r="J618" s="50">
        <v>2281948</v>
      </c>
      <c r="K618" s="50" t="s">
        <v>7</v>
      </c>
      <c r="L618" s="50" t="s">
        <v>2661</v>
      </c>
      <c r="M618" s="50" t="s">
        <v>143</v>
      </c>
      <c r="N618" s="50" t="s">
        <v>6313</v>
      </c>
      <c r="O618" s="50">
        <v>994061</v>
      </c>
      <c r="P618" s="50" t="s">
        <v>6568</v>
      </c>
      <c r="Q618" s="50" t="s">
        <v>67</v>
      </c>
      <c r="R618" s="50" t="s">
        <v>15</v>
      </c>
      <c r="S618" s="50" t="s">
        <v>10295</v>
      </c>
      <c r="T618" s="4" t="s">
        <v>10295</v>
      </c>
      <c r="U618" s="4">
        <v>0.33500000000000002</v>
      </c>
    </row>
    <row r="619" spans="1:21" x14ac:dyDescent="0.25">
      <c r="A619" s="44">
        <f>IF(IF(Helper_2!$C$3&lt;&gt;"",COUNTIF(G619:H619,"*"&amp;Helper_2!$C$3&amp;"*"),0)&gt;0,MAX($A$4:A618)+1,0)</f>
        <v>0</v>
      </c>
      <c r="B619" s="44">
        <v>616</v>
      </c>
      <c r="C619" s="44" t="str">
        <f>IF(E619="","",IF(COUNTIF($G$4:G619,G619)=1,MAX($C$4:C618)+1,""))</f>
        <v/>
      </c>
      <c r="D619" s="44">
        <v>616</v>
      </c>
      <c r="E619" s="50" t="s">
        <v>5853</v>
      </c>
      <c r="F619" s="50" t="s">
        <v>10308</v>
      </c>
      <c r="G619" s="50" t="s">
        <v>1136</v>
      </c>
      <c r="H619" s="50" t="s">
        <v>5845</v>
      </c>
      <c r="I619" s="50" t="s">
        <v>2388</v>
      </c>
      <c r="J619" s="50">
        <v>2281938</v>
      </c>
      <c r="K619" s="50" t="s">
        <v>7</v>
      </c>
      <c r="L619" s="50" t="s">
        <v>9</v>
      </c>
      <c r="M619" s="50" t="s">
        <v>143</v>
      </c>
      <c r="N619" s="50" t="s">
        <v>6313</v>
      </c>
      <c r="O619" s="50">
        <v>994061</v>
      </c>
      <c r="P619" s="50" t="s">
        <v>6568</v>
      </c>
      <c r="Q619" s="50" t="s">
        <v>71</v>
      </c>
      <c r="R619" s="50" t="s">
        <v>10</v>
      </c>
      <c r="S619" s="50" t="s">
        <v>10309</v>
      </c>
      <c r="T619" s="4" t="s">
        <v>10309</v>
      </c>
      <c r="U619" s="4">
        <v>1.4999999999999999E-2</v>
      </c>
    </row>
    <row r="620" spans="1:21" x14ac:dyDescent="0.25">
      <c r="A620" s="44">
        <f>IF(IF(Helper_2!$C$3&lt;&gt;"",COUNTIF(G620:H620,"*"&amp;Helper_2!$C$3&amp;"*"),0)&gt;0,MAX($A$4:A619)+1,0)</f>
        <v>0</v>
      </c>
      <c r="B620" s="44">
        <v>617</v>
      </c>
      <c r="C620" s="44" t="str">
        <f>IF(E620="","",IF(COUNTIF($G$4:G620,G620)=1,MAX($C$4:C619)+1,""))</f>
        <v/>
      </c>
      <c r="D620" s="44">
        <v>617</v>
      </c>
      <c r="E620" s="50" t="s">
        <v>5852</v>
      </c>
      <c r="F620" s="50" t="s">
        <v>10306</v>
      </c>
      <c r="G620" s="50" t="s">
        <v>1136</v>
      </c>
      <c r="H620" s="50" t="s">
        <v>5845</v>
      </c>
      <c r="I620" s="50" t="s">
        <v>2388</v>
      </c>
      <c r="J620" s="50">
        <v>2281937</v>
      </c>
      <c r="K620" s="50" t="s">
        <v>7</v>
      </c>
      <c r="L620" s="50" t="s">
        <v>9</v>
      </c>
      <c r="M620" s="50" t="s">
        <v>143</v>
      </c>
      <c r="N620" s="50" t="s">
        <v>6313</v>
      </c>
      <c r="O620" s="50">
        <v>994061</v>
      </c>
      <c r="P620" s="50" t="s">
        <v>6568</v>
      </c>
      <c r="Q620" s="50" t="s">
        <v>70</v>
      </c>
      <c r="R620" s="50" t="s">
        <v>10</v>
      </c>
      <c r="S620" s="50" t="s">
        <v>10307</v>
      </c>
      <c r="T620" s="4" t="s">
        <v>10307</v>
      </c>
      <c r="U620" s="4">
        <v>0.04</v>
      </c>
    </row>
    <row r="621" spans="1:21" x14ac:dyDescent="0.25">
      <c r="A621" s="44">
        <f>IF(IF(Helper_2!$C$3&lt;&gt;"",COUNTIF(G621:H621,"*"&amp;Helper_2!$C$3&amp;"*"),0)&gt;0,MAX($A$4:A620)+1,0)</f>
        <v>0</v>
      </c>
      <c r="B621" s="44">
        <v>618</v>
      </c>
      <c r="C621" s="44" t="str">
        <f>IF(E621="","",IF(COUNTIF($G$4:G621,G621)=1,MAX($C$4:C620)+1,""))</f>
        <v/>
      </c>
      <c r="D621" s="44">
        <v>618</v>
      </c>
      <c r="E621" s="50" t="s">
        <v>5851</v>
      </c>
      <c r="F621" s="50" t="s">
        <v>10304</v>
      </c>
      <c r="G621" s="50" t="s">
        <v>1136</v>
      </c>
      <c r="H621" s="50" t="s">
        <v>5845</v>
      </c>
      <c r="I621" s="50" t="s">
        <v>2388</v>
      </c>
      <c r="J621" s="50">
        <v>2281935</v>
      </c>
      <c r="K621" s="50" t="s">
        <v>7</v>
      </c>
      <c r="L621" s="50" t="s">
        <v>9</v>
      </c>
      <c r="M621" s="50" t="s">
        <v>143</v>
      </c>
      <c r="N621" s="50" t="s">
        <v>6313</v>
      </c>
      <c r="O621" s="50">
        <v>994061</v>
      </c>
      <c r="P621" s="50" t="s">
        <v>6568</v>
      </c>
      <c r="Q621" s="50" t="s">
        <v>69</v>
      </c>
      <c r="R621" s="50" t="s">
        <v>10</v>
      </c>
      <c r="S621" s="50" t="s">
        <v>10305</v>
      </c>
      <c r="T621" s="4" t="s">
        <v>10305</v>
      </c>
      <c r="U621" s="4">
        <v>5.3999999999999999E-2</v>
      </c>
    </row>
    <row r="622" spans="1:21" x14ac:dyDescent="0.25">
      <c r="A622" s="44">
        <f>IF(IF(Helper_2!$C$3&lt;&gt;"",COUNTIF(G622:H622,"*"&amp;Helper_2!$C$3&amp;"*"),0)&gt;0,MAX($A$4:A621)+1,0)</f>
        <v>0</v>
      </c>
      <c r="B622" s="44">
        <v>619</v>
      </c>
      <c r="C622" s="44" t="str">
        <f>IF(E622="","",IF(COUNTIF($G$4:G622,G622)=1,MAX($C$4:C621)+1,""))</f>
        <v/>
      </c>
      <c r="D622" s="44">
        <v>619</v>
      </c>
      <c r="E622" s="50" t="s">
        <v>5850</v>
      </c>
      <c r="F622" s="50" t="s">
        <v>10302</v>
      </c>
      <c r="G622" s="50" t="s">
        <v>1136</v>
      </c>
      <c r="H622" s="50" t="s">
        <v>5845</v>
      </c>
      <c r="I622" s="50" t="s">
        <v>2388</v>
      </c>
      <c r="J622" s="50">
        <v>2281934</v>
      </c>
      <c r="K622" s="50" t="s">
        <v>7</v>
      </c>
      <c r="L622" s="50" t="s">
        <v>9</v>
      </c>
      <c r="M622" s="50" t="s">
        <v>143</v>
      </c>
      <c r="N622" s="50" t="s">
        <v>6313</v>
      </c>
      <c r="O622" s="50">
        <v>994061</v>
      </c>
      <c r="P622" s="50" t="s">
        <v>6568</v>
      </c>
      <c r="Q622" s="50" t="s">
        <v>68</v>
      </c>
      <c r="R622" s="50" t="s">
        <v>10</v>
      </c>
      <c r="S622" s="50" t="s">
        <v>10303</v>
      </c>
      <c r="T622" s="4" t="s">
        <v>10303</v>
      </c>
      <c r="U622" s="4">
        <v>2E-3</v>
      </c>
    </row>
    <row r="623" spans="1:21" x14ac:dyDescent="0.25">
      <c r="A623" s="44">
        <f>IF(IF(Helper_2!$C$3&lt;&gt;"",COUNTIF(G623:H623,"*"&amp;Helper_2!$C$3&amp;"*"),0)&gt;0,MAX($A$4:A622)+1,0)</f>
        <v>0</v>
      </c>
      <c r="B623" s="44">
        <v>620</v>
      </c>
      <c r="C623" s="44" t="str">
        <f>IF(E623="","",IF(COUNTIF($G$4:G623,G623)=1,MAX($C$4:C622)+1,""))</f>
        <v/>
      </c>
      <c r="D623" s="44">
        <v>620</v>
      </c>
      <c r="E623" s="50" t="s">
        <v>6786</v>
      </c>
      <c r="F623" s="50" t="s">
        <v>10193</v>
      </c>
      <c r="G623" s="50" t="s">
        <v>6781</v>
      </c>
      <c r="H623" s="50" t="s">
        <v>6782</v>
      </c>
      <c r="I623" s="50" t="s">
        <v>2388</v>
      </c>
      <c r="J623" s="50">
        <v>2281697</v>
      </c>
      <c r="K623" s="50" t="s">
        <v>7</v>
      </c>
      <c r="L623" s="50" t="s">
        <v>2661</v>
      </c>
      <c r="M623" s="50" t="s">
        <v>143</v>
      </c>
      <c r="N623" s="50" t="s">
        <v>6263</v>
      </c>
      <c r="O623" s="50">
        <v>1084642</v>
      </c>
      <c r="P623" s="50" t="s">
        <v>11150</v>
      </c>
      <c r="Q623" s="50" t="s">
        <v>6787</v>
      </c>
      <c r="R623" s="50" t="s">
        <v>15</v>
      </c>
      <c r="S623" s="50" t="s">
        <v>10194</v>
      </c>
      <c r="T623" s="4" t="s">
        <v>10195</v>
      </c>
      <c r="U623" s="4">
        <v>2.4E-2</v>
      </c>
    </row>
    <row r="624" spans="1:21" x14ac:dyDescent="0.25">
      <c r="A624" s="44">
        <f>IF(IF(Helper_2!$C$3&lt;&gt;"",COUNTIF(G624:H624,"*"&amp;Helper_2!$C$3&amp;"*"),0)&gt;0,MAX($A$4:A623)+1,0)</f>
        <v>0</v>
      </c>
      <c r="B624" s="44">
        <v>621</v>
      </c>
      <c r="C624" s="44" t="str">
        <f>IF(E624="","",IF(COUNTIF($G$4:G624,G624)=1,MAX($C$4:C623)+1,""))</f>
        <v/>
      </c>
      <c r="D624" s="44">
        <v>621</v>
      </c>
      <c r="E624" s="50" t="s">
        <v>6784</v>
      </c>
      <c r="F624" s="50" t="s">
        <v>10190</v>
      </c>
      <c r="G624" s="50" t="s">
        <v>6781</v>
      </c>
      <c r="H624" s="50" t="s">
        <v>6782</v>
      </c>
      <c r="I624" s="50" t="s">
        <v>2388</v>
      </c>
      <c r="J624" s="50">
        <v>2281696</v>
      </c>
      <c r="K624" s="50" t="s">
        <v>7</v>
      </c>
      <c r="L624" s="50" t="s">
        <v>2661</v>
      </c>
      <c r="M624" s="50" t="s">
        <v>143</v>
      </c>
      <c r="N624" s="50" t="s">
        <v>6263</v>
      </c>
      <c r="O624" s="50">
        <v>1084642</v>
      </c>
      <c r="P624" s="50" t="s">
        <v>11150</v>
      </c>
      <c r="Q624" s="50" t="s">
        <v>6785</v>
      </c>
      <c r="R624" s="50" t="s">
        <v>15</v>
      </c>
      <c r="S624" s="50" t="s">
        <v>10191</v>
      </c>
      <c r="T624" s="4" t="s">
        <v>10192</v>
      </c>
      <c r="U624" s="4">
        <v>0.18</v>
      </c>
    </row>
    <row r="625" spans="1:21" x14ac:dyDescent="0.25">
      <c r="A625" s="44">
        <f>IF(IF(Helper_2!$C$3&lt;&gt;"",COUNTIF(G625:H625,"*"&amp;Helper_2!$C$3&amp;"*"),0)&gt;0,MAX($A$4:A624)+1,0)</f>
        <v>0</v>
      </c>
      <c r="B625" s="44">
        <v>622</v>
      </c>
      <c r="C625" s="44" t="str">
        <f>IF(E625="","",IF(COUNTIF($G$4:G625,G625)=1,MAX($C$4:C624)+1,""))</f>
        <v/>
      </c>
      <c r="D625" s="44">
        <v>622</v>
      </c>
      <c r="E625" s="50" t="s">
        <v>6780</v>
      </c>
      <c r="F625" s="50" t="s">
        <v>10187</v>
      </c>
      <c r="G625" s="50" t="s">
        <v>6781</v>
      </c>
      <c r="H625" s="50" t="s">
        <v>6782</v>
      </c>
      <c r="I625" s="50" t="s">
        <v>2388</v>
      </c>
      <c r="J625" s="50">
        <v>2281695</v>
      </c>
      <c r="K625" s="50" t="s">
        <v>7</v>
      </c>
      <c r="L625" s="50" t="s">
        <v>9</v>
      </c>
      <c r="M625" s="50" t="s">
        <v>143</v>
      </c>
      <c r="N625" s="50" t="s">
        <v>6263</v>
      </c>
      <c r="O625" s="50">
        <v>1084642</v>
      </c>
      <c r="P625" s="50" t="s">
        <v>11150</v>
      </c>
      <c r="Q625" s="50" t="s">
        <v>6783</v>
      </c>
      <c r="R625" s="50" t="s">
        <v>15</v>
      </c>
      <c r="S625" s="50" t="s">
        <v>10188</v>
      </c>
      <c r="T625" s="4" t="s">
        <v>10189</v>
      </c>
      <c r="U625" s="4">
        <v>0.85199999999999998</v>
      </c>
    </row>
    <row r="626" spans="1:21" x14ac:dyDescent="0.25">
      <c r="A626" s="44">
        <f>IF(IF(Helper_2!$C$3&lt;&gt;"",COUNTIF(G626:H626,"*"&amp;Helper_2!$C$3&amp;"*"),0)&gt;0,MAX($A$4:A625)+1,0)</f>
        <v>0</v>
      </c>
      <c r="B626" s="44">
        <v>623</v>
      </c>
      <c r="C626" s="44" t="str">
        <f>IF(E626="","",IF(COUNTIF($G$4:G626,G626)=1,MAX($C$4:C625)+1,""))</f>
        <v/>
      </c>
      <c r="D626" s="44">
        <v>623</v>
      </c>
      <c r="E626" s="50" t="s">
        <v>6788</v>
      </c>
      <c r="F626" s="50" t="s">
        <v>10196</v>
      </c>
      <c r="G626" s="50" t="s">
        <v>6781</v>
      </c>
      <c r="H626" s="50" t="s">
        <v>6782</v>
      </c>
      <c r="I626" s="50" t="s">
        <v>2388</v>
      </c>
      <c r="J626" s="50">
        <v>2281694</v>
      </c>
      <c r="K626" s="50" t="s">
        <v>7</v>
      </c>
      <c r="L626" s="50" t="s">
        <v>9</v>
      </c>
      <c r="M626" s="50" t="s">
        <v>143</v>
      </c>
      <c r="N626" s="50" t="s">
        <v>6263</v>
      </c>
      <c r="O626" s="50">
        <v>1084642</v>
      </c>
      <c r="P626" s="50" t="s">
        <v>11150</v>
      </c>
      <c r="Q626" s="50" t="s">
        <v>6789</v>
      </c>
      <c r="R626" s="50" t="s">
        <v>15</v>
      </c>
      <c r="S626" s="50" t="s">
        <v>10197</v>
      </c>
      <c r="T626" s="4" t="s">
        <v>10198</v>
      </c>
      <c r="U626" s="4">
        <v>0.5</v>
      </c>
    </row>
    <row r="627" spans="1:21" x14ac:dyDescent="0.25">
      <c r="A627" s="44">
        <f>IF(IF(Helper_2!$C$3&lt;&gt;"",COUNTIF(G627:H627,"*"&amp;Helper_2!$C$3&amp;"*"),0)&gt;0,MAX($A$4:A626)+1,0)</f>
        <v>0</v>
      </c>
      <c r="B627" s="44">
        <v>624</v>
      </c>
      <c r="C627" s="44">
        <f>IF(E627="","",IF(COUNTIF($G$4:G627,G627)=1,MAX($C$4:C626)+1,""))</f>
        <v>557</v>
      </c>
      <c r="D627" s="44">
        <v>624</v>
      </c>
      <c r="E627" s="50" t="s">
        <v>5979</v>
      </c>
      <c r="F627" s="50" t="s">
        <v>10479</v>
      </c>
      <c r="G627" s="50" t="s">
        <v>1173</v>
      </c>
      <c r="H627" s="50" t="s">
        <v>5980</v>
      </c>
      <c r="I627" s="50" t="s">
        <v>2388</v>
      </c>
      <c r="J627" s="50">
        <v>2281496</v>
      </c>
      <c r="K627" s="50" t="s">
        <v>7</v>
      </c>
      <c r="L627" s="50" t="s">
        <v>9</v>
      </c>
      <c r="M627" s="50" t="s">
        <v>3873</v>
      </c>
      <c r="N627" s="50" t="s">
        <v>6261</v>
      </c>
      <c r="O627" s="50">
        <v>951305</v>
      </c>
      <c r="P627" s="50" t="s">
        <v>6672</v>
      </c>
      <c r="Q627" s="50" t="s">
        <v>112</v>
      </c>
      <c r="R627" s="50" t="s">
        <v>10</v>
      </c>
      <c r="S627" s="50" t="s">
        <v>10480</v>
      </c>
      <c r="T627" s="4" t="s">
        <v>10480</v>
      </c>
      <c r="U627" s="4">
        <v>6.0000000000000001E-3</v>
      </c>
    </row>
    <row r="628" spans="1:21" x14ac:dyDescent="0.25">
      <c r="A628" s="44">
        <f>IF(IF(Helper_2!$C$3&lt;&gt;"",COUNTIF(G628:H628,"*"&amp;Helper_2!$C$3&amp;"*"),0)&gt;0,MAX($A$4:A627)+1,0)</f>
        <v>0</v>
      </c>
      <c r="B628" s="44">
        <v>625</v>
      </c>
      <c r="C628" s="44" t="str">
        <f>IF(E628="","",IF(COUNTIF($G$4:G628,G628)=1,MAX($C$4:C627)+1,""))</f>
        <v/>
      </c>
      <c r="D628" s="44">
        <v>625</v>
      </c>
      <c r="E628" s="50" t="s">
        <v>6751</v>
      </c>
      <c r="F628" s="50" t="s">
        <v>10481</v>
      </c>
      <c r="G628" s="50" t="s">
        <v>1173</v>
      </c>
      <c r="H628" s="50" t="s">
        <v>5980</v>
      </c>
      <c r="I628" s="50" t="s">
        <v>2388</v>
      </c>
      <c r="J628" s="50">
        <v>2281495</v>
      </c>
      <c r="K628" s="50" t="s">
        <v>7</v>
      </c>
      <c r="L628" s="50" t="s">
        <v>9</v>
      </c>
      <c r="M628" s="50" t="s">
        <v>3873</v>
      </c>
      <c r="N628" s="50" t="s">
        <v>6261</v>
      </c>
      <c r="O628" s="50">
        <v>951305</v>
      </c>
      <c r="P628" s="50" t="s">
        <v>6672</v>
      </c>
      <c r="Q628" s="50" t="s">
        <v>6752</v>
      </c>
      <c r="R628" s="50" t="s">
        <v>10</v>
      </c>
      <c r="S628" s="50" t="s">
        <v>10482</v>
      </c>
      <c r="T628" s="4" t="s">
        <v>10483</v>
      </c>
      <c r="U628" s="4">
        <v>0.2</v>
      </c>
    </row>
    <row r="629" spans="1:21" x14ac:dyDescent="0.25">
      <c r="A629" s="44">
        <f>IF(IF(Helper_2!$C$3&lt;&gt;"",COUNTIF(G629:H629,"*"&amp;Helper_2!$C$3&amp;"*"),0)&gt;0,MAX($A$4:A628)+1,0)</f>
        <v>0</v>
      </c>
      <c r="B629" s="44">
        <v>626</v>
      </c>
      <c r="C629" s="44">
        <f>IF(E629="","",IF(COUNTIF($G$4:G629,G629)=1,MAX($C$4:C628)+1,""))</f>
        <v>558</v>
      </c>
      <c r="D629" s="44">
        <v>626</v>
      </c>
      <c r="E629" s="50" t="s">
        <v>11434</v>
      </c>
      <c r="F629" s="50" t="s">
        <v>10475</v>
      </c>
      <c r="G629" s="50" t="s">
        <v>1172</v>
      </c>
      <c r="H629" s="50" t="s">
        <v>5954</v>
      </c>
      <c r="I629" s="50" t="s">
        <v>2388</v>
      </c>
      <c r="J629" s="50">
        <v>2281487</v>
      </c>
      <c r="K629" s="50" t="s">
        <v>7</v>
      </c>
      <c r="L629" s="50" t="s">
        <v>2661</v>
      </c>
      <c r="M629" s="50" t="s">
        <v>3867</v>
      </c>
      <c r="N629" s="50" t="s">
        <v>6313</v>
      </c>
      <c r="O629" s="50">
        <v>1087790</v>
      </c>
      <c r="P629" s="50" t="s">
        <v>6570</v>
      </c>
      <c r="Q629" s="50" t="s">
        <v>11435</v>
      </c>
      <c r="R629" s="50" t="s">
        <v>15</v>
      </c>
      <c r="S629" s="50" t="s">
        <v>11436</v>
      </c>
      <c r="T629" s="4" t="s">
        <v>10476</v>
      </c>
      <c r="U629" s="4">
        <v>0.49</v>
      </c>
    </row>
    <row r="630" spans="1:21" x14ac:dyDescent="0.25">
      <c r="A630" s="44">
        <f>IF(IF(Helper_2!$C$3&lt;&gt;"",COUNTIF(G630:H630,"*"&amp;Helper_2!$C$3&amp;"*"),0)&gt;0,MAX($A$4:A629)+1,0)</f>
        <v>0</v>
      </c>
      <c r="B630" s="44">
        <v>627</v>
      </c>
      <c r="C630" s="44" t="str">
        <f>IF(E630="","",IF(COUNTIF($G$4:G630,G630)=1,MAX($C$4:C629)+1,""))</f>
        <v/>
      </c>
      <c r="D630" s="44">
        <v>627</v>
      </c>
      <c r="E630" s="50" t="s">
        <v>5956</v>
      </c>
      <c r="F630" s="50" t="s">
        <v>10477</v>
      </c>
      <c r="G630" s="50" t="s">
        <v>1172</v>
      </c>
      <c r="H630" s="50" t="s">
        <v>5954</v>
      </c>
      <c r="I630" s="50" t="s">
        <v>2388</v>
      </c>
      <c r="J630" s="50">
        <v>2281484</v>
      </c>
      <c r="K630" s="50" t="s">
        <v>7</v>
      </c>
      <c r="L630" s="50" t="s">
        <v>2661</v>
      </c>
      <c r="M630" s="50" t="s">
        <v>3867</v>
      </c>
      <c r="N630" s="50" t="s">
        <v>6313</v>
      </c>
      <c r="O630" s="50">
        <v>1087790</v>
      </c>
      <c r="P630" s="50" t="s">
        <v>6570</v>
      </c>
      <c r="Q630" s="50" t="s">
        <v>5957</v>
      </c>
      <c r="R630" s="50" t="s">
        <v>15</v>
      </c>
      <c r="S630" s="50" t="s">
        <v>11437</v>
      </c>
      <c r="T630" s="4" t="s">
        <v>10478</v>
      </c>
      <c r="U630" s="4">
        <v>0.28000000000000003</v>
      </c>
    </row>
    <row r="631" spans="1:21" x14ac:dyDescent="0.25">
      <c r="A631" s="44">
        <f>IF(IF(Helper_2!$C$3&lt;&gt;"",COUNTIF(G631:H631,"*"&amp;Helper_2!$C$3&amp;"*"),0)&gt;0,MAX($A$4:A630)+1,0)</f>
        <v>0</v>
      </c>
      <c r="B631" s="44">
        <v>628</v>
      </c>
      <c r="C631" s="44">
        <f>IF(E631="","",IF(COUNTIF($G$4:G631,G631)=1,MAX($C$4:C630)+1,""))</f>
        <v>559</v>
      </c>
      <c r="D631" s="44">
        <v>628</v>
      </c>
      <c r="E631" s="50" t="s">
        <v>5923</v>
      </c>
      <c r="F631" s="50" t="s">
        <v>10429</v>
      </c>
      <c r="G631" s="50" t="s">
        <v>1161</v>
      </c>
      <c r="H631" s="50" t="s">
        <v>5924</v>
      </c>
      <c r="I631" s="50" t="s">
        <v>2388</v>
      </c>
      <c r="J631" s="50">
        <v>2281145</v>
      </c>
      <c r="K631" s="50" t="s">
        <v>7</v>
      </c>
      <c r="L631" s="50" t="s">
        <v>9</v>
      </c>
      <c r="M631" s="50" t="s">
        <v>143</v>
      </c>
      <c r="N631" s="50" t="s">
        <v>6313</v>
      </c>
      <c r="O631" s="50">
        <v>994061</v>
      </c>
      <c r="P631" s="50" t="s">
        <v>6568</v>
      </c>
      <c r="Q631" s="50" t="s">
        <v>101</v>
      </c>
      <c r="R631" s="50" t="s">
        <v>10</v>
      </c>
      <c r="S631" s="50" t="s">
        <v>10430</v>
      </c>
      <c r="T631" s="4" t="s">
        <v>10431</v>
      </c>
      <c r="U631" s="4">
        <v>0</v>
      </c>
    </row>
    <row r="632" spans="1:21" x14ac:dyDescent="0.25">
      <c r="A632" s="44">
        <f>IF(IF(Helper_2!$C$3&lt;&gt;"",COUNTIF(G632:H632,"*"&amp;Helper_2!$C$3&amp;"*"),0)&gt;0,MAX($A$4:A631)+1,0)</f>
        <v>0</v>
      </c>
      <c r="B632" s="44">
        <v>629</v>
      </c>
      <c r="C632" s="44" t="str">
        <f>IF(E632="","",IF(COUNTIF($G$4:G632,G632)=1,MAX($C$4:C631)+1,""))</f>
        <v/>
      </c>
      <c r="D632" s="44">
        <v>629</v>
      </c>
      <c r="E632" s="50" t="s">
        <v>5925</v>
      </c>
      <c r="F632" s="50" t="s">
        <v>10432</v>
      </c>
      <c r="G632" s="50" t="s">
        <v>1161</v>
      </c>
      <c r="H632" s="50" t="s">
        <v>5924</v>
      </c>
      <c r="I632" s="50" t="s">
        <v>2388</v>
      </c>
      <c r="J632" s="50">
        <v>2281144</v>
      </c>
      <c r="K632" s="50" t="s">
        <v>7</v>
      </c>
      <c r="L632" s="50" t="s">
        <v>9</v>
      </c>
      <c r="M632" s="50" t="s">
        <v>143</v>
      </c>
      <c r="N632" s="50" t="s">
        <v>6313</v>
      </c>
      <c r="O632" s="50">
        <v>994061</v>
      </c>
      <c r="P632" s="50" t="s">
        <v>6568</v>
      </c>
      <c r="Q632" s="50" t="s">
        <v>102</v>
      </c>
      <c r="R632" s="50" t="s">
        <v>17</v>
      </c>
      <c r="S632" s="50" t="s">
        <v>10433</v>
      </c>
      <c r="T632" s="4" t="s">
        <v>10433</v>
      </c>
      <c r="U632" s="4">
        <v>3.0000000000000001E-3</v>
      </c>
    </row>
    <row r="633" spans="1:21" x14ac:dyDescent="0.25">
      <c r="A633" s="44">
        <f>IF(IF(Helper_2!$C$3&lt;&gt;"",COUNTIF(G633:H633,"*"&amp;Helper_2!$C$3&amp;"*"),0)&gt;0,MAX($A$4:A632)+1,0)</f>
        <v>0</v>
      </c>
      <c r="B633" s="44">
        <v>630</v>
      </c>
      <c r="C633" s="44" t="str">
        <f>IF(E633="","",IF(COUNTIF($G$4:G633,G633)=1,MAX($C$4:C632)+1,""))</f>
        <v/>
      </c>
      <c r="D633" s="44">
        <v>630</v>
      </c>
      <c r="E633" s="50" t="s">
        <v>11438</v>
      </c>
      <c r="F633" s="50" t="s">
        <v>143</v>
      </c>
      <c r="G633" s="50" t="s">
        <v>1161</v>
      </c>
      <c r="H633" s="50" t="s">
        <v>5924</v>
      </c>
      <c r="I633" s="50" t="s">
        <v>2388</v>
      </c>
      <c r="J633" s="50">
        <v>2281143</v>
      </c>
      <c r="K633" s="50" t="s">
        <v>7</v>
      </c>
      <c r="L633" s="50" t="s">
        <v>161</v>
      </c>
      <c r="M633" s="50" t="s">
        <v>143</v>
      </c>
      <c r="N633" s="50" t="s">
        <v>6313</v>
      </c>
      <c r="O633" s="50">
        <v>994061</v>
      </c>
      <c r="P633" s="50" t="s">
        <v>6568</v>
      </c>
      <c r="Q633" s="50" t="s">
        <v>11180</v>
      </c>
      <c r="R633" s="50" t="s">
        <v>160</v>
      </c>
      <c r="S633" s="50" t="s">
        <v>11181</v>
      </c>
      <c r="T633" s="4" t="s">
        <v>143</v>
      </c>
      <c r="U633" s="4">
        <v>0.1</v>
      </c>
    </row>
    <row r="634" spans="1:21" x14ac:dyDescent="0.25">
      <c r="A634" s="44">
        <f>IF(IF(Helper_2!$C$3&lt;&gt;"",COUNTIF(G634:H634,"*"&amp;Helper_2!$C$3&amp;"*"),0)&gt;0,MAX($A$4:A633)+1,0)</f>
        <v>0</v>
      </c>
      <c r="B634" s="44">
        <v>631</v>
      </c>
      <c r="C634" s="44">
        <f>IF(E634="","",IF(COUNTIF($G$4:G634,G634)=1,MAX($C$4:C633)+1,""))</f>
        <v>560</v>
      </c>
      <c r="D634" s="44">
        <v>631</v>
      </c>
      <c r="E634" s="50" t="s">
        <v>6775</v>
      </c>
      <c r="F634" s="50" t="s">
        <v>10426</v>
      </c>
      <c r="G634" s="50" t="s">
        <v>6772</v>
      </c>
      <c r="H634" s="50" t="s">
        <v>6773</v>
      </c>
      <c r="I634" s="50" t="s">
        <v>2388</v>
      </c>
      <c r="J634" s="50">
        <v>2281128</v>
      </c>
      <c r="K634" s="50" t="s">
        <v>7</v>
      </c>
      <c r="L634" s="50" t="s">
        <v>2661</v>
      </c>
      <c r="M634" s="50" t="s">
        <v>6774</v>
      </c>
      <c r="N634" s="50" t="s">
        <v>6261</v>
      </c>
      <c r="O634" s="50">
        <v>994146</v>
      </c>
      <c r="P634" s="50" t="s">
        <v>7152</v>
      </c>
      <c r="Q634" s="50" t="s">
        <v>71</v>
      </c>
      <c r="R634" s="50" t="s">
        <v>10</v>
      </c>
      <c r="S634" s="50" t="s">
        <v>10427</v>
      </c>
      <c r="T634" s="4" t="s">
        <v>10428</v>
      </c>
      <c r="U634" s="4">
        <v>0.19700000000000001</v>
      </c>
    </row>
    <row r="635" spans="1:21" x14ac:dyDescent="0.25">
      <c r="A635" s="44">
        <f>IF(IF(Helper_2!$C$3&lt;&gt;"",COUNTIF(G635:H635,"*"&amp;Helper_2!$C$3&amp;"*"),0)&gt;0,MAX($A$4:A634)+1,0)</f>
        <v>0</v>
      </c>
      <c r="B635" s="44">
        <v>632</v>
      </c>
      <c r="C635" s="44">
        <f>IF(E635="","",IF(COUNTIF($G$4:G635,G635)=1,MAX($C$4:C634)+1,""))</f>
        <v>561</v>
      </c>
      <c r="D635" s="44">
        <v>632</v>
      </c>
      <c r="E635" s="50" t="s">
        <v>5912</v>
      </c>
      <c r="F635" s="50" t="s">
        <v>10414</v>
      </c>
      <c r="G635" s="50" t="s">
        <v>1158</v>
      </c>
      <c r="H635" s="50" t="s">
        <v>5913</v>
      </c>
      <c r="I635" s="50" t="s">
        <v>2388</v>
      </c>
      <c r="J635" s="50">
        <v>2280922</v>
      </c>
      <c r="K635" s="50" t="s">
        <v>7</v>
      </c>
      <c r="L635" s="50" t="s">
        <v>9</v>
      </c>
      <c r="M635" s="50" t="s">
        <v>3854</v>
      </c>
      <c r="N635" s="50" t="s">
        <v>6261</v>
      </c>
      <c r="O635" s="50">
        <v>1000789</v>
      </c>
      <c r="P635" s="50" t="s">
        <v>7150</v>
      </c>
      <c r="Q635" s="50" t="s">
        <v>98</v>
      </c>
      <c r="R635" s="50" t="s">
        <v>10</v>
      </c>
      <c r="S635" s="50" t="s">
        <v>10415</v>
      </c>
      <c r="T635" s="4" t="s">
        <v>10415</v>
      </c>
      <c r="U635" s="4">
        <v>6.8000000000000005E-2</v>
      </c>
    </row>
    <row r="636" spans="1:21" x14ac:dyDescent="0.25">
      <c r="A636" s="44">
        <f>IF(IF(Helper_2!$C$3&lt;&gt;"",COUNTIF(G636:H636,"*"&amp;Helper_2!$C$3&amp;"*"),0)&gt;0,MAX($A$4:A635)+1,0)</f>
        <v>0</v>
      </c>
      <c r="B636" s="44">
        <v>633</v>
      </c>
      <c r="C636" s="44" t="str">
        <f>IF(E636="","",IF(COUNTIF($G$4:G636,G636)=1,MAX($C$4:C635)+1,""))</f>
        <v/>
      </c>
      <c r="D636" s="44">
        <v>633</v>
      </c>
      <c r="E636" s="50" t="s">
        <v>5916</v>
      </c>
      <c r="F636" s="50" t="s">
        <v>10411</v>
      </c>
      <c r="G636" s="50" t="s">
        <v>1158</v>
      </c>
      <c r="H636" s="50" t="s">
        <v>5913</v>
      </c>
      <c r="I636" s="50" t="s">
        <v>2388</v>
      </c>
      <c r="J636" s="50">
        <v>2280919</v>
      </c>
      <c r="K636" s="50" t="s">
        <v>7</v>
      </c>
      <c r="L636" s="50" t="s">
        <v>2661</v>
      </c>
      <c r="M636" s="50" t="s">
        <v>3854</v>
      </c>
      <c r="N636" s="50" t="s">
        <v>6261</v>
      </c>
      <c r="O636" s="50">
        <v>1000789</v>
      </c>
      <c r="P636" s="50" t="s">
        <v>7150</v>
      </c>
      <c r="Q636" s="50" t="s">
        <v>5917</v>
      </c>
      <c r="R636" s="50" t="s">
        <v>10</v>
      </c>
      <c r="S636" s="50" t="s">
        <v>10412</v>
      </c>
      <c r="T636" s="4" t="s">
        <v>10413</v>
      </c>
      <c r="U636" s="4">
        <v>8.5999999999999993E-2</v>
      </c>
    </row>
    <row r="637" spans="1:21" x14ac:dyDescent="0.25">
      <c r="A637" s="44">
        <f>IF(IF(Helper_2!$C$3&lt;&gt;"",COUNTIF(G637:H637,"*"&amp;Helper_2!$C$3&amp;"*"),0)&gt;0,MAX($A$4:A636)+1,0)</f>
        <v>0</v>
      </c>
      <c r="B637" s="44">
        <v>634</v>
      </c>
      <c r="C637" s="44" t="str">
        <f>IF(E637="","",IF(COUNTIF($G$4:G637,G637)=1,MAX($C$4:C636)+1,""))</f>
        <v/>
      </c>
      <c r="D637" s="44">
        <v>634</v>
      </c>
      <c r="E637" s="50" t="s">
        <v>5914</v>
      </c>
      <c r="F637" s="50" t="s">
        <v>10416</v>
      </c>
      <c r="G637" s="50" t="s">
        <v>1158</v>
      </c>
      <c r="H637" s="50" t="s">
        <v>5913</v>
      </c>
      <c r="I637" s="50" t="s">
        <v>2388</v>
      </c>
      <c r="J637" s="50">
        <v>2280918</v>
      </c>
      <c r="K637" s="50" t="s">
        <v>7</v>
      </c>
      <c r="L637" s="50" t="s">
        <v>9</v>
      </c>
      <c r="M637" s="50" t="s">
        <v>3854</v>
      </c>
      <c r="N637" s="50" t="s">
        <v>6261</v>
      </c>
      <c r="O637" s="50">
        <v>1000789</v>
      </c>
      <c r="P637" s="50" t="s">
        <v>7150</v>
      </c>
      <c r="Q637" s="50" t="s">
        <v>5915</v>
      </c>
      <c r="R637" s="50" t="s">
        <v>10</v>
      </c>
      <c r="S637" s="50" t="s">
        <v>10417</v>
      </c>
      <c r="T637" s="4" t="s">
        <v>10417</v>
      </c>
      <c r="U637" s="4">
        <v>0.60199999999999998</v>
      </c>
    </row>
    <row r="638" spans="1:21" x14ac:dyDescent="0.25">
      <c r="A638" s="44">
        <f>IF(IF(Helper_2!$C$3&lt;&gt;"",COUNTIF(G638:H638,"*"&amp;Helper_2!$C$3&amp;"*"),0)&gt;0,MAX($A$4:A637)+1,0)</f>
        <v>0</v>
      </c>
      <c r="B638" s="44">
        <v>635</v>
      </c>
      <c r="C638" s="44">
        <f>IF(E638="","",IF(COUNTIF($G$4:G638,G638)=1,MAX($C$4:C637)+1,""))</f>
        <v>562</v>
      </c>
      <c r="D638" s="44">
        <v>635</v>
      </c>
      <c r="E638" s="50" t="s">
        <v>5908</v>
      </c>
      <c r="F638" s="50" t="s">
        <v>10408</v>
      </c>
      <c r="G638" s="50" t="s">
        <v>1157</v>
      </c>
      <c r="H638" s="50" t="s">
        <v>5909</v>
      </c>
      <c r="I638" s="50" t="s">
        <v>2388</v>
      </c>
      <c r="J638" s="50">
        <v>2280915</v>
      </c>
      <c r="K638" s="50" t="s">
        <v>7</v>
      </c>
      <c r="L638" s="50" t="s">
        <v>2661</v>
      </c>
      <c r="M638" s="50" t="s">
        <v>3853</v>
      </c>
      <c r="N638" s="50" t="s">
        <v>6313</v>
      </c>
      <c r="O638" s="50">
        <v>1087790</v>
      </c>
      <c r="P638" s="50" t="s">
        <v>6570</v>
      </c>
      <c r="Q638" s="50" t="s">
        <v>5910</v>
      </c>
      <c r="R638" s="50" t="s">
        <v>15</v>
      </c>
      <c r="S638" s="50" t="s">
        <v>10409</v>
      </c>
      <c r="T638" s="4" t="s">
        <v>10410</v>
      </c>
      <c r="U638" s="4">
        <v>0.32500000000000001</v>
      </c>
    </row>
    <row r="639" spans="1:21" x14ac:dyDescent="0.25">
      <c r="A639" s="44">
        <f>IF(IF(Helper_2!$C$3&lt;&gt;"",COUNTIF(G639:H639,"*"&amp;Helper_2!$C$3&amp;"*"),0)&gt;0,MAX($A$4:A638)+1,0)</f>
        <v>0</v>
      </c>
      <c r="B639" s="44">
        <v>636</v>
      </c>
      <c r="C639" s="44">
        <f>IF(E639="","",IF(COUNTIF($G$4:G639,G639)=1,MAX($C$4:C638)+1,""))</f>
        <v>563</v>
      </c>
      <c r="D639" s="44">
        <v>636</v>
      </c>
      <c r="E639" s="50" t="s">
        <v>5875</v>
      </c>
      <c r="F639" s="50" t="s">
        <v>10353</v>
      </c>
      <c r="G639" s="50" t="s">
        <v>1145</v>
      </c>
      <c r="H639" s="50" t="s">
        <v>5874</v>
      </c>
      <c r="I639" s="50" t="s">
        <v>2388</v>
      </c>
      <c r="J639" s="50">
        <v>2280670</v>
      </c>
      <c r="K639" s="50" t="s">
        <v>7</v>
      </c>
      <c r="L639" s="50" t="s">
        <v>9</v>
      </c>
      <c r="M639" s="50" t="s">
        <v>143</v>
      </c>
      <c r="N639" s="50" t="s">
        <v>6263</v>
      </c>
      <c r="O639" s="50">
        <v>1002456</v>
      </c>
      <c r="P639" s="50" t="s">
        <v>6730</v>
      </c>
      <c r="Q639" s="50" t="s">
        <v>5876</v>
      </c>
      <c r="R639" s="50" t="s">
        <v>10</v>
      </c>
      <c r="S639" s="50" t="s">
        <v>10354</v>
      </c>
      <c r="T639" s="4" t="s">
        <v>10355</v>
      </c>
      <c r="U639" s="4">
        <v>0.30599999999999999</v>
      </c>
    </row>
    <row r="640" spans="1:21" x14ac:dyDescent="0.25">
      <c r="A640" s="44">
        <f>IF(IF(Helper_2!$C$3&lt;&gt;"",COUNTIF(G640:H640,"*"&amp;Helper_2!$C$3&amp;"*"),0)&gt;0,MAX($A$4:A639)+1,0)</f>
        <v>0</v>
      </c>
      <c r="B640" s="44">
        <v>637</v>
      </c>
      <c r="C640" s="44">
        <f>IF(E640="","",IF(COUNTIF($G$4:G640,G640)=1,MAX($C$4:C639)+1,""))</f>
        <v>564</v>
      </c>
      <c r="D640" s="44">
        <v>637</v>
      </c>
      <c r="E640" s="50" t="s">
        <v>5871</v>
      </c>
      <c r="F640" s="50" t="s">
        <v>10345</v>
      </c>
      <c r="G640" s="50" t="s">
        <v>1143</v>
      </c>
      <c r="H640" s="50" t="s">
        <v>5869</v>
      </c>
      <c r="I640" s="50" t="s">
        <v>2388</v>
      </c>
      <c r="J640" s="50">
        <v>2280665</v>
      </c>
      <c r="K640" s="50" t="s">
        <v>7</v>
      </c>
      <c r="L640" s="50" t="s">
        <v>9</v>
      </c>
      <c r="M640" s="50" t="s">
        <v>143</v>
      </c>
      <c r="N640" s="50" t="s">
        <v>6263</v>
      </c>
      <c r="O640" s="50">
        <v>1030766</v>
      </c>
      <c r="P640" s="50" t="s">
        <v>6648</v>
      </c>
      <c r="Q640" s="50" t="s">
        <v>80</v>
      </c>
      <c r="R640" s="50" t="s">
        <v>15</v>
      </c>
      <c r="S640" s="50" t="s">
        <v>10346</v>
      </c>
      <c r="T640" s="4" t="s">
        <v>10346</v>
      </c>
      <c r="U640" s="4">
        <v>0.28999999999999998</v>
      </c>
    </row>
    <row r="641" spans="1:21" x14ac:dyDescent="0.25">
      <c r="A641" s="44">
        <f>IF(IF(Helper_2!$C$3&lt;&gt;"",COUNTIF(G641:H641,"*"&amp;Helper_2!$C$3&amp;"*"),0)&gt;0,MAX($A$4:A640)+1,0)</f>
        <v>0</v>
      </c>
      <c r="B641" s="44">
        <v>638</v>
      </c>
      <c r="C641" s="44">
        <f>IF(E641="","",IF(COUNTIF($G$4:G641,G641)=1,MAX($C$4:C640)+1,""))</f>
        <v>565</v>
      </c>
      <c r="D641" s="44">
        <v>638</v>
      </c>
      <c r="E641" s="50" t="s">
        <v>6794</v>
      </c>
      <c r="F641" s="50" t="s">
        <v>10337</v>
      </c>
      <c r="G641" s="50" t="s">
        <v>1142</v>
      </c>
      <c r="H641" s="50" t="s">
        <v>5867</v>
      </c>
      <c r="I641" s="50" t="s">
        <v>2388</v>
      </c>
      <c r="J641" s="50">
        <v>2280647</v>
      </c>
      <c r="K641" s="50" t="s">
        <v>7</v>
      </c>
      <c r="L641" s="50" t="s">
        <v>2661</v>
      </c>
      <c r="M641" s="50" t="s">
        <v>143</v>
      </c>
      <c r="N641" s="50" t="s">
        <v>6263</v>
      </c>
      <c r="O641" s="50">
        <v>999413</v>
      </c>
      <c r="P641" s="50" t="s">
        <v>6675</v>
      </c>
      <c r="Q641" s="50" t="s">
        <v>6795</v>
      </c>
      <c r="R641" s="50" t="s">
        <v>10</v>
      </c>
      <c r="S641" s="50" t="s">
        <v>10338</v>
      </c>
      <c r="T641" s="4" t="s">
        <v>10339</v>
      </c>
      <c r="U641" s="4">
        <v>6.5000000000000002E-2</v>
      </c>
    </row>
    <row r="642" spans="1:21" x14ac:dyDescent="0.25">
      <c r="A642" s="44">
        <f>IF(IF(Helper_2!$C$3&lt;&gt;"",COUNTIF(G642:H642,"*"&amp;Helper_2!$C$3&amp;"*"),0)&gt;0,MAX($A$4:A641)+1,0)</f>
        <v>0</v>
      </c>
      <c r="B642" s="44">
        <v>639</v>
      </c>
      <c r="C642" s="44" t="str">
        <f>IF(E642="","",IF(COUNTIF($G$4:G642,G642)=1,MAX($C$4:C641)+1,""))</f>
        <v/>
      </c>
      <c r="D642" s="44">
        <v>639</v>
      </c>
      <c r="E642" s="50" t="s">
        <v>6796</v>
      </c>
      <c r="F642" s="50" t="s">
        <v>10340</v>
      </c>
      <c r="G642" s="50" t="s">
        <v>1142</v>
      </c>
      <c r="H642" s="50" t="s">
        <v>5867</v>
      </c>
      <c r="I642" s="50" t="s">
        <v>2388</v>
      </c>
      <c r="J642" s="50">
        <v>2280646</v>
      </c>
      <c r="K642" s="50" t="s">
        <v>7</v>
      </c>
      <c r="L642" s="50" t="s">
        <v>2661</v>
      </c>
      <c r="M642" s="50" t="s">
        <v>143</v>
      </c>
      <c r="N642" s="50" t="s">
        <v>6263</v>
      </c>
      <c r="O642" s="50">
        <v>999413</v>
      </c>
      <c r="P642" s="50" t="s">
        <v>6675</v>
      </c>
      <c r="Q642" s="50" t="s">
        <v>6797</v>
      </c>
      <c r="R642" s="50" t="s">
        <v>10</v>
      </c>
      <c r="S642" s="50" t="s">
        <v>10341</v>
      </c>
      <c r="T642" s="4" t="s">
        <v>10342</v>
      </c>
      <c r="U642" s="4">
        <v>0.28799999999999998</v>
      </c>
    </row>
    <row r="643" spans="1:21" x14ac:dyDescent="0.25">
      <c r="A643" s="44">
        <f>IF(IF(Helper_2!$C$3&lt;&gt;"",COUNTIF(G643:H643,"*"&amp;Helper_2!$C$3&amp;"*"),0)&gt;0,MAX($A$4:A642)+1,0)</f>
        <v>0</v>
      </c>
      <c r="B643" s="44">
        <v>640</v>
      </c>
      <c r="C643" s="44" t="str">
        <f>IF(E643="","",IF(COUNTIF($G$4:G643,G643)=1,MAX($C$4:C642)+1,""))</f>
        <v/>
      </c>
      <c r="D643" s="44">
        <v>640</v>
      </c>
      <c r="E643" s="50" t="s">
        <v>5866</v>
      </c>
      <c r="F643" s="50" t="s">
        <v>10335</v>
      </c>
      <c r="G643" s="50" t="s">
        <v>1142</v>
      </c>
      <c r="H643" s="50" t="s">
        <v>5867</v>
      </c>
      <c r="I643" s="50" t="s">
        <v>2388</v>
      </c>
      <c r="J643" s="50">
        <v>2280645</v>
      </c>
      <c r="K643" s="50" t="s">
        <v>7</v>
      </c>
      <c r="L643" s="50" t="s">
        <v>9</v>
      </c>
      <c r="M643" s="50" t="s">
        <v>143</v>
      </c>
      <c r="N643" s="50" t="s">
        <v>6263</v>
      </c>
      <c r="O643" s="50">
        <v>999413</v>
      </c>
      <c r="P643" s="50" t="s">
        <v>6675</v>
      </c>
      <c r="Q643" s="50" t="s">
        <v>79</v>
      </c>
      <c r="R643" s="50" t="s">
        <v>15</v>
      </c>
      <c r="S643" s="50" t="s">
        <v>10336</v>
      </c>
      <c r="T643" s="4" t="s">
        <v>10336</v>
      </c>
      <c r="U643" s="4">
        <v>0.379</v>
      </c>
    </row>
    <row r="644" spans="1:21" x14ac:dyDescent="0.25">
      <c r="A644" s="44">
        <f>IF(IF(Helper_2!$C$3&lt;&gt;"",COUNTIF(G644:H644,"*"&amp;Helper_2!$C$3&amp;"*"),0)&gt;0,MAX($A$4:A643)+1,0)</f>
        <v>0</v>
      </c>
      <c r="B644" s="44">
        <v>641</v>
      </c>
      <c r="C644" s="44">
        <f>IF(E644="","",IF(COUNTIF($G$4:G644,G644)=1,MAX($C$4:C643)+1,""))</f>
        <v>566</v>
      </c>
      <c r="D644" s="44">
        <v>641</v>
      </c>
      <c r="E644" s="50" t="s">
        <v>5865</v>
      </c>
      <c r="F644" s="50" t="s">
        <v>10331</v>
      </c>
      <c r="G644" s="50" t="s">
        <v>1140</v>
      </c>
      <c r="H644" s="50" t="s">
        <v>5863</v>
      </c>
      <c r="I644" s="50" t="s">
        <v>2388</v>
      </c>
      <c r="J644" s="50">
        <v>2280606</v>
      </c>
      <c r="K644" s="50" t="s">
        <v>7</v>
      </c>
      <c r="L644" s="50" t="s">
        <v>9</v>
      </c>
      <c r="M644" s="50" t="s">
        <v>143</v>
      </c>
      <c r="N644" s="50" t="s">
        <v>6263</v>
      </c>
      <c r="O644" s="50">
        <v>960335</v>
      </c>
      <c r="P644" s="50" t="s">
        <v>6682</v>
      </c>
      <c r="Q644" s="50" t="s">
        <v>69</v>
      </c>
      <c r="R644" s="50" t="s">
        <v>10</v>
      </c>
      <c r="S644" s="50" t="s">
        <v>10332</v>
      </c>
      <c r="T644" s="4" t="s">
        <v>10332</v>
      </c>
      <c r="U644" s="4">
        <v>9.9000000000000005E-2</v>
      </c>
    </row>
    <row r="645" spans="1:21" x14ac:dyDescent="0.25">
      <c r="A645" s="44">
        <f>IF(IF(Helper_2!$C$3&lt;&gt;"",COUNTIF(G645:H645,"*"&amp;Helper_2!$C$3&amp;"*"),0)&gt;0,MAX($A$4:A644)+1,0)</f>
        <v>0</v>
      </c>
      <c r="B645" s="44">
        <v>642</v>
      </c>
      <c r="C645" s="44" t="str">
        <f>IF(E645="","",IF(COUNTIF($G$4:G645,G645)=1,MAX($C$4:C644)+1,""))</f>
        <v/>
      </c>
      <c r="D645" s="44">
        <v>642</v>
      </c>
      <c r="E645" s="50" t="s">
        <v>5864</v>
      </c>
      <c r="F645" s="50" t="s">
        <v>10329</v>
      </c>
      <c r="G645" s="50" t="s">
        <v>1140</v>
      </c>
      <c r="H645" s="50" t="s">
        <v>5863</v>
      </c>
      <c r="I645" s="50" t="s">
        <v>2388</v>
      </c>
      <c r="J645" s="50">
        <v>2280604</v>
      </c>
      <c r="K645" s="50" t="s">
        <v>7</v>
      </c>
      <c r="L645" s="50" t="s">
        <v>9</v>
      </c>
      <c r="M645" s="50" t="s">
        <v>143</v>
      </c>
      <c r="N645" s="50" t="s">
        <v>6263</v>
      </c>
      <c r="O645" s="50">
        <v>960335</v>
      </c>
      <c r="P645" s="50" t="s">
        <v>6682</v>
      </c>
      <c r="Q645" s="50" t="s">
        <v>77</v>
      </c>
      <c r="R645" s="50" t="s">
        <v>10</v>
      </c>
      <c r="S645" s="50" t="s">
        <v>10330</v>
      </c>
      <c r="T645" s="4" t="s">
        <v>10330</v>
      </c>
      <c r="U645" s="4">
        <v>9.1999999999999998E-2</v>
      </c>
    </row>
    <row r="646" spans="1:21" x14ac:dyDescent="0.25">
      <c r="A646" s="44">
        <f>IF(IF(Helper_2!$C$3&lt;&gt;"",COUNTIF(G646:H646,"*"&amp;Helper_2!$C$3&amp;"*"),0)&gt;0,MAX($A$4:A645)+1,0)</f>
        <v>0</v>
      </c>
      <c r="B646" s="44">
        <v>643</v>
      </c>
      <c r="C646" s="44" t="str">
        <f>IF(E646="","",IF(COUNTIF($G$4:G646,G646)=1,MAX($C$4:C645)+1,""))</f>
        <v/>
      </c>
      <c r="D646" s="44">
        <v>643</v>
      </c>
      <c r="E646" s="50" t="s">
        <v>5862</v>
      </c>
      <c r="F646" s="50" t="s">
        <v>10327</v>
      </c>
      <c r="G646" s="50" t="s">
        <v>1140</v>
      </c>
      <c r="H646" s="50" t="s">
        <v>5863</v>
      </c>
      <c r="I646" s="50" t="s">
        <v>2388</v>
      </c>
      <c r="J646" s="50">
        <v>2280603</v>
      </c>
      <c r="K646" s="50" t="s">
        <v>7</v>
      </c>
      <c r="L646" s="50" t="s">
        <v>9</v>
      </c>
      <c r="M646" s="50" t="s">
        <v>143</v>
      </c>
      <c r="N646" s="50" t="s">
        <v>6263</v>
      </c>
      <c r="O646" s="50">
        <v>960335</v>
      </c>
      <c r="P646" s="50" t="s">
        <v>6682</v>
      </c>
      <c r="Q646" s="50" t="s">
        <v>41</v>
      </c>
      <c r="R646" s="50" t="s">
        <v>15</v>
      </c>
      <c r="S646" s="50" t="s">
        <v>10328</v>
      </c>
      <c r="T646" s="4" t="s">
        <v>10328</v>
      </c>
      <c r="U646" s="4">
        <v>0.23</v>
      </c>
    </row>
    <row r="647" spans="1:21" x14ac:dyDescent="0.25">
      <c r="A647" s="44">
        <f>IF(IF(Helper_2!$C$3&lt;&gt;"",COUNTIF(G647:H647,"*"&amp;Helper_2!$C$3&amp;"*"),0)&gt;0,MAX($A$4:A646)+1,0)</f>
        <v>0</v>
      </c>
      <c r="B647" s="44">
        <v>644</v>
      </c>
      <c r="C647" s="44">
        <f>IF(E647="","",IF(COUNTIF($G$4:G647,G647)=1,MAX($C$4:C646)+1,""))</f>
        <v>567</v>
      </c>
      <c r="D647" s="44">
        <v>644</v>
      </c>
      <c r="E647" s="50" t="s">
        <v>5861</v>
      </c>
      <c r="F647" s="50" t="s">
        <v>10323</v>
      </c>
      <c r="G647" s="50" t="s">
        <v>1139</v>
      </c>
      <c r="H647" s="50" t="s">
        <v>5859</v>
      </c>
      <c r="I647" s="50" t="s">
        <v>2388</v>
      </c>
      <c r="J647" s="50">
        <v>2280602</v>
      </c>
      <c r="K647" s="50" t="s">
        <v>7</v>
      </c>
      <c r="L647" s="50" t="s">
        <v>9</v>
      </c>
      <c r="M647" s="50" t="s">
        <v>143</v>
      </c>
      <c r="N647" s="50" t="s">
        <v>6263</v>
      </c>
      <c r="O647" s="50">
        <v>995190</v>
      </c>
      <c r="P647" s="50" t="s">
        <v>6665</v>
      </c>
      <c r="Q647" s="50" t="s">
        <v>75</v>
      </c>
      <c r="R647" s="50" t="s">
        <v>15</v>
      </c>
      <c r="S647" s="50" t="s">
        <v>10324</v>
      </c>
      <c r="T647" s="4" t="s">
        <v>10324</v>
      </c>
      <c r="U647" s="4">
        <v>0.53200000000000003</v>
      </c>
    </row>
    <row r="648" spans="1:21" x14ac:dyDescent="0.25">
      <c r="A648" s="44">
        <f>IF(IF(Helper_2!$C$3&lt;&gt;"",COUNTIF(G648:H648,"*"&amp;Helper_2!$C$3&amp;"*"),0)&gt;0,MAX($A$4:A647)+1,0)</f>
        <v>0</v>
      </c>
      <c r="B648" s="44">
        <v>645</v>
      </c>
      <c r="C648" s="44" t="str">
        <f>IF(E648="","",IF(COUNTIF($G$4:G648,G648)=1,MAX($C$4:C647)+1,""))</f>
        <v/>
      </c>
      <c r="D648" s="44">
        <v>645</v>
      </c>
      <c r="E648" s="50" t="s">
        <v>5860</v>
      </c>
      <c r="F648" s="50" t="s">
        <v>10325</v>
      </c>
      <c r="G648" s="50" t="s">
        <v>1139</v>
      </c>
      <c r="H648" s="50" t="s">
        <v>5859</v>
      </c>
      <c r="I648" s="50" t="s">
        <v>2388</v>
      </c>
      <c r="J648" s="50">
        <v>2280598</v>
      </c>
      <c r="K648" s="50" t="s">
        <v>7</v>
      </c>
      <c r="L648" s="50" t="s">
        <v>9</v>
      </c>
      <c r="M648" s="50" t="s">
        <v>143</v>
      </c>
      <c r="N648" s="50" t="s">
        <v>6263</v>
      </c>
      <c r="O648" s="50">
        <v>995190</v>
      </c>
      <c r="P648" s="50" t="s">
        <v>6665</v>
      </c>
      <c r="Q648" s="50" t="s">
        <v>76</v>
      </c>
      <c r="R648" s="50" t="s">
        <v>10</v>
      </c>
      <c r="S648" s="50" t="s">
        <v>10326</v>
      </c>
      <c r="T648" s="4" t="s">
        <v>10326</v>
      </c>
      <c r="U648" s="4">
        <v>0.72</v>
      </c>
    </row>
    <row r="649" spans="1:21" x14ac:dyDescent="0.25">
      <c r="A649" s="44">
        <f>IF(IF(Helper_2!$C$3&lt;&gt;"",COUNTIF(G649:H649,"*"&amp;Helper_2!$C$3&amp;"*"),0)&gt;0,MAX($A$4:A648)+1,0)</f>
        <v>0</v>
      </c>
      <c r="B649" s="44">
        <v>646</v>
      </c>
      <c r="C649" s="44" t="str">
        <f>IF(E649="","",IF(COUNTIF($G$4:G649,G649)=1,MAX($C$4:C648)+1,""))</f>
        <v/>
      </c>
      <c r="D649" s="44">
        <v>646</v>
      </c>
      <c r="E649" s="50" t="s">
        <v>5858</v>
      </c>
      <c r="F649" s="50" t="s">
        <v>10321</v>
      </c>
      <c r="G649" s="50" t="s">
        <v>1139</v>
      </c>
      <c r="H649" s="50" t="s">
        <v>5859</v>
      </c>
      <c r="I649" s="50" t="s">
        <v>2388</v>
      </c>
      <c r="J649" s="50">
        <v>2280597</v>
      </c>
      <c r="K649" s="50" t="s">
        <v>7</v>
      </c>
      <c r="L649" s="50" t="s">
        <v>9</v>
      </c>
      <c r="M649" s="50" t="s">
        <v>143</v>
      </c>
      <c r="N649" s="50" t="s">
        <v>6263</v>
      </c>
      <c r="O649" s="50">
        <v>995190</v>
      </c>
      <c r="P649" s="50" t="s">
        <v>6665</v>
      </c>
      <c r="Q649" s="50" t="s">
        <v>74</v>
      </c>
      <c r="R649" s="50" t="s">
        <v>10</v>
      </c>
      <c r="S649" s="50" t="s">
        <v>10322</v>
      </c>
      <c r="T649" s="4" t="s">
        <v>10322</v>
      </c>
      <c r="U649" s="4">
        <v>0.35</v>
      </c>
    </row>
    <row r="650" spans="1:21" x14ac:dyDescent="0.25">
      <c r="A650" s="44">
        <f>IF(IF(Helper_2!$C$3&lt;&gt;"",COUNTIF(G650:H650,"*"&amp;Helper_2!$C$3&amp;"*"),0)&gt;0,MAX($A$4:A649)+1,0)</f>
        <v>0</v>
      </c>
      <c r="B650" s="44">
        <v>647</v>
      </c>
      <c r="C650" s="44">
        <f>IF(E650="","",IF(COUNTIF($G$4:G650,G650)=1,MAX($C$4:C649)+1,""))</f>
        <v>568</v>
      </c>
      <c r="D650" s="44">
        <v>647</v>
      </c>
      <c r="E650" s="50" t="s">
        <v>5856</v>
      </c>
      <c r="F650" s="50" t="s">
        <v>10319</v>
      </c>
      <c r="G650" s="50" t="s">
        <v>1138</v>
      </c>
      <c r="H650" s="50" t="s">
        <v>5857</v>
      </c>
      <c r="I650" s="50" t="s">
        <v>2388</v>
      </c>
      <c r="J650" s="50">
        <v>2280587</v>
      </c>
      <c r="K650" s="50" t="s">
        <v>7</v>
      </c>
      <c r="L650" s="50" t="s">
        <v>9</v>
      </c>
      <c r="M650" s="50" t="s">
        <v>143</v>
      </c>
      <c r="N650" s="50" t="s">
        <v>6263</v>
      </c>
      <c r="O650" s="50">
        <v>996224</v>
      </c>
      <c r="P650" s="50" t="s">
        <v>6678</v>
      </c>
      <c r="Q650" s="50" t="s">
        <v>73</v>
      </c>
      <c r="R650" s="50" t="s">
        <v>15</v>
      </c>
      <c r="S650" s="50" t="s">
        <v>10320</v>
      </c>
      <c r="T650" s="4" t="s">
        <v>10320</v>
      </c>
      <c r="U650" s="4">
        <v>0.16600000000000001</v>
      </c>
    </row>
    <row r="651" spans="1:21" x14ac:dyDescent="0.25">
      <c r="A651" s="44">
        <f>IF(IF(Helper_2!$C$3&lt;&gt;"",COUNTIF(G651:H651,"*"&amp;Helper_2!$C$3&amp;"*"),0)&gt;0,MAX($A$4:A650)+1,0)</f>
        <v>0</v>
      </c>
      <c r="B651" s="44">
        <v>648</v>
      </c>
      <c r="C651" s="44" t="str">
        <f>IF(E651="","",IF(COUNTIF($G$4:G651,G651)=1,MAX($C$4:C650)+1,""))</f>
        <v/>
      </c>
      <c r="D651" s="44">
        <v>648</v>
      </c>
      <c r="E651" s="50" t="s">
        <v>6895</v>
      </c>
      <c r="F651" s="50" t="s">
        <v>10316</v>
      </c>
      <c r="G651" s="50" t="s">
        <v>1138</v>
      </c>
      <c r="H651" s="50" t="s">
        <v>5857</v>
      </c>
      <c r="I651" s="50" t="s">
        <v>2388</v>
      </c>
      <c r="J651" s="50">
        <v>2280586</v>
      </c>
      <c r="K651" s="50" t="s">
        <v>7</v>
      </c>
      <c r="L651" s="50" t="s">
        <v>2661</v>
      </c>
      <c r="M651" s="50" t="s">
        <v>143</v>
      </c>
      <c r="N651" s="50" t="s">
        <v>6263</v>
      </c>
      <c r="O651" s="50">
        <v>996224</v>
      </c>
      <c r="P651" s="50" t="s">
        <v>6678</v>
      </c>
      <c r="Q651" s="50" t="s">
        <v>6896</v>
      </c>
      <c r="R651" s="50" t="s">
        <v>10</v>
      </c>
      <c r="S651" s="50" t="s">
        <v>10317</v>
      </c>
      <c r="T651" s="4" t="s">
        <v>10318</v>
      </c>
      <c r="U651" s="4">
        <v>0.05</v>
      </c>
    </row>
    <row r="652" spans="1:21" x14ac:dyDescent="0.25">
      <c r="A652" s="44">
        <f>IF(IF(Helper_2!$C$3&lt;&gt;"",COUNTIF(G652:H652,"*"&amp;Helper_2!$C$3&amp;"*"),0)&gt;0,MAX($A$4:A651)+1,0)</f>
        <v>0</v>
      </c>
      <c r="B652" s="44">
        <v>649</v>
      </c>
      <c r="C652" s="44">
        <f>IF(E652="","",IF(COUNTIF($G$4:G652,G652)=1,MAX($C$4:C651)+1,""))</f>
        <v>569</v>
      </c>
      <c r="D652" s="44">
        <v>649</v>
      </c>
      <c r="E652" s="50" t="s">
        <v>6765</v>
      </c>
      <c r="F652" s="50" t="s">
        <v>10313</v>
      </c>
      <c r="G652" s="50" t="s">
        <v>6766</v>
      </c>
      <c r="H652" s="50" t="s">
        <v>6767</v>
      </c>
      <c r="I652" s="50" t="s">
        <v>2388</v>
      </c>
      <c r="J652" s="50">
        <v>2280581</v>
      </c>
      <c r="K652" s="50" t="s">
        <v>7</v>
      </c>
      <c r="L652" s="50" t="s">
        <v>9</v>
      </c>
      <c r="M652" s="50" t="s">
        <v>6768</v>
      </c>
      <c r="N652" s="50" t="s">
        <v>6263</v>
      </c>
      <c r="O652" s="50">
        <v>949869</v>
      </c>
      <c r="P652" s="50" t="s">
        <v>6769</v>
      </c>
      <c r="Q652" s="50" t="s">
        <v>6770</v>
      </c>
      <c r="R652" s="50" t="s">
        <v>15</v>
      </c>
      <c r="S652" s="50" t="s">
        <v>10314</v>
      </c>
      <c r="T652" s="4" t="s">
        <v>10315</v>
      </c>
      <c r="U652" s="4">
        <v>0.28799999999999998</v>
      </c>
    </row>
    <row r="653" spans="1:21" x14ac:dyDescent="0.25">
      <c r="A653" s="44">
        <f>IF(IF(Helper_2!$C$3&lt;&gt;"",COUNTIF(G653:H653,"*"&amp;Helper_2!$C$3&amp;"*"),0)&gt;0,MAX($A$4:A652)+1,0)</f>
        <v>0</v>
      </c>
      <c r="B653" s="44">
        <v>650</v>
      </c>
      <c r="C653" s="44">
        <f>IF(E653="","",IF(COUNTIF($G$4:G653,G653)=1,MAX($C$4:C652)+1,""))</f>
        <v>570</v>
      </c>
      <c r="D653" s="44">
        <v>650</v>
      </c>
      <c r="E653" s="50" t="s">
        <v>5854</v>
      </c>
      <c r="F653" s="50" t="s">
        <v>10310</v>
      </c>
      <c r="G653" s="50" t="s">
        <v>1137</v>
      </c>
      <c r="H653" s="50" t="s">
        <v>5855</v>
      </c>
      <c r="I653" s="50" t="s">
        <v>2388</v>
      </c>
      <c r="J653" s="50">
        <v>2280579</v>
      </c>
      <c r="K653" s="50" t="s">
        <v>7</v>
      </c>
      <c r="L653" s="50" t="s">
        <v>9</v>
      </c>
      <c r="M653" s="50" t="s">
        <v>143</v>
      </c>
      <c r="N653" s="50" t="s">
        <v>6261</v>
      </c>
      <c r="O653" s="50">
        <v>994074</v>
      </c>
      <c r="P653" s="50" t="s">
        <v>7179</v>
      </c>
      <c r="Q653" s="50" t="s">
        <v>72</v>
      </c>
      <c r="R653" s="50" t="s">
        <v>15</v>
      </c>
      <c r="S653" s="50" t="s">
        <v>10311</v>
      </c>
      <c r="T653" s="4" t="s">
        <v>10312</v>
      </c>
      <c r="U653" s="4">
        <v>1.8</v>
      </c>
    </row>
    <row r="654" spans="1:21" x14ac:dyDescent="0.25">
      <c r="A654" s="44">
        <f>IF(IF(Helper_2!$C$3&lt;&gt;"",COUNTIF(G654:H654,"*"&amp;Helper_2!$C$3&amp;"*"),0)&gt;0,MAX($A$4:A653)+1,0)</f>
        <v>0</v>
      </c>
      <c r="B654" s="44">
        <v>651</v>
      </c>
      <c r="C654" s="44">
        <f>IF(E654="","",IF(COUNTIF($G$4:G654,G654)=1,MAX($C$4:C653)+1,""))</f>
        <v>571</v>
      </c>
      <c r="D654" s="44">
        <v>651</v>
      </c>
      <c r="E654" s="50" t="s">
        <v>6888</v>
      </c>
      <c r="F654" s="50" t="s">
        <v>10286</v>
      </c>
      <c r="G654" s="50" t="s">
        <v>6889</v>
      </c>
      <c r="H654" s="50" t="s">
        <v>6890</v>
      </c>
      <c r="I654" s="50" t="s">
        <v>2388</v>
      </c>
      <c r="J654" s="50">
        <v>2280382</v>
      </c>
      <c r="K654" s="50" t="s">
        <v>7</v>
      </c>
      <c r="L654" s="50" t="s">
        <v>9</v>
      </c>
      <c r="M654" s="50" t="s">
        <v>143</v>
      </c>
      <c r="N654" s="50" t="s">
        <v>6283</v>
      </c>
      <c r="O654" s="50">
        <v>1020269</v>
      </c>
      <c r="P654" s="50" t="s">
        <v>6891</v>
      </c>
      <c r="Q654" s="50" t="s">
        <v>6892</v>
      </c>
      <c r="R654" s="50" t="s">
        <v>15</v>
      </c>
      <c r="S654" s="50" t="s">
        <v>10287</v>
      </c>
      <c r="T654" s="4" t="s">
        <v>10288</v>
      </c>
      <c r="U654" s="4">
        <v>0.89300000000000002</v>
      </c>
    </row>
    <row r="655" spans="1:21" x14ac:dyDescent="0.25">
      <c r="A655" s="44">
        <f>IF(IF(Helper_2!$C$3&lt;&gt;"",COUNTIF(G655:H655,"*"&amp;Helper_2!$C$3&amp;"*"),0)&gt;0,MAX($A$4:A654)+1,0)</f>
        <v>0</v>
      </c>
      <c r="B655" s="44">
        <v>652</v>
      </c>
      <c r="C655" s="44">
        <f>IF(E655="","",IF(COUNTIF($G$4:G655,G655)=1,MAX($C$4:C654)+1,""))</f>
        <v>572</v>
      </c>
      <c r="D655" s="44">
        <v>652</v>
      </c>
      <c r="E655" s="50" t="s">
        <v>5837</v>
      </c>
      <c r="F655" s="50" t="s">
        <v>10280</v>
      </c>
      <c r="G655" s="50" t="s">
        <v>1134</v>
      </c>
      <c r="H655" s="50" t="s">
        <v>5838</v>
      </c>
      <c r="I655" s="50" t="s">
        <v>2388</v>
      </c>
      <c r="J655" s="50">
        <v>2280379</v>
      </c>
      <c r="K655" s="50" t="s">
        <v>7</v>
      </c>
      <c r="L655" s="50" t="s">
        <v>9</v>
      </c>
      <c r="M655" s="50" t="s">
        <v>3843</v>
      </c>
      <c r="N655" s="50" t="s">
        <v>6263</v>
      </c>
      <c r="O655" s="50">
        <v>994172</v>
      </c>
      <c r="P655" s="50" t="s">
        <v>6559</v>
      </c>
      <c r="Q655" s="50" t="s">
        <v>64</v>
      </c>
      <c r="R655" s="50" t="s">
        <v>15</v>
      </c>
      <c r="S655" s="50" t="s">
        <v>10281</v>
      </c>
      <c r="T655" s="4" t="s">
        <v>10282</v>
      </c>
      <c r="U655" s="4">
        <v>0.25</v>
      </c>
    </row>
    <row r="656" spans="1:21" x14ac:dyDescent="0.25">
      <c r="A656" s="44">
        <f>IF(IF(Helper_2!$C$3&lt;&gt;"",COUNTIF(G656:H656,"*"&amp;Helper_2!$C$3&amp;"*"),0)&gt;0,MAX($A$4:A655)+1,0)</f>
        <v>0</v>
      </c>
      <c r="B656" s="44">
        <v>653</v>
      </c>
      <c r="C656" s="44" t="str">
        <f>IF(E656="","",IF(COUNTIF($G$4:G656,G656)=1,MAX($C$4:C655)+1,""))</f>
        <v/>
      </c>
      <c r="D656" s="44">
        <v>653</v>
      </c>
      <c r="E656" s="50" t="s">
        <v>5839</v>
      </c>
      <c r="F656" s="50" t="s">
        <v>10283</v>
      </c>
      <c r="G656" s="50" t="s">
        <v>1134</v>
      </c>
      <c r="H656" s="50" t="s">
        <v>5838</v>
      </c>
      <c r="I656" s="50" t="s">
        <v>2388</v>
      </c>
      <c r="J656" s="50">
        <v>2280375</v>
      </c>
      <c r="K656" s="50" t="s">
        <v>7</v>
      </c>
      <c r="L656" s="50" t="s">
        <v>9</v>
      </c>
      <c r="M656" s="50" t="s">
        <v>3843</v>
      </c>
      <c r="N656" s="50" t="s">
        <v>6263</v>
      </c>
      <c r="O656" s="50">
        <v>994172</v>
      </c>
      <c r="P656" s="50" t="s">
        <v>6559</v>
      </c>
      <c r="Q656" s="50" t="s">
        <v>5840</v>
      </c>
      <c r="R656" s="50" t="s">
        <v>15</v>
      </c>
      <c r="S656" s="50" t="s">
        <v>10284</v>
      </c>
      <c r="T656" s="4" t="s">
        <v>10285</v>
      </c>
      <c r="U656" s="4">
        <v>0.25</v>
      </c>
    </row>
    <row r="657" spans="1:21" x14ac:dyDescent="0.25">
      <c r="A657" s="44">
        <f>IF(IF(Helper_2!$C$3&lt;&gt;"",COUNTIF(G657:H657,"*"&amp;Helper_2!$C$3&amp;"*"),0)&gt;0,MAX($A$4:A656)+1,0)</f>
        <v>0</v>
      </c>
      <c r="B657" s="44">
        <v>654</v>
      </c>
      <c r="C657" s="44">
        <f>IF(E657="","",IF(COUNTIF($G$4:G657,G657)=1,MAX($C$4:C656)+1,""))</f>
        <v>573</v>
      </c>
      <c r="D657" s="44">
        <v>654</v>
      </c>
      <c r="E657" s="50" t="s">
        <v>5834</v>
      </c>
      <c r="F657" s="50" t="s">
        <v>10275</v>
      </c>
      <c r="G657" s="50" t="s">
        <v>1133</v>
      </c>
      <c r="H657" s="50" t="s">
        <v>5835</v>
      </c>
      <c r="I657" s="50" t="s">
        <v>2388</v>
      </c>
      <c r="J657" s="50">
        <v>2280359</v>
      </c>
      <c r="K657" s="50" t="s">
        <v>7</v>
      </c>
      <c r="L657" s="50" t="s">
        <v>9</v>
      </c>
      <c r="M657" s="50" t="s">
        <v>3841</v>
      </c>
      <c r="N657" s="50" t="s">
        <v>6261</v>
      </c>
      <c r="O657" s="50">
        <v>1000797</v>
      </c>
      <c r="P657" s="50" t="s">
        <v>6524</v>
      </c>
      <c r="Q657" s="50" t="s">
        <v>62</v>
      </c>
      <c r="R657" s="50" t="s">
        <v>10</v>
      </c>
      <c r="S657" s="50" t="s">
        <v>10276</v>
      </c>
      <c r="T657" s="4" t="s">
        <v>10277</v>
      </c>
      <c r="U657" s="4">
        <v>0.20699999999999999</v>
      </c>
    </row>
    <row r="658" spans="1:21" x14ac:dyDescent="0.25">
      <c r="A658" s="44">
        <f>IF(IF(Helper_2!$C$3&lt;&gt;"",COUNTIF(G658:H658,"*"&amp;Helper_2!$C$3&amp;"*"),0)&gt;0,MAX($A$4:A657)+1,0)</f>
        <v>0</v>
      </c>
      <c r="B658" s="44">
        <v>655</v>
      </c>
      <c r="C658" s="44" t="str">
        <f>IF(E658="","",IF(COUNTIF($G$4:G658,G658)=1,MAX($C$4:C657)+1,""))</f>
        <v/>
      </c>
      <c r="D658" s="44">
        <v>655</v>
      </c>
      <c r="E658" s="50" t="s">
        <v>5836</v>
      </c>
      <c r="F658" s="50" t="s">
        <v>10278</v>
      </c>
      <c r="G658" s="50" t="s">
        <v>1133</v>
      </c>
      <c r="H658" s="50" t="s">
        <v>5835</v>
      </c>
      <c r="I658" s="50" t="s">
        <v>2388</v>
      </c>
      <c r="J658" s="50">
        <v>2280358</v>
      </c>
      <c r="K658" s="50" t="s">
        <v>7</v>
      </c>
      <c r="L658" s="50" t="s">
        <v>9</v>
      </c>
      <c r="M658" s="50" t="s">
        <v>3841</v>
      </c>
      <c r="N658" s="50" t="s">
        <v>6261</v>
      </c>
      <c r="O658" s="50">
        <v>1000797</v>
      </c>
      <c r="P658" s="50" t="s">
        <v>6524</v>
      </c>
      <c r="Q658" s="50" t="s">
        <v>63</v>
      </c>
      <c r="R658" s="50" t="s">
        <v>10</v>
      </c>
      <c r="S658" s="50" t="s">
        <v>10279</v>
      </c>
      <c r="T658" s="4" t="s">
        <v>10279</v>
      </c>
      <c r="U658" s="4">
        <v>2.9000000000000001E-2</v>
      </c>
    </row>
    <row r="659" spans="1:21" x14ac:dyDescent="0.25">
      <c r="A659" s="44">
        <f>IF(IF(Helper_2!$C$3&lt;&gt;"",COUNTIF(G659:H659,"*"&amp;Helper_2!$C$3&amp;"*"),0)&gt;0,MAX($A$4:A658)+1,0)</f>
        <v>0</v>
      </c>
      <c r="B659" s="44">
        <v>656</v>
      </c>
      <c r="C659" s="44">
        <f>IF(E659="","",IF(COUNTIF($G$4:G659,G659)=1,MAX($C$4:C658)+1,""))</f>
        <v>574</v>
      </c>
      <c r="D659" s="44">
        <v>656</v>
      </c>
      <c r="E659" s="50" t="s">
        <v>5833</v>
      </c>
      <c r="F659" s="50" t="s">
        <v>10273</v>
      </c>
      <c r="G659" s="50" t="s">
        <v>1132</v>
      </c>
      <c r="H659" s="50" t="s">
        <v>5832</v>
      </c>
      <c r="I659" s="50" t="s">
        <v>2388</v>
      </c>
      <c r="J659" s="50">
        <v>2280342</v>
      </c>
      <c r="K659" s="50" t="s">
        <v>7</v>
      </c>
      <c r="L659" s="50" t="s">
        <v>9</v>
      </c>
      <c r="M659" s="50" t="s">
        <v>3842</v>
      </c>
      <c r="N659" s="50" t="s">
        <v>6261</v>
      </c>
      <c r="O659" s="50">
        <v>994146</v>
      </c>
      <c r="P659" s="50" t="s">
        <v>7152</v>
      </c>
      <c r="Q659" s="50" t="s">
        <v>61</v>
      </c>
      <c r="R659" s="50" t="s">
        <v>10</v>
      </c>
      <c r="S659" s="50" t="s">
        <v>10274</v>
      </c>
      <c r="T659" s="4" t="s">
        <v>10274</v>
      </c>
      <c r="U659" s="4">
        <v>0.91800000000000004</v>
      </c>
    </row>
    <row r="660" spans="1:21" x14ac:dyDescent="0.25">
      <c r="A660" s="44">
        <f>IF(IF(Helper_2!$C$3&lt;&gt;"",COUNTIF(G660:H660,"*"&amp;Helper_2!$C$3&amp;"*"),0)&gt;0,MAX($A$4:A659)+1,0)</f>
        <v>0</v>
      </c>
      <c r="B660" s="44">
        <v>657</v>
      </c>
      <c r="C660" s="44" t="str">
        <f>IF(E660="","",IF(COUNTIF($G$4:G660,G660)=1,MAX($C$4:C659)+1,""))</f>
        <v/>
      </c>
      <c r="D660" s="44">
        <v>657</v>
      </c>
      <c r="E660" s="50" t="s">
        <v>5831</v>
      </c>
      <c r="F660" s="50" t="s">
        <v>10271</v>
      </c>
      <c r="G660" s="50" t="s">
        <v>1132</v>
      </c>
      <c r="H660" s="50" t="s">
        <v>5832</v>
      </c>
      <c r="I660" s="50" t="s">
        <v>2388</v>
      </c>
      <c r="J660" s="50">
        <v>2280340</v>
      </c>
      <c r="K660" s="50" t="s">
        <v>7</v>
      </c>
      <c r="L660" s="50" t="s">
        <v>9</v>
      </c>
      <c r="M660" s="50" t="s">
        <v>3842</v>
      </c>
      <c r="N660" s="50" t="s">
        <v>6261</v>
      </c>
      <c r="O660" s="50">
        <v>994146</v>
      </c>
      <c r="P660" s="50" t="s">
        <v>7152</v>
      </c>
      <c r="Q660" s="50" t="s">
        <v>60</v>
      </c>
      <c r="R660" s="50" t="s">
        <v>10</v>
      </c>
      <c r="S660" s="50" t="s">
        <v>10272</v>
      </c>
      <c r="T660" s="4" t="s">
        <v>10272</v>
      </c>
      <c r="U660" s="4">
        <v>0.432</v>
      </c>
    </row>
    <row r="661" spans="1:21" x14ac:dyDescent="0.25">
      <c r="A661" s="44">
        <f>IF(IF(Helper_2!$C$3&lt;&gt;"",COUNTIF(G661:H661,"*"&amp;Helper_2!$C$3&amp;"*"),0)&gt;0,MAX($A$4:A660)+1,0)</f>
        <v>0</v>
      </c>
      <c r="B661" s="44">
        <v>658</v>
      </c>
      <c r="C661" s="44">
        <f>IF(E661="","",IF(COUNTIF($G$4:G661,G661)=1,MAX($C$4:C660)+1,""))</f>
        <v>575</v>
      </c>
      <c r="D661" s="44">
        <v>658</v>
      </c>
      <c r="E661" s="50" t="s">
        <v>5829</v>
      </c>
      <c r="F661" s="50" t="s">
        <v>10268</v>
      </c>
      <c r="G661" s="50" t="s">
        <v>1131</v>
      </c>
      <c r="H661" s="50" t="s">
        <v>5830</v>
      </c>
      <c r="I661" s="50" t="s">
        <v>2388</v>
      </c>
      <c r="J661" s="50">
        <v>2280273</v>
      </c>
      <c r="K661" s="50" t="s">
        <v>7</v>
      </c>
      <c r="L661" s="50" t="s">
        <v>9</v>
      </c>
      <c r="M661" s="50" t="s">
        <v>3841</v>
      </c>
      <c r="N661" s="50" t="s">
        <v>6261</v>
      </c>
      <c r="O661" s="50">
        <v>1000797</v>
      </c>
      <c r="P661" s="50" t="s">
        <v>6524</v>
      </c>
      <c r="Q661" s="50" t="s">
        <v>59</v>
      </c>
      <c r="R661" s="50" t="s">
        <v>10</v>
      </c>
      <c r="S661" s="50" t="s">
        <v>10269</v>
      </c>
      <c r="T661" s="4" t="s">
        <v>10270</v>
      </c>
      <c r="U661" s="4">
        <v>5.2999999999999999E-2</v>
      </c>
    </row>
    <row r="662" spans="1:21" x14ac:dyDescent="0.25">
      <c r="A662" s="44">
        <f>IF(IF(Helper_2!$C$3&lt;&gt;"",COUNTIF(G662:H662,"*"&amp;Helper_2!$C$3&amp;"*"),0)&gt;0,MAX($A$4:A661)+1,0)</f>
        <v>0</v>
      </c>
      <c r="B662" s="44">
        <v>659</v>
      </c>
      <c r="C662" s="44">
        <f>IF(E662="","",IF(COUNTIF($G$4:G662,G662)=1,MAX($C$4:C661)+1,""))</f>
        <v>576</v>
      </c>
      <c r="D662" s="44">
        <v>659</v>
      </c>
      <c r="E662" s="50" t="s">
        <v>6937</v>
      </c>
      <c r="F662" s="50" t="s">
        <v>10262</v>
      </c>
      <c r="G662" s="50" t="s">
        <v>1130</v>
      </c>
      <c r="H662" s="50" t="s">
        <v>5828</v>
      </c>
      <c r="I662" s="50" t="s">
        <v>2388</v>
      </c>
      <c r="J662" s="50">
        <v>2280262</v>
      </c>
      <c r="K662" s="50" t="s">
        <v>7</v>
      </c>
      <c r="L662" s="50" t="s">
        <v>2661</v>
      </c>
      <c r="M662" s="50" t="s">
        <v>143</v>
      </c>
      <c r="N662" s="50" t="s">
        <v>6263</v>
      </c>
      <c r="O662" s="50">
        <v>1200948</v>
      </c>
      <c r="P662" s="50" t="s">
        <v>11439</v>
      </c>
      <c r="Q662" s="50" t="s">
        <v>6938</v>
      </c>
      <c r="R662" s="50" t="s">
        <v>10</v>
      </c>
      <c r="S662" s="50" t="s">
        <v>10263</v>
      </c>
      <c r="T662" s="4" t="s">
        <v>10264</v>
      </c>
      <c r="U662" s="4">
        <v>3.5999999999999997E-2</v>
      </c>
    </row>
    <row r="663" spans="1:21" x14ac:dyDescent="0.25">
      <c r="A663" s="44">
        <f>IF(IF(Helper_2!$C$3&lt;&gt;"",COUNTIF(G663:H663,"*"&amp;Helper_2!$C$3&amp;"*"),0)&gt;0,MAX($A$4:A662)+1,0)</f>
        <v>0</v>
      </c>
      <c r="B663" s="44">
        <v>660</v>
      </c>
      <c r="C663" s="44" t="str">
        <f>IF(E663="","",IF(COUNTIF($G$4:G663,G663)=1,MAX($C$4:C662)+1,""))</f>
        <v/>
      </c>
      <c r="D663" s="44">
        <v>660</v>
      </c>
      <c r="E663" s="50" t="s">
        <v>5827</v>
      </c>
      <c r="F663" s="50" t="s">
        <v>10260</v>
      </c>
      <c r="G663" s="50" t="s">
        <v>1130</v>
      </c>
      <c r="H663" s="50" t="s">
        <v>5828</v>
      </c>
      <c r="I663" s="50" t="s">
        <v>2388</v>
      </c>
      <c r="J663" s="50">
        <v>2280257</v>
      </c>
      <c r="K663" s="50" t="s">
        <v>7</v>
      </c>
      <c r="L663" s="50" t="s">
        <v>9</v>
      </c>
      <c r="M663" s="50" t="s">
        <v>143</v>
      </c>
      <c r="N663" s="50" t="s">
        <v>6263</v>
      </c>
      <c r="O663" s="50">
        <v>1200948</v>
      </c>
      <c r="P663" s="50" t="s">
        <v>11439</v>
      </c>
      <c r="Q663" s="50" t="s">
        <v>58</v>
      </c>
      <c r="R663" s="50" t="s">
        <v>15</v>
      </c>
      <c r="S663" s="50" t="s">
        <v>10261</v>
      </c>
      <c r="T663" s="4" t="s">
        <v>10261</v>
      </c>
      <c r="U663" s="4">
        <v>0.10100000000000001</v>
      </c>
    </row>
    <row r="664" spans="1:21" x14ac:dyDescent="0.25">
      <c r="A664" s="44">
        <f>IF(IF(Helper_2!$C$3&lt;&gt;"",COUNTIF(G664:H664,"*"&amp;Helper_2!$C$3&amp;"*"),0)&gt;0,MAX($A$4:A663)+1,0)</f>
        <v>0</v>
      </c>
      <c r="B664" s="44">
        <v>661</v>
      </c>
      <c r="C664" s="44" t="str">
        <f>IF(E664="","",IF(COUNTIF($G$4:G664,G664)=1,MAX($C$4:C663)+1,""))</f>
        <v/>
      </c>
      <c r="D664" s="44">
        <v>661</v>
      </c>
      <c r="E664" s="50" t="s">
        <v>6939</v>
      </c>
      <c r="F664" s="50" t="s">
        <v>10265</v>
      </c>
      <c r="G664" s="50" t="s">
        <v>1130</v>
      </c>
      <c r="H664" s="50" t="s">
        <v>5828</v>
      </c>
      <c r="I664" s="50" t="s">
        <v>2388</v>
      </c>
      <c r="J664" s="50">
        <v>2280256</v>
      </c>
      <c r="K664" s="50" t="s">
        <v>7</v>
      </c>
      <c r="L664" s="50" t="s">
        <v>9</v>
      </c>
      <c r="M664" s="50" t="s">
        <v>143</v>
      </c>
      <c r="N664" s="50" t="s">
        <v>6263</v>
      </c>
      <c r="O664" s="50">
        <v>1200948</v>
      </c>
      <c r="P664" s="50" t="s">
        <v>11439</v>
      </c>
      <c r="Q664" s="50" t="s">
        <v>59</v>
      </c>
      <c r="R664" s="50" t="s">
        <v>10</v>
      </c>
      <c r="S664" s="50" t="s">
        <v>10266</v>
      </c>
      <c r="T664" s="4" t="s">
        <v>10267</v>
      </c>
      <c r="U664" s="4">
        <v>0.14299999999999999</v>
      </c>
    </row>
    <row r="665" spans="1:21" x14ac:dyDescent="0.25">
      <c r="A665" s="44">
        <f>IF(IF(Helper_2!$C$3&lt;&gt;"",COUNTIF(G665:H665,"*"&amp;Helper_2!$C$3&amp;"*"),0)&gt;0,MAX($A$4:A664)+1,0)</f>
        <v>0</v>
      </c>
      <c r="B665" s="44">
        <v>662</v>
      </c>
      <c r="C665" s="44" t="str">
        <f>IF(E665="","",IF(COUNTIF($G$4:G665,G665)=1,MAX($C$4:C664)+1,""))</f>
        <v/>
      </c>
      <c r="D665" s="44">
        <v>662</v>
      </c>
      <c r="E665" s="50" t="s">
        <v>6935</v>
      </c>
      <c r="F665" s="50" t="s">
        <v>10257</v>
      </c>
      <c r="G665" s="50" t="s">
        <v>1130</v>
      </c>
      <c r="H665" s="50" t="s">
        <v>5828</v>
      </c>
      <c r="I665" s="50" t="s">
        <v>2388</v>
      </c>
      <c r="J665" s="50">
        <v>2280254</v>
      </c>
      <c r="K665" s="50" t="s">
        <v>7</v>
      </c>
      <c r="L665" s="50" t="s">
        <v>9</v>
      </c>
      <c r="M665" s="50" t="s">
        <v>143</v>
      </c>
      <c r="N665" s="50" t="s">
        <v>6263</v>
      </c>
      <c r="O665" s="50">
        <v>1200948</v>
      </c>
      <c r="P665" s="50" t="s">
        <v>11439</v>
      </c>
      <c r="Q665" s="50" t="s">
        <v>6936</v>
      </c>
      <c r="R665" s="50" t="s">
        <v>15</v>
      </c>
      <c r="S665" s="50" t="s">
        <v>10258</v>
      </c>
      <c r="T665" s="4" t="s">
        <v>10259</v>
      </c>
      <c r="U665" s="4">
        <v>0.25</v>
      </c>
    </row>
    <row r="666" spans="1:21" x14ac:dyDescent="0.25">
      <c r="A666" s="44">
        <f>IF(IF(Helper_2!$C$3&lt;&gt;"",COUNTIF(G666:H666,"*"&amp;Helper_2!$C$3&amp;"*"),0)&gt;0,MAX($A$4:A665)+1,0)</f>
        <v>0</v>
      </c>
      <c r="B666" s="44">
        <v>663</v>
      </c>
      <c r="C666" s="44">
        <f>IF(E666="","",IF(COUNTIF($G$4:G666,G666)=1,MAX($C$4:C665)+1,""))</f>
        <v>577</v>
      </c>
      <c r="D666" s="44">
        <v>663</v>
      </c>
      <c r="E666" s="50" t="s">
        <v>5820</v>
      </c>
      <c r="F666" s="50" t="s">
        <v>10248</v>
      </c>
      <c r="G666" s="50" t="s">
        <v>1128</v>
      </c>
      <c r="H666" s="50" t="s">
        <v>5821</v>
      </c>
      <c r="I666" s="50" t="s">
        <v>2388</v>
      </c>
      <c r="J666" s="50">
        <v>2280195</v>
      </c>
      <c r="K666" s="50" t="s">
        <v>7</v>
      </c>
      <c r="L666" s="50" t="s">
        <v>9</v>
      </c>
      <c r="M666" s="50" t="s">
        <v>3839</v>
      </c>
      <c r="N666" s="50" t="s">
        <v>6261</v>
      </c>
      <c r="O666" s="50">
        <v>995242</v>
      </c>
      <c r="P666" s="50" t="s">
        <v>7151</v>
      </c>
      <c r="Q666" s="50" t="s">
        <v>55</v>
      </c>
      <c r="R666" s="50" t="s">
        <v>10</v>
      </c>
      <c r="S666" s="50" t="s">
        <v>10249</v>
      </c>
      <c r="T666" s="4" t="s">
        <v>10249</v>
      </c>
      <c r="U666" s="4">
        <v>0.78</v>
      </c>
    </row>
    <row r="667" spans="1:21" x14ac:dyDescent="0.25">
      <c r="A667" s="44">
        <f>IF(IF(Helper_2!$C$3&lt;&gt;"",COUNTIF(G667:H667,"*"&amp;Helper_2!$C$3&amp;"*"),0)&gt;0,MAX($A$4:A666)+1,0)</f>
        <v>0</v>
      </c>
      <c r="B667" s="44">
        <v>664</v>
      </c>
      <c r="C667" s="44">
        <f>IF(E667="","",IF(COUNTIF($G$4:G667,G667)=1,MAX($C$4:C666)+1,""))</f>
        <v>578</v>
      </c>
      <c r="D667" s="44">
        <v>664</v>
      </c>
      <c r="E667" s="50" t="s">
        <v>5814</v>
      </c>
      <c r="F667" s="50" t="s">
        <v>10239</v>
      </c>
      <c r="G667" s="50" t="s">
        <v>3837</v>
      </c>
      <c r="H667" s="50" t="s">
        <v>5815</v>
      </c>
      <c r="I667" s="50" t="s">
        <v>2388</v>
      </c>
      <c r="J667" s="50">
        <v>2280000</v>
      </c>
      <c r="K667" s="50" t="s">
        <v>7</v>
      </c>
      <c r="L667" s="50" t="s">
        <v>2687</v>
      </c>
      <c r="M667" s="50" t="s">
        <v>143</v>
      </c>
      <c r="N667" s="50" t="s">
        <v>6261</v>
      </c>
      <c r="O667" s="50">
        <v>995234</v>
      </c>
      <c r="P667" s="50" t="s">
        <v>6320</v>
      </c>
      <c r="Q667" s="50" t="s">
        <v>5816</v>
      </c>
      <c r="R667" s="50" t="s">
        <v>15</v>
      </c>
      <c r="S667" s="50" t="s">
        <v>11440</v>
      </c>
      <c r="T667" s="4" t="s">
        <v>11441</v>
      </c>
      <c r="U667" s="4">
        <v>6</v>
      </c>
    </row>
    <row r="668" spans="1:21" x14ac:dyDescent="0.25">
      <c r="A668" s="44">
        <f>IF(IF(Helper_2!$C$3&lt;&gt;"",COUNTIF(G668:H668,"*"&amp;Helper_2!$C$3&amp;"*"),0)&gt;0,MAX($A$4:A667)+1,0)</f>
        <v>0</v>
      </c>
      <c r="B668" s="44">
        <v>665</v>
      </c>
      <c r="C668" s="44">
        <f>IF(E668="","",IF(COUNTIF($G$4:G668,G668)=1,MAX($C$4:C667)+1,""))</f>
        <v>579</v>
      </c>
      <c r="D668" s="44">
        <v>665</v>
      </c>
      <c r="E668" s="50" t="s">
        <v>6776</v>
      </c>
      <c r="F668" s="50" t="s">
        <v>10236</v>
      </c>
      <c r="G668" s="50" t="s">
        <v>6777</v>
      </c>
      <c r="H668" s="50" t="s">
        <v>6778</v>
      </c>
      <c r="I668" s="50" t="s">
        <v>2388</v>
      </c>
      <c r="J668" s="50">
        <v>2279953</v>
      </c>
      <c r="K668" s="50" t="s">
        <v>7</v>
      </c>
      <c r="L668" s="50" t="s">
        <v>9</v>
      </c>
      <c r="M668" s="50" t="s">
        <v>6779</v>
      </c>
      <c r="N668" s="50" t="s">
        <v>6407</v>
      </c>
      <c r="O668" s="50">
        <v>995538</v>
      </c>
      <c r="P668" s="50" t="s">
        <v>11442</v>
      </c>
      <c r="Q668" s="50" t="s">
        <v>99</v>
      </c>
      <c r="R668" s="50" t="s">
        <v>10</v>
      </c>
      <c r="S668" s="50" t="s">
        <v>10237</v>
      </c>
      <c r="T668" s="4" t="s">
        <v>10238</v>
      </c>
      <c r="U668" s="4">
        <v>1.3</v>
      </c>
    </row>
    <row r="669" spans="1:21" x14ac:dyDescent="0.25">
      <c r="A669" s="44">
        <f>IF(IF(Helper_2!$C$3&lt;&gt;"",COUNTIF(G669:H669,"*"&amp;Helper_2!$C$3&amp;"*"),0)&gt;0,MAX($A$4:A668)+1,0)</f>
        <v>0</v>
      </c>
      <c r="B669" s="44">
        <v>666</v>
      </c>
      <c r="C669" s="44">
        <f>IF(E669="","",IF(COUNTIF($G$4:G669,G669)=1,MAX($C$4:C668)+1,""))</f>
        <v>580</v>
      </c>
      <c r="D669" s="44">
        <v>666</v>
      </c>
      <c r="E669" s="50" t="s">
        <v>6878</v>
      </c>
      <c r="F669" s="50" t="s">
        <v>10227</v>
      </c>
      <c r="G669" s="50" t="s">
        <v>6879</v>
      </c>
      <c r="H669" s="50" t="s">
        <v>6880</v>
      </c>
      <c r="I669" s="50" t="s">
        <v>2388</v>
      </c>
      <c r="J669" s="50">
        <v>2279943</v>
      </c>
      <c r="K669" s="50" t="s">
        <v>7</v>
      </c>
      <c r="L669" s="50" t="s">
        <v>9</v>
      </c>
      <c r="M669" s="50" t="s">
        <v>6881</v>
      </c>
      <c r="N669" s="50" t="s">
        <v>6263</v>
      </c>
      <c r="O669" s="50">
        <v>1117634</v>
      </c>
      <c r="P669" s="50" t="s">
        <v>6882</v>
      </c>
      <c r="Q669" s="50" t="s">
        <v>6883</v>
      </c>
      <c r="R669" s="50" t="s">
        <v>15</v>
      </c>
      <c r="S669" s="50" t="s">
        <v>10228</v>
      </c>
      <c r="T669" s="4" t="s">
        <v>10229</v>
      </c>
      <c r="U669" s="4">
        <v>0.27</v>
      </c>
    </row>
    <row r="670" spans="1:21" x14ac:dyDescent="0.25">
      <c r="A670" s="44">
        <f>IF(IF(Helper_2!$C$3&lt;&gt;"",COUNTIF(G670:H670,"*"&amp;Helper_2!$C$3&amp;"*"),0)&gt;0,MAX($A$4:A669)+1,0)</f>
        <v>0</v>
      </c>
      <c r="B670" s="44">
        <v>667</v>
      </c>
      <c r="C670" s="44" t="str">
        <f>IF(E670="","",IF(COUNTIF($G$4:G670,G670)=1,MAX($C$4:C669)+1,""))</f>
        <v/>
      </c>
      <c r="D670" s="44">
        <v>667</v>
      </c>
      <c r="E670" s="50" t="s">
        <v>6886</v>
      </c>
      <c r="F670" s="50" t="s">
        <v>10233</v>
      </c>
      <c r="G670" s="50" t="s">
        <v>6879</v>
      </c>
      <c r="H670" s="50" t="s">
        <v>6880</v>
      </c>
      <c r="I670" s="50" t="s">
        <v>2388</v>
      </c>
      <c r="J670" s="50">
        <v>2279942</v>
      </c>
      <c r="K670" s="50" t="s">
        <v>7</v>
      </c>
      <c r="L670" s="50" t="s">
        <v>9</v>
      </c>
      <c r="M670" s="50" t="s">
        <v>6881</v>
      </c>
      <c r="N670" s="50" t="s">
        <v>6263</v>
      </c>
      <c r="O670" s="50">
        <v>1117634</v>
      </c>
      <c r="P670" s="50" t="s">
        <v>6882</v>
      </c>
      <c r="Q670" s="50" t="s">
        <v>6887</v>
      </c>
      <c r="R670" s="50" t="s">
        <v>17</v>
      </c>
      <c r="S670" s="50" t="s">
        <v>10234</v>
      </c>
      <c r="T670" s="4" t="s">
        <v>10235</v>
      </c>
      <c r="U670" s="4" t="s">
        <v>143</v>
      </c>
    </row>
    <row r="671" spans="1:21" x14ac:dyDescent="0.25">
      <c r="A671" s="44">
        <f>IF(IF(Helper_2!$C$3&lt;&gt;"",COUNTIF(G671:H671,"*"&amp;Helper_2!$C$3&amp;"*"),0)&gt;0,MAX($A$4:A670)+1,0)</f>
        <v>0</v>
      </c>
      <c r="B671" s="44">
        <v>668</v>
      </c>
      <c r="C671" s="44" t="str">
        <f>IF(E671="","",IF(COUNTIF($G$4:G671,G671)=1,MAX($C$4:C670)+1,""))</f>
        <v/>
      </c>
      <c r="D671" s="44">
        <v>668</v>
      </c>
      <c r="E671" s="50" t="s">
        <v>6884</v>
      </c>
      <c r="F671" s="50" t="s">
        <v>10230</v>
      </c>
      <c r="G671" s="50" t="s">
        <v>6879</v>
      </c>
      <c r="H671" s="50" t="s">
        <v>6880</v>
      </c>
      <c r="I671" s="50" t="s">
        <v>2388</v>
      </c>
      <c r="J671" s="50">
        <v>2279941</v>
      </c>
      <c r="K671" s="50" t="s">
        <v>7</v>
      </c>
      <c r="L671" s="50" t="s">
        <v>9</v>
      </c>
      <c r="M671" s="50" t="s">
        <v>6881</v>
      </c>
      <c r="N671" s="50" t="s">
        <v>6263</v>
      </c>
      <c r="O671" s="50">
        <v>1117634</v>
      </c>
      <c r="P671" s="50" t="s">
        <v>6882</v>
      </c>
      <c r="Q671" s="50" t="s">
        <v>6885</v>
      </c>
      <c r="R671" s="50" t="s">
        <v>53</v>
      </c>
      <c r="S671" s="50" t="s">
        <v>10231</v>
      </c>
      <c r="T671" s="4" t="s">
        <v>10232</v>
      </c>
      <c r="U671" s="4" t="s">
        <v>143</v>
      </c>
    </row>
    <row r="672" spans="1:21" x14ac:dyDescent="0.25">
      <c r="A672" s="44">
        <f>IF(IF(Helper_2!$C$3&lt;&gt;"",COUNTIF(G672:H672,"*"&amp;Helper_2!$C$3&amp;"*"),0)&gt;0,MAX($A$4:A671)+1,0)</f>
        <v>0</v>
      </c>
      <c r="B672" s="44">
        <v>669</v>
      </c>
      <c r="C672" s="44">
        <f>IF(E672="","",IF(COUNTIF($G$4:G672,G672)=1,MAX($C$4:C671)+1,""))</f>
        <v>581</v>
      </c>
      <c r="D672" s="44">
        <v>669</v>
      </c>
      <c r="E672" s="50" t="s">
        <v>5811</v>
      </c>
      <c r="F672" s="50" t="s">
        <v>10225</v>
      </c>
      <c r="G672" s="50" t="s">
        <v>3835</v>
      </c>
      <c r="H672" s="50" t="s">
        <v>5812</v>
      </c>
      <c r="I672" s="50" t="s">
        <v>2388</v>
      </c>
      <c r="J672" s="50">
        <v>2279932</v>
      </c>
      <c r="K672" s="50" t="s">
        <v>7</v>
      </c>
      <c r="L672" s="50" t="s">
        <v>2661</v>
      </c>
      <c r="M672" s="50" t="s">
        <v>3836</v>
      </c>
      <c r="N672" s="50" t="s">
        <v>6261</v>
      </c>
      <c r="O672" s="50">
        <v>995224</v>
      </c>
      <c r="P672" s="50" t="s">
        <v>6268</v>
      </c>
      <c r="Q672" s="50" t="s">
        <v>5813</v>
      </c>
      <c r="R672" s="50" t="s">
        <v>10</v>
      </c>
      <c r="S672" s="50" t="s">
        <v>10226</v>
      </c>
      <c r="T672" s="4" t="s">
        <v>10226</v>
      </c>
      <c r="U672" s="4">
        <v>70</v>
      </c>
    </row>
    <row r="673" spans="1:21" x14ac:dyDescent="0.25">
      <c r="A673" s="44">
        <f>IF(IF(Helper_2!$C$3&lt;&gt;"",COUNTIF(G673:H673,"*"&amp;Helper_2!$C$3&amp;"*"),0)&gt;0,MAX($A$4:A672)+1,0)</f>
        <v>0</v>
      </c>
      <c r="B673" s="44">
        <v>670</v>
      </c>
      <c r="C673" s="44">
        <f>IF(E673="","",IF(COUNTIF($G$4:G673,G673)=1,MAX($C$4:C672)+1,""))</f>
        <v>582</v>
      </c>
      <c r="D673" s="44">
        <v>670</v>
      </c>
      <c r="E673" s="50" t="s">
        <v>5806</v>
      </c>
      <c r="F673" s="50" t="s">
        <v>10219</v>
      </c>
      <c r="G673" s="50" t="s">
        <v>1126</v>
      </c>
      <c r="H673" s="50" t="s">
        <v>5807</v>
      </c>
      <c r="I673" s="50" t="s">
        <v>2388</v>
      </c>
      <c r="J673" s="50">
        <v>2279927</v>
      </c>
      <c r="K673" s="50" t="s">
        <v>7</v>
      </c>
      <c r="L673" s="50" t="s">
        <v>9</v>
      </c>
      <c r="M673" s="50" t="s">
        <v>3834</v>
      </c>
      <c r="N673" s="50" t="s">
        <v>6261</v>
      </c>
      <c r="O673" s="50">
        <v>1040673</v>
      </c>
      <c r="P673" s="50" t="s">
        <v>6564</v>
      </c>
      <c r="Q673" s="50" t="s">
        <v>5808</v>
      </c>
      <c r="R673" s="50" t="s">
        <v>53</v>
      </c>
      <c r="S673" s="50" t="s">
        <v>10220</v>
      </c>
      <c r="T673" s="4" t="s">
        <v>10221</v>
      </c>
      <c r="U673" s="4" t="s">
        <v>143</v>
      </c>
    </row>
    <row r="674" spans="1:21" x14ac:dyDescent="0.25">
      <c r="A674" s="44">
        <f>IF(IF(Helper_2!$C$3&lt;&gt;"",COUNTIF(G674:H674,"*"&amp;Helper_2!$C$3&amp;"*"),0)&gt;0,MAX($A$4:A673)+1,0)</f>
        <v>0</v>
      </c>
      <c r="B674" s="44">
        <v>671</v>
      </c>
      <c r="C674" s="44">
        <f>IF(E674="","",IF(COUNTIF($G$4:G674,G674)=1,MAX($C$4:C673)+1,""))</f>
        <v>583</v>
      </c>
      <c r="D674" s="44">
        <v>671</v>
      </c>
      <c r="E674" s="50" t="s">
        <v>5802</v>
      </c>
      <c r="F674" s="50" t="s">
        <v>10212</v>
      </c>
      <c r="G674" s="50" t="s">
        <v>1124</v>
      </c>
      <c r="H674" s="50" t="s">
        <v>5801</v>
      </c>
      <c r="I674" s="50" t="s">
        <v>2388</v>
      </c>
      <c r="J674" s="50">
        <v>2279893</v>
      </c>
      <c r="K674" s="50" t="s">
        <v>7</v>
      </c>
      <c r="L674" s="50" t="s">
        <v>2661</v>
      </c>
      <c r="M674" s="50" t="s">
        <v>143</v>
      </c>
      <c r="N674" s="50" t="s">
        <v>6313</v>
      </c>
      <c r="O674" s="50">
        <v>995524</v>
      </c>
      <c r="P674" s="50" t="s">
        <v>6566</v>
      </c>
      <c r="Q674" s="50" t="s">
        <v>50</v>
      </c>
      <c r="R674" s="50" t="s">
        <v>15</v>
      </c>
      <c r="S674" s="50" t="s">
        <v>10213</v>
      </c>
      <c r="T674" s="4" t="s">
        <v>10213</v>
      </c>
      <c r="U674" s="4">
        <v>0.2</v>
      </c>
    </row>
    <row r="675" spans="1:21" x14ac:dyDescent="0.25">
      <c r="A675" s="44">
        <f>IF(IF(Helper_2!$C$3&lt;&gt;"",COUNTIF(G675:H675,"*"&amp;Helper_2!$C$3&amp;"*"),0)&gt;0,MAX($A$4:A674)+1,0)</f>
        <v>0</v>
      </c>
      <c r="B675" s="44">
        <v>672</v>
      </c>
      <c r="C675" s="44" t="str">
        <f>IF(E675="","",IF(COUNTIF($G$4:G675,G675)=1,MAX($C$4:C674)+1,""))</f>
        <v/>
      </c>
      <c r="D675" s="44">
        <v>672</v>
      </c>
      <c r="E675" s="50" t="s">
        <v>5795</v>
      </c>
      <c r="F675" s="50" t="s">
        <v>11443</v>
      </c>
      <c r="G675" s="50" t="s">
        <v>1122</v>
      </c>
      <c r="H675" s="50" t="s">
        <v>5796</v>
      </c>
      <c r="I675" s="50" t="s">
        <v>2388</v>
      </c>
      <c r="J675" s="50">
        <v>2279673</v>
      </c>
      <c r="K675" s="50" t="s">
        <v>7</v>
      </c>
      <c r="L675" s="50" t="s">
        <v>9</v>
      </c>
      <c r="M675" s="50" t="s">
        <v>143</v>
      </c>
      <c r="N675" s="50" t="s">
        <v>6261</v>
      </c>
      <c r="O675" s="50">
        <v>1000797</v>
      </c>
      <c r="P675" s="50" t="s">
        <v>6524</v>
      </c>
      <c r="Q675" s="50" t="s">
        <v>5797</v>
      </c>
      <c r="R675" s="50" t="s">
        <v>10</v>
      </c>
      <c r="S675" s="50" t="s">
        <v>11444</v>
      </c>
      <c r="T675" s="4" t="s">
        <v>11444</v>
      </c>
      <c r="U675" s="4">
        <v>0.85</v>
      </c>
    </row>
    <row r="676" spans="1:21" x14ac:dyDescent="0.25">
      <c r="A676" s="44">
        <f>IF(IF(Helper_2!$C$3&lt;&gt;"",COUNTIF(G676:H676,"*"&amp;Helper_2!$C$3&amp;"*"),0)&gt;0,MAX($A$4:A675)+1,0)</f>
        <v>0</v>
      </c>
      <c r="B676" s="44">
        <v>673</v>
      </c>
      <c r="C676" s="44">
        <f>IF(E676="","",IF(COUNTIF($G$4:G676,G676)=1,MAX($C$4:C675)+1,""))</f>
        <v>584</v>
      </c>
      <c r="D676" s="44">
        <v>673</v>
      </c>
      <c r="E676" s="50" t="s">
        <v>5793</v>
      </c>
      <c r="F676" s="50" t="s">
        <v>10202</v>
      </c>
      <c r="G676" s="50" t="s">
        <v>1121</v>
      </c>
      <c r="H676" s="50" t="s">
        <v>5794</v>
      </c>
      <c r="I676" s="50" t="s">
        <v>2388</v>
      </c>
      <c r="J676" s="50">
        <v>2279658</v>
      </c>
      <c r="K676" s="50" t="s">
        <v>7</v>
      </c>
      <c r="L676" s="50" t="s">
        <v>9</v>
      </c>
      <c r="M676" s="50" t="s">
        <v>143</v>
      </c>
      <c r="N676" s="50" t="s">
        <v>6261</v>
      </c>
      <c r="O676" s="50">
        <v>1000797</v>
      </c>
      <c r="P676" s="50" t="s">
        <v>6524</v>
      </c>
      <c r="Q676" s="50" t="s">
        <v>47</v>
      </c>
      <c r="R676" s="50" t="s">
        <v>10</v>
      </c>
      <c r="S676" s="50" t="s">
        <v>10203</v>
      </c>
      <c r="T676" s="4" t="s">
        <v>10203</v>
      </c>
      <c r="U676" s="4">
        <v>0.17299999999999999</v>
      </c>
    </row>
    <row r="677" spans="1:21" x14ac:dyDescent="0.25">
      <c r="A677" s="44">
        <f>IF(IF(Helper_2!$C$3&lt;&gt;"",COUNTIF(G677:H677,"*"&amp;Helper_2!$C$3&amp;"*"),0)&gt;0,MAX($A$4:A676)+1,0)</f>
        <v>0</v>
      </c>
      <c r="B677" s="44">
        <v>674</v>
      </c>
      <c r="C677" s="44">
        <f>IF(E677="","",IF(COUNTIF($G$4:G677,G677)=1,MAX($C$4:C676)+1,""))</f>
        <v>585</v>
      </c>
      <c r="D677" s="44">
        <v>674</v>
      </c>
      <c r="E677" s="50" t="s">
        <v>6744</v>
      </c>
      <c r="F677" s="50" t="s">
        <v>10163</v>
      </c>
      <c r="G677" s="50" t="s">
        <v>6745</v>
      </c>
      <c r="H677" s="50" t="s">
        <v>6746</v>
      </c>
      <c r="I677" s="50" t="s">
        <v>2388</v>
      </c>
      <c r="J677" s="50">
        <v>2279449</v>
      </c>
      <c r="K677" s="50" t="s">
        <v>7</v>
      </c>
      <c r="L677" s="50" t="s">
        <v>9</v>
      </c>
      <c r="M677" s="50" t="s">
        <v>143</v>
      </c>
      <c r="N677" s="50" t="s">
        <v>6263</v>
      </c>
      <c r="O677" s="50">
        <v>1025074</v>
      </c>
      <c r="P677" s="50" t="s">
        <v>6747</v>
      </c>
      <c r="Q677" s="50" t="s">
        <v>6748</v>
      </c>
      <c r="R677" s="50" t="s">
        <v>15</v>
      </c>
      <c r="S677" s="50" t="s">
        <v>10164</v>
      </c>
      <c r="T677" s="4" t="s">
        <v>10165</v>
      </c>
      <c r="U677" s="4">
        <v>0.432</v>
      </c>
    </row>
    <row r="678" spans="1:21" x14ac:dyDescent="0.25">
      <c r="A678" s="44">
        <f>IF(IF(Helper_2!$C$3&lt;&gt;"",COUNTIF(G678:H678,"*"&amp;Helper_2!$C$3&amp;"*"),0)&gt;0,MAX($A$4:A677)+1,0)</f>
        <v>0</v>
      </c>
      <c r="B678" s="44">
        <v>675</v>
      </c>
      <c r="C678" s="44">
        <f>IF(E678="","",IF(COUNTIF($G$4:G678,G678)=1,MAX($C$4:C677)+1,""))</f>
        <v>586</v>
      </c>
      <c r="D678" s="44">
        <v>675</v>
      </c>
      <c r="E678" s="50" t="s">
        <v>5791</v>
      </c>
      <c r="F678" s="50" t="s">
        <v>10161</v>
      </c>
      <c r="G678" s="50" t="s">
        <v>1116</v>
      </c>
      <c r="H678" s="50" t="s">
        <v>5792</v>
      </c>
      <c r="I678" s="50" t="s">
        <v>2388</v>
      </c>
      <c r="J678" s="50">
        <v>2279436</v>
      </c>
      <c r="K678" s="50" t="s">
        <v>7</v>
      </c>
      <c r="L678" s="50" t="s">
        <v>9</v>
      </c>
      <c r="M678" s="50" t="s">
        <v>143</v>
      </c>
      <c r="N678" s="50" t="s">
        <v>6261</v>
      </c>
      <c r="O678" s="50">
        <v>1000843</v>
      </c>
      <c r="P678" s="50" t="s">
        <v>6679</v>
      </c>
      <c r="Q678" s="50" t="s">
        <v>42</v>
      </c>
      <c r="R678" s="50" t="s">
        <v>10</v>
      </c>
      <c r="S678" s="50" t="s">
        <v>10162</v>
      </c>
      <c r="T678" s="4" t="s">
        <v>10162</v>
      </c>
      <c r="U678" s="4">
        <v>4.0000000000000001E-3</v>
      </c>
    </row>
    <row r="679" spans="1:21" x14ac:dyDescent="0.25">
      <c r="A679" s="44">
        <f>IF(IF(Helper_2!$C$3&lt;&gt;"",COUNTIF(G679:H679,"*"&amp;Helper_2!$C$3&amp;"*"),0)&gt;0,MAX($A$4:A678)+1,0)</f>
        <v>0</v>
      </c>
      <c r="B679" s="44">
        <v>676</v>
      </c>
      <c r="C679" s="44" t="str">
        <f>IF(E679="","",IF(COUNTIF($G$4:G679,G679)=1,MAX($C$4:C678)+1,""))</f>
        <v/>
      </c>
      <c r="D679" s="44">
        <v>676</v>
      </c>
      <c r="E679" s="50" t="s">
        <v>6898</v>
      </c>
      <c r="F679" s="50" t="s">
        <v>10158</v>
      </c>
      <c r="G679" s="50" t="s">
        <v>1116</v>
      </c>
      <c r="H679" s="50" t="s">
        <v>5792</v>
      </c>
      <c r="I679" s="50" t="s">
        <v>2388</v>
      </c>
      <c r="J679" s="50">
        <v>2279435</v>
      </c>
      <c r="K679" s="50" t="s">
        <v>7</v>
      </c>
      <c r="L679" s="50" t="s">
        <v>2661</v>
      </c>
      <c r="M679" s="50" t="s">
        <v>143</v>
      </c>
      <c r="N679" s="50" t="s">
        <v>6263</v>
      </c>
      <c r="O679" s="50">
        <v>1000843</v>
      </c>
      <c r="P679" s="50" t="s">
        <v>6679</v>
      </c>
      <c r="Q679" s="50" t="s">
        <v>6899</v>
      </c>
      <c r="R679" s="50" t="s">
        <v>10</v>
      </c>
      <c r="S679" s="50" t="s">
        <v>10159</v>
      </c>
      <c r="T679" s="4" t="s">
        <v>10160</v>
      </c>
      <c r="U679" s="4">
        <v>0.109</v>
      </c>
    </row>
    <row r="680" spans="1:21" x14ac:dyDescent="0.25">
      <c r="A680" s="44">
        <f>IF(IF(Helper_2!$C$3&lt;&gt;"",COUNTIF(G680:H680,"*"&amp;Helper_2!$C$3&amp;"*"),0)&gt;0,MAX($A$4:A679)+1,0)</f>
        <v>0</v>
      </c>
      <c r="B680" s="44">
        <v>677</v>
      </c>
      <c r="C680" s="44" t="str">
        <f>IF(E680="","",IF(COUNTIF($G$4:G680,G680)=1,MAX($C$4:C679)+1,""))</f>
        <v/>
      </c>
      <c r="D680" s="44">
        <v>677</v>
      </c>
      <c r="E680" s="50" t="s">
        <v>6897</v>
      </c>
      <c r="F680" s="50" t="s">
        <v>10155</v>
      </c>
      <c r="G680" s="50" t="s">
        <v>1116</v>
      </c>
      <c r="H680" s="50" t="s">
        <v>5792</v>
      </c>
      <c r="I680" s="50" t="s">
        <v>2388</v>
      </c>
      <c r="J680" s="50">
        <v>2279434</v>
      </c>
      <c r="K680" s="50" t="s">
        <v>7</v>
      </c>
      <c r="L680" s="50" t="s">
        <v>9</v>
      </c>
      <c r="M680" s="50" t="s">
        <v>143</v>
      </c>
      <c r="N680" s="50" t="s">
        <v>6263</v>
      </c>
      <c r="O680" s="50">
        <v>1000843</v>
      </c>
      <c r="P680" s="50" t="s">
        <v>6679</v>
      </c>
      <c r="Q680" s="50" t="s">
        <v>41</v>
      </c>
      <c r="R680" s="50" t="s">
        <v>15</v>
      </c>
      <c r="S680" s="50" t="s">
        <v>10156</v>
      </c>
      <c r="T680" s="4" t="s">
        <v>10157</v>
      </c>
      <c r="U680" s="4">
        <v>0.3</v>
      </c>
    </row>
    <row r="681" spans="1:21" x14ac:dyDescent="0.25">
      <c r="A681" s="44">
        <f>IF(IF(Helper_2!$C$3&lt;&gt;"",COUNTIF(G681:H681,"*"&amp;Helper_2!$C$3&amp;"*"),0)&gt;0,MAX($A$4:A680)+1,0)</f>
        <v>0</v>
      </c>
      <c r="B681" s="44">
        <v>678</v>
      </c>
      <c r="C681" s="44">
        <f>IF(E681="","",IF(COUNTIF($G$4:G681,G681)=1,MAX($C$4:C680)+1,""))</f>
        <v>587</v>
      </c>
      <c r="D681" s="44">
        <v>678</v>
      </c>
      <c r="E681" s="50" t="s">
        <v>5790</v>
      </c>
      <c r="F681" s="50" t="s">
        <v>10153</v>
      </c>
      <c r="G681" s="50" t="s">
        <v>1115</v>
      </c>
      <c r="H681" s="50" t="s">
        <v>5787</v>
      </c>
      <c r="I681" s="50" t="s">
        <v>2388</v>
      </c>
      <c r="J681" s="50">
        <v>2279428</v>
      </c>
      <c r="K681" s="50" t="s">
        <v>7</v>
      </c>
      <c r="L681" s="50" t="s">
        <v>9</v>
      </c>
      <c r="M681" s="50" t="s">
        <v>143</v>
      </c>
      <c r="N681" s="50" t="s">
        <v>6261</v>
      </c>
      <c r="O681" s="50">
        <v>994164</v>
      </c>
      <c r="P681" s="50" t="s">
        <v>6563</v>
      </c>
      <c r="Q681" s="50" t="s">
        <v>40</v>
      </c>
      <c r="R681" s="50" t="s">
        <v>8</v>
      </c>
      <c r="S681" s="50" t="s">
        <v>10154</v>
      </c>
      <c r="T681" s="4" t="s">
        <v>10154</v>
      </c>
      <c r="U681" s="4">
        <v>0</v>
      </c>
    </row>
    <row r="682" spans="1:21" x14ac:dyDescent="0.25">
      <c r="A682" s="44">
        <f>IF(IF(Helper_2!$C$3&lt;&gt;"",COUNTIF(G682:H682,"*"&amp;Helper_2!$C$3&amp;"*"),0)&gt;0,MAX($A$4:A681)+1,0)</f>
        <v>0</v>
      </c>
      <c r="B682" s="44">
        <v>679</v>
      </c>
      <c r="C682" s="44" t="str">
        <f>IF(E682="","",IF(COUNTIF($G$4:G682,G682)=1,MAX($C$4:C681)+1,""))</f>
        <v/>
      </c>
      <c r="D682" s="44">
        <v>679</v>
      </c>
      <c r="E682" s="50" t="s">
        <v>5786</v>
      </c>
      <c r="F682" s="50" t="s">
        <v>10150</v>
      </c>
      <c r="G682" s="50" t="s">
        <v>1115</v>
      </c>
      <c r="H682" s="50" t="s">
        <v>5787</v>
      </c>
      <c r="I682" s="50" t="s">
        <v>2388</v>
      </c>
      <c r="J682" s="50">
        <v>2279427</v>
      </c>
      <c r="K682" s="50" t="s">
        <v>7</v>
      </c>
      <c r="L682" s="50" t="s">
        <v>2661</v>
      </c>
      <c r="M682" s="50" t="s">
        <v>143</v>
      </c>
      <c r="N682" s="50" t="s">
        <v>6261</v>
      </c>
      <c r="O682" s="50">
        <v>994164</v>
      </c>
      <c r="P682" s="50" t="s">
        <v>6563</v>
      </c>
      <c r="Q682" s="50" t="s">
        <v>5788</v>
      </c>
      <c r="R682" s="50" t="s">
        <v>10</v>
      </c>
      <c r="S682" s="50" t="s">
        <v>10151</v>
      </c>
      <c r="T682" s="4" t="s">
        <v>10152</v>
      </c>
      <c r="U682" s="4">
        <v>7.0000000000000007E-2</v>
      </c>
    </row>
    <row r="683" spans="1:21" x14ac:dyDescent="0.25">
      <c r="A683" s="44">
        <f>IF(IF(Helper_2!$C$3&lt;&gt;"",COUNTIF(G683:H683,"*"&amp;Helper_2!$C$3&amp;"*"),0)&gt;0,MAX($A$4:A682)+1,0)</f>
        <v>0</v>
      </c>
      <c r="B683" s="44">
        <v>680</v>
      </c>
      <c r="C683" s="44">
        <f>IF(E683="","",IF(COUNTIF($G$4:G683,G683)=1,MAX($C$4:C682)+1,""))</f>
        <v>588</v>
      </c>
      <c r="D683" s="44">
        <v>680</v>
      </c>
      <c r="E683" s="50" t="s">
        <v>5780</v>
      </c>
      <c r="F683" s="50" t="s">
        <v>10138</v>
      </c>
      <c r="G683" s="50" t="s">
        <v>3833</v>
      </c>
      <c r="H683" s="50" t="s">
        <v>5781</v>
      </c>
      <c r="I683" s="50" t="s">
        <v>2388</v>
      </c>
      <c r="J683" s="50">
        <v>2279184</v>
      </c>
      <c r="K683" s="50" t="s">
        <v>7</v>
      </c>
      <c r="L683" s="50" t="s">
        <v>2661</v>
      </c>
      <c r="M683" s="50" t="s">
        <v>143</v>
      </c>
      <c r="N683" s="50" t="s">
        <v>6263</v>
      </c>
      <c r="O683" s="50">
        <v>1084717</v>
      </c>
      <c r="P683" s="50" t="s">
        <v>6575</v>
      </c>
      <c r="Q683" s="50" t="s">
        <v>5782</v>
      </c>
      <c r="R683" s="50" t="s">
        <v>10</v>
      </c>
      <c r="S683" s="50" t="s">
        <v>10139</v>
      </c>
      <c r="T683" s="4" t="s">
        <v>10140</v>
      </c>
      <c r="U683" s="4">
        <v>0.111</v>
      </c>
    </row>
    <row r="684" spans="1:21" x14ac:dyDescent="0.25">
      <c r="A684" s="44">
        <f>IF(IF(Helper_2!$C$3&lt;&gt;"",COUNTIF(G684:H684,"*"&amp;Helper_2!$C$3&amp;"*"),0)&gt;0,MAX($A$4:A683)+1,0)</f>
        <v>0</v>
      </c>
      <c r="B684" s="44">
        <v>681</v>
      </c>
      <c r="C684" s="44">
        <f>IF(E684="","",IF(COUNTIF($G$4:G684,G684)=1,MAX($C$4:C683)+1,""))</f>
        <v>589</v>
      </c>
      <c r="D684" s="44">
        <v>681</v>
      </c>
      <c r="E684" s="50" t="s">
        <v>5778</v>
      </c>
      <c r="F684" s="50" t="s">
        <v>10135</v>
      </c>
      <c r="G684" s="50" t="s">
        <v>1113</v>
      </c>
      <c r="H684" s="50" t="s">
        <v>5779</v>
      </c>
      <c r="I684" s="50" t="s">
        <v>2388</v>
      </c>
      <c r="J684" s="50">
        <v>2279157</v>
      </c>
      <c r="K684" s="50" t="s">
        <v>7</v>
      </c>
      <c r="L684" s="50" t="s">
        <v>9</v>
      </c>
      <c r="M684" s="50" t="s">
        <v>143</v>
      </c>
      <c r="N684" s="50" t="s">
        <v>6263</v>
      </c>
      <c r="O684" s="50">
        <v>1144909</v>
      </c>
      <c r="P684" s="50" t="s">
        <v>6572</v>
      </c>
      <c r="Q684" s="50" t="s">
        <v>37</v>
      </c>
      <c r="R684" s="50" t="s">
        <v>10</v>
      </c>
      <c r="S684" s="50" t="s">
        <v>10136</v>
      </c>
      <c r="T684" s="4" t="s">
        <v>10137</v>
      </c>
      <c r="U684" s="4">
        <v>0.39800000000000002</v>
      </c>
    </row>
    <row r="685" spans="1:21" x14ac:dyDescent="0.25">
      <c r="A685" s="44">
        <f>IF(IF(Helper_2!$C$3&lt;&gt;"",COUNTIF(G685:H685,"*"&amp;Helper_2!$C$3&amp;"*"),0)&gt;0,MAX($A$4:A684)+1,0)</f>
        <v>0</v>
      </c>
      <c r="B685" s="44">
        <v>682</v>
      </c>
      <c r="C685" s="44">
        <f>IF(E685="","",IF(COUNTIF($G$4:G685,G685)=1,MAX($C$4:C684)+1,""))</f>
        <v>590</v>
      </c>
      <c r="D685" s="44">
        <v>682</v>
      </c>
      <c r="E685" s="50" t="s">
        <v>6919</v>
      </c>
      <c r="F685" s="50" t="s">
        <v>10129</v>
      </c>
      <c r="G685" s="50" t="s">
        <v>6920</v>
      </c>
      <c r="H685" s="50" t="s">
        <v>6921</v>
      </c>
      <c r="I685" s="50" t="s">
        <v>2388</v>
      </c>
      <c r="J685" s="50">
        <v>2278965</v>
      </c>
      <c r="K685" s="50" t="s">
        <v>7</v>
      </c>
      <c r="L685" s="50" t="s">
        <v>9</v>
      </c>
      <c r="M685" s="50" t="s">
        <v>143</v>
      </c>
      <c r="N685" s="50" t="s">
        <v>6261</v>
      </c>
      <c r="O685" s="50">
        <v>1000789</v>
      </c>
      <c r="P685" s="50" t="s">
        <v>7150</v>
      </c>
      <c r="Q685" s="50" t="s">
        <v>6922</v>
      </c>
      <c r="R685" s="50" t="s">
        <v>10</v>
      </c>
      <c r="S685" s="50" t="s">
        <v>10130</v>
      </c>
      <c r="T685" s="4" t="s">
        <v>10131</v>
      </c>
      <c r="U685" s="4">
        <v>0.14399999999999999</v>
      </c>
    </row>
    <row r="686" spans="1:21" x14ac:dyDescent="0.25">
      <c r="A686" s="44">
        <f>IF(IF(Helper_2!$C$3&lt;&gt;"",COUNTIF(G686:H686,"*"&amp;Helper_2!$C$3&amp;"*"),0)&gt;0,MAX($A$4:A685)+1,0)</f>
        <v>0</v>
      </c>
      <c r="B686" s="44">
        <v>683</v>
      </c>
      <c r="C686" s="44">
        <f>IF(E686="","",IF(COUNTIF($G$4:G686,G686)=1,MAX($C$4:C685)+1,""))</f>
        <v>591</v>
      </c>
      <c r="D686" s="44">
        <v>683</v>
      </c>
      <c r="E686" s="50" t="s">
        <v>5773</v>
      </c>
      <c r="F686" s="50" t="s">
        <v>10126</v>
      </c>
      <c r="G686" s="50" t="s">
        <v>3832</v>
      </c>
      <c r="H686" s="50" t="s">
        <v>5774</v>
      </c>
      <c r="I686" s="50" t="s">
        <v>2388</v>
      </c>
      <c r="J686" s="50">
        <v>2278959</v>
      </c>
      <c r="K686" s="50" t="s">
        <v>7</v>
      </c>
      <c r="L686" s="50" t="s">
        <v>2661</v>
      </c>
      <c r="M686" s="50" t="s">
        <v>143</v>
      </c>
      <c r="N686" s="50" t="s">
        <v>88</v>
      </c>
      <c r="O686" s="50">
        <v>1044029</v>
      </c>
      <c r="P686" s="50" t="s">
        <v>6567</v>
      </c>
      <c r="Q686" s="50" t="s">
        <v>5775</v>
      </c>
      <c r="R686" s="50" t="s">
        <v>10</v>
      </c>
      <c r="S686" s="50" t="s">
        <v>10127</v>
      </c>
      <c r="T686" s="4" t="s">
        <v>10128</v>
      </c>
      <c r="U686" s="4">
        <v>0.38</v>
      </c>
    </row>
    <row r="687" spans="1:21" x14ac:dyDescent="0.25">
      <c r="A687" s="44">
        <f>IF(IF(Helper_2!$C$3&lt;&gt;"",COUNTIF(G687:H687,"*"&amp;Helper_2!$C$3&amp;"*"),0)&gt;0,MAX($A$4:A686)+1,0)</f>
        <v>0</v>
      </c>
      <c r="B687" s="44">
        <v>684</v>
      </c>
      <c r="C687" s="44">
        <f>IF(E687="","",IF(COUNTIF($G$4:G687,G687)=1,MAX($C$4:C686)+1,""))</f>
        <v>592</v>
      </c>
      <c r="D687" s="44">
        <v>684</v>
      </c>
      <c r="E687" s="50" t="s">
        <v>5771</v>
      </c>
      <c r="F687" s="50" t="s">
        <v>10120</v>
      </c>
      <c r="G687" s="50" t="s">
        <v>1110</v>
      </c>
      <c r="H687" s="50" t="s">
        <v>5770</v>
      </c>
      <c r="I687" s="50" t="s">
        <v>2388</v>
      </c>
      <c r="J687" s="50">
        <v>2278760</v>
      </c>
      <c r="K687" s="50" t="s">
        <v>7</v>
      </c>
      <c r="L687" s="50" t="s">
        <v>9</v>
      </c>
      <c r="M687" s="50" t="s">
        <v>3831</v>
      </c>
      <c r="N687" s="50" t="s">
        <v>6261</v>
      </c>
      <c r="O687" s="50">
        <v>995245</v>
      </c>
      <c r="P687" s="50" t="s">
        <v>7173</v>
      </c>
      <c r="Q687" s="50" t="s">
        <v>34</v>
      </c>
      <c r="R687" s="50" t="s">
        <v>15</v>
      </c>
      <c r="S687" s="50" t="s">
        <v>10121</v>
      </c>
      <c r="T687" s="4" t="s">
        <v>10122</v>
      </c>
      <c r="U687" s="4">
        <v>18.329999999999998</v>
      </c>
    </row>
    <row r="688" spans="1:21" x14ac:dyDescent="0.25">
      <c r="A688" s="44">
        <f>IF(IF(Helper_2!$C$3&lt;&gt;"",COUNTIF(G688:H688,"*"&amp;Helper_2!$C$3&amp;"*"),0)&gt;0,MAX($A$4:A687)+1,0)</f>
        <v>0</v>
      </c>
      <c r="B688" s="44">
        <v>685</v>
      </c>
      <c r="C688" s="44" t="str">
        <f>IF(E688="","",IF(COUNTIF($G$4:G688,G688)=1,MAX($C$4:C687)+1,""))</f>
        <v/>
      </c>
      <c r="D688" s="44">
        <v>685</v>
      </c>
      <c r="E688" s="50" t="s">
        <v>5772</v>
      </c>
      <c r="F688" s="50" t="s">
        <v>10123</v>
      </c>
      <c r="G688" s="50" t="s">
        <v>1110</v>
      </c>
      <c r="H688" s="50" t="s">
        <v>5770</v>
      </c>
      <c r="I688" s="50" t="s">
        <v>2388</v>
      </c>
      <c r="J688" s="50">
        <v>2278757</v>
      </c>
      <c r="K688" s="50" t="s">
        <v>7</v>
      </c>
      <c r="L688" s="50" t="s">
        <v>9</v>
      </c>
      <c r="M688" s="50" t="s">
        <v>3831</v>
      </c>
      <c r="N688" s="50" t="s">
        <v>6261</v>
      </c>
      <c r="O688" s="50">
        <v>995245</v>
      </c>
      <c r="P688" s="50" t="s">
        <v>7173</v>
      </c>
      <c r="Q688" s="50" t="s">
        <v>35</v>
      </c>
      <c r="R688" s="50" t="s">
        <v>15</v>
      </c>
      <c r="S688" s="50" t="s">
        <v>10124</v>
      </c>
      <c r="T688" s="4" t="s">
        <v>10125</v>
      </c>
      <c r="U688" s="4">
        <v>12.29</v>
      </c>
    </row>
    <row r="689" spans="1:21" x14ac:dyDescent="0.25">
      <c r="A689" s="44">
        <f>IF(IF(Helper_2!$C$3&lt;&gt;"",COUNTIF(G689:H689,"*"&amp;Helper_2!$C$3&amp;"*"),0)&gt;0,MAX($A$4:A688)+1,0)</f>
        <v>0</v>
      </c>
      <c r="B689" s="44">
        <v>686</v>
      </c>
      <c r="C689" s="44" t="str">
        <f>IF(E689="","",IF(COUNTIF($G$4:G689,G689)=1,MAX($C$4:C688)+1,""))</f>
        <v/>
      </c>
      <c r="D689" s="44">
        <v>686</v>
      </c>
      <c r="E689" s="50" t="s">
        <v>5769</v>
      </c>
      <c r="F689" s="50" t="s">
        <v>10117</v>
      </c>
      <c r="G689" s="50" t="s">
        <v>1110</v>
      </c>
      <c r="H689" s="50" t="s">
        <v>5770</v>
      </c>
      <c r="I689" s="50" t="s">
        <v>2388</v>
      </c>
      <c r="J689" s="50">
        <v>2278756</v>
      </c>
      <c r="K689" s="50" t="s">
        <v>7</v>
      </c>
      <c r="L689" s="50" t="s">
        <v>9</v>
      </c>
      <c r="M689" s="50" t="s">
        <v>3831</v>
      </c>
      <c r="N689" s="50" t="s">
        <v>6261</v>
      </c>
      <c r="O689" s="50">
        <v>995245</v>
      </c>
      <c r="P689" s="50" t="s">
        <v>7173</v>
      </c>
      <c r="Q689" s="50" t="s">
        <v>33</v>
      </c>
      <c r="R689" s="50" t="s">
        <v>15</v>
      </c>
      <c r="S689" s="50" t="s">
        <v>10118</v>
      </c>
      <c r="T689" s="4" t="s">
        <v>10119</v>
      </c>
      <c r="U689" s="4">
        <v>12.29</v>
      </c>
    </row>
    <row r="690" spans="1:21" x14ac:dyDescent="0.25">
      <c r="A690" s="44">
        <f>IF(IF(Helper_2!$C$3&lt;&gt;"",COUNTIF(G690:H690,"*"&amp;Helper_2!$C$3&amp;"*"),0)&gt;0,MAX($A$4:A689)+1,0)</f>
        <v>0</v>
      </c>
      <c r="B690" s="44">
        <v>687</v>
      </c>
      <c r="C690" s="44">
        <f>IF(E690="","",IF(COUNTIF($G$4:G690,G690)=1,MAX($C$4:C689)+1,""))</f>
        <v>593</v>
      </c>
      <c r="D690" s="44">
        <v>687</v>
      </c>
      <c r="E690" s="50" t="s">
        <v>5767</v>
      </c>
      <c r="F690" s="50" t="s">
        <v>10115</v>
      </c>
      <c r="G690" s="50" t="s">
        <v>1109</v>
      </c>
      <c r="H690" s="50" t="s">
        <v>5768</v>
      </c>
      <c r="I690" s="50" t="s">
        <v>2388</v>
      </c>
      <c r="J690" s="50">
        <v>2278744</v>
      </c>
      <c r="K690" s="50" t="s">
        <v>7</v>
      </c>
      <c r="L690" s="50" t="s">
        <v>9</v>
      </c>
      <c r="M690" s="50" t="s">
        <v>3829</v>
      </c>
      <c r="N690" s="50" t="s">
        <v>6390</v>
      </c>
      <c r="O690" s="50">
        <v>955144</v>
      </c>
      <c r="P690" s="50" t="s">
        <v>6571</v>
      </c>
      <c r="Q690" s="50" t="s">
        <v>32</v>
      </c>
      <c r="R690" s="50" t="s">
        <v>10</v>
      </c>
      <c r="S690" s="50" t="s">
        <v>10116</v>
      </c>
      <c r="T690" s="4" t="s">
        <v>10116</v>
      </c>
      <c r="U690" s="4">
        <v>1.5</v>
      </c>
    </row>
    <row r="691" spans="1:21" x14ac:dyDescent="0.25">
      <c r="A691" s="44">
        <f>IF(IF(Helper_2!$C$3&lt;&gt;"",COUNTIF(G691:H691,"*"&amp;Helper_2!$C$3&amp;"*"),0)&gt;0,MAX($A$4:A690)+1,0)</f>
        <v>0</v>
      </c>
      <c r="B691" s="44">
        <v>688</v>
      </c>
      <c r="C691" s="44">
        <f>IF(E691="","",IF(COUNTIF($G$4:G691,G691)=1,MAX($C$4:C690)+1,""))</f>
        <v>594</v>
      </c>
      <c r="D691" s="44">
        <v>688</v>
      </c>
      <c r="E691" s="50" t="s">
        <v>5765</v>
      </c>
      <c r="F691" s="50" t="s">
        <v>11090</v>
      </c>
      <c r="G691" s="50" t="s">
        <v>1108</v>
      </c>
      <c r="H691" s="50" t="s">
        <v>5766</v>
      </c>
      <c r="I691" s="50" t="s">
        <v>2388</v>
      </c>
      <c r="J691" s="50">
        <v>2278732</v>
      </c>
      <c r="K691" s="50" t="s">
        <v>7</v>
      </c>
      <c r="L691" s="50" t="s">
        <v>9</v>
      </c>
      <c r="M691" s="50" t="s">
        <v>143</v>
      </c>
      <c r="N691" s="50" t="s">
        <v>6390</v>
      </c>
      <c r="O691" s="50">
        <v>994146</v>
      </c>
      <c r="P691" s="50" t="s">
        <v>7177</v>
      </c>
      <c r="Q691" s="50" t="s">
        <v>31</v>
      </c>
      <c r="R691" s="50" t="s">
        <v>10</v>
      </c>
      <c r="S691" s="50" t="s">
        <v>11091</v>
      </c>
      <c r="T691" s="4" t="s">
        <v>11091</v>
      </c>
      <c r="U691" s="4">
        <v>3</v>
      </c>
    </row>
    <row r="692" spans="1:21" x14ac:dyDescent="0.25">
      <c r="A692" s="44">
        <f>IF(IF(Helper_2!$C$3&lt;&gt;"",COUNTIF(G692:H692,"*"&amp;Helper_2!$C$3&amp;"*"),0)&gt;0,MAX($A$4:A691)+1,0)</f>
        <v>0</v>
      </c>
      <c r="B692" s="44">
        <v>689</v>
      </c>
      <c r="C692" s="44">
        <f>IF(E692="","",IF(COUNTIF($G$4:G692,G692)=1,MAX($C$4:C691)+1,""))</f>
        <v>595</v>
      </c>
      <c r="D692" s="44">
        <v>689</v>
      </c>
      <c r="E692" s="50" t="s">
        <v>5763</v>
      </c>
      <c r="F692" s="50" t="s">
        <v>10112</v>
      </c>
      <c r="G692" s="50" t="s">
        <v>1107</v>
      </c>
      <c r="H692" s="50" t="s">
        <v>5764</v>
      </c>
      <c r="I692" s="50" t="s">
        <v>2388</v>
      </c>
      <c r="J692" s="50">
        <v>2278689</v>
      </c>
      <c r="K692" s="50" t="s">
        <v>7</v>
      </c>
      <c r="L692" s="50" t="s">
        <v>9</v>
      </c>
      <c r="M692" s="50" t="s">
        <v>3830</v>
      </c>
      <c r="N692" s="50" t="s">
        <v>6261</v>
      </c>
      <c r="O692" s="50">
        <v>1000789</v>
      </c>
      <c r="P692" s="50" t="s">
        <v>7150</v>
      </c>
      <c r="Q692" s="50" t="s">
        <v>30</v>
      </c>
      <c r="R692" s="50" t="s">
        <v>17</v>
      </c>
      <c r="S692" s="50" t="s">
        <v>10113</v>
      </c>
      <c r="T692" s="4" t="s">
        <v>10114</v>
      </c>
      <c r="U692" s="4">
        <v>0.45400000000000001</v>
      </c>
    </row>
    <row r="693" spans="1:21" x14ac:dyDescent="0.25">
      <c r="A693" s="44">
        <f>IF(IF(Helper_2!$C$3&lt;&gt;"",COUNTIF(G693:H693,"*"&amp;Helper_2!$C$3&amp;"*"),0)&gt;0,MAX($A$4:A692)+1,0)</f>
        <v>0</v>
      </c>
      <c r="B693" s="44">
        <v>690</v>
      </c>
      <c r="C693" s="44">
        <f>IF(E693="","",IF(COUNTIF($G$4:G693,G693)=1,MAX($C$4:C692)+1,""))</f>
        <v>596</v>
      </c>
      <c r="D693" s="44">
        <v>690</v>
      </c>
      <c r="E693" s="50" t="s">
        <v>5761</v>
      </c>
      <c r="F693" s="50" t="s">
        <v>10109</v>
      </c>
      <c r="G693" s="50" t="s">
        <v>1106</v>
      </c>
      <c r="H693" s="50" t="s">
        <v>5762</v>
      </c>
      <c r="I693" s="50" t="s">
        <v>2388</v>
      </c>
      <c r="J693" s="50">
        <v>2278654</v>
      </c>
      <c r="K693" s="50" t="s">
        <v>7</v>
      </c>
      <c r="L693" s="50" t="s">
        <v>9</v>
      </c>
      <c r="M693" s="50" t="s">
        <v>143</v>
      </c>
      <c r="N693" s="50" t="s">
        <v>6263</v>
      </c>
      <c r="O693" s="50">
        <v>956699</v>
      </c>
      <c r="P693" s="50" t="s">
        <v>6573</v>
      </c>
      <c r="Q693" s="50" t="s">
        <v>29</v>
      </c>
      <c r="R693" s="50" t="s">
        <v>15</v>
      </c>
      <c r="S693" s="50" t="s">
        <v>10110</v>
      </c>
      <c r="T693" s="4" t="s">
        <v>10111</v>
      </c>
      <c r="U693" s="4">
        <v>0.25</v>
      </c>
    </row>
    <row r="694" spans="1:21" x14ac:dyDescent="0.25">
      <c r="A694" s="44">
        <f>IF(IF(Helper_2!$C$3&lt;&gt;"",COUNTIF(G694:H694,"*"&amp;Helper_2!$C$3&amp;"*"),0)&gt;0,MAX($A$4:A693)+1,0)</f>
        <v>0</v>
      </c>
      <c r="B694" s="44">
        <v>691</v>
      </c>
      <c r="C694" s="44">
        <f>IF(E694="","",IF(COUNTIF($G$4:G694,G694)=1,MAX($C$4:C693)+1,""))</f>
        <v>597</v>
      </c>
      <c r="D694" s="44">
        <v>691</v>
      </c>
      <c r="E694" s="50" t="s">
        <v>5759</v>
      </c>
      <c r="F694" s="50" t="s">
        <v>10107</v>
      </c>
      <c r="G694" s="50" t="s">
        <v>1105</v>
      </c>
      <c r="H694" s="50" t="s">
        <v>5760</v>
      </c>
      <c r="I694" s="50" t="s">
        <v>2388</v>
      </c>
      <c r="J694" s="50">
        <v>2278604</v>
      </c>
      <c r="K694" s="50" t="s">
        <v>7</v>
      </c>
      <c r="L694" s="50" t="s">
        <v>9</v>
      </c>
      <c r="M694" s="50" t="s">
        <v>143</v>
      </c>
      <c r="N694" s="50" t="s">
        <v>6267</v>
      </c>
      <c r="O694" s="50">
        <v>994139</v>
      </c>
      <c r="P694" s="50" t="s">
        <v>6608</v>
      </c>
      <c r="Q694" s="50" t="s">
        <v>28</v>
      </c>
      <c r="R694" s="50" t="s">
        <v>10</v>
      </c>
      <c r="S694" s="50" t="s">
        <v>10108</v>
      </c>
      <c r="T694" s="4" t="s">
        <v>10108</v>
      </c>
      <c r="U694" s="4">
        <v>0.48599999999999999</v>
      </c>
    </row>
    <row r="695" spans="1:21" x14ac:dyDescent="0.25">
      <c r="A695" s="44">
        <f>IF(IF(Helper_2!$C$3&lt;&gt;"",COUNTIF(G695:H695,"*"&amp;Helper_2!$C$3&amp;"*"),0)&gt;0,MAX($A$4:A694)+1,0)</f>
        <v>0</v>
      </c>
      <c r="B695" s="44">
        <v>692</v>
      </c>
      <c r="C695" s="44">
        <f>IF(E695="","",IF(COUNTIF($G$4:G695,G695)=1,MAX($C$4:C694)+1,""))</f>
        <v>598</v>
      </c>
      <c r="D695" s="44">
        <v>692</v>
      </c>
      <c r="E695" s="50" t="s">
        <v>5757</v>
      </c>
      <c r="F695" s="50" t="s">
        <v>10105</v>
      </c>
      <c r="G695" s="50" t="s">
        <v>1104</v>
      </c>
      <c r="H695" s="50" t="s">
        <v>5758</v>
      </c>
      <c r="I695" s="50" t="s">
        <v>2388</v>
      </c>
      <c r="J695" s="50">
        <v>2278271</v>
      </c>
      <c r="K695" s="50" t="s">
        <v>7</v>
      </c>
      <c r="L695" s="50" t="s">
        <v>9</v>
      </c>
      <c r="M695" s="50" t="s">
        <v>143</v>
      </c>
      <c r="N695" s="50" t="s">
        <v>6261</v>
      </c>
      <c r="O695" s="50">
        <v>995234</v>
      </c>
      <c r="P695" s="50" t="s">
        <v>6320</v>
      </c>
      <c r="Q695" s="50" t="s">
        <v>27</v>
      </c>
      <c r="R695" s="50" t="s">
        <v>10</v>
      </c>
      <c r="S695" s="50" t="s">
        <v>11445</v>
      </c>
      <c r="T695" s="4" t="s">
        <v>10106</v>
      </c>
      <c r="U695" s="4">
        <v>3</v>
      </c>
    </row>
    <row r="696" spans="1:21" x14ac:dyDescent="0.25">
      <c r="A696" s="44">
        <f>IF(IF(Helper_2!$C$3&lt;&gt;"",COUNTIF(G696:H696,"*"&amp;Helper_2!$C$3&amp;"*"),0)&gt;0,MAX($A$4:A695)+1,0)</f>
        <v>0</v>
      </c>
      <c r="B696" s="44">
        <v>693</v>
      </c>
      <c r="C696" s="44">
        <f>IF(E696="","",IF(COUNTIF($G$4:G696,G696)=1,MAX($C$4:C695)+1,""))</f>
        <v>599</v>
      </c>
      <c r="D696" s="44">
        <v>693</v>
      </c>
      <c r="E696" s="50" t="s">
        <v>6828</v>
      </c>
      <c r="F696" s="50" t="s">
        <v>10065</v>
      </c>
      <c r="G696" s="50" t="s">
        <v>6829</v>
      </c>
      <c r="H696" s="50" t="s">
        <v>6830</v>
      </c>
      <c r="I696" s="50" t="s">
        <v>2388</v>
      </c>
      <c r="J696" s="50">
        <v>2277400</v>
      </c>
      <c r="K696" s="50" t="s">
        <v>7</v>
      </c>
      <c r="L696" s="50" t="s">
        <v>9</v>
      </c>
      <c r="M696" s="50" t="s">
        <v>143</v>
      </c>
      <c r="N696" s="50" t="s">
        <v>6261</v>
      </c>
      <c r="O696" s="50">
        <v>995218</v>
      </c>
      <c r="P696" s="50" t="s">
        <v>6394</v>
      </c>
      <c r="Q696" s="50" t="s">
        <v>6831</v>
      </c>
      <c r="R696" s="50" t="s">
        <v>10</v>
      </c>
      <c r="S696" s="50" t="s">
        <v>10066</v>
      </c>
      <c r="T696" s="4" t="s">
        <v>10067</v>
      </c>
      <c r="U696" s="4">
        <v>1.6</v>
      </c>
    </row>
    <row r="697" spans="1:21" x14ac:dyDescent="0.25">
      <c r="A697" s="44">
        <f>IF(IF(Helper_2!$C$3&lt;&gt;"",COUNTIF(G697:H697,"*"&amp;Helper_2!$C$3&amp;"*"),0)&gt;0,MAX($A$4:A696)+1,0)</f>
        <v>0</v>
      </c>
      <c r="B697" s="44">
        <v>694</v>
      </c>
      <c r="C697" s="44">
        <f>IF(E697="","",IF(COUNTIF($G$4:G697,G697)=1,MAX($C$4:C696)+1,""))</f>
        <v>600</v>
      </c>
      <c r="D697" s="44">
        <v>694</v>
      </c>
      <c r="E697" s="50" t="s">
        <v>5744</v>
      </c>
      <c r="F697" s="50" t="s">
        <v>10064</v>
      </c>
      <c r="G697" s="50" t="s">
        <v>1098</v>
      </c>
      <c r="H697" s="50" t="s">
        <v>5745</v>
      </c>
      <c r="I697" s="50" t="s">
        <v>2388</v>
      </c>
      <c r="J697" s="50">
        <v>2277342</v>
      </c>
      <c r="K697" s="50" t="s">
        <v>7</v>
      </c>
      <c r="L697" s="50" t="s">
        <v>9</v>
      </c>
      <c r="M697" s="50" t="s">
        <v>143</v>
      </c>
      <c r="N697" s="50" t="s">
        <v>6261</v>
      </c>
      <c r="O697" s="50">
        <v>996272</v>
      </c>
      <c r="P697" s="50" t="s">
        <v>7172</v>
      </c>
      <c r="Q697" s="50" t="s">
        <v>14</v>
      </c>
      <c r="R697" s="50" t="s">
        <v>10</v>
      </c>
      <c r="S697" s="50" t="s">
        <v>11087</v>
      </c>
      <c r="T697" s="4" t="s">
        <v>11087</v>
      </c>
      <c r="U697" s="4">
        <v>1.008</v>
      </c>
    </row>
    <row r="698" spans="1:21" x14ac:dyDescent="0.25">
      <c r="A698" s="44">
        <f>IF(IF(Helper_2!$C$3&lt;&gt;"",COUNTIF(G698:H698,"*"&amp;Helper_2!$C$3&amp;"*"),0)&gt;0,MAX($A$4:A697)+1,0)</f>
        <v>0</v>
      </c>
      <c r="B698" s="44">
        <v>695</v>
      </c>
      <c r="C698" s="44">
        <f>IF(E698="","",IF(COUNTIF($G$4:G698,G698)=1,MAX($C$4:C697)+1,""))</f>
        <v>601</v>
      </c>
      <c r="D698" s="44">
        <v>695</v>
      </c>
      <c r="E698" s="50" t="s">
        <v>5742</v>
      </c>
      <c r="F698" s="50" t="s">
        <v>10061</v>
      </c>
      <c r="G698" s="50" t="s">
        <v>1097</v>
      </c>
      <c r="H698" s="50" t="s">
        <v>5743</v>
      </c>
      <c r="I698" s="50" t="s">
        <v>2388</v>
      </c>
      <c r="J698" s="50">
        <v>2277336</v>
      </c>
      <c r="K698" s="50" t="s">
        <v>7</v>
      </c>
      <c r="L698" s="50" t="s">
        <v>9</v>
      </c>
      <c r="M698" s="50" t="s">
        <v>143</v>
      </c>
      <c r="N698" s="50" t="s">
        <v>6261</v>
      </c>
      <c r="O698" s="50">
        <v>994146</v>
      </c>
      <c r="P698" s="50" t="s">
        <v>7152</v>
      </c>
      <c r="Q698" s="50" t="s">
        <v>13</v>
      </c>
      <c r="R698" s="50" t="s">
        <v>10</v>
      </c>
      <c r="S698" s="50" t="s">
        <v>10062</v>
      </c>
      <c r="T698" s="4" t="s">
        <v>10063</v>
      </c>
      <c r="U698" s="4">
        <v>0.9</v>
      </c>
    </row>
    <row r="699" spans="1:21" x14ac:dyDescent="0.25">
      <c r="A699" s="44">
        <f>IF(IF(Helper_2!$C$3&lt;&gt;"",COUNTIF(G699:H699,"*"&amp;Helper_2!$C$3&amp;"*"),0)&gt;0,MAX($A$4:A698)+1,0)</f>
        <v>0</v>
      </c>
      <c r="B699" s="44">
        <v>696</v>
      </c>
      <c r="C699" s="44">
        <f>IF(E699="","",IF(COUNTIF($G$4:G699,G699)=1,MAX($C$4:C698)+1,""))</f>
        <v>602</v>
      </c>
      <c r="D699" s="44">
        <v>696</v>
      </c>
      <c r="E699" s="50" t="s">
        <v>5740</v>
      </c>
      <c r="F699" s="50" t="s">
        <v>10059</v>
      </c>
      <c r="G699" s="50" t="s">
        <v>1096</v>
      </c>
      <c r="H699" s="50" t="s">
        <v>5741</v>
      </c>
      <c r="I699" s="50" t="s">
        <v>2388</v>
      </c>
      <c r="J699" s="50">
        <v>2277327</v>
      </c>
      <c r="K699" s="50" t="s">
        <v>7</v>
      </c>
      <c r="L699" s="50" t="s">
        <v>9</v>
      </c>
      <c r="M699" s="50" t="s">
        <v>143</v>
      </c>
      <c r="N699" s="50" t="s">
        <v>6261</v>
      </c>
      <c r="O699" s="50">
        <v>1000789</v>
      </c>
      <c r="P699" s="50" t="s">
        <v>7150</v>
      </c>
      <c r="Q699" s="50" t="s">
        <v>12</v>
      </c>
      <c r="R699" s="50" t="s">
        <v>10</v>
      </c>
      <c r="S699" s="50" t="s">
        <v>10060</v>
      </c>
      <c r="T699" s="4" t="s">
        <v>10060</v>
      </c>
      <c r="U699" s="4">
        <v>0.14399999999999999</v>
      </c>
    </row>
    <row r="700" spans="1:21" x14ac:dyDescent="0.25">
      <c r="A700" s="44">
        <f>IF(IF(Helper_2!$C$3&lt;&gt;"",COUNTIF(G700:H700,"*"&amp;Helper_2!$C$3&amp;"*"),0)&gt;0,MAX($A$4:A699)+1,0)</f>
        <v>0</v>
      </c>
      <c r="B700" s="44">
        <v>697</v>
      </c>
      <c r="C700" s="44">
        <f>IF(E700="","",IF(COUNTIF($G$4:G700,G700)=1,MAX($C$4:C699)+1,""))</f>
        <v>603</v>
      </c>
      <c r="D700" s="44">
        <v>697</v>
      </c>
      <c r="E700" s="50" t="s">
        <v>5082</v>
      </c>
      <c r="F700" s="50" t="s">
        <v>9010</v>
      </c>
      <c r="G700" s="50" t="s">
        <v>3303</v>
      </c>
      <c r="H700" s="50" t="s">
        <v>3303</v>
      </c>
      <c r="I700" s="50" t="s">
        <v>2389</v>
      </c>
      <c r="J700" s="50">
        <v>2274046</v>
      </c>
      <c r="K700" s="50" t="s">
        <v>7</v>
      </c>
      <c r="L700" s="50" t="s">
        <v>2656</v>
      </c>
      <c r="M700" s="50" t="s">
        <v>143</v>
      </c>
      <c r="N700" s="50" t="s">
        <v>6267</v>
      </c>
      <c r="O700" s="50">
        <v>999439</v>
      </c>
      <c r="P700" s="50" t="s">
        <v>6295</v>
      </c>
      <c r="Q700" s="50" t="s">
        <v>3304</v>
      </c>
      <c r="R700" s="50" t="s">
        <v>10</v>
      </c>
      <c r="S700" s="50" t="s">
        <v>9011</v>
      </c>
      <c r="T700" s="4" t="s">
        <v>9011</v>
      </c>
      <c r="U700" s="4">
        <v>0</v>
      </c>
    </row>
    <row r="701" spans="1:21" x14ac:dyDescent="0.25">
      <c r="A701" s="44">
        <f>IF(IF(Helper_2!$C$3&lt;&gt;"",COUNTIF(G701:H701,"*"&amp;Helper_2!$C$3&amp;"*"),0)&gt;0,MAX($A$4:A700)+1,0)</f>
        <v>0</v>
      </c>
      <c r="B701" s="44">
        <v>698</v>
      </c>
      <c r="C701" s="44">
        <f>IF(E701="","",IF(COUNTIF($G$4:G701,G701)=1,MAX($C$4:C700)+1,""))</f>
        <v>604</v>
      </c>
      <c r="D701" s="44">
        <v>698</v>
      </c>
      <c r="E701" s="50" t="s">
        <v>5051</v>
      </c>
      <c r="F701" s="50" t="s">
        <v>11446</v>
      </c>
      <c r="G701" s="50" t="s">
        <v>1982</v>
      </c>
      <c r="H701" s="50" t="s">
        <v>1982</v>
      </c>
      <c r="I701" s="50" t="s">
        <v>2389</v>
      </c>
      <c r="J701" s="50">
        <v>2273554</v>
      </c>
      <c r="K701" s="50" t="s">
        <v>7</v>
      </c>
      <c r="L701" s="50" t="s">
        <v>9</v>
      </c>
      <c r="M701" s="50" t="s">
        <v>143</v>
      </c>
      <c r="N701" s="50" t="s">
        <v>6261</v>
      </c>
      <c r="O701" s="50">
        <v>996272</v>
      </c>
      <c r="P701" s="50" t="s">
        <v>7172</v>
      </c>
      <c r="Q701" s="50" t="s">
        <v>742</v>
      </c>
      <c r="R701" s="50" t="s">
        <v>15</v>
      </c>
      <c r="S701" s="50" t="s">
        <v>11447</v>
      </c>
      <c r="T701" s="4" t="s">
        <v>11447</v>
      </c>
      <c r="U701" s="4">
        <v>0</v>
      </c>
    </row>
    <row r="702" spans="1:21" x14ac:dyDescent="0.25">
      <c r="A702" s="44">
        <f>IF(IF(Helper_2!$C$3&lt;&gt;"",COUNTIF(G702:H702,"*"&amp;Helper_2!$C$3&amp;"*"),0)&gt;0,MAX($A$4:A701)+1,0)</f>
        <v>0</v>
      </c>
      <c r="B702" s="44">
        <v>699</v>
      </c>
      <c r="C702" s="44">
        <f>IF(E702="","",IF(COUNTIF($G$4:G702,G702)=1,MAX($C$4:C701)+1,""))</f>
        <v>605</v>
      </c>
      <c r="D702" s="44">
        <v>699</v>
      </c>
      <c r="E702" s="50" t="s">
        <v>11448</v>
      </c>
      <c r="F702" s="50" t="s">
        <v>9735</v>
      </c>
      <c r="G702" s="50" t="s">
        <v>3632</v>
      </c>
      <c r="H702" s="50" t="s">
        <v>3632</v>
      </c>
      <c r="I702" s="50" t="s">
        <v>2389</v>
      </c>
      <c r="J702" s="50">
        <v>2273547</v>
      </c>
      <c r="K702" s="50" t="s">
        <v>7</v>
      </c>
      <c r="L702" s="50" t="s">
        <v>2661</v>
      </c>
      <c r="M702" s="50" t="s">
        <v>143</v>
      </c>
      <c r="N702" s="50" t="s">
        <v>6261</v>
      </c>
      <c r="O702" s="50">
        <v>996272</v>
      </c>
      <c r="P702" s="50" t="s">
        <v>7172</v>
      </c>
      <c r="Q702" s="50" t="s">
        <v>11449</v>
      </c>
      <c r="R702" s="50" t="s">
        <v>15</v>
      </c>
      <c r="S702" s="50" t="s">
        <v>11084</v>
      </c>
      <c r="T702" s="4" t="s">
        <v>11084</v>
      </c>
      <c r="U702" s="4">
        <v>1</v>
      </c>
    </row>
    <row r="703" spans="1:21" x14ac:dyDescent="0.25">
      <c r="A703" s="44">
        <f>IF(IF(Helper_2!$C$3&lt;&gt;"",COUNTIF(G703:H703,"*"&amp;Helper_2!$C$3&amp;"*"),0)&gt;0,MAX($A$4:A702)+1,0)</f>
        <v>0</v>
      </c>
      <c r="B703" s="44">
        <v>700</v>
      </c>
      <c r="C703" s="44">
        <f>IF(E703="","",IF(COUNTIF($G$4:G703,G703)=1,MAX($C$4:C702)+1,""))</f>
        <v>606</v>
      </c>
      <c r="D703" s="44">
        <v>700</v>
      </c>
      <c r="E703" s="50" t="s">
        <v>5461</v>
      </c>
      <c r="F703" s="50" t="s">
        <v>9630</v>
      </c>
      <c r="G703" s="50" t="s">
        <v>3576</v>
      </c>
      <c r="H703" s="50" t="s">
        <v>3576</v>
      </c>
      <c r="I703" s="50" t="s">
        <v>2389</v>
      </c>
      <c r="J703" s="50">
        <v>2273509</v>
      </c>
      <c r="K703" s="50" t="s">
        <v>7</v>
      </c>
      <c r="L703" s="50" t="s">
        <v>2656</v>
      </c>
      <c r="M703" s="50" t="s">
        <v>143</v>
      </c>
      <c r="N703" s="50" t="s">
        <v>6272</v>
      </c>
      <c r="O703" s="50">
        <v>1000002</v>
      </c>
      <c r="P703" s="50" t="s">
        <v>6290</v>
      </c>
      <c r="Q703" s="50" t="s">
        <v>3577</v>
      </c>
      <c r="R703" s="50" t="s">
        <v>10</v>
      </c>
      <c r="S703" s="50" t="s">
        <v>9631</v>
      </c>
      <c r="T703" s="4" t="s">
        <v>9631</v>
      </c>
      <c r="U703" s="4">
        <v>0</v>
      </c>
    </row>
    <row r="704" spans="1:21" x14ac:dyDescent="0.25">
      <c r="A704" s="44">
        <f>IF(IF(Helper_2!$C$3&lt;&gt;"",COUNTIF(G704:H704,"*"&amp;Helper_2!$C$3&amp;"*"),0)&gt;0,MAX($A$4:A703)+1,0)</f>
        <v>0</v>
      </c>
      <c r="B704" s="44">
        <v>701</v>
      </c>
      <c r="C704" s="44">
        <f>IF(E704="","",IF(COUNTIF($G$4:G704,G704)=1,MAX($C$4:C703)+1,""))</f>
        <v>607</v>
      </c>
      <c r="D704" s="44">
        <v>701</v>
      </c>
      <c r="E704" s="50" t="s">
        <v>5460</v>
      </c>
      <c r="F704" s="50" t="s">
        <v>9628</v>
      </c>
      <c r="G704" s="50" t="s">
        <v>3574</v>
      </c>
      <c r="H704" s="50" t="s">
        <v>3574</v>
      </c>
      <c r="I704" s="50" t="s">
        <v>2389</v>
      </c>
      <c r="J704" s="50">
        <v>2273498</v>
      </c>
      <c r="K704" s="50" t="s">
        <v>7</v>
      </c>
      <c r="L704" s="50" t="s">
        <v>2656</v>
      </c>
      <c r="M704" s="50" t="s">
        <v>143</v>
      </c>
      <c r="N704" s="50" t="s">
        <v>6272</v>
      </c>
      <c r="O704" s="50">
        <v>1000002</v>
      </c>
      <c r="P704" s="50" t="s">
        <v>6290</v>
      </c>
      <c r="Q704" s="50" t="s">
        <v>3575</v>
      </c>
      <c r="R704" s="50" t="s">
        <v>10</v>
      </c>
      <c r="S704" s="50" t="s">
        <v>9629</v>
      </c>
      <c r="T704" s="4" t="s">
        <v>9629</v>
      </c>
      <c r="U704" s="4">
        <v>0</v>
      </c>
    </row>
    <row r="705" spans="1:21" x14ac:dyDescent="0.25">
      <c r="A705" s="44">
        <f>IF(IF(Helper_2!$C$3&lt;&gt;"",COUNTIF(G705:H705,"*"&amp;Helper_2!$C$3&amp;"*"),0)&gt;0,MAX($A$4:A704)+1,0)</f>
        <v>0</v>
      </c>
      <c r="B705" s="44">
        <v>702</v>
      </c>
      <c r="C705" s="44">
        <f>IF(E705="","",IF(COUNTIF($G$4:G705,G705)=1,MAX($C$4:C704)+1,""))</f>
        <v>608</v>
      </c>
      <c r="D705" s="44">
        <v>702</v>
      </c>
      <c r="E705" s="50" t="s">
        <v>5371</v>
      </c>
      <c r="F705" s="50" t="s">
        <v>9481</v>
      </c>
      <c r="G705" s="50" t="s">
        <v>3511</v>
      </c>
      <c r="H705" s="50" t="s">
        <v>3511</v>
      </c>
      <c r="I705" s="50" t="s">
        <v>2389</v>
      </c>
      <c r="J705" s="50">
        <v>2273479</v>
      </c>
      <c r="K705" s="50" t="s">
        <v>7</v>
      </c>
      <c r="L705" s="50" t="s">
        <v>2656</v>
      </c>
      <c r="M705" s="50" t="s">
        <v>143</v>
      </c>
      <c r="N705" s="50" t="s">
        <v>88</v>
      </c>
      <c r="O705" s="50">
        <v>998791</v>
      </c>
      <c r="P705" s="50" t="s">
        <v>6289</v>
      </c>
      <c r="Q705" s="50" t="s">
        <v>3512</v>
      </c>
      <c r="R705" s="50" t="s">
        <v>10</v>
      </c>
      <c r="S705" s="50" t="s">
        <v>9482</v>
      </c>
      <c r="T705" s="4" t="s">
        <v>9482</v>
      </c>
      <c r="U705" s="4">
        <v>0</v>
      </c>
    </row>
    <row r="706" spans="1:21" x14ac:dyDescent="0.25">
      <c r="A706" s="44">
        <f>IF(IF(Helper_2!$C$3&lt;&gt;"",COUNTIF(G706:H706,"*"&amp;Helper_2!$C$3&amp;"*"),0)&gt;0,MAX($A$4:A705)+1,0)</f>
        <v>0</v>
      </c>
      <c r="B706" s="44">
        <v>703</v>
      </c>
      <c r="C706" s="44">
        <f>IF(E706="","",IF(COUNTIF($G$4:G706,G706)=1,MAX($C$4:C705)+1,""))</f>
        <v>609</v>
      </c>
      <c r="D706" s="44">
        <v>703</v>
      </c>
      <c r="E706" s="50" t="s">
        <v>5370</v>
      </c>
      <c r="F706" s="50" t="s">
        <v>9479</v>
      </c>
      <c r="G706" s="50" t="s">
        <v>3509</v>
      </c>
      <c r="H706" s="50" t="s">
        <v>3509</v>
      </c>
      <c r="I706" s="50" t="s">
        <v>2389</v>
      </c>
      <c r="J706" s="50">
        <v>2273476</v>
      </c>
      <c r="K706" s="50" t="s">
        <v>7</v>
      </c>
      <c r="L706" s="50" t="s">
        <v>2656</v>
      </c>
      <c r="M706" s="50" t="s">
        <v>143</v>
      </c>
      <c r="N706" s="50" t="s">
        <v>88</v>
      </c>
      <c r="O706" s="50">
        <v>998791</v>
      </c>
      <c r="P706" s="50" t="s">
        <v>6289</v>
      </c>
      <c r="Q706" s="50" t="s">
        <v>3510</v>
      </c>
      <c r="R706" s="50" t="s">
        <v>10</v>
      </c>
      <c r="S706" s="50" t="s">
        <v>9480</v>
      </c>
      <c r="T706" s="4" t="s">
        <v>9480</v>
      </c>
      <c r="U706" s="4">
        <v>0</v>
      </c>
    </row>
    <row r="707" spans="1:21" x14ac:dyDescent="0.25">
      <c r="A707" s="44">
        <f>IF(IF(Helper_2!$C$3&lt;&gt;"",COUNTIF(G707:H707,"*"&amp;Helper_2!$C$3&amp;"*"),0)&gt;0,MAX($A$4:A706)+1,0)</f>
        <v>0</v>
      </c>
      <c r="B707" s="44">
        <v>704</v>
      </c>
      <c r="C707" s="44">
        <f>IF(E707="","",IF(COUNTIF($G$4:G707,G707)=1,MAX($C$4:C706)+1,""))</f>
        <v>610</v>
      </c>
      <c r="D707" s="44">
        <v>704</v>
      </c>
      <c r="E707" s="50" t="s">
        <v>4162</v>
      </c>
      <c r="F707" s="50" t="s">
        <v>7455</v>
      </c>
      <c r="G707" s="50" t="s">
        <v>1396</v>
      </c>
      <c r="H707" s="50" t="s">
        <v>1396</v>
      </c>
      <c r="I707" s="50" t="s">
        <v>2389</v>
      </c>
      <c r="J707" s="50">
        <v>2273467</v>
      </c>
      <c r="K707" s="50" t="s">
        <v>7</v>
      </c>
      <c r="L707" s="50" t="s">
        <v>9</v>
      </c>
      <c r="M707" s="50" t="s">
        <v>143</v>
      </c>
      <c r="N707" s="50" t="s">
        <v>6259</v>
      </c>
      <c r="O707" s="50">
        <v>947011</v>
      </c>
      <c r="P707" s="50" t="s">
        <v>6298</v>
      </c>
      <c r="Q707" s="50" t="s">
        <v>2739</v>
      </c>
      <c r="R707" s="50" t="s">
        <v>53</v>
      </c>
      <c r="S707" s="50" t="s">
        <v>7456</v>
      </c>
      <c r="T707" s="4" t="s">
        <v>7456</v>
      </c>
      <c r="U707" s="4">
        <v>0</v>
      </c>
    </row>
    <row r="708" spans="1:21" x14ac:dyDescent="0.25">
      <c r="A708" s="44">
        <f>IF(IF(Helper_2!$C$3&lt;&gt;"",COUNTIF(G708:H708,"*"&amp;Helper_2!$C$3&amp;"*"),0)&gt;0,MAX($A$4:A707)+1,0)</f>
        <v>0</v>
      </c>
      <c r="B708" s="44">
        <v>705</v>
      </c>
      <c r="C708" s="44">
        <f>IF(E708="","",IF(COUNTIF($G$4:G708,G708)=1,MAX($C$4:C707)+1,""))</f>
        <v>611</v>
      </c>
      <c r="D708" s="44">
        <v>705</v>
      </c>
      <c r="E708" s="50" t="s">
        <v>4963</v>
      </c>
      <c r="F708" s="50" t="s">
        <v>8813</v>
      </c>
      <c r="G708" s="50" t="s">
        <v>1922</v>
      </c>
      <c r="H708" s="50" t="s">
        <v>1922</v>
      </c>
      <c r="I708" s="50" t="s">
        <v>2389</v>
      </c>
      <c r="J708" s="50">
        <v>2273464</v>
      </c>
      <c r="K708" s="50" t="s">
        <v>7</v>
      </c>
      <c r="L708" s="50" t="s">
        <v>9</v>
      </c>
      <c r="M708" s="50" t="s">
        <v>143</v>
      </c>
      <c r="N708" s="50" t="s">
        <v>88</v>
      </c>
      <c r="O708" s="50">
        <v>1046800</v>
      </c>
      <c r="P708" s="50" t="s">
        <v>8814</v>
      </c>
      <c r="Q708" s="50" t="s">
        <v>690</v>
      </c>
      <c r="R708" s="50" t="s">
        <v>53</v>
      </c>
      <c r="S708" s="50" t="s">
        <v>8815</v>
      </c>
      <c r="T708" s="4" t="s">
        <v>8815</v>
      </c>
      <c r="U708" s="4">
        <v>0</v>
      </c>
    </row>
    <row r="709" spans="1:21" x14ac:dyDescent="0.25">
      <c r="A709" s="44">
        <f>IF(IF(Helper_2!$C$3&lt;&gt;"",COUNTIF(G709:H709,"*"&amp;Helper_2!$C$3&amp;"*"),0)&gt;0,MAX($A$4:A708)+1,0)</f>
        <v>0</v>
      </c>
      <c r="B709" s="44">
        <v>706</v>
      </c>
      <c r="C709" s="44">
        <f>IF(E709="","",IF(COUNTIF($G$4:G709,G709)=1,MAX($C$4:C708)+1,""))</f>
        <v>612</v>
      </c>
      <c r="D709" s="44">
        <v>706</v>
      </c>
      <c r="E709" s="50" t="s">
        <v>4185</v>
      </c>
      <c r="F709" s="50" t="s">
        <v>7500</v>
      </c>
      <c r="G709" s="50" t="s">
        <v>1412</v>
      </c>
      <c r="H709" s="50" t="s">
        <v>1412</v>
      </c>
      <c r="I709" s="50" t="s">
        <v>2389</v>
      </c>
      <c r="J709" s="50">
        <v>2273272</v>
      </c>
      <c r="K709" s="50" t="s">
        <v>7</v>
      </c>
      <c r="L709" s="50" t="s">
        <v>9</v>
      </c>
      <c r="M709" s="50" t="s">
        <v>143</v>
      </c>
      <c r="N709" s="50" t="s">
        <v>6267</v>
      </c>
      <c r="O709" s="50">
        <v>1005701</v>
      </c>
      <c r="P709" s="50" t="s">
        <v>6389</v>
      </c>
      <c r="Q709" s="50" t="s">
        <v>2756</v>
      </c>
      <c r="R709" s="50" t="s">
        <v>53</v>
      </c>
      <c r="S709" s="50" t="s">
        <v>7501</v>
      </c>
      <c r="T709" s="4" t="s">
        <v>7501</v>
      </c>
      <c r="U709" s="4">
        <v>21</v>
      </c>
    </row>
    <row r="710" spans="1:21" x14ac:dyDescent="0.25">
      <c r="A710" s="44">
        <f>IF(IF(Helper_2!$C$3&lt;&gt;"",COUNTIF(G710:H710,"*"&amp;Helper_2!$C$3&amp;"*"),0)&gt;0,MAX($A$4:A709)+1,0)</f>
        <v>0</v>
      </c>
      <c r="B710" s="44">
        <v>707</v>
      </c>
      <c r="C710" s="44">
        <f>IF(E710="","",IF(COUNTIF($G$4:G710,G710)=1,MAX($C$4:C709)+1,""))</f>
        <v>613</v>
      </c>
      <c r="D710" s="44">
        <v>707</v>
      </c>
      <c r="E710" s="50" t="s">
        <v>4189</v>
      </c>
      <c r="F710" s="50" t="s">
        <v>7508</v>
      </c>
      <c r="G710" s="50" t="s">
        <v>1415</v>
      </c>
      <c r="H710" s="50" t="s">
        <v>1415</v>
      </c>
      <c r="I710" s="50" t="s">
        <v>2389</v>
      </c>
      <c r="J710" s="50">
        <v>2273176</v>
      </c>
      <c r="K710" s="50" t="s">
        <v>7</v>
      </c>
      <c r="L710" s="50" t="s">
        <v>9</v>
      </c>
      <c r="M710" s="50" t="s">
        <v>143</v>
      </c>
      <c r="N710" s="50" t="s">
        <v>88</v>
      </c>
      <c r="O710" s="50">
        <v>994032</v>
      </c>
      <c r="P710" s="50" t="s">
        <v>6322</v>
      </c>
      <c r="Q710" s="50" t="s">
        <v>4190</v>
      </c>
      <c r="R710" s="50" t="s">
        <v>53</v>
      </c>
      <c r="S710" s="50" t="s">
        <v>7509</v>
      </c>
      <c r="T710" s="4" t="s">
        <v>7510</v>
      </c>
      <c r="U710" s="4">
        <v>0</v>
      </c>
    </row>
    <row r="711" spans="1:21" x14ac:dyDescent="0.25">
      <c r="A711" s="44">
        <f>IF(IF(Helper_2!$C$3&lt;&gt;"",COUNTIF(G711:H711,"*"&amp;Helper_2!$C$3&amp;"*"),0)&gt;0,MAX($A$4:A710)+1,0)</f>
        <v>0</v>
      </c>
      <c r="B711" s="44">
        <v>708</v>
      </c>
      <c r="C711" s="44">
        <f>IF(E711="","",IF(COUNTIF($G$4:G711,G711)=1,MAX($C$4:C710)+1,""))</f>
        <v>614</v>
      </c>
      <c r="D711" s="44">
        <v>708</v>
      </c>
      <c r="E711" s="50" t="s">
        <v>6107</v>
      </c>
      <c r="F711" s="50" t="s">
        <v>10708</v>
      </c>
      <c r="G711" s="50" t="s">
        <v>1245</v>
      </c>
      <c r="H711" s="50" t="s">
        <v>6583</v>
      </c>
      <c r="I711" s="50" t="s">
        <v>2388</v>
      </c>
      <c r="J711" s="50">
        <v>2273123</v>
      </c>
      <c r="K711" s="50" t="s">
        <v>7</v>
      </c>
      <c r="L711" s="50" t="s">
        <v>9</v>
      </c>
      <c r="M711" s="50" t="s">
        <v>143</v>
      </c>
      <c r="N711" s="50" t="s">
        <v>6261</v>
      </c>
      <c r="O711" s="50">
        <v>994146</v>
      </c>
      <c r="P711" s="50" t="s">
        <v>7152</v>
      </c>
      <c r="Q711" s="50" t="s">
        <v>6108</v>
      </c>
      <c r="R711" s="50" t="s">
        <v>163</v>
      </c>
      <c r="S711" s="50" t="s">
        <v>10709</v>
      </c>
      <c r="T711" s="4" t="s">
        <v>10710</v>
      </c>
      <c r="U711" s="4">
        <v>0.54</v>
      </c>
    </row>
    <row r="712" spans="1:21" x14ac:dyDescent="0.25">
      <c r="A712" s="44">
        <f>IF(IF(Helper_2!$C$3&lt;&gt;"",COUNTIF(G712:H712,"*"&amp;Helper_2!$C$3&amp;"*"),0)&gt;0,MAX($A$4:A711)+1,0)</f>
        <v>0</v>
      </c>
      <c r="B712" s="44">
        <v>709</v>
      </c>
      <c r="C712" s="44">
        <f>IF(E712="","",IF(COUNTIF($G$4:G712,G712)=1,MAX($C$4:C711)+1,""))</f>
        <v>615</v>
      </c>
      <c r="D712" s="44">
        <v>709</v>
      </c>
      <c r="E712" s="50" t="s">
        <v>5664</v>
      </c>
      <c r="F712" s="50" t="s">
        <v>9948</v>
      </c>
      <c r="G712" s="50" t="s">
        <v>2348</v>
      </c>
      <c r="H712" s="50" t="s">
        <v>2348</v>
      </c>
      <c r="I712" s="50" t="s">
        <v>2389</v>
      </c>
      <c r="J712" s="50">
        <v>2273113</v>
      </c>
      <c r="K712" s="50" t="s">
        <v>7</v>
      </c>
      <c r="L712" s="50" t="s">
        <v>9</v>
      </c>
      <c r="M712" s="50" t="s">
        <v>143</v>
      </c>
      <c r="N712" s="50" t="s">
        <v>6261</v>
      </c>
      <c r="O712" s="50">
        <v>1000789</v>
      </c>
      <c r="P712" s="50" t="s">
        <v>7150</v>
      </c>
      <c r="Q712" s="50" t="s">
        <v>3755</v>
      </c>
      <c r="R712" s="50" t="s">
        <v>8</v>
      </c>
      <c r="S712" s="50" t="s">
        <v>9949</v>
      </c>
      <c r="T712" s="4" t="s">
        <v>9949</v>
      </c>
      <c r="U712" s="4">
        <v>4</v>
      </c>
    </row>
    <row r="713" spans="1:21" x14ac:dyDescent="0.25">
      <c r="A713" s="44">
        <f>IF(IF(Helper_2!$C$3&lt;&gt;"",COUNTIF(G713:H713,"*"&amp;Helper_2!$C$3&amp;"*"),0)&gt;0,MAX($A$4:A712)+1,0)</f>
        <v>0</v>
      </c>
      <c r="B713" s="44">
        <v>710</v>
      </c>
      <c r="C713" s="44">
        <f>IF(E713="","",IF(COUNTIF($G$4:G713,G713)=1,MAX($C$4:C712)+1,""))</f>
        <v>616</v>
      </c>
      <c r="D713" s="44">
        <v>710</v>
      </c>
      <c r="E713" s="50" t="s">
        <v>5605</v>
      </c>
      <c r="F713" s="50" t="s">
        <v>9844</v>
      </c>
      <c r="G713" s="50" t="s">
        <v>2321</v>
      </c>
      <c r="H713" s="50" t="s">
        <v>2321</v>
      </c>
      <c r="I713" s="50" t="s">
        <v>2389</v>
      </c>
      <c r="J713" s="50">
        <v>2273099</v>
      </c>
      <c r="K713" s="50" t="s">
        <v>7</v>
      </c>
      <c r="L713" s="50" t="s">
        <v>9</v>
      </c>
      <c r="M713" s="50" t="s">
        <v>143</v>
      </c>
      <c r="N713" s="50" t="s">
        <v>6272</v>
      </c>
      <c r="O713" s="50">
        <v>1000789</v>
      </c>
      <c r="P713" s="50" t="s">
        <v>7150</v>
      </c>
      <c r="Q713" s="50" t="s">
        <v>1000</v>
      </c>
      <c r="R713" s="50" t="s">
        <v>10</v>
      </c>
      <c r="S713" s="50" t="s">
        <v>9845</v>
      </c>
      <c r="T713" s="4" t="s">
        <v>9845</v>
      </c>
      <c r="U713" s="4">
        <v>0.14399999999999999</v>
      </c>
    </row>
    <row r="714" spans="1:21" x14ac:dyDescent="0.25">
      <c r="A714" s="44">
        <f>IF(IF(Helper_2!$C$3&lt;&gt;"",COUNTIF(G714:H714,"*"&amp;Helper_2!$C$3&amp;"*"),0)&gt;0,MAX($A$4:A713)+1,0)</f>
        <v>0</v>
      </c>
      <c r="B714" s="44">
        <v>711</v>
      </c>
      <c r="C714" s="44">
        <f>IF(E714="","",IF(COUNTIF($G$4:G714,G714)=1,MAX($C$4:C713)+1,""))</f>
        <v>617</v>
      </c>
      <c r="D714" s="44">
        <v>711</v>
      </c>
      <c r="E714" s="50" t="s">
        <v>11450</v>
      </c>
      <c r="F714" s="50" t="s">
        <v>143</v>
      </c>
      <c r="G714" s="50" t="s">
        <v>11451</v>
      </c>
      <c r="H714" s="50" t="s">
        <v>11451</v>
      </c>
      <c r="I714" s="50" t="s">
        <v>2389</v>
      </c>
      <c r="J714" s="50">
        <v>2272916</v>
      </c>
      <c r="K714" s="50" t="s">
        <v>7</v>
      </c>
      <c r="L714" s="50" t="s">
        <v>9</v>
      </c>
      <c r="M714" s="50" t="s">
        <v>143</v>
      </c>
      <c r="N714" s="50" t="s">
        <v>6272</v>
      </c>
      <c r="O714" s="50">
        <v>1057112</v>
      </c>
      <c r="P714" s="50" t="s">
        <v>11452</v>
      </c>
      <c r="Q714" s="50" t="s">
        <v>11453</v>
      </c>
      <c r="R714" s="50" t="s">
        <v>53</v>
      </c>
      <c r="S714" s="50" t="s">
        <v>11454</v>
      </c>
      <c r="T714" s="4" t="s">
        <v>143</v>
      </c>
      <c r="U714" s="4">
        <v>0</v>
      </c>
    </row>
    <row r="715" spans="1:21" x14ac:dyDescent="0.25">
      <c r="A715" s="44">
        <f>IF(IF(Helper_2!$C$3&lt;&gt;"",COUNTIF(G715:H715,"*"&amp;Helper_2!$C$3&amp;"*"),0)&gt;0,MAX($A$4:A714)+1,0)</f>
        <v>0</v>
      </c>
      <c r="B715" s="44">
        <v>712</v>
      </c>
      <c r="C715" s="44">
        <f>IF(E715="","",IF(COUNTIF($G$4:G715,G715)=1,MAX($C$4:C714)+1,""))</f>
        <v>618</v>
      </c>
      <c r="D715" s="44">
        <v>712</v>
      </c>
      <c r="E715" s="50" t="s">
        <v>4585</v>
      </c>
      <c r="F715" s="50" t="s">
        <v>8231</v>
      </c>
      <c r="G715" s="50" t="s">
        <v>2988</v>
      </c>
      <c r="H715" s="50" t="s">
        <v>2988</v>
      </c>
      <c r="I715" s="50" t="s">
        <v>2389</v>
      </c>
      <c r="J715" s="50">
        <v>2272908</v>
      </c>
      <c r="K715" s="50" t="s">
        <v>7</v>
      </c>
      <c r="L715" s="50" t="s">
        <v>2656</v>
      </c>
      <c r="M715" s="50" t="s">
        <v>143</v>
      </c>
      <c r="N715" s="50" t="s">
        <v>6272</v>
      </c>
      <c r="O715" s="50">
        <v>1026580</v>
      </c>
      <c r="P715" s="50" t="s">
        <v>6302</v>
      </c>
      <c r="Q715" s="50" t="s">
        <v>2989</v>
      </c>
      <c r="R715" s="50" t="s">
        <v>53</v>
      </c>
      <c r="S715" s="50" t="s">
        <v>8232</v>
      </c>
      <c r="T715" s="4" t="s">
        <v>8232</v>
      </c>
      <c r="U715" s="4">
        <v>0</v>
      </c>
    </row>
    <row r="716" spans="1:21" x14ac:dyDescent="0.25">
      <c r="A716" s="44">
        <f>IF(IF(Helper_2!$C$3&lt;&gt;"",COUNTIF(G716:H716,"*"&amp;Helper_2!$C$3&amp;"*"),0)&gt;0,MAX($A$4:A715)+1,0)</f>
        <v>0</v>
      </c>
      <c r="B716" s="44">
        <v>713</v>
      </c>
      <c r="C716" s="44">
        <f>IF(E716="","",IF(COUNTIF($G$4:G716,G716)=1,MAX($C$4:C715)+1,""))</f>
        <v>619</v>
      </c>
      <c r="D716" s="44">
        <v>713</v>
      </c>
      <c r="E716" s="50" t="s">
        <v>5616</v>
      </c>
      <c r="F716" s="50" t="s">
        <v>9866</v>
      </c>
      <c r="G716" s="50" t="s">
        <v>3705</v>
      </c>
      <c r="H716" s="50" t="s">
        <v>3705</v>
      </c>
      <c r="I716" s="50" t="s">
        <v>2389</v>
      </c>
      <c r="J716" s="50">
        <v>2272798</v>
      </c>
      <c r="K716" s="50" t="s">
        <v>7</v>
      </c>
      <c r="L716" s="50" t="s">
        <v>2661</v>
      </c>
      <c r="M716" s="50" t="s">
        <v>143</v>
      </c>
      <c r="N716" s="50" t="s">
        <v>6261</v>
      </c>
      <c r="O716" s="50">
        <v>1116798</v>
      </c>
      <c r="P716" s="50" t="s">
        <v>6297</v>
      </c>
      <c r="Q716" s="50" t="s">
        <v>3706</v>
      </c>
      <c r="R716" s="50" t="s">
        <v>8</v>
      </c>
      <c r="S716" s="50" t="s">
        <v>9867</v>
      </c>
      <c r="T716" s="4" t="s">
        <v>9867</v>
      </c>
      <c r="U716" s="4">
        <v>0</v>
      </c>
    </row>
    <row r="717" spans="1:21" x14ac:dyDescent="0.25">
      <c r="A717" s="44">
        <f>IF(IF(Helper_2!$C$3&lt;&gt;"",COUNTIF(G717:H717,"*"&amp;Helper_2!$C$3&amp;"*"),0)&gt;0,MAX($A$4:A716)+1,0)</f>
        <v>0</v>
      </c>
      <c r="B717" s="44">
        <v>714</v>
      </c>
      <c r="C717" s="44">
        <f>IF(E717="","",IF(COUNTIF($G$4:G717,G717)=1,MAX($C$4:C716)+1,""))</f>
        <v>620</v>
      </c>
      <c r="D717" s="44">
        <v>714</v>
      </c>
      <c r="E717" s="50" t="s">
        <v>5547</v>
      </c>
      <c r="F717" s="50" t="s">
        <v>9776</v>
      </c>
      <c r="G717" s="50" t="s">
        <v>2278</v>
      </c>
      <c r="H717" s="50" t="s">
        <v>2278</v>
      </c>
      <c r="I717" s="50" t="s">
        <v>2389</v>
      </c>
      <c r="J717" s="50">
        <v>2272758</v>
      </c>
      <c r="K717" s="50" t="s">
        <v>7</v>
      </c>
      <c r="L717" s="50" t="s">
        <v>9</v>
      </c>
      <c r="M717" s="50" t="s">
        <v>143</v>
      </c>
      <c r="N717" s="50" t="s">
        <v>6283</v>
      </c>
      <c r="O717" s="50">
        <v>994041</v>
      </c>
      <c r="P717" s="50" t="s">
        <v>6456</v>
      </c>
      <c r="Q717" s="50" t="s">
        <v>984</v>
      </c>
      <c r="R717" s="50" t="s">
        <v>15</v>
      </c>
      <c r="S717" s="50" t="s">
        <v>9777</v>
      </c>
      <c r="T717" s="4" t="s">
        <v>9777</v>
      </c>
      <c r="U717" s="4">
        <v>46</v>
      </c>
    </row>
    <row r="718" spans="1:21" x14ac:dyDescent="0.25">
      <c r="A718" s="44">
        <f>IF(IF(Helper_2!$C$3&lt;&gt;"",COUNTIF(G718:H718,"*"&amp;Helper_2!$C$3&amp;"*"),0)&gt;0,MAX($A$4:A717)+1,0)</f>
        <v>0</v>
      </c>
      <c r="B718" s="44">
        <v>715</v>
      </c>
      <c r="C718" s="44">
        <f>IF(E718="","",IF(COUNTIF($G$4:G718,G718)=1,MAX($C$4:C717)+1,""))</f>
        <v>621</v>
      </c>
      <c r="D718" s="44">
        <v>715</v>
      </c>
      <c r="E718" s="50" t="s">
        <v>5546</v>
      </c>
      <c r="F718" s="50" t="s">
        <v>9774</v>
      </c>
      <c r="G718" s="50" t="s">
        <v>2277</v>
      </c>
      <c r="H718" s="50" t="s">
        <v>2277</v>
      </c>
      <c r="I718" s="50" t="s">
        <v>2389</v>
      </c>
      <c r="J718" s="50">
        <v>2272745</v>
      </c>
      <c r="K718" s="50" t="s">
        <v>7</v>
      </c>
      <c r="L718" s="50" t="s">
        <v>9</v>
      </c>
      <c r="M718" s="50" t="s">
        <v>143</v>
      </c>
      <c r="N718" s="50" t="s">
        <v>6283</v>
      </c>
      <c r="O718" s="50">
        <v>994041</v>
      </c>
      <c r="P718" s="50" t="s">
        <v>6456</v>
      </c>
      <c r="Q718" s="50" t="s">
        <v>3646</v>
      </c>
      <c r="R718" s="50" t="s">
        <v>15</v>
      </c>
      <c r="S718" s="50" t="s">
        <v>9775</v>
      </c>
      <c r="T718" s="4" t="s">
        <v>9775</v>
      </c>
      <c r="U718" s="4">
        <v>67</v>
      </c>
    </row>
    <row r="719" spans="1:21" x14ac:dyDescent="0.25">
      <c r="A719" s="44">
        <f>IF(IF(Helper_2!$C$3&lt;&gt;"",COUNTIF(G719:H719,"*"&amp;Helper_2!$C$3&amp;"*"),0)&gt;0,MAX($A$4:A718)+1,0)</f>
        <v>0</v>
      </c>
      <c r="B719" s="44">
        <v>716</v>
      </c>
      <c r="C719" s="44">
        <f>IF(E719="","",IF(COUNTIF($G$4:G719,G719)=1,MAX($C$4:C718)+1,""))</f>
        <v>622</v>
      </c>
      <c r="D719" s="44">
        <v>716</v>
      </c>
      <c r="E719" s="50" t="s">
        <v>5545</v>
      </c>
      <c r="F719" s="50" t="s">
        <v>9772</v>
      </c>
      <c r="G719" s="50" t="s">
        <v>2276</v>
      </c>
      <c r="H719" s="50" t="s">
        <v>2276</v>
      </c>
      <c r="I719" s="50" t="s">
        <v>2389</v>
      </c>
      <c r="J719" s="50">
        <v>2272737</v>
      </c>
      <c r="K719" s="50" t="s">
        <v>7</v>
      </c>
      <c r="L719" s="50" t="s">
        <v>9</v>
      </c>
      <c r="M719" s="50" t="s">
        <v>143</v>
      </c>
      <c r="N719" s="50" t="s">
        <v>6283</v>
      </c>
      <c r="O719" s="50">
        <v>994041</v>
      </c>
      <c r="P719" s="50" t="s">
        <v>6456</v>
      </c>
      <c r="Q719" s="50" t="s">
        <v>3645</v>
      </c>
      <c r="R719" s="50" t="s">
        <v>15</v>
      </c>
      <c r="S719" s="50" t="s">
        <v>9773</v>
      </c>
      <c r="T719" s="4" t="s">
        <v>9773</v>
      </c>
      <c r="U719" s="4">
        <v>23</v>
      </c>
    </row>
    <row r="720" spans="1:21" x14ac:dyDescent="0.25">
      <c r="A720" s="44">
        <f>IF(IF(Helper_2!$C$3&lt;&gt;"",COUNTIF(G720:H720,"*"&amp;Helper_2!$C$3&amp;"*"),0)&gt;0,MAX($A$4:A719)+1,0)</f>
        <v>0</v>
      </c>
      <c r="B720" s="44">
        <v>717</v>
      </c>
      <c r="C720" s="44">
        <f>IF(E720="","",IF(COUNTIF($G$4:G720,G720)=1,MAX($C$4:C719)+1,""))</f>
        <v>623</v>
      </c>
      <c r="D720" s="44">
        <v>717</v>
      </c>
      <c r="E720" s="50" t="s">
        <v>5161</v>
      </c>
      <c r="F720" s="50" t="s">
        <v>9144</v>
      </c>
      <c r="G720" s="50" t="s">
        <v>2046</v>
      </c>
      <c r="H720" s="50" t="s">
        <v>2046</v>
      </c>
      <c r="I720" s="50" t="s">
        <v>2389</v>
      </c>
      <c r="J720" s="50">
        <v>2272728</v>
      </c>
      <c r="K720" s="50" t="s">
        <v>7</v>
      </c>
      <c r="L720" s="50" t="s">
        <v>9</v>
      </c>
      <c r="M720" s="50" t="s">
        <v>143</v>
      </c>
      <c r="N720" s="50" t="s">
        <v>6267</v>
      </c>
      <c r="O720" s="50">
        <v>994535</v>
      </c>
      <c r="P720" s="50" t="s">
        <v>6516</v>
      </c>
      <c r="Q720" s="50" t="s">
        <v>800</v>
      </c>
      <c r="R720" s="50" t="s">
        <v>10</v>
      </c>
      <c r="S720" s="50" t="s">
        <v>9145</v>
      </c>
      <c r="T720" s="4" t="s">
        <v>9145</v>
      </c>
      <c r="U720" s="4">
        <v>0.216</v>
      </c>
    </row>
    <row r="721" spans="1:21" x14ac:dyDescent="0.25">
      <c r="A721" s="44">
        <f>IF(IF(Helper_2!$C$3&lt;&gt;"",COUNTIF(G721:H721,"*"&amp;Helper_2!$C$3&amp;"*"),0)&gt;0,MAX($A$4:A720)+1,0)</f>
        <v>0</v>
      </c>
      <c r="B721" s="44">
        <v>718</v>
      </c>
      <c r="C721" s="44">
        <f>IF(E721="","",IF(COUNTIF($G$4:G721,G721)=1,MAX($C$4:C720)+1,""))</f>
        <v>624</v>
      </c>
      <c r="D721" s="44">
        <v>718</v>
      </c>
      <c r="E721" s="50" t="s">
        <v>4085</v>
      </c>
      <c r="F721" s="50" t="s">
        <v>7318</v>
      </c>
      <c r="G721" s="50" t="s">
        <v>2693</v>
      </c>
      <c r="H721" s="50" t="s">
        <v>2693</v>
      </c>
      <c r="I721" s="50" t="s">
        <v>2389</v>
      </c>
      <c r="J721" s="50">
        <v>2272717</v>
      </c>
      <c r="K721" s="50" t="s">
        <v>7</v>
      </c>
      <c r="L721" s="50" t="s">
        <v>2656</v>
      </c>
      <c r="M721" s="50" t="s">
        <v>143</v>
      </c>
      <c r="N721" s="50" t="s">
        <v>6261</v>
      </c>
      <c r="O721" s="50">
        <v>994146</v>
      </c>
      <c r="P721" s="50" t="s">
        <v>7152</v>
      </c>
      <c r="Q721" s="50" t="s">
        <v>2694</v>
      </c>
      <c r="R721" s="50" t="s">
        <v>10</v>
      </c>
      <c r="S721" s="50" t="s">
        <v>7319</v>
      </c>
      <c r="T721" s="4" t="s">
        <v>7319</v>
      </c>
      <c r="U721" s="4">
        <v>0.86399999999999999</v>
      </c>
    </row>
    <row r="722" spans="1:21" x14ac:dyDescent="0.25">
      <c r="A722" s="44">
        <f>IF(IF(Helper_2!$C$3&lt;&gt;"",COUNTIF(G722:H722,"*"&amp;Helper_2!$C$3&amp;"*"),0)&gt;0,MAX($A$4:A721)+1,0)</f>
        <v>0</v>
      </c>
      <c r="B722" s="44">
        <v>719</v>
      </c>
      <c r="C722" s="44">
        <f>IF(E722="","",IF(COUNTIF($G$4:G722,G722)=1,MAX($C$4:C721)+1,""))</f>
        <v>625</v>
      </c>
      <c r="D722" s="44">
        <v>719</v>
      </c>
      <c r="E722" s="50" t="s">
        <v>5541</v>
      </c>
      <c r="F722" s="50" t="s">
        <v>9766</v>
      </c>
      <c r="G722" s="50" t="s">
        <v>2275</v>
      </c>
      <c r="H722" s="50" t="s">
        <v>2275</v>
      </c>
      <c r="I722" s="50" t="s">
        <v>2389</v>
      </c>
      <c r="J722" s="50">
        <v>2272702</v>
      </c>
      <c r="K722" s="50" t="s">
        <v>7</v>
      </c>
      <c r="L722" s="50" t="s">
        <v>9</v>
      </c>
      <c r="M722" s="50" t="s">
        <v>143</v>
      </c>
      <c r="N722" s="50" t="s">
        <v>88</v>
      </c>
      <c r="O722" s="50">
        <v>996710</v>
      </c>
      <c r="P722" s="50" t="s">
        <v>6269</v>
      </c>
      <c r="Q722" s="50" t="s">
        <v>3642</v>
      </c>
      <c r="R722" s="50" t="s">
        <v>17</v>
      </c>
      <c r="S722" s="50" t="s">
        <v>9767</v>
      </c>
      <c r="T722" s="4" t="s">
        <v>9767</v>
      </c>
      <c r="U722" s="4">
        <v>0</v>
      </c>
    </row>
    <row r="723" spans="1:21" x14ac:dyDescent="0.25">
      <c r="A723" s="44">
        <f>IF(IF(Helper_2!$C$3&lt;&gt;"",COUNTIF(G723:H723,"*"&amp;Helper_2!$C$3&amp;"*"),0)&gt;0,MAX($A$4:A722)+1,0)</f>
        <v>0</v>
      </c>
      <c r="B723" s="44">
        <v>720</v>
      </c>
      <c r="C723" s="44">
        <f>IF(E723="","",IF(COUNTIF($G$4:G723,G723)=1,MAX($C$4:C722)+1,""))</f>
        <v>626</v>
      </c>
      <c r="D723" s="44">
        <v>720</v>
      </c>
      <c r="E723" s="50" t="s">
        <v>4649</v>
      </c>
      <c r="F723" s="50" t="s">
        <v>11455</v>
      </c>
      <c r="G723" s="50" t="s">
        <v>3030</v>
      </c>
      <c r="H723" s="50" t="s">
        <v>3030</v>
      </c>
      <c r="I723" s="50" t="s">
        <v>2389</v>
      </c>
      <c r="J723" s="50">
        <v>2272680</v>
      </c>
      <c r="K723" s="50" t="s">
        <v>7</v>
      </c>
      <c r="L723" s="50" t="s">
        <v>2661</v>
      </c>
      <c r="M723" s="50" t="s">
        <v>143</v>
      </c>
      <c r="N723" s="50" t="s">
        <v>6263</v>
      </c>
      <c r="O723" s="50">
        <v>994043</v>
      </c>
      <c r="P723" s="50" t="s">
        <v>6284</v>
      </c>
      <c r="Q723" s="50" t="s">
        <v>3031</v>
      </c>
      <c r="R723" s="50" t="s">
        <v>53</v>
      </c>
      <c r="S723" s="50" t="s">
        <v>11456</v>
      </c>
      <c r="T723" s="4" t="s">
        <v>11456</v>
      </c>
      <c r="U723" s="4">
        <v>0</v>
      </c>
    </row>
    <row r="724" spans="1:21" x14ac:dyDescent="0.25">
      <c r="A724" s="44">
        <f>IF(IF(Helper_2!$C$3&lt;&gt;"",COUNTIF(G724:H724,"*"&amp;Helper_2!$C$3&amp;"*"),0)&gt;0,MAX($A$4:A723)+1,0)</f>
        <v>0</v>
      </c>
      <c r="B724" s="44">
        <v>721</v>
      </c>
      <c r="C724" s="44">
        <f>IF(E724="","",IF(COUNTIF($G$4:G724,G724)=1,MAX($C$4:C723)+1,""))</f>
        <v>627</v>
      </c>
      <c r="D724" s="44">
        <v>721</v>
      </c>
      <c r="E724" s="50" t="s">
        <v>5475</v>
      </c>
      <c r="F724" s="50" t="s">
        <v>9654</v>
      </c>
      <c r="G724" s="50" t="s">
        <v>3581</v>
      </c>
      <c r="H724" s="50" t="s">
        <v>3581</v>
      </c>
      <c r="I724" s="50" t="s">
        <v>2389</v>
      </c>
      <c r="J724" s="50">
        <v>2272673</v>
      </c>
      <c r="K724" s="50" t="s">
        <v>7</v>
      </c>
      <c r="L724" s="50" t="s">
        <v>2656</v>
      </c>
      <c r="M724" s="50" t="s">
        <v>143</v>
      </c>
      <c r="N724" s="50" t="s">
        <v>6267</v>
      </c>
      <c r="O724" s="50">
        <v>995211</v>
      </c>
      <c r="P724" s="50" t="s">
        <v>6339</v>
      </c>
      <c r="Q724" s="50" t="s">
        <v>3582</v>
      </c>
      <c r="R724" s="50" t="s">
        <v>10</v>
      </c>
      <c r="S724" s="50" t="s">
        <v>9655</v>
      </c>
      <c r="T724" s="4" t="s">
        <v>9655</v>
      </c>
      <c r="U724" s="4">
        <v>0</v>
      </c>
    </row>
    <row r="725" spans="1:21" x14ac:dyDescent="0.25">
      <c r="A725" s="44">
        <f>IF(IF(Helper_2!$C$3&lt;&gt;"",COUNTIF(G725:H725,"*"&amp;Helper_2!$C$3&amp;"*"),0)&gt;0,MAX($A$4:A724)+1,0)</f>
        <v>0</v>
      </c>
      <c r="B725" s="44">
        <v>722</v>
      </c>
      <c r="C725" s="44">
        <f>IF(E725="","",IF(COUNTIF($G$4:G725,G725)=1,MAX($C$4:C724)+1,""))</f>
        <v>628</v>
      </c>
      <c r="D725" s="44">
        <v>722</v>
      </c>
      <c r="E725" s="50" t="s">
        <v>11457</v>
      </c>
      <c r="F725" s="50" t="s">
        <v>9589</v>
      </c>
      <c r="G725" s="50" t="s">
        <v>3561</v>
      </c>
      <c r="H725" s="50" t="s">
        <v>3561</v>
      </c>
      <c r="I725" s="50" t="s">
        <v>2389</v>
      </c>
      <c r="J725" s="50">
        <v>2272665</v>
      </c>
      <c r="K725" s="50" t="s">
        <v>7</v>
      </c>
      <c r="L725" s="50" t="s">
        <v>2661</v>
      </c>
      <c r="M725" s="50" t="s">
        <v>143</v>
      </c>
      <c r="N725" s="50" t="s">
        <v>6261</v>
      </c>
      <c r="O725" s="50">
        <v>996272</v>
      </c>
      <c r="P725" s="50" t="s">
        <v>7172</v>
      </c>
      <c r="Q725" s="50" t="s">
        <v>11458</v>
      </c>
      <c r="R725" s="50" t="s">
        <v>17</v>
      </c>
      <c r="S725" s="50" t="s">
        <v>11082</v>
      </c>
      <c r="T725" s="4" t="s">
        <v>11082</v>
      </c>
      <c r="U725" s="4">
        <v>4.9000000000000004</v>
      </c>
    </row>
    <row r="726" spans="1:21" x14ac:dyDescent="0.25">
      <c r="A726" s="44">
        <f>IF(IF(Helper_2!$C$3&lt;&gt;"",COUNTIF(G726:H726,"*"&amp;Helper_2!$C$3&amp;"*"),0)&gt;0,MAX($A$4:A725)+1,0)</f>
        <v>0</v>
      </c>
      <c r="B726" s="44">
        <v>723</v>
      </c>
      <c r="C726" s="44">
        <f>IF(E726="","",IF(COUNTIF($G$4:G726,G726)=1,MAX($C$4:C725)+1,""))</f>
        <v>629</v>
      </c>
      <c r="D726" s="44">
        <v>723</v>
      </c>
      <c r="E726" s="50" t="s">
        <v>11459</v>
      </c>
      <c r="F726" s="50" t="s">
        <v>7447</v>
      </c>
      <c r="G726" s="50" t="s">
        <v>1394</v>
      </c>
      <c r="H726" s="50" t="s">
        <v>1394</v>
      </c>
      <c r="I726" s="50" t="s">
        <v>2389</v>
      </c>
      <c r="J726" s="50">
        <v>2272529</v>
      </c>
      <c r="K726" s="50" t="s">
        <v>7</v>
      </c>
      <c r="L726" s="50" t="s">
        <v>9</v>
      </c>
      <c r="M726" s="50" t="s">
        <v>143</v>
      </c>
      <c r="N726" s="50" t="s">
        <v>6283</v>
      </c>
      <c r="O726" s="50">
        <v>1117447</v>
      </c>
      <c r="P726" s="50" t="s">
        <v>6300</v>
      </c>
      <c r="Q726" s="50" t="s">
        <v>11460</v>
      </c>
      <c r="R726" s="50" t="s">
        <v>15</v>
      </c>
      <c r="S726" s="50" t="s">
        <v>11461</v>
      </c>
      <c r="T726" s="4" t="s">
        <v>11462</v>
      </c>
      <c r="U726" s="4">
        <v>0</v>
      </c>
    </row>
    <row r="727" spans="1:21" x14ac:dyDescent="0.25">
      <c r="A727" s="44">
        <f>IF(IF(Helper_2!$C$3&lt;&gt;"",COUNTIF(G727:H727,"*"&amp;Helper_2!$C$3&amp;"*"),0)&gt;0,MAX($A$4:A726)+1,0)</f>
        <v>0</v>
      </c>
      <c r="B727" s="44">
        <v>724</v>
      </c>
      <c r="C727" s="44">
        <f>IF(E727="","",IF(COUNTIF($G$4:G727,G727)=1,MAX($C$4:C726)+1,""))</f>
        <v>630</v>
      </c>
      <c r="D727" s="44">
        <v>724</v>
      </c>
      <c r="E727" s="50" t="s">
        <v>11463</v>
      </c>
      <c r="F727" s="50" t="s">
        <v>9264</v>
      </c>
      <c r="G727" s="50" t="s">
        <v>2094</v>
      </c>
      <c r="H727" s="50" t="s">
        <v>2094</v>
      </c>
      <c r="I727" s="50" t="s">
        <v>2389</v>
      </c>
      <c r="J727" s="50">
        <v>2272526</v>
      </c>
      <c r="K727" s="50" t="s">
        <v>7</v>
      </c>
      <c r="L727" s="50" t="s">
        <v>9</v>
      </c>
      <c r="M727" s="50" t="s">
        <v>143</v>
      </c>
      <c r="N727" s="50" t="s">
        <v>6283</v>
      </c>
      <c r="O727" s="50">
        <v>1117096</v>
      </c>
      <c r="P727" s="50" t="s">
        <v>6319</v>
      </c>
      <c r="Q727" s="50" t="s">
        <v>11464</v>
      </c>
      <c r="R727" s="50" t="s">
        <v>15</v>
      </c>
      <c r="S727" s="50" t="s">
        <v>11465</v>
      </c>
      <c r="T727" s="4" t="s">
        <v>11466</v>
      </c>
      <c r="U727" s="4">
        <v>0</v>
      </c>
    </row>
    <row r="728" spans="1:21" x14ac:dyDescent="0.25">
      <c r="A728" s="44">
        <f>IF(IF(Helper_2!$C$3&lt;&gt;"",COUNTIF(G728:H728,"*"&amp;Helper_2!$C$3&amp;"*"),0)&gt;0,MAX($A$4:A727)+1,0)</f>
        <v>0</v>
      </c>
      <c r="B728" s="44">
        <v>725</v>
      </c>
      <c r="C728" s="44">
        <f>IF(E728="","",IF(COUNTIF($G$4:G728,G728)=1,MAX($C$4:C727)+1,""))</f>
        <v>631</v>
      </c>
      <c r="D728" s="44">
        <v>725</v>
      </c>
      <c r="E728" s="50" t="s">
        <v>5268</v>
      </c>
      <c r="F728" s="50" t="s">
        <v>9294</v>
      </c>
      <c r="G728" s="50" t="s">
        <v>2108</v>
      </c>
      <c r="H728" s="50" t="s">
        <v>2108</v>
      </c>
      <c r="I728" s="50" t="s">
        <v>2389</v>
      </c>
      <c r="J728" s="50">
        <v>2272515</v>
      </c>
      <c r="K728" s="50" t="s">
        <v>7</v>
      </c>
      <c r="L728" s="50" t="s">
        <v>9</v>
      </c>
      <c r="M728" s="50" t="s">
        <v>143</v>
      </c>
      <c r="N728" s="50" t="s">
        <v>6283</v>
      </c>
      <c r="O728" s="50">
        <v>1117096</v>
      </c>
      <c r="P728" s="50" t="s">
        <v>6319</v>
      </c>
      <c r="Q728" s="50" t="s">
        <v>846</v>
      </c>
      <c r="R728" s="50" t="s">
        <v>15</v>
      </c>
      <c r="S728" s="50" t="s">
        <v>11467</v>
      </c>
      <c r="T728" s="4" t="s">
        <v>11468</v>
      </c>
      <c r="U728" s="4">
        <v>0</v>
      </c>
    </row>
    <row r="729" spans="1:21" x14ac:dyDescent="0.25">
      <c r="A729" s="44">
        <f>IF(IF(Helper_2!$C$3&lt;&gt;"",COUNTIF(G729:H729,"*"&amp;Helper_2!$C$3&amp;"*"),0)&gt;0,MAX($A$4:A728)+1,0)</f>
        <v>0</v>
      </c>
      <c r="B729" s="44">
        <v>726</v>
      </c>
      <c r="C729" s="44">
        <f>IF(E729="","",IF(COUNTIF($G$4:G729,G729)=1,MAX($C$4:C728)+1,""))</f>
        <v>632</v>
      </c>
      <c r="D729" s="44">
        <v>726</v>
      </c>
      <c r="E729" s="50" t="s">
        <v>11469</v>
      </c>
      <c r="F729" s="50" t="s">
        <v>9407</v>
      </c>
      <c r="G729" s="50" t="s">
        <v>2158</v>
      </c>
      <c r="H729" s="50" t="s">
        <v>2158</v>
      </c>
      <c r="I729" s="50" t="s">
        <v>2389</v>
      </c>
      <c r="J729" s="50">
        <v>2272511</v>
      </c>
      <c r="K729" s="50" t="s">
        <v>7</v>
      </c>
      <c r="L729" s="50" t="s">
        <v>9</v>
      </c>
      <c r="M729" s="50" t="s">
        <v>143</v>
      </c>
      <c r="N729" s="50" t="s">
        <v>6283</v>
      </c>
      <c r="O729" s="50">
        <v>1117096</v>
      </c>
      <c r="P729" s="50" t="s">
        <v>6319</v>
      </c>
      <c r="Q729" s="50" t="s">
        <v>11470</v>
      </c>
      <c r="R729" s="50" t="s">
        <v>53</v>
      </c>
      <c r="S729" s="50" t="s">
        <v>11471</v>
      </c>
      <c r="T729" s="4" t="s">
        <v>11472</v>
      </c>
      <c r="U729" s="4">
        <v>0</v>
      </c>
    </row>
    <row r="730" spans="1:21" x14ac:dyDescent="0.25">
      <c r="A730" s="44">
        <f>IF(IF(Helper_2!$C$3&lt;&gt;"",COUNTIF(G730:H730,"*"&amp;Helper_2!$C$3&amp;"*"),0)&gt;0,MAX($A$4:A729)+1,0)</f>
        <v>0</v>
      </c>
      <c r="B730" s="44">
        <v>727</v>
      </c>
      <c r="C730" s="44">
        <f>IF(E730="","",IF(COUNTIF($G$4:G730,G730)=1,MAX($C$4:C729)+1,""))</f>
        <v>633</v>
      </c>
      <c r="D730" s="44">
        <v>727</v>
      </c>
      <c r="E730" s="50" t="s">
        <v>4955</v>
      </c>
      <c r="F730" s="50" t="s">
        <v>8801</v>
      </c>
      <c r="G730" s="50" t="s">
        <v>1919</v>
      </c>
      <c r="H730" s="50" t="s">
        <v>1919</v>
      </c>
      <c r="I730" s="50" t="s">
        <v>2389</v>
      </c>
      <c r="J730" s="50">
        <v>2272485</v>
      </c>
      <c r="K730" s="50" t="s">
        <v>7</v>
      </c>
      <c r="L730" s="50" t="s">
        <v>9</v>
      </c>
      <c r="M730" s="50" t="s">
        <v>143</v>
      </c>
      <c r="N730" s="50" t="s">
        <v>6283</v>
      </c>
      <c r="O730" s="50">
        <v>1147433</v>
      </c>
      <c r="P730" s="50" t="s">
        <v>6517</v>
      </c>
      <c r="Q730" s="50" t="s">
        <v>689</v>
      </c>
      <c r="R730" s="50" t="s">
        <v>15</v>
      </c>
      <c r="S730" s="50" t="s">
        <v>8802</v>
      </c>
      <c r="T730" s="4" t="s">
        <v>8802</v>
      </c>
      <c r="U730" s="4">
        <v>410</v>
      </c>
    </row>
    <row r="731" spans="1:21" x14ac:dyDescent="0.25">
      <c r="A731" s="44">
        <f>IF(IF(Helper_2!$C$3&lt;&gt;"",COUNTIF(G731:H731,"*"&amp;Helper_2!$C$3&amp;"*"),0)&gt;0,MAX($A$4:A730)+1,0)</f>
        <v>0</v>
      </c>
      <c r="B731" s="44">
        <v>728</v>
      </c>
      <c r="C731" s="44">
        <f>IF(E731="","",IF(COUNTIF($G$4:G731,G731)=1,MAX($C$4:C730)+1,""))</f>
        <v>634</v>
      </c>
      <c r="D731" s="44">
        <v>728</v>
      </c>
      <c r="E731" s="50" t="s">
        <v>4650</v>
      </c>
      <c r="F731" s="50" t="s">
        <v>8333</v>
      </c>
      <c r="G731" s="50" t="s">
        <v>3032</v>
      </c>
      <c r="H731" s="50" t="s">
        <v>3032</v>
      </c>
      <c r="I731" s="50" t="s">
        <v>2389</v>
      </c>
      <c r="J731" s="50">
        <v>2272439</v>
      </c>
      <c r="K731" s="50" t="s">
        <v>7</v>
      </c>
      <c r="L731" s="50" t="s">
        <v>9</v>
      </c>
      <c r="M731" s="50" t="s">
        <v>143</v>
      </c>
      <c r="N731" s="50" t="s">
        <v>6261</v>
      </c>
      <c r="O731" s="50">
        <v>995234</v>
      </c>
      <c r="P731" s="50" t="s">
        <v>6320</v>
      </c>
      <c r="Q731" s="50" t="s">
        <v>549</v>
      </c>
      <c r="R731" s="50" t="s">
        <v>8</v>
      </c>
      <c r="S731" s="50" t="s">
        <v>8334</v>
      </c>
      <c r="T731" s="4" t="s">
        <v>8334</v>
      </c>
      <c r="U731" s="4">
        <v>3.0000000000000001E-3</v>
      </c>
    </row>
    <row r="732" spans="1:21" x14ac:dyDescent="0.25">
      <c r="A732" s="44">
        <f>IF(IF(Helper_2!$C$3&lt;&gt;"",COUNTIF(G732:H732,"*"&amp;Helper_2!$C$3&amp;"*"),0)&gt;0,MAX($A$4:A731)+1,0)</f>
        <v>0</v>
      </c>
      <c r="B732" s="44">
        <v>729</v>
      </c>
      <c r="C732" s="44">
        <f>IF(E732="","",IF(COUNTIF($G$4:G732,G732)=1,MAX($C$4:C731)+1,""))</f>
        <v>635</v>
      </c>
      <c r="D732" s="44">
        <v>729</v>
      </c>
      <c r="E732" s="50" t="s">
        <v>5436</v>
      </c>
      <c r="F732" s="50" t="s">
        <v>9592</v>
      </c>
      <c r="G732" s="50" t="s">
        <v>3562</v>
      </c>
      <c r="H732" s="50" t="s">
        <v>3562</v>
      </c>
      <c r="I732" s="50" t="s">
        <v>2389</v>
      </c>
      <c r="J732" s="50">
        <v>2272411</v>
      </c>
      <c r="K732" s="50" t="s">
        <v>7</v>
      </c>
      <c r="L732" s="50" t="s">
        <v>2656</v>
      </c>
      <c r="M732" s="50" t="s">
        <v>143</v>
      </c>
      <c r="N732" s="50" t="s">
        <v>88</v>
      </c>
      <c r="O732" s="50">
        <v>950309</v>
      </c>
      <c r="P732" s="50" t="s">
        <v>6301</v>
      </c>
      <c r="Q732" s="50" t="s">
        <v>3563</v>
      </c>
      <c r="R732" s="50" t="s">
        <v>17</v>
      </c>
      <c r="S732" s="50" t="s">
        <v>11473</v>
      </c>
      <c r="T732" s="4" t="s">
        <v>11473</v>
      </c>
      <c r="U732" s="4">
        <v>0</v>
      </c>
    </row>
    <row r="733" spans="1:21" x14ac:dyDescent="0.25">
      <c r="A733" s="44">
        <f>IF(IF(Helper_2!$C$3&lt;&gt;"",COUNTIF(G733:H733,"*"&amp;Helper_2!$C$3&amp;"*"),0)&gt;0,MAX($A$4:A732)+1,0)</f>
        <v>0</v>
      </c>
      <c r="B733" s="44">
        <v>730</v>
      </c>
      <c r="C733" s="44">
        <f>IF(E733="","",IF(COUNTIF($G$4:G733,G733)=1,MAX($C$4:C732)+1,""))</f>
        <v>636</v>
      </c>
      <c r="D733" s="44">
        <v>730</v>
      </c>
      <c r="E733" s="50" t="s">
        <v>5435</v>
      </c>
      <c r="F733" s="50" t="s">
        <v>9590</v>
      </c>
      <c r="G733" s="50" t="s">
        <v>2215</v>
      </c>
      <c r="H733" s="50" t="s">
        <v>2215</v>
      </c>
      <c r="I733" s="50" t="s">
        <v>2389</v>
      </c>
      <c r="J733" s="50">
        <v>2272395</v>
      </c>
      <c r="K733" s="50" t="s">
        <v>7</v>
      </c>
      <c r="L733" s="50" t="s">
        <v>9</v>
      </c>
      <c r="M733" s="50" t="s">
        <v>143</v>
      </c>
      <c r="N733" s="50" t="s">
        <v>6259</v>
      </c>
      <c r="O733" s="50">
        <v>950309</v>
      </c>
      <c r="P733" s="50" t="s">
        <v>6301</v>
      </c>
      <c r="Q733" s="50" t="s">
        <v>930</v>
      </c>
      <c r="R733" s="50" t="s">
        <v>53</v>
      </c>
      <c r="S733" s="50" t="s">
        <v>9591</v>
      </c>
      <c r="T733" s="4" t="s">
        <v>9591</v>
      </c>
      <c r="U733" s="4">
        <v>0</v>
      </c>
    </row>
    <row r="734" spans="1:21" x14ac:dyDescent="0.25">
      <c r="A734" s="44">
        <f>IF(IF(Helper_2!$C$3&lt;&gt;"",COUNTIF(G734:H734,"*"&amp;Helper_2!$C$3&amp;"*"),0)&gt;0,MAX($A$4:A733)+1,0)</f>
        <v>0</v>
      </c>
      <c r="B734" s="44">
        <v>731</v>
      </c>
      <c r="C734" s="44">
        <f>IF(E734="","",IF(COUNTIF($G$4:G734,G734)=1,MAX($C$4:C733)+1,""))</f>
        <v>637</v>
      </c>
      <c r="D734" s="44">
        <v>731</v>
      </c>
      <c r="E734" s="50" t="s">
        <v>5388</v>
      </c>
      <c r="F734" s="50" t="s">
        <v>9512</v>
      </c>
      <c r="G734" s="50" t="s">
        <v>2189</v>
      </c>
      <c r="H734" s="50" t="s">
        <v>2189</v>
      </c>
      <c r="I734" s="50" t="s">
        <v>2389</v>
      </c>
      <c r="J734" s="50">
        <v>2272353</v>
      </c>
      <c r="K734" s="50" t="s">
        <v>7</v>
      </c>
      <c r="L734" s="50" t="s">
        <v>9</v>
      </c>
      <c r="M734" s="50" t="s">
        <v>143</v>
      </c>
      <c r="N734" s="50" t="s">
        <v>6272</v>
      </c>
      <c r="O734" s="50">
        <v>1046560</v>
      </c>
      <c r="P734" s="50" t="s">
        <v>6316</v>
      </c>
      <c r="Q734" s="50" t="s">
        <v>906</v>
      </c>
      <c r="R734" s="50" t="s">
        <v>53</v>
      </c>
      <c r="S734" s="50" t="s">
        <v>9513</v>
      </c>
      <c r="T734" s="4" t="s">
        <v>9513</v>
      </c>
      <c r="U734" s="4">
        <v>0</v>
      </c>
    </row>
    <row r="735" spans="1:21" x14ac:dyDescent="0.25">
      <c r="A735" s="44">
        <f>IF(IF(Helper_2!$C$3&lt;&gt;"",COUNTIF(G735:H735,"*"&amp;Helper_2!$C$3&amp;"*"),0)&gt;0,MAX($A$4:A734)+1,0)</f>
        <v>0</v>
      </c>
      <c r="B735" s="44">
        <v>732</v>
      </c>
      <c r="C735" s="44">
        <f>IF(E735="","",IF(COUNTIF($G$4:G735,G735)=1,MAX($C$4:C734)+1,""))</f>
        <v>638</v>
      </c>
      <c r="D735" s="44">
        <v>732</v>
      </c>
      <c r="E735" s="50" t="s">
        <v>4939</v>
      </c>
      <c r="F735" s="50" t="s">
        <v>8790</v>
      </c>
      <c r="G735" s="50" t="s">
        <v>3196</v>
      </c>
      <c r="H735" s="50" t="s">
        <v>3196</v>
      </c>
      <c r="I735" s="50" t="s">
        <v>2389</v>
      </c>
      <c r="J735" s="50">
        <v>2271946</v>
      </c>
      <c r="K735" s="50" t="s">
        <v>7</v>
      </c>
      <c r="L735" s="50" t="s">
        <v>2656</v>
      </c>
      <c r="M735" s="50" t="s">
        <v>143</v>
      </c>
      <c r="N735" s="50" t="s">
        <v>6267</v>
      </c>
      <c r="O735" s="50">
        <v>994455</v>
      </c>
      <c r="P735" s="50" t="s">
        <v>6293</v>
      </c>
      <c r="Q735" s="50" t="s">
        <v>3197</v>
      </c>
      <c r="R735" s="50" t="s">
        <v>10</v>
      </c>
      <c r="S735" s="50" t="s">
        <v>8791</v>
      </c>
      <c r="T735" s="4" t="s">
        <v>8791</v>
      </c>
      <c r="U735" s="4">
        <v>0</v>
      </c>
    </row>
    <row r="736" spans="1:21" x14ac:dyDescent="0.25">
      <c r="A736" s="44">
        <f>IF(IF(Helper_2!$C$3&lt;&gt;"",COUNTIF(G736:H736,"*"&amp;Helper_2!$C$3&amp;"*"),0)&gt;0,MAX($A$4:A735)+1,0)</f>
        <v>0</v>
      </c>
      <c r="B736" s="44">
        <v>733</v>
      </c>
      <c r="C736" s="44">
        <f>IF(E736="","",IF(COUNTIF($G$4:G736,G736)=1,MAX($C$4:C735)+1,""))</f>
        <v>639</v>
      </c>
      <c r="D736" s="44">
        <v>733</v>
      </c>
      <c r="E736" s="50" t="s">
        <v>4149</v>
      </c>
      <c r="F736" s="50" t="s">
        <v>7432</v>
      </c>
      <c r="G736" s="50" t="s">
        <v>1387</v>
      </c>
      <c r="H736" s="50" t="s">
        <v>1387</v>
      </c>
      <c r="I736" s="50" t="s">
        <v>2389</v>
      </c>
      <c r="J736" s="50">
        <v>2271933</v>
      </c>
      <c r="K736" s="50" t="s">
        <v>7</v>
      </c>
      <c r="L736" s="50" t="s">
        <v>9</v>
      </c>
      <c r="M736" s="50" t="s">
        <v>143</v>
      </c>
      <c r="N736" s="50" t="s">
        <v>6259</v>
      </c>
      <c r="O736" s="50">
        <v>994661</v>
      </c>
      <c r="P736" s="50" t="s">
        <v>6307</v>
      </c>
      <c r="Q736" s="50" t="s">
        <v>305</v>
      </c>
      <c r="R736" s="50" t="s">
        <v>53</v>
      </c>
      <c r="S736" s="50" t="s">
        <v>7433</v>
      </c>
      <c r="T736" s="4" t="s">
        <v>7433</v>
      </c>
      <c r="U736" s="4">
        <v>0</v>
      </c>
    </row>
    <row r="737" spans="1:21" x14ac:dyDescent="0.25">
      <c r="A737" s="44">
        <f>IF(IF(Helper_2!$C$3&lt;&gt;"",COUNTIF(G737:H737,"*"&amp;Helper_2!$C$3&amp;"*"),0)&gt;0,MAX($A$4:A736)+1,0)</f>
        <v>0</v>
      </c>
      <c r="B737" s="44">
        <v>734</v>
      </c>
      <c r="C737" s="44">
        <f>IF(E737="","",IF(COUNTIF($G$4:G737,G737)=1,MAX($C$4:C736)+1,""))</f>
        <v>640</v>
      </c>
      <c r="D737" s="44">
        <v>734</v>
      </c>
      <c r="E737" s="50" t="s">
        <v>11474</v>
      </c>
      <c r="F737" s="50" t="s">
        <v>8626</v>
      </c>
      <c r="G737" s="50" t="s">
        <v>1817</v>
      </c>
      <c r="H737" s="50" t="s">
        <v>1817</v>
      </c>
      <c r="I737" s="50" t="s">
        <v>2389</v>
      </c>
      <c r="J737" s="50">
        <v>2271930</v>
      </c>
      <c r="K737" s="50" t="s">
        <v>7</v>
      </c>
      <c r="L737" s="50" t="s">
        <v>9</v>
      </c>
      <c r="M737" s="50" t="s">
        <v>143</v>
      </c>
      <c r="N737" s="50" t="s">
        <v>6261</v>
      </c>
      <c r="O737" s="50">
        <v>995218</v>
      </c>
      <c r="P737" s="50" t="s">
        <v>6394</v>
      </c>
      <c r="Q737" s="50" t="s">
        <v>11475</v>
      </c>
      <c r="R737" s="50" t="s">
        <v>15</v>
      </c>
      <c r="S737" s="50" t="s">
        <v>11476</v>
      </c>
      <c r="T737" s="4" t="s">
        <v>11476</v>
      </c>
      <c r="U737" s="4">
        <v>3.8</v>
      </c>
    </row>
    <row r="738" spans="1:21" x14ac:dyDescent="0.25">
      <c r="A738" s="44">
        <f>IF(IF(Helper_2!$C$3&lt;&gt;"",COUNTIF(G738:H738,"*"&amp;Helper_2!$C$3&amp;"*"),0)&gt;0,MAX($A$4:A737)+1,0)</f>
        <v>0</v>
      </c>
      <c r="B738" s="44">
        <v>735</v>
      </c>
      <c r="C738" s="44">
        <f>IF(E738="","",IF(COUNTIF($G$4:G738,G738)=1,MAX($C$4:C737)+1,""))</f>
        <v>641</v>
      </c>
      <c r="D738" s="44">
        <v>735</v>
      </c>
      <c r="E738" s="50" t="s">
        <v>4214</v>
      </c>
      <c r="F738" s="50" t="s">
        <v>7557</v>
      </c>
      <c r="G738" s="50" t="s">
        <v>2782</v>
      </c>
      <c r="H738" s="50" t="s">
        <v>2782</v>
      </c>
      <c r="I738" s="50" t="s">
        <v>2389</v>
      </c>
      <c r="J738" s="50">
        <v>2271909</v>
      </c>
      <c r="K738" s="50" t="s">
        <v>7</v>
      </c>
      <c r="L738" s="50" t="s">
        <v>2661</v>
      </c>
      <c r="M738" s="50" t="s">
        <v>143</v>
      </c>
      <c r="N738" s="50" t="s">
        <v>6261</v>
      </c>
      <c r="O738" s="50">
        <v>994146</v>
      </c>
      <c r="P738" s="50" t="s">
        <v>7152</v>
      </c>
      <c r="Q738" s="50" t="s">
        <v>2783</v>
      </c>
      <c r="R738" s="50" t="s">
        <v>53</v>
      </c>
      <c r="S738" s="50" t="s">
        <v>11477</v>
      </c>
      <c r="T738" s="4" t="s">
        <v>11477</v>
      </c>
      <c r="U738" s="4">
        <v>0</v>
      </c>
    </row>
    <row r="739" spans="1:21" x14ac:dyDescent="0.25">
      <c r="A739" s="44">
        <f>IF(IF(Helper_2!$C$3&lt;&gt;"",COUNTIF(G739:H739,"*"&amp;Helper_2!$C$3&amp;"*"),0)&gt;0,MAX($A$4:A738)+1,0)</f>
        <v>0</v>
      </c>
      <c r="B739" s="44">
        <v>736</v>
      </c>
      <c r="C739" s="44">
        <f>IF(E739="","",IF(COUNTIF($G$4:G739,G739)=1,MAX($C$4:C738)+1,""))</f>
        <v>642</v>
      </c>
      <c r="D739" s="44">
        <v>736</v>
      </c>
      <c r="E739" s="50" t="s">
        <v>4123</v>
      </c>
      <c r="F739" s="50" t="s">
        <v>7384</v>
      </c>
      <c r="G739" s="50" t="s">
        <v>2711</v>
      </c>
      <c r="H739" s="50" t="s">
        <v>2711</v>
      </c>
      <c r="I739" s="50" t="s">
        <v>2389</v>
      </c>
      <c r="J739" s="50">
        <v>2271887</v>
      </c>
      <c r="K739" s="50" t="s">
        <v>7</v>
      </c>
      <c r="L739" s="50" t="s">
        <v>2656</v>
      </c>
      <c r="M739" s="50" t="s">
        <v>143</v>
      </c>
      <c r="N739" s="50" t="s">
        <v>6261</v>
      </c>
      <c r="O739" s="50">
        <v>994146</v>
      </c>
      <c r="P739" s="50" t="s">
        <v>7152</v>
      </c>
      <c r="Q739" s="50" t="s">
        <v>2712</v>
      </c>
      <c r="R739" s="50" t="s">
        <v>53</v>
      </c>
      <c r="S739" s="50" t="s">
        <v>7385</v>
      </c>
      <c r="T739" s="4" t="s">
        <v>7385</v>
      </c>
      <c r="U739" s="4">
        <v>1.26</v>
      </c>
    </row>
    <row r="740" spans="1:21" x14ac:dyDescent="0.25">
      <c r="A740" s="44">
        <f>IF(IF(Helper_2!$C$3&lt;&gt;"",COUNTIF(G740:H740,"*"&amp;Helper_2!$C$3&amp;"*"),0)&gt;0,MAX($A$4:A739)+1,0)</f>
        <v>0</v>
      </c>
      <c r="B740" s="44">
        <v>737</v>
      </c>
      <c r="C740" s="44">
        <f>IF(E740="","",IF(COUNTIF($G$4:G740,G740)=1,MAX($C$4:C739)+1,""))</f>
        <v>643</v>
      </c>
      <c r="D740" s="44">
        <v>737</v>
      </c>
      <c r="E740" s="50" t="s">
        <v>5621</v>
      </c>
      <c r="F740" s="50" t="s">
        <v>9876</v>
      </c>
      <c r="G740" s="50" t="s">
        <v>3715</v>
      </c>
      <c r="H740" s="50" t="s">
        <v>3715</v>
      </c>
      <c r="I740" s="50" t="s">
        <v>2389</v>
      </c>
      <c r="J740" s="50">
        <v>2271678</v>
      </c>
      <c r="K740" s="50" t="s">
        <v>7</v>
      </c>
      <c r="L740" s="50" t="s">
        <v>2661</v>
      </c>
      <c r="M740" s="50" t="s">
        <v>143</v>
      </c>
      <c r="N740" s="50" t="s">
        <v>6261</v>
      </c>
      <c r="O740" s="50">
        <v>1116798</v>
      </c>
      <c r="P740" s="50" t="s">
        <v>6297</v>
      </c>
      <c r="Q740" s="50" t="s">
        <v>3716</v>
      </c>
      <c r="R740" s="50" t="s">
        <v>8</v>
      </c>
      <c r="S740" s="50" t="s">
        <v>9877</v>
      </c>
      <c r="T740" s="4" t="s">
        <v>9877</v>
      </c>
      <c r="U740" s="4">
        <v>0</v>
      </c>
    </row>
    <row r="741" spans="1:21" x14ac:dyDescent="0.25">
      <c r="A741" s="44">
        <f>IF(IF(Helper_2!$C$3&lt;&gt;"",COUNTIF(G741:H741,"*"&amp;Helper_2!$C$3&amp;"*"),0)&gt;0,MAX($A$4:A740)+1,0)</f>
        <v>0</v>
      </c>
      <c r="B741" s="44">
        <v>738</v>
      </c>
      <c r="C741" s="44">
        <f>IF(E741="","",IF(COUNTIF($G$4:G741,G741)=1,MAX($C$4:C740)+1,""))</f>
        <v>644</v>
      </c>
      <c r="D741" s="44">
        <v>738</v>
      </c>
      <c r="E741" s="50" t="s">
        <v>5620</v>
      </c>
      <c r="F741" s="50" t="s">
        <v>9874</v>
      </c>
      <c r="G741" s="50" t="s">
        <v>3713</v>
      </c>
      <c r="H741" s="50" t="s">
        <v>3713</v>
      </c>
      <c r="I741" s="50" t="s">
        <v>2389</v>
      </c>
      <c r="J741" s="50">
        <v>2271673</v>
      </c>
      <c r="K741" s="50" t="s">
        <v>7</v>
      </c>
      <c r="L741" s="50" t="s">
        <v>2661</v>
      </c>
      <c r="M741" s="50" t="s">
        <v>143</v>
      </c>
      <c r="N741" s="50" t="s">
        <v>6261</v>
      </c>
      <c r="O741" s="50">
        <v>1116798</v>
      </c>
      <c r="P741" s="50" t="s">
        <v>6297</v>
      </c>
      <c r="Q741" s="50" t="s">
        <v>3714</v>
      </c>
      <c r="R741" s="50" t="s">
        <v>8</v>
      </c>
      <c r="S741" s="50" t="s">
        <v>9875</v>
      </c>
      <c r="T741" s="4" t="s">
        <v>9875</v>
      </c>
      <c r="U741" s="4">
        <v>0</v>
      </c>
    </row>
    <row r="742" spans="1:21" x14ac:dyDescent="0.25">
      <c r="A742" s="44">
        <f>IF(IF(Helper_2!$C$3&lt;&gt;"",COUNTIF(G742:H742,"*"&amp;Helper_2!$C$3&amp;"*"),0)&gt;0,MAX($A$4:A741)+1,0)</f>
        <v>0</v>
      </c>
      <c r="B742" s="44">
        <v>739</v>
      </c>
      <c r="C742" s="44">
        <f>IF(E742="","",IF(COUNTIF($G$4:G742,G742)=1,MAX($C$4:C741)+1,""))</f>
        <v>645</v>
      </c>
      <c r="D742" s="44">
        <v>739</v>
      </c>
      <c r="E742" s="50" t="s">
        <v>5619</v>
      </c>
      <c r="F742" s="50" t="s">
        <v>9872</v>
      </c>
      <c r="G742" s="50" t="s">
        <v>3711</v>
      </c>
      <c r="H742" s="50" t="s">
        <v>3711</v>
      </c>
      <c r="I742" s="50" t="s">
        <v>2389</v>
      </c>
      <c r="J742" s="50">
        <v>2271668</v>
      </c>
      <c r="K742" s="50" t="s">
        <v>7</v>
      </c>
      <c r="L742" s="50" t="s">
        <v>2661</v>
      </c>
      <c r="M742" s="50" t="s">
        <v>143</v>
      </c>
      <c r="N742" s="50" t="s">
        <v>6261</v>
      </c>
      <c r="O742" s="50">
        <v>1116798</v>
      </c>
      <c r="P742" s="50" t="s">
        <v>6297</v>
      </c>
      <c r="Q742" s="50" t="s">
        <v>3712</v>
      </c>
      <c r="R742" s="50" t="s">
        <v>8</v>
      </c>
      <c r="S742" s="50" t="s">
        <v>9873</v>
      </c>
      <c r="T742" s="4" t="s">
        <v>9873</v>
      </c>
      <c r="U742" s="4">
        <v>0</v>
      </c>
    </row>
    <row r="743" spans="1:21" x14ac:dyDescent="0.25">
      <c r="A743" s="44">
        <f>IF(IF(Helper_2!$C$3&lt;&gt;"",COUNTIF(G743:H743,"*"&amp;Helper_2!$C$3&amp;"*"),0)&gt;0,MAX($A$4:A742)+1,0)</f>
        <v>0</v>
      </c>
      <c r="B743" s="44">
        <v>740</v>
      </c>
      <c r="C743" s="44">
        <f>IF(E743="","",IF(COUNTIF($G$4:G743,G743)=1,MAX($C$4:C742)+1,""))</f>
        <v>646</v>
      </c>
      <c r="D743" s="44">
        <v>740</v>
      </c>
      <c r="E743" s="50" t="s">
        <v>5618</v>
      </c>
      <c r="F743" s="50" t="s">
        <v>9870</v>
      </c>
      <c r="G743" s="50" t="s">
        <v>3709</v>
      </c>
      <c r="H743" s="50" t="s">
        <v>3709</v>
      </c>
      <c r="I743" s="50" t="s">
        <v>2389</v>
      </c>
      <c r="J743" s="50">
        <v>2271662</v>
      </c>
      <c r="K743" s="50" t="s">
        <v>7</v>
      </c>
      <c r="L743" s="50" t="s">
        <v>2656</v>
      </c>
      <c r="M743" s="50" t="s">
        <v>143</v>
      </c>
      <c r="N743" s="50" t="s">
        <v>6261</v>
      </c>
      <c r="O743" s="50">
        <v>1116798</v>
      </c>
      <c r="P743" s="50" t="s">
        <v>6297</v>
      </c>
      <c r="Q743" s="50" t="s">
        <v>3710</v>
      </c>
      <c r="R743" s="50" t="s">
        <v>17</v>
      </c>
      <c r="S743" s="50" t="s">
        <v>9871</v>
      </c>
      <c r="T743" s="4" t="s">
        <v>9871</v>
      </c>
      <c r="U743" s="4">
        <v>0</v>
      </c>
    </row>
    <row r="744" spans="1:21" x14ac:dyDescent="0.25">
      <c r="A744" s="44">
        <f>IF(IF(Helper_2!$C$3&lt;&gt;"",COUNTIF(G744:H744,"*"&amp;Helper_2!$C$3&amp;"*"),0)&gt;0,MAX($A$4:A743)+1,0)</f>
        <v>0</v>
      </c>
      <c r="B744" s="44">
        <v>741</v>
      </c>
      <c r="C744" s="44">
        <f>IF(E744="","",IF(COUNTIF($G$4:G744,G744)=1,MAX($C$4:C743)+1,""))</f>
        <v>647</v>
      </c>
      <c r="D744" s="44">
        <v>741</v>
      </c>
      <c r="E744" s="50" t="s">
        <v>5617</v>
      </c>
      <c r="F744" s="50" t="s">
        <v>9868</v>
      </c>
      <c r="G744" s="50" t="s">
        <v>3707</v>
      </c>
      <c r="H744" s="50" t="s">
        <v>3707</v>
      </c>
      <c r="I744" s="50" t="s">
        <v>2389</v>
      </c>
      <c r="J744" s="50">
        <v>2271657</v>
      </c>
      <c r="K744" s="50" t="s">
        <v>7</v>
      </c>
      <c r="L744" s="50" t="s">
        <v>2661</v>
      </c>
      <c r="M744" s="50" t="s">
        <v>143</v>
      </c>
      <c r="N744" s="50" t="s">
        <v>6261</v>
      </c>
      <c r="O744" s="50">
        <v>1116798</v>
      </c>
      <c r="P744" s="50" t="s">
        <v>6297</v>
      </c>
      <c r="Q744" s="50" t="s">
        <v>3708</v>
      </c>
      <c r="R744" s="50" t="s">
        <v>8</v>
      </c>
      <c r="S744" s="50" t="s">
        <v>9869</v>
      </c>
      <c r="T744" s="4" t="s">
        <v>9869</v>
      </c>
      <c r="U744" s="4">
        <v>0</v>
      </c>
    </row>
    <row r="745" spans="1:21" x14ac:dyDescent="0.25">
      <c r="A745" s="44">
        <f>IF(IF(Helper_2!$C$3&lt;&gt;"",COUNTIF(G745:H745,"*"&amp;Helper_2!$C$3&amp;"*"),0)&gt;0,MAX($A$4:A744)+1,0)</f>
        <v>0</v>
      </c>
      <c r="B745" s="44">
        <v>742</v>
      </c>
      <c r="C745" s="44">
        <f>IF(E745="","",IF(COUNTIF($G$4:G745,G745)=1,MAX($C$4:C744)+1,""))</f>
        <v>648</v>
      </c>
      <c r="D745" s="44">
        <v>742</v>
      </c>
      <c r="E745" s="50" t="s">
        <v>4454</v>
      </c>
      <c r="F745" s="50" t="s">
        <v>7996</v>
      </c>
      <c r="G745" s="50" t="s">
        <v>1596</v>
      </c>
      <c r="H745" s="50" t="s">
        <v>1596</v>
      </c>
      <c r="I745" s="50" t="s">
        <v>2389</v>
      </c>
      <c r="J745" s="50">
        <v>2271597</v>
      </c>
      <c r="K745" s="50" t="s">
        <v>7</v>
      </c>
      <c r="L745" s="50" t="s">
        <v>275</v>
      </c>
      <c r="M745" s="50" t="s">
        <v>143</v>
      </c>
      <c r="N745" s="50" t="s">
        <v>6272</v>
      </c>
      <c r="O745" s="50">
        <v>954491</v>
      </c>
      <c r="P745" s="50" t="s">
        <v>7157</v>
      </c>
      <c r="Q745" s="50" t="s">
        <v>2909</v>
      </c>
      <c r="R745" s="50" t="s">
        <v>15</v>
      </c>
      <c r="S745" s="50" t="s">
        <v>7997</v>
      </c>
      <c r="T745" s="4" t="s">
        <v>7997</v>
      </c>
      <c r="U745" s="4">
        <v>2.16</v>
      </c>
    </row>
    <row r="746" spans="1:21" x14ac:dyDescent="0.25">
      <c r="A746" s="44">
        <f>IF(IF(Helper_2!$C$3&lt;&gt;"",COUNTIF(G746:H746,"*"&amp;Helper_2!$C$3&amp;"*"),0)&gt;0,MAX($A$4:A745)+1,0)</f>
        <v>0</v>
      </c>
      <c r="B746" s="44">
        <v>743</v>
      </c>
      <c r="C746" s="44">
        <f>IF(E746="","",IF(COUNTIF($G$4:G746,G746)=1,MAX($C$4:C745)+1,""))</f>
        <v>649</v>
      </c>
      <c r="D746" s="44">
        <v>743</v>
      </c>
      <c r="E746" s="50" t="s">
        <v>4577</v>
      </c>
      <c r="F746" s="50" t="s">
        <v>8215</v>
      </c>
      <c r="G746" s="50" t="s">
        <v>2983</v>
      </c>
      <c r="H746" s="50" t="s">
        <v>2983</v>
      </c>
      <c r="I746" s="50" t="s">
        <v>2389</v>
      </c>
      <c r="J746" s="50">
        <v>2271557</v>
      </c>
      <c r="K746" s="50" t="s">
        <v>7</v>
      </c>
      <c r="L746" s="50" t="s">
        <v>2656</v>
      </c>
      <c r="M746" s="50" t="s">
        <v>143</v>
      </c>
      <c r="N746" s="50" t="s">
        <v>6272</v>
      </c>
      <c r="O746" s="50">
        <v>1026580</v>
      </c>
      <c r="P746" s="50" t="s">
        <v>6302</v>
      </c>
      <c r="Q746" s="50" t="s">
        <v>2984</v>
      </c>
      <c r="R746" s="50" t="s">
        <v>15</v>
      </c>
      <c r="S746" s="50" t="s">
        <v>8216</v>
      </c>
      <c r="T746" s="4" t="s">
        <v>8216</v>
      </c>
      <c r="U746" s="4">
        <v>0</v>
      </c>
    </row>
    <row r="747" spans="1:21" x14ac:dyDescent="0.25">
      <c r="A747" s="44">
        <f>IF(IF(Helper_2!$C$3&lt;&gt;"",COUNTIF(G747:H747,"*"&amp;Helper_2!$C$3&amp;"*"),0)&gt;0,MAX($A$4:A746)+1,0)</f>
        <v>0</v>
      </c>
      <c r="B747" s="44">
        <v>744</v>
      </c>
      <c r="C747" s="44">
        <f>IF(E747="","",IF(COUNTIF($G$4:G747,G747)=1,MAX($C$4:C746)+1,""))</f>
        <v>650</v>
      </c>
      <c r="D747" s="44">
        <v>744</v>
      </c>
      <c r="E747" s="50" t="s">
        <v>4429</v>
      </c>
      <c r="F747" s="50" t="s">
        <v>7952</v>
      </c>
      <c r="G747" s="50" t="s">
        <v>1576</v>
      </c>
      <c r="H747" s="50" t="s">
        <v>1576</v>
      </c>
      <c r="I747" s="50" t="s">
        <v>2389</v>
      </c>
      <c r="J747" s="50">
        <v>2271277</v>
      </c>
      <c r="K747" s="50" t="s">
        <v>7</v>
      </c>
      <c r="L747" s="50" t="s">
        <v>9</v>
      </c>
      <c r="M747" s="50" t="s">
        <v>143</v>
      </c>
      <c r="N747" s="50" t="s">
        <v>6272</v>
      </c>
      <c r="O747" s="50">
        <v>1046786</v>
      </c>
      <c r="P747" s="50" t="s">
        <v>6510</v>
      </c>
      <c r="Q747" s="50" t="s">
        <v>449</v>
      </c>
      <c r="R747" s="50" t="s">
        <v>10</v>
      </c>
      <c r="S747" s="50" t="s">
        <v>7953</v>
      </c>
      <c r="T747" s="4" t="s">
        <v>7953</v>
      </c>
      <c r="U747" s="4">
        <v>5.8000000000000003E-2</v>
      </c>
    </row>
    <row r="748" spans="1:21" x14ac:dyDescent="0.25">
      <c r="A748" s="44">
        <f>IF(IF(Helper_2!$C$3&lt;&gt;"",COUNTIF(G748:H748,"*"&amp;Helper_2!$C$3&amp;"*"),0)&gt;0,MAX($A$4:A747)+1,0)</f>
        <v>0</v>
      </c>
      <c r="B748" s="44">
        <v>745</v>
      </c>
      <c r="C748" s="44">
        <f>IF(E748="","",IF(COUNTIF($G$4:G748,G748)=1,MAX($C$4:C747)+1,""))</f>
        <v>651</v>
      </c>
      <c r="D748" s="44">
        <v>745</v>
      </c>
      <c r="E748" s="50" t="s">
        <v>4428</v>
      </c>
      <c r="F748" s="50" t="s">
        <v>7950</v>
      </c>
      <c r="G748" s="50" t="s">
        <v>1575</v>
      </c>
      <c r="H748" s="50" t="s">
        <v>1575</v>
      </c>
      <c r="I748" s="50" t="s">
        <v>2389</v>
      </c>
      <c r="J748" s="50">
        <v>2271272</v>
      </c>
      <c r="K748" s="50" t="s">
        <v>7</v>
      </c>
      <c r="L748" s="50" t="s">
        <v>9</v>
      </c>
      <c r="M748" s="50" t="s">
        <v>143</v>
      </c>
      <c r="N748" s="50" t="s">
        <v>6272</v>
      </c>
      <c r="O748" s="50">
        <v>1046786</v>
      </c>
      <c r="P748" s="50" t="s">
        <v>6510</v>
      </c>
      <c r="Q748" s="50" t="s">
        <v>448</v>
      </c>
      <c r="R748" s="50" t="s">
        <v>15</v>
      </c>
      <c r="S748" s="50" t="s">
        <v>7951</v>
      </c>
      <c r="T748" s="4" t="s">
        <v>7951</v>
      </c>
      <c r="U748" s="4">
        <v>5.8000000000000003E-2</v>
      </c>
    </row>
    <row r="749" spans="1:21" x14ac:dyDescent="0.25">
      <c r="A749" s="44">
        <f>IF(IF(Helper_2!$C$3&lt;&gt;"",COUNTIF(G749:H749,"*"&amp;Helper_2!$C$3&amp;"*"),0)&gt;0,MAX($A$4:A748)+1,0)</f>
        <v>0</v>
      </c>
      <c r="B749" s="44">
        <v>746</v>
      </c>
      <c r="C749" s="44">
        <f>IF(E749="","",IF(COUNTIF($G$4:G749,G749)=1,MAX($C$4:C748)+1,""))</f>
        <v>652</v>
      </c>
      <c r="D749" s="44">
        <v>746</v>
      </c>
      <c r="E749" s="50" t="s">
        <v>4474</v>
      </c>
      <c r="F749" s="50" t="s">
        <v>8034</v>
      </c>
      <c r="G749" s="50" t="s">
        <v>1607</v>
      </c>
      <c r="H749" s="50" t="s">
        <v>1607</v>
      </c>
      <c r="I749" s="50" t="s">
        <v>2389</v>
      </c>
      <c r="J749" s="50">
        <v>2271267</v>
      </c>
      <c r="K749" s="50" t="s">
        <v>7</v>
      </c>
      <c r="L749" s="50" t="s">
        <v>9</v>
      </c>
      <c r="M749" s="50" t="s">
        <v>143</v>
      </c>
      <c r="N749" s="50" t="s">
        <v>6272</v>
      </c>
      <c r="O749" s="50">
        <v>1046786</v>
      </c>
      <c r="P749" s="50" t="s">
        <v>6510</v>
      </c>
      <c r="Q749" s="50" t="s">
        <v>469</v>
      </c>
      <c r="R749" s="50" t="s">
        <v>53</v>
      </c>
      <c r="S749" s="50" t="s">
        <v>8035</v>
      </c>
      <c r="T749" s="4" t="s">
        <v>8035</v>
      </c>
      <c r="U749" s="4">
        <v>5.8000000000000003E-2</v>
      </c>
    </row>
    <row r="750" spans="1:21" x14ac:dyDescent="0.25">
      <c r="A750" s="44">
        <f>IF(IF(Helper_2!$C$3&lt;&gt;"",COUNTIF(G750:H750,"*"&amp;Helper_2!$C$3&amp;"*"),0)&gt;0,MAX($A$4:A749)+1,0)</f>
        <v>0</v>
      </c>
      <c r="B750" s="44">
        <v>747</v>
      </c>
      <c r="C750" s="44">
        <f>IF(E750="","",IF(COUNTIF($G$4:G750,G750)=1,MAX($C$4:C749)+1,""))</f>
        <v>653</v>
      </c>
      <c r="D750" s="44">
        <v>747</v>
      </c>
      <c r="E750" s="50" t="s">
        <v>4479</v>
      </c>
      <c r="F750" s="50" t="s">
        <v>8044</v>
      </c>
      <c r="G750" s="50" t="s">
        <v>1609</v>
      </c>
      <c r="H750" s="50" t="s">
        <v>1609</v>
      </c>
      <c r="I750" s="50" t="s">
        <v>2389</v>
      </c>
      <c r="J750" s="50">
        <v>2271264</v>
      </c>
      <c r="K750" s="50" t="s">
        <v>7</v>
      </c>
      <c r="L750" s="50" t="s">
        <v>9</v>
      </c>
      <c r="M750" s="50" t="s">
        <v>143</v>
      </c>
      <c r="N750" s="50" t="s">
        <v>6272</v>
      </c>
      <c r="O750" s="50">
        <v>1046786</v>
      </c>
      <c r="P750" s="50" t="s">
        <v>6510</v>
      </c>
      <c r="Q750" s="50" t="s">
        <v>471</v>
      </c>
      <c r="R750" s="50" t="s">
        <v>17</v>
      </c>
      <c r="S750" s="50" t="s">
        <v>8045</v>
      </c>
      <c r="T750" s="4" t="s">
        <v>8045</v>
      </c>
      <c r="U750" s="4">
        <v>5.8000000000000003E-2</v>
      </c>
    </row>
    <row r="751" spans="1:21" x14ac:dyDescent="0.25">
      <c r="A751" s="44">
        <f>IF(IF(Helper_2!$C$3&lt;&gt;"",COUNTIF(G751:H751,"*"&amp;Helper_2!$C$3&amp;"*"),0)&gt;0,MAX($A$4:A750)+1,0)</f>
        <v>0</v>
      </c>
      <c r="B751" s="44">
        <v>748</v>
      </c>
      <c r="C751" s="44">
        <f>IF(E751="","",IF(COUNTIF($G$4:G751,G751)=1,MAX($C$4:C750)+1,""))</f>
        <v>654</v>
      </c>
      <c r="D751" s="44">
        <v>748</v>
      </c>
      <c r="E751" s="50" t="s">
        <v>4674</v>
      </c>
      <c r="F751" s="50" t="s">
        <v>11478</v>
      </c>
      <c r="G751" s="50" t="s">
        <v>1729</v>
      </c>
      <c r="H751" s="50" t="s">
        <v>1729</v>
      </c>
      <c r="I751" s="50" t="s">
        <v>2389</v>
      </c>
      <c r="J751" s="50">
        <v>2271169</v>
      </c>
      <c r="K751" s="50" t="s">
        <v>7</v>
      </c>
      <c r="L751" s="50" t="s">
        <v>9</v>
      </c>
      <c r="M751" s="50" t="s">
        <v>143</v>
      </c>
      <c r="N751" s="50" t="s">
        <v>6259</v>
      </c>
      <c r="O751" s="50">
        <v>1046864</v>
      </c>
      <c r="P751" s="50" t="s">
        <v>6349</v>
      </c>
      <c r="Q751" s="50" t="s">
        <v>561</v>
      </c>
      <c r="R751" s="50" t="s">
        <v>15</v>
      </c>
      <c r="S751" s="50" t="s">
        <v>11479</v>
      </c>
      <c r="T751" s="4" t="s">
        <v>11480</v>
      </c>
      <c r="U751" s="4">
        <v>0</v>
      </c>
    </row>
    <row r="752" spans="1:21" x14ac:dyDescent="0.25">
      <c r="A752" s="44">
        <f>IF(IF(Helper_2!$C$3&lt;&gt;"",COUNTIF(G752:H752,"*"&amp;Helper_2!$C$3&amp;"*"),0)&gt;0,MAX($A$4:A751)+1,0)</f>
        <v>0</v>
      </c>
      <c r="B752" s="44">
        <v>749</v>
      </c>
      <c r="C752" s="44">
        <f>IF(E752="","",IF(COUNTIF($G$4:G752,G752)=1,MAX($C$4:C751)+1,""))</f>
        <v>655</v>
      </c>
      <c r="D752" s="44">
        <v>749</v>
      </c>
      <c r="E752" s="50" t="s">
        <v>5482</v>
      </c>
      <c r="F752" s="50" t="s">
        <v>9663</v>
      </c>
      <c r="G752" s="50" t="s">
        <v>2248</v>
      </c>
      <c r="H752" s="50" t="s">
        <v>2248</v>
      </c>
      <c r="I752" s="50" t="s">
        <v>2389</v>
      </c>
      <c r="J752" s="50">
        <v>2271113</v>
      </c>
      <c r="K752" s="50" t="s">
        <v>7</v>
      </c>
      <c r="L752" s="50" t="s">
        <v>9</v>
      </c>
      <c r="M752" s="50" t="s">
        <v>143</v>
      </c>
      <c r="N752" s="50" t="s">
        <v>6263</v>
      </c>
      <c r="O752" s="50">
        <v>998770</v>
      </c>
      <c r="P752" s="50" t="s">
        <v>6310</v>
      </c>
      <c r="Q752" s="50" t="s">
        <v>959</v>
      </c>
      <c r="R752" s="50" t="s">
        <v>10</v>
      </c>
      <c r="S752" s="50" t="s">
        <v>9664</v>
      </c>
      <c r="T752" s="4" t="s">
        <v>9664</v>
      </c>
      <c r="U752" s="4">
        <v>0</v>
      </c>
    </row>
    <row r="753" spans="1:21" x14ac:dyDescent="0.25">
      <c r="A753" s="44">
        <f>IF(IF(Helper_2!$C$3&lt;&gt;"",COUNTIF(G753:H753,"*"&amp;Helper_2!$C$3&amp;"*"),0)&gt;0,MAX($A$4:A752)+1,0)</f>
        <v>0</v>
      </c>
      <c r="B753" s="44">
        <v>750</v>
      </c>
      <c r="C753" s="44">
        <f>IF(E753="","",IF(COUNTIF($G$4:G753,G753)=1,MAX($C$4:C752)+1,""))</f>
        <v>656</v>
      </c>
      <c r="D753" s="44">
        <v>750</v>
      </c>
      <c r="E753" s="50" t="s">
        <v>4948</v>
      </c>
      <c r="F753" s="50" t="s">
        <v>8794</v>
      </c>
      <c r="G753" s="50" t="s">
        <v>3206</v>
      </c>
      <c r="H753" s="50" t="s">
        <v>3206</v>
      </c>
      <c r="I753" s="50" t="s">
        <v>2389</v>
      </c>
      <c r="J753" s="50">
        <v>2270618</v>
      </c>
      <c r="K753" s="50" t="s">
        <v>7</v>
      </c>
      <c r="L753" s="50" t="s">
        <v>9</v>
      </c>
      <c r="M753" s="50" t="s">
        <v>143</v>
      </c>
      <c r="N753" s="50" t="s">
        <v>6263</v>
      </c>
      <c r="O753" s="50">
        <v>999928</v>
      </c>
      <c r="P753" s="50" t="s">
        <v>6274</v>
      </c>
      <c r="Q753" s="50" t="s">
        <v>3207</v>
      </c>
      <c r="R753" s="50" t="s">
        <v>10</v>
      </c>
      <c r="S753" s="50" t="s">
        <v>8795</v>
      </c>
      <c r="T753" s="4" t="s">
        <v>8795</v>
      </c>
      <c r="U753" s="4">
        <v>3.2000000000000001E-2</v>
      </c>
    </row>
    <row r="754" spans="1:21" x14ac:dyDescent="0.25">
      <c r="A754" s="44">
        <f>IF(IF(Helper_2!$C$3&lt;&gt;"",COUNTIF(G754:H754,"*"&amp;Helper_2!$C$3&amp;"*"),0)&gt;0,MAX($A$4:A753)+1,0)</f>
        <v>0</v>
      </c>
      <c r="B754" s="44">
        <v>751</v>
      </c>
      <c r="C754" s="44">
        <f>IF(E754="","",IF(COUNTIF($G$4:G754,G754)=1,MAX($C$4:C753)+1,""))</f>
        <v>657</v>
      </c>
      <c r="D754" s="44">
        <v>751</v>
      </c>
      <c r="E754" s="50" t="s">
        <v>5384</v>
      </c>
      <c r="F754" s="50" t="s">
        <v>9506</v>
      </c>
      <c r="G754" s="50" t="s">
        <v>2188</v>
      </c>
      <c r="H754" s="50" t="s">
        <v>2188</v>
      </c>
      <c r="I754" s="50" t="s">
        <v>2389</v>
      </c>
      <c r="J754" s="50">
        <v>2270611</v>
      </c>
      <c r="K754" s="50" t="s">
        <v>7</v>
      </c>
      <c r="L754" s="50" t="s">
        <v>9</v>
      </c>
      <c r="M754" s="50" t="s">
        <v>143</v>
      </c>
      <c r="N754" s="50" t="s">
        <v>6259</v>
      </c>
      <c r="O754" s="50">
        <v>1046780</v>
      </c>
      <c r="P754" s="50" t="s">
        <v>6304</v>
      </c>
      <c r="Q754" s="50" t="s">
        <v>905</v>
      </c>
      <c r="R754" s="50" t="s">
        <v>15</v>
      </c>
      <c r="S754" s="50" t="s">
        <v>9507</v>
      </c>
      <c r="T754" s="4" t="s">
        <v>9507</v>
      </c>
      <c r="U754" s="4">
        <v>0</v>
      </c>
    </row>
    <row r="755" spans="1:21" x14ac:dyDescent="0.25">
      <c r="A755" s="44">
        <f>IF(IF(Helper_2!$C$3&lt;&gt;"",COUNTIF(G755:H755,"*"&amp;Helper_2!$C$3&amp;"*"),0)&gt;0,MAX($A$4:A754)+1,0)</f>
        <v>0</v>
      </c>
      <c r="B755" s="44">
        <v>752</v>
      </c>
      <c r="C755" s="44">
        <f>IF(E755="","",IF(COUNTIF($G$4:G755,G755)=1,MAX($C$4:C754)+1,""))</f>
        <v>658</v>
      </c>
      <c r="D755" s="44">
        <v>752</v>
      </c>
      <c r="E755" s="50" t="s">
        <v>4590</v>
      </c>
      <c r="F755" s="50" t="s">
        <v>8241</v>
      </c>
      <c r="G755" s="50" t="s">
        <v>1675</v>
      </c>
      <c r="H755" s="50" t="s">
        <v>1675</v>
      </c>
      <c r="I755" s="50" t="s">
        <v>2389</v>
      </c>
      <c r="J755" s="50">
        <v>2269893</v>
      </c>
      <c r="K755" s="50" t="s">
        <v>7</v>
      </c>
      <c r="L755" s="50" t="s">
        <v>9</v>
      </c>
      <c r="M755" s="50" t="s">
        <v>143</v>
      </c>
      <c r="N755" s="50" t="s">
        <v>6272</v>
      </c>
      <c r="O755" s="50">
        <v>998855</v>
      </c>
      <c r="P755" s="50" t="s">
        <v>6402</v>
      </c>
      <c r="Q755" s="50" t="s">
        <v>522</v>
      </c>
      <c r="R755" s="50" t="s">
        <v>15</v>
      </c>
      <c r="S755" s="50" t="s">
        <v>8242</v>
      </c>
      <c r="T755" s="4" t="s">
        <v>8242</v>
      </c>
      <c r="U755" s="4">
        <v>1E-3</v>
      </c>
    </row>
    <row r="756" spans="1:21" x14ac:dyDescent="0.25">
      <c r="A756" s="44">
        <f>IF(IF(Helper_2!$C$3&lt;&gt;"",COUNTIF(G756:H756,"*"&amp;Helper_2!$C$3&amp;"*"),0)&gt;0,MAX($A$4:A755)+1,0)</f>
        <v>0</v>
      </c>
      <c r="B756" s="44">
        <v>753</v>
      </c>
      <c r="C756" s="44">
        <f>IF(E756="","",IF(COUNTIF($G$4:G756,G756)=1,MAX($C$4:C755)+1,""))</f>
        <v>659</v>
      </c>
      <c r="D756" s="44">
        <v>753</v>
      </c>
      <c r="E756" s="50" t="s">
        <v>4676</v>
      </c>
      <c r="F756" s="50" t="s">
        <v>8368</v>
      </c>
      <c r="G756" s="50" t="s">
        <v>1730</v>
      </c>
      <c r="H756" s="50" t="s">
        <v>1730</v>
      </c>
      <c r="I756" s="50" t="s">
        <v>2389</v>
      </c>
      <c r="J756" s="50">
        <v>2269841</v>
      </c>
      <c r="K756" s="50" t="s">
        <v>7</v>
      </c>
      <c r="L756" s="50" t="s">
        <v>9</v>
      </c>
      <c r="M756" s="50" t="s">
        <v>143</v>
      </c>
      <c r="N756" s="50" t="s">
        <v>6259</v>
      </c>
      <c r="O756" s="50">
        <v>1046959</v>
      </c>
      <c r="P756" s="50" t="s">
        <v>6303</v>
      </c>
      <c r="Q756" s="50" t="s">
        <v>562</v>
      </c>
      <c r="R756" s="50" t="s">
        <v>53</v>
      </c>
      <c r="S756" s="50" t="s">
        <v>8369</v>
      </c>
      <c r="T756" s="4" t="s">
        <v>8369</v>
      </c>
      <c r="U756" s="4">
        <v>0</v>
      </c>
    </row>
    <row r="757" spans="1:21" x14ac:dyDescent="0.25">
      <c r="A757" s="44">
        <f>IF(IF(Helper_2!$C$3&lt;&gt;"",COUNTIF(G757:H757,"*"&amp;Helper_2!$C$3&amp;"*"),0)&gt;0,MAX($A$4:A756)+1,0)</f>
        <v>0</v>
      </c>
      <c r="B757" s="44">
        <v>754</v>
      </c>
      <c r="C757" s="44">
        <f>IF(E757="","",IF(COUNTIF($G$4:G757,G757)=1,MAX($C$4:C756)+1,""))</f>
        <v>660</v>
      </c>
      <c r="D757" s="44">
        <v>754</v>
      </c>
      <c r="E757" s="50" t="s">
        <v>5271</v>
      </c>
      <c r="F757" s="50" t="s">
        <v>9299</v>
      </c>
      <c r="G757" s="50" t="s">
        <v>2111</v>
      </c>
      <c r="H757" s="50" t="s">
        <v>2111</v>
      </c>
      <c r="I757" s="50" t="s">
        <v>2389</v>
      </c>
      <c r="J757" s="50">
        <v>2269795</v>
      </c>
      <c r="K757" s="50" t="s">
        <v>7</v>
      </c>
      <c r="L757" s="50" t="s">
        <v>9</v>
      </c>
      <c r="M757" s="50" t="s">
        <v>143</v>
      </c>
      <c r="N757" s="50" t="s">
        <v>6259</v>
      </c>
      <c r="O757" s="50">
        <v>994515</v>
      </c>
      <c r="P757" s="50" t="s">
        <v>6288</v>
      </c>
      <c r="Q757" s="50" t="s">
        <v>849</v>
      </c>
      <c r="R757" s="50" t="s">
        <v>53</v>
      </c>
      <c r="S757" s="50" t="s">
        <v>9300</v>
      </c>
      <c r="T757" s="4" t="s">
        <v>9300</v>
      </c>
      <c r="U757" s="4">
        <v>0</v>
      </c>
    </row>
    <row r="758" spans="1:21" x14ac:dyDescent="0.25">
      <c r="A758" s="44">
        <f>IF(IF(Helper_2!$C$3&lt;&gt;"",COUNTIF(G758:H758,"*"&amp;Helper_2!$C$3&amp;"*"),0)&gt;0,MAX($A$4:A757)+1,0)</f>
        <v>0</v>
      </c>
      <c r="B758" s="44">
        <v>755</v>
      </c>
      <c r="C758" s="44">
        <f>IF(E758="","",IF(COUNTIF($G$4:G758,G758)=1,MAX($C$4:C757)+1,""))</f>
        <v>661</v>
      </c>
      <c r="D758" s="44">
        <v>755</v>
      </c>
      <c r="E758" s="50" t="s">
        <v>5270</v>
      </c>
      <c r="F758" s="50" t="s">
        <v>9297</v>
      </c>
      <c r="G758" s="50" t="s">
        <v>2110</v>
      </c>
      <c r="H758" s="50" t="s">
        <v>2110</v>
      </c>
      <c r="I758" s="50" t="s">
        <v>2389</v>
      </c>
      <c r="J758" s="50">
        <v>2269788</v>
      </c>
      <c r="K758" s="50" t="s">
        <v>7</v>
      </c>
      <c r="L758" s="50" t="s">
        <v>9</v>
      </c>
      <c r="M758" s="50" t="s">
        <v>143</v>
      </c>
      <c r="N758" s="50" t="s">
        <v>6259</v>
      </c>
      <c r="O758" s="50">
        <v>994515</v>
      </c>
      <c r="P758" s="50" t="s">
        <v>6288</v>
      </c>
      <c r="Q758" s="50" t="s">
        <v>848</v>
      </c>
      <c r="R758" s="50" t="s">
        <v>53</v>
      </c>
      <c r="S758" s="50" t="s">
        <v>9298</v>
      </c>
      <c r="T758" s="4" t="s">
        <v>9298</v>
      </c>
      <c r="U758" s="4">
        <v>0</v>
      </c>
    </row>
    <row r="759" spans="1:21" x14ac:dyDescent="0.25">
      <c r="A759" s="44">
        <f>IF(IF(Helper_2!$C$3&lt;&gt;"",COUNTIF(G759:H759,"*"&amp;Helper_2!$C$3&amp;"*"),0)&gt;0,MAX($A$4:A758)+1,0)</f>
        <v>0</v>
      </c>
      <c r="B759" s="44">
        <v>756</v>
      </c>
      <c r="C759" s="44">
        <f>IF(E759="","",IF(COUNTIF($G$4:G759,G759)=1,MAX($C$4:C758)+1,""))</f>
        <v>662</v>
      </c>
      <c r="D759" s="44">
        <v>756</v>
      </c>
      <c r="E759" s="50" t="s">
        <v>5269</v>
      </c>
      <c r="F759" s="50" t="s">
        <v>9295</v>
      </c>
      <c r="G759" s="50" t="s">
        <v>2109</v>
      </c>
      <c r="H759" s="50" t="s">
        <v>2109</v>
      </c>
      <c r="I759" s="50" t="s">
        <v>2389</v>
      </c>
      <c r="J759" s="50">
        <v>2269783</v>
      </c>
      <c r="K759" s="50" t="s">
        <v>7</v>
      </c>
      <c r="L759" s="50" t="s">
        <v>9</v>
      </c>
      <c r="M759" s="50" t="s">
        <v>143</v>
      </c>
      <c r="N759" s="50" t="s">
        <v>6259</v>
      </c>
      <c r="O759" s="50">
        <v>994515</v>
      </c>
      <c r="P759" s="50" t="s">
        <v>6288</v>
      </c>
      <c r="Q759" s="50" t="s">
        <v>847</v>
      </c>
      <c r="R759" s="50" t="s">
        <v>53</v>
      </c>
      <c r="S759" s="50" t="s">
        <v>9296</v>
      </c>
      <c r="T759" s="4" t="s">
        <v>9296</v>
      </c>
      <c r="U759" s="4">
        <v>0</v>
      </c>
    </row>
    <row r="760" spans="1:21" x14ac:dyDescent="0.25">
      <c r="A760" s="44">
        <f>IF(IF(Helper_2!$C$3&lt;&gt;"",COUNTIF(G760:H760,"*"&amp;Helper_2!$C$3&amp;"*"),0)&gt;0,MAX($A$4:A759)+1,0)</f>
        <v>0</v>
      </c>
      <c r="B760" s="44">
        <v>757</v>
      </c>
      <c r="C760" s="44">
        <f>IF(E760="","",IF(COUNTIF($G$4:G760,G760)=1,MAX($C$4:C759)+1,""))</f>
        <v>663</v>
      </c>
      <c r="D760" s="44">
        <v>757</v>
      </c>
      <c r="E760" s="50" t="s">
        <v>4012</v>
      </c>
      <c r="F760" s="50" t="s">
        <v>7205</v>
      </c>
      <c r="G760" s="50" t="s">
        <v>1295</v>
      </c>
      <c r="H760" s="50" t="s">
        <v>1295</v>
      </c>
      <c r="I760" s="50" t="s">
        <v>2389</v>
      </c>
      <c r="J760" s="50">
        <v>2269670</v>
      </c>
      <c r="K760" s="50" t="s">
        <v>7</v>
      </c>
      <c r="L760" s="50" t="s">
        <v>9</v>
      </c>
      <c r="M760" s="50" t="s">
        <v>143</v>
      </c>
      <c r="N760" s="50" t="s">
        <v>88</v>
      </c>
      <c r="O760" s="50">
        <v>1046783</v>
      </c>
      <c r="P760" s="50" t="s">
        <v>6281</v>
      </c>
      <c r="Q760" s="50" t="s">
        <v>23</v>
      </c>
      <c r="R760" s="50" t="s">
        <v>17</v>
      </c>
      <c r="S760" s="50" t="s">
        <v>7206</v>
      </c>
      <c r="T760" s="4" t="s">
        <v>7206</v>
      </c>
      <c r="U760" s="4">
        <v>0</v>
      </c>
    </row>
    <row r="761" spans="1:21" x14ac:dyDescent="0.25">
      <c r="A761" s="44">
        <f>IF(IF(Helper_2!$C$3&lt;&gt;"",COUNTIF(G761:H761,"*"&amp;Helper_2!$C$3&amp;"*"),0)&gt;0,MAX($A$4:A760)+1,0)</f>
        <v>0</v>
      </c>
      <c r="B761" s="44">
        <v>758</v>
      </c>
      <c r="C761" s="44">
        <f>IF(E761="","",IF(COUNTIF($G$4:G761,G761)=1,MAX($C$4:C760)+1,""))</f>
        <v>664</v>
      </c>
      <c r="D761" s="44">
        <v>758</v>
      </c>
      <c r="E761" s="50" t="s">
        <v>4532</v>
      </c>
      <c r="F761" s="50" t="s">
        <v>8132</v>
      </c>
      <c r="G761" s="50" t="s">
        <v>1635</v>
      </c>
      <c r="H761" s="50" t="s">
        <v>1635</v>
      </c>
      <c r="I761" s="50" t="s">
        <v>2389</v>
      </c>
      <c r="J761" s="50">
        <v>2269587</v>
      </c>
      <c r="K761" s="50" t="s">
        <v>7</v>
      </c>
      <c r="L761" s="50" t="s">
        <v>9</v>
      </c>
      <c r="M761" s="50" t="s">
        <v>143</v>
      </c>
      <c r="N761" s="50" t="s">
        <v>6283</v>
      </c>
      <c r="O761" s="50">
        <v>955951</v>
      </c>
      <c r="P761" s="50" t="s">
        <v>6282</v>
      </c>
      <c r="Q761" s="50" t="s">
        <v>493</v>
      </c>
      <c r="R761" s="50" t="s">
        <v>15</v>
      </c>
      <c r="S761" s="50" t="s">
        <v>11481</v>
      </c>
      <c r="T761" s="4" t="s">
        <v>11481</v>
      </c>
      <c r="U761" s="4">
        <v>0</v>
      </c>
    </row>
    <row r="762" spans="1:21" x14ac:dyDescent="0.25">
      <c r="A762" s="44">
        <f>IF(IF(Helper_2!$C$3&lt;&gt;"",COUNTIF(G762:H762,"*"&amp;Helper_2!$C$3&amp;"*"),0)&gt;0,MAX($A$4:A761)+1,0)</f>
        <v>0</v>
      </c>
      <c r="B762" s="44">
        <v>759</v>
      </c>
      <c r="C762" s="44">
        <f>IF(E762="","",IF(COUNTIF($G$4:G762,G762)=1,MAX($C$4:C761)+1,""))</f>
        <v>665</v>
      </c>
      <c r="D762" s="44">
        <v>759</v>
      </c>
      <c r="E762" s="50" t="s">
        <v>4531</v>
      </c>
      <c r="F762" s="50" t="s">
        <v>8131</v>
      </c>
      <c r="G762" s="50" t="s">
        <v>1634</v>
      </c>
      <c r="H762" s="50" t="s">
        <v>1634</v>
      </c>
      <c r="I762" s="50" t="s">
        <v>2389</v>
      </c>
      <c r="J762" s="50">
        <v>2269578</v>
      </c>
      <c r="K762" s="50" t="s">
        <v>7</v>
      </c>
      <c r="L762" s="50" t="s">
        <v>9</v>
      </c>
      <c r="M762" s="50" t="s">
        <v>143</v>
      </c>
      <c r="N762" s="50" t="s">
        <v>6283</v>
      </c>
      <c r="O762" s="50">
        <v>955951</v>
      </c>
      <c r="P762" s="50" t="s">
        <v>6282</v>
      </c>
      <c r="Q762" s="50" t="s">
        <v>492</v>
      </c>
      <c r="R762" s="50" t="s">
        <v>17</v>
      </c>
      <c r="S762" s="50" t="s">
        <v>11482</v>
      </c>
      <c r="T762" s="4" t="s">
        <v>11482</v>
      </c>
      <c r="U762" s="4">
        <v>0</v>
      </c>
    </row>
    <row r="763" spans="1:21" x14ac:dyDescent="0.25">
      <c r="A763" s="44">
        <f>IF(IF(Helper_2!$C$3&lt;&gt;"",COUNTIF(G763:H763,"*"&amp;Helper_2!$C$3&amp;"*"),0)&gt;0,MAX($A$4:A762)+1,0)</f>
        <v>0</v>
      </c>
      <c r="B763" s="44">
        <v>760</v>
      </c>
      <c r="C763" s="44">
        <f>IF(E763="","",IF(COUNTIF($G$4:G763,G763)=1,MAX($C$4:C762)+1,""))</f>
        <v>666</v>
      </c>
      <c r="D763" s="44">
        <v>760</v>
      </c>
      <c r="E763" s="50" t="s">
        <v>4530</v>
      </c>
      <c r="F763" s="50" t="s">
        <v>8130</v>
      </c>
      <c r="G763" s="50" t="s">
        <v>1633</v>
      </c>
      <c r="H763" s="50" t="s">
        <v>1633</v>
      </c>
      <c r="I763" s="50" t="s">
        <v>2389</v>
      </c>
      <c r="J763" s="50">
        <v>2269575</v>
      </c>
      <c r="K763" s="50" t="s">
        <v>7</v>
      </c>
      <c r="L763" s="50" t="s">
        <v>9</v>
      </c>
      <c r="M763" s="50" t="s">
        <v>143</v>
      </c>
      <c r="N763" s="50" t="s">
        <v>88</v>
      </c>
      <c r="O763" s="50">
        <v>955951</v>
      </c>
      <c r="P763" s="50" t="s">
        <v>6282</v>
      </c>
      <c r="Q763" s="50" t="s">
        <v>491</v>
      </c>
      <c r="R763" s="50" t="s">
        <v>53</v>
      </c>
      <c r="S763" s="50" t="s">
        <v>11483</v>
      </c>
      <c r="T763" s="4" t="s">
        <v>11483</v>
      </c>
      <c r="U763" s="4">
        <v>0</v>
      </c>
    </row>
    <row r="764" spans="1:21" x14ac:dyDescent="0.25">
      <c r="A764" s="44">
        <f>IF(IF(Helper_2!$C$3&lt;&gt;"",COUNTIF(G764:H764,"*"&amp;Helper_2!$C$3&amp;"*"),0)&gt;0,MAX($A$4:A763)+1,0)</f>
        <v>0</v>
      </c>
      <c r="B764" s="44">
        <v>761</v>
      </c>
      <c r="C764" s="44">
        <f>IF(E764="","",IF(COUNTIF($G$4:G764,G764)=1,MAX($C$4:C763)+1,""))</f>
        <v>667</v>
      </c>
      <c r="D764" s="44">
        <v>761</v>
      </c>
      <c r="E764" s="50" t="s">
        <v>4077</v>
      </c>
      <c r="F764" s="50" t="s">
        <v>7306</v>
      </c>
      <c r="G764" s="50" t="s">
        <v>1337</v>
      </c>
      <c r="H764" s="50" t="s">
        <v>1337</v>
      </c>
      <c r="I764" s="50" t="s">
        <v>2389</v>
      </c>
      <c r="J764" s="50">
        <v>2268995</v>
      </c>
      <c r="K764" s="50" t="s">
        <v>7</v>
      </c>
      <c r="L764" s="50" t="s">
        <v>9</v>
      </c>
      <c r="M764" s="50" t="s">
        <v>143</v>
      </c>
      <c r="N764" s="50" t="s">
        <v>6259</v>
      </c>
      <c r="O764" s="50">
        <v>1002195</v>
      </c>
      <c r="P764" s="50" t="s">
        <v>6341</v>
      </c>
      <c r="Q764" s="50" t="s">
        <v>260</v>
      </c>
      <c r="R764" s="50" t="s">
        <v>53</v>
      </c>
      <c r="S764" s="50" t="s">
        <v>7307</v>
      </c>
      <c r="T764" s="4" t="s">
        <v>7307</v>
      </c>
      <c r="U764" s="4">
        <v>0</v>
      </c>
    </row>
    <row r="765" spans="1:21" x14ac:dyDescent="0.25">
      <c r="A765" s="44">
        <f>IF(IF(Helper_2!$C$3&lt;&gt;"",COUNTIF(G765:H765,"*"&amp;Helper_2!$C$3&amp;"*"),0)&gt;0,MAX($A$4:A764)+1,0)</f>
        <v>0</v>
      </c>
      <c r="B765" s="44">
        <v>762</v>
      </c>
      <c r="C765" s="44">
        <f>IF(E765="","",IF(COUNTIF($G$4:G765,G765)=1,MAX($C$4:C764)+1,""))</f>
        <v>668</v>
      </c>
      <c r="D765" s="44">
        <v>762</v>
      </c>
      <c r="E765" s="50" t="s">
        <v>4701</v>
      </c>
      <c r="F765" s="50" t="s">
        <v>8421</v>
      </c>
      <c r="G765" s="50" t="s">
        <v>3064</v>
      </c>
      <c r="H765" s="50" t="s">
        <v>3064</v>
      </c>
      <c r="I765" s="50" t="s">
        <v>2389</v>
      </c>
      <c r="J765" s="50">
        <v>2268968</v>
      </c>
      <c r="K765" s="50" t="s">
        <v>7</v>
      </c>
      <c r="L765" s="50" t="s">
        <v>2656</v>
      </c>
      <c r="M765" s="50" t="s">
        <v>143</v>
      </c>
      <c r="N765" s="50" t="s">
        <v>88</v>
      </c>
      <c r="O765" s="50">
        <v>1020771</v>
      </c>
      <c r="P765" s="50" t="s">
        <v>7162</v>
      </c>
      <c r="Q765" s="50" t="s">
        <v>3065</v>
      </c>
      <c r="R765" s="50" t="s">
        <v>10</v>
      </c>
      <c r="S765" s="50" t="s">
        <v>8422</v>
      </c>
      <c r="T765" s="4" t="s">
        <v>8422</v>
      </c>
      <c r="U765" s="4">
        <v>1.4E-2</v>
      </c>
    </row>
    <row r="766" spans="1:21" x14ac:dyDescent="0.25">
      <c r="A766" s="44">
        <f>IF(IF(Helper_2!$C$3&lt;&gt;"",COUNTIF(G766:H766,"*"&amp;Helper_2!$C$3&amp;"*"),0)&gt;0,MAX($A$4:A765)+1,0)</f>
        <v>0</v>
      </c>
      <c r="B766" s="44">
        <v>763</v>
      </c>
      <c r="C766" s="44">
        <f>IF(E766="","",IF(COUNTIF($G$4:G766,G766)=1,MAX($C$4:C765)+1,""))</f>
        <v>669</v>
      </c>
      <c r="D766" s="44">
        <v>763</v>
      </c>
      <c r="E766" s="50" t="s">
        <v>5369</v>
      </c>
      <c r="F766" s="50" t="s">
        <v>9477</v>
      </c>
      <c r="G766" s="50" t="s">
        <v>2180</v>
      </c>
      <c r="H766" s="50" t="s">
        <v>2180</v>
      </c>
      <c r="I766" s="50" t="s">
        <v>2389</v>
      </c>
      <c r="J766" s="50">
        <v>2268878</v>
      </c>
      <c r="K766" s="50" t="s">
        <v>7</v>
      </c>
      <c r="L766" s="50" t="s">
        <v>9</v>
      </c>
      <c r="M766" s="50" t="s">
        <v>143</v>
      </c>
      <c r="N766" s="50" t="s">
        <v>88</v>
      </c>
      <c r="O766" s="50">
        <v>998791</v>
      </c>
      <c r="P766" s="50" t="s">
        <v>6289</v>
      </c>
      <c r="Q766" s="50" t="s">
        <v>3508</v>
      </c>
      <c r="R766" s="50" t="s">
        <v>53</v>
      </c>
      <c r="S766" s="50" t="s">
        <v>9478</v>
      </c>
      <c r="T766" s="4" t="s">
        <v>9478</v>
      </c>
      <c r="U766" s="4">
        <v>0</v>
      </c>
    </row>
    <row r="767" spans="1:21" x14ac:dyDescent="0.25">
      <c r="A767" s="44">
        <f>IF(IF(Helper_2!$C$3&lt;&gt;"",COUNTIF(G767:H767,"*"&amp;Helper_2!$C$3&amp;"*"),0)&gt;0,MAX($A$4:A766)+1,0)</f>
        <v>0</v>
      </c>
      <c r="B767" s="44">
        <v>764</v>
      </c>
      <c r="C767" s="44">
        <f>IF(E767="","",IF(COUNTIF($G$4:G767,G767)=1,MAX($C$4:C766)+1,""))</f>
        <v>670</v>
      </c>
      <c r="D767" s="44">
        <v>764</v>
      </c>
      <c r="E767" s="50" t="s">
        <v>5465</v>
      </c>
      <c r="F767" s="50" t="s">
        <v>9638</v>
      </c>
      <c r="G767" s="50" t="s">
        <v>2233</v>
      </c>
      <c r="H767" s="50" t="s">
        <v>2233</v>
      </c>
      <c r="I767" s="50" t="s">
        <v>2389</v>
      </c>
      <c r="J767" s="50">
        <v>2268869</v>
      </c>
      <c r="K767" s="50" t="s">
        <v>7</v>
      </c>
      <c r="L767" s="50" t="s">
        <v>9</v>
      </c>
      <c r="M767" s="50" t="s">
        <v>143</v>
      </c>
      <c r="N767" s="50" t="s">
        <v>88</v>
      </c>
      <c r="O767" s="50">
        <v>998791</v>
      </c>
      <c r="P767" s="50" t="s">
        <v>6289</v>
      </c>
      <c r="Q767" s="50" t="s">
        <v>3580</v>
      </c>
      <c r="R767" s="50" t="s">
        <v>53</v>
      </c>
      <c r="S767" s="50" t="s">
        <v>9639</v>
      </c>
      <c r="T767" s="4" t="s">
        <v>9639</v>
      </c>
      <c r="U767" s="4">
        <v>0</v>
      </c>
    </row>
    <row r="768" spans="1:21" x14ac:dyDescent="0.25">
      <c r="A768" s="44">
        <f>IF(IF(Helper_2!$C$3&lt;&gt;"",COUNTIF(G768:H768,"*"&amp;Helper_2!$C$3&amp;"*"),0)&gt;0,MAX($A$4:A767)+1,0)</f>
        <v>0</v>
      </c>
      <c r="B768" s="44">
        <v>765</v>
      </c>
      <c r="C768" s="44">
        <f>IF(E768="","",IF(COUNTIF($G$4:G768,G768)=1,MAX($C$4:C767)+1,""))</f>
        <v>671</v>
      </c>
      <c r="D768" s="44">
        <v>765</v>
      </c>
      <c r="E768" s="50" t="s">
        <v>5368</v>
      </c>
      <c r="F768" s="50" t="s">
        <v>9475</v>
      </c>
      <c r="G768" s="50" t="s">
        <v>2179</v>
      </c>
      <c r="H768" s="50" t="s">
        <v>2179</v>
      </c>
      <c r="I768" s="50" t="s">
        <v>2389</v>
      </c>
      <c r="J768" s="50">
        <v>2268864</v>
      </c>
      <c r="K768" s="50" t="s">
        <v>7</v>
      </c>
      <c r="L768" s="50" t="s">
        <v>9</v>
      </c>
      <c r="M768" s="50" t="s">
        <v>143</v>
      </c>
      <c r="N768" s="50" t="s">
        <v>88</v>
      </c>
      <c r="O768" s="50">
        <v>998791</v>
      </c>
      <c r="P768" s="50" t="s">
        <v>6289</v>
      </c>
      <c r="Q768" s="50" t="s">
        <v>3507</v>
      </c>
      <c r="R768" s="50" t="s">
        <v>53</v>
      </c>
      <c r="S768" s="50" t="s">
        <v>9476</v>
      </c>
      <c r="T768" s="4" t="s">
        <v>9476</v>
      </c>
      <c r="U768" s="4">
        <v>0</v>
      </c>
    </row>
    <row r="769" spans="1:21" x14ac:dyDescent="0.25">
      <c r="A769" s="44">
        <f>IF(IF(Helper_2!$C$3&lt;&gt;"",COUNTIF(G769:H769,"*"&amp;Helper_2!$C$3&amp;"*"),0)&gt;0,MAX($A$4:A768)+1,0)</f>
        <v>0</v>
      </c>
      <c r="B769" s="44">
        <v>766</v>
      </c>
      <c r="C769" s="44">
        <f>IF(E769="","",IF(COUNTIF($G$4:G769,G769)=1,MAX($C$4:C768)+1,""))</f>
        <v>672</v>
      </c>
      <c r="D769" s="44">
        <v>766</v>
      </c>
      <c r="E769" s="50" t="s">
        <v>5464</v>
      </c>
      <c r="F769" s="50" t="s">
        <v>9636</v>
      </c>
      <c r="G769" s="50" t="s">
        <v>2232</v>
      </c>
      <c r="H769" s="50" t="s">
        <v>2232</v>
      </c>
      <c r="I769" s="50" t="s">
        <v>2389</v>
      </c>
      <c r="J769" s="50">
        <v>2268861</v>
      </c>
      <c r="K769" s="50" t="s">
        <v>7</v>
      </c>
      <c r="L769" s="50" t="s">
        <v>9</v>
      </c>
      <c r="M769" s="50" t="s">
        <v>143</v>
      </c>
      <c r="N769" s="50" t="s">
        <v>88</v>
      </c>
      <c r="O769" s="50">
        <v>998791</v>
      </c>
      <c r="P769" s="50" t="s">
        <v>6289</v>
      </c>
      <c r="Q769" s="50" t="s">
        <v>3579</v>
      </c>
      <c r="R769" s="50" t="s">
        <v>53</v>
      </c>
      <c r="S769" s="50" t="s">
        <v>9637</v>
      </c>
      <c r="T769" s="4" t="s">
        <v>9637</v>
      </c>
      <c r="U769" s="4">
        <v>0</v>
      </c>
    </row>
    <row r="770" spans="1:21" x14ac:dyDescent="0.25">
      <c r="A770" s="44">
        <f>IF(IF(Helper_2!$C$3&lt;&gt;"",COUNTIF(G770:H770,"*"&amp;Helper_2!$C$3&amp;"*"),0)&gt;0,MAX($A$4:A769)+1,0)</f>
        <v>0</v>
      </c>
      <c r="B770" s="44">
        <v>767</v>
      </c>
      <c r="C770" s="44">
        <f>IF(E770="","",IF(COUNTIF($G$4:G770,G770)=1,MAX($C$4:C769)+1,""))</f>
        <v>673</v>
      </c>
      <c r="D770" s="44">
        <v>767</v>
      </c>
      <c r="E770" s="50" t="s">
        <v>5367</v>
      </c>
      <c r="F770" s="50" t="s">
        <v>9473</v>
      </c>
      <c r="G770" s="50" t="s">
        <v>2178</v>
      </c>
      <c r="H770" s="50" t="s">
        <v>2178</v>
      </c>
      <c r="I770" s="50" t="s">
        <v>2389</v>
      </c>
      <c r="J770" s="50">
        <v>2268848</v>
      </c>
      <c r="K770" s="50" t="s">
        <v>7</v>
      </c>
      <c r="L770" s="50" t="s">
        <v>9</v>
      </c>
      <c r="M770" s="50" t="s">
        <v>143</v>
      </c>
      <c r="N770" s="50" t="s">
        <v>88</v>
      </c>
      <c r="O770" s="50">
        <v>998791</v>
      </c>
      <c r="P770" s="50" t="s">
        <v>6289</v>
      </c>
      <c r="Q770" s="50" t="s">
        <v>3506</v>
      </c>
      <c r="R770" s="50" t="s">
        <v>53</v>
      </c>
      <c r="S770" s="50" t="s">
        <v>9474</v>
      </c>
      <c r="T770" s="4" t="s">
        <v>9474</v>
      </c>
      <c r="U770" s="4">
        <v>0</v>
      </c>
    </row>
    <row r="771" spans="1:21" x14ac:dyDescent="0.25">
      <c r="A771" s="44">
        <f>IF(IF(Helper_2!$C$3&lt;&gt;"",COUNTIF(G771:H771,"*"&amp;Helper_2!$C$3&amp;"*"),0)&gt;0,MAX($A$4:A770)+1,0)</f>
        <v>0</v>
      </c>
      <c r="B771" s="44">
        <v>768</v>
      </c>
      <c r="C771" s="44">
        <f>IF(E771="","",IF(COUNTIF($G$4:G771,G771)=1,MAX($C$4:C770)+1,""))</f>
        <v>674</v>
      </c>
      <c r="D771" s="44">
        <v>768</v>
      </c>
      <c r="E771" s="50" t="s">
        <v>5463</v>
      </c>
      <c r="F771" s="50" t="s">
        <v>9634</v>
      </c>
      <c r="G771" s="50" t="s">
        <v>2231</v>
      </c>
      <c r="H771" s="50" t="s">
        <v>2231</v>
      </c>
      <c r="I771" s="50" t="s">
        <v>2389</v>
      </c>
      <c r="J771" s="50">
        <v>2268843</v>
      </c>
      <c r="K771" s="50" t="s">
        <v>7</v>
      </c>
      <c r="L771" s="50" t="s">
        <v>9</v>
      </c>
      <c r="M771" s="50" t="s">
        <v>143</v>
      </c>
      <c r="N771" s="50" t="s">
        <v>88</v>
      </c>
      <c r="O771" s="50">
        <v>998791</v>
      </c>
      <c r="P771" s="50" t="s">
        <v>6289</v>
      </c>
      <c r="Q771" s="50" t="s">
        <v>3578</v>
      </c>
      <c r="R771" s="50" t="s">
        <v>53</v>
      </c>
      <c r="S771" s="50" t="s">
        <v>9635</v>
      </c>
      <c r="T771" s="4" t="s">
        <v>9635</v>
      </c>
      <c r="U771" s="4">
        <v>0</v>
      </c>
    </row>
    <row r="772" spans="1:21" x14ac:dyDescent="0.25">
      <c r="A772" s="44">
        <f>IF(IF(Helper_2!$C$3&lt;&gt;"",COUNTIF(G772:H772,"*"&amp;Helper_2!$C$3&amp;"*"),0)&gt;0,MAX($A$4:A771)+1,0)</f>
        <v>0</v>
      </c>
      <c r="B772" s="44">
        <v>769</v>
      </c>
      <c r="C772" s="44">
        <f>IF(E772="","",IF(COUNTIF($G$4:G772,G772)=1,MAX($C$4:C771)+1,""))</f>
        <v>675</v>
      </c>
      <c r="D772" s="44">
        <v>769</v>
      </c>
      <c r="E772" s="50" t="s">
        <v>4044</v>
      </c>
      <c r="F772" s="50" t="s">
        <v>7252</v>
      </c>
      <c r="G772" s="50" t="s">
        <v>2679</v>
      </c>
      <c r="H772" s="50" t="s">
        <v>2679</v>
      </c>
      <c r="I772" s="50" t="s">
        <v>2389</v>
      </c>
      <c r="J772" s="50">
        <v>2268622</v>
      </c>
      <c r="K772" s="50" t="s">
        <v>7</v>
      </c>
      <c r="L772" s="50" t="s">
        <v>2661</v>
      </c>
      <c r="M772" s="50" t="s">
        <v>143</v>
      </c>
      <c r="N772" s="50" t="s">
        <v>6261</v>
      </c>
      <c r="O772" s="50">
        <v>994204</v>
      </c>
      <c r="P772" s="50" t="s">
        <v>6334</v>
      </c>
      <c r="Q772" s="50" t="s">
        <v>2680</v>
      </c>
      <c r="R772" s="50" t="s">
        <v>10</v>
      </c>
      <c r="S772" s="50" t="s">
        <v>7253</v>
      </c>
      <c r="T772" s="4" t="s">
        <v>7253</v>
      </c>
      <c r="U772" s="4">
        <v>0</v>
      </c>
    </row>
    <row r="773" spans="1:21" x14ac:dyDescent="0.25">
      <c r="A773" s="44">
        <f>IF(IF(Helper_2!$C$3&lt;&gt;"",COUNTIF(G773:H773,"*"&amp;Helper_2!$C$3&amp;"*"),0)&gt;0,MAX($A$4:A772)+1,0)</f>
        <v>0</v>
      </c>
      <c r="B773" s="44">
        <v>770</v>
      </c>
      <c r="C773" s="44">
        <f>IF(E773="","",IF(COUNTIF($G$4:G773,G773)=1,MAX($C$4:C772)+1,""))</f>
        <v>676</v>
      </c>
      <c r="D773" s="44">
        <v>770</v>
      </c>
      <c r="E773" s="50" t="s">
        <v>5687</v>
      </c>
      <c r="F773" s="50" t="s">
        <v>11484</v>
      </c>
      <c r="G773" s="50" t="s">
        <v>2357</v>
      </c>
      <c r="H773" s="50" t="s">
        <v>2357</v>
      </c>
      <c r="I773" s="50" t="s">
        <v>2389</v>
      </c>
      <c r="J773" s="50">
        <v>2268605</v>
      </c>
      <c r="K773" s="50" t="s">
        <v>7</v>
      </c>
      <c r="L773" s="50" t="s">
        <v>9</v>
      </c>
      <c r="M773" s="50" t="s">
        <v>143</v>
      </c>
      <c r="N773" s="50" t="s">
        <v>6263</v>
      </c>
      <c r="O773" s="50">
        <v>998838</v>
      </c>
      <c r="P773" s="50" t="s">
        <v>6277</v>
      </c>
      <c r="Q773" s="50" t="s">
        <v>3785</v>
      </c>
      <c r="R773" s="50" t="s">
        <v>53</v>
      </c>
      <c r="S773" s="50" t="s">
        <v>11485</v>
      </c>
      <c r="T773" s="4" t="s">
        <v>11485</v>
      </c>
      <c r="U773" s="4">
        <v>0</v>
      </c>
    </row>
    <row r="774" spans="1:21" x14ac:dyDescent="0.25">
      <c r="A774" s="44">
        <f>IF(IF(Helper_2!$C$3&lt;&gt;"",COUNTIF(G774:H774,"*"&amp;Helper_2!$C$3&amp;"*"),0)&gt;0,MAX($A$4:A773)+1,0)</f>
        <v>0</v>
      </c>
      <c r="B774" s="44">
        <v>771</v>
      </c>
      <c r="C774" s="44">
        <f>IF(E774="","",IF(COUNTIF($G$4:G774,G774)=1,MAX($C$4:C773)+1,""))</f>
        <v>677</v>
      </c>
      <c r="D774" s="44">
        <v>771</v>
      </c>
      <c r="E774" s="50" t="s">
        <v>5686</v>
      </c>
      <c r="F774" s="50" t="s">
        <v>11486</v>
      </c>
      <c r="G774" s="50" t="s">
        <v>2356</v>
      </c>
      <c r="H774" s="50" t="s">
        <v>2356</v>
      </c>
      <c r="I774" s="50" t="s">
        <v>2389</v>
      </c>
      <c r="J774" s="50">
        <v>2268595</v>
      </c>
      <c r="K774" s="50" t="s">
        <v>7</v>
      </c>
      <c r="L774" s="50" t="s">
        <v>9</v>
      </c>
      <c r="M774" s="50" t="s">
        <v>143</v>
      </c>
      <c r="N774" s="50" t="s">
        <v>6263</v>
      </c>
      <c r="O774" s="50">
        <v>998838</v>
      </c>
      <c r="P774" s="50" t="s">
        <v>6277</v>
      </c>
      <c r="Q774" s="50" t="s">
        <v>3784</v>
      </c>
      <c r="R774" s="50" t="s">
        <v>53</v>
      </c>
      <c r="S774" s="50" t="s">
        <v>11487</v>
      </c>
      <c r="T774" s="4" t="s">
        <v>11487</v>
      </c>
      <c r="U774" s="4">
        <v>0</v>
      </c>
    </row>
    <row r="775" spans="1:21" x14ac:dyDescent="0.25">
      <c r="A775" s="44">
        <f>IF(IF(Helper_2!$C$3&lt;&gt;"",COUNTIF(G775:H775,"*"&amp;Helper_2!$C$3&amp;"*"),0)&gt;0,MAX($A$4:A774)+1,0)</f>
        <v>0</v>
      </c>
      <c r="B775" s="44">
        <v>772</v>
      </c>
      <c r="C775" s="44">
        <f>IF(E775="","",IF(COUNTIF($G$4:G775,G775)=1,MAX($C$4:C774)+1,""))</f>
        <v>678</v>
      </c>
      <c r="D775" s="44">
        <v>772</v>
      </c>
      <c r="E775" s="50" t="s">
        <v>5685</v>
      </c>
      <c r="F775" s="50" t="s">
        <v>9984</v>
      </c>
      <c r="G775" s="50" t="s">
        <v>3782</v>
      </c>
      <c r="H775" s="50" t="s">
        <v>3782</v>
      </c>
      <c r="I775" s="50" t="s">
        <v>2389</v>
      </c>
      <c r="J775" s="50">
        <v>2268579</v>
      </c>
      <c r="K775" s="50" t="s">
        <v>7</v>
      </c>
      <c r="L775" s="50" t="s">
        <v>2656</v>
      </c>
      <c r="M775" s="50" t="s">
        <v>143</v>
      </c>
      <c r="N775" s="50" t="s">
        <v>6263</v>
      </c>
      <c r="O775" s="50">
        <v>998838</v>
      </c>
      <c r="P775" s="50" t="s">
        <v>6277</v>
      </c>
      <c r="Q775" s="50" t="s">
        <v>3783</v>
      </c>
      <c r="R775" s="50" t="s">
        <v>53</v>
      </c>
      <c r="S775" s="50" t="s">
        <v>9985</v>
      </c>
      <c r="T775" s="4" t="s">
        <v>9985</v>
      </c>
      <c r="U775" s="4">
        <v>0</v>
      </c>
    </row>
    <row r="776" spans="1:21" x14ac:dyDescent="0.25">
      <c r="A776" s="44">
        <f>IF(IF(Helper_2!$C$3&lt;&gt;"",COUNTIF(G776:H776,"*"&amp;Helper_2!$C$3&amp;"*"),0)&gt;0,MAX($A$4:A775)+1,0)</f>
        <v>0</v>
      </c>
      <c r="B776" s="44">
        <v>773</v>
      </c>
      <c r="C776" s="44">
        <f>IF(E776="","",IF(COUNTIF($G$4:G776,G776)=1,MAX($C$4:C775)+1,""))</f>
        <v>679</v>
      </c>
      <c r="D776" s="44">
        <v>773</v>
      </c>
      <c r="E776" s="50" t="s">
        <v>5684</v>
      </c>
      <c r="F776" s="50" t="s">
        <v>11488</v>
      </c>
      <c r="G776" s="50" t="s">
        <v>2355</v>
      </c>
      <c r="H776" s="50" t="s">
        <v>2355</v>
      </c>
      <c r="I776" s="50" t="s">
        <v>2389</v>
      </c>
      <c r="J776" s="50">
        <v>2268576</v>
      </c>
      <c r="K776" s="50" t="s">
        <v>7</v>
      </c>
      <c r="L776" s="50" t="s">
        <v>9</v>
      </c>
      <c r="M776" s="50" t="s">
        <v>143</v>
      </c>
      <c r="N776" s="50" t="s">
        <v>6263</v>
      </c>
      <c r="O776" s="50">
        <v>998838</v>
      </c>
      <c r="P776" s="50" t="s">
        <v>6277</v>
      </c>
      <c r="Q776" s="50" t="s">
        <v>3781</v>
      </c>
      <c r="R776" s="50" t="s">
        <v>53</v>
      </c>
      <c r="S776" s="50" t="s">
        <v>11489</v>
      </c>
      <c r="T776" s="4" t="s">
        <v>11489</v>
      </c>
      <c r="U776" s="4">
        <v>0</v>
      </c>
    </row>
    <row r="777" spans="1:21" x14ac:dyDescent="0.25">
      <c r="A777" s="44">
        <f>IF(IF(Helper_2!$C$3&lt;&gt;"",COUNTIF(G777:H777,"*"&amp;Helper_2!$C$3&amp;"*"),0)&gt;0,MAX($A$4:A776)+1,0)</f>
        <v>0</v>
      </c>
      <c r="B777" s="44">
        <v>774</v>
      </c>
      <c r="C777" s="44">
        <f>IF(E777="","",IF(COUNTIF($G$4:G777,G777)=1,MAX($C$4:C776)+1,""))</f>
        <v>680</v>
      </c>
      <c r="D777" s="44">
        <v>774</v>
      </c>
      <c r="E777" s="50" t="s">
        <v>5683</v>
      </c>
      <c r="F777" s="50" t="s">
        <v>11490</v>
      </c>
      <c r="G777" s="50" t="s">
        <v>2354</v>
      </c>
      <c r="H777" s="50" t="s">
        <v>2354</v>
      </c>
      <c r="I777" s="50" t="s">
        <v>2389</v>
      </c>
      <c r="J777" s="50">
        <v>2268571</v>
      </c>
      <c r="K777" s="50" t="s">
        <v>7</v>
      </c>
      <c r="L777" s="50" t="s">
        <v>9</v>
      </c>
      <c r="M777" s="50" t="s">
        <v>143</v>
      </c>
      <c r="N777" s="50" t="s">
        <v>6263</v>
      </c>
      <c r="O777" s="50">
        <v>998838</v>
      </c>
      <c r="P777" s="50" t="s">
        <v>6277</v>
      </c>
      <c r="Q777" s="50" t="s">
        <v>3780</v>
      </c>
      <c r="R777" s="50" t="s">
        <v>53</v>
      </c>
      <c r="S777" s="50" t="s">
        <v>11491</v>
      </c>
      <c r="T777" s="4" t="s">
        <v>11491</v>
      </c>
      <c r="U777" s="4">
        <v>0</v>
      </c>
    </row>
    <row r="778" spans="1:21" x14ac:dyDescent="0.25">
      <c r="A778" s="44">
        <f>IF(IF(Helper_2!$C$3&lt;&gt;"",COUNTIF(G778:H778,"*"&amp;Helper_2!$C$3&amp;"*"),0)&gt;0,MAX($A$4:A777)+1,0)</f>
        <v>0</v>
      </c>
      <c r="B778" s="44">
        <v>775</v>
      </c>
      <c r="C778" s="44">
        <f>IF(E778="","",IF(COUNTIF($G$4:G778,G778)=1,MAX($C$4:C777)+1,""))</f>
        <v>681</v>
      </c>
      <c r="D778" s="44">
        <v>775</v>
      </c>
      <c r="E778" s="50" t="s">
        <v>5681</v>
      </c>
      <c r="F778" s="50" t="s">
        <v>9980</v>
      </c>
      <c r="G778" s="50" t="s">
        <v>2352</v>
      </c>
      <c r="H778" s="50" t="s">
        <v>2352</v>
      </c>
      <c r="I778" s="50" t="s">
        <v>2389</v>
      </c>
      <c r="J778" s="50">
        <v>2268568</v>
      </c>
      <c r="K778" s="50" t="s">
        <v>7</v>
      </c>
      <c r="L778" s="50" t="s">
        <v>9</v>
      </c>
      <c r="M778" s="50" t="s">
        <v>143</v>
      </c>
      <c r="N778" s="50" t="s">
        <v>6263</v>
      </c>
      <c r="O778" s="50">
        <v>998838</v>
      </c>
      <c r="P778" s="50" t="s">
        <v>6277</v>
      </c>
      <c r="Q778" s="50" t="s">
        <v>3778</v>
      </c>
      <c r="R778" s="50" t="s">
        <v>53</v>
      </c>
      <c r="S778" s="50" t="s">
        <v>9981</v>
      </c>
      <c r="T778" s="4" t="s">
        <v>9981</v>
      </c>
      <c r="U778" s="4">
        <v>0</v>
      </c>
    </row>
    <row r="779" spans="1:21" x14ac:dyDescent="0.25">
      <c r="A779" s="44">
        <f>IF(IF(Helper_2!$C$3&lt;&gt;"",COUNTIF(G779:H779,"*"&amp;Helper_2!$C$3&amp;"*"),0)&gt;0,MAX($A$4:A778)+1,0)</f>
        <v>0</v>
      </c>
      <c r="B779" s="44">
        <v>776</v>
      </c>
      <c r="C779" s="44">
        <f>IF(E779="","",IF(COUNTIF($G$4:G779,G779)=1,MAX($C$4:C778)+1,""))</f>
        <v>682</v>
      </c>
      <c r="D779" s="44">
        <v>776</v>
      </c>
      <c r="E779" s="50" t="s">
        <v>5481</v>
      </c>
      <c r="F779" s="50" t="s">
        <v>9662</v>
      </c>
      <c r="G779" s="50" t="s">
        <v>2247</v>
      </c>
      <c r="H779" s="50" t="s">
        <v>2247</v>
      </c>
      <c r="I779" s="50" t="s">
        <v>2389</v>
      </c>
      <c r="J779" s="50">
        <v>2268561</v>
      </c>
      <c r="K779" s="50" t="s">
        <v>7</v>
      </c>
      <c r="L779" s="50" t="s">
        <v>9</v>
      </c>
      <c r="M779" s="50" t="s">
        <v>143</v>
      </c>
      <c r="N779" s="50" t="s">
        <v>6263</v>
      </c>
      <c r="O779" s="50">
        <v>998770</v>
      </c>
      <c r="P779" s="50" t="s">
        <v>6310</v>
      </c>
      <c r="Q779" s="50" t="s">
        <v>958</v>
      </c>
      <c r="R779" s="50" t="s">
        <v>53</v>
      </c>
      <c r="S779" s="50" t="s">
        <v>11492</v>
      </c>
      <c r="T779" s="4" t="s">
        <v>11492</v>
      </c>
      <c r="U779" s="4">
        <v>0</v>
      </c>
    </row>
    <row r="780" spans="1:21" x14ac:dyDescent="0.25">
      <c r="A780" s="44">
        <f>IF(IF(Helper_2!$C$3&lt;&gt;"",COUNTIF(G780:H780,"*"&amp;Helper_2!$C$3&amp;"*"),0)&gt;0,MAX($A$4:A779)+1,0)</f>
        <v>0</v>
      </c>
      <c r="B780" s="44">
        <v>777</v>
      </c>
      <c r="C780" s="44">
        <f>IF(E780="","",IF(COUNTIF($G$4:G780,G780)=1,MAX($C$4:C779)+1,""))</f>
        <v>683</v>
      </c>
      <c r="D780" s="44">
        <v>777</v>
      </c>
      <c r="E780" s="50" t="s">
        <v>5480</v>
      </c>
      <c r="F780" s="50" t="s">
        <v>9661</v>
      </c>
      <c r="G780" s="50" t="s">
        <v>2246</v>
      </c>
      <c r="H780" s="50" t="s">
        <v>2246</v>
      </c>
      <c r="I780" s="50" t="s">
        <v>2389</v>
      </c>
      <c r="J780" s="50">
        <v>2268556</v>
      </c>
      <c r="K780" s="50" t="s">
        <v>7</v>
      </c>
      <c r="L780" s="50" t="s">
        <v>9</v>
      </c>
      <c r="M780" s="50" t="s">
        <v>143</v>
      </c>
      <c r="N780" s="50" t="s">
        <v>6263</v>
      </c>
      <c r="O780" s="50">
        <v>998770</v>
      </c>
      <c r="P780" s="50" t="s">
        <v>6310</v>
      </c>
      <c r="Q780" s="50" t="s">
        <v>957</v>
      </c>
      <c r="R780" s="50" t="s">
        <v>53</v>
      </c>
      <c r="S780" s="50" t="s">
        <v>11493</v>
      </c>
      <c r="T780" s="4" t="s">
        <v>11493</v>
      </c>
      <c r="U780" s="4">
        <v>0</v>
      </c>
    </row>
    <row r="781" spans="1:21" x14ac:dyDescent="0.25">
      <c r="A781" s="44">
        <f>IF(IF(Helper_2!$C$3&lt;&gt;"",COUNTIF(G781:H781,"*"&amp;Helper_2!$C$3&amp;"*"),0)&gt;0,MAX($A$4:A780)+1,0)</f>
        <v>0</v>
      </c>
      <c r="B781" s="44">
        <v>778</v>
      </c>
      <c r="C781" s="44">
        <f>IF(E781="","",IF(COUNTIF($G$4:G781,G781)=1,MAX($C$4:C780)+1,""))</f>
        <v>684</v>
      </c>
      <c r="D781" s="44">
        <v>778</v>
      </c>
      <c r="E781" s="50" t="s">
        <v>5479</v>
      </c>
      <c r="F781" s="50" t="s">
        <v>9660</v>
      </c>
      <c r="G781" s="50" t="s">
        <v>2245</v>
      </c>
      <c r="H781" s="50" t="s">
        <v>2245</v>
      </c>
      <c r="I781" s="50" t="s">
        <v>2389</v>
      </c>
      <c r="J781" s="50">
        <v>2268553</v>
      </c>
      <c r="K781" s="50" t="s">
        <v>7</v>
      </c>
      <c r="L781" s="50" t="s">
        <v>9</v>
      </c>
      <c r="M781" s="50" t="s">
        <v>143</v>
      </c>
      <c r="N781" s="50" t="s">
        <v>6263</v>
      </c>
      <c r="O781" s="50">
        <v>998770</v>
      </c>
      <c r="P781" s="50" t="s">
        <v>6310</v>
      </c>
      <c r="Q781" s="50" t="s">
        <v>956</v>
      </c>
      <c r="R781" s="50" t="s">
        <v>53</v>
      </c>
      <c r="S781" s="50" t="s">
        <v>11494</v>
      </c>
      <c r="T781" s="4" t="s">
        <v>11494</v>
      </c>
      <c r="U781" s="4">
        <v>0</v>
      </c>
    </row>
    <row r="782" spans="1:21" x14ac:dyDescent="0.25">
      <c r="A782" s="44">
        <f>IF(IF(Helper_2!$C$3&lt;&gt;"",COUNTIF(G782:H782,"*"&amp;Helper_2!$C$3&amp;"*"),0)&gt;0,MAX($A$4:A781)+1,0)</f>
        <v>0</v>
      </c>
      <c r="B782" s="44">
        <v>779</v>
      </c>
      <c r="C782" s="44">
        <f>IF(E782="","",IF(COUNTIF($G$4:G782,G782)=1,MAX($C$4:C781)+1,""))</f>
        <v>685</v>
      </c>
      <c r="D782" s="44">
        <v>779</v>
      </c>
      <c r="E782" s="50" t="s">
        <v>5477</v>
      </c>
      <c r="F782" s="50" t="s">
        <v>9657</v>
      </c>
      <c r="G782" s="50" t="s">
        <v>2243</v>
      </c>
      <c r="H782" s="50" t="s">
        <v>2243</v>
      </c>
      <c r="I782" s="50" t="s">
        <v>2389</v>
      </c>
      <c r="J782" s="50">
        <v>2268545</v>
      </c>
      <c r="K782" s="50" t="s">
        <v>7</v>
      </c>
      <c r="L782" s="50" t="s">
        <v>9</v>
      </c>
      <c r="M782" s="50" t="s">
        <v>143</v>
      </c>
      <c r="N782" s="50" t="s">
        <v>6263</v>
      </c>
      <c r="O782" s="50">
        <v>998770</v>
      </c>
      <c r="P782" s="50" t="s">
        <v>6310</v>
      </c>
      <c r="Q782" s="50" t="s">
        <v>954</v>
      </c>
      <c r="R782" s="50" t="s">
        <v>53</v>
      </c>
      <c r="S782" s="50" t="s">
        <v>11495</v>
      </c>
      <c r="T782" s="4" t="s">
        <v>11495</v>
      </c>
      <c r="U782" s="4">
        <v>0</v>
      </c>
    </row>
    <row r="783" spans="1:21" x14ac:dyDescent="0.25">
      <c r="A783" s="44">
        <f>IF(IF(Helper_2!$C$3&lt;&gt;"",COUNTIF(G783:H783,"*"&amp;Helper_2!$C$3&amp;"*"),0)&gt;0,MAX($A$4:A782)+1,0)</f>
        <v>0</v>
      </c>
      <c r="B783" s="44">
        <v>780</v>
      </c>
      <c r="C783" s="44">
        <f>IF(E783="","",IF(COUNTIF($G$4:G783,G783)=1,MAX($C$4:C782)+1,""))</f>
        <v>686</v>
      </c>
      <c r="D783" s="44">
        <v>780</v>
      </c>
      <c r="E783" s="50" t="s">
        <v>5540</v>
      </c>
      <c r="F783" s="50" t="s">
        <v>9764</v>
      </c>
      <c r="G783" s="50" t="s">
        <v>2274</v>
      </c>
      <c r="H783" s="50" t="s">
        <v>2274</v>
      </c>
      <c r="I783" s="50" t="s">
        <v>2389</v>
      </c>
      <c r="J783" s="50">
        <v>2268526</v>
      </c>
      <c r="K783" s="50" t="s">
        <v>7</v>
      </c>
      <c r="L783" s="50" t="s">
        <v>9</v>
      </c>
      <c r="M783" s="50" t="s">
        <v>143</v>
      </c>
      <c r="N783" s="50" t="s">
        <v>6263</v>
      </c>
      <c r="O783" s="50">
        <v>1018706</v>
      </c>
      <c r="P783" s="50" t="s">
        <v>6296</v>
      </c>
      <c r="Q783" s="50" t="s">
        <v>983</v>
      </c>
      <c r="R783" s="50" t="s">
        <v>10</v>
      </c>
      <c r="S783" s="50" t="s">
        <v>9765</v>
      </c>
      <c r="T783" s="4" t="s">
        <v>9765</v>
      </c>
      <c r="U783" s="4">
        <v>0</v>
      </c>
    </row>
    <row r="784" spans="1:21" x14ac:dyDescent="0.25">
      <c r="A784" s="44">
        <f>IF(IF(Helper_2!$C$3&lt;&gt;"",COUNTIF(G784:H784,"*"&amp;Helper_2!$C$3&amp;"*"),0)&gt;0,MAX($A$4:A783)+1,0)</f>
        <v>0</v>
      </c>
      <c r="B784" s="44">
        <v>781</v>
      </c>
      <c r="C784" s="44">
        <f>IF(E784="","",IF(COUNTIF($G$4:G784,G784)=1,MAX($C$4:C783)+1,""))</f>
        <v>687</v>
      </c>
      <c r="D784" s="44">
        <v>781</v>
      </c>
      <c r="E784" s="50" t="s">
        <v>5538</v>
      </c>
      <c r="F784" s="50" t="s">
        <v>9760</v>
      </c>
      <c r="G784" s="50" t="s">
        <v>2272</v>
      </c>
      <c r="H784" s="50" t="s">
        <v>2272</v>
      </c>
      <c r="I784" s="50" t="s">
        <v>2389</v>
      </c>
      <c r="J784" s="50">
        <v>2268523</v>
      </c>
      <c r="K784" s="50" t="s">
        <v>7</v>
      </c>
      <c r="L784" s="50" t="s">
        <v>9</v>
      </c>
      <c r="M784" s="50" t="s">
        <v>143</v>
      </c>
      <c r="N784" s="50" t="s">
        <v>6263</v>
      </c>
      <c r="O784" s="50">
        <v>1018706</v>
      </c>
      <c r="P784" s="50" t="s">
        <v>6296</v>
      </c>
      <c r="Q784" s="50" t="s">
        <v>981</v>
      </c>
      <c r="R784" s="50" t="s">
        <v>53</v>
      </c>
      <c r="S784" s="50" t="s">
        <v>9761</v>
      </c>
      <c r="T784" s="4" t="s">
        <v>9761</v>
      </c>
      <c r="U784" s="4">
        <v>0</v>
      </c>
    </row>
    <row r="785" spans="1:21" x14ac:dyDescent="0.25">
      <c r="A785" s="44">
        <f>IF(IF(Helper_2!$C$3&lt;&gt;"",COUNTIF(G785:H785,"*"&amp;Helper_2!$C$3&amp;"*"),0)&gt;0,MAX($A$4:A784)+1,0)</f>
        <v>0</v>
      </c>
      <c r="B785" s="44">
        <v>782</v>
      </c>
      <c r="C785" s="44">
        <f>IF(E785="","",IF(COUNTIF($G$4:G785,G785)=1,MAX($C$4:C784)+1,""))</f>
        <v>688</v>
      </c>
      <c r="D785" s="44">
        <v>782</v>
      </c>
      <c r="E785" s="50" t="s">
        <v>5536</v>
      </c>
      <c r="F785" s="50" t="s">
        <v>9756</v>
      </c>
      <c r="G785" s="50" t="s">
        <v>2270</v>
      </c>
      <c r="H785" s="50" t="s">
        <v>2270</v>
      </c>
      <c r="I785" s="50" t="s">
        <v>2389</v>
      </c>
      <c r="J785" s="50">
        <v>2268520</v>
      </c>
      <c r="K785" s="50" t="s">
        <v>7</v>
      </c>
      <c r="L785" s="50" t="s">
        <v>9</v>
      </c>
      <c r="M785" s="50" t="s">
        <v>143</v>
      </c>
      <c r="N785" s="50" t="s">
        <v>6263</v>
      </c>
      <c r="O785" s="50">
        <v>1018706</v>
      </c>
      <c r="P785" s="50" t="s">
        <v>6296</v>
      </c>
      <c r="Q785" s="50" t="s">
        <v>980</v>
      </c>
      <c r="R785" s="50" t="s">
        <v>53</v>
      </c>
      <c r="S785" s="50" t="s">
        <v>9757</v>
      </c>
      <c r="T785" s="4" t="s">
        <v>9757</v>
      </c>
      <c r="U785" s="4">
        <v>0</v>
      </c>
    </row>
    <row r="786" spans="1:21" x14ac:dyDescent="0.25">
      <c r="A786" s="44">
        <f>IF(IF(Helper_2!$C$3&lt;&gt;"",COUNTIF(G786:H786,"*"&amp;Helper_2!$C$3&amp;"*"),0)&gt;0,MAX($A$4:A785)+1,0)</f>
        <v>0</v>
      </c>
      <c r="B786" s="44">
        <v>783</v>
      </c>
      <c r="C786" s="44">
        <f>IF(E786="","",IF(COUNTIF($G$4:G786,G786)=1,MAX($C$4:C785)+1,""))</f>
        <v>689</v>
      </c>
      <c r="D786" s="44">
        <v>783</v>
      </c>
      <c r="E786" s="50" t="s">
        <v>5535</v>
      </c>
      <c r="F786" s="50" t="s">
        <v>9754</v>
      </c>
      <c r="G786" s="50" t="s">
        <v>2269</v>
      </c>
      <c r="H786" s="50" t="s">
        <v>2269</v>
      </c>
      <c r="I786" s="50" t="s">
        <v>2389</v>
      </c>
      <c r="J786" s="50">
        <v>2268517</v>
      </c>
      <c r="K786" s="50" t="s">
        <v>7</v>
      </c>
      <c r="L786" s="50" t="s">
        <v>9</v>
      </c>
      <c r="M786" s="50" t="s">
        <v>143</v>
      </c>
      <c r="N786" s="50" t="s">
        <v>6263</v>
      </c>
      <c r="O786" s="50">
        <v>1018706</v>
      </c>
      <c r="P786" s="50" t="s">
        <v>6296</v>
      </c>
      <c r="Q786" s="50" t="s">
        <v>979</v>
      </c>
      <c r="R786" s="50" t="s">
        <v>53</v>
      </c>
      <c r="S786" s="50" t="s">
        <v>9755</v>
      </c>
      <c r="T786" s="4" t="s">
        <v>9755</v>
      </c>
      <c r="U786" s="4">
        <v>0</v>
      </c>
    </row>
    <row r="787" spans="1:21" x14ac:dyDescent="0.25">
      <c r="A787" s="44">
        <f>IF(IF(Helper_2!$C$3&lt;&gt;"",COUNTIF(G787:H787,"*"&amp;Helper_2!$C$3&amp;"*"),0)&gt;0,MAX($A$4:A786)+1,0)</f>
        <v>0</v>
      </c>
      <c r="B787" s="44">
        <v>784</v>
      </c>
      <c r="C787" s="44">
        <f>IF(E787="","",IF(COUNTIF($G$4:G787,G787)=1,MAX($C$4:C786)+1,""))</f>
        <v>690</v>
      </c>
      <c r="D787" s="44">
        <v>784</v>
      </c>
      <c r="E787" s="50" t="s">
        <v>5551</v>
      </c>
      <c r="F787" s="50" t="s">
        <v>9783</v>
      </c>
      <c r="G787" s="50" t="s">
        <v>2281</v>
      </c>
      <c r="H787" s="50" t="s">
        <v>2281</v>
      </c>
      <c r="I787" s="50" t="s">
        <v>2389</v>
      </c>
      <c r="J787" s="50">
        <v>2268371</v>
      </c>
      <c r="K787" s="50" t="s">
        <v>7</v>
      </c>
      <c r="L787" s="50" t="s">
        <v>9</v>
      </c>
      <c r="M787" s="50" t="s">
        <v>143</v>
      </c>
      <c r="N787" s="50" t="s">
        <v>6283</v>
      </c>
      <c r="O787" s="50">
        <v>955383</v>
      </c>
      <c r="P787" s="50" t="s">
        <v>6444</v>
      </c>
      <c r="Q787" s="50" t="s">
        <v>986</v>
      </c>
      <c r="R787" s="50" t="s">
        <v>15</v>
      </c>
      <c r="S787" s="50" t="s">
        <v>9784</v>
      </c>
      <c r="T787" s="4" t="s">
        <v>9784</v>
      </c>
      <c r="U787" s="4">
        <v>288</v>
      </c>
    </row>
    <row r="788" spans="1:21" x14ac:dyDescent="0.25">
      <c r="A788" s="44">
        <f>IF(IF(Helper_2!$C$3&lt;&gt;"",COUNTIF(G788:H788,"*"&amp;Helper_2!$C$3&amp;"*"),0)&gt;0,MAX($A$4:A787)+1,0)</f>
        <v>0</v>
      </c>
      <c r="B788" s="44">
        <v>785</v>
      </c>
      <c r="C788" s="44">
        <f>IF(E788="","",IF(COUNTIF($G$4:G788,G788)=1,MAX($C$4:C787)+1,""))</f>
        <v>691</v>
      </c>
      <c r="D788" s="44">
        <v>785</v>
      </c>
      <c r="E788" s="50" t="s">
        <v>5274</v>
      </c>
      <c r="F788" s="50" t="s">
        <v>9305</v>
      </c>
      <c r="G788" s="50" t="s">
        <v>3445</v>
      </c>
      <c r="H788" s="50" t="s">
        <v>3445</v>
      </c>
      <c r="I788" s="50" t="s">
        <v>2389</v>
      </c>
      <c r="J788" s="50">
        <v>2268320</v>
      </c>
      <c r="K788" s="50" t="s">
        <v>7</v>
      </c>
      <c r="L788" s="50" t="s">
        <v>2656</v>
      </c>
      <c r="M788" s="50" t="s">
        <v>143</v>
      </c>
      <c r="N788" s="50" t="s">
        <v>6283</v>
      </c>
      <c r="O788" s="50">
        <v>1035285</v>
      </c>
      <c r="P788" s="50" t="s">
        <v>6423</v>
      </c>
      <c r="Q788" s="50" t="s">
        <v>3446</v>
      </c>
      <c r="R788" s="50" t="s">
        <v>10</v>
      </c>
      <c r="S788" s="50" t="s">
        <v>9306</v>
      </c>
      <c r="T788" s="4" t="s">
        <v>9306</v>
      </c>
      <c r="U788" s="4">
        <v>0.40100000000000002</v>
      </c>
    </row>
    <row r="789" spans="1:21" x14ac:dyDescent="0.25">
      <c r="A789" s="44">
        <f>IF(IF(Helper_2!$C$3&lt;&gt;"",COUNTIF(G789:H789,"*"&amp;Helper_2!$C$3&amp;"*"),0)&gt;0,MAX($A$4:A788)+1,0)</f>
        <v>0</v>
      </c>
      <c r="B789" s="44">
        <v>786</v>
      </c>
      <c r="C789" s="44">
        <f>IF(E789="","",IF(COUNTIF($G$4:G789,G789)=1,MAX($C$4:C788)+1,""))</f>
        <v>692</v>
      </c>
      <c r="D789" s="44">
        <v>786</v>
      </c>
      <c r="E789" s="50" t="s">
        <v>4259</v>
      </c>
      <c r="F789" s="50" t="s">
        <v>7640</v>
      </c>
      <c r="G789" s="50" t="s">
        <v>1460</v>
      </c>
      <c r="H789" s="50" t="s">
        <v>1460</v>
      </c>
      <c r="I789" s="50" t="s">
        <v>2389</v>
      </c>
      <c r="J789" s="50">
        <v>2268317</v>
      </c>
      <c r="K789" s="50" t="s">
        <v>7</v>
      </c>
      <c r="L789" s="50" t="s">
        <v>9</v>
      </c>
      <c r="M789" s="50" t="s">
        <v>143</v>
      </c>
      <c r="N789" s="50" t="s">
        <v>6283</v>
      </c>
      <c r="O789" s="50">
        <v>1035150</v>
      </c>
      <c r="P789" s="50" t="s">
        <v>6366</v>
      </c>
      <c r="Q789" s="50" t="s">
        <v>357</v>
      </c>
      <c r="R789" s="50" t="s">
        <v>15</v>
      </c>
      <c r="S789" s="50" t="s">
        <v>7641</v>
      </c>
      <c r="T789" s="4" t="s">
        <v>7641</v>
      </c>
      <c r="U789" s="4">
        <v>146.9</v>
      </c>
    </row>
    <row r="790" spans="1:21" x14ac:dyDescent="0.25">
      <c r="A790" s="44">
        <f>IF(IF(Helper_2!$C$3&lt;&gt;"",COUNTIF(G790:H790,"*"&amp;Helper_2!$C$3&amp;"*"),0)&gt;0,MAX($A$4:A789)+1,0)</f>
        <v>0</v>
      </c>
      <c r="B790" s="44">
        <v>787</v>
      </c>
      <c r="C790" s="44">
        <f>IF(E790="","",IF(COUNTIF($G$4:G790,G790)=1,MAX($C$4:C789)+1,""))</f>
        <v>693</v>
      </c>
      <c r="D790" s="44">
        <v>787</v>
      </c>
      <c r="E790" s="50" t="s">
        <v>4258</v>
      </c>
      <c r="F790" s="50" t="s">
        <v>7638</v>
      </c>
      <c r="G790" s="50" t="s">
        <v>1459</v>
      </c>
      <c r="H790" s="50" t="s">
        <v>1459</v>
      </c>
      <c r="I790" s="50" t="s">
        <v>2389</v>
      </c>
      <c r="J790" s="50">
        <v>2268314</v>
      </c>
      <c r="K790" s="50" t="s">
        <v>7</v>
      </c>
      <c r="L790" s="50" t="s">
        <v>9</v>
      </c>
      <c r="M790" s="50" t="s">
        <v>143</v>
      </c>
      <c r="N790" s="50" t="s">
        <v>6283</v>
      </c>
      <c r="O790" s="50">
        <v>1035150</v>
      </c>
      <c r="P790" s="50" t="s">
        <v>6366</v>
      </c>
      <c r="Q790" s="50" t="s">
        <v>356</v>
      </c>
      <c r="R790" s="50" t="s">
        <v>15</v>
      </c>
      <c r="S790" s="50" t="s">
        <v>7639</v>
      </c>
      <c r="T790" s="4" t="s">
        <v>7639</v>
      </c>
      <c r="U790" s="4">
        <v>145.49100000000001</v>
      </c>
    </row>
    <row r="791" spans="1:21" x14ac:dyDescent="0.25">
      <c r="A791" s="44">
        <f>IF(IF(Helper_2!$C$3&lt;&gt;"",COUNTIF(G791:H791,"*"&amp;Helper_2!$C$3&amp;"*"),0)&gt;0,MAX($A$4:A790)+1,0)</f>
        <v>0</v>
      </c>
      <c r="B791" s="44">
        <v>788</v>
      </c>
      <c r="C791" s="44">
        <f>IF(E791="","",IF(COUNTIF($G$4:G791,G791)=1,MAX($C$4:C790)+1,""))</f>
        <v>694</v>
      </c>
      <c r="D791" s="44">
        <v>788</v>
      </c>
      <c r="E791" s="50" t="s">
        <v>4694</v>
      </c>
      <c r="F791" s="50" t="s">
        <v>8407</v>
      </c>
      <c r="G791" s="50" t="s">
        <v>1742</v>
      </c>
      <c r="H791" s="50" t="s">
        <v>1742</v>
      </c>
      <c r="I791" s="50" t="s">
        <v>2389</v>
      </c>
      <c r="J791" s="50">
        <v>2268247</v>
      </c>
      <c r="K791" s="50" t="s">
        <v>7</v>
      </c>
      <c r="L791" s="50" t="s">
        <v>9</v>
      </c>
      <c r="M791" s="50" t="s">
        <v>143</v>
      </c>
      <c r="N791" s="50" t="s">
        <v>6272</v>
      </c>
      <c r="O791" s="50">
        <v>1034286</v>
      </c>
      <c r="P791" s="50" t="s">
        <v>6509</v>
      </c>
      <c r="Q791" s="50" t="s">
        <v>3052</v>
      </c>
      <c r="R791" s="50" t="s">
        <v>15</v>
      </c>
      <c r="S791" s="50" t="s">
        <v>8408</v>
      </c>
      <c r="T791" s="4" t="s">
        <v>8408</v>
      </c>
      <c r="U791" s="4">
        <v>4.76</v>
      </c>
    </row>
    <row r="792" spans="1:21" x14ac:dyDescent="0.25">
      <c r="A792" s="44">
        <f>IF(IF(Helper_2!$C$3&lt;&gt;"",COUNTIF(G792:H792,"*"&amp;Helper_2!$C$3&amp;"*"),0)&gt;0,MAX($A$4:A791)+1,0)</f>
        <v>0</v>
      </c>
      <c r="B792" s="44">
        <v>789</v>
      </c>
      <c r="C792" s="44">
        <f>IF(E792="","",IF(COUNTIF($G$4:G792,G792)=1,MAX($C$4:C791)+1,""))</f>
        <v>695</v>
      </c>
      <c r="D792" s="44">
        <v>789</v>
      </c>
      <c r="E792" s="50" t="s">
        <v>5154</v>
      </c>
      <c r="F792" s="50" t="s">
        <v>9129</v>
      </c>
      <c r="G792" s="50" t="s">
        <v>3345</v>
      </c>
      <c r="H792" s="50" t="s">
        <v>3345</v>
      </c>
      <c r="I792" s="50" t="s">
        <v>2389</v>
      </c>
      <c r="J792" s="50">
        <v>2268127</v>
      </c>
      <c r="K792" s="50" t="s">
        <v>7</v>
      </c>
      <c r="L792" s="50" t="s">
        <v>2661</v>
      </c>
      <c r="M792" s="50" t="s">
        <v>143</v>
      </c>
      <c r="N792" s="50" t="s">
        <v>6261</v>
      </c>
      <c r="O792" s="50">
        <v>995202</v>
      </c>
      <c r="P792" s="50" t="s">
        <v>6266</v>
      </c>
      <c r="Q792" s="50" t="s">
        <v>3346</v>
      </c>
      <c r="R792" s="50" t="s">
        <v>17</v>
      </c>
      <c r="S792" s="50" t="s">
        <v>9130</v>
      </c>
      <c r="T792" s="4" t="s">
        <v>9130</v>
      </c>
      <c r="U792" s="4">
        <v>0</v>
      </c>
    </row>
    <row r="793" spans="1:21" x14ac:dyDescent="0.25">
      <c r="A793" s="44">
        <f>IF(IF(Helper_2!$C$3&lt;&gt;"",COUNTIF(G793:H793,"*"&amp;Helper_2!$C$3&amp;"*"),0)&gt;0,MAX($A$4:A792)+1,0)</f>
        <v>0</v>
      </c>
      <c r="B793" s="44">
        <v>790</v>
      </c>
      <c r="C793" s="44">
        <f>IF(E793="","",IF(COUNTIF($G$4:G793,G793)=1,MAX($C$4:C792)+1,""))</f>
        <v>696</v>
      </c>
      <c r="D793" s="44">
        <v>790</v>
      </c>
      <c r="E793" s="50" t="s">
        <v>5169</v>
      </c>
      <c r="F793" s="50" t="s">
        <v>11496</v>
      </c>
      <c r="G793" s="50" t="s">
        <v>2050</v>
      </c>
      <c r="H793" s="50" t="s">
        <v>2050</v>
      </c>
      <c r="I793" s="50" t="s">
        <v>2389</v>
      </c>
      <c r="J793" s="50">
        <v>2268111</v>
      </c>
      <c r="K793" s="50" t="s">
        <v>7</v>
      </c>
      <c r="L793" s="50" t="s">
        <v>9</v>
      </c>
      <c r="M793" s="50" t="s">
        <v>143</v>
      </c>
      <c r="N793" s="50" t="s">
        <v>6261</v>
      </c>
      <c r="O793" s="50">
        <v>995202</v>
      </c>
      <c r="P793" s="50" t="s">
        <v>6266</v>
      </c>
      <c r="Q793" s="50" t="s">
        <v>3360</v>
      </c>
      <c r="R793" s="50" t="s">
        <v>17</v>
      </c>
      <c r="S793" s="50" t="s">
        <v>11497</v>
      </c>
      <c r="T793" s="4" t="s">
        <v>11497</v>
      </c>
      <c r="U793" s="4">
        <v>0</v>
      </c>
    </row>
    <row r="794" spans="1:21" x14ac:dyDescent="0.25">
      <c r="A794" s="44">
        <f>IF(IF(Helper_2!$C$3&lt;&gt;"",COUNTIF(G794:H794,"*"&amp;Helper_2!$C$3&amp;"*"),0)&gt;0,MAX($A$4:A793)+1,0)</f>
        <v>0</v>
      </c>
      <c r="B794" s="44">
        <v>791</v>
      </c>
      <c r="C794" s="44">
        <f>IF(E794="","",IF(COUNTIF($G$4:G794,G794)=1,MAX($C$4:C793)+1,""))</f>
        <v>697</v>
      </c>
      <c r="D794" s="44">
        <v>791</v>
      </c>
      <c r="E794" s="50" t="s">
        <v>5168</v>
      </c>
      <c r="F794" s="50" t="s">
        <v>11498</v>
      </c>
      <c r="G794" s="50" t="s">
        <v>2049</v>
      </c>
      <c r="H794" s="50" t="s">
        <v>2049</v>
      </c>
      <c r="I794" s="50" t="s">
        <v>2389</v>
      </c>
      <c r="J794" s="50">
        <v>2268108</v>
      </c>
      <c r="K794" s="50" t="s">
        <v>7</v>
      </c>
      <c r="L794" s="50" t="s">
        <v>9</v>
      </c>
      <c r="M794" s="50" t="s">
        <v>143</v>
      </c>
      <c r="N794" s="50" t="s">
        <v>6261</v>
      </c>
      <c r="O794" s="50">
        <v>995202</v>
      </c>
      <c r="P794" s="50" t="s">
        <v>6266</v>
      </c>
      <c r="Q794" s="50" t="s">
        <v>3359</v>
      </c>
      <c r="R794" s="50" t="s">
        <v>17</v>
      </c>
      <c r="S794" s="50" t="s">
        <v>11499</v>
      </c>
      <c r="T794" s="4" t="s">
        <v>11499</v>
      </c>
      <c r="U794" s="4">
        <v>0</v>
      </c>
    </row>
    <row r="795" spans="1:21" x14ac:dyDescent="0.25">
      <c r="A795" s="44">
        <f>IF(IF(Helper_2!$C$3&lt;&gt;"",COUNTIF(G795:H795,"*"&amp;Helper_2!$C$3&amp;"*"),0)&gt;0,MAX($A$4:A794)+1,0)</f>
        <v>0</v>
      </c>
      <c r="B795" s="44">
        <v>792</v>
      </c>
      <c r="C795" s="44">
        <f>IF(E795="","",IF(COUNTIF($G$4:G795,G795)=1,MAX($C$4:C794)+1,""))</f>
        <v>698</v>
      </c>
      <c r="D795" s="44">
        <v>792</v>
      </c>
      <c r="E795" s="50" t="s">
        <v>4865</v>
      </c>
      <c r="F795" s="50" t="s">
        <v>11500</v>
      </c>
      <c r="G795" s="50" t="s">
        <v>1842</v>
      </c>
      <c r="H795" s="50" t="s">
        <v>1842</v>
      </c>
      <c r="I795" s="50" t="s">
        <v>2389</v>
      </c>
      <c r="J795" s="50">
        <v>2268100</v>
      </c>
      <c r="K795" s="50" t="s">
        <v>7</v>
      </c>
      <c r="L795" s="50" t="s">
        <v>9</v>
      </c>
      <c r="M795" s="50" t="s">
        <v>143</v>
      </c>
      <c r="N795" s="50" t="s">
        <v>6261</v>
      </c>
      <c r="O795" s="50">
        <v>995202</v>
      </c>
      <c r="P795" s="50" t="s">
        <v>6266</v>
      </c>
      <c r="Q795" s="50" t="s">
        <v>3174</v>
      </c>
      <c r="R795" s="50" t="s">
        <v>17</v>
      </c>
      <c r="S795" s="50" t="s">
        <v>11501</v>
      </c>
      <c r="T795" s="4" t="s">
        <v>11501</v>
      </c>
      <c r="U795" s="4">
        <v>0</v>
      </c>
    </row>
    <row r="796" spans="1:21" x14ac:dyDescent="0.25">
      <c r="A796" s="44">
        <f>IF(IF(Helper_2!$C$3&lt;&gt;"",COUNTIF(G796:H796,"*"&amp;Helper_2!$C$3&amp;"*"),0)&gt;0,MAX($A$4:A795)+1,0)</f>
        <v>0</v>
      </c>
      <c r="B796" s="44">
        <v>793</v>
      </c>
      <c r="C796" s="44">
        <f>IF(E796="","",IF(COUNTIF($G$4:G796,G796)=1,MAX($C$4:C795)+1,""))</f>
        <v>699</v>
      </c>
      <c r="D796" s="44">
        <v>793</v>
      </c>
      <c r="E796" s="50" t="s">
        <v>4864</v>
      </c>
      <c r="F796" s="50" t="s">
        <v>11502</v>
      </c>
      <c r="G796" s="50" t="s">
        <v>1841</v>
      </c>
      <c r="H796" s="50" t="s">
        <v>1841</v>
      </c>
      <c r="I796" s="50" t="s">
        <v>2389</v>
      </c>
      <c r="J796" s="50">
        <v>2268097</v>
      </c>
      <c r="K796" s="50" t="s">
        <v>7</v>
      </c>
      <c r="L796" s="50" t="s">
        <v>9</v>
      </c>
      <c r="M796" s="50" t="s">
        <v>143</v>
      </c>
      <c r="N796" s="50" t="s">
        <v>6261</v>
      </c>
      <c r="O796" s="50">
        <v>995202</v>
      </c>
      <c r="P796" s="50" t="s">
        <v>6266</v>
      </c>
      <c r="Q796" s="50" t="s">
        <v>3173</v>
      </c>
      <c r="R796" s="50" t="s">
        <v>17</v>
      </c>
      <c r="S796" s="50" t="s">
        <v>11503</v>
      </c>
      <c r="T796" s="4" t="s">
        <v>11503</v>
      </c>
      <c r="U796" s="4">
        <v>0</v>
      </c>
    </row>
    <row r="797" spans="1:21" x14ac:dyDescent="0.25">
      <c r="A797" s="44">
        <f>IF(IF(Helper_2!$C$3&lt;&gt;"",COUNTIF(G797:H797,"*"&amp;Helper_2!$C$3&amp;"*"),0)&gt;0,MAX($A$4:A796)+1,0)</f>
        <v>0</v>
      </c>
      <c r="B797" s="44">
        <v>794</v>
      </c>
      <c r="C797" s="44">
        <f>IF(E797="","",IF(COUNTIF($G$4:G797,G797)=1,MAX($C$4:C796)+1,""))</f>
        <v>700</v>
      </c>
      <c r="D797" s="44">
        <v>794</v>
      </c>
      <c r="E797" s="50" t="s">
        <v>4860</v>
      </c>
      <c r="F797" s="50" t="s">
        <v>11504</v>
      </c>
      <c r="G797" s="50" t="s">
        <v>1837</v>
      </c>
      <c r="H797" s="50" t="s">
        <v>1837</v>
      </c>
      <c r="I797" s="50" t="s">
        <v>2389</v>
      </c>
      <c r="J797" s="50">
        <v>2268088</v>
      </c>
      <c r="K797" s="50" t="s">
        <v>7</v>
      </c>
      <c r="L797" s="50" t="s">
        <v>9</v>
      </c>
      <c r="M797" s="50" t="s">
        <v>143</v>
      </c>
      <c r="N797" s="50" t="s">
        <v>6261</v>
      </c>
      <c r="O797" s="50">
        <v>995202</v>
      </c>
      <c r="P797" s="50" t="s">
        <v>6266</v>
      </c>
      <c r="Q797" s="50" t="s">
        <v>3169</v>
      </c>
      <c r="R797" s="50" t="s">
        <v>17</v>
      </c>
      <c r="S797" s="50" t="s">
        <v>11505</v>
      </c>
      <c r="T797" s="4" t="s">
        <v>11505</v>
      </c>
      <c r="U797" s="4">
        <v>0</v>
      </c>
    </row>
    <row r="798" spans="1:21" x14ac:dyDescent="0.25">
      <c r="A798" s="44">
        <f>IF(IF(Helper_2!$C$3&lt;&gt;"",COUNTIF(G798:H798,"*"&amp;Helper_2!$C$3&amp;"*"),0)&gt;0,MAX($A$4:A797)+1,0)</f>
        <v>0</v>
      </c>
      <c r="B798" s="44">
        <v>795</v>
      </c>
      <c r="C798" s="44">
        <f>IF(E798="","",IF(COUNTIF($G$4:G798,G798)=1,MAX($C$4:C797)+1,""))</f>
        <v>701</v>
      </c>
      <c r="D798" s="44">
        <v>795</v>
      </c>
      <c r="E798" s="50" t="s">
        <v>4861</v>
      </c>
      <c r="F798" s="50" t="s">
        <v>11506</v>
      </c>
      <c r="G798" s="50" t="s">
        <v>1838</v>
      </c>
      <c r="H798" s="50" t="s">
        <v>1838</v>
      </c>
      <c r="I798" s="50" t="s">
        <v>2389</v>
      </c>
      <c r="J798" s="50">
        <v>2268085</v>
      </c>
      <c r="K798" s="50" t="s">
        <v>7</v>
      </c>
      <c r="L798" s="50" t="s">
        <v>9</v>
      </c>
      <c r="M798" s="50" t="s">
        <v>143</v>
      </c>
      <c r="N798" s="50" t="s">
        <v>6261</v>
      </c>
      <c r="O798" s="50">
        <v>995202</v>
      </c>
      <c r="P798" s="50" t="s">
        <v>6266</v>
      </c>
      <c r="Q798" s="50" t="s">
        <v>3170</v>
      </c>
      <c r="R798" s="50" t="s">
        <v>17</v>
      </c>
      <c r="S798" s="50" t="s">
        <v>11507</v>
      </c>
      <c r="T798" s="4" t="s">
        <v>11507</v>
      </c>
      <c r="U798" s="4">
        <v>0</v>
      </c>
    </row>
    <row r="799" spans="1:21" x14ac:dyDescent="0.25">
      <c r="A799" s="44">
        <f>IF(IF(Helper_2!$C$3&lt;&gt;"",COUNTIF(G799:H799,"*"&amp;Helper_2!$C$3&amp;"*"),0)&gt;0,MAX($A$4:A798)+1,0)</f>
        <v>0</v>
      </c>
      <c r="B799" s="44">
        <v>796</v>
      </c>
      <c r="C799" s="44">
        <f>IF(E799="","",IF(COUNTIF($G$4:G799,G799)=1,MAX($C$4:C798)+1,""))</f>
        <v>702</v>
      </c>
      <c r="D799" s="44">
        <v>796</v>
      </c>
      <c r="E799" s="50" t="s">
        <v>4863</v>
      </c>
      <c r="F799" s="50" t="s">
        <v>11508</v>
      </c>
      <c r="G799" s="50" t="s">
        <v>1840</v>
      </c>
      <c r="H799" s="50" t="s">
        <v>1840</v>
      </c>
      <c r="I799" s="50" t="s">
        <v>2389</v>
      </c>
      <c r="J799" s="50">
        <v>2268079</v>
      </c>
      <c r="K799" s="50" t="s">
        <v>7</v>
      </c>
      <c r="L799" s="50" t="s">
        <v>9</v>
      </c>
      <c r="M799" s="50" t="s">
        <v>143</v>
      </c>
      <c r="N799" s="50" t="s">
        <v>6261</v>
      </c>
      <c r="O799" s="50">
        <v>995202</v>
      </c>
      <c r="P799" s="50" t="s">
        <v>6266</v>
      </c>
      <c r="Q799" s="50" t="s">
        <v>3172</v>
      </c>
      <c r="R799" s="50" t="s">
        <v>17</v>
      </c>
      <c r="S799" s="50" t="s">
        <v>11509</v>
      </c>
      <c r="T799" s="4" t="s">
        <v>11509</v>
      </c>
      <c r="U799" s="4">
        <v>0</v>
      </c>
    </row>
    <row r="800" spans="1:21" x14ac:dyDescent="0.25">
      <c r="A800" s="44">
        <f>IF(IF(Helper_2!$C$3&lt;&gt;"",COUNTIF(G800:H800,"*"&amp;Helper_2!$C$3&amp;"*"),0)&gt;0,MAX($A$4:A799)+1,0)</f>
        <v>0</v>
      </c>
      <c r="B800" s="44">
        <v>797</v>
      </c>
      <c r="C800" s="44">
        <f>IF(E800="","",IF(COUNTIF($G$4:G800,G800)=1,MAX($C$4:C799)+1,""))</f>
        <v>703</v>
      </c>
      <c r="D800" s="44">
        <v>797</v>
      </c>
      <c r="E800" s="50" t="s">
        <v>4858</v>
      </c>
      <c r="F800" s="50" t="s">
        <v>11510</v>
      </c>
      <c r="G800" s="50" t="s">
        <v>1835</v>
      </c>
      <c r="H800" s="50" t="s">
        <v>1835</v>
      </c>
      <c r="I800" s="50" t="s">
        <v>2389</v>
      </c>
      <c r="J800" s="50">
        <v>2268076</v>
      </c>
      <c r="K800" s="50" t="s">
        <v>7</v>
      </c>
      <c r="L800" s="50" t="s">
        <v>9</v>
      </c>
      <c r="M800" s="50" t="s">
        <v>143</v>
      </c>
      <c r="N800" s="50" t="s">
        <v>6261</v>
      </c>
      <c r="O800" s="50">
        <v>995202</v>
      </c>
      <c r="P800" s="50" t="s">
        <v>6266</v>
      </c>
      <c r="Q800" s="50" t="s">
        <v>3167</v>
      </c>
      <c r="R800" s="50" t="s">
        <v>17</v>
      </c>
      <c r="S800" s="50" t="s">
        <v>11511</v>
      </c>
      <c r="T800" s="4" t="s">
        <v>11511</v>
      </c>
      <c r="U800" s="4">
        <v>0</v>
      </c>
    </row>
    <row r="801" spans="1:21" x14ac:dyDescent="0.25">
      <c r="A801" s="44">
        <f>IF(IF(Helper_2!$C$3&lt;&gt;"",COUNTIF(G801:H801,"*"&amp;Helper_2!$C$3&amp;"*"),0)&gt;0,MAX($A$4:A800)+1,0)</f>
        <v>0</v>
      </c>
      <c r="B801" s="44">
        <v>798</v>
      </c>
      <c r="C801" s="44">
        <f>IF(E801="","",IF(COUNTIF($G$4:G801,G801)=1,MAX($C$4:C800)+1,""))</f>
        <v>704</v>
      </c>
      <c r="D801" s="44">
        <v>798</v>
      </c>
      <c r="E801" s="50" t="s">
        <v>4855</v>
      </c>
      <c r="F801" s="50" t="s">
        <v>11512</v>
      </c>
      <c r="G801" s="50" t="s">
        <v>1832</v>
      </c>
      <c r="H801" s="50" t="s">
        <v>1832</v>
      </c>
      <c r="I801" s="50" t="s">
        <v>2389</v>
      </c>
      <c r="J801" s="50">
        <v>2268072</v>
      </c>
      <c r="K801" s="50" t="s">
        <v>7</v>
      </c>
      <c r="L801" s="50" t="s">
        <v>9</v>
      </c>
      <c r="M801" s="50" t="s">
        <v>143</v>
      </c>
      <c r="N801" s="50" t="s">
        <v>6261</v>
      </c>
      <c r="O801" s="50">
        <v>995202</v>
      </c>
      <c r="P801" s="50" t="s">
        <v>6266</v>
      </c>
      <c r="Q801" s="50" t="s">
        <v>3164</v>
      </c>
      <c r="R801" s="50" t="s">
        <v>17</v>
      </c>
      <c r="S801" s="50" t="s">
        <v>11513</v>
      </c>
      <c r="T801" s="4" t="s">
        <v>11513</v>
      </c>
      <c r="U801" s="4">
        <v>0</v>
      </c>
    </row>
    <row r="802" spans="1:21" x14ac:dyDescent="0.25">
      <c r="A802" s="44">
        <f>IF(IF(Helper_2!$C$3&lt;&gt;"",COUNTIF(G802:H802,"*"&amp;Helper_2!$C$3&amp;"*"),0)&gt;0,MAX($A$4:A801)+1,0)</f>
        <v>0</v>
      </c>
      <c r="B802" s="44">
        <v>799</v>
      </c>
      <c r="C802" s="44">
        <f>IF(E802="","",IF(COUNTIF($G$4:G802,G802)=1,MAX($C$4:C801)+1,""))</f>
        <v>705</v>
      </c>
      <c r="D802" s="44">
        <v>799</v>
      </c>
      <c r="E802" s="50" t="s">
        <v>4862</v>
      </c>
      <c r="F802" s="50" t="s">
        <v>11514</v>
      </c>
      <c r="G802" s="50" t="s">
        <v>1839</v>
      </c>
      <c r="H802" s="50" t="s">
        <v>1839</v>
      </c>
      <c r="I802" s="50" t="s">
        <v>2389</v>
      </c>
      <c r="J802" s="50">
        <v>2268069</v>
      </c>
      <c r="K802" s="50" t="s">
        <v>7</v>
      </c>
      <c r="L802" s="50" t="s">
        <v>9</v>
      </c>
      <c r="M802" s="50" t="s">
        <v>143</v>
      </c>
      <c r="N802" s="50" t="s">
        <v>6261</v>
      </c>
      <c r="O802" s="50">
        <v>995202</v>
      </c>
      <c r="P802" s="50" t="s">
        <v>6266</v>
      </c>
      <c r="Q802" s="50" t="s">
        <v>3171</v>
      </c>
      <c r="R802" s="50" t="s">
        <v>17</v>
      </c>
      <c r="S802" s="50" t="s">
        <v>11515</v>
      </c>
      <c r="T802" s="4" t="s">
        <v>11515</v>
      </c>
      <c r="U802" s="4">
        <v>0</v>
      </c>
    </row>
    <row r="803" spans="1:21" x14ac:dyDescent="0.25">
      <c r="A803" s="44">
        <f>IF(IF(Helper_2!$C$3&lt;&gt;"",COUNTIF(G803:H803,"*"&amp;Helper_2!$C$3&amp;"*"),0)&gt;0,MAX($A$4:A802)+1,0)</f>
        <v>0</v>
      </c>
      <c r="B803" s="44">
        <v>800</v>
      </c>
      <c r="C803" s="44">
        <f>IF(E803="","",IF(COUNTIF($G$4:G803,G803)=1,MAX($C$4:C802)+1,""))</f>
        <v>706</v>
      </c>
      <c r="D803" s="44">
        <v>800</v>
      </c>
      <c r="E803" s="50" t="s">
        <v>4856</v>
      </c>
      <c r="F803" s="50" t="s">
        <v>11516</v>
      </c>
      <c r="G803" s="50" t="s">
        <v>1833</v>
      </c>
      <c r="H803" s="50" t="s">
        <v>1833</v>
      </c>
      <c r="I803" s="50" t="s">
        <v>2389</v>
      </c>
      <c r="J803" s="50">
        <v>2268066</v>
      </c>
      <c r="K803" s="50" t="s">
        <v>7</v>
      </c>
      <c r="L803" s="50" t="s">
        <v>9</v>
      </c>
      <c r="M803" s="50" t="s">
        <v>143</v>
      </c>
      <c r="N803" s="50" t="s">
        <v>6261</v>
      </c>
      <c r="O803" s="50">
        <v>995202</v>
      </c>
      <c r="P803" s="50" t="s">
        <v>6266</v>
      </c>
      <c r="Q803" s="50" t="s">
        <v>3165</v>
      </c>
      <c r="R803" s="50" t="s">
        <v>17</v>
      </c>
      <c r="S803" s="50" t="s">
        <v>11517</v>
      </c>
      <c r="T803" s="4" t="s">
        <v>11517</v>
      </c>
      <c r="U803" s="4">
        <v>0</v>
      </c>
    </row>
    <row r="804" spans="1:21" x14ac:dyDescent="0.25">
      <c r="A804" s="44">
        <f>IF(IF(Helper_2!$C$3&lt;&gt;"",COUNTIF(G804:H804,"*"&amp;Helper_2!$C$3&amp;"*"),0)&gt;0,MAX($A$4:A803)+1,0)</f>
        <v>0</v>
      </c>
      <c r="B804" s="44">
        <v>801</v>
      </c>
      <c r="C804" s="44">
        <f>IF(E804="","",IF(COUNTIF($G$4:G804,G804)=1,MAX($C$4:C803)+1,""))</f>
        <v>707</v>
      </c>
      <c r="D804" s="44">
        <v>801</v>
      </c>
      <c r="E804" s="50" t="s">
        <v>4857</v>
      </c>
      <c r="F804" s="50" t="s">
        <v>11518</v>
      </c>
      <c r="G804" s="50" t="s">
        <v>1834</v>
      </c>
      <c r="H804" s="50" t="s">
        <v>1834</v>
      </c>
      <c r="I804" s="50" t="s">
        <v>2389</v>
      </c>
      <c r="J804" s="50">
        <v>2268063</v>
      </c>
      <c r="K804" s="50" t="s">
        <v>7</v>
      </c>
      <c r="L804" s="50" t="s">
        <v>9</v>
      </c>
      <c r="M804" s="50" t="s">
        <v>143</v>
      </c>
      <c r="N804" s="50" t="s">
        <v>6261</v>
      </c>
      <c r="O804" s="50">
        <v>995202</v>
      </c>
      <c r="P804" s="50" t="s">
        <v>6266</v>
      </c>
      <c r="Q804" s="50" t="s">
        <v>3166</v>
      </c>
      <c r="R804" s="50" t="s">
        <v>17</v>
      </c>
      <c r="S804" s="50" t="s">
        <v>11519</v>
      </c>
      <c r="T804" s="4" t="s">
        <v>11519</v>
      </c>
      <c r="U804" s="4">
        <v>0</v>
      </c>
    </row>
    <row r="805" spans="1:21" x14ac:dyDescent="0.25">
      <c r="A805" s="44">
        <f>IF(IF(Helper_2!$C$3&lt;&gt;"",COUNTIF(G805:H805,"*"&amp;Helper_2!$C$3&amp;"*"),0)&gt;0,MAX($A$4:A804)+1,0)</f>
        <v>0</v>
      </c>
      <c r="B805" s="44">
        <v>802</v>
      </c>
      <c r="C805" s="44">
        <f>IF(E805="","",IF(COUNTIF($G$4:G805,G805)=1,MAX($C$4:C804)+1,""))</f>
        <v>708</v>
      </c>
      <c r="D805" s="44">
        <v>802</v>
      </c>
      <c r="E805" s="50" t="s">
        <v>4859</v>
      </c>
      <c r="F805" s="50" t="s">
        <v>11520</v>
      </c>
      <c r="G805" s="50" t="s">
        <v>1836</v>
      </c>
      <c r="H805" s="50" t="s">
        <v>1836</v>
      </c>
      <c r="I805" s="50" t="s">
        <v>2389</v>
      </c>
      <c r="J805" s="50">
        <v>2268060</v>
      </c>
      <c r="K805" s="50" t="s">
        <v>7</v>
      </c>
      <c r="L805" s="50" t="s">
        <v>9</v>
      </c>
      <c r="M805" s="50" t="s">
        <v>143</v>
      </c>
      <c r="N805" s="50" t="s">
        <v>6261</v>
      </c>
      <c r="O805" s="50">
        <v>995202</v>
      </c>
      <c r="P805" s="50" t="s">
        <v>6266</v>
      </c>
      <c r="Q805" s="50" t="s">
        <v>3168</v>
      </c>
      <c r="R805" s="50" t="s">
        <v>17</v>
      </c>
      <c r="S805" s="50" t="s">
        <v>11521</v>
      </c>
      <c r="T805" s="4" t="s">
        <v>11521</v>
      </c>
      <c r="U805" s="4">
        <v>0</v>
      </c>
    </row>
    <row r="806" spans="1:21" x14ac:dyDescent="0.25">
      <c r="A806" s="44">
        <f>IF(IF(Helper_2!$C$3&lt;&gt;"",COUNTIF(G806:H806,"*"&amp;Helper_2!$C$3&amp;"*"),0)&gt;0,MAX($A$4:A805)+1,0)</f>
        <v>0</v>
      </c>
      <c r="B806" s="44">
        <v>803</v>
      </c>
      <c r="C806" s="44">
        <f>IF(E806="","",IF(COUNTIF($G$4:G806,G806)=1,MAX($C$4:C805)+1,""))</f>
        <v>709</v>
      </c>
      <c r="D806" s="44">
        <v>803</v>
      </c>
      <c r="E806" s="50" t="s">
        <v>4093</v>
      </c>
      <c r="F806" s="50" t="s">
        <v>7332</v>
      </c>
      <c r="G806" s="50" t="s">
        <v>2697</v>
      </c>
      <c r="H806" s="50" t="s">
        <v>2697</v>
      </c>
      <c r="I806" s="50" t="s">
        <v>2389</v>
      </c>
      <c r="J806" s="50">
        <v>2267980</v>
      </c>
      <c r="K806" s="50" t="s">
        <v>7</v>
      </c>
      <c r="L806" s="50" t="s">
        <v>2656</v>
      </c>
      <c r="M806" s="50" t="s">
        <v>143</v>
      </c>
      <c r="N806" s="50" t="s">
        <v>6267</v>
      </c>
      <c r="O806" s="50">
        <v>995553</v>
      </c>
      <c r="P806" s="50" t="s">
        <v>6505</v>
      </c>
      <c r="Q806" s="50" t="s">
        <v>2698</v>
      </c>
      <c r="R806" s="50" t="s">
        <v>10</v>
      </c>
      <c r="S806" s="50" t="s">
        <v>7333</v>
      </c>
      <c r="T806" s="4" t="s">
        <v>7333</v>
      </c>
      <c r="U806" s="4">
        <v>0.36</v>
      </c>
    </row>
    <row r="807" spans="1:21" x14ac:dyDescent="0.25">
      <c r="A807" s="44">
        <f>IF(IF(Helper_2!$C$3&lt;&gt;"",COUNTIF(G807:H807,"*"&amp;Helper_2!$C$3&amp;"*"),0)&gt;0,MAX($A$4:A806)+1,0)</f>
        <v>0</v>
      </c>
      <c r="B807" s="44">
        <v>804</v>
      </c>
      <c r="C807" s="44">
        <f>IF(E807="","",IF(COUNTIF($G$4:G807,G807)=1,MAX($C$4:C806)+1,""))</f>
        <v>710</v>
      </c>
      <c r="D807" s="44">
        <v>804</v>
      </c>
      <c r="E807" s="50" t="s">
        <v>4936</v>
      </c>
      <c r="F807" s="50" t="s">
        <v>8785</v>
      </c>
      <c r="G807" s="50" t="s">
        <v>1907</v>
      </c>
      <c r="H807" s="50" t="s">
        <v>1907</v>
      </c>
      <c r="I807" s="50" t="s">
        <v>2389</v>
      </c>
      <c r="J807" s="50">
        <v>2267971</v>
      </c>
      <c r="K807" s="50" t="s">
        <v>7</v>
      </c>
      <c r="L807" s="50" t="s">
        <v>9</v>
      </c>
      <c r="M807" s="50" t="s">
        <v>143</v>
      </c>
      <c r="N807" s="50" t="s">
        <v>6283</v>
      </c>
      <c r="O807" s="50">
        <v>1046818</v>
      </c>
      <c r="P807" s="50" t="s">
        <v>6291</v>
      </c>
      <c r="Q807" s="50" t="s">
        <v>685</v>
      </c>
      <c r="R807" s="50" t="s">
        <v>53</v>
      </c>
      <c r="S807" s="50" t="s">
        <v>11522</v>
      </c>
      <c r="T807" s="4" t="s">
        <v>11522</v>
      </c>
      <c r="U807" s="4">
        <v>0</v>
      </c>
    </row>
    <row r="808" spans="1:21" x14ac:dyDescent="0.25">
      <c r="A808" s="44">
        <f>IF(IF(Helper_2!$C$3&lt;&gt;"",COUNTIF(G808:H808,"*"&amp;Helper_2!$C$3&amp;"*"),0)&gt;0,MAX($A$4:A807)+1,0)</f>
        <v>0</v>
      </c>
      <c r="B808" s="44">
        <v>805</v>
      </c>
      <c r="C808" s="44">
        <f>IF(E808="","",IF(COUNTIF($G$4:G808,G808)=1,MAX($C$4:C807)+1,""))</f>
        <v>711</v>
      </c>
      <c r="D808" s="44">
        <v>805</v>
      </c>
      <c r="E808" s="50" t="s">
        <v>4223</v>
      </c>
      <c r="F808" s="50" t="s">
        <v>7574</v>
      </c>
      <c r="G808" s="50" t="s">
        <v>1437</v>
      </c>
      <c r="H808" s="50" t="s">
        <v>1437</v>
      </c>
      <c r="I808" s="50" t="s">
        <v>2389</v>
      </c>
      <c r="J808" s="50">
        <v>2267928</v>
      </c>
      <c r="K808" s="50" t="s">
        <v>7</v>
      </c>
      <c r="L808" s="50" t="s">
        <v>9</v>
      </c>
      <c r="M808" s="50" t="s">
        <v>143</v>
      </c>
      <c r="N808" s="50" t="s">
        <v>88</v>
      </c>
      <c r="O808" s="50">
        <v>994018</v>
      </c>
      <c r="P808" s="50" t="s">
        <v>6279</v>
      </c>
      <c r="Q808" s="50" t="s">
        <v>342</v>
      </c>
      <c r="R808" s="50" t="s">
        <v>17</v>
      </c>
      <c r="S808" s="50" t="s">
        <v>7575</v>
      </c>
      <c r="T808" s="4" t="s">
        <v>7575</v>
      </c>
      <c r="U808" s="4">
        <v>0</v>
      </c>
    </row>
    <row r="809" spans="1:21" x14ac:dyDescent="0.25">
      <c r="A809" s="44">
        <f>IF(IF(Helper_2!$C$3&lt;&gt;"",COUNTIF(G809:H809,"*"&amp;Helper_2!$C$3&amp;"*"),0)&gt;0,MAX($A$4:A808)+1,0)</f>
        <v>0</v>
      </c>
      <c r="B809" s="44">
        <v>806</v>
      </c>
      <c r="C809" s="44">
        <f>IF(E809="","",IF(COUNTIF($G$4:G809,G809)=1,MAX($C$4:C808)+1,""))</f>
        <v>712</v>
      </c>
      <c r="D809" s="44">
        <v>806</v>
      </c>
      <c r="E809" s="50" t="s">
        <v>4253</v>
      </c>
      <c r="F809" s="50" t="s">
        <v>7628</v>
      </c>
      <c r="G809" s="50" t="s">
        <v>2796</v>
      </c>
      <c r="H809" s="50" t="s">
        <v>2796</v>
      </c>
      <c r="I809" s="50" t="s">
        <v>2389</v>
      </c>
      <c r="J809" s="50">
        <v>2267914</v>
      </c>
      <c r="K809" s="50" t="s">
        <v>7</v>
      </c>
      <c r="L809" s="50" t="s">
        <v>2656</v>
      </c>
      <c r="M809" s="50" t="s">
        <v>143</v>
      </c>
      <c r="N809" s="50" t="s">
        <v>6267</v>
      </c>
      <c r="O809" s="50">
        <v>994667</v>
      </c>
      <c r="P809" s="50" t="s">
        <v>6287</v>
      </c>
      <c r="Q809" s="50" t="s">
        <v>2797</v>
      </c>
      <c r="R809" s="50" t="s">
        <v>10</v>
      </c>
      <c r="S809" s="50" t="s">
        <v>7629</v>
      </c>
      <c r="T809" s="4" t="s">
        <v>7629</v>
      </c>
      <c r="U809" s="4">
        <v>0</v>
      </c>
    </row>
    <row r="810" spans="1:21" x14ac:dyDescent="0.25">
      <c r="A810" s="44">
        <f>IF(IF(Helper_2!$C$3&lt;&gt;"",COUNTIF(G810:H810,"*"&amp;Helper_2!$C$3&amp;"*"),0)&gt;0,MAX($A$4:A809)+1,0)</f>
        <v>0</v>
      </c>
      <c r="B810" s="44">
        <v>807</v>
      </c>
      <c r="C810" s="44">
        <f>IF(E810="","",IF(COUNTIF($G$4:G810,G810)=1,MAX($C$4:C809)+1,""))</f>
        <v>713</v>
      </c>
      <c r="D810" s="44">
        <v>807</v>
      </c>
      <c r="E810" s="50" t="s">
        <v>4212</v>
      </c>
      <c r="F810" s="50" t="s">
        <v>7553</v>
      </c>
      <c r="G810" s="50" t="s">
        <v>2780</v>
      </c>
      <c r="H810" s="50" t="s">
        <v>2780</v>
      </c>
      <c r="I810" s="50" t="s">
        <v>2389</v>
      </c>
      <c r="J810" s="50">
        <v>2267911</v>
      </c>
      <c r="K810" s="50" t="s">
        <v>7</v>
      </c>
      <c r="L810" s="50" t="s">
        <v>2661</v>
      </c>
      <c r="M810" s="50" t="s">
        <v>143</v>
      </c>
      <c r="N810" s="50" t="s">
        <v>6261</v>
      </c>
      <c r="O810" s="50">
        <v>994146</v>
      </c>
      <c r="P810" s="50" t="s">
        <v>7152</v>
      </c>
      <c r="Q810" s="50" t="s">
        <v>2781</v>
      </c>
      <c r="R810" s="50" t="s">
        <v>10</v>
      </c>
      <c r="S810" s="50" t="s">
        <v>7554</v>
      </c>
      <c r="T810" s="4" t="s">
        <v>7554</v>
      </c>
      <c r="U810" s="4">
        <v>0</v>
      </c>
    </row>
    <row r="811" spans="1:21" x14ac:dyDescent="0.25">
      <c r="A811" s="44">
        <f>IF(IF(Helper_2!$C$3&lt;&gt;"",COUNTIF(G811:H811,"*"&amp;Helper_2!$C$3&amp;"*"),0)&gt;0,MAX($A$4:A810)+1,0)</f>
        <v>0</v>
      </c>
      <c r="B811" s="44">
        <v>808</v>
      </c>
      <c r="C811" s="44">
        <f>IF(E811="","",IF(COUNTIF($G$4:G811,G811)=1,MAX($C$4:C810)+1,""))</f>
        <v>714</v>
      </c>
      <c r="D811" s="44">
        <v>808</v>
      </c>
      <c r="E811" s="50" t="s">
        <v>5487</v>
      </c>
      <c r="F811" s="50" t="s">
        <v>9672</v>
      </c>
      <c r="G811" s="50" t="s">
        <v>3593</v>
      </c>
      <c r="H811" s="50" t="s">
        <v>3593</v>
      </c>
      <c r="I811" s="50" t="s">
        <v>2389</v>
      </c>
      <c r="J811" s="50">
        <v>2267719</v>
      </c>
      <c r="K811" s="50" t="s">
        <v>7</v>
      </c>
      <c r="L811" s="50" t="s">
        <v>2656</v>
      </c>
      <c r="M811" s="50" t="s">
        <v>143</v>
      </c>
      <c r="N811" s="50" t="s">
        <v>6267</v>
      </c>
      <c r="O811" s="50">
        <v>995343</v>
      </c>
      <c r="P811" s="50" t="s">
        <v>6309</v>
      </c>
      <c r="Q811" s="50" t="s">
        <v>3594</v>
      </c>
      <c r="R811" s="50" t="s">
        <v>17</v>
      </c>
      <c r="S811" s="50" t="s">
        <v>11523</v>
      </c>
      <c r="T811" s="4" t="s">
        <v>11523</v>
      </c>
      <c r="U811" s="4">
        <v>0</v>
      </c>
    </row>
    <row r="812" spans="1:21" x14ac:dyDescent="0.25">
      <c r="A812" s="44">
        <f>IF(IF(Helper_2!$C$3&lt;&gt;"",COUNTIF(G812:H812,"*"&amp;Helper_2!$C$3&amp;"*"),0)&gt;0,MAX($A$4:A811)+1,0)</f>
        <v>0</v>
      </c>
      <c r="B812" s="44">
        <v>809</v>
      </c>
      <c r="C812" s="44">
        <f>IF(E812="","",IF(COUNTIF($G$4:G812,G812)=1,MAX($C$4:C811)+1,""))</f>
        <v>715</v>
      </c>
      <c r="D812" s="44">
        <v>809</v>
      </c>
      <c r="E812" s="50" t="s">
        <v>5486</v>
      </c>
      <c r="F812" s="50" t="s">
        <v>9670</v>
      </c>
      <c r="G812" s="50" t="s">
        <v>3591</v>
      </c>
      <c r="H812" s="50" t="s">
        <v>3591</v>
      </c>
      <c r="I812" s="50" t="s">
        <v>2389</v>
      </c>
      <c r="J812" s="50">
        <v>2267709</v>
      </c>
      <c r="K812" s="50" t="s">
        <v>7</v>
      </c>
      <c r="L812" s="50" t="s">
        <v>2656</v>
      </c>
      <c r="M812" s="50" t="s">
        <v>143</v>
      </c>
      <c r="N812" s="50" t="s">
        <v>6267</v>
      </c>
      <c r="O812" s="50">
        <v>995343</v>
      </c>
      <c r="P812" s="50" t="s">
        <v>6309</v>
      </c>
      <c r="Q812" s="50" t="s">
        <v>3592</v>
      </c>
      <c r="R812" s="50" t="s">
        <v>10</v>
      </c>
      <c r="S812" s="50" t="s">
        <v>9671</v>
      </c>
      <c r="T812" s="4" t="s">
        <v>9671</v>
      </c>
      <c r="U812" s="4">
        <v>0</v>
      </c>
    </row>
    <row r="813" spans="1:21" x14ac:dyDescent="0.25">
      <c r="A813" s="44">
        <f>IF(IF(Helper_2!$C$3&lt;&gt;"",COUNTIF(G813:H813,"*"&amp;Helper_2!$C$3&amp;"*"),0)&gt;0,MAX($A$4:A812)+1,0)</f>
        <v>0</v>
      </c>
      <c r="B813" s="44">
        <v>810</v>
      </c>
      <c r="C813" s="44">
        <f>IF(E813="","",IF(COUNTIF($G$4:G813,G813)=1,MAX($C$4:C812)+1,""))</f>
        <v>716</v>
      </c>
      <c r="D813" s="44">
        <v>810</v>
      </c>
      <c r="E813" s="50" t="s">
        <v>5485</v>
      </c>
      <c r="F813" s="50" t="s">
        <v>9668</v>
      </c>
      <c r="G813" s="50" t="s">
        <v>3589</v>
      </c>
      <c r="H813" s="50" t="s">
        <v>3589</v>
      </c>
      <c r="I813" s="50" t="s">
        <v>2389</v>
      </c>
      <c r="J813" s="50">
        <v>2267703</v>
      </c>
      <c r="K813" s="50" t="s">
        <v>7</v>
      </c>
      <c r="L813" s="50" t="s">
        <v>2656</v>
      </c>
      <c r="M813" s="50" t="s">
        <v>143</v>
      </c>
      <c r="N813" s="50" t="s">
        <v>6267</v>
      </c>
      <c r="O813" s="50">
        <v>995343</v>
      </c>
      <c r="P813" s="50" t="s">
        <v>6309</v>
      </c>
      <c r="Q813" s="50" t="s">
        <v>3590</v>
      </c>
      <c r="R813" s="50" t="s">
        <v>10</v>
      </c>
      <c r="S813" s="50" t="s">
        <v>9669</v>
      </c>
      <c r="T813" s="4" t="s">
        <v>9669</v>
      </c>
      <c r="U813" s="4">
        <v>0</v>
      </c>
    </row>
    <row r="814" spans="1:21" x14ac:dyDescent="0.25">
      <c r="A814" s="44">
        <f>IF(IF(Helper_2!$C$3&lt;&gt;"",COUNTIF(G814:H814,"*"&amp;Helper_2!$C$3&amp;"*"),0)&gt;0,MAX($A$4:A813)+1,0)</f>
        <v>0</v>
      </c>
      <c r="B814" s="44">
        <v>811</v>
      </c>
      <c r="C814" s="44">
        <f>IF(E814="","",IF(COUNTIF($G$4:G814,G814)=1,MAX($C$4:C813)+1,""))</f>
        <v>717</v>
      </c>
      <c r="D814" s="44">
        <v>811</v>
      </c>
      <c r="E814" s="50" t="s">
        <v>5484</v>
      </c>
      <c r="F814" s="50" t="s">
        <v>9666</v>
      </c>
      <c r="G814" s="50" t="s">
        <v>3587</v>
      </c>
      <c r="H814" s="50" t="s">
        <v>3587</v>
      </c>
      <c r="I814" s="50" t="s">
        <v>2389</v>
      </c>
      <c r="J814" s="50">
        <v>2267698</v>
      </c>
      <c r="K814" s="50" t="s">
        <v>7</v>
      </c>
      <c r="L814" s="50" t="s">
        <v>2656</v>
      </c>
      <c r="M814" s="50" t="s">
        <v>143</v>
      </c>
      <c r="N814" s="50" t="s">
        <v>6267</v>
      </c>
      <c r="O814" s="50">
        <v>995343</v>
      </c>
      <c r="P814" s="50" t="s">
        <v>6309</v>
      </c>
      <c r="Q814" s="50" t="s">
        <v>3588</v>
      </c>
      <c r="R814" s="50" t="s">
        <v>10</v>
      </c>
      <c r="S814" s="50" t="s">
        <v>9667</v>
      </c>
      <c r="T814" s="4" t="s">
        <v>9667</v>
      </c>
      <c r="U814" s="4">
        <v>0</v>
      </c>
    </row>
    <row r="815" spans="1:21" x14ac:dyDescent="0.25">
      <c r="A815" s="44">
        <f>IF(IF(Helper_2!$C$3&lt;&gt;"",COUNTIF(G815:H815,"*"&amp;Helper_2!$C$3&amp;"*"),0)&gt;0,MAX($A$4:A814)+1,0)</f>
        <v>0</v>
      </c>
      <c r="B815" s="44">
        <v>812</v>
      </c>
      <c r="C815" s="44">
        <f>IF(E815="","",IF(COUNTIF($G$4:G815,G815)=1,MAX($C$4:C814)+1,""))</f>
        <v>718</v>
      </c>
      <c r="D815" s="44">
        <v>812</v>
      </c>
      <c r="E815" s="50" t="s">
        <v>5483</v>
      </c>
      <c r="F815" s="50" t="s">
        <v>9665</v>
      </c>
      <c r="G815" s="50" t="s">
        <v>3585</v>
      </c>
      <c r="H815" s="50" t="s">
        <v>3585</v>
      </c>
      <c r="I815" s="50" t="s">
        <v>2389</v>
      </c>
      <c r="J815" s="50">
        <v>2267695</v>
      </c>
      <c r="K815" s="50" t="s">
        <v>7</v>
      </c>
      <c r="L815" s="50" t="s">
        <v>2656</v>
      </c>
      <c r="M815" s="50" t="s">
        <v>143</v>
      </c>
      <c r="N815" s="50" t="s">
        <v>6267</v>
      </c>
      <c r="O815" s="50">
        <v>995343</v>
      </c>
      <c r="P815" s="50" t="s">
        <v>6309</v>
      </c>
      <c r="Q815" s="50" t="s">
        <v>3586</v>
      </c>
      <c r="R815" s="50" t="s">
        <v>53</v>
      </c>
      <c r="S815" s="50" t="s">
        <v>11524</v>
      </c>
      <c r="T815" s="4" t="s">
        <v>11524</v>
      </c>
      <c r="U815" s="4">
        <v>0</v>
      </c>
    </row>
    <row r="816" spans="1:21" x14ac:dyDescent="0.25">
      <c r="A816" s="44">
        <f>IF(IF(Helper_2!$C$3&lt;&gt;"",COUNTIF(G816:H816,"*"&amp;Helper_2!$C$3&amp;"*"),0)&gt;0,MAX($A$4:A815)+1,0)</f>
        <v>0</v>
      </c>
      <c r="B816" s="44">
        <v>813</v>
      </c>
      <c r="C816" s="44">
        <f>IF(E816="","",IF(COUNTIF($G$4:G816,G816)=1,MAX($C$4:C815)+1,""))</f>
        <v>719</v>
      </c>
      <c r="D816" s="44">
        <v>813</v>
      </c>
      <c r="E816" s="50" t="s">
        <v>4308</v>
      </c>
      <c r="F816" s="50" t="s">
        <v>7728</v>
      </c>
      <c r="G816" s="50" t="s">
        <v>2839</v>
      </c>
      <c r="H816" s="50" t="s">
        <v>2839</v>
      </c>
      <c r="I816" s="50" t="s">
        <v>2389</v>
      </c>
      <c r="J816" s="50">
        <v>2267497</v>
      </c>
      <c r="K816" s="50" t="s">
        <v>7</v>
      </c>
      <c r="L816" s="50" t="s">
        <v>2656</v>
      </c>
      <c r="M816" s="50" t="s">
        <v>143</v>
      </c>
      <c r="N816" s="50" t="s">
        <v>6267</v>
      </c>
      <c r="O816" s="50">
        <v>994045</v>
      </c>
      <c r="P816" s="50" t="s">
        <v>6312</v>
      </c>
      <c r="Q816" s="50" t="s">
        <v>2840</v>
      </c>
      <c r="R816" s="50" t="s">
        <v>10</v>
      </c>
      <c r="S816" s="50" t="s">
        <v>7729</v>
      </c>
      <c r="T816" s="4" t="s">
        <v>7729</v>
      </c>
      <c r="U816" s="4">
        <v>0</v>
      </c>
    </row>
    <row r="817" spans="1:21" x14ac:dyDescent="0.25">
      <c r="A817" s="44">
        <f>IF(IF(Helper_2!$C$3&lt;&gt;"",COUNTIF(G817:H817,"*"&amp;Helper_2!$C$3&amp;"*"),0)&gt;0,MAX($A$4:A816)+1,0)</f>
        <v>0</v>
      </c>
      <c r="B817" s="44">
        <v>814</v>
      </c>
      <c r="C817" s="44">
        <f>IF(E817="","",IF(COUNTIF($G$4:G817,G817)=1,MAX($C$4:C816)+1,""))</f>
        <v>720</v>
      </c>
      <c r="D817" s="44">
        <v>814</v>
      </c>
      <c r="E817" s="50" t="s">
        <v>5150</v>
      </c>
      <c r="F817" s="50" t="s">
        <v>9120</v>
      </c>
      <c r="G817" s="50" t="s">
        <v>2037</v>
      </c>
      <c r="H817" s="50" t="s">
        <v>2037</v>
      </c>
      <c r="I817" s="50" t="s">
        <v>2389</v>
      </c>
      <c r="J817" s="50">
        <v>2267492</v>
      </c>
      <c r="K817" s="50" t="s">
        <v>7</v>
      </c>
      <c r="L817" s="50" t="s">
        <v>9</v>
      </c>
      <c r="M817" s="50" t="s">
        <v>143</v>
      </c>
      <c r="N817" s="50" t="s">
        <v>6267</v>
      </c>
      <c r="O817" s="50">
        <v>974792</v>
      </c>
      <c r="P817" s="50" t="s">
        <v>6271</v>
      </c>
      <c r="Q817" s="50" t="s">
        <v>3344</v>
      </c>
      <c r="R817" s="50" t="s">
        <v>17</v>
      </c>
      <c r="S817" s="50" t="s">
        <v>9121</v>
      </c>
      <c r="T817" s="4" t="s">
        <v>9121</v>
      </c>
      <c r="U817" s="4">
        <v>0</v>
      </c>
    </row>
    <row r="818" spans="1:21" x14ac:dyDescent="0.25">
      <c r="A818" s="44">
        <f>IF(IF(Helper_2!$C$3&lt;&gt;"",COUNTIF(G818:H818,"*"&amp;Helper_2!$C$3&amp;"*"),0)&gt;0,MAX($A$4:A817)+1,0)</f>
        <v>0</v>
      </c>
      <c r="B818" s="44">
        <v>815</v>
      </c>
      <c r="C818" s="44">
        <f>IF(E818="","",IF(COUNTIF($G$4:G818,G818)=1,MAX($C$4:C817)+1,""))</f>
        <v>721</v>
      </c>
      <c r="D818" s="44">
        <v>815</v>
      </c>
      <c r="E818" s="50" t="s">
        <v>5149</v>
      </c>
      <c r="F818" s="50" t="s">
        <v>9118</v>
      </c>
      <c r="G818" s="50" t="s">
        <v>2036</v>
      </c>
      <c r="H818" s="50" t="s">
        <v>2036</v>
      </c>
      <c r="I818" s="50" t="s">
        <v>2389</v>
      </c>
      <c r="J818" s="50">
        <v>2267489</v>
      </c>
      <c r="K818" s="50" t="s">
        <v>7</v>
      </c>
      <c r="L818" s="50" t="s">
        <v>9</v>
      </c>
      <c r="M818" s="50" t="s">
        <v>143</v>
      </c>
      <c r="N818" s="50" t="s">
        <v>6267</v>
      </c>
      <c r="O818" s="50">
        <v>974792</v>
      </c>
      <c r="P818" s="50" t="s">
        <v>6271</v>
      </c>
      <c r="Q818" s="50" t="s">
        <v>3343</v>
      </c>
      <c r="R818" s="50" t="s">
        <v>17</v>
      </c>
      <c r="S818" s="50" t="s">
        <v>9119</v>
      </c>
      <c r="T818" s="4" t="s">
        <v>9119</v>
      </c>
      <c r="U818" s="4">
        <v>0</v>
      </c>
    </row>
    <row r="819" spans="1:21" x14ac:dyDescent="0.25">
      <c r="A819" s="44">
        <f>IF(IF(Helper_2!$C$3&lt;&gt;"",COUNTIF(G819:H819,"*"&amp;Helper_2!$C$3&amp;"*"),0)&gt;0,MAX($A$4:A818)+1,0)</f>
        <v>0</v>
      </c>
      <c r="B819" s="44">
        <v>816</v>
      </c>
      <c r="C819" s="44">
        <f>IF(E819="","",IF(COUNTIF($G$4:G819,G819)=1,MAX($C$4:C818)+1,""))</f>
        <v>722</v>
      </c>
      <c r="D819" s="44">
        <v>816</v>
      </c>
      <c r="E819" s="50" t="s">
        <v>4279</v>
      </c>
      <c r="F819" s="50" t="s">
        <v>7676</v>
      </c>
      <c r="G819" s="50" t="s">
        <v>1472</v>
      </c>
      <c r="H819" s="50" t="s">
        <v>1472</v>
      </c>
      <c r="I819" s="50" t="s">
        <v>2389</v>
      </c>
      <c r="J819" s="50">
        <v>2267417</v>
      </c>
      <c r="K819" s="50" t="s">
        <v>7</v>
      </c>
      <c r="L819" s="50" t="s">
        <v>275</v>
      </c>
      <c r="M819" s="50" t="s">
        <v>143</v>
      </c>
      <c r="N819" s="50" t="s">
        <v>6272</v>
      </c>
      <c r="O819" s="50">
        <v>1046604</v>
      </c>
      <c r="P819" s="50" t="s">
        <v>6273</v>
      </c>
      <c r="Q819" s="50" t="s">
        <v>2822</v>
      </c>
      <c r="R819" s="50" t="s">
        <v>10</v>
      </c>
      <c r="S819" s="50" t="s">
        <v>7677</v>
      </c>
      <c r="T819" s="4" t="s">
        <v>7677</v>
      </c>
      <c r="U819" s="4">
        <v>0.5</v>
      </c>
    </row>
    <row r="820" spans="1:21" x14ac:dyDescent="0.25">
      <c r="A820" s="44">
        <f>IF(IF(Helper_2!$C$3&lt;&gt;"",COUNTIF(G820:H820,"*"&amp;Helper_2!$C$3&amp;"*"),0)&gt;0,MAX($A$4:A819)+1,0)</f>
        <v>0</v>
      </c>
      <c r="B820" s="44">
        <v>817</v>
      </c>
      <c r="C820" s="44">
        <f>IF(E820="","",IF(COUNTIF($G$4:G820,G820)=1,MAX($C$4:C819)+1,""))</f>
        <v>723</v>
      </c>
      <c r="D820" s="44">
        <v>817</v>
      </c>
      <c r="E820" s="50" t="s">
        <v>4361</v>
      </c>
      <c r="F820" s="50" t="s">
        <v>7823</v>
      </c>
      <c r="G820" s="50" t="s">
        <v>1538</v>
      </c>
      <c r="H820" s="50" t="s">
        <v>1538</v>
      </c>
      <c r="I820" s="50" t="s">
        <v>2389</v>
      </c>
      <c r="J820" s="50">
        <v>2267412</v>
      </c>
      <c r="K820" s="50" t="s">
        <v>7</v>
      </c>
      <c r="L820" s="50" t="s">
        <v>9</v>
      </c>
      <c r="M820" s="50" t="s">
        <v>143</v>
      </c>
      <c r="N820" s="50" t="s">
        <v>6272</v>
      </c>
      <c r="O820" s="50">
        <v>1046604</v>
      </c>
      <c r="P820" s="50" t="s">
        <v>6273</v>
      </c>
      <c r="Q820" s="50" t="s">
        <v>2855</v>
      </c>
      <c r="R820" s="50" t="s">
        <v>10</v>
      </c>
      <c r="S820" s="50" t="s">
        <v>7824</v>
      </c>
      <c r="T820" s="4" t="s">
        <v>7824</v>
      </c>
      <c r="U820" s="4">
        <v>1.4999999999999999E-2</v>
      </c>
    </row>
    <row r="821" spans="1:21" x14ac:dyDescent="0.25">
      <c r="A821" s="44">
        <f>IF(IF(Helper_2!$C$3&lt;&gt;"",COUNTIF(G821:H821,"*"&amp;Helper_2!$C$3&amp;"*"),0)&gt;0,MAX($A$4:A820)+1,0)</f>
        <v>0</v>
      </c>
      <c r="B821" s="44">
        <v>818</v>
      </c>
      <c r="C821" s="44">
        <f>IF(E821="","",IF(COUNTIF($G$4:G821,G821)=1,MAX($C$4:C820)+1,""))</f>
        <v>724</v>
      </c>
      <c r="D821" s="44">
        <v>818</v>
      </c>
      <c r="E821" s="50" t="s">
        <v>4360</v>
      </c>
      <c r="F821" s="50" t="s">
        <v>7821</v>
      </c>
      <c r="G821" s="50" t="s">
        <v>1537</v>
      </c>
      <c r="H821" s="50" t="s">
        <v>1537</v>
      </c>
      <c r="I821" s="50" t="s">
        <v>2389</v>
      </c>
      <c r="J821" s="50">
        <v>2267409</v>
      </c>
      <c r="K821" s="50" t="s">
        <v>7</v>
      </c>
      <c r="L821" s="50" t="s">
        <v>9</v>
      </c>
      <c r="M821" s="50" t="s">
        <v>143</v>
      </c>
      <c r="N821" s="50" t="s">
        <v>6272</v>
      </c>
      <c r="O821" s="50">
        <v>1046604</v>
      </c>
      <c r="P821" s="50" t="s">
        <v>6273</v>
      </c>
      <c r="Q821" s="50" t="s">
        <v>2854</v>
      </c>
      <c r="R821" s="50" t="s">
        <v>10</v>
      </c>
      <c r="S821" s="50" t="s">
        <v>7822</v>
      </c>
      <c r="T821" s="4" t="s">
        <v>7822</v>
      </c>
      <c r="U821" s="4">
        <v>1.4999999999999999E-2</v>
      </c>
    </row>
    <row r="822" spans="1:21" x14ac:dyDescent="0.25">
      <c r="A822" s="44">
        <f>IF(IF(Helper_2!$C$3&lt;&gt;"",COUNTIF(G822:H822,"*"&amp;Helper_2!$C$3&amp;"*"),0)&gt;0,MAX($A$4:A821)+1,0)</f>
        <v>0</v>
      </c>
      <c r="B822" s="44">
        <v>819</v>
      </c>
      <c r="C822" s="44">
        <f>IF(E822="","",IF(COUNTIF($G$4:G822,G822)=1,MAX($C$4:C821)+1,""))</f>
        <v>725</v>
      </c>
      <c r="D822" s="44">
        <v>819</v>
      </c>
      <c r="E822" s="50" t="s">
        <v>4359</v>
      </c>
      <c r="F822" s="50" t="s">
        <v>7819</v>
      </c>
      <c r="G822" s="50" t="s">
        <v>1536</v>
      </c>
      <c r="H822" s="50" t="s">
        <v>1536</v>
      </c>
      <c r="I822" s="50" t="s">
        <v>2389</v>
      </c>
      <c r="J822" s="50">
        <v>2267406</v>
      </c>
      <c r="K822" s="50" t="s">
        <v>7</v>
      </c>
      <c r="L822" s="50" t="s">
        <v>9</v>
      </c>
      <c r="M822" s="50" t="s">
        <v>143</v>
      </c>
      <c r="N822" s="50" t="s">
        <v>6272</v>
      </c>
      <c r="O822" s="50">
        <v>1046604</v>
      </c>
      <c r="P822" s="50" t="s">
        <v>6273</v>
      </c>
      <c r="Q822" s="50" t="s">
        <v>2853</v>
      </c>
      <c r="R822" s="50" t="s">
        <v>10</v>
      </c>
      <c r="S822" s="50" t="s">
        <v>7820</v>
      </c>
      <c r="T822" s="4" t="s">
        <v>7820</v>
      </c>
      <c r="U822" s="4">
        <v>1.4999999999999999E-2</v>
      </c>
    </row>
    <row r="823" spans="1:21" x14ac:dyDescent="0.25">
      <c r="A823" s="44">
        <f>IF(IF(Helper_2!$C$3&lt;&gt;"",COUNTIF(G823:H823,"*"&amp;Helper_2!$C$3&amp;"*"),0)&gt;0,MAX($A$4:A822)+1,0)</f>
        <v>0</v>
      </c>
      <c r="B823" s="44">
        <v>820</v>
      </c>
      <c r="C823" s="44">
        <f>IF(E823="","",IF(COUNTIF($G$4:G823,G823)=1,MAX($C$4:C822)+1,""))</f>
        <v>726</v>
      </c>
      <c r="D823" s="44">
        <v>820</v>
      </c>
      <c r="E823" s="50" t="s">
        <v>4358</v>
      </c>
      <c r="F823" s="50" t="s">
        <v>7817</v>
      </c>
      <c r="G823" s="50" t="s">
        <v>1535</v>
      </c>
      <c r="H823" s="50" t="s">
        <v>1535</v>
      </c>
      <c r="I823" s="50" t="s">
        <v>2389</v>
      </c>
      <c r="J823" s="50">
        <v>2267403</v>
      </c>
      <c r="K823" s="50" t="s">
        <v>7</v>
      </c>
      <c r="L823" s="50" t="s">
        <v>9</v>
      </c>
      <c r="M823" s="50" t="s">
        <v>143</v>
      </c>
      <c r="N823" s="50" t="s">
        <v>6272</v>
      </c>
      <c r="O823" s="50">
        <v>1046604</v>
      </c>
      <c r="P823" s="50" t="s">
        <v>6273</v>
      </c>
      <c r="Q823" s="50" t="s">
        <v>2852</v>
      </c>
      <c r="R823" s="50" t="s">
        <v>10</v>
      </c>
      <c r="S823" s="50" t="s">
        <v>7818</v>
      </c>
      <c r="T823" s="4" t="s">
        <v>7818</v>
      </c>
      <c r="U823" s="4">
        <v>1.4999999999999999E-2</v>
      </c>
    </row>
    <row r="824" spans="1:21" x14ac:dyDescent="0.25">
      <c r="A824" s="44">
        <f>IF(IF(Helper_2!$C$3&lt;&gt;"",COUNTIF(G824:H824,"*"&amp;Helper_2!$C$3&amp;"*"),0)&gt;0,MAX($A$4:A823)+1,0)</f>
        <v>0</v>
      </c>
      <c r="B824" s="44">
        <v>821</v>
      </c>
      <c r="C824" s="44">
        <f>IF(E824="","",IF(COUNTIF($G$4:G824,G824)=1,MAX($C$4:C823)+1,""))</f>
        <v>727</v>
      </c>
      <c r="D824" s="44">
        <v>821</v>
      </c>
      <c r="E824" s="50" t="s">
        <v>4278</v>
      </c>
      <c r="F824" s="50" t="s">
        <v>7675</v>
      </c>
      <c r="G824" s="50" t="s">
        <v>1471</v>
      </c>
      <c r="H824" s="50" t="s">
        <v>1471</v>
      </c>
      <c r="I824" s="50" t="s">
        <v>2389</v>
      </c>
      <c r="J824" s="50">
        <v>2267398</v>
      </c>
      <c r="K824" s="50" t="s">
        <v>7</v>
      </c>
      <c r="L824" s="50" t="s">
        <v>275</v>
      </c>
      <c r="M824" s="50" t="s">
        <v>143</v>
      </c>
      <c r="N824" s="50" t="s">
        <v>6272</v>
      </c>
      <c r="O824" s="50">
        <v>1046604</v>
      </c>
      <c r="P824" s="50" t="s">
        <v>6273</v>
      </c>
      <c r="Q824" s="50" t="s">
        <v>2821</v>
      </c>
      <c r="R824" s="50" t="s">
        <v>53</v>
      </c>
      <c r="S824" s="50" t="s">
        <v>11525</v>
      </c>
      <c r="T824" s="4" t="s">
        <v>11525</v>
      </c>
      <c r="U824" s="4">
        <v>0</v>
      </c>
    </row>
    <row r="825" spans="1:21" x14ac:dyDescent="0.25">
      <c r="A825" s="44">
        <f>IF(IF(Helper_2!$C$3&lt;&gt;"",COUNTIF(G825:H825,"*"&amp;Helper_2!$C$3&amp;"*"),0)&gt;0,MAX($A$4:A824)+1,0)</f>
        <v>0</v>
      </c>
      <c r="B825" s="44">
        <v>822</v>
      </c>
      <c r="C825" s="44">
        <f>IF(E825="","",IF(COUNTIF($G$4:G825,G825)=1,MAX($C$4:C824)+1,""))</f>
        <v>728</v>
      </c>
      <c r="D825" s="44">
        <v>822</v>
      </c>
      <c r="E825" s="50" t="s">
        <v>4356</v>
      </c>
      <c r="F825" s="50" t="s">
        <v>7814</v>
      </c>
      <c r="G825" s="50" t="s">
        <v>1533</v>
      </c>
      <c r="H825" s="50" t="s">
        <v>1533</v>
      </c>
      <c r="I825" s="50" t="s">
        <v>2389</v>
      </c>
      <c r="J825" s="50">
        <v>2267395</v>
      </c>
      <c r="K825" s="50" t="s">
        <v>7</v>
      </c>
      <c r="L825" s="50" t="s">
        <v>9</v>
      </c>
      <c r="M825" s="50" t="s">
        <v>143</v>
      </c>
      <c r="N825" s="50" t="s">
        <v>6272</v>
      </c>
      <c r="O825" s="50">
        <v>1046604</v>
      </c>
      <c r="P825" s="50" t="s">
        <v>6273</v>
      </c>
      <c r="Q825" s="50" t="s">
        <v>2850</v>
      </c>
      <c r="R825" s="50" t="s">
        <v>53</v>
      </c>
      <c r="S825" s="50" t="s">
        <v>11526</v>
      </c>
      <c r="T825" s="4" t="s">
        <v>11526</v>
      </c>
      <c r="U825" s="4">
        <v>0</v>
      </c>
    </row>
    <row r="826" spans="1:21" x14ac:dyDescent="0.25">
      <c r="A826" s="44">
        <f>IF(IF(Helper_2!$C$3&lt;&gt;"",COUNTIF(G826:H826,"*"&amp;Helper_2!$C$3&amp;"*"),0)&gt;0,MAX($A$4:A825)+1,0)</f>
        <v>0</v>
      </c>
      <c r="B826" s="44">
        <v>823</v>
      </c>
      <c r="C826" s="44">
        <f>IF(E826="","",IF(COUNTIF($G$4:G826,G826)=1,MAX($C$4:C825)+1,""))</f>
        <v>729</v>
      </c>
      <c r="D826" s="44">
        <v>823</v>
      </c>
      <c r="E826" s="50" t="s">
        <v>4949</v>
      </c>
      <c r="F826" s="50" t="s">
        <v>8796</v>
      </c>
      <c r="G826" s="50" t="s">
        <v>3208</v>
      </c>
      <c r="H826" s="50" t="s">
        <v>3208</v>
      </c>
      <c r="I826" s="50" t="s">
        <v>2389</v>
      </c>
      <c r="J826" s="50">
        <v>2267369</v>
      </c>
      <c r="K826" s="50" t="s">
        <v>7</v>
      </c>
      <c r="L826" s="50" t="s">
        <v>2661</v>
      </c>
      <c r="M826" s="50" t="s">
        <v>143</v>
      </c>
      <c r="N826" s="50" t="s">
        <v>6263</v>
      </c>
      <c r="O826" s="50">
        <v>999928</v>
      </c>
      <c r="P826" s="50" t="s">
        <v>6274</v>
      </c>
      <c r="Q826" s="50" t="s">
        <v>3209</v>
      </c>
      <c r="R826" s="50" t="s">
        <v>10</v>
      </c>
      <c r="S826" s="50" t="s">
        <v>8797</v>
      </c>
      <c r="T826" s="4" t="s">
        <v>8797</v>
      </c>
      <c r="U826" s="4">
        <v>0</v>
      </c>
    </row>
    <row r="827" spans="1:21" x14ac:dyDescent="0.25">
      <c r="A827" s="44">
        <f>IF(IF(Helper_2!$C$3&lt;&gt;"",COUNTIF(G827:H827,"*"&amp;Helper_2!$C$3&amp;"*"),0)&gt;0,MAX($A$4:A826)+1,0)</f>
        <v>0</v>
      </c>
      <c r="B827" s="44">
        <v>824</v>
      </c>
      <c r="C827" s="44">
        <f>IF(E827="","",IF(COUNTIF($G$4:G827,G827)=1,MAX($C$4:C826)+1,""))</f>
        <v>730</v>
      </c>
      <c r="D827" s="44">
        <v>824</v>
      </c>
      <c r="E827" s="50" t="s">
        <v>4343</v>
      </c>
      <c r="F827" s="50" t="s">
        <v>7793</v>
      </c>
      <c r="G827" s="50" t="s">
        <v>2845</v>
      </c>
      <c r="H827" s="50" t="s">
        <v>2845</v>
      </c>
      <c r="I827" s="50" t="s">
        <v>2389</v>
      </c>
      <c r="J827" s="50">
        <v>2267355</v>
      </c>
      <c r="K827" s="50" t="s">
        <v>7</v>
      </c>
      <c r="L827" s="50" t="s">
        <v>2661</v>
      </c>
      <c r="M827" s="50" t="s">
        <v>143</v>
      </c>
      <c r="N827" s="50" t="s">
        <v>88</v>
      </c>
      <c r="O827" s="50">
        <v>1046576</v>
      </c>
      <c r="P827" s="50" t="s">
        <v>6285</v>
      </c>
      <c r="Q827" s="50" t="s">
        <v>2846</v>
      </c>
      <c r="R827" s="50" t="s">
        <v>273</v>
      </c>
      <c r="S827" s="50" t="s">
        <v>7794</v>
      </c>
      <c r="T827" s="4" t="s">
        <v>7794</v>
      </c>
      <c r="U827" s="4">
        <v>0</v>
      </c>
    </row>
    <row r="828" spans="1:21" x14ac:dyDescent="0.25">
      <c r="A828" s="44">
        <f>IF(IF(Helper_2!$C$3&lt;&gt;"",COUNTIF(G828:H828,"*"&amp;Helper_2!$C$3&amp;"*"),0)&gt;0,MAX($A$4:A827)+1,0)</f>
        <v>0</v>
      </c>
      <c r="B828" s="44">
        <v>825</v>
      </c>
      <c r="C828" s="44">
        <f>IF(E828="","",IF(COUNTIF($G$4:G828,G828)=1,MAX($C$4:C827)+1,""))</f>
        <v>731</v>
      </c>
      <c r="D828" s="44">
        <v>825</v>
      </c>
      <c r="E828" s="50" t="s">
        <v>4270</v>
      </c>
      <c r="F828" s="50" t="s">
        <v>7658</v>
      </c>
      <c r="G828" s="50" t="s">
        <v>1463</v>
      </c>
      <c r="H828" s="50" t="s">
        <v>1463</v>
      </c>
      <c r="I828" s="50" t="s">
        <v>2389</v>
      </c>
      <c r="J828" s="50">
        <v>2267352</v>
      </c>
      <c r="K828" s="50" t="s">
        <v>7</v>
      </c>
      <c r="L828" s="50" t="s">
        <v>2661</v>
      </c>
      <c r="M828" s="50" t="s">
        <v>143</v>
      </c>
      <c r="N828" s="50" t="s">
        <v>6261</v>
      </c>
      <c r="O828" s="50">
        <v>994277</v>
      </c>
      <c r="P828" s="50" t="s">
        <v>11527</v>
      </c>
      <c r="Q828" s="50" t="s">
        <v>358</v>
      </c>
      <c r="R828" s="50" t="s">
        <v>15</v>
      </c>
      <c r="S828" s="50" t="s">
        <v>7659</v>
      </c>
      <c r="T828" s="4" t="s">
        <v>7659</v>
      </c>
      <c r="U828" s="4">
        <v>0.54</v>
      </c>
    </row>
    <row r="829" spans="1:21" x14ac:dyDescent="0.25">
      <c r="A829" s="44">
        <f>IF(IF(Helper_2!$C$3&lt;&gt;"",COUNTIF(G829:H829,"*"&amp;Helper_2!$C$3&amp;"*"),0)&gt;0,MAX($A$4:A828)+1,0)</f>
        <v>0</v>
      </c>
      <c r="B829" s="44">
        <v>826</v>
      </c>
      <c r="C829" s="44">
        <f>IF(E829="","",IF(COUNTIF($G$4:G829,G829)=1,MAX($C$4:C828)+1,""))</f>
        <v>732</v>
      </c>
      <c r="D829" s="44">
        <v>826</v>
      </c>
      <c r="E829" s="50" t="s">
        <v>4269</v>
      </c>
      <c r="F829" s="50" t="s">
        <v>7656</v>
      </c>
      <c r="G829" s="50" t="s">
        <v>2819</v>
      </c>
      <c r="H829" s="50" t="s">
        <v>2819</v>
      </c>
      <c r="I829" s="50" t="s">
        <v>2389</v>
      </c>
      <c r="J829" s="50">
        <v>2267345</v>
      </c>
      <c r="K829" s="50" t="s">
        <v>7</v>
      </c>
      <c r="L829" s="50" t="s">
        <v>9</v>
      </c>
      <c r="M829" s="50" t="s">
        <v>143</v>
      </c>
      <c r="N829" s="50" t="s">
        <v>6261</v>
      </c>
      <c r="O829" s="50">
        <v>994277</v>
      </c>
      <c r="P829" s="50" t="s">
        <v>11527</v>
      </c>
      <c r="Q829" s="50" t="s">
        <v>2820</v>
      </c>
      <c r="R829" s="50" t="s">
        <v>15</v>
      </c>
      <c r="S829" s="50" t="s">
        <v>7657</v>
      </c>
      <c r="T829" s="4" t="s">
        <v>7657</v>
      </c>
      <c r="U829" s="4">
        <v>2.08</v>
      </c>
    </row>
    <row r="830" spans="1:21" x14ac:dyDescent="0.25">
      <c r="A830" s="44">
        <f>IF(IF(Helper_2!$C$3&lt;&gt;"",COUNTIF(G830:H830,"*"&amp;Helper_2!$C$3&amp;"*"),0)&gt;0,MAX($A$4:A829)+1,0)</f>
        <v>0</v>
      </c>
      <c r="B830" s="44">
        <v>827</v>
      </c>
      <c r="C830" s="44">
        <f>IF(E830="","",IF(COUNTIF($G$4:G830,G830)=1,MAX($C$4:C829)+1,""))</f>
        <v>733</v>
      </c>
      <c r="D830" s="44">
        <v>827</v>
      </c>
      <c r="E830" s="50" t="s">
        <v>4267</v>
      </c>
      <c r="F830" s="50" t="s">
        <v>7652</v>
      </c>
      <c r="G830" s="50" t="s">
        <v>1462</v>
      </c>
      <c r="H830" s="50" t="s">
        <v>1462</v>
      </c>
      <c r="I830" s="50" t="s">
        <v>2389</v>
      </c>
      <c r="J830" s="50">
        <v>2267341</v>
      </c>
      <c r="K830" s="50" t="s">
        <v>7</v>
      </c>
      <c r="L830" s="50" t="s">
        <v>9</v>
      </c>
      <c r="M830" s="50" t="s">
        <v>143</v>
      </c>
      <c r="N830" s="50" t="s">
        <v>6261</v>
      </c>
      <c r="O830" s="50">
        <v>994277</v>
      </c>
      <c r="P830" s="50" t="s">
        <v>11527</v>
      </c>
      <c r="Q830" s="50" t="s">
        <v>2816</v>
      </c>
      <c r="R830" s="50" t="s">
        <v>15</v>
      </c>
      <c r="S830" s="50" t="s">
        <v>7653</v>
      </c>
      <c r="T830" s="4" t="s">
        <v>7653</v>
      </c>
      <c r="U830" s="4">
        <v>2.36</v>
      </c>
    </row>
    <row r="831" spans="1:21" x14ac:dyDescent="0.25">
      <c r="A831" s="44">
        <f>IF(IF(Helper_2!$C$3&lt;&gt;"",COUNTIF(G831:H831,"*"&amp;Helper_2!$C$3&amp;"*"),0)&gt;0,MAX($A$4:A830)+1,0)</f>
        <v>0</v>
      </c>
      <c r="B831" s="44">
        <v>828</v>
      </c>
      <c r="C831" s="44">
        <f>IF(E831="","",IF(COUNTIF($G$4:G831,G831)=1,MAX($C$4:C830)+1,""))</f>
        <v>734</v>
      </c>
      <c r="D831" s="44">
        <v>828</v>
      </c>
      <c r="E831" s="50" t="s">
        <v>4264</v>
      </c>
      <c r="F831" s="50" t="s">
        <v>7646</v>
      </c>
      <c r="G831" s="50" t="s">
        <v>2810</v>
      </c>
      <c r="H831" s="50" t="s">
        <v>2810</v>
      </c>
      <c r="I831" s="50" t="s">
        <v>2389</v>
      </c>
      <c r="J831" s="50">
        <v>2267335</v>
      </c>
      <c r="K831" s="50" t="s">
        <v>7</v>
      </c>
      <c r="L831" s="50" t="s">
        <v>2661</v>
      </c>
      <c r="M831" s="50" t="s">
        <v>143</v>
      </c>
      <c r="N831" s="50" t="s">
        <v>6261</v>
      </c>
      <c r="O831" s="50">
        <v>994277</v>
      </c>
      <c r="P831" s="50" t="s">
        <v>11527</v>
      </c>
      <c r="Q831" s="50" t="s">
        <v>2811</v>
      </c>
      <c r="R831" s="50" t="s">
        <v>53</v>
      </c>
      <c r="S831" s="50" t="s">
        <v>7647</v>
      </c>
      <c r="T831" s="4" t="s">
        <v>7647</v>
      </c>
      <c r="U831" s="4">
        <v>2.31</v>
      </c>
    </row>
    <row r="832" spans="1:21" x14ac:dyDescent="0.25">
      <c r="A832" s="44">
        <f>IF(IF(Helper_2!$C$3&lt;&gt;"",COUNTIF(G832:H832,"*"&amp;Helper_2!$C$3&amp;"*"),0)&gt;0,MAX($A$4:A831)+1,0)</f>
        <v>0</v>
      </c>
      <c r="B832" s="44">
        <v>829</v>
      </c>
      <c r="C832" s="44">
        <f>IF(E832="","",IF(COUNTIF($G$4:G832,G832)=1,MAX($C$4:C831)+1,""))</f>
        <v>735</v>
      </c>
      <c r="D832" s="44">
        <v>829</v>
      </c>
      <c r="E832" s="50" t="s">
        <v>4260</v>
      </c>
      <c r="F832" s="50" t="s">
        <v>11528</v>
      </c>
      <c r="G832" s="50" t="s">
        <v>2806</v>
      </c>
      <c r="H832" s="50" t="s">
        <v>2806</v>
      </c>
      <c r="I832" s="50" t="s">
        <v>2389</v>
      </c>
      <c r="J832" s="50">
        <v>2267330</v>
      </c>
      <c r="K832" s="50" t="s">
        <v>7</v>
      </c>
      <c r="L832" s="50" t="s">
        <v>2661</v>
      </c>
      <c r="M832" s="50" t="s">
        <v>143</v>
      </c>
      <c r="N832" s="50" t="s">
        <v>6261</v>
      </c>
      <c r="O832" s="50">
        <v>994277</v>
      </c>
      <c r="P832" s="50" t="s">
        <v>11527</v>
      </c>
      <c r="Q832" s="50" t="s">
        <v>2807</v>
      </c>
      <c r="R832" s="50" t="s">
        <v>53</v>
      </c>
      <c r="S832" s="50" t="s">
        <v>11529</v>
      </c>
      <c r="T832" s="4" t="s">
        <v>11529</v>
      </c>
      <c r="U832" s="4">
        <v>0</v>
      </c>
    </row>
    <row r="833" spans="1:21" x14ac:dyDescent="0.25">
      <c r="A833" s="44">
        <f>IF(IF(Helper_2!$C$3&lt;&gt;"",COUNTIF(G833:H833,"*"&amp;Helper_2!$C$3&amp;"*"),0)&gt;0,MAX($A$4:A832)+1,0)</f>
        <v>0</v>
      </c>
      <c r="B833" s="44">
        <v>830</v>
      </c>
      <c r="C833" s="44">
        <f>IF(E833="","",IF(COUNTIF($G$4:G833,G833)=1,MAX($C$4:C832)+1,""))</f>
        <v>736</v>
      </c>
      <c r="D833" s="44">
        <v>830</v>
      </c>
      <c r="E833" s="50" t="s">
        <v>4990</v>
      </c>
      <c r="F833" s="50" t="s">
        <v>8867</v>
      </c>
      <c r="G833" s="50" t="s">
        <v>1943</v>
      </c>
      <c r="H833" s="50" t="s">
        <v>1943</v>
      </c>
      <c r="I833" s="50" t="s">
        <v>2389</v>
      </c>
      <c r="J833" s="50">
        <v>2267318</v>
      </c>
      <c r="K833" s="50" t="s">
        <v>7</v>
      </c>
      <c r="L833" s="50" t="s">
        <v>9</v>
      </c>
      <c r="M833" s="50" t="s">
        <v>143</v>
      </c>
      <c r="N833" s="50" t="s">
        <v>6272</v>
      </c>
      <c r="O833" s="50">
        <v>1087591</v>
      </c>
      <c r="P833" s="50" t="s">
        <v>6416</v>
      </c>
      <c r="Q833" s="50" t="s">
        <v>3231</v>
      </c>
      <c r="R833" s="50" t="s">
        <v>53</v>
      </c>
      <c r="S833" s="50" t="s">
        <v>8868</v>
      </c>
      <c r="T833" s="4" t="s">
        <v>8868</v>
      </c>
      <c r="U833" s="4">
        <v>2.5920000000000001</v>
      </c>
    </row>
    <row r="834" spans="1:21" x14ac:dyDescent="0.25">
      <c r="A834" s="44">
        <f>IF(IF(Helper_2!$C$3&lt;&gt;"",COUNTIF(G834:H834,"*"&amp;Helper_2!$C$3&amp;"*"),0)&gt;0,MAX($A$4:A833)+1,0)</f>
        <v>0</v>
      </c>
      <c r="B834" s="44">
        <v>831</v>
      </c>
      <c r="C834" s="44">
        <f>IF(E834="","",IF(COUNTIF($G$4:G834,G834)=1,MAX($C$4:C833)+1,""))</f>
        <v>737</v>
      </c>
      <c r="D834" s="44">
        <v>831</v>
      </c>
      <c r="E834" s="50" t="s">
        <v>4067</v>
      </c>
      <c r="F834" s="50" t="s">
        <v>7291</v>
      </c>
      <c r="G834" s="50" t="s">
        <v>1328</v>
      </c>
      <c r="H834" s="50" t="s">
        <v>1328</v>
      </c>
      <c r="I834" s="50" t="s">
        <v>2389</v>
      </c>
      <c r="J834" s="50">
        <v>2267254</v>
      </c>
      <c r="K834" s="50" t="s">
        <v>7</v>
      </c>
      <c r="L834" s="50" t="s">
        <v>9</v>
      </c>
      <c r="M834" s="50" t="s">
        <v>143</v>
      </c>
      <c r="N834" s="50" t="s">
        <v>6283</v>
      </c>
      <c r="O834" s="50">
        <v>955321</v>
      </c>
      <c r="P834" s="50" t="s">
        <v>6435</v>
      </c>
      <c r="Q834" s="50" t="s">
        <v>252</v>
      </c>
      <c r="R834" s="50" t="s">
        <v>15</v>
      </c>
      <c r="S834" s="50" t="s">
        <v>7292</v>
      </c>
      <c r="T834" s="4" t="s">
        <v>7292</v>
      </c>
      <c r="U834" s="4">
        <v>239.55</v>
      </c>
    </row>
    <row r="835" spans="1:21" x14ac:dyDescent="0.25">
      <c r="A835" s="44">
        <f>IF(IF(Helper_2!$C$3&lt;&gt;"",COUNTIF(G835:H835,"*"&amp;Helper_2!$C$3&amp;"*"),0)&gt;0,MAX($A$4:A834)+1,0)</f>
        <v>0</v>
      </c>
      <c r="B835" s="44">
        <v>832</v>
      </c>
      <c r="C835" s="44">
        <f>IF(E835="","",IF(COUNTIF($G$4:G835,G835)=1,MAX($C$4:C834)+1,""))</f>
        <v>738</v>
      </c>
      <c r="D835" s="44">
        <v>832</v>
      </c>
      <c r="E835" s="50" t="s">
        <v>4066</v>
      </c>
      <c r="F835" s="50" t="s">
        <v>7289</v>
      </c>
      <c r="G835" s="50" t="s">
        <v>1327</v>
      </c>
      <c r="H835" s="50" t="s">
        <v>1327</v>
      </c>
      <c r="I835" s="50" t="s">
        <v>2389</v>
      </c>
      <c r="J835" s="50">
        <v>2267251</v>
      </c>
      <c r="K835" s="50" t="s">
        <v>7</v>
      </c>
      <c r="L835" s="50" t="s">
        <v>9</v>
      </c>
      <c r="M835" s="50" t="s">
        <v>143</v>
      </c>
      <c r="N835" s="50" t="s">
        <v>6283</v>
      </c>
      <c r="O835" s="50">
        <v>955321</v>
      </c>
      <c r="P835" s="50" t="s">
        <v>6435</v>
      </c>
      <c r="Q835" s="50" t="s">
        <v>251</v>
      </c>
      <c r="R835" s="50" t="s">
        <v>15</v>
      </c>
      <c r="S835" s="50" t="s">
        <v>7290</v>
      </c>
      <c r="T835" s="4" t="s">
        <v>7290</v>
      </c>
      <c r="U835" s="4">
        <v>94.88</v>
      </c>
    </row>
    <row r="836" spans="1:21" x14ac:dyDescent="0.25">
      <c r="A836" s="44">
        <f>IF(IF(Helper_2!$C$3&lt;&gt;"",COUNTIF(G836:H836,"*"&amp;Helper_2!$C$3&amp;"*"),0)&gt;0,MAX($A$4:A835)+1,0)</f>
        <v>0</v>
      </c>
      <c r="B836" s="44">
        <v>833</v>
      </c>
      <c r="C836" s="44">
        <f>IF(E836="","",IF(COUNTIF($G$4:G836,G836)=1,MAX($C$4:C835)+1,""))</f>
        <v>739</v>
      </c>
      <c r="D836" s="44">
        <v>833</v>
      </c>
      <c r="E836" s="50" t="s">
        <v>4065</v>
      </c>
      <c r="F836" s="50" t="s">
        <v>7287</v>
      </c>
      <c r="G836" s="50" t="s">
        <v>1326</v>
      </c>
      <c r="H836" s="50" t="s">
        <v>1326</v>
      </c>
      <c r="I836" s="50" t="s">
        <v>2389</v>
      </c>
      <c r="J836" s="50">
        <v>2267244</v>
      </c>
      <c r="K836" s="50" t="s">
        <v>7</v>
      </c>
      <c r="L836" s="50" t="s">
        <v>9</v>
      </c>
      <c r="M836" s="50" t="s">
        <v>143</v>
      </c>
      <c r="N836" s="50" t="s">
        <v>6283</v>
      </c>
      <c r="O836" s="50">
        <v>955321</v>
      </c>
      <c r="P836" s="50" t="s">
        <v>6435</v>
      </c>
      <c r="Q836" s="50" t="s">
        <v>250</v>
      </c>
      <c r="R836" s="50" t="s">
        <v>17</v>
      </c>
      <c r="S836" s="50" t="s">
        <v>7288</v>
      </c>
      <c r="T836" s="4" t="s">
        <v>7288</v>
      </c>
      <c r="U836" s="4">
        <v>20</v>
      </c>
    </row>
    <row r="837" spans="1:21" x14ac:dyDescent="0.25">
      <c r="A837" s="44">
        <f>IF(IF(Helper_2!$C$3&lt;&gt;"",COUNTIF(G837:H837,"*"&amp;Helper_2!$C$3&amp;"*"),0)&gt;0,MAX($A$4:A836)+1,0)</f>
        <v>0</v>
      </c>
      <c r="B837" s="44">
        <v>834</v>
      </c>
      <c r="C837" s="44">
        <f>IF(E837="","",IF(COUNTIF($G$4:G837,G837)=1,MAX($C$4:C836)+1,""))</f>
        <v>740</v>
      </c>
      <c r="D837" s="44">
        <v>834</v>
      </c>
      <c r="E837" s="50" t="s">
        <v>4064</v>
      </c>
      <c r="F837" s="50" t="s">
        <v>7285</v>
      </c>
      <c r="G837" s="50" t="s">
        <v>2688</v>
      </c>
      <c r="H837" s="50" t="s">
        <v>2688</v>
      </c>
      <c r="I837" s="50" t="s">
        <v>2389</v>
      </c>
      <c r="J837" s="50">
        <v>2267241</v>
      </c>
      <c r="K837" s="50" t="s">
        <v>7</v>
      </c>
      <c r="L837" s="50" t="s">
        <v>2656</v>
      </c>
      <c r="M837" s="50" t="s">
        <v>143</v>
      </c>
      <c r="N837" s="50" t="s">
        <v>6267</v>
      </c>
      <c r="O837" s="50">
        <v>955321</v>
      </c>
      <c r="P837" s="50" t="s">
        <v>6435</v>
      </c>
      <c r="Q837" s="50" t="s">
        <v>2689</v>
      </c>
      <c r="R837" s="50" t="s">
        <v>10</v>
      </c>
      <c r="S837" s="50" t="s">
        <v>7286</v>
      </c>
      <c r="T837" s="4" t="s">
        <v>7286</v>
      </c>
      <c r="U837" s="4">
        <v>0.18</v>
      </c>
    </row>
    <row r="838" spans="1:21" x14ac:dyDescent="0.25">
      <c r="A838" s="44">
        <f>IF(IF(Helper_2!$C$3&lt;&gt;"",COUNTIF(G838:H838,"*"&amp;Helper_2!$C$3&amp;"*"),0)&gt;0,MAX($A$4:A837)+1,0)</f>
        <v>0</v>
      </c>
      <c r="B838" s="44">
        <v>835</v>
      </c>
      <c r="C838" s="44">
        <f>IF(E838="","",IF(COUNTIF($G$4:G838,G838)=1,MAX($C$4:C837)+1,""))</f>
        <v>741</v>
      </c>
      <c r="D838" s="44">
        <v>835</v>
      </c>
      <c r="E838" s="50" t="s">
        <v>4638</v>
      </c>
      <c r="F838" s="50" t="s">
        <v>8304</v>
      </c>
      <c r="G838" s="50" t="s">
        <v>3026</v>
      </c>
      <c r="H838" s="50" t="s">
        <v>3026</v>
      </c>
      <c r="I838" s="50" t="s">
        <v>2389</v>
      </c>
      <c r="J838" s="50">
        <v>2267220</v>
      </c>
      <c r="K838" s="50" t="s">
        <v>7</v>
      </c>
      <c r="L838" s="50" t="s">
        <v>2656</v>
      </c>
      <c r="M838" s="50" t="s">
        <v>143</v>
      </c>
      <c r="N838" s="50" t="s">
        <v>6263</v>
      </c>
      <c r="O838" s="50">
        <v>1034308</v>
      </c>
      <c r="P838" s="50" t="s">
        <v>6270</v>
      </c>
      <c r="Q838" s="50" t="s">
        <v>3027</v>
      </c>
      <c r="R838" s="50" t="s">
        <v>10</v>
      </c>
      <c r="S838" s="50" t="s">
        <v>8305</v>
      </c>
      <c r="T838" s="4" t="s">
        <v>8305</v>
      </c>
      <c r="U838" s="4">
        <v>0</v>
      </c>
    </row>
    <row r="839" spans="1:21" x14ac:dyDescent="0.25">
      <c r="A839" s="44">
        <f>IF(IF(Helper_2!$C$3&lt;&gt;"",COUNTIF(G839:H839,"*"&amp;Helper_2!$C$3&amp;"*"),0)&gt;0,MAX($A$4:A838)+1,0)</f>
        <v>0</v>
      </c>
      <c r="B839" s="44">
        <v>836</v>
      </c>
      <c r="C839" s="44">
        <f>IF(E839="","",IF(COUNTIF($G$4:G839,G839)=1,MAX($C$4:C838)+1,""))</f>
        <v>742</v>
      </c>
      <c r="D839" s="44">
        <v>836</v>
      </c>
      <c r="E839" s="50" t="s">
        <v>4637</v>
      </c>
      <c r="F839" s="50" t="s">
        <v>8303</v>
      </c>
      <c r="G839" s="50" t="s">
        <v>3024</v>
      </c>
      <c r="H839" s="50" t="s">
        <v>3024</v>
      </c>
      <c r="I839" s="50" t="s">
        <v>2389</v>
      </c>
      <c r="J839" s="50">
        <v>2267217</v>
      </c>
      <c r="K839" s="50" t="s">
        <v>7</v>
      </c>
      <c r="L839" s="50" t="s">
        <v>2661</v>
      </c>
      <c r="M839" s="50" t="s">
        <v>143</v>
      </c>
      <c r="N839" s="50" t="s">
        <v>6263</v>
      </c>
      <c r="O839" s="50">
        <v>1034308</v>
      </c>
      <c r="P839" s="50" t="s">
        <v>6270</v>
      </c>
      <c r="Q839" s="50" t="s">
        <v>3025</v>
      </c>
      <c r="R839" s="50" t="s">
        <v>53</v>
      </c>
      <c r="S839" s="50" t="s">
        <v>11530</v>
      </c>
      <c r="T839" s="4" t="s">
        <v>11530</v>
      </c>
      <c r="U839" s="4">
        <v>0</v>
      </c>
    </row>
    <row r="840" spans="1:21" x14ac:dyDescent="0.25">
      <c r="A840" s="44">
        <f>IF(IF(Helper_2!$C$3&lt;&gt;"",COUNTIF(G840:H840,"*"&amp;Helper_2!$C$3&amp;"*"),0)&gt;0,MAX($A$4:A839)+1,0)</f>
        <v>0</v>
      </c>
      <c r="B840" s="44">
        <v>837</v>
      </c>
      <c r="C840" s="44">
        <f>IF(E840="","",IF(COUNTIF($G$4:G840,G840)=1,MAX($C$4:C839)+1,""))</f>
        <v>743</v>
      </c>
      <c r="D840" s="44">
        <v>837</v>
      </c>
      <c r="E840" s="50" t="s">
        <v>4636</v>
      </c>
      <c r="F840" s="50" t="s">
        <v>8302</v>
      </c>
      <c r="G840" s="50" t="s">
        <v>3022</v>
      </c>
      <c r="H840" s="50" t="s">
        <v>3022</v>
      </c>
      <c r="I840" s="50" t="s">
        <v>2389</v>
      </c>
      <c r="J840" s="50">
        <v>2267205</v>
      </c>
      <c r="K840" s="50" t="s">
        <v>7</v>
      </c>
      <c r="L840" s="50" t="s">
        <v>2656</v>
      </c>
      <c r="M840" s="50" t="s">
        <v>143</v>
      </c>
      <c r="N840" s="50" t="s">
        <v>6263</v>
      </c>
      <c r="O840" s="50">
        <v>1034308</v>
      </c>
      <c r="P840" s="50" t="s">
        <v>6270</v>
      </c>
      <c r="Q840" s="50" t="s">
        <v>3023</v>
      </c>
      <c r="R840" s="50" t="s">
        <v>53</v>
      </c>
      <c r="S840" s="50" t="s">
        <v>11531</v>
      </c>
      <c r="T840" s="4" t="s">
        <v>11531</v>
      </c>
      <c r="U840" s="4">
        <v>0</v>
      </c>
    </row>
    <row r="841" spans="1:21" x14ac:dyDescent="0.25">
      <c r="A841" s="44">
        <f>IF(IF(Helper_2!$C$3&lt;&gt;"",COUNTIF(G841:H841,"*"&amp;Helper_2!$C$3&amp;"*"),0)&gt;0,MAX($A$4:A840)+1,0)</f>
        <v>0</v>
      </c>
      <c r="B841" s="44">
        <v>838</v>
      </c>
      <c r="C841" s="44">
        <f>IF(E841="","",IF(COUNTIF($G$4:G841,G841)=1,MAX($C$4:C840)+1,""))</f>
        <v>744</v>
      </c>
      <c r="D841" s="44">
        <v>838</v>
      </c>
      <c r="E841" s="50" t="s">
        <v>4635</v>
      </c>
      <c r="F841" s="50" t="s">
        <v>8301</v>
      </c>
      <c r="G841" s="50" t="s">
        <v>3020</v>
      </c>
      <c r="H841" s="50" t="s">
        <v>3020</v>
      </c>
      <c r="I841" s="50" t="s">
        <v>2389</v>
      </c>
      <c r="J841" s="50">
        <v>2267192</v>
      </c>
      <c r="K841" s="50" t="s">
        <v>7</v>
      </c>
      <c r="L841" s="50" t="s">
        <v>2661</v>
      </c>
      <c r="M841" s="50" t="s">
        <v>143</v>
      </c>
      <c r="N841" s="50" t="s">
        <v>6263</v>
      </c>
      <c r="O841" s="50">
        <v>1034308</v>
      </c>
      <c r="P841" s="50" t="s">
        <v>6270</v>
      </c>
      <c r="Q841" s="50" t="s">
        <v>3021</v>
      </c>
      <c r="R841" s="50" t="s">
        <v>53</v>
      </c>
      <c r="S841" s="50" t="s">
        <v>11532</v>
      </c>
      <c r="T841" s="4" t="s">
        <v>11532</v>
      </c>
      <c r="U841" s="4">
        <v>0</v>
      </c>
    </row>
    <row r="842" spans="1:21" x14ac:dyDescent="0.25">
      <c r="A842" s="44">
        <f>IF(IF(Helper_2!$C$3&lt;&gt;"",COUNTIF(G842:H842,"*"&amp;Helper_2!$C$3&amp;"*"),0)&gt;0,MAX($A$4:A841)+1,0)</f>
        <v>0</v>
      </c>
      <c r="B842" s="44">
        <v>839</v>
      </c>
      <c r="C842" s="44">
        <f>IF(E842="","",IF(COUNTIF($G$4:G842,G842)=1,MAX($C$4:C841)+1,""))</f>
        <v>745</v>
      </c>
      <c r="D842" s="44">
        <v>839</v>
      </c>
      <c r="E842" s="50" t="s">
        <v>4634</v>
      </c>
      <c r="F842" s="50" t="s">
        <v>8300</v>
      </c>
      <c r="G842" s="50" t="s">
        <v>3018</v>
      </c>
      <c r="H842" s="50" t="s">
        <v>3018</v>
      </c>
      <c r="I842" s="50" t="s">
        <v>2389</v>
      </c>
      <c r="J842" s="50">
        <v>2267189</v>
      </c>
      <c r="K842" s="50" t="s">
        <v>7</v>
      </c>
      <c r="L842" s="50" t="s">
        <v>2656</v>
      </c>
      <c r="M842" s="50" t="s">
        <v>143</v>
      </c>
      <c r="N842" s="50" t="s">
        <v>6263</v>
      </c>
      <c r="O842" s="50">
        <v>1034308</v>
      </c>
      <c r="P842" s="50" t="s">
        <v>6270</v>
      </c>
      <c r="Q842" s="50" t="s">
        <v>3019</v>
      </c>
      <c r="R842" s="50" t="s">
        <v>53</v>
      </c>
      <c r="S842" s="50" t="s">
        <v>11533</v>
      </c>
      <c r="T842" s="4" t="s">
        <v>11533</v>
      </c>
      <c r="U842" s="4">
        <v>0</v>
      </c>
    </row>
    <row r="843" spans="1:21" x14ac:dyDescent="0.25">
      <c r="A843" s="44">
        <f>IF(IF(Helper_2!$C$3&lt;&gt;"",COUNTIF(G843:H843,"*"&amp;Helper_2!$C$3&amp;"*"),0)&gt;0,MAX($A$4:A842)+1,0)</f>
        <v>0</v>
      </c>
      <c r="B843" s="44">
        <v>840</v>
      </c>
      <c r="C843" s="44">
        <f>IF(E843="","",IF(COUNTIF($G$4:G843,G843)=1,MAX($C$4:C842)+1,""))</f>
        <v>746</v>
      </c>
      <c r="D843" s="44">
        <v>840</v>
      </c>
      <c r="E843" s="50" t="s">
        <v>4090</v>
      </c>
      <c r="F843" s="50" t="s">
        <v>7327</v>
      </c>
      <c r="G843" s="50" t="s">
        <v>1348</v>
      </c>
      <c r="H843" s="50" t="s">
        <v>1348</v>
      </c>
      <c r="I843" s="50" t="s">
        <v>2389</v>
      </c>
      <c r="J843" s="50">
        <v>2267185</v>
      </c>
      <c r="K843" s="50" t="s">
        <v>7</v>
      </c>
      <c r="L843" s="50" t="s">
        <v>9</v>
      </c>
      <c r="M843" s="50" t="s">
        <v>143</v>
      </c>
      <c r="N843" s="50" t="s">
        <v>6272</v>
      </c>
      <c r="O843" s="50">
        <v>1046987</v>
      </c>
      <c r="P843" s="50" t="s">
        <v>6275</v>
      </c>
      <c r="Q843" s="50" t="s">
        <v>271</v>
      </c>
      <c r="R843" s="50" t="s">
        <v>53</v>
      </c>
      <c r="S843" s="50" t="s">
        <v>11534</v>
      </c>
      <c r="T843" s="4" t="s">
        <v>11534</v>
      </c>
      <c r="U843" s="4">
        <v>0</v>
      </c>
    </row>
    <row r="844" spans="1:21" x14ac:dyDescent="0.25">
      <c r="A844" s="44">
        <f>IF(IF(Helper_2!$C$3&lt;&gt;"",COUNTIF(G844:H844,"*"&amp;Helper_2!$C$3&amp;"*"),0)&gt;0,MAX($A$4:A843)+1,0)</f>
        <v>0</v>
      </c>
      <c r="B844" s="44">
        <v>841</v>
      </c>
      <c r="C844" s="44">
        <f>IF(E844="","",IF(COUNTIF($G$4:G844,G844)=1,MAX($C$4:C843)+1,""))</f>
        <v>747</v>
      </c>
      <c r="D844" s="44">
        <v>841</v>
      </c>
      <c r="E844" s="50" t="s">
        <v>4020</v>
      </c>
      <c r="F844" s="50" t="s">
        <v>7221</v>
      </c>
      <c r="G844" s="50" t="s">
        <v>2664</v>
      </c>
      <c r="H844" s="50" t="s">
        <v>2664</v>
      </c>
      <c r="I844" s="50" t="s">
        <v>2389</v>
      </c>
      <c r="J844" s="50">
        <v>2267182</v>
      </c>
      <c r="K844" s="50" t="s">
        <v>7</v>
      </c>
      <c r="L844" s="50" t="s">
        <v>2656</v>
      </c>
      <c r="M844" s="50" t="s">
        <v>143</v>
      </c>
      <c r="N844" s="50" t="s">
        <v>88</v>
      </c>
      <c r="O844" s="50">
        <v>994279</v>
      </c>
      <c r="P844" s="50" t="s">
        <v>6459</v>
      </c>
      <c r="Q844" s="50" t="s">
        <v>2665</v>
      </c>
      <c r="R844" s="50" t="s">
        <v>10</v>
      </c>
      <c r="S844" s="50" t="s">
        <v>7222</v>
      </c>
      <c r="T844" s="4" t="s">
        <v>7222</v>
      </c>
      <c r="U844" s="4">
        <v>8.5999999999999993E-2</v>
      </c>
    </row>
    <row r="845" spans="1:21" x14ac:dyDescent="0.25">
      <c r="A845" s="44">
        <f>IF(IF(Helper_2!$C$3&lt;&gt;"",COUNTIF(G845:H845,"*"&amp;Helper_2!$C$3&amp;"*"),0)&gt;0,MAX($A$4:A844)+1,0)</f>
        <v>0</v>
      </c>
      <c r="B845" s="44">
        <v>842</v>
      </c>
      <c r="C845" s="44">
        <f>IF(E845="","",IF(COUNTIF($G$4:G845,G845)=1,MAX($C$4:C844)+1,""))</f>
        <v>748</v>
      </c>
      <c r="D845" s="44">
        <v>842</v>
      </c>
      <c r="E845" s="50" t="s">
        <v>4017</v>
      </c>
      <c r="F845" s="50" t="s">
        <v>7215</v>
      </c>
      <c r="G845" s="50" t="s">
        <v>1298</v>
      </c>
      <c r="H845" s="50" t="s">
        <v>1298</v>
      </c>
      <c r="I845" s="50" t="s">
        <v>2389</v>
      </c>
      <c r="J845" s="50">
        <v>2267179</v>
      </c>
      <c r="K845" s="50" t="s">
        <v>7</v>
      </c>
      <c r="L845" s="50" t="s">
        <v>9</v>
      </c>
      <c r="M845" s="50" t="s">
        <v>143</v>
      </c>
      <c r="N845" s="50" t="s">
        <v>6283</v>
      </c>
      <c r="O845" s="50">
        <v>994279</v>
      </c>
      <c r="P845" s="50" t="s">
        <v>6459</v>
      </c>
      <c r="Q845" s="50" t="s">
        <v>26</v>
      </c>
      <c r="R845" s="50" t="s">
        <v>15</v>
      </c>
      <c r="S845" s="50" t="s">
        <v>7216</v>
      </c>
      <c r="T845" s="4" t="s">
        <v>7216</v>
      </c>
      <c r="U845" s="4">
        <v>1293</v>
      </c>
    </row>
    <row r="846" spans="1:21" x14ac:dyDescent="0.25">
      <c r="A846" s="44">
        <f>IF(IF(Helper_2!$C$3&lt;&gt;"",COUNTIF(G846:H846,"*"&amp;Helper_2!$C$3&amp;"*"),0)&gt;0,MAX($A$4:A845)+1,0)</f>
        <v>0</v>
      </c>
      <c r="B846" s="44">
        <v>843</v>
      </c>
      <c r="C846" s="44">
        <f>IF(E846="","",IF(COUNTIF($G$4:G846,G846)=1,MAX($C$4:C845)+1,""))</f>
        <v>749</v>
      </c>
      <c r="D846" s="44">
        <v>843</v>
      </c>
      <c r="E846" s="50" t="s">
        <v>4016</v>
      </c>
      <c r="F846" s="50" t="s">
        <v>7213</v>
      </c>
      <c r="G846" s="50" t="s">
        <v>1297</v>
      </c>
      <c r="H846" s="50" t="s">
        <v>1297</v>
      </c>
      <c r="I846" s="50" t="s">
        <v>2389</v>
      </c>
      <c r="J846" s="50">
        <v>2267174</v>
      </c>
      <c r="K846" s="50" t="s">
        <v>7</v>
      </c>
      <c r="L846" s="50" t="s">
        <v>9</v>
      </c>
      <c r="M846" s="50" t="s">
        <v>143</v>
      </c>
      <c r="N846" s="50" t="s">
        <v>6283</v>
      </c>
      <c r="O846" s="50">
        <v>994279</v>
      </c>
      <c r="P846" s="50" t="s">
        <v>6459</v>
      </c>
      <c r="Q846" s="50" t="s">
        <v>25</v>
      </c>
      <c r="R846" s="50" t="s">
        <v>15</v>
      </c>
      <c r="S846" s="50" t="s">
        <v>7214</v>
      </c>
      <c r="T846" s="4" t="s">
        <v>7214</v>
      </c>
      <c r="U846" s="4">
        <v>824.64300000000003</v>
      </c>
    </row>
    <row r="847" spans="1:21" x14ac:dyDescent="0.25">
      <c r="A847" s="44">
        <f>IF(IF(Helper_2!$C$3&lt;&gt;"",COUNTIF(G847:H847,"*"&amp;Helper_2!$C$3&amp;"*"),0)&gt;0,MAX($A$4:A846)+1,0)</f>
        <v>0</v>
      </c>
      <c r="B847" s="44">
        <v>844</v>
      </c>
      <c r="C847" s="44">
        <f>IF(E847="","",IF(COUNTIF($G$4:G847,G847)=1,MAX($C$4:C846)+1,""))</f>
        <v>750</v>
      </c>
      <c r="D847" s="44">
        <v>844</v>
      </c>
      <c r="E847" s="50" t="s">
        <v>4015</v>
      </c>
      <c r="F847" s="50" t="s">
        <v>7211</v>
      </c>
      <c r="G847" s="50" t="s">
        <v>1296</v>
      </c>
      <c r="H847" s="50" t="s">
        <v>1296</v>
      </c>
      <c r="I847" s="50" t="s">
        <v>2389</v>
      </c>
      <c r="J847" s="50">
        <v>2267171</v>
      </c>
      <c r="K847" s="50" t="s">
        <v>7</v>
      </c>
      <c r="L847" s="50" t="s">
        <v>9</v>
      </c>
      <c r="M847" s="50" t="s">
        <v>143</v>
      </c>
      <c r="N847" s="50" t="s">
        <v>6283</v>
      </c>
      <c r="O847" s="50">
        <v>994279</v>
      </c>
      <c r="P847" s="50" t="s">
        <v>6459</v>
      </c>
      <c r="Q847" s="50" t="s">
        <v>24</v>
      </c>
      <c r="R847" s="50" t="s">
        <v>15</v>
      </c>
      <c r="S847" s="50" t="s">
        <v>7212</v>
      </c>
      <c r="T847" s="4" t="s">
        <v>7212</v>
      </c>
      <c r="U847" s="4">
        <v>656.6</v>
      </c>
    </row>
    <row r="848" spans="1:21" x14ac:dyDescent="0.25">
      <c r="A848" s="44">
        <f>IF(IF(Helper_2!$C$3&lt;&gt;"",COUNTIF(G848:H848,"*"&amp;Helper_2!$C$3&amp;"*"),0)&gt;0,MAX($A$4:A847)+1,0)</f>
        <v>0</v>
      </c>
      <c r="B848" s="44">
        <v>845</v>
      </c>
      <c r="C848" s="44">
        <f>IF(E848="","",IF(COUNTIF($G$4:G848,G848)=1,MAX($C$4:C847)+1,""))</f>
        <v>751</v>
      </c>
      <c r="D848" s="44">
        <v>845</v>
      </c>
      <c r="E848" s="50" t="s">
        <v>4976</v>
      </c>
      <c r="F848" s="50" t="s">
        <v>8840</v>
      </c>
      <c r="G848" s="50" t="s">
        <v>3225</v>
      </c>
      <c r="H848" s="50" t="s">
        <v>3225</v>
      </c>
      <c r="I848" s="50" t="s">
        <v>2389</v>
      </c>
      <c r="J848" s="50">
        <v>2267160</v>
      </c>
      <c r="K848" s="50" t="s">
        <v>7</v>
      </c>
      <c r="L848" s="50" t="s">
        <v>2656</v>
      </c>
      <c r="M848" s="50" t="s">
        <v>143</v>
      </c>
      <c r="N848" s="50" t="s">
        <v>6263</v>
      </c>
      <c r="O848" s="50">
        <v>995209</v>
      </c>
      <c r="P848" s="50" t="s">
        <v>11535</v>
      </c>
      <c r="Q848" s="50" t="s">
        <v>3226</v>
      </c>
      <c r="R848" s="50" t="s">
        <v>10</v>
      </c>
      <c r="S848" s="50" t="s">
        <v>8841</v>
      </c>
      <c r="T848" s="4" t="s">
        <v>8841</v>
      </c>
      <c r="U848" s="4">
        <v>0</v>
      </c>
    </row>
    <row r="849" spans="1:21" x14ac:dyDescent="0.25">
      <c r="A849" s="44">
        <f>IF(IF(Helper_2!$C$3&lt;&gt;"",COUNTIF(G849:H849,"*"&amp;Helper_2!$C$3&amp;"*"),0)&gt;0,MAX($A$4:A848)+1,0)</f>
        <v>0</v>
      </c>
      <c r="B849" s="44">
        <v>846</v>
      </c>
      <c r="C849" s="44">
        <f>IF(E849="","",IF(COUNTIF($G$4:G849,G849)=1,MAX($C$4:C848)+1,""))</f>
        <v>752</v>
      </c>
      <c r="D849" s="44">
        <v>846</v>
      </c>
      <c r="E849" s="50" t="s">
        <v>4967</v>
      </c>
      <c r="F849" s="50" t="s">
        <v>8822</v>
      </c>
      <c r="G849" s="50" t="s">
        <v>3223</v>
      </c>
      <c r="H849" s="50" t="s">
        <v>3223</v>
      </c>
      <c r="I849" s="50" t="s">
        <v>2389</v>
      </c>
      <c r="J849" s="50">
        <v>2267157</v>
      </c>
      <c r="K849" s="50" t="s">
        <v>7</v>
      </c>
      <c r="L849" s="50" t="s">
        <v>2656</v>
      </c>
      <c r="M849" s="50" t="s">
        <v>143</v>
      </c>
      <c r="N849" s="50" t="s">
        <v>6263</v>
      </c>
      <c r="O849" s="50">
        <v>995209</v>
      </c>
      <c r="P849" s="50" t="s">
        <v>11535</v>
      </c>
      <c r="Q849" s="50" t="s">
        <v>3224</v>
      </c>
      <c r="R849" s="50" t="s">
        <v>17</v>
      </c>
      <c r="S849" s="50" t="s">
        <v>8823</v>
      </c>
      <c r="T849" s="4" t="s">
        <v>8823</v>
      </c>
      <c r="U849" s="4">
        <v>0</v>
      </c>
    </row>
    <row r="850" spans="1:21" x14ac:dyDescent="0.25">
      <c r="A850" s="44">
        <f>IF(IF(Helper_2!$C$3&lt;&gt;"",COUNTIF(G850:H850,"*"&amp;Helper_2!$C$3&amp;"*"),0)&gt;0,MAX($A$4:A849)+1,0)</f>
        <v>0</v>
      </c>
      <c r="B850" s="44">
        <v>847</v>
      </c>
      <c r="C850" s="44">
        <f>IF(E850="","",IF(COUNTIF($G$4:G850,G850)=1,MAX($C$4:C849)+1,""))</f>
        <v>753</v>
      </c>
      <c r="D850" s="44">
        <v>847</v>
      </c>
      <c r="E850" s="50" t="s">
        <v>4965</v>
      </c>
      <c r="F850" s="50" t="s">
        <v>8818</v>
      </c>
      <c r="G850" s="50" t="s">
        <v>3221</v>
      </c>
      <c r="H850" s="50" t="s">
        <v>3221</v>
      </c>
      <c r="I850" s="50" t="s">
        <v>2389</v>
      </c>
      <c r="J850" s="50">
        <v>2267137</v>
      </c>
      <c r="K850" s="50" t="s">
        <v>7</v>
      </c>
      <c r="L850" s="50" t="s">
        <v>2656</v>
      </c>
      <c r="M850" s="50" t="s">
        <v>143</v>
      </c>
      <c r="N850" s="50" t="s">
        <v>6263</v>
      </c>
      <c r="O850" s="50">
        <v>995209</v>
      </c>
      <c r="P850" s="50" t="s">
        <v>11535</v>
      </c>
      <c r="Q850" s="50" t="s">
        <v>3222</v>
      </c>
      <c r="R850" s="50" t="s">
        <v>17</v>
      </c>
      <c r="S850" s="50" t="s">
        <v>8819</v>
      </c>
      <c r="T850" s="4" t="s">
        <v>8819</v>
      </c>
      <c r="U850" s="4">
        <v>0</v>
      </c>
    </row>
    <row r="851" spans="1:21" x14ac:dyDescent="0.25">
      <c r="A851" s="44">
        <f>IF(IF(Helper_2!$C$3&lt;&gt;"",COUNTIF(G851:H851,"*"&amp;Helper_2!$C$3&amp;"*"),0)&gt;0,MAX($A$4:A850)+1,0)</f>
        <v>0</v>
      </c>
      <c r="B851" s="44">
        <v>848</v>
      </c>
      <c r="C851" s="44">
        <f>IF(E851="","",IF(COUNTIF($G$4:G851,G851)=1,MAX($C$4:C850)+1,""))</f>
        <v>754</v>
      </c>
      <c r="D851" s="44">
        <v>848</v>
      </c>
      <c r="E851" s="50" t="s">
        <v>5200</v>
      </c>
      <c r="F851" s="50" t="s">
        <v>9197</v>
      </c>
      <c r="G851" s="50" t="s">
        <v>3376</v>
      </c>
      <c r="H851" s="50" t="s">
        <v>3376</v>
      </c>
      <c r="I851" s="50" t="s">
        <v>2389</v>
      </c>
      <c r="J851" s="50">
        <v>2267080</v>
      </c>
      <c r="K851" s="50" t="s">
        <v>7</v>
      </c>
      <c r="L851" s="50" t="s">
        <v>2661</v>
      </c>
      <c r="M851" s="50" t="s">
        <v>143</v>
      </c>
      <c r="N851" s="50" t="s">
        <v>6263</v>
      </c>
      <c r="O851" s="50">
        <v>1028357</v>
      </c>
      <c r="P851" s="50" t="s">
        <v>6308</v>
      </c>
      <c r="Q851" s="50" t="s">
        <v>3377</v>
      </c>
      <c r="R851" s="50" t="s">
        <v>10</v>
      </c>
      <c r="S851" s="50" t="s">
        <v>9198</v>
      </c>
      <c r="T851" s="4" t="s">
        <v>9198</v>
      </c>
      <c r="U851" s="4">
        <v>0</v>
      </c>
    </row>
    <row r="852" spans="1:21" x14ac:dyDescent="0.25">
      <c r="A852" s="44">
        <f>IF(IF(Helper_2!$C$3&lt;&gt;"",COUNTIF(G852:H852,"*"&amp;Helper_2!$C$3&amp;"*"),0)&gt;0,MAX($A$4:A851)+1,0)</f>
        <v>0</v>
      </c>
      <c r="B852" s="44">
        <v>849</v>
      </c>
      <c r="C852" s="44">
        <f>IF(E852="","",IF(COUNTIF($G$4:G852,G852)=1,MAX($C$4:C851)+1,""))</f>
        <v>755</v>
      </c>
      <c r="D852" s="44">
        <v>849</v>
      </c>
      <c r="E852" s="50" t="s">
        <v>5199</v>
      </c>
      <c r="F852" s="50" t="s">
        <v>9195</v>
      </c>
      <c r="G852" s="50" t="s">
        <v>3374</v>
      </c>
      <c r="H852" s="50" t="s">
        <v>3374</v>
      </c>
      <c r="I852" s="50" t="s">
        <v>2389</v>
      </c>
      <c r="J852" s="50">
        <v>2267077</v>
      </c>
      <c r="K852" s="50" t="s">
        <v>7</v>
      </c>
      <c r="L852" s="50" t="s">
        <v>2661</v>
      </c>
      <c r="M852" s="50" t="s">
        <v>143</v>
      </c>
      <c r="N852" s="50" t="s">
        <v>6263</v>
      </c>
      <c r="O852" s="50">
        <v>1028357</v>
      </c>
      <c r="P852" s="50" t="s">
        <v>6308</v>
      </c>
      <c r="Q852" s="50" t="s">
        <v>3375</v>
      </c>
      <c r="R852" s="50" t="s">
        <v>10</v>
      </c>
      <c r="S852" s="50" t="s">
        <v>9196</v>
      </c>
      <c r="T852" s="4" t="s">
        <v>9196</v>
      </c>
      <c r="U852" s="4">
        <v>0</v>
      </c>
    </row>
    <row r="853" spans="1:21" x14ac:dyDescent="0.25">
      <c r="A853" s="44">
        <f>IF(IF(Helper_2!$C$3&lt;&gt;"",COUNTIF(G853:H853,"*"&amp;Helper_2!$C$3&amp;"*"),0)&gt;0,MAX($A$4:A852)+1,0)</f>
        <v>0</v>
      </c>
      <c r="B853" s="44">
        <v>850</v>
      </c>
      <c r="C853" s="44">
        <f>IF(E853="","",IF(COUNTIF($G$4:G853,G853)=1,MAX($C$4:C852)+1,""))</f>
        <v>756</v>
      </c>
      <c r="D853" s="44">
        <v>850</v>
      </c>
      <c r="E853" s="50" t="s">
        <v>5198</v>
      </c>
      <c r="F853" s="50" t="s">
        <v>9193</v>
      </c>
      <c r="G853" s="50" t="s">
        <v>3372</v>
      </c>
      <c r="H853" s="50" t="s">
        <v>3372</v>
      </c>
      <c r="I853" s="50" t="s">
        <v>2389</v>
      </c>
      <c r="J853" s="50">
        <v>2267068</v>
      </c>
      <c r="K853" s="50" t="s">
        <v>7</v>
      </c>
      <c r="L853" s="50" t="s">
        <v>2661</v>
      </c>
      <c r="M853" s="50" t="s">
        <v>143</v>
      </c>
      <c r="N853" s="50" t="s">
        <v>6263</v>
      </c>
      <c r="O853" s="50">
        <v>1028357</v>
      </c>
      <c r="P853" s="50" t="s">
        <v>6308</v>
      </c>
      <c r="Q853" s="50" t="s">
        <v>3373</v>
      </c>
      <c r="R853" s="50" t="s">
        <v>10</v>
      </c>
      <c r="S853" s="50" t="s">
        <v>9194</v>
      </c>
      <c r="T853" s="4" t="s">
        <v>9194</v>
      </c>
      <c r="U853" s="4">
        <v>0</v>
      </c>
    </row>
    <row r="854" spans="1:21" x14ac:dyDescent="0.25">
      <c r="A854" s="44">
        <f>IF(IF(Helper_2!$C$3&lt;&gt;"",COUNTIF(G854:H854,"*"&amp;Helper_2!$C$3&amp;"*"),0)&gt;0,MAX($A$4:A853)+1,0)</f>
        <v>0</v>
      </c>
      <c r="B854" s="44">
        <v>851</v>
      </c>
      <c r="C854" s="44">
        <f>IF(E854="","",IF(COUNTIF($G$4:G854,G854)=1,MAX($C$4:C853)+1,""))</f>
        <v>757</v>
      </c>
      <c r="D854" s="44">
        <v>851</v>
      </c>
      <c r="E854" s="50" t="s">
        <v>5197</v>
      </c>
      <c r="F854" s="50" t="s">
        <v>11536</v>
      </c>
      <c r="G854" s="50" t="s">
        <v>2075</v>
      </c>
      <c r="H854" s="50" t="s">
        <v>2075</v>
      </c>
      <c r="I854" s="50" t="s">
        <v>2389</v>
      </c>
      <c r="J854" s="50">
        <v>2267065</v>
      </c>
      <c r="K854" s="50" t="s">
        <v>7</v>
      </c>
      <c r="L854" s="50" t="s">
        <v>9</v>
      </c>
      <c r="M854" s="50" t="s">
        <v>143</v>
      </c>
      <c r="N854" s="50" t="s">
        <v>6263</v>
      </c>
      <c r="O854" s="50">
        <v>1028357</v>
      </c>
      <c r="P854" s="50" t="s">
        <v>6308</v>
      </c>
      <c r="Q854" s="50" t="s">
        <v>821</v>
      </c>
      <c r="R854" s="50" t="s">
        <v>53</v>
      </c>
      <c r="S854" s="50" t="s">
        <v>11537</v>
      </c>
      <c r="T854" s="4" t="s">
        <v>11538</v>
      </c>
      <c r="U854" s="4">
        <v>0</v>
      </c>
    </row>
    <row r="855" spans="1:21" x14ac:dyDescent="0.25">
      <c r="A855" s="44">
        <f>IF(IF(Helper_2!$C$3&lt;&gt;"",COUNTIF(G855:H855,"*"&amp;Helper_2!$C$3&amp;"*"),0)&gt;0,MAX($A$4:A854)+1,0)</f>
        <v>0</v>
      </c>
      <c r="B855" s="44">
        <v>852</v>
      </c>
      <c r="C855" s="44">
        <f>IF(E855="","",IF(COUNTIF($G$4:G855,G855)=1,MAX($C$4:C854)+1,""))</f>
        <v>758</v>
      </c>
      <c r="D855" s="44">
        <v>852</v>
      </c>
      <c r="E855" s="50" t="s">
        <v>5124</v>
      </c>
      <c r="F855" s="50" t="s">
        <v>11539</v>
      </c>
      <c r="G855" s="50" t="s">
        <v>2020</v>
      </c>
      <c r="H855" s="50" t="s">
        <v>2020</v>
      </c>
      <c r="I855" s="50" t="s">
        <v>2389</v>
      </c>
      <c r="J855" s="50">
        <v>2267062</v>
      </c>
      <c r="K855" s="50" t="s">
        <v>7</v>
      </c>
      <c r="L855" s="50" t="s">
        <v>9</v>
      </c>
      <c r="M855" s="50" t="s">
        <v>143</v>
      </c>
      <c r="N855" s="50" t="s">
        <v>6263</v>
      </c>
      <c r="O855" s="50">
        <v>1028357</v>
      </c>
      <c r="P855" s="50" t="s">
        <v>6308</v>
      </c>
      <c r="Q855" s="50" t="s">
        <v>779</v>
      </c>
      <c r="R855" s="50" t="s">
        <v>53</v>
      </c>
      <c r="S855" s="50" t="s">
        <v>11540</v>
      </c>
      <c r="T855" s="4" t="s">
        <v>11541</v>
      </c>
      <c r="U855" s="4">
        <v>0</v>
      </c>
    </row>
    <row r="856" spans="1:21" x14ac:dyDescent="0.25">
      <c r="A856" s="44">
        <f>IF(IF(Helper_2!$C$3&lt;&gt;"",COUNTIF(G856:H856,"*"&amp;Helper_2!$C$3&amp;"*"),0)&gt;0,MAX($A$4:A855)+1,0)</f>
        <v>0</v>
      </c>
      <c r="B856" s="44">
        <v>853</v>
      </c>
      <c r="C856" s="44">
        <f>IF(E856="","",IF(COUNTIF($G$4:G856,G856)=1,MAX($C$4:C855)+1,""))</f>
        <v>759</v>
      </c>
      <c r="D856" s="44">
        <v>853</v>
      </c>
      <c r="E856" s="50" t="s">
        <v>5196</v>
      </c>
      <c r="F856" s="50" t="s">
        <v>11542</v>
      </c>
      <c r="G856" s="50" t="s">
        <v>2074</v>
      </c>
      <c r="H856" s="50" t="s">
        <v>2074</v>
      </c>
      <c r="I856" s="50" t="s">
        <v>2389</v>
      </c>
      <c r="J856" s="50">
        <v>2267059</v>
      </c>
      <c r="K856" s="50" t="s">
        <v>7</v>
      </c>
      <c r="L856" s="50" t="s">
        <v>9</v>
      </c>
      <c r="M856" s="50" t="s">
        <v>143</v>
      </c>
      <c r="N856" s="50" t="s">
        <v>6263</v>
      </c>
      <c r="O856" s="50">
        <v>1028357</v>
      </c>
      <c r="P856" s="50" t="s">
        <v>6308</v>
      </c>
      <c r="Q856" s="50" t="s">
        <v>820</v>
      </c>
      <c r="R856" s="50" t="s">
        <v>53</v>
      </c>
      <c r="S856" s="50" t="s">
        <v>11543</v>
      </c>
      <c r="T856" s="4" t="s">
        <v>11544</v>
      </c>
      <c r="U856" s="4">
        <v>0</v>
      </c>
    </row>
    <row r="857" spans="1:21" x14ac:dyDescent="0.25">
      <c r="A857" s="44">
        <f>IF(IF(Helper_2!$C$3&lt;&gt;"",COUNTIF(G857:H857,"*"&amp;Helper_2!$C$3&amp;"*"),0)&gt;0,MAX($A$4:A856)+1,0)</f>
        <v>0</v>
      </c>
      <c r="B857" s="44">
        <v>854</v>
      </c>
      <c r="C857" s="44">
        <f>IF(E857="","",IF(COUNTIF($G$4:G857,G857)=1,MAX($C$4:C856)+1,""))</f>
        <v>760</v>
      </c>
      <c r="D857" s="44">
        <v>854</v>
      </c>
      <c r="E857" s="50" t="s">
        <v>5194</v>
      </c>
      <c r="F857" s="50" t="s">
        <v>11545</v>
      </c>
      <c r="G857" s="50" t="s">
        <v>2072</v>
      </c>
      <c r="H857" s="50" t="s">
        <v>2072</v>
      </c>
      <c r="I857" s="50" t="s">
        <v>2389</v>
      </c>
      <c r="J857" s="50">
        <v>2267056</v>
      </c>
      <c r="K857" s="50" t="s">
        <v>7</v>
      </c>
      <c r="L857" s="50" t="s">
        <v>9</v>
      </c>
      <c r="M857" s="50" t="s">
        <v>143</v>
      </c>
      <c r="N857" s="50" t="s">
        <v>6263</v>
      </c>
      <c r="O857" s="50">
        <v>1028357</v>
      </c>
      <c r="P857" s="50" t="s">
        <v>6308</v>
      </c>
      <c r="Q857" s="50" t="s">
        <v>818</v>
      </c>
      <c r="R857" s="50" t="s">
        <v>53</v>
      </c>
      <c r="S857" s="50" t="s">
        <v>11546</v>
      </c>
      <c r="T857" s="4" t="s">
        <v>11547</v>
      </c>
      <c r="U857" s="4">
        <v>0</v>
      </c>
    </row>
    <row r="858" spans="1:21" x14ac:dyDescent="0.25">
      <c r="A858" s="44">
        <f>IF(IF(Helper_2!$C$3&lt;&gt;"",COUNTIF(G858:H858,"*"&amp;Helper_2!$C$3&amp;"*"),0)&gt;0,MAX($A$4:A857)+1,0)</f>
        <v>0</v>
      </c>
      <c r="B858" s="44">
        <v>855</v>
      </c>
      <c r="C858" s="44">
        <f>IF(E858="","",IF(COUNTIF($G$4:G858,G858)=1,MAX($C$4:C857)+1,""))</f>
        <v>761</v>
      </c>
      <c r="D858" s="44">
        <v>855</v>
      </c>
      <c r="E858" s="50" t="s">
        <v>4947</v>
      </c>
      <c r="F858" s="50" t="s">
        <v>11548</v>
      </c>
      <c r="G858" s="50" t="s">
        <v>1917</v>
      </c>
      <c r="H858" s="50" t="s">
        <v>1917</v>
      </c>
      <c r="I858" s="50" t="s">
        <v>2389</v>
      </c>
      <c r="J858" s="50">
        <v>2266894</v>
      </c>
      <c r="K858" s="50" t="s">
        <v>7</v>
      </c>
      <c r="L858" s="50" t="s">
        <v>9</v>
      </c>
      <c r="M858" s="50" t="s">
        <v>143</v>
      </c>
      <c r="N858" s="50" t="s">
        <v>6263</v>
      </c>
      <c r="O858" s="50">
        <v>999928</v>
      </c>
      <c r="P858" s="50" t="s">
        <v>6274</v>
      </c>
      <c r="Q858" s="50" t="s">
        <v>3205</v>
      </c>
      <c r="R858" s="50" t="s">
        <v>53</v>
      </c>
      <c r="S858" s="50" t="s">
        <v>11549</v>
      </c>
      <c r="T858" s="4" t="s">
        <v>11549</v>
      </c>
      <c r="U858" s="4">
        <v>0</v>
      </c>
    </row>
    <row r="859" spans="1:21" x14ac:dyDescent="0.25">
      <c r="A859" s="44">
        <f>IF(IF(Helper_2!$C$3&lt;&gt;"",COUNTIF(G859:H859,"*"&amp;Helper_2!$C$3&amp;"*"),0)&gt;0,MAX($A$4:A858)+1,0)</f>
        <v>0</v>
      </c>
      <c r="B859" s="44">
        <v>856</v>
      </c>
      <c r="C859" s="44">
        <f>IF(E859="","",IF(COUNTIF($G$4:G859,G859)=1,MAX($C$4:C858)+1,""))</f>
        <v>762</v>
      </c>
      <c r="D859" s="44">
        <v>856</v>
      </c>
      <c r="E859" s="50" t="s">
        <v>4946</v>
      </c>
      <c r="F859" s="50" t="s">
        <v>11550</v>
      </c>
      <c r="G859" s="50" t="s">
        <v>1916</v>
      </c>
      <c r="H859" s="50" t="s">
        <v>1916</v>
      </c>
      <c r="I859" s="50" t="s">
        <v>2389</v>
      </c>
      <c r="J859" s="50">
        <v>2266856</v>
      </c>
      <c r="K859" s="50" t="s">
        <v>7</v>
      </c>
      <c r="L859" s="50" t="s">
        <v>9</v>
      </c>
      <c r="M859" s="50" t="s">
        <v>143</v>
      </c>
      <c r="N859" s="50" t="s">
        <v>6263</v>
      </c>
      <c r="O859" s="50">
        <v>999928</v>
      </c>
      <c r="P859" s="50" t="s">
        <v>6274</v>
      </c>
      <c r="Q859" s="50" t="s">
        <v>3204</v>
      </c>
      <c r="R859" s="50" t="s">
        <v>53</v>
      </c>
      <c r="S859" s="50" t="s">
        <v>11551</v>
      </c>
      <c r="T859" s="4" t="s">
        <v>11551</v>
      </c>
      <c r="U859" s="4">
        <v>0</v>
      </c>
    </row>
    <row r="860" spans="1:21" x14ac:dyDescent="0.25">
      <c r="A860" s="44">
        <f>IF(IF(Helper_2!$C$3&lt;&gt;"",COUNTIF(G860:H860,"*"&amp;Helper_2!$C$3&amp;"*"),0)&gt;0,MAX($A$4:A859)+1,0)</f>
        <v>0</v>
      </c>
      <c r="B860" s="44">
        <v>857</v>
      </c>
      <c r="C860" s="44">
        <f>IF(E860="","",IF(COUNTIF($G$4:G860,G860)=1,MAX($C$4:C859)+1,""))</f>
        <v>763</v>
      </c>
      <c r="D860" s="44">
        <v>857</v>
      </c>
      <c r="E860" s="50" t="s">
        <v>4945</v>
      </c>
      <c r="F860" s="50" t="s">
        <v>11552</v>
      </c>
      <c r="G860" s="50" t="s">
        <v>1915</v>
      </c>
      <c r="H860" s="50" t="s">
        <v>1915</v>
      </c>
      <c r="I860" s="50" t="s">
        <v>2389</v>
      </c>
      <c r="J860" s="50">
        <v>2266848</v>
      </c>
      <c r="K860" s="50" t="s">
        <v>7</v>
      </c>
      <c r="L860" s="50" t="s">
        <v>9</v>
      </c>
      <c r="M860" s="50" t="s">
        <v>143</v>
      </c>
      <c r="N860" s="50" t="s">
        <v>6263</v>
      </c>
      <c r="O860" s="50">
        <v>999928</v>
      </c>
      <c r="P860" s="50" t="s">
        <v>6274</v>
      </c>
      <c r="Q860" s="50" t="s">
        <v>3203</v>
      </c>
      <c r="R860" s="50" t="s">
        <v>53</v>
      </c>
      <c r="S860" s="50" t="s">
        <v>11553</v>
      </c>
      <c r="T860" s="4" t="s">
        <v>11553</v>
      </c>
      <c r="U860" s="4">
        <v>0</v>
      </c>
    </row>
    <row r="861" spans="1:21" x14ac:dyDescent="0.25">
      <c r="A861" s="44">
        <f>IF(IF(Helper_2!$C$3&lt;&gt;"",COUNTIF(G861:H861,"*"&amp;Helper_2!$C$3&amp;"*"),0)&gt;0,MAX($A$4:A860)+1,0)</f>
        <v>0</v>
      </c>
      <c r="B861" s="44">
        <v>858</v>
      </c>
      <c r="C861" s="44">
        <f>IF(E861="","",IF(COUNTIF($G$4:G861,G861)=1,MAX($C$4:C860)+1,""))</f>
        <v>764</v>
      </c>
      <c r="D861" s="44">
        <v>858</v>
      </c>
      <c r="E861" s="50" t="s">
        <v>4944</v>
      </c>
      <c r="F861" s="50" t="s">
        <v>11554</v>
      </c>
      <c r="G861" s="50" t="s">
        <v>1914</v>
      </c>
      <c r="H861" s="50" t="s">
        <v>1914</v>
      </c>
      <c r="I861" s="50" t="s">
        <v>2389</v>
      </c>
      <c r="J861" s="50">
        <v>2266843</v>
      </c>
      <c r="K861" s="50" t="s">
        <v>7</v>
      </c>
      <c r="L861" s="50" t="s">
        <v>9</v>
      </c>
      <c r="M861" s="50" t="s">
        <v>143</v>
      </c>
      <c r="N861" s="50" t="s">
        <v>6263</v>
      </c>
      <c r="O861" s="50">
        <v>999928</v>
      </c>
      <c r="P861" s="50" t="s">
        <v>6274</v>
      </c>
      <c r="Q861" s="50" t="s">
        <v>3202</v>
      </c>
      <c r="R861" s="50" t="s">
        <v>53</v>
      </c>
      <c r="S861" s="50" t="s">
        <v>11555</v>
      </c>
      <c r="T861" s="4" t="s">
        <v>11555</v>
      </c>
      <c r="U861" s="4">
        <v>0</v>
      </c>
    </row>
    <row r="862" spans="1:21" x14ac:dyDescent="0.25">
      <c r="A862" s="44">
        <f>IF(IF(Helper_2!$C$3&lt;&gt;"",COUNTIF(G862:H862,"*"&amp;Helper_2!$C$3&amp;"*"),0)&gt;0,MAX($A$4:A861)+1,0)</f>
        <v>0</v>
      </c>
      <c r="B862" s="44">
        <v>859</v>
      </c>
      <c r="C862" s="44">
        <f>IF(E862="","",IF(COUNTIF($G$4:G862,G862)=1,MAX($C$4:C861)+1,""))</f>
        <v>765</v>
      </c>
      <c r="D862" s="44">
        <v>859</v>
      </c>
      <c r="E862" s="50" t="s">
        <v>4943</v>
      </c>
      <c r="F862" s="50" t="s">
        <v>11556</v>
      </c>
      <c r="G862" s="50" t="s">
        <v>1913</v>
      </c>
      <c r="H862" s="50" t="s">
        <v>1913</v>
      </c>
      <c r="I862" s="50" t="s">
        <v>2389</v>
      </c>
      <c r="J862" s="50">
        <v>2266840</v>
      </c>
      <c r="K862" s="50" t="s">
        <v>7</v>
      </c>
      <c r="L862" s="50" t="s">
        <v>9</v>
      </c>
      <c r="M862" s="50" t="s">
        <v>143</v>
      </c>
      <c r="N862" s="50" t="s">
        <v>6263</v>
      </c>
      <c r="O862" s="50">
        <v>999928</v>
      </c>
      <c r="P862" s="50" t="s">
        <v>6274</v>
      </c>
      <c r="Q862" s="50" t="s">
        <v>3201</v>
      </c>
      <c r="R862" s="50" t="s">
        <v>53</v>
      </c>
      <c r="S862" s="50" t="s">
        <v>11557</v>
      </c>
      <c r="T862" s="4" t="s">
        <v>11557</v>
      </c>
      <c r="U862" s="4">
        <v>0</v>
      </c>
    </row>
    <row r="863" spans="1:21" x14ac:dyDescent="0.25">
      <c r="A863" s="44">
        <f>IF(IF(Helper_2!$C$3&lt;&gt;"",COUNTIF(G863:H863,"*"&amp;Helper_2!$C$3&amp;"*"),0)&gt;0,MAX($A$4:A862)+1,0)</f>
        <v>0</v>
      </c>
      <c r="B863" s="44">
        <v>860</v>
      </c>
      <c r="C863" s="44">
        <f>IF(E863="","",IF(COUNTIF($G$4:G863,G863)=1,MAX($C$4:C862)+1,""))</f>
        <v>766</v>
      </c>
      <c r="D863" s="44">
        <v>860</v>
      </c>
      <c r="E863" s="50" t="s">
        <v>4941</v>
      </c>
      <c r="F863" s="50" t="s">
        <v>11558</v>
      </c>
      <c r="G863" s="50" t="s">
        <v>1911</v>
      </c>
      <c r="H863" s="50" t="s">
        <v>1911</v>
      </c>
      <c r="I863" s="50" t="s">
        <v>2389</v>
      </c>
      <c r="J863" s="50">
        <v>2266837</v>
      </c>
      <c r="K863" s="50" t="s">
        <v>7</v>
      </c>
      <c r="L863" s="50" t="s">
        <v>9</v>
      </c>
      <c r="M863" s="50" t="s">
        <v>143</v>
      </c>
      <c r="N863" s="50" t="s">
        <v>6263</v>
      </c>
      <c r="O863" s="50">
        <v>999928</v>
      </c>
      <c r="P863" s="50" t="s">
        <v>6274</v>
      </c>
      <c r="Q863" s="50" t="s">
        <v>3199</v>
      </c>
      <c r="R863" s="50" t="s">
        <v>53</v>
      </c>
      <c r="S863" s="50" t="s">
        <v>11559</v>
      </c>
      <c r="T863" s="4" t="s">
        <v>11559</v>
      </c>
      <c r="U863" s="4">
        <v>0</v>
      </c>
    </row>
    <row r="864" spans="1:21" x14ac:dyDescent="0.25">
      <c r="A864" s="44">
        <f>IF(IF(Helper_2!$C$3&lt;&gt;"",COUNTIF(G864:H864,"*"&amp;Helper_2!$C$3&amp;"*"),0)&gt;0,MAX($A$4:A863)+1,0)</f>
        <v>0</v>
      </c>
      <c r="B864" s="44">
        <v>861</v>
      </c>
      <c r="C864" s="44">
        <f>IF(E864="","",IF(COUNTIF($G$4:G864,G864)=1,MAX($C$4:C863)+1,""))</f>
        <v>767</v>
      </c>
      <c r="D864" s="44">
        <v>861</v>
      </c>
      <c r="E864" s="50" t="s">
        <v>4940</v>
      </c>
      <c r="F864" s="50" t="s">
        <v>11560</v>
      </c>
      <c r="G864" s="50" t="s">
        <v>1910</v>
      </c>
      <c r="H864" s="50" t="s">
        <v>1910</v>
      </c>
      <c r="I864" s="50" t="s">
        <v>2389</v>
      </c>
      <c r="J864" s="50">
        <v>2266832</v>
      </c>
      <c r="K864" s="50" t="s">
        <v>7</v>
      </c>
      <c r="L864" s="50" t="s">
        <v>9</v>
      </c>
      <c r="M864" s="50" t="s">
        <v>143</v>
      </c>
      <c r="N864" s="50" t="s">
        <v>6263</v>
      </c>
      <c r="O864" s="50">
        <v>999928</v>
      </c>
      <c r="P864" s="50" t="s">
        <v>6274</v>
      </c>
      <c r="Q864" s="50" t="s">
        <v>3198</v>
      </c>
      <c r="R864" s="50" t="s">
        <v>53</v>
      </c>
      <c r="S864" s="50" t="s">
        <v>11561</v>
      </c>
      <c r="T864" s="4" t="s">
        <v>11561</v>
      </c>
      <c r="U864" s="4">
        <v>0</v>
      </c>
    </row>
    <row r="865" spans="1:21" x14ac:dyDescent="0.25">
      <c r="A865" s="44">
        <f>IF(IF(Helper_2!$C$3&lt;&gt;"",COUNTIF(G865:H865,"*"&amp;Helper_2!$C$3&amp;"*"),0)&gt;0,MAX($A$4:A864)+1,0)</f>
        <v>0</v>
      </c>
      <c r="B865" s="44">
        <v>862</v>
      </c>
      <c r="C865" s="44">
        <f>IF(E865="","",IF(COUNTIF($G$4:G865,G865)=1,MAX($C$4:C864)+1,""))</f>
        <v>768</v>
      </c>
      <c r="D865" s="44">
        <v>862</v>
      </c>
      <c r="E865" s="50" t="s">
        <v>5305</v>
      </c>
      <c r="F865" s="50" t="s">
        <v>9359</v>
      </c>
      <c r="G865" s="50" t="s">
        <v>2135</v>
      </c>
      <c r="H865" s="50" t="s">
        <v>2135</v>
      </c>
      <c r="I865" s="50" t="s">
        <v>2389</v>
      </c>
      <c r="J865" s="50">
        <v>2266798</v>
      </c>
      <c r="K865" s="50" t="s">
        <v>7</v>
      </c>
      <c r="L865" s="50" t="s">
        <v>9</v>
      </c>
      <c r="M865" s="50" t="s">
        <v>143</v>
      </c>
      <c r="N865" s="50" t="s">
        <v>6272</v>
      </c>
      <c r="O865" s="50">
        <v>1046773</v>
      </c>
      <c r="P865" s="50" t="s">
        <v>6489</v>
      </c>
      <c r="Q865" s="50" t="s">
        <v>865</v>
      </c>
      <c r="R865" s="50" t="s">
        <v>53</v>
      </c>
      <c r="S865" s="50" t="s">
        <v>9360</v>
      </c>
      <c r="T865" s="4" t="s">
        <v>9360</v>
      </c>
      <c r="U865" s="4">
        <v>0.79200000000000004</v>
      </c>
    </row>
    <row r="866" spans="1:21" x14ac:dyDescent="0.25">
      <c r="A866" s="44">
        <f>IF(IF(Helper_2!$C$3&lt;&gt;"",COUNTIF(G866:H866,"*"&amp;Helper_2!$C$3&amp;"*"),0)&gt;0,MAX($A$4:A865)+1,0)</f>
        <v>0</v>
      </c>
      <c r="B866" s="44">
        <v>863</v>
      </c>
      <c r="C866" s="44">
        <f>IF(E866="","",IF(COUNTIF($G$4:G866,G866)=1,MAX($C$4:C865)+1,""))</f>
        <v>769</v>
      </c>
      <c r="D866" s="44">
        <v>863</v>
      </c>
      <c r="E866" s="50" t="s">
        <v>5170</v>
      </c>
      <c r="F866" s="50" t="s">
        <v>9157</v>
      </c>
      <c r="G866" s="50" t="s">
        <v>3361</v>
      </c>
      <c r="H866" s="50" t="s">
        <v>3361</v>
      </c>
      <c r="I866" s="50" t="s">
        <v>2389</v>
      </c>
      <c r="J866" s="50">
        <v>2266703</v>
      </c>
      <c r="K866" s="50" t="s">
        <v>7</v>
      </c>
      <c r="L866" s="50" t="s">
        <v>2656</v>
      </c>
      <c r="M866" s="50" t="s">
        <v>143</v>
      </c>
      <c r="N866" s="50" t="s">
        <v>6267</v>
      </c>
      <c r="O866" s="50">
        <v>994150</v>
      </c>
      <c r="P866" s="50" t="s">
        <v>6292</v>
      </c>
      <c r="Q866" s="50" t="s">
        <v>3362</v>
      </c>
      <c r="R866" s="50" t="s">
        <v>10</v>
      </c>
      <c r="S866" s="50" t="s">
        <v>9158</v>
      </c>
      <c r="T866" s="4" t="s">
        <v>9158</v>
      </c>
      <c r="U866" s="4">
        <v>0</v>
      </c>
    </row>
    <row r="867" spans="1:21" x14ac:dyDescent="0.25">
      <c r="A867" s="44">
        <f>IF(IF(Helper_2!$C$3&lt;&gt;"",COUNTIF(G867:H867,"*"&amp;Helper_2!$C$3&amp;"*"),0)&gt;0,MAX($A$4:A866)+1,0)</f>
        <v>0</v>
      </c>
      <c r="B867" s="44">
        <v>864</v>
      </c>
      <c r="C867" s="44">
        <f>IF(E867="","",IF(COUNTIF($G$4:G867,G867)=1,MAX($C$4:C866)+1,""))</f>
        <v>770</v>
      </c>
      <c r="D867" s="44">
        <v>864</v>
      </c>
      <c r="E867" s="50" t="s">
        <v>5069</v>
      </c>
      <c r="F867" s="50" t="s">
        <v>8986</v>
      </c>
      <c r="G867" s="50" t="s">
        <v>3287</v>
      </c>
      <c r="H867" s="50" t="s">
        <v>3287</v>
      </c>
      <c r="I867" s="50" t="s">
        <v>2389</v>
      </c>
      <c r="J867" s="50">
        <v>2266688</v>
      </c>
      <c r="K867" s="50" t="s">
        <v>7</v>
      </c>
      <c r="L867" s="50" t="s">
        <v>275</v>
      </c>
      <c r="M867" s="50" t="s">
        <v>143</v>
      </c>
      <c r="N867" s="50" t="s">
        <v>6267</v>
      </c>
      <c r="O867" s="50">
        <v>1046575</v>
      </c>
      <c r="P867" s="50" t="s">
        <v>6305</v>
      </c>
      <c r="Q867" s="50" t="s">
        <v>3288</v>
      </c>
      <c r="R867" s="50" t="s">
        <v>10</v>
      </c>
      <c r="S867" s="50" t="s">
        <v>8987</v>
      </c>
      <c r="T867" s="4" t="s">
        <v>8987</v>
      </c>
      <c r="U867" s="4">
        <v>0</v>
      </c>
    </row>
    <row r="868" spans="1:21" x14ac:dyDescent="0.25">
      <c r="A868" s="44">
        <f>IF(IF(Helper_2!$C$3&lt;&gt;"",COUNTIF(G868:H868,"*"&amp;Helper_2!$C$3&amp;"*"),0)&gt;0,MAX($A$4:A867)+1,0)</f>
        <v>0</v>
      </c>
      <c r="B868" s="44">
        <v>865</v>
      </c>
      <c r="C868" s="44" t="str">
        <f>IF(E868="","",IF(COUNTIF($G$4:G868,G868)=1,MAX($C$4:C867)+1,""))</f>
        <v/>
      </c>
      <c r="D868" s="44">
        <v>865</v>
      </c>
      <c r="E868" s="50" t="s">
        <v>4395</v>
      </c>
      <c r="F868" s="50" t="s">
        <v>7884</v>
      </c>
      <c r="G868" s="50" t="s">
        <v>1560</v>
      </c>
      <c r="H868" s="50" t="s">
        <v>1560</v>
      </c>
      <c r="I868" s="50" t="s">
        <v>2389</v>
      </c>
      <c r="J868" s="50">
        <v>2266555</v>
      </c>
      <c r="K868" s="50" t="s">
        <v>7</v>
      </c>
      <c r="L868" s="50" t="s">
        <v>2656</v>
      </c>
      <c r="M868" s="50" t="s">
        <v>143</v>
      </c>
      <c r="N868" s="50" t="s">
        <v>6272</v>
      </c>
      <c r="O868" s="50">
        <v>1036807</v>
      </c>
      <c r="P868" s="50" t="s">
        <v>7155</v>
      </c>
      <c r="Q868" s="50" t="s">
        <v>2870</v>
      </c>
      <c r="R868" s="50" t="s">
        <v>15</v>
      </c>
      <c r="S868" s="50" t="s">
        <v>7885</v>
      </c>
      <c r="T868" s="4" t="s">
        <v>7885</v>
      </c>
      <c r="U868" s="4">
        <v>0</v>
      </c>
    </row>
    <row r="869" spans="1:21" x14ac:dyDescent="0.25">
      <c r="A869" s="44">
        <f>IF(IF(Helper_2!$C$3&lt;&gt;"",COUNTIF(G869:H869,"*"&amp;Helper_2!$C$3&amp;"*"),0)&gt;0,MAX($A$4:A868)+1,0)</f>
        <v>0</v>
      </c>
      <c r="B869" s="44">
        <v>866</v>
      </c>
      <c r="C869" s="44">
        <f>IF(E869="","",IF(COUNTIF($G$4:G869,G869)=1,MAX($C$4:C868)+1,""))</f>
        <v>771</v>
      </c>
      <c r="D869" s="44">
        <v>866</v>
      </c>
      <c r="E869" s="50" t="s">
        <v>4284</v>
      </c>
      <c r="F869" s="50" t="s">
        <v>7686</v>
      </c>
      <c r="G869" s="50" t="s">
        <v>2829</v>
      </c>
      <c r="H869" s="50" t="s">
        <v>2829</v>
      </c>
      <c r="I869" s="50" t="s">
        <v>2389</v>
      </c>
      <c r="J869" s="50">
        <v>2266552</v>
      </c>
      <c r="K869" s="50" t="s">
        <v>7</v>
      </c>
      <c r="L869" s="50" t="s">
        <v>2656</v>
      </c>
      <c r="M869" s="50" t="s">
        <v>143</v>
      </c>
      <c r="N869" s="50" t="s">
        <v>6272</v>
      </c>
      <c r="O869" s="50">
        <v>1036807</v>
      </c>
      <c r="P869" s="50" t="s">
        <v>7155</v>
      </c>
      <c r="Q869" s="50" t="s">
        <v>2830</v>
      </c>
      <c r="R869" s="50" t="s">
        <v>15</v>
      </c>
      <c r="S869" s="50" t="s">
        <v>7687</v>
      </c>
      <c r="T869" s="4" t="s">
        <v>7687</v>
      </c>
      <c r="U869" s="4">
        <v>0</v>
      </c>
    </row>
    <row r="870" spans="1:21" x14ac:dyDescent="0.25">
      <c r="A870" s="44">
        <f>IF(IF(Helper_2!$C$3&lt;&gt;"",COUNTIF(G870:H870,"*"&amp;Helper_2!$C$3&amp;"*"),0)&gt;0,MAX($A$4:A869)+1,0)</f>
        <v>0</v>
      </c>
      <c r="B870" s="44">
        <v>867</v>
      </c>
      <c r="C870" s="44">
        <f>IF(E870="","",IF(COUNTIF($G$4:G870,G870)=1,MAX($C$4:C869)+1,""))</f>
        <v>772</v>
      </c>
      <c r="D870" s="44">
        <v>867</v>
      </c>
      <c r="E870" s="50" t="s">
        <v>4522</v>
      </c>
      <c r="F870" s="50" t="s">
        <v>8111</v>
      </c>
      <c r="G870" s="50" t="s">
        <v>2960</v>
      </c>
      <c r="H870" s="50" t="s">
        <v>2960</v>
      </c>
      <c r="I870" s="50" t="s">
        <v>2389</v>
      </c>
      <c r="J870" s="50">
        <v>2266510</v>
      </c>
      <c r="K870" s="50" t="s">
        <v>7</v>
      </c>
      <c r="L870" s="50" t="s">
        <v>2661</v>
      </c>
      <c r="M870" s="50" t="s">
        <v>143</v>
      </c>
      <c r="N870" s="50" t="s">
        <v>6272</v>
      </c>
      <c r="O870" s="50">
        <v>1036807</v>
      </c>
      <c r="P870" s="50" t="s">
        <v>7155</v>
      </c>
      <c r="Q870" s="50" t="s">
        <v>2961</v>
      </c>
      <c r="R870" s="50" t="s">
        <v>10</v>
      </c>
      <c r="S870" s="50" t="s">
        <v>8112</v>
      </c>
      <c r="T870" s="4" t="s">
        <v>8112</v>
      </c>
      <c r="U870" s="4">
        <v>5.2999999999999999E-2</v>
      </c>
    </row>
    <row r="871" spans="1:21" x14ac:dyDescent="0.25">
      <c r="A871" s="44">
        <f>IF(IF(Helper_2!$C$3&lt;&gt;"",COUNTIF(G871:H871,"*"&amp;Helper_2!$C$3&amp;"*"),0)&gt;0,MAX($A$4:A870)+1,0)</f>
        <v>0</v>
      </c>
      <c r="B871" s="44">
        <v>868</v>
      </c>
      <c r="C871" s="44">
        <f>IF(E871="","",IF(COUNTIF($G$4:G871,G871)=1,MAX($C$4:C870)+1,""))</f>
        <v>773</v>
      </c>
      <c r="D871" s="44">
        <v>868</v>
      </c>
      <c r="E871" s="50" t="s">
        <v>4821</v>
      </c>
      <c r="F871" s="50" t="s">
        <v>8611</v>
      </c>
      <c r="G871" s="50" t="s">
        <v>1811</v>
      </c>
      <c r="H871" s="50" t="s">
        <v>1811</v>
      </c>
      <c r="I871" s="50" t="s">
        <v>2389</v>
      </c>
      <c r="J871" s="50">
        <v>2266507</v>
      </c>
      <c r="K871" s="50" t="s">
        <v>7</v>
      </c>
      <c r="L871" s="50" t="s">
        <v>9</v>
      </c>
      <c r="M871" s="50" t="s">
        <v>143</v>
      </c>
      <c r="N871" s="50" t="s">
        <v>6272</v>
      </c>
      <c r="O871" s="50">
        <v>1036807</v>
      </c>
      <c r="P871" s="50" t="s">
        <v>7155</v>
      </c>
      <c r="Q871" s="50" t="s">
        <v>3141</v>
      </c>
      <c r="R871" s="50" t="s">
        <v>10</v>
      </c>
      <c r="S871" s="50" t="s">
        <v>8612</v>
      </c>
      <c r="T871" s="4" t="s">
        <v>8612</v>
      </c>
      <c r="U871" s="4">
        <v>0.432</v>
      </c>
    </row>
    <row r="872" spans="1:21" x14ac:dyDescent="0.25">
      <c r="A872" s="44">
        <f>IF(IF(Helper_2!$C$3&lt;&gt;"",COUNTIF(G872:H872,"*"&amp;Helper_2!$C$3&amp;"*"),0)&gt;0,MAX($A$4:A871)+1,0)</f>
        <v>0</v>
      </c>
      <c r="B872" s="44">
        <v>869</v>
      </c>
      <c r="C872" s="44">
        <f>IF(E872="","",IF(COUNTIF($G$4:G872,G872)=1,MAX($C$4:C871)+1,""))</f>
        <v>774</v>
      </c>
      <c r="D872" s="44">
        <v>869</v>
      </c>
      <c r="E872" s="50" t="s">
        <v>4186</v>
      </c>
      <c r="F872" s="50" t="s">
        <v>7502</v>
      </c>
      <c r="G872" s="50" t="s">
        <v>2757</v>
      </c>
      <c r="H872" s="50" t="s">
        <v>2757</v>
      </c>
      <c r="I872" s="50" t="s">
        <v>2389</v>
      </c>
      <c r="J872" s="50">
        <v>2266179</v>
      </c>
      <c r="K872" s="50" t="s">
        <v>7</v>
      </c>
      <c r="L872" s="50" t="s">
        <v>2656</v>
      </c>
      <c r="M872" s="50" t="s">
        <v>143</v>
      </c>
      <c r="N872" s="50" t="s">
        <v>6267</v>
      </c>
      <c r="O872" s="50">
        <v>1005701</v>
      </c>
      <c r="P872" s="50" t="s">
        <v>6389</v>
      </c>
      <c r="Q872" s="50" t="s">
        <v>2758</v>
      </c>
      <c r="R872" s="50" t="s">
        <v>15</v>
      </c>
      <c r="S872" s="50" t="s">
        <v>7503</v>
      </c>
      <c r="T872" s="4" t="s">
        <v>7503</v>
      </c>
      <c r="U872" s="4">
        <v>0</v>
      </c>
    </row>
    <row r="873" spans="1:21" x14ac:dyDescent="0.25">
      <c r="A873" s="44">
        <f>IF(IF(Helper_2!$C$3&lt;&gt;"",COUNTIF(G873:H873,"*"&amp;Helper_2!$C$3&amp;"*"),0)&gt;0,MAX($A$4:A872)+1,0)</f>
        <v>0</v>
      </c>
      <c r="B873" s="44">
        <v>870</v>
      </c>
      <c r="C873" s="44">
        <f>IF(E873="","",IF(COUNTIF($G$4:G873,G873)=1,MAX($C$4:C872)+1,""))</f>
        <v>775</v>
      </c>
      <c r="D873" s="44">
        <v>870</v>
      </c>
      <c r="E873" s="50" t="s">
        <v>4581</v>
      </c>
      <c r="F873" s="50" t="s">
        <v>8223</v>
      </c>
      <c r="G873" s="50" t="s">
        <v>1668</v>
      </c>
      <c r="H873" s="50" t="s">
        <v>1668</v>
      </c>
      <c r="I873" s="50" t="s">
        <v>2389</v>
      </c>
      <c r="J873" s="50">
        <v>2266177</v>
      </c>
      <c r="K873" s="50" t="s">
        <v>7</v>
      </c>
      <c r="L873" s="50" t="s">
        <v>9</v>
      </c>
      <c r="M873" s="50" t="s">
        <v>143</v>
      </c>
      <c r="N873" s="50" t="s">
        <v>6261</v>
      </c>
      <c r="O873" s="50">
        <v>965875</v>
      </c>
      <c r="P873" s="50" t="s">
        <v>6425</v>
      </c>
      <c r="Q873" s="50" t="s">
        <v>517</v>
      </c>
      <c r="R873" s="50" t="s">
        <v>10</v>
      </c>
      <c r="S873" s="50" t="s">
        <v>11562</v>
      </c>
      <c r="T873" s="4" t="s">
        <v>8224</v>
      </c>
      <c r="U873" s="4">
        <v>0.14399999999999999</v>
      </c>
    </row>
    <row r="874" spans="1:21" x14ac:dyDescent="0.25">
      <c r="A874" s="44">
        <f>IF(IF(Helper_2!$C$3&lt;&gt;"",COUNTIF(G874:H874,"*"&amp;Helper_2!$C$3&amp;"*"),0)&gt;0,MAX($A$4:A873)+1,0)</f>
        <v>0</v>
      </c>
      <c r="B874" s="44">
        <v>871</v>
      </c>
      <c r="C874" s="44">
        <f>IF(E874="","",IF(COUNTIF($G$4:G874,G874)=1,MAX($C$4:C873)+1,""))</f>
        <v>776</v>
      </c>
      <c r="D874" s="44">
        <v>871</v>
      </c>
      <c r="E874" s="50" t="s">
        <v>5165</v>
      </c>
      <c r="F874" s="50" t="s">
        <v>9152</v>
      </c>
      <c r="G874" s="50" t="s">
        <v>3357</v>
      </c>
      <c r="H874" s="50" t="s">
        <v>3357</v>
      </c>
      <c r="I874" s="50" t="s">
        <v>2389</v>
      </c>
      <c r="J874" s="50">
        <v>2266176</v>
      </c>
      <c r="K874" s="50" t="s">
        <v>7</v>
      </c>
      <c r="L874" s="50" t="s">
        <v>2656</v>
      </c>
      <c r="M874" s="50" t="s">
        <v>143</v>
      </c>
      <c r="N874" s="50" t="s">
        <v>6267</v>
      </c>
      <c r="O874" s="50">
        <v>946931</v>
      </c>
      <c r="P874" s="50" t="s">
        <v>6467</v>
      </c>
      <c r="Q874" s="50" t="s">
        <v>3358</v>
      </c>
      <c r="R874" s="50" t="s">
        <v>10</v>
      </c>
      <c r="S874" s="50" t="s">
        <v>9153</v>
      </c>
      <c r="T874" s="4" t="s">
        <v>9153</v>
      </c>
      <c r="U874" s="4">
        <v>0.16</v>
      </c>
    </row>
    <row r="875" spans="1:21" x14ac:dyDescent="0.25">
      <c r="A875" s="44">
        <f>IF(IF(Helper_2!$C$3&lt;&gt;"",COUNTIF(G875:H875,"*"&amp;Helper_2!$C$3&amp;"*"),0)&gt;0,MAX($A$4:A874)+1,0)</f>
        <v>0</v>
      </c>
      <c r="B875" s="44">
        <v>872</v>
      </c>
      <c r="C875" s="44">
        <f>IF(E875="","",IF(COUNTIF($G$4:G875,G875)=1,MAX($C$4:C874)+1,""))</f>
        <v>777</v>
      </c>
      <c r="D875" s="44">
        <v>872</v>
      </c>
      <c r="E875" s="50" t="s">
        <v>4145</v>
      </c>
      <c r="F875" s="50" t="s">
        <v>7424</v>
      </c>
      <c r="G875" s="50" t="s">
        <v>2727</v>
      </c>
      <c r="H875" s="50" t="s">
        <v>2727</v>
      </c>
      <c r="I875" s="50" t="s">
        <v>2389</v>
      </c>
      <c r="J875" s="50">
        <v>2266172</v>
      </c>
      <c r="K875" s="50" t="s">
        <v>7</v>
      </c>
      <c r="L875" s="50" t="s">
        <v>2661</v>
      </c>
      <c r="M875" s="50" t="s">
        <v>143</v>
      </c>
      <c r="N875" s="50" t="s">
        <v>6267</v>
      </c>
      <c r="O875" s="50">
        <v>994246</v>
      </c>
      <c r="P875" s="50" t="s">
        <v>7153</v>
      </c>
      <c r="Q875" s="50" t="s">
        <v>2728</v>
      </c>
      <c r="R875" s="50" t="s">
        <v>10</v>
      </c>
      <c r="S875" s="50" t="s">
        <v>7425</v>
      </c>
      <c r="T875" s="4" t="s">
        <v>7425</v>
      </c>
      <c r="U875" s="4">
        <v>0.08</v>
      </c>
    </row>
    <row r="876" spans="1:21" x14ac:dyDescent="0.25">
      <c r="A876" s="44">
        <f>IF(IF(Helper_2!$C$3&lt;&gt;"",COUNTIF(G876:H876,"*"&amp;Helper_2!$C$3&amp;"*"),0)&gt;0,MAX($A$4:A875)+1,0)</f>
        <v>0</v>
      </c>
      <c r="B876" s="44">
        <v>873</v>
      </c>
      <c r="C876" s="44">
        <f>IF(E876="","",IF(COUNTIF($G$4:G876,G876)=1,MAX($C$4:C875)+1,""))</f>
        <v>778</v>
      </c>
      <c r="D876" s="44">
        <v>873</v>
      </c>
      <c r="E876" s="50" t="s">
        <v>4054</v>
      </c>
      <c r="F876" s="50" t="s">
        <v>7267</v>
      </c>
      <c r="G876" s="50" t="s">
        <v>2683</v>
      </c>
      <c r="H876" s="50" t="s">
        <v>2683</v>
      </c>
      <c r="I876" s="50" t="s">
        <v>2389</v>
      </c>
      <c r="J876" s="50">
        <v>2266171</v>
      </c>
      <c r="K876" s="50" t="s">
        <v>7</v>
      </c>
      <c r="L876" s="50" t="s">
        <v>2661</v>
      </c>
      <c r="M876" s="50" t="s">
        <v>143</v>
      </c>
      <c r="N876" s="50" t="s">
        <v>6261</v>
      </c>
      <c r="O876" s="50">
        <v>955321</v>
      </c>
      <c r="P876" s="50" t="s">
        <v>6435</v>
      </c>
      <c r="Q876" s="50" t="s">
        <v>2684</v>
      </c>
      <c r="R876" s="50" t="s">
        <v>10</v>
      </c>
      <c r="S876" s="50" t="s">
        <v>7268</v>
      </c>
      <c r="T876" s="4" t="s">
        <v>7268</v>
      </c>
      <c r="U876" s="4">
        <v>0.18</v>
      </c>
    </row>
    <row r="877" spans="1:21" x14ac:dyDescent="0.25">
      <c r="A877" s="44">
        <f>IF(IF(Helper_2!$C$3&lt;&gt;"",COUNTIF(G877:H877,"*"&amp;Helper_2!$C$3&amp;"*"),0)&gt;0,MAX($A$4:A876)+1,0)</f>
        <v>0</v>
      </c>
      <c r="B877" s="44">
        <v>874</v>
      </c>
      <c r="C877" s="44">
        <f>IF(E877="","",IF(COUNTIF($G$4:G877,G877)=1,MAX($C$4:C876)+1,""))</f>
        <v>779</v>
      </c>
      <c r="D877" s="44">
        <v>874</v>
      </c>
      <c r="E877" s="50" t="s">
        <v>4606</v>
      </c>
      <c r="F877" s="50" t="s">
        <v>11563</v>
      </c>
      <c r="G877" s="50" t="s">
        <v>1685</v>
      </c>
      <c r="H877" s="50" t="s">
        <v>1685</v>
      </c>
      <c r="I877" s="50" t="s">
        <v>2389</v>
      </c>
      <c r="J877" s="50">
        <v>2266168</v>
      </c>
      <c r="K877" s="50" t="s">
        <v>7</v>
      </c>
      <c r="L877" s="50" t="s">
        <v>9</v>
      </c>
      <c r="M877" s="50" t="s">
        <v>143</v>
      </c>
      <c r="N877" s="50" t="s">
        <v>6261</v>
      </c>
      <c r="O877" s="50">
        <v>995224</v>
      </c>
      <c r="P877" s="50" t="s">
        <v>6268</v>
      </c>
      <c r="Q877" s="50" t="s">
        <v>3001</v>
      </c>
      <c r="R877" s="50" t="s">
        <v>53</v>
      </c>
      <c r="S877" s="50" t="s">
        <v>11564</v>
      </c>
      <c r="T877" s="4" t="s">
        <v>11564</v>
      </c>
      <c r="U877" s="4">
        <v>0</v>
      </c>
    </row>
    <row r="878" spans="1:21" x14ac:dyDescent="0.25">
      <c r="A878" s="44">
        <f>IF(IF(Helper_2!$C$3&lt;&gt;"",COUNTIF(G878:H878,"*"&amp;Helper_2!$C$3&amp;"*"),0)&gt;0,MAX($A$4:A877)+1,0)</f>
        <v>0</v>
      </c>
      <c r="B878" s="44">
        <v>875</v>
      </c>
      <c r="C878" s="44">
        <f>IF(E878="","",IF(COUNTIF($G$4:G878,G878)=1,MAX($C$4:C877)+1,""))</f>
        <v>780</v>
      </c>
      <c r="D878" s="44">
        <v>875</v>
      </c>
      <c r="E878" s="50" t="s">
        <v>5077</v>
      </c>
      <c r="F878" s="50" t="s">
        <v>9002</v>
      </c>
      <c r="G878" s="50" t="s">
        <v>3298</v>
      </c>
      <c r="H878" s="50" t="s">
        <v>3298</v>
      </c>
      <c r="I878" s="50" t="s">
        <v>2389</v>
      </c>
      <c r="J878" s="50">
        <v>2266164</v>
      </c>
      <c r="K878" s="50" t="s">
        <v>7</v>
      </c>
      <c r="L878" s="50" t="s">
        <v>2661</v>
      </c>
      <c r="M878" s="50" t="s">
        <v>143</v>
      </c>
      <c r="N878" s="50" t="s">
        <v>6261</v>
      </c>
      <c r="O878" s="50">
        <v>995202</v>
      </c>
      <c r="P878" s="50" t="s">
        <v>6266</v>
      </c>
      <c r="Q878" s="50" t="s">
        <v>3299</v>
      </c>
      <c r="R878" s="50" t="s">
        <v>10</v>
      </c>
      <c r="S878" s="50" t="s">
        <v>9003</v>
      </c>
      <c r="T878" s="4" t="s">
        <v>9003</v>
      </c>
      <c r="U878" s="4">
        <v>0.5</v>
      </c>
    </row>
    <row r="879" spans="1:21" x14ac:dyDescent="0.25">
      <c r="A879" s="44">
        <f>IF(IF(Helper_2!$C$3&lt;&gt;"",COUNTIF(G879:H879,"*"&amp;Helper_2!$C$3&amp;"*"),0)&gt;0,MAX($A$4:A878)+1,0)</f>
        <v>0</v>
      </c>
      <c r="B879" s="44">
        <v>876</v>
      </c>
      <c r="C879" s="44">
        <f>IF(E879="","",IF(COUNTIF($G$4:G879,G879)=1,MAX($C$4:C878)+1,""))</f>
        <v>781</v>
      </c>
      <c r="D879" s="44">
        <v>876</v>
      </c>
      <c r="E879" s="50" t="s">
        <v>5438</v>
      </c>
      <c r="F879" s="50" t="s">
        <v>9595</v>
      </c>
      <c r="G879" s="50" t="s">
        <v>2217</v>
      </c>
      <c r="H879" s="50" t="s">
        <v>2217</v>
      </c>
      <c r="I879" s="50" t="s">
        <v>2389</v>
      </c>
      <c r="J879" s="50">
        <v>2266155</v>
      </c>
      <c r="K879" s="50" t="s">
        <v>7</v>
      </c>
      <c r="L879" s="50" t="s">
        <v>9</v>
      </c>
      <c r="M879" s="50" t="s">
        <v>143</v>
      </c>
      <c r="N879" s="50" t="s">
        <v>6261</v>
      </c>
      <c r="O879" s="50">
        <v>994146</v>
      </c>
      <c r="P879" s="50" t="s">
        <v>7152</v>
      </c>
      <c r="Q879" s="50" t="s">
        <v>932</v>
      </c>
      <c r="R879" s="50" t="s">
        <v>10</v>
      </c>
      <c r="S879" s="50" t="s">
        <v>11565</v>
      </c>
      <c r="T879" s="4" t="s">
        <v>9596</v>
      </c>
      <c r="U879" s="4">
        <v>0.36</v>
      </c>
    </row>
    <row r="880" spans="1:21" x14ac:dyDescent="0.25">
      <c r="A880" s="44">
        <f>IF(IF(Helper_2!$C$3&lt;&gt;"",COUNTIF(G880:H880,"*"&amp;Helper_2!$C$3&amp;"*"),0)&gt;0,MAX($A$4:A879)+1,0)</f>
        <v>0</v>
      </c>
      <c r="B880" s="44">
        <v>877</v>
      </c>
      <c r="C880" s="44">
        <f>IF(E880="","",IF(COUNTIF($G$4:G880,G880)=1,MAX($C$4:C879)+1,""))</f>
        <v>782</v>
      </c>
      <c r="D880" s="44">
        <v>877</v>
      </c>
      <c r="E880" s="50" t="s">
        <v>4254</v>
      </c>
      <c r="F880" s="50" t="s">
        <v>7630</v>
      </c>
      <c r="G880" s="50" t="s">
        <v>2798</v>
      </c>
      <c r="H880" s="50" t="s">
        <v>2798</v>
      </c>
      <c r="I880" s="50" t="s">
        <v>2389</v>
      </c>
      <c r="J880" s="50">
        <v>2266136</v>
      </c>
      <c r="K880" s="50" t="s">
        <v>7</v>
      </c>
      <c r="L880" s="50" t="s">
        <v>2656</v>
      </c>
      <c r="M880" s="50" t="s">
        <v>143</v>
      </c>
      <c r="N880" s="50" t="s">
        <v>6283</v>
      </c>
      <c r="O880" s="50">
        <v>994667</v>
      </c>
      <c r="P880" s="50" t="s">
        <v>6287</v>
      </c>
      <c r="Q880" s="50" t="s">
        <v>2799</v>
      </c>
      <c r="R880" s="50" t="s">
        <v>15</v>
      </c>
      <c r="S880" s="50" t="s">
        <v>7631</v>
      </c>
      <c r="T880" s="4" t="s">
        <v>7631</v>
      </c>
      <c r="U880" s="4">
        <v>0</v>
      </c>
    </row>
    <row r="881" spans="1:21" x14ac:dyDescent="0.25">
      <c r="A881" s="44">
        <f>IF(IF(Helper_2!$C$3&lt;&gt;"",COUNTIF(G881:H881,"*"&amp;Helper_2!$C$3&amp;"*"),0)&gt;0,MAX($A$4:A880)+1,0)</f>
        <v>0</v>
      </c>
      <c r="B881" s="44">
        <v>878</v>
      </c>
      <c r="C881" s="44">
        <f>IF(E881="","",IF(COUNTIF($G$4:G881,G881)=1,MAX($C$4:C880)+1,""))</f>
        <v>783</v>
      </c>
      <c r="D881" s="44">
        <v>878</v>
      </c>
      <c r="E881" s="50" t="s">
        <v>4655</v>
      </c>
      <c r="F881" s="50" t="s">
        <v>11566</v>
      </c>
      <c r="G881" s="50" t="s">
        <v>1716</v>
      </c>
      <c r="H881" s="50" t="s">
        <v>1716</v>
      </c>
      <c r="I881" s="50" t="s">
        <v>2389</v>
      </c>
      <c r="J881" s="50">
        <v>2266003</v>
      </c>
      <c r="K881" s="50" t="s">
        <v>7</v>
      </c>
      <c r="L881" s="50" t="s">
        <v>9</v>
      </c>
      <c r="M881" s="50" t="s">
        <v>143</v>
      </c>
      <c r="N881" s="50" t="s">
        <v>6263</v>
      </c>
      <c r="O881" s="50">
        <v>1046589</v>
      </c>
      <c r="P881" s="50" t="s">
        <v>6265</v>
      </c>
      <c r="Q881" s="50" t="s">
        <v>15</v>
      </c>
      <c r="R881" s="50" t="s">
        <v>15</v>
      </c>
      <c r="S881" s="50" t="s">
        <v>11567</v>
      </c>
      <c r="T881" s="4" t="s">
        <v>11568</v>
      </c>
      <c r="U881" s="4">
        <v>0</v>
      </c>
    </row>
    <row r="882" spans="1:21" x14ac:dyDescent="0.25">
      <c r="A882" s="44">
        <f>IF(IF(Helper_2!$C$3&lt;&gt;"",COUNTIF(G882:H882,"*"&amp;Helper_2!$C$3&amp;"*"),0)&gt;0,MAX($A$4:A881)+1,0)</f>
        <v>0</v>
      </c>
      <c r="B882" s="44">
        <v>879</v>
      </c>
      <c r="C882" s="44">
        <f>IF(E882="","",IF(COUNTIF($G$4:G882,G882)=1,MAX($C$4:C881)+1,""))</f>
        <v>784</v>
      </c>
      <c r="D882" s="44">
        <v>879</v>
      </c>
      <c r="E882" s="50" t="s">
        <v>5137</v>
      </c>
      <c r="F882" s="50" t="s">
        <v>9104</v>
      </c>
      <c r="G882" s="50" t="s">
        <v>3338</v>
      </c>
      <c r="H882" s="50" t="s">
        <v>3338</v>
      </c>
      <c r="I882" s="50" t="s">
        <v>2389</v>
      </c>
      <c r="J882" s="50">
        <v>2265978</v>
      </c>
      <c r="K882" s="50" t="s">
        <v>7</v>
      </c>
      <c r="L882" s="50" t="s">
        <v>2656</v>
      </c>
      <c r="M882" s="50" t="s">
        <v>143</v>
      </c>
      <c r="N882" s="50" t="s">
        <v>6261</v>
      </c>
      <c r="O882" s="50">
        <v>1046538</v>
      </c>
      <c r="P882" s="50" t="s">
        <v>6306</v>
      </c>
      <c r="Q882" s="50" t="s">
        <v>15</v>
      </c>
      <c r="R882" s="50" t="s">
        <v>15</v>
      </c>
      <c r="S882" s="50" t="s">
        <v>9105</v>
      </c>
      <c r="T882" s="4" t="s">
        <v>9105</v>
      </c>
      <c r="U882" s="4">
        <v>0</v>
      </c>
    </row>
    <row r="883" spans="1:21" x14ac:dyDescent="0.25">
      <c r="A883" s="44">
        <f>IF(IF(Helper_2!$C$3&lt;&gt;"",COUNTIF(G883:H883,"*"&amp;Helper_2!$C$3&amp;"*"),0)&gt;0,MAX($A$4:A882)+1,0)</f>
        <v>0</v>
      </c>
      <c r="B883" s="44">
        <v>880</v>
      </c>
      <c r="C883" s="44">
        <f>IF(E883="","",IF(COUNTIF($G$4:G883,G883)=1,MAX($C$4:C882)+1,""))</f>
        <v>785</v>
      </c>
      <c r="D883" s="44">
        <v>880</v>
      </c>
      <c r="E883" s="50" t="s">
        <v>5136</v>
      </c>
      <c r="F883" s="50" t="s">
        <v>9102</v>
      </c>
      <c r="G883" s="50" t="s">
        <v>3337</v>
      </c>
      <c r="H883" s="50" t="s">
        <v>3337</v>
      </c>
      <c r="I883" s="50" t="s">
        <v>2389</v>
      </c>
      <c r="J883" s="50">
        <v>2265977</v>
      </c>
      <c r="K883" s="50" t="s">
        <v>7</v>
      </c>
      <c r="L883" s="50" t="s">
        <v>2656</v>
      </c>
      <c r="M883" s="50" t="s">
        <v>143</v>
      </c>
      <c r="N883" s="50" t="s">
        <v>6261</v>
      </c>
      <c r="O883" s="50">
        <v>1046538</v>
      </c>
      <c r="P883" s="50" t="s">
        <v>6306</v>
      </c>
      <c r="Q883" s="50" t="s">
        <v>15</v>
      </c>
      <c r="R883" s="50" t="s">
        <v>15</v>
      </c>
      <c r="S883" s="50" t="s">
        <v>9103</v>
      </c>
      <c r="T883" s="4" t="s">
        <v>9103</v>
      </c>
      <c r="U883" s="4">
        <v>0</v>
      </c>
    </row>
    <row r="884" spans="1:21" x14ac:dyDescent="0.25">
      <c r="A884" s="44">
        <f>IF(IF(Helper_2!$C$3&lt;&gt;"",COUNTIF(G884:H884,"*"&amp;Helper_2!$C$3&amp;"*"),0)&gt;0,MAX($A$4:A883)+1,0)</f>
        <v>0</v>
      </c>
      <c r="B884" s="44">
        <v>881</v>
      </c>
      <c r="C884" s="44">
        <f>IF(E884="","",IF(COUNTIF($G$4:G884,G884)=1,MAX($C$4:C883)+1,""))</f>
        <v>786</v>
      </c>
      <c r="D884" s="44">
        <v>881</v>
      </c>
      <c r="E884" s="50" t="s">
        <v>5135</v>
      </c>
      <c r="F884" s="50" t="s">
        <v>9100</v>
      </c>
      <c r="G884" s="50" t="s">
        <v>3336</v>
      </c>
      <c r="H884" s="50" t="s">
        <v>3336</v>
      </c>
      <c r="I884" s="50" t="s">
        <v>2389</v>
      </c>
      <c r="J884" s="50">
        <v>2265976</v>
      </c>
      <c r="K884" s="50" t="s">
        <v>7</v>
      </c>
      <c r="L884" s="50" t="s">
        <v>2656</v>
      </c>
      <c r="M884" s="50" t="s">
        <v>143</v>
      </c>
      <c r="N884" s="50" t="s">
        <v>6261</v>
      </c>
      <c r="O884" s="50">
        <v>1046538</v>
      </c>
      <c r="P884" s="50" t="s">
        <v>6306</v>
      </c>
      <c r="Q884" s="50" t="s">
        <v>15</v>
      </c>
      <c r="R884" s="50" t="s">
        <v>15</v>
      </c>
      <c r="S884" s="50" t="s">
        <v>9101</v>
      </c>
      <c r="T884" s="4" t="s">
        <v>9101</v>
      </c>
      <c r="U884" s="4">
        <v>0</v>
      </c>
    </row>
    <row r="885" spans="1:21" x14ac:dyDescent="0.25">
      <c r="A885" s="44">
        <f>IF(IF(Helper_2!$C$3&lt;&gt;"",COUNTIF(G885:H885,"*"&amp;Helper_2!$C$3&amp;"*"),0)&gt;0,MAX($A$4:A884)+1,0)</f>
        <v>0</v>
      </c>
      <c r="B885" s="44">
        <v>882</v>
      </c>
      <c r="C885" s="44">
        <f>IF(E885="","",IF(COUNTIF($G$4:G885,G885)=1,MAX($C$4:C884)+1,""))</f>
        <v>787</v>
      </c>
      <c r="D885" s="44">
        <v>882</v>
      </c>
      <c r="E885" s="50" t="s">
        <v>5134</v>
      </c>
      <c r="F885" s="50" t="s">
        <v>9098</v>
      </c>
      <c r="G885" s="50" t="s">
        <v>3335</v>
      </c>
      <c r="H885" s="50" t="s">
        <v>3335</v>
      </c>
      <c r="I885" s="50" t="s">
        <v>2389</v>
      </c>
      <c r="J885" s="50">
        <v>2265975</v>
      </c>
      <c r="K885" s="50" t="s">
        <v>7</v>
      </c>
      <c r="L885" s="50" t="s">
        <v>2656</v>
      </c>
      <c r="M885" s="50" t="s">
        <v>143</v>
      </c>
      <c r="N885" s="50" t="s">
        <v>6261</v>
      </c>
      <c r="O885" s="50">
        <v>1046538</v>
      </c>
      <c r="P885" s="50" t="s">
        <v>6306</v>
      </c>
      <c r="Q885" s="50" t="s">
        <v>15</v>
      </c>
      <c r="R885" s="50" t="s">
        <v>15</v>
      </c>
      <c r="S885" s="50" t="s">
        <v>9099</v>
      </c>
      <c r="T885" s="4" t="s">
        <v>9099</v>
      </c>
      <c r="U885" s="4">
        <v>0</v>
      </c>
    </row>
    <row r="886" spans="1:21" x14ac:dyDescent="0.25">
      <c r="A886" s="44">
        <f>IF(IF(Helper_2!$C$3&lt;&gt;"",COUNTIF(G886:H886,"*"&amp;Helper_2!$C$3&amp;"*"),0)&gt;0,MAX($A$4:A885)+1,0)</f>
        <v>0</v>
      </c>
      <c r="B886" s="44">
        <v>883</v>
      </c>
      <c r="C886" s="44">
        <f>IF(E886="","",IF(COUNTIF($G$4:G886,G886)=1,MAX($C$4:C885)+1,""))</f>
        <v>788</v>
      </c>
      <c r="D886" s="44">
        <v>883</v>
      </c>
      <c r="E886" s="50" t="s">
        <v>5133</v>
      </c>
      <c r="F886" s="50" t="s">
        <v>9096</v>
      </c>
      <c r="G886" s="50" t="s">
        <v>3334</v>
      </c>
      <c r="H886" s="50" t="s">
        <v>3334</v>
      </c>
      <c r="I886" s="50" t="s">
        <v>2389</v>
      </c>
      <c r="J886" s="50">
        <v>2265974</v>
      </c>
      <c r="K886" s="50" t="s">
        <v>7</v>
      </c>
      <c r="L886" s="50" t="s">
        <v>2656</v>
      </c>
      <c r="M886" s="50" t="s">
        <v>143</v>
      </c>
      <c r="N886" s="50" t="s">
        <v>6261</v>
      </c>
      <c r="O886" s="50">
        <v>1046538</v>
      </c>
      <c r="P886" s="50" t="s">
        <v>6306</v>
      </c>
      <c r="Q886" s="50" t="s">
        <v>15</v>
      </c>
      <c r="R886" s="50" t="s">
        <v>15</v>
      </c>
      <c r="S886" s="50" t="s">
        <v>9097</v>
      </c>
      <c r="T886" s="4" t="s">
        <v>9097</v>
      </c>
      <c r="U886" s="4">
        <v>0</v>
      </c>
    </row>
    <row r="887" spans="1:21" x14ac:dyDescent="0.25">
      <c r="A887" s="44">
        <f>IF(IF(Helper_2!$C$3&lt;&gt;"",COUNTIF(G887:H887,"*"&amp;Helper_2!$C$3&amp;"*"),0)&gt;0,MAX($A$4:A886)+1,0)</f>
        <v>0</v>
      </c>
      <c r="B887" s="44">
        <v>884</v>
      </c>
      <c r="C887" s="44">
        <f>IF(E887="","",IF(COUNTIF($G$4:G887,G887)=1,MAX($C$4:C886)+1,""))</f>
        <v>789</v>
      </c>
      <c r="D887" s="44">
        <v>884</v>
      </c>
      <c r="E887" s="50" t="s">
        <v>5317</v>
      </c>
      <c r="F887" s="50" t="s">
        <v>9381</v>
      </c>
      <c r="G887" s="50" t="s">
        <v>3468</v>
      </c>
      <c r="H887" s="50" t="s">
        <v>3468</v>
      </c>
      <c r="I887" s="50" t="s">
        <v>2389</v>
      </c>
      <c r="J887" s="50">
        <v>2265958</v>
      </c>
      <c r="K887" s="50" t="s">
        <v>7</v>
      </c>
      <c r="L887" s="50" t="s">
        <v>2656</v>
      </c>
      <c r="M887" s="50" t="s">
        <v>143</v>
      </c>
      <c r="N887" s="50" t="s">
        <v>6261</v>
      </c>
      <c r="O887" s="50">
        <v>1000789</v>
      </c>
      <c r="P887" s="50" t="s">
        <v>7150</v>
      </c>
      <c r="Q887" s="50" t="s">
        <v>3469</v>
      </c>
      <c r="R887" s="50" t="s">
        <v>10</v>
      </c>
      <c r="S887" s="50" t="s">
        <v>9382</v>
      </c>
      <c r="T887" s="4" t="s">
        <v>9382</v>
      </c>
      <c r="U887" s="4">
        <v>0</v>
      </c>
    </row>
    <row r="888" spans="1:21" x14ac:dyDescent="0.25">
      <c r="A888" s="44">
        <f>IF(IF(Helper_2!$C$3&lt;&gt;"",COUNTIF(G888:H888,"*"&amp;Helper_2!$C$3&amp;"*"),0)&gt;0,MAX($A$4:A887)+1,0)</f>
        <v>0</v>
      </c>
      <c r="B888" s="44">
        <v>885</v>
      </c>
      <c r="C888" s="44">
        <f>IF(E888="","",IF(COUNTIF($G$4:G888,G888)=1,MAX($C$4:C887)+1,""))</f>
        <v>790</v>
      </c>
      <c r="D888" s="44">
        <v>885</v>
      </c>
      <c r="E888" s="50" t="s">
        <v>5233</v>
      </c>
      <c r="F888" s="50" t="s">
        <v>9236</v>
      </c>
      <c r="G888" s="50" t="s">
        <v>3402</v>
      </c>
      <c r="H888" s="50" t="s">
        <v>3402</v>
      </c>
      <c r="I888" s="50" t="s">
        <v>2389</v>
      </c>
      <c r="J888" s="50">
        <v>2265957</v>
      </c>
      <c r="K888" s="50" t="s">
        <v>7</v>
      </c>
      <c r="L888" s="50" t="s">
        <v>2661</v>
      </c>
      <c r="M888" s="50" t="s">
        <v>143</v>
      </c>
      <c r="N888" s="50" t="s">
        <v>6261</v>
      </c>
      <c r="O888" s="50">
        <v>1000789</v>
      </c>
      <c r="P888" s="50" t="s">
        <v>7150</v>
      </c>
      <c r="Q888" s="50" t="s">
        <v>3403</v>
      </c>
      <c r="R888" s="50" t="s">
        <v>15</v>
      </c>
      <c r="S888" s="50" t="s">
        <v>9237</v>
      </c>
      <c r="T888" s="4" t="s">
        <v>9237</v>
      </c>
      <c r="U888" s="4">
        <v>6</v>
      </c>
    </row>
    <row r="889" spans="1:21" x14ac:dyDescent="0.25">
      <c r="A889" s="44">
        <f>IF(IF(Helper_2!$C$3&lt;&gt;"",COUNTIF(G889:H889,"*"&amp;Helper_2!$C$3&amp;"*"),0)&gt;0,MAX($A$4:A888)+1,0)</f>
        <v>0</v>
      </c>
      <c r="B889" s="44">
        <v>886</v>
      </c>
      <c r="C889" s="44">
        <f>IF(E889="","",IF(COUNTIF($G$4:G889,G889)=1,MAX($C$4:C888)+1,""))</f>
        <v>791</v>
      </c>
      <c r="D889" s="44">
        <v>886</v>
      </c>
      <c r="E889" s="50" t="s">
        <v>6100</v>
      </c>
      <c r="F889" s="50" t="s">
        <v>10700</v>
      </c>
      <c r="G889" s="50" t="s">
        <v>1243</v>
      </c>
      <c r="H889" s="50" t="s">
        <v>6101</v>
      </c>
      <c r="I889" s="50" t="s">
        <v>2388</v>
      </c>
      <c r="J889" s="50">
        <v>2263614</v>
      </c>
      <c r="K889" s="50" t="s">
        <v>7</v>
      </c>
      <c r="L889" s="50" t="s">
        <v>9</v>
      </c>
      <c r="M889" s="50" t="s">
        <v>143</v>
      </c>
      <c r="N889" s="50" t="s">
        <v>6267</v>
      </c>
      <c r="O889" s="50">
        <v>1020053</v>
      </c>
      <c r="P889" s="50" t="s">
        <v>6731</v>
      </c>
      <c r="Q889" s="50" t="s">
        <v>115</v>
      </c>
      <c r="R889" s="50" t="s">
        <v>10</v>
      </c>
      <c r="S889" s="50" t="s">
        <v>10701</v>
      </c>
      <c r="T889" s="4" t="s">
        <v>10702</v>
      </c>
      <c r="U889" s="4">
        <v>0.156</v>
      </c>
    </row>
    <row r="890" spans="1:21" x14ac:dyDescent="0.25">
      <c r="A890" s="44">
        <f>IF(IF(Helper_2!$C$3&lt;&gt;"",COUNTIF(G890:H890,"*"&amp;Helper_2!$C$3&amp;"*"),0)&gt;0,MAX($A$4:A889)+1,0)</f>
        <v>0</v>
      </c>
      <c r="B890" s="44">
        <v>887</v>
      </c>
      <c r="C890" s="44">
        <f>IF(E890="","",IF(COUNTIF($G$4:G890,G890)=1,MAX($C$4:C889)+1,""))</f>
        <v>792</v>
      </c>
      <c r="D890" s="44">
        <v>887</v>
      </c>
      <c r="E890" s="50" t="s">
        <v>5500</v>
      </c>
      <c r="F890" s="50" t="s">
        <v>9697</v>
      </c>
      <c r="G890" s="50" t="s">
        <v>3611</v>
      </c>
      <c r="H890" s="50" t="s">
        <v>3611</v>
      </c>
      <c r="I890" s="50" t="s">
        <v>2389</v>
      </c>
      <c r="J890" s="50">
        <v>2263456</v>
      </c>
      <c r="K890" s="50" t="s">
        <v>7</v>
      </c>
      <c r="L890" s="50" t="s">
        <v>2661</v>
      </c>
      <c r="M890" s="50" t="s">
        <v>143</v>
      </c>
      <c r="N890" s="50" t="s">
        <v>6261</v>
      </c>
      <c r="O890" s="50">
        <v>994146</v>
      </c>
      <c r="P890" s="50" t="s">
        <v>7152</v>
      </c>
      <c r="Q890" s="50" t="s">
        <v>3612</v>
      </c>
      <c r="R890" s="50" t="s">
        <v>15</v>
      </c>
      <c r="S890" s="50" t="s">
        <v>9698</v>
      </c>
      <c r="T890" s="4" t="s">
        <v>9698</v>
      </c>
      <c r="U890" s="4">
        <v>1.4</v>
      </c>
    </row>
    <row r="891" spans="1:21" x14ac:dyDescent="0.25">
      <c r="A891" s="44">
        <f>IF(IF(Helper_2!$C$3&lt;&gt;"",COUNTIF(G891:H891,"*"&amp;Helper_2!$C$3&amp;"*"),0)&gt;0,MAX($A$4:A890)+1,0)</f>
        <v>0</v>
      </c>
      <c r="B891" s="44">
        <v>888</v>
      </c>
      <c r="C891" s="44">
        <f>IF(E891="","",IF(COUNTIF($G$4:G891,G891)=1,MAX($C$4:C890)+1,""))</f>
        <v>793</v>
      </c>
      <c r="D891" s="44">
        <v>888</v>
      </c>
      <c r="E891" s="50" t="s">
        <v>5509</v>
      </c>
      <c r="F891" s="50" t="s">
        <v>9711</v>
      </c>
      <c r="G891" s="50" t="s">
        <v>2254</v>
      </c>
      <c r="H891" s="50" t="s">
        <v>2254</v>
      </c>
      <c r="I891" s="50" t="s">
        <v>2389</v>
      </c>
      <c r="J891" s="50">
        <v>2263449</v>
      </c>
      <c r="K891" s="50" t="s">
        <v>7</v>
      </c>
      <c r="L891" s="50" t="s">
        <v>9</v>
      </c>
      <c r="M891" s="50" t="s">
        <v>143</v>
      </c>
      <c r="N891" s="50" t="s">
        <v>6261</v>
      </c>
      <c r="O891" s="50">
        <v>994146</v>
      </c>
      <c r="P891" s="50" t="s">
        <v>7152</v>
      </c>
      <c r="Q891" s="50" t="s">
        <v>964</v>
      </c>
      <c r="R891" s="50" t="s">
        <v>15</v>
      </c>
      <c r="S891" s="50" t="s">
        <v>11569</v>
      </c>
      <c r="T891" s="4" t="s">
        <v>9712</v>
      </c>
      <c r="U891" s="4">
        <v>10</v>
      </c>
    </row>
    <row r="892" spans="1:21" x14ac:dyDescent="0.25">
      <c r="A892" s="44">
        <f>IF(IF(Helper_2!$C$3&lt;&gt;"",COUNTIF(G892:H892,"*"&amp;Helper_2!$C$3&amp;"*"),0)&gt;0,MAX($A$4:A891)+1,0)</f>
        <v>0</v>
      </c>
      <c r="B892" s="44">
        <v>889</v>
      </c>
      <c r="C892" s="44">
        <f>IF(E892="","",IF(COUNTIF($G$4:G892,G892)=1,MAX($C$4:C891)+1,""))</f>
        <v>794</v>
      </c>
      <c r="D892" s="44">
        <v>889</v>
      </c>
      <c r="E892" s="50" t="s">
        <v>5015</v>
      </c>
      <c r="F892" s="50" t="s">
        <v>8917</v>
      </c>
      <c r="G892" s="50" t="s">
        <v>3258</v>
      </c>
      <c r="H892" s="50" t="s">
        <v>3258</v>
      </c>
      <c r="I892" s="50" t="s">
        <v>2389</v>
      </c>
      <c r="J892" s="50">
        <v>2263440</v>
      </c>
      <c r="K892" s="50" t="s">
        <v>7</v>
      </c>
      <c r="L892" s="50" t="s">
        <v>2661</v>
      </c>
      <c r="M892" s="50" t="s">
        <v>143</v>
      </c>
      <c r="N892" s="50" t="s">
        <v>6261</v>
      </c>
      <c r="O892" s="50">
        <v>994146</v>
      </c>
      <c r="P892" s="50" t="s">
        <v>7152</v>
      </c>
      <c r="Q892" s="50" t="s">
        <v>3259</v>
      </c>
      <c r="R892" s="50" t="s">
        <v>10</v>
      </c>
      <c r="S892" s="50" t="s">
        <v>8918</v>
      </c>
      <c r="T892" s="4" t="s">
        <v>8918</v>
      </c>
      <c r="U892" s="4">
        <v>0.7</v>
      </c>
    </row>
    <row r="893" spans="1:21" x14ac:dyDescent="0.25">
      <c r="A893" s="44">
        <f>IF(IF(Helper_2!$C$3&lt;&gt;"",COUNTIF(G893:H893,"*"&amp;Helper_2!$C$3&amp;"*"),0)&gt;0,MAX($A$4:A892)+1,0)</f>
        <v>0</v>
      </c>
      <c r="B893" s="44">
        <v>890</v>
      </c>
      <c r="C893" s="44">
        <f>IF(E893="","",IF(COUNTIF($G$4:G893,G893)=1,MAX($C$4:C892)+1,""))</f>
        <v>795</v>
      </c>
      <c r="D893" s="44">
        <v>890</v>
      </c>
      <c r="E893" s="50" t="s">
        <v>4115</v>
      </c>
      <c r="F893" s="50" t="s">
        <v>7367</v>
      </c>
      <c r="G893" s="50" t="s">
        <v>1368</v>
      </c>
      <c r="H893" s="50" t="s">
        <v>1368</v>
      </c>
      <c r="I893" s="50" t="s">
        <v>2389</v>
      </c>
      <c r="J893" s="50">
        <v>2263437</v>
      </c>
      <c r="K893" s="50" t="s">
        <v>7</v>
      </c>
      <c r="L893" s="50" t="s">
        <v>9</v>
      </c>
      <c r="M893" s="50" t="s">
        <v>143</v>
      </c>
      <c r="N893" s="50" t="s">
        <v>6261</v>
      </c>
      <c r="O893" s="50">
        <v>994146</v>
      </c>
      <c r="P893" s="50" t="s">
        <v>7152</v>
      </c>
      <c r="Q893" s="50" t="s">
        <v>291</v>
      </c>
      <c r="R893" s="50" t="s">
        <v>10</v>
      </c>
      <c r="S893" s="50" t="s">
        <v>11570</v>
      </c>
      <c r="T893" s="4" t="s">
        <v>7368</v>
      </c>
      <c r="U893" s="4">
        <v>1.81</v>
      </c>
    </row>
    <row r="894" spans="1:21" x14ac:dyDescent="0.25">
      <c r="A894" s="44">
        <f>IF(IF(Helper_2!$C$3&lt;&gt;"",COUNTIF(G894:H894,"*"&amp;Helper_2!$C$3&amp;"*"),0)&gt;0,MAX($A$4:A893)+1,0)</f>
        <v>0</v>
      </c>
      <c r="B894" s="44">
        <v>891</v>
      </c>
      <c r="C894" s="44">
        <f>IF(E894="","",IF(COUNTIF($G$4:G894,G894)=1,MAX($C$4:C893)+1,""))</f>
        <v>796</v>
      </c>
      <c r="D894" s="44">
        <v>891</v>
      </c>
      <c r="E894" s="50" t="s">
        <v>4285</v>
      </c>
      <c r="F894" s="50" t="s">
        <v>7688</v>
      </c>
      <c r="G894" s="50" t="s">
        <v>1474</v>
      </c>
      <c r="H894" s="50" t="s">
        <v>1474</v>
      </c>
      <c r="I894" s="50" t="s">
        <v>2389</v>
      </c>
      <c r="J894" s="50">
        <v>2263434</v>
      </c>
      <c r="K894" s="50" t="s">
        <v>7</v>
      </c>
      <c r="L894" s="50" t="s">
        <v>9</v>
      </c>
      <c r="M894" s="50" t="s">
        <v>143</v>
      </c>
      <c r="N894" s="50" t="s">
        <v>6261</v>
      </c>
      <c r="O894" s="50">
        <v>994146</v>
      </c>
      <c r="P894" s="50" t="s">
        <v>7152</v>
      </c>
      <c r="Q894" s="50" t="s">
        <v>367</v>
      </c>
      <c r="R894" s="50" t="s">
        <v>10</v>
      </c>
      <c r="S894" s="50" t="s">
        <v>7689</v>
      </c>
      <c r="T894" s="4" t="s">
        <v>7689</v>
      </c>
      <c r="U894" s="4">
        <v>0.504</v>
      </c>
    </row>
    <row r="895" spans="1:21" x14ac:dyDescent="0.25">
      <c r="A895" s="44">
        <f>IF(IF(Helper_2!$C$3&lt;&gt;"",COUNTIF(G895:H895,"*"&amp;Helper_2!$C$3&amp;"*"),0)&gt;0,MAX($A$4:A894)+1,0)</f>
        <v>0</v>
      </c>
      <c r="B895" s="44">
        <v>892</v>
      </c>
      <c r="C895" s="44">
        <f>IF(E895="","",IF(COUNTIF($G$4:G895,G895)=1,MAX($C$4:C894)+1,""))</f>
        <v>797</v>
      </c>
      <c r="D895" s="44">
        <v>892</v>
      </c>
      <c r="E895" s="50" t="s">
        <v>5507</v>
      </c>
      <c r="F895" s="50" t="s">
        <v>9707</v>
      </c>
      <c r="G895" s="50" t="s">
        <v>3621</v>
      </c>
      <c r="H895" s="50" t="s">
        <v>3621</v>
      </c>
      <c r="I895" s="50" t="s">
        <v>2389</v>
      </c>
      <c r="J895" s="50">
        <v>2263427</v>
      </c>
      <c r="K895" s="50" t="s">
        <v>7</v>
      </c>
      <c r="L895" s="50" t="s">
        <v>2661</v>
      </c>
      <c r="M895" s="50" t="s">
        <v>143</v>
      </c>
      <c r="N895" s="50" t="s">
        <v>6261</v>
      </c>
      <c r="O895" s="50">
        <v>994146</v>
      </c>
      <c r="P895" s="50" t="s">
        <v>7152</v>
      </c>
      <c r="Q895" s="50" t="s">
        <v>3622</v>
      </c>
      <c r="R895" s="50" t="s">
        <v>10</v>
      </c>
      <c r="S895" s="50" t="s">
        <v>9708</v>
      </c>
      <c r="T895" s="4" t="s">
        <v>9708</v>
      </c>
      <c r="U895" s="4">
        <v>0.35</v>
      </c>
    </row>
    <row r="896" spans="1:21" x14ac:dyDescent="0.25">
      <c r="A896" s="44">
        <f>IF(IF(Helper_2!$C$3&lt;&gt;"",COUNTIF(G896:H896,"*"&amp;Helper_2!$C$3&amp;"*"),0)&gt;0,MAX($A$4:A895)+1,0)</f>
        <v>0</v>
      </c>
      <c r="B896" s="44">
        <v>893</v>
      </c>
      <c r="C896" s="44">
        <f>IF(E896="","",IF(COUNTIF($G$4:G896,G896)=1,MAX($C$4:C895)+1,""))</f>
        <v>798</v>
      </c>
      <c r="D896" s="44">
        <v>893</v>
      </c>
      <c r="E896" s="50" t="s">
        <v>4283</v>
      </c>
      <c r="F896" s="50" t="s">
        <v>7684</v>
      </c>
      <c r="G896" s="50" t="s">
        <v>2827</v>
      </c>
      <c r="H896" s="50" t="s">
        <v>2827</v>
      </c>
      <c r="I896" s="50" t="s">
        <v>2389</v>
      </c>
      <c r="J896" s="50">
        <v>2263426</v>
      </c>
      <c r="K896" s="50" t="s">
        <v>7</v>
      </c>
      <c r="L896" s="50" t="s">
        <v>2661</v>
      </c>
      <c r="M896" s="50" t="s">
        <v>143</v>
      </c>
      <c r="N896" s="50" t="s">
        <v>6261</v>
      </c>
      <c r="O896" s="50">
        <v>994146</v>
      </c>
      <c r="P896" s="50" t="s">
        <v>7152</v>
      </c>
      <c r="Q896" s="50" t="s">
        <v>2828</v>
      </c>
      <c r="R896" s="50" t="s">
        <v>10</v>
      </c>
      <c r="S896" s="50" t="s">
        <v>7685</v>
      </c>
      <c r="T896" s="4" t="s">
        <v>7685</v>
      </c>
      <c r="U896" s="4">
        <v>0.33800000000000002</v>
      </c>
    </row>
    <row r="897" spans="1:21" x14ac:dyDescent="0.25">
      <c r="A897" s="44">
        <f>IF(IF(Helper_2!$C$3&lt;&gt;"",COUNTIF(G897:H897,"*"&amp;Helper_2!$C$3&amp;"*"),0)&gt;0,MAX($A$4:A896)+1,0)</f>
        <v>0</v>
      </c>
      <c r="B897" s="44">
        <v>894</v>
      </c>
      <c r="C897" s="44">
        <f>IF(E897="","",IF(COUNTIF($G$4:G897,G897)=1,MAX($C$4:C896)+1,""))</f>
        <v>799</v>
      </c>
      <c r="D897" s="44">
        <v>894</v>
      </c>
      <c r="E897" s="50" t="s">
        <v>4282</v>
      </c>
      <c r="F897" s="50" t="s">
        <v>7682</v>
      </c>
      <c r="G897" s="50" t="s">
        <v>2825</v>
      </c>
      <c r="H897" s="50" t="s">
        <v>2825</v>
      </c>
      <c r="I897" s="50" t="s">
        <v>2389</v>
      </c>
      <c r="J897" s="50">
        <v>2263415</v>
      </c>
      <c r="K897" s="50" t="s">
        <v>7</v>
      </c>
      <c r="L897" s="50" t="s">
        <v>2661</v>
      </c>
      <c r="M897" s="50" t="s">
        <v>143</v>
      </c>
      <c r="N897" s="50" t="s">
        <v>6261</v>
      </c>
      <c r="O897" s="50">
        <v>994146</v>
      </c>
      <c r="P897" s="50" t="s">
        <v>7152</v>
      </c>
      <c r="Q897" s="50" t="s">
        <v>2826</v>
      </c>
      <c r="R897" s="50" t="s">
        <v>10</v>
      </c>
      <c r="S897" s="50" t="s">
        <v>7683</v>
      </c>
      <c r="T897" s="4" t="s">
        <v>7683</v>
      </c>
      <c r="U897" s="4">
        <v>0.24</v>
      </c>
    </row>
    <row r="898" spans="1:21" x14ac:dyDescent="0.25">
      <c r="A898" s="44">
        <f>IF(IF(Helper_2!$C$3&lt;&gt;"",COUNTIF(G898:H898,"*"&amp;Helper_2!$C$3&amp;"*"),0)&gt;0,MAX($A$4:A897)+1,0)</f>
        <v>0</v>
      </c>
      <c r="B898" s="44">
        <v>895</v>
      </c>
      <c r="C898" s="44">
        <f>IF(E898="","",IF(COUNTIF($G$4:G898,G898)=1,MAX($C$4:C897)+1,""))</f>
        <v>800</v>
      </c>
      <c r="D898" s="44">
        <v>895</v>
      </c>
      <c r="E898" s="50" t="s">
        <v>5002</v>
      </c>
      <c r="F898" s="50" t="s">
        <v>8891</v>
      </c>
      <c r="G898" s="50" t="s">
        <v>1953</v>
      </c>
      <c r="H898" s="50" t="s">
        <v>1953</v>
      </c>
      <c r="I898" s="50" t="s">
        <v>2389</v>
      </c>
      <c r="J898" s="50">
        <v>2263412</v>
      </c>
      <c r="K898" s="50" t="s">
        <v>7</v>
      </c>
      <c r="L898" s="50" t="s">
        <v>9</v>
      </c>
      <c r="M898" s="50" t="s">
        <v>143</v>
      </c>
      <c r="N898" s="50" t="s">
        <v>6261</v>
      </c>
      <c r="O898" s="50">
        <v>994146</v>
      </c>
      <c r="P898" s="50" t="s">
        <v>7152</v>
      </c>
      <c r="Q898" s="50" t="s">
        <v>718</v>
      </c>
      <c r="R898" s="50" t="s">
        <v>10</v>
      </c>
      <c r="S898" s="50" t="s">
        <v>11571</v>
      </c>
      <c r="T898" s="4" t="s">
        <v>8892</v>
      </c>
      <c r="U898" s="4">
        <v>0.36</v>
      </c>
    </row>
    <row r="899" spans="1:21" x14ac:dyDescent="0.25">
      <c r="A899" s="44">
        <f>IF(IF(Helper_2!$C$3&lt;&gt;"",COUNTIF(G899:H899,"*"&amp;Helper_2!$C$3&amp;"*"),0)&gt;0,MAX($A$4:A898)+1,0)</f>
        <v>0</v>
      </c>
      <c r="B899" s="44">
        <v>896</v>
      </c>
      <c r="C899" s="44">
        <f>IF(E899="","",IF(COUNTIF($G$4:G899,G899)=1,MAX($C$4:C898)+1,""))</f>
        <v>801</v>
      </c>
      <c r="D899" s="44">
        <v>896</v>
      </c>
      <c r="E899" s="50" t="s">
        <v>4403</v>
      </c>
      <c r="F899" s="50" t="s">
        <v>7902</v>
      </c>
      <c r="G899" s="50" t="s">
        <v>2878</v>
      </c>
      <c r="H899" s="50" t="s">
        <v>2878</v>
      </c>
      <c r="I899" s="50" t="s">
        <v>2389</v>
      </c>
      <c r="J899" s="50">
        <v>2263411</v>
      </c>
      <c r="K899" s="50" t="s">
        <v>7</v>
      </c>
      <c r="L899" s="50" t="s">
        <v>2661</v>
      </c>
      <c r="M899" s="50" t="s">
        <v>143</v>
      </c>
      <c r="N899" s="50" t="s">
        <v>6261</v>
      </c>
      <c r="O899" s="50">
        <v>994146</v>
      </c>
      <c r="P899" s="50" t="s">
        <v>7152</v>
      </c>
      <c r="Q899" s="50" t="s">
        <v>2879</v>
      </c>
      <c r="R899" s="50" t="s">
        <v>10</v>
      </c>
      <c r="S899" s="50" t="s">
        <v>7903</v>
      </c>
      <c r="T899" s="4" t="s">
        <v>7903</v>
      </c>
      <c r="U899" s="4">
        <v>0.504</v>
      </c>
    </row>
    <row r="900" spans="1:21" x14ac:dyDescent="0.25">
      <c r="A900" s="44">
        <f>IF(IF(Helper_2!$C$3&lt;&gt;"",COUNTIF(G900:H900,"*"&amp;Helper_2!$C$3&amp;"*"),0)&gt;0,MAX($A$4:A899)+1,0)</f>
        <v>0</v>
      </c>
      <c r="B900" s="44">
        <v>897</v>
      </c>
      <c r="C900" s="44">
        <f>IF(E900="","",IF(COUNTIF($G$4:G900,G900)=1,MAX($C$4:C899)+1,""))</f>
        <v>802</v>
      </c>
      <c r="D900" s="44">
        <v>897</v>
      </c>
      <c r="E900" s="50" t="s">
        <v>4458</v>
      </c>
      <c r="F900" s="50" t="s">
        <v>8004</v>
      </c>
      <c r="G900" s="50" t="s">
        <v>2911</v>
      </c>
      <c r="H900" s="50" t="s">
        <v>2911</v>
      </c>
      <c r="I900" s="50" t="s">
        <v>2389</v>
      </c>
      <c r="J900" s="50">
        <v>2263408</v>
      </c>
      <c r="K900" s="50" t="s">
        <v>7</v>
      </c>
      <c r="L900" s="50" t="s">
        <v>2661</v>
      </c>
      <c r="M900" s="50" t="s">
        <v>143</v>
      </c>
      <c r="N900" s="50" t="s">
        <v>6261</v>
      </c>
      <c r="O900" s="50">
        <v>994146</v>
      </c>
      <c r="P900" s="50" t="s">
        <v>7152</v>
      </c>
      <c r="Q900" s="50" t="s">
        <v>2912</v>
      </c>
      <c r="R900" s="50" t="s">
        <v>10</v>
      </c>
      <c r="S900" s="50" t="s">
        <v>8005</v>
      </c>
      <c r="T900" s="4" t="s">
        <v>8005</v>
      </c>
      <c r="U900" s="4">
        <v>1.4E-2</v>
      </c>
    </row>
    <row r="901" spans="1:21" x14ac:dyDescent="0.25">
      <c r="A901" s="44">
        <f>IF(IF(Helper_2!$C$3&lt;&gt;"",COUNTIF(G901:H901,"*"&amp;Helper_2!$C$3&amp;"*"),0)&gt;0,MAX($A$4:A900)+1,0)</f>
        <v>0</v>
      </c>
      <c r="B901" s="44">
        <v>898</v>
      </c>
      <c r="C901" s="44">
        <f>IF(E901="","",IF(COUNTIF($G$4:G901,G901)=1,MAX($C$4:C900)+1,""))</f>
        <v>803</v>
      </c>
      <c r="D901" s="44">
        <v>898</v>
      </c>
      <c r="E901" s="50" t="s">
        <v>4363</v>
      </c>
      <c r="F901" s="50" t="s">
        <v>7827</v>
      </c>
      <c r="G901" s="50" t="s">
        <v>1540</v>
      </c>
      <c r="H901" s="50" t="s">
        <v>1540</v>
      </c>
      <c r="I901" s="50" t="s">
        <v>2389</v>
      </c>
      <c r="J901" s="50">
        <v>2263402</v>
      </c>
      <c r="K901" s="50" t="s">
        <v>7</v>
      </c>
      <c r="L901" s="50" t="s">
        <v>9</v>
      </c>
      <c r="M901" s="50" t="s">
        <v>143</v>
      </c>
      <c r="N901" s="50" t="s">
        <v>6261</v>
      </c>
      <c r="O901" s="50">
        <v>994146</v>
      </c>
      <c r="P901" s="50" t="s">
        <v>7152</v>
      </c>
      <c r="Q901" s="50" t="s">
        <v>420</v>
      </c>
      <c r="R901" s="50" t="s">
        <v>10</v>
      </c>
      <c r="S901" s="50" t="s">
        <v>11572</v>
      </c>
      <c r="T901" s="4" t="s">
        <v>7828</v>
      </c>
      <c r="U901" s="4">
        <v>0.252</v>
      </c>
    </row>
    <row r="902" spans="1:21" x14ac:dyDescent="0.25">
      <c r="A902" s="44">
        <f>IF(IF(Helper_2!$C$3&lt;&gt;"",COUNTIF(G902:H902,"*"&amp;Helper_2!$C$3&amp;"*"),0)&gt;0,MAX($A$4:A901)+1,0)</f>
        <v>0</v>
      </c>
      <c r="B902" s="44">
        <v>899</v>
      </c>
      <c r="C902" s="44">
        <f>IF(E902="","",IF(COUNTIF($G$4:G902,G902)=1,MAX($C$4:C901)+1,""))</f>
        <v>804</v>
      </c>
      <c r="D902" s="44">
        <v>899</v>
      </c>
      <c r="E902" s="50" t="s">
        <v>4353</v>
      </c>
      <c r="F902" s="50" t="s">
        <v>11573</v>
      </c>
      <c r="G902" s="50" t="s">
        <v>1530</v>
      </c>
      <c r="H902" s="50" t="s">
        <v>1530</v>
      </c>
      <c r="I902" s="50" t="s">
        <v>2389</v>
      </c>
      <c r="J902" s="50">
        <v>2263396</v>
      </c>
      <c r="K902" s="50" t="s">
        <v>7</v>
      </c>
      <c r="L902" s="50" t="s">
        <v>9</v>
      </c>
      <c r="M902" s="50" t="s">
        <v>143</v>
      </c>
      <c r="N902" s="50" t="s">
        <v>6261</v>
      </c>
      <c r="O902" s="50">
        <v>994146</v>
      </c>
      <c r="P902" s="50" t="s">
        <v>7152</v>
      </c>
      <c r="Q902" s="50" t="s">
        <v>417</v>
      </c>
      <c r="R902" s="50" t="s">
        <v>15</v>
      </c>
      <c r="S902" s="50" t="s">
        <v>11574</v>
      </c>
      <c r="T902" s="4" t="s">
        <v>11574</v>
      </c>
      <c r="U902" s="4">
        <v>0</v>
      </c>
    </row>
    <row r="903" spans="1:21" x14ac:dyDescent="0.25">
      <c r="A903" s="44">
        <f>IF(IF(Helper_2!$C$3&lt;&gt;"",COUNTIF(G903:H903,"*"&amp;Helper_2!$C$3&amp;"*"),0)&gt;0,MAX($A$4:A902)+1,0)</f>
        <v>0</v>
      </c>
      <c r="B903" s="44">
        <v>900</v>
      </c>
      <c r="C903" s="44">
        <f>IF(E903="","",IF(COUNTIF($G$4:G903,G903)=1,MAX($C$4:C902)+1,""))</f>
        <v>805</v>
      </c>
      <c r="D903" s="44">
        <v>900</v>
      </c>
      <c r="E903" s="50" t="s">
        <v>5488</v>
      </c>
      <c r="F903" s="50" t="s">
        <v>9673</v>
      </c>
      <c r="G903" s="50" t="s">
        <v>2249</v>
      </c>
      <c r="H903" s="50" t="s">
        <v>2249</v>
      </c>
      <c r="I903" s="50" t="s">
        <v>2389</v>
      </c>
      <c r="J903" s="50">
        <v>2263395</v>
      </c>
      <c r="K903" s="50" t="s">
        <v>7</v>
      </c>
      <c r="L903" s="50" t="s">
        <v>9</v>
      </c>
      <c r="M903" s="50" t="s">
        <v>143</v>
      </c>
      <c r="N903" s="50" t="s">
        <v>6261</v>
      </c>
      <c r="O903" s="50">
        <v>994146</v>
      </c>
      <c r="P903" s="50" t="s">
        <v>7152</v>
      </c>
      <c r="Q903" s="50" t="s">
        <v>3595</v>
      </c>
      <c r="R903" s="50" t="s">
        <v>15</v>
      </c>
      <c r="S903" s="50" t="s">
        <v>11575</v>
      </c>
      <c r="T903" s="4" t="s">
        <v>9674</v>
      </c>
      <c r="U903" s="4">
        <v>17.100000000000001</v>
      </c>
    </row>
    <row r="904" spans="1:21" x14ac:dyDescent="0.25">
      <c r="A904" s="44">
        <f>IF(IF(Helper_2!$C$3&lt;&gt;"",COUNTIF(G904:H904,"*"&amp;Helper_2!$C$3&amp;"*"),0)&gt;0,MAX($A$4:A903)+1,0)</f>
        <v>0</v>
      </c>
      <c r="B904" s="44">
        <v>901</v>
      </c>
      <c r="C904" s="44">
        <f>IF(E904="","",IF(COUNTIF($G$4:G904,G904)=1,MAX($C$4:C903)+1,""))</f>
        <v>806</v>
      </c>
      <c r="D904" s="44">
        <v>901</v>
      </c>
      <c r="E904" s="50" t="s">
        <v>4131</v>
      </c>
      <c r="F904" s="50" t="s">
        <v>7398</v>
      </c>
      <c r="G904" s="50" t="s">
        <v>1378</v>
      </c>
      <c r="H904" s="50" t="s">
        <v>1378</v>
      </c>
      <c r="I904" s="50" t="s">
        <v>2389</v>
      </c>
      <c r="J904" s="50">
        <v>2263393</v>
      </c>
      <c r="K904" s="50" t="s">
        <v>7</v>
      </c>
      <c r="L904" s="50" t="s">
        <v>9</v>
      </c>
      <c r="M904" s="50" t="s">
        <v>143</v>
      </c>
      <c r="N904" s="50" t="s">
        <v>6261</v>
      </c>
      <c r="O904" s="50">
        <v>994146</v>
      </c>
      <c r="P904" s="50" t="s">
        <v>7152</v>
      </c>
      <c r="Q904" s="50" t="s">
        <v>298</v>
      </c>
      <c r="R904" s="50" t="s">
        <v>10</v>
      </c>
      <c r="S904" s="50" t="s">
        <v>11576</v>
      </c>
      <c r="T904" s="4" t="s">
        <v>7399</v>
      </c>
      <c r="U904" s="4">
        <v>0.48</v>
      </c>
    </row>
    <row r="905" spans="1:21" x14ac:dyDescent="0.25">
      <c r="A905" s="44">
        <f>IF(IF(Helper_2!$C$3&lt;&gt;"",COUNTIF(G905:H905,"*"&amp;Helper_2!$C$3&amp;"*"),0)&gt;0,MAX($A$4:A904)+1,0)</f>
        <v>0</v>
      </c>
      <c r="B905" s="44">
        <v>902</v>
      </c>
      <c r="C905" s="44">
        <f>IF(E905="","",IF(COUNTIF($G$4:G905,G905)=1,MAX($C$4:C904)+1,""))</f>
        <v>807</v>
      </c>
      <c r="D905" s="44">
        <v>902</v>
      </c>
      <c r="E905" s="50" t="s">
        <v>4130</v>
      </c>
      <c r="F905" s="50" t="s">
        <v>7396</v>
      </c>
      <c r="G905" s="50" t="s">
        <v>1377</v>
      </c>
      <c r="H905" s="50" t="s">
        <v>1377</v>
      </c>
      <c r="I905" s="50" t="s">
        <v>2389</v>
      </c>
      <c r="J905" s="50">
        <v>2263391</v>
      </c>
      <c r="K905" s="50" t="s">
        <v>7</v>
      </c>
      <c r="L905" s="50" t="s">
        <v>9</v>
      </c>
      <c r="M905" s="50" t="s">
        <v>143</v>
      </c>
      <c r="N905" s="50" t="s">
        <v>6261</v>
      </c>
      <c r="O905" s="50">
        <v>994146</v>
      </c>
      <c r="P905" s="50" t="s">
        <v>7152</v>
      </c>
      <c r="Q905" s="50" t="s">
        <v>297</v>
      </c>
      <c r="R905" s="50" t="s">
        <v>10</v>
      </c>
      <c r="S905" s="50" t="s">
        <v>11577</v>
      </c>
      <c r="T905" s="4" t="s">
        <v>7397</v>
      </c>
      <c r="U905" s="4">
        <v>0.47</v>
      </c>
    </row>
    <row r="906" spans="1:21" x14ac:dyDescent="0.25">
      <c r="A906" s="44">
        <f>IF(IF(Helper_2!$C$3&lt;&gt;"",COUNTIF(G906:H906,"*"&amp;Helper_2!$C$3&amp;"*"),0)&gt;0,MAX($A$4:A905)+1,0)</f>
        <v>0</v>
      </c>
      <c r="B906" s="44">
        <v>903</v>
      </c>
      <c r="C906" s="44">
        <f>IF(E906="","",IF(COUNTIF($G$4:G906,G906)=1,MAX($C$4:C905)+1,""))</f>
        <v>808</v>
      </c>
      <c r="D906" s="44">
        <v>903</v>
      </c>
      <c r="E906" s="50" t="s">
        <v>4129</v>
      </c>
      <c r="F906" s="50" t="s">
        <v>7394</v>
      </c>
      <c r="G906" s="50" t="s">
        <v>1376</v>
      </c>
      <c r="H906" s="50" t="s">
        <v>1376</v>
      </c>
      <c r="I906" s="50" t="s">
        <v>2389</v>
      </c>
      <c r="J906" s="50">
        <v>2263389</v>
      </c>
      <c r="K906" s="50" t="s">
        <v>7</v>
      </c>
      <c r="L906" s="50" t="s">
        <v>9</v>
      </c>
      <c r="M906" s="50" t="s">
        <v>143</v>
      </c>
      <c r="N906" s="50" t="s">
        <v>6261</v>
      </c>
      <c r="O906" s="50">
        <v>994146</v>
      </c>
      <c r="P906" s="50" t="s">
        <v>7152</v>
      </c>
      <c r="Q906" s="50" t="s">
        <v>296</v>
      </c>
      <c r="R906" s="50" t="s">
        <v>10</v>
      </c>
      <c r="S906" s="50" t="s">
        <v>11578</v>
      </c>
      <c r="T906" s="4" t="s">
        <v>7395</v>
      </c>
      <c r="U906" s="4">
        <v>0.41</v>
      </c>
    </row>
    <row r="907" spans="1:21" x14ac:dyDescent="0.25">
      <c r="A907" s="44">
        <f>IF(IF(Helper_2!$C$3&lt;&gt;"",COUNTIF(G907:H907,"*"&amp;Helper_2!$C$3&amp;"*"),0)&gt;0,MAX($A$4:A906)+1,0)</f>
        <v>0</v>
      </c>
      <c r="B907" s="44">
        <v>904</v>
      </c>
      <c r="C907" s="44">
        <f>IF(E907="","",IF(COUNTIF($G$4:G907,G907)=1,MAX($C$4:C906)+1,""))</f>
        <v>809</v>
      </c>
      <c r="D907" s="44">
        <v>904</v>
      </c>
      <c r="E907" s="50" t="s">
        <v>4478</v>
      </c>
      <c r="F907" s="50" t="s">
        <v>8042</v>
      </c>
      <c r="G907" s="50" t="s">
        <v>2932</v>
      </c>
      <c r="H907" s="50" t="s">
        <v>2932</v>
      </c>
      <c r="I907" s="50" t="s">
        <v>2389</v>
      </c>
      <c r="J907" s="50">
        <v>2263386</v>
      </c>
      <c r="K907" s="50" t="s">
        <v>7</v>
      </c>
      <c r="L907" s="50" t="s">
        <v>2661</v>
      </c>
      <c r="M907" s="50" t="s">
        <v>143</v>
      </c>
      <c r="N907" s="50" t="s">
        <v>6261</v>
      </c>
      <c r="O907" s="50">
        <v>994146</v>
      </c>
      <c r="P907" s="50" t="s">
        <v>7152</v>
      </c>
      <c r="Q907" s="50" t="s">
        <v>2933</v>
      </c>
      <c r="R907" s="50" t="s">
        <v>10</v>
      </c>
      <c r="S907" s="50" t="s">
        <v>8043</v>
      </c>
      <c r="T907" s="4" t="s">
        <v>8043</v>
      </c>
      <c r="U907" s="4">
        <v>4.2999999999999997E-2</v>
      </c>
    </row>
    <row r="908" spans="1:21" x14ac:dyDescent="0.25">
      <c r="A908" s="44">
        <f>IF(IF(Helper_2!$C$3&lt;&gt;"",COUNTIF(G908:H908,"*"&amp;Helper_2!$C$3&amp;"*"),0)&gt;0,MAX($A$4:A907)+1,0)</f>
        <v>0</v>
      </c>
      <c r="B908" s="44">
        <v>905</v>
      </c>
      <c r="C908" s="44">
        <f>IF(E908="","",IF(COUNTIF($G$4:G908,G908)=1,MAX($C$4:C907)+1,""))</f>
        <v>810</v>
      </c>
      <c r="D908" s="44">
        <v>905</v>
      </c>
      <c r="E908" s="50" t="s">
        <v>4476</v>
      </c>
      <c r="F908" s="50" t="s">
        <v>8038</v>
      </c>
      <c r="G908" s="50" t="s">
        <v>2928</v>
      </c>
      <c r="H908" s="50" t="s">
        <v>2928</v>
      </c>
      <c r="I908" s="50" t="s">
        <v>2389</v>
      </c>
      <c r="J908" s="50">
        <v>2263385</v>
      </c>
      <c r="K908" s="50" t="s">
        <v>7</v>
      </c>
      <c r="L908" s="50" t="s">
        <v>2661</v>
      </c>
      <c r="M908" s="50" t="s">
        <v>143</v>
      </c>
      <c r="N908" s="50" t="s">
        <v>6261</v>
      </c>
      <c r="O908" s="50">
        <v>994146</v>
      </c>
      <c r="P908" s="50" t="s">
        <v>7152</v>
      </c>
      <c r="Q908" s="50" t="s">
        <v>2929</v>
      </c>
      <c r="R908" s="50" t="s">
        <v>10</v>
      </c>
      <c r="S908" s="50" t="s">
        <v>8039</v>
      </c>
      <c r="T908" s="4" t="s">
        <v>8039</v>
      </c>
      <c r="U908" s="4">
        <v>0.04</v>
      </c>
    </row>
    <row r="909" spans="1:21" x14ac:dyDescent="0.25">
      <c r="A909" s="44">
        <f>IF(IF(Helper_2!$C$3&lt;&gt;"",COUNTIF(G909:H909,"*"&amp;Helper_2!$C$3&amp;"*"),0)&gt;0,MAX($A$4:A908)+1,0)</f>
        <v>0</v>
      </c>
      <c r="B909" s="44">
        <v>906</v>
      </c>
      <c r="C909" s="44">
        <f>IF(E909="","",IF(COUNTIF($G$4:G909,G909)=1,MAX($C$4:C908)+1,""))</f>
        <v>811</v>
      </c>
      <c r="D909" s="44">
        <v>906</v>
      </c>
      <c r="E909" s="50" t="s">
        <v>4477</v>
      </c>
      <c r="F909" s="50" t="s">
        <v>8040</v>
      </c>
      <c r="G909" s="50" t="s">
        <v>2930</v>
      </c>
      <c r="H909" s="50" t="s">
        <v>2930</v>
      </c>
      <c r="I909" s="50" t="s">
        <v>2389</v>
      </c>
      <c r="J909" s="50">
        <v>2263384</v>
      </c>
      <c r="K909" s="50" t="s">
        <v>7</v>
      </c>
      <c r="L909" s="50" t="s">
        <v>2661</v>
      </c>
      <c r="M909" s="50" t="s">
        <v>143</v>
      </c>
      <c r="N909" s="50" t="s">
        <v>6261</v>
      </c>
      <c r="O909" s="50">
        <v>994146</v>
      </c>
      <c r="P909" s="50" t="s">
        <v>7152</v>
      </c>
      <c r="Q909" s="50" t="s">
        <v>2931</v>
      </c>
      <c r="R909" s="50" t="s">
        <v>10</v>
      </c>
      <c r="S909" s="50" t="s">
        <v>8041</v>
      </c>
      <c r="T909" s="4" t="s">
        <v>8041</v>
      </c>
      <c r="U909" s="4">
        <v>7.0000000000000007E-2</v>
      </c>
    </row>
    <row r="910" spans="1:21" x14ac:dyDescent="0.25">
      <c r="A910" s="44">
        <f>IF(IF(Helper_2!$C$3&lt;&gt;"",COUNTIF(G910:H910,"*"&amp;Helper_2!$C$3&amp;"*"),0)&gt;0,MAX($A$4:A909)+1,0)</f>
        <v>0</v>
      </c>
      <c r="B910" s="44">
        <v>907</v>
      </c>
      <c r="C910" s="44">
        <f>IF(E910="","",IF(COUNTIF($G$4:G910,G910)=1,MAX($C$4:C909)+1,""))</f>
        <v>812</v>
      </c>
      <c r="D910" s="44">
        <v>907</v>
      </c>
      <c r="E910" s="50" t="s">
        <v>5503</v>
      </c>
      <c r="F910" s="50" t="s">
        <v>9701</v>
      </c>
      <c r="G910" s="50" t="s">
        <v>3615</v>
      </c>
      <c r="H910" s="50" t="s">
        <v>3615</v>
      </c>
      <c r="I910" s="50" t="s">
        <v>2389</v>
      </c>
      <c r="J910" s="50">
        <v>2263380</v>
      </c>
      <c r="K910" s="50" t="s">
        <v>7</v>
      </c>
      <c r="L910" s="50" t="s">
        <v>2661</v>
      </c>
      <c r="M910" s="50" t="s">
        <v>143</v>
      </c>
      <c r="N910" s="50" t="s">
        <v>6261</v>
      </c>
      <c r="O910" s="50">
        <v>994146</v>
      </c>
      <c r="P910" s="50" t="s">
        <v>7152</v>
      </c>
      <c r="Q910" s="50" t="s">
        <v>3616</v>
      </c>
      <c r="R910" s="50" t="s">
        <v>15</v>
      </c>
      <c r="S910" s="50" t="s">
        <v>9702</v>
      </c>
      <c r="T910" s="4" t="s">
        <v>9702</v>
      </c>
      <c r="U910" s="4">
        <v>2</v>
      </c>
    </row>
    <row r="911" spans="1:21" x14ac:dyDescent="0.25">
      <c r="A911" s="44">
        <f>IF(IF(Helper_2!$C$3&lt;&gt;"",COUNTIF(G911:H911,"*"&amp;Helper_2!$C$3&amp;"*"),0)&gt;0,MAX($A$4:A910)+1,0)</f>
        <v>0</v>
      </c>
      <c r="B911" s="44">
        <v>908</v>
      </c>
      <c r="C911" s="44">
        <f>IF(E911="","",IF(COUNTIF($G$4:G911,G911)=1,MAX($C$4:C910)+1,""))</f>
        <v>813</v>
      </c>
      <c r="D911" s="44">
        <v>908</v>
      </c>
      <c r="E911" s="50" t="s">
        <v>4995</v>
      </c>
      <c r="F911" s="50" t="s">
        <v>8876</v>
      </c>
      <c r="G911" s="50" t="s">
        <v>1947</v>
      </c>
      <c r="H911" s="50" t="s">
        <v>1947</v>
      </c>
      <c r="I911" s="50" t="s">
        <v>2389</v>
      </c>
      <c r="J911" s="50">
        <v>2263376</v>
      </c>
      <c r="K911" s="50" t="s">
        <v>7</v>
      </c>
      <c r="L911" s="50" t="s">
        <v>9</v>
      </c>
      <c r="M911" s="50" t="s">
        <v>143</v>
      </c>
      <c r="N911" s="50" t="s">
        <v>6261</v>
      </c>
      <c r="O911" s="50">
        <v>994146</v>
      </c>
      <c r="P911" s="50" t="s">
        <v>7152</v>
      </c>
      <c r="Q911" s="50" t="s">
        <v>713</v>
      </c>
      <c r="R911" s="50" t="s">
        <v>10</v>
      </c>
      <c r="S911" s="50" t="s">
        <v>11579</v>
      </c>
      <c r="T911" s="4" t="s">
        <v>8877</v>
      </c>
      <c r="U911" s="4">
        <v>1</v>
      </c>
    </row>
    <row r="912" spans="1:21" x14ac:dyDescent="0.25">
      <c r="A912" s="44">
        <f>IF(IF(Helper_2!$C$3&lt;&gt;"",COUNTIF(G912:H912,"*"&amp;Helper_2!$C$3&amp;"*"),0)&gt;0,MAX($A$4:A911)+1,0)</f>
        <v>0</v>
      </c>
      <c r="B912" s="44">
        <v>909</v>
      </c>
      <c r="C912" s="44">
        <f>IF(E912="","",IF(COUNTIF($G$4:G912,G912)=1,MAX($C$4:C911)+1,""))</f>
        <v>814</v>
      </c>
      <c r="D912" s="44">
        <v>909</v>
      </c>
      <c r="E912" s="50" t="s">
        <v>4362</v>
      </c>
      <c r="F912" s="50" t="s">
        <v>7825</v>
      </c>
      <c r="G912" s="50" t="s">
        <v>1539</v>
      </c>
      <c r="H912" s="50" t="s">
        <v>1539</v>
      </c>
      <c r="I912" s="50" t="s">
        <v>2389</v>
      </c>
      <c r="J912" s="50">
        <v>2263375</v>
      </c>
      <c r="K912" s="50" t="s">
        <v>7</v>
      </c>
      <c r="L912" s="50" t="s">
        <v>9</v>
      </c>
      <c r="M912" s="50" t="s">
        <v>143</v>
      </c>
      <c r="N912" s="50" t="s">
        <v>6261</v>
      </c>
      <c r="O912" s="50">
        <v>994146</v>
      </c>
      <c r="P912" s="50" t="s">
        <v>7152</v>
      </c>
      <c r="Q912" s="50" t="s">
        <v>419</v>
      </c>
      <c r="R912" s="50" t="s">
        <v>10</v>
      </c>
      <c r="S912" s="50" t="s">
        <v>7826</v>
      </c>
      <c r="T912" s="4" t="s">
        <v>7826</v>
      </c>
      <c r="U912" s="4">
        <v>0.504</v>
      </c>
    </row>
    <row r="913" spans="1:21" x14ac:dyDescent="0.25">
      <c r="A913" s="44">
        <f>IF(IF(Helper_2!$C$3&lt;&gt;"",COUNTIF(G913:H913,"*"&amp;Helper_2!$C$3&amp;"*"),0)&gt;0,MAX($A$4:A912)+1,0)</f>
        <v>0</v>
      </c>
      <c r="B913" s="44">
        <v>910</v>
      </c>
      <c r="C913" s="44">
        <f>IF(E913="","",IF(COUNTIF($G$4:G913,G913)=1,MAX($C$4:C912)+1,""))</f>
        <v>815</v>
      </c>
      <c r="D913" s="44">
        <v>910</v>
      </c>
      <c r="E913" s="50" t="s">
        <v>5675</v>
      </c>
      <c r="F913" s="50" t="s">
        <v>9968</v>
      </c>
      <c r="G913" s="50" t="s">
        <v>3768</v>
      </c>
      <c r="H913" s="50" t="s">
        <v>3768</v>
      </c>
      <c r="I913" s="50" t="s">
        <v>2389</v>
      </c>
      <c r="J913" s="50">
        <v>2263373</v>
      </c>
      <c r="K913" s="50" t="s">
        <v>7</v>
      </c>
      <c r="L913" s="50" t="s">
        <v>2656</v>
      </c>
      <c r="M913" s="50" t="s">
        <v>143</v>
      </c>
      <c r="N913" s="50" t="s">
        <v>6261</v>
      </c>
      <c r="O913" s="50">
        <v>1000789</v>
      </c>
      <c r="P913" s="50" t="s">
        <v>7150</v>
      </c>
      <c r="Q913" s="50" t="s">
        <v>3769</v>
      </c>
      <c r="R913" s="50" t="s">
        <v>10</v>
      </c>
      <c r="S913" s="50" t="s">
        <v>9969</v>
      </c>
      <c r="T913" s="4" t="s">
        <v>9969</v>
      </c>
      <c r="U913" s="4">
        <v>0.14399999999999999</v>
      </c>
    </row>
    <row r="914" spans="1:21" x14ac:dyDescent="0.25">
      <c r="A914" s="44">
        <f>IF(IF(Helper_2!$C$3&lt;&gt;"",COUNTIF(G914:H914,"*"&amp;Helper_2!$C$3&amp;"*"),0)&gt;0,MAX($A$4:A913)+1,0)</f>
        <v>0</v>
      </c>
      <c r="B914" s="44">
        <v>911</v>
      </c>
      <c r="C914" s="44">
        <f>IF(E914="","",IF(COUNTIF($G$4:G914,G914)=1,MAX($C$4:C913)+1,""))</f>
        <v>816</v>
      </c>
      <c r="D914" s="44">
        <v>911</v>
      </c>
      <c r="E914" s="50" t="s">
        <v>5325</v>
      </c>
      <c r="F914" s="50" t="s">
        <v>9392</v>
      </c>
      <c r="G914" s="50" t="s">
        <v>2150</v>
      </c>
      <c r="H914" s="50" t="s">
        <v>2150</v>
      </c>
      <c r="I914" s="50" t="s">
        <v>2389</v>
      </c>
      <c r="J914" s="50">
        <v>2263370</v>
      </c>
      <c r="K914" s="50" t="s">
        <v>7</v>
      </c>
      <c r="L914" s="50" t="s">
        <v>9</v>
      </c>
      <c r="M914" s="50" t="s">
        <v>143</v>
      </c>
      <c r="N914" s="50" t="s">
        <v>6261</v>
      </c>
      <c r="O914" s="50">
        <v>1000789</v>
      </c>
      <c r="P914" s="50" t="s">
        <v>7150</v>
      </c>
      <c r="Q914" s="50" t="s">
        <v>3478</v>
      </c>
      <c r="R914" s="50" t="s">
        <v>15</v>
      </c>
      <c r="S914" s="50" t="s">
        <v>9393</v>
      </c>
      <c r="T914" s="4" t="s">
        <v>9393</v>
      </c>
      <c r="U914" s="4">
        <v>35</v>
      </c>
    </row>
    <row r="915" spans="1:21" x14ac:dyDescent="0.25">
      <c r="A915" s="44">
        <f>IF(IF(Helper_2!$C$3&lt;&gt;"",COUNTIF(G915:H915,"*"&amp;Helper_2!$C$3&amp;"*"),0)&gt;0,MAX($A$4:A914)+1,0)</f>
        <v>0</v>
      </c>
      <c r="B915" s="44">
        <v>912</v>
      </c>
      <c r="C915" s="44">
        <f>IF(E915="","",IF(COUNTIF($G$4:G915,G915)=1,MAX($C$4:C914)+1,""))</f>
        <v>817</v>
      </c>
      <c r="D915" s="44">
        <v>912</v>
      </c>
      <c r="E915" s="50" t="s">
        <v>5699</v>
      </c>
      <c r="F915" s="50" t="s">
        <v>9999</v>
      </c>
      <c r="G915" s="50" t="s">
        <v>3794</v>
      </c>
      <c r="H915" s="50" t="s">
        <v>3794</v>
      </c>
      <c r="I915" s="50" t="s">
        <v>2389</v>
      </c>
      <c r="J915" s="50">
        <v>2263366</v>
      </c>
      <c r="K915" s="50" t="s">
        <v>7</v>
      </c>
      <c r="L915" s="50" t="s">
        <v>2661</v>
      </c>
      <c r="M915" s="50" t="s">
        <v>143</v>
      </c>
      <c r="N915" s="50" t="s">
        <v>6261</v>
      </c>
      <c r="O915" s="50">
        <v>1000789</v>
      </c>
      <c r="P915" s="50" t="s">
        <v>7150</v>
      </c>
      <c r="Q915" s="50" t="s">
        <v>3795</v>
      </c>
      <c r="R915" s="50" t="s">
        <v>10</v>
      </c>
      <c r="S915" s="50" t="s">
        <v>10000</v>
      </c>
      <c r="T915" s="4" t="s">
        <v>10000</v>
      </c>
      <c r="U915" s="4">
        <v>1.08</v>
      </c>
    </row>
    <row r="916" spans="1:21" x14ac:dyDescent="0.25">
      <c r="A916" s="44">
        <f>IF(IF(Helper_2!$C$3&lt;&gt;"",COUNTIF(G916:H916,"*"&amp;Helper_2!$C$3&amp;"*"),0)&gt;0,MAX($A$4:A915)+1,0)</f>
        <v>0</v>
      </c>
      <c r="B916" s="44">
        <v>913</v>
      </c>
      <c r="C916" s="44">
        <f>IF(E916="","",IF(COUNTIF($G$4:G916,G916)=1,MAX($C$4:C915)+1,""))</f>
        <v>818</v>
      </c>
      <c r="D916" s="44">
        <v>913</v>
      </c>
      <c r="E916" s="50" t="s">
        <v>5670</v>
      </c>
      <c r="F916" s="50" t="s">
        <v>9959</v>
      </c>
      <c r="G916" s="50" t="s">
        <v>3763</v>
      </c>
      <c r="H916" s="50" t="s">
        <v>3763</v>
      </c>
      <c r="I916" s="50" t="s">
        <v>2389</v>
      </c>
      <c r="J916" s="50">
        <v>2263364</v>
      </c>
      <c r="K916" s="50" t="s">
        <v>7</v>
      </c>
      <c r="L916" s="50" t="s">
        <v>2661</v>
      </c>
      <c r="M916" s="50" t="s">
        <v>143</v>
      </c>
      <c r="N916" s="50" t="s">
        <v>6261</v>
      </c>
      <c r="O916" s="50">
        <v>1000789</v>
      </c>
      <c r="P916" s="50" t="s">
        <v>7150</v>
      </c>
      <c r="Q916" s="50" t="s">
        <v>3764</v>
      </c>
      <c r="R916" s="50" t="s">
        <v>8</v>
      </c>
      <c r="S916" s="50" t="s">
        <v>9960</v>
      </c>
      <c r="T916" s="4" t="s">
        <v>9960</v>
      </c>
      <c r="U916" s="4">
        <v>1.5</v>
      </c>
    </row>
    <row r="917" spans="1:21" x14ac:dyDescent="0.25">
      <c r="A917" s="44">
        <f>IF(IF(Helper_2!$C$3&lt;&gt;"",COUNTIF(G917:H917,"*"&amp;Helper_2!$C$3&amp;"*"),0)&gt;0,MAX($A$4:A916)+1,0)</f>
        <v>0</v>
      </c>
      <c r="B917" s="44">
        <v>914</v>
      </c>
      <c r="C917" s="44">
        <f>IF(E917="","",IF(COUNTIF($G$4:G917,G917)=1,MAX($C$4:C916)+1,""))</f>
        <v>819</v>
      </c>
      <c r="D917" s="44">
        <v>914</v>
      </c>
      <c r="E917" s="50" t="s">
        <v>5383</v>
      </c>
      <c r="F917" s="50" t="s">
        <v>9504</v>
      </c>
      <c r="G917" s="50" t="s">
        <v>2187</v>
      </c>
      <c r="H917" s="50" t="s">
        <v>2187</v>
      </c>
      <c r="I917" s="50" t="s">
        <v>2389</v>
      </c>
      <c r="J917" s="50">
        <v>2263361</v>
      </c>
      <c r="K917" s="50" t="s">
        <v>7</v>
      </c>
      <c r="L917" s="50" t="s">
        <v>9</v>
      </c>
      <c r="M917" s="50" t="s">
        <v>143</v>
      </c>
      <c r="N917" s="50" t="s">
        <v>6261</v>
      </c>
      <c r="O917" s="50">
        <v>1000789</v>
      </c>
      <c r="P917" s="50" t="s">
        <v>7150</v>
      </c>
      <c r="Q917" s="50" t="s">
        <v>904</v>
      </c>
      <c r="R917" s="50" t="s">
        <v>10</v>
      </c>
      <c r="S917" s="50" t="s">
        <v>9505</v>
      </c>
      <c r="T917" s="4" t="s">
        <v>9505</v>
      </c>
      <c r="U917" s="4">
        <v>0.216</v>
      </c>
    </row>
    <row r="918" spans="1:21" x14ac:dyDescent="0.25">
      <c r="A918" s="44">
        <f>IF(IF(Helper_2!$C$3&lt;&gt;"",COUNTIF(G918:H918,"*"&amp;Helper_2!$C$3&amp;"*"),0)&gt;0,MAX($A$4:A917)+1,0)</f>
        <v>0</v>
      </c>
      <c r="B918" s="44">
        <v>915</v>
      </c>
      <c r="C918" s="44">
        <f>IF(E918="","",IF(COUNTIF($G$4:G918,G918)=1,MAX($C$4:C917)+1,""))</f>
        <v>820</v>
      </c>
      <c r="D918" s="44">
        <v>915</v>
      </c>
      <c r="E918" s="50" t="s">
        <v>5586</v>
      </c>
      <c r="F918" s="50" t="s">
        <v>9825</v>
      </c>
      <c r="G918" s="50" t="s">
        <v>2303</v>
      </c>
      <c r="H918" s="50" t="s">
        <v>2303</v>
      </c>
      <c r="I918" s="50" t="s">
        <v>2389</v>
      </c>
      <c r="J918" s="50">
        <v>2263358</v>
      </c>
      <c r="K918" s="50" t="s">
        <v>7</v>
      </c>
      <c r="L918" s="50" t="s">
        <v>9</v>
      </c>
      <c r="M918" s="50" t="s">
        <v>143</v>
      </c>
      <c r="N918" s="50" t="s">
        <v>6261</v>
      </c>
      <c r="O918" s="50">
        <v>1000789</v>
      </c>
      <c r="P918" s="50" t="s">
        <v>7150</v>
      </c>
      <c r="Q918" s="50" t="s">
        <v>997</v>
      </c>
      <c r="R918" s="50" t="s">
        <v>10</v>
      </c>
      <c r="S918" s="50" t="s">
        <v>9826</v>
      </c>
      <c r="T918" s="4" t="s">
        <v>9826</v>
      </c>
      <c r="U918" s="4">
        <v>1.6992</v>
      </c>
    </row>
    <row r="919" spans="1:21" x14ac:dyDescent="0.25">
      <c r="A919" s="44">
        <f>IF(IF(Helper_2!$C$3&lt;&gt;"",COUNTIF(G919:H919,"*"&amp;Helper_2!$C$3&amp;"*"),0)&gt;0,MAX($A$4:A918)+1,0)</f>
        <v>0</v>
      </c>
      <c r="B919" s="44">
        <v>916</v>
      </c>
      <c r="C919" s="44">
        <f>IF(E919="","",IF(COUNTIF($G$4:G919,G919)=1,MAX($C$4:C918)+1,""))</f>
        <v>821</v>
      </c>
      <c r="D919" s="44">
        <v>916</v>
      </c>
      <c r="E919" s="50" t="s">
        <v>5582</v>
      </c>
      <c r="F919" s="50" t="s">
        <v>9820</v>
      </c>
      <c r="G919" s="50" t="s">
        <v>2300</v>
      </c>
      <c r="H919" s="50" t="s">
        <v>2300</v>
      </c>
      <c r="I919" s="50" t="s">
        <v>2389</v>
      </c>
      <c r="J919" s="50">
        <v>2263356</v>
      </c>
      <c r="K919" s="50" t="s">
        <v>7</v>
      </c>
      <c r="L919" s="50" t="s">
        <v>9</v>
      </c>
      <c r="M919" s="50" t="s">
        <v>143</v>
      </c>
      <c r="N919" s="50" t="s">
        <v>6261</v>
      </c>
      <c r="O919" s="50">
        <v>1000789</v>
      </c>
      <c r="P919" s="50" t="s">
        <v>7150</v>
      </c>
      <c r="Q919" s="50" t="s">
        <v>3670</v>
      </c>
      <c r="R919" s="50" t="s">
        <v>15</v>
      </c>
      <c r="S919" s="50" t="s">
        <v>9821</v>
      </c>
      <c r="T919" s="4" t="s">
        <v>9821</v>
      </c>
      <c r="U919" s="4">
        <v>170</v>
      </c>
    </row>
    <row r="920" spans="1:21" x14ac:dyDescent="0.25">
      <c r="A920" s="44">
        <f>IF(IF(Helper_2!$C$3&lt;&gt;"",COUNTIF(G920:H920,"*"&amp;Helper_2!$C$3&amp;"*"),0)&gt;0,MAX($A$4:A919)+1,0)</f>
        <v>0</v>
      </c>
      <c r="B920" s="44">
        <v>917</v>
      </c>
      <c r="C920" s="44">
        <f>IF(E920="","",IF(COUNTIF($G$4:G920,G920)=1,MAX($C$4:C919)+1,""))</f>
        <v>822</v>
      </c>
      <c r="D920" s="44">
        <v>917</v>
      </c>
      <c r="E920" s="50" t="s">
        <v>5721</v>
      </c>
      <c r="F920" s="50" t="s">
        <v>10020</v>
      </c>
      <c r="G920" s="50" t="s">
        <v>2377</v>
      </c>
      <c r="H920" s="50" t="s">
        <v>2377</v>
      </c>
      <c r="I920" s="50" t="s">
        <v>2389</v>
      </c>
      <c r="J920" s="50">
        <v>2263355</v>
      </c>
      <c r="K920" s="50" t="s">
        <v>7</v>
      </c>
      <c r="L920" s="50" t="s">
        <v>9</v>
      </c>
      <c r="M920" s="50" t="s">
        <v>143</v>
      </c>
      <c r="N920" s="50" t="s">
        <v>6261</v>
      </c>
      <c r="O920" s="50">
        <v>1000789</v>
      </c>
      <c r="P920" s="50" t="s">
        <v>7150</v>
      </c>
      <c r="Q920" s="50" t="s">
        <v>1026</v>
      </c>
      <c r="R920" s="50" t="s">
        <v>15</v>
      </c>
      <c r="S920" s="50" t="s">
        <v>11580</v>
      </c>
      <c r="T920" s="4" t="s">
        <v>11580</v>
      </c>
      <c r="U920" s="4">
        <v>0</v>
      </c>
    </row>
    <row r="921" spans="1:21" x14ac:dyDescent="0.25">
      <c r="A921" s="44">
        <f>IF(IF(Helper_2!$C$3&lt;&gt;"",COUNTIF(G921:H921,"*"&amp;Helper_2!$C$3&amp;"*"),0)&gt;0,MAX($A$4:A920)+1,0)</f>
        <v>0</v>
      </c>
      <c r="B921" s="44">
        <v>918</v>
      </c>
      <c r="C921" s="44">
        <f>IF(E921="","",IF(COUNTIF($G$4:G921,G921)=1,MAX($C$4:C920)+1,""))</f>
        <v>823</v>
      </c>
      <c r="D921" s="44">
        <v>918</v>
      </c>
      <c r="E921" s="50" t="s">
        <v>5332</v>
      </c>
      <c r="F921" s="50" t="s">
        <v>9405</v>
      </c>
      <c r="G921" s="50" t="s">
        <v>2157</v>
      </c>
      <c r="H921" s="50" t="s">
        <v>2157</v>
      </c>
      <c r="I921" s="50" t="s">
        <v>2389</v>
      </c>
      <c r="J921" s="50">
        <v>2263347</v>
      </c>
      <c r="K921" s="50" t="s">
        <v>7</v>
      </c>
      <c r="L921" s="50" t="s">
        <v>2661</v>
      </c>
      <c r="M921" s="50" t="s">
        <v>143</v>
      </c>
      <c r="N921" s="50" t="s">
        <v>6261</v>
      </c>
      <c r="O921" s="50">
        <v>1000789</v>
      </c>
      <c r="P921" s="50" t="s">
        <v>7150</v>
      </c>
      <c r="Q921" s="50" t="s">
        <v>881</v>
      </c>
      <c r="R921" s="50" t="s">
        <v>15</v>
      </c>
      <c r="S921" s="50" t="s">
        <v>9406</v>
      </c>
      <c r="T921" s="4" t="s">
        <v>9406</v>
      </c>
      <c r="U921" s="4">
        <v>3.4</v>
      </c>
    </row>
    <row r="922" spans="1:21" x14ac:dyDescent="0.25">
      <c r="A922" s="44">
        <f>IF(IF(Helper_2!$C$3&lt;&gt;"",COUNTIF(G922:H922,"*"&amp;Helper_2!$C$3&amp;"*"),0)&gt;0,MAX($A$4:A921)+1,0)</f>
        <v>0</v>
      </c>
      <c r="B922" s="44">
        <v>919</v>
      </c>
      <c r="C922" s="44">
        <f>IF(E922="","",IF(COUNTIF($G$4:G922,G922)=1,MAX($C$4:C921)+1,""))</f>
        <v>824</v>
      </c>
      <c r="D922" s="44">
        <v>919</v>
      </c>
      <c r="E922" s="50" t="s">
        <v>5281</v>
      </c>
      <c r="F922" s="50" t="s">
        <v>9315</v>
      </c>
      <c r="G922" s="50" t="s">
        <v>2118</v>
      </c>
      <c r="H922" s="50" t="s">
        <v>2118</v>
      </c>
      <c r="I922" s="50" t="s">
        <v>2389</v>
      </c>
      <c r="J922" s="50">
        <v>2263342</v>
      </c>
      <c r="K922" s="50" t="s">
        <v>7</v>
      </c>
      <c r="L922" s="50" t="s">
        <v>9</v>
      </c>
      <c r="M922" s="50" t="s">
        <v>143</v>
      </c>
      <c r="N922" s="50" t="s">
        <v>6261</v>
      </c>
      <c r="O922" s="50">
        <v>1000789</v>
      </c>
      <c r="P922" s="50" t="s">
        <v>7150</v>
      </c>
      <c r="Q922" s="50" t="s">
        <v>3455</v>
      </c>
      <c r="R922" s="50" t="s">
        <v>10</v>
      </c>
      <c r="S922" s="50" t="s">
        <v>9316</v>
      </c>
      <c r="T922" s="4" t="s">
        <v>9316</v>
      </c>
      <c r="U922" s="4">
        <v>0.17499999999999999</v>
      </c>
    </row>
    <row r="923" spans="1:21" x14ac:dyDescent="0.25">
      <c r="A923" s="44">
        <f>IF(IF(Helper_2!$C$3&lt;&gt;"",COUNTIF(G923:H923,"*"&amp;Helper_2!$C$3&amp;"*"),0)&gt;0,MAX($A$4:A922)+1,0)</f>
        <v>0</v>
      </c>
      <c r="B923" s="44">
        <v>920</v>
      </c>
      <c r="C923" s="44">
        <f>IF(E923="","",IF(COUNTIF($G$4:G923,G923)=1,MAX($C$4:C922)+1,""))</f>
        <v>825</v>
      </c>
      <c r="D923" s="44">
        <v>920</v>
      </c>
      <c r="E923" s="50" t="s">
        <v>5283</v>
      </c>
      <c r="F923" s="50" t="s">
        <v>9319</v>
      </c>
      <c r="G923" s="50" t="s">
        <v>2120</v>
      </c>
      <c r="H923" s="50" t="s">
        <v>2120</v>
      </c>
      <c r="I923" s="50" t="s">
        <v>2389</v>
      </c>
      <c r="J923" s="50">
        <v>2263311</v>
      </c>
      <c r="K923" s="50" t="s">
        <v>7</v>
      </c>
      <c r="L923" s="50" t="s">
        <v>9</v>
      </c>
      <c r="M923" s="50" t="s">
        <v>143</v>
      </c>
      <c r="N923" s="50" t="s">
        <v>6261</v>
      </c>
      <c r="O923" s="50">
        <v>1000789</v>
      </c>
      <c r="P923" s="50" t="s">
        <v>7150</v>
      </c>
      <c r="Q923" s="50" t="s">
        <v>852</v>
      </c>
      <c r="R923" s="50" t="s">
        <v>10</v>
      </c>
      <c r="S923" s="50" t="s">
        <v>9320</v>
      </c>
      <c r="T923" s="4" t="s">
        <v>9320</v>
      </c>
      <c r="U923" s="4">
        <v>0.14399999999999999</v>
      </c>
    </row>
    <row r="924" spans="1:21" x14ac:dyDescent="0.25">
      <c r="A924" s="44">
        <f>IF(IF(Helper_2!$C$3&lt;&gt;"",COUNTIF(G924:H924,"*"&amp;Helper_2!$C$3&amp;"*"),0)&gt;0,MAX($A$4:A923)+1,0)</f>
        <v>0</v>
      </c>
      <c r="B924" s="44">
        <v>921</v>
      </c>
      <c r="C924" s="44">
        <f>IF(E924="","",IF(COUNTIF($G$4:G924,G924)=1,MAX($C$4:C923)+1,""))</f>
        <v>826</v>
      </c>
      <c r="D924" s="44">
        <v>921</v>
      </c>
      <c r="E924" s="50" t="s">
        <v>4023</v>
      </c>
      <c r="F924" s="50" t="s">
        <v>7225</v>
      </c>
      <c r="G924" s="50" t="s">
        <v>1300</v>
      </c>
      <c r="H924" s="50" t="s">
        <v>1300</v>
      </c>
      <c r="I924" s="50" t="s">
        <v>2389</v>
      </c>
      <c r="J924" s="50">
        <v>2263307</v>
      </c>
      <c r="K924" s="50" t="s">
        <v>7</v>
      </c>
      <c r="L924" s="50" t="s">
        <v>9</v>
      </c>
      <c r="M924" s="50" t="s">
        <v>143</v>
      </c>
      <c r="N924" s="50" t="s">
        <v>6261</v>
      </c>
      <c r="O924" s="50">
        <v>1000789</v>
      </c>
      <c r="P924" s="50" t="s">
        <v>7150</v>
      </c>
      <c r="Q924" s="50" t="s">
        <v>225</v>
      </c>
      <c r="R924" s="50" t="s">
        <v>15</v>
      </c>
      <c r="S924" s="50" t="s">
        <v>7226</v>
      </c>
      <c r="T924" s="4" t="s">
        <v>7226</v>
      </c>
      <c r="U924" s="4">
        <v>3.6</v>
      </c>
    </row>
    <row r="925" spans="1:21" x14ac:dyDescent="0.25">
      <c r="A925" s="44">
        <f>IF(IF(Helper_2!$C$3&lt;&gt;"",COUNTIF(G925:H925,"*"&amp;Helper_2!$C$3&amp;"*"),0)&gt;0,MAX($A$4:A924)+1,0)</f>
        <v>0</v>
      </c>
      <c r="B925" s="44">
        <v>922</v>
      </c>
      <c r="C925" s="44">
        <f>IF(E925="","",IF(COUNTIF($G$4:G925,G925)=1,MAX($C$4:C924)+1,""))</f>
        <v>827</v>
      </c>
      <c r="D925" s="44">
        <v>922</v>
      </c>
      <c r="E925" s="50" t="s">
        <v>5718</v>
      </c>
      <c r="F925" s="50" t="s">
        <v>10016</v>
      </c>
      <c r="G925" s="50" t="s">
        <v>3802</v>
      </c>
      <c r="H925" s="50" t="s">
        <v>3802</v>
      </c>
      <c r="I925" s="50" t="s">
        <v>2389</v>
      </c>
      <c r="J925" s="50">
        <v>2263305</v>
      </c>
      <c r="K925" s="50" t="s">
        <v>7</v>
      </c>
      <c r="L925" s="50" t="s">
        <v>2661</v>
      </c>
      <c r="M925" s="50" t="s">
        <v>143</v>
      </c>
      <c r="N925" s="50" t="s">
        <v>6261</v>
      </c>
      <c r="O925" s="50">
        <v>1000789</v>
      </c>
      <c r="P925" s="50" t="s">
        <v>7150</v>
      </c>
      <c r="Q925" s="50" t="s">
        <v>985</v>
      </c>
      <c r="R925" s="50" t="s">
        <v>8</v>
      </c>
      <c r="S925" s="50" t="s">
        <v>10017</v>
      </c>
      <c r="T925" s="4" t="s">
        <v>10017</v>
      </c>
      <c r="U925" s="4">
        <v>1</v>
      </c>
    </row>
    <row r="926" spans="1:21" x14ac:dyDescent="0.25">
      <c r="A926" s="44">
        <f>IF(IF(Helper_2!$C$3&lt;&gt;"",COUNTIF(G926:H926,"*"&amp;Helper_2!$C$3&amp;"*"),0)&gt;0,MAX($A$4:A925)+1,0)</f>
        <v>0</v>
      </c>
      <c r="B926" s="44">
        <v>923</v>
      </c>
      <c r="C926" s="44">
        <f>IF(E926="","",IF(COUNTIF($G$4:G926,G926)=1,MAX($C$4:C925)+1,""))</f>
        <v>828</v>
      </c>
      <c r="D926" s="44">
        <v>923</v>
      </c>
      <c r="E926" s="50" t="s">
        <v>4870</v>
      </c>
      <c r="F926" s="50" t="s">
        <v>8680</v>
      </c>
      <c r="G926" s="50" t="s">
        <v>1845</v>
      </c>
      <c r="H926" s="50" t="s">
        <v>1845</v>
      </c>
      <c r="I926" s="50" t="s">
        <v>2389</v>
      </c>
      <c r="J926" s="50">
        <v>2263299</v>
      </c>
      <c r="K926" s="50" t="s">
        <v>7</v>
      </c>
      <c r="L926" s="50" t="s">
        <v>9</v>
      </c>
      <c r="M926" s="50" t="s">
        <v>143</v>
      </c>
      <c r="N926" s="50" t="s">
        <v>6261</v>
      </c>
      <c r="O926" s="50">
        <v>994084</v>
      </c>
      <c r="P926" s="50" t="s">
        <v>7170</v>
      </c>
      <c r="Q926" s="50" t="s">
        <v>639</v>
      </c>
      <c r="R926" s="50" t="s">
        <v>10</v>
      </c>
      <c r="S926" s="50" t="s">
        <v>8681</v>
      </c>
      <c r="T926" s="4" t="s">
        <v>8681</v>
      </c>
      <c r="U926" s="4">
        <v>0.61199999999999999</v>
      </c>
    </row>
    <row r="927" spans="1:21" x14ac:dyDescent="0.25">
      <c r="A927" s="44">
        <f>IF(IF(Helper_2!$C$3&lt;&gt;"",COUNTIF(G927:H927,"*"&amp;Helper_2!$C$3&amp;"*"),0)&gt;0,MAX($A$4:A926)+1,0)</f>
        <v>0</v>
      </c>
      <c r="B927" s="44">
        <v>924</v>
      </c>
      <c r="C927" s="44">
        <f>IF(E927="","",IF(COUNTIF($G$4:G927,G927)=1,MAX($C$4:C926)+1,""))</f>
        <v>829</v>
      </c>
      <c r="D927" s="44">
        <v>924</v>
      </c>
      <c r="E927" s="50" t="s">
        <v>4869</v>
      </c>
      <c r="F927" s="50" t="s">
        <v>8678</v>
      </c>
      <c r="G927" s="50" t="s">
        <v>1844</v>
      </c>
      <c r="H927" s="50" t="s">
        <v>1844</v>
      </c>
      <c r="I927" s="50" t="s">
        <v>2389</v>
      </c>
      <c r="J927" s="50">
        <v>2263296</v>
      </c>
      <c r="K927" s="50" t="s">
        <v>7</v>
      </c>
      <c r="L927" s="50" t="s">
        <v>9</v>
      </c>
      <c r="M927" s="50" t="s">
        <v>143</v>
      </c>
      <c r="N927" s="50" t="s">
        <v>6261</v>
      </c>
      <c r="O927" s="50">
        <v>994084</v>
      </c>
      <c r="P927" s="50" t="s">
        <v>7170</v>
      </c>
      <c r="Q927" s="50" t="s">
        <v>638</v>
      </c>
      <c r="R927" s="50" t="s">
        <v>10</v>
      </c>
      <c r="S927" s="50" t="s">
        <v>8679</v>
      </c>
      <c r="T927" s="4" t="s">
        <v>8679</v>
      </c>
      <c r="U927" s="4">
        <v>0.44600000000000001</v>
      </c>
    </row>
    <row r="928" spans="1:21" x14ac:dyDescent="0.25">
      <c r="A928" s="44">
        <f>IF(IF(Helper_2!$C$3&lt;&gt;"",COUNTIF(G928:H928,"*"&amp;Helper_2!$C$3&amp;"*"),0)&gt;0,MAX($A$4:A927)+1,0)</f>
        <v>0</v>
      </c>
      <c r="B928" s="44">
        <v>925</v>
      </c>
      <c r="C928" s="44">
        <f>IF(E928="","",IF(COUNTIF($G$4:G928,G928)=1,MAX($C$4:C927)+1,""))</f>
        <v>830</v>
      </c>
      <c r="D928" s="44">
        <v>925</v>
      </c>
      <c r="E928" s="50" t="s">
        <v>5533</v>
      </c>
      <c r="F928" s="50" t="s">
        <v>9750</v>
      </c>
      <c r="G928" s="50" t="s">
        <v>2268</v>
      </c>
      <c r="H928" s="50" t="s">
        <v>2268</v>
      </c>
      <c r="I928" s="50" t="s">
        <v>2389</v>
      </c>
      <c r="J928" s="50">
        <v>2263294</v>
      </c>
      <c r="K928" s="50" t="s">
        <v>7</v>
      </c>
      <c r="L928" s="50" t="s">
        <v>9</v>
      </c>
      <c r="M928" s="50" t="s">
        <v>143</v>
      </c>
      <c r="N928" s="50" t="s">
        <v>6261</v>
      </c>
      <c r="O928" s="50">
        <v>1000789</v>
      </c>
      <c r="P928" s="50" t="s">
        <v>7150</v>
      </c>
      <c r="Q928" s="50" t="s">
        <v>978</v>
      </c>
      <c r="R928" s="50" t="s">
        <v>10</v>
      </c>
      <c r="S928" s="50" t="s">
        <v>9751</v>
      </c>
      <c r="T928" s="4" t="s">
        <v>9751</v>
      </c>
      <c r="U928" s="4">
        <v>0.216</v>
      </c>
    </row>
    <row r="929" spans="1:21" x14ac:dyDescent="0.25">
      <c r="A929" s="44">
        <f>IF(IF(Helper_2!$C$3&lt;&gt;"",COUNTIF(G929:H929,"*"&amp;Helper_2!$C$3&amp;"*"),0)&gt;0,MAX($A$4:A928)+1,0)</f>
        <v>0</v>
      </c>
      <c r="B929" s="44">
        <v>926</v>
      </c>
      <c r="C929" s="44">
        <f>IF(E929="","",IF(COUNTIF($G$4:G929,G929)=1,MAX($C$4:C928)+1,""))</f>
        <v>831</v>
      </c>
      <c r="D929" s="44">
        <v>926</v>
      </c>
      <c r="E929" s="50" t="s">
        <v>5531</v>
      </c>
      <c r="F929" s="50" t="s">
        <v>9746</v>
      </c>
      <c r="G929" s="50" t="s">
        <v>2266</v>
      </c>
      <c r="H929" s="50" t="s">
        <v>2266</v>
      </c>
      <c r="I929" s="50" t="s">
        <v>2389</v>
      </c>
      <c r="J929" s="50">
        <v>2263291</v>
      </c>
      <c r="K929" s="50" t="s">
        <v>7</v>
      </c>
      <c r="L929" s="50" t="s">
        <v>9</v>
      </c>
      <c r="M929" s="50" t="s">
        <v>143</v>
      </c>
      <c r="N929" s="50" t="s">
        <v>6261</v>
      </c>
      <c r="O929" s="50">
        <v>1000789</v>
      </c>
      <c r="P929" s="50" t="s">
        <v>7150</v>
      </c>
      <c r="Q929" s="50" t="s">
        <v>976</v>
      </c>
      <c r="R929" s="50" t="s">
        <v>10</v>
      </c>
      <c r="S929" s="50" t="s">
        <v>9747</v>
      </c>
      <c r="T929" s="4" t="s">
        <v>9747</v>
      </c>
      <c r="U929" s="4">
        <v>0.28799999999999998</v>
      </c>
    </row>
    <row r="930" spans="1:21" x14ac:dyDescent="0.25">
      <c r="A930" s="44">
        <f>IF(IF(Helper_2!$C$3&lt;&gt;"",COUNTIF(G930:H930,"*"&amp;Helper_2!$C$3&amp;"*"),0)&gt;0,MAX($A$4:A929)+1,0)</f>
        <v>0</v>
      </c>
      <c r="B930" s="44">
        <v>927</v>
      </c>
      <c r="C930" s="44">
        <f>IF(E930="","",IF(COUNTIF($G$4:G930,G930)=1,MAX($C$4:C929)+1,""))</f>
        <v>832</v>
      </c>
      <c r="D930" s="44">
        <v>927</v>
      </c>
      <c r="E930" s="50" t="s">
        <v>5527</v>
      </c>
      <c r="F930" s="50" t="s">
        <v>9738</v>
      </c>
      <c r="G930" s="50" t="s">
        <v>2264</v>
      </c>
      <c r="H930" s="50" t="s">
        <v>2264</v>
      </c>
      <c r="I930" s="50" t="s">
        <v>2389</v>
      </c>
      <c r="J930" s="50">
        <v>2263290</v>
      </c>
      <c r="K930" s="50" t="s">
        <v>7</v>
      </c>
      <c r="L930" s="50" t="s">
        <v>9</v>
      </c>
      <c r="M930" s="50" t="s">
        <v>143</v>
      </c>
      <c r="N930" s="50" t="s">
        <v>6261</v>
      </c>
      <c r="O930" s="50">
        <v>1000789</v>
      </c>
      <c r="P930" s="50" t="s">
        <v>7150</v>
      </c>
      <c r="Q930" s="50" t="s">
        <v>974</v>
      </c>
      <c r="R930" s="50" t="s">
        <v>10</v>
      </c>
      <c r="S930" s="50" t="s">
        <v>9739</v>
      </c>
      <c r="T930" s="4" t="s">
        <v>9739</v>
      </c>
      <c r="U930" s="4">
        <v>0.37440000000000001</v>
      </c>
    </row>
    <row r="931" spans="1:21" x14ac:dyDescent="0.25">
      <c r="A931" s="44">
        <f>IF(IF(Helper_2!$C$3&lt;&gt;"",COUNTIF(G931:H931,"*"&amp;Helper_2!$C$3&amp;"*"),0)&gt;0,MAX($A$4:A930)+1,0)</f>
        <v>0</v>
      </c>
      <c r="B931" s="44">
        <v>928</v>
      </c>
      <c r="C931" s="44">
        <f>IF(E931="","",IF(COUNTIF($G$4:G931,G931)=1,MAX($C$4:C930)+1,""))</f>
        <v>833</v>
      </c>
      <c r="D931" s="44">
        <v>928</v>
      </c>
      <c r="E931" s="50" t="s">
        <v>5694</v>
      </c>
      <c r="F931" s="50" t="s">
        <v>9993</v>
      </c>
      <c r="G931" s="50" t="s">
        <v>2361</v>
      </c>
      <c r="H931" s="50" t="s">
        <v>2361</v>
      </c>
      <c r="I931" s="50" t="s">
        <v>2389</v>
      </c>
      <c r="J931" s="50">
        <v>2263287</v>
      </c>
      <c r="K931" s="50" t="s">
        <v>7</v>
      </c>
      <c r="L931" s="50" t="s">
        <v>9</v>
      </c>
      <c r="M931" s="50" t="s">
        <v>143</v>
      </c>
      <c r="N931" s="50" t="s">
        <v>6261</v>
      </c>
      <c r="O931" s="50">
        <v>1000789</v>
      </c>
      <c r="P931" s="50" t="s">
        <v>7150</v>
      </c>
      <c r="Q931" s="50" t="s">
        <v>3788</v>
      </c>
      <c r="R931" s="50" t="s">
        <v>15</v>
      </c>
      <c r="S931" s="50" t="s">
        <v>9994</v>
      </c>
      <c r="T931" s="4" t="s">
        <v>9994</v>
      </c>
      <c r="U931" s="4">
        <v>32</v>
      </c>
    </row>
    <row r="932" spans="1:21" x14ac:dyDescent="0.25">
      <c r="A932" s="44">
        <f>IF(IF(Helper_2!$C$3&lt;&gt;"",COUNTIF(G932:H932,"*"&amp;Helper_2!$C$3&amp;"*"),0)&gt;0,MAX($A$4:A931)+1,0)</f>
        <v>0</v>
      </c>
      <c r="B932" s="44">
        <v>929</v>
      </c>
      <c r="C932" s="44">
        <f>IF(E932="","",IF(COUNTIF($G$4:G932,G932)=1,MAX($C$4:C931)+1,""))</f>
        <v>834</v>
      </c>
      <c r="D932" s="44">
        <v>929</v>
      </c>
      <c r="E932" s="50" t="s">
        <v>5401</v>
      </c>
      <c r="F932" s="50" t="s">
        <v>9535</v>
      </c>
      <c r="G932" s="50" t="s">
        <v>2201</v>
      </c>
      <c r="H932" s="50" t="s">
        <v>2201</v>
      </c>
      <c r="I932" s="50" t="s">
        <v>2389</v>
      </c>
      <c r="J932" s="50">
        <v>2263286</v>
      </c>
      <c r="K932" s="50" t="s">
        <v>7</v>
      </c>
      <c r="L932" s="50" t="s">
        <v>9</v>
      </c>
      <c r="M932" s="50" t="s">
        <v>143</v>
      </c>
      <c r="N932" s="50" t="s">
        <v>6261</v>
      </c>
      <c r="O932" s="50">
        <v>1000789</v>
      </c>
      <c r="P932" s="50" t="s">
        <v>7150</v>
      </c>
      <c r="Q932" s="50" t="s">
        <v>917</v>
      </c>
      <c r="R932" s="50" t="s">
        <v>10</v>
      </c>
      <c r="S932" s="50" t="s">
        <v>9536</v>
      </c>
      <c r="T932" s="4" t="s">
        <v>9536</v>
      </c>
      <c r="U932" s="4">
        <v>0.14399999999999999</v>
      </c>
    </row>
    <row r="933" spans="1:21" x14ac:dyDescent="0.25">
      <c r="A933" s="44">
        <f>IF(IF(Helper_2!$C$3&lt;&gt;"",COUNTIF(G933:H933,"*"&amp;Helper_2!$C$3&amp;"*"),0)&gt;0,MAX($A$4:A932)+1,0)</f>
        <v>0</v>
      </c>
      <c r="B933" s="44">
        <v>930</v>
      </c>
      <c r="C933" s="44">
        <f>IF(E933="","",IF(COUNTIF($G$4:G933,G933)=1,MAX($C$4:C932)+1,""))</f>
        <v>835</v>
      </c>
      <c r="D933" s="44">
        <v>930</v>
      </c>
      <c r="E933" s="50" t="s">
        <v>5244</v>
      </c>
      <c r="F933" s="50" t="s">
        <v>9258</v>
      </c>
      <c r="G933" s="50" t="s">
        <v>3422</v>
      </c>
      <c r="H933" s="50" t="s">
        <v>3422</v>
      </c>
      <c r="I933" s="50" t="s">
        <v>2389</v>
      </c>
      <c r="J933" s="50">
        <v>2263283</v>
      </c>
      <c r="K933" s="50" t="s">
        <v>7</v>
      </c>
      <c r="L933" s="50" t="s">
        <v>2661</v>
      </c>
      <c r="M933" s="50" t="s">
        <v>143</v>
      </c>
      <c r="N933" s="50" t="s">
        <v>6261</v>
      </c>
      <c r="O933" s="50">
        <v>1000789</v>
      </c>
      <c r="P933" s="50" t="s">
        <v>7150</v>
      </c>
      <c r="Q933" s="50" t="s">
        <v>3423</v>
      </c>
      <c r="R933" s="50" t="s">
        <v>10</v>
      </c>
      <c r="S933" s="50" t="s">
        <v>9259</v>
      </c>
      <c r="T933" s="4" t="s">
        <v>9259</v>
      </c>
      <c r="U933" s="4">
        <v>3.24</v>
      </c>
    </row>
    <row r="934" spans="1:21" x14ac:dyDescent="0.25">
      <c r="A934" s="44">
        <f>IF(IF(Helper_2!$C$3&lt;&gt;"",COUNTIF(G934:H934,"*"&amp;Helper_2!$C$3&amp;"*"),0)&gt;0,MAX($A$4:A933)+1,0)</f>
        <v>0</v>
      </c>
      <c r="B934" s="44">
        <v>931</v>
      </c>
      <c r="C934" s="44">
        <f>IF(E934="","",IF(COUNTIF($G$4:G934,G934)=1,MAX($C$4:C933)+1,""))</f>
        <v>836</v>
      </c>
      <c r="D934" s="44">
        <v>931</v>
      </c>
      <c r="E934" s="50" t="s">
        <v>5242</v>
      </c>
      <c r="F934" s="50" t="s">
        <v>9254</v>
      </c>
      <c r="G934" s="50" t="s">
        <v>3418</v>
      </c>
      <c r="H934" s="50" t="s">
        <v>3418</v>
      </c>
      <c r="I934" s="50" t="s">
        <v>2389</v>
      </c>
      <c r="J934" s="50">
        <v>2263277</v>
      </c>
      <c r="K934" s="50" t="s">
        <v>7</v>
      </c>
      <c r="L934" s="50" t="s">
        <v>2661</v>
      </c>
      <c r="M934" s="50" t="s">
        <v>143</v>
      </c>
      <c r="N934" s="50" t="s">
        <v>6261</v>
      </c>
      <c r="O934" s="50">
        <v>1000789</v>
      </c>
      <c r="P934" s="50" t="s">
        <v>7150</v>
      </c>
      <c r="Q934" s="50" t="s">
        <v>3419</v>
      </c>
      <c r="R934" s="50" t="s">
        <v>10</v>
      </c>
      <c r="S934" s="50" t="s">
        <v>9255</v>
      </c>
      <c r="T934" s="4" t="s">
        <v>9255</v>
      </c>
      <c r="U934" s="4">
        <v>2.59</v>
      </c>
    </row>
    <row r="935" spans="1:21" x14ac:dyDescent="0.25">
      <c r="A935" s="44">
        <f>IF(IF(Helper_2!$C$3&lt;&gt;"",COUNTIF(G935:H935,"*"&amp;Helper_2!$C$3&amp;"*"),0)&gt;0,MAX($A$4:A934)+1,0)</f>
        <v>0</v>
      </c>
      <c r="B935" s="44">
        <v>932</v>
      </c>
      <c r="C935" s="44">
        <f>IF(E935="","",IF(COUNTIF($G$4:G935,G935)=1,MAX($C$4:C934)+1,""))</f>
        <v>837</v>
      </c>
      <c r="D935" s="44">
        <v>932</v>
      </c>
      <c r="E935" s="50" t="s">
        <v>5563</v>
      </c>
      <c r="F935" s="50" t="s">
        <v>9804</v>
      </c>
      <c r="G935" s="50" t="s">
        <v>3658</v>
      </c>
      <c r="H935" s="50" t="s">
        <v>3658</v>
      </c>
      <c r="I935" s="50" t="s">
        <v>2389</v>
      </c>
      <c r="J935" s="50">
        <v>2262688</v>
      </c>
      <c r="K935" s="50" t="s">
        <v>7</v>
      </c>
      <c r="L935" s="50" t="s">
        <v>2661</v>
      </c>
      <c r="M935" s="50" t="s">
        <v>143</v>
      </c>
      <c r="N935" s="50" t="s">
        <v>6261</v>
      </c>
      <c r="O935" s="50">
        <v>1000789</v>
      </c>
      <c r="P935" s="50" t="s">
        <v>7150</v>
      </c>
      <c r="Q935" s="50" t="s">
        <v>3659</v>
      </c>
      <c r="R935" s="50" t="s">
        <v>10</v>
      </c>
      <c r="S935" s="50" t="s">
        <v>9805</v>
      </c>
      <c r="T935" s="4" t="s">
        <v>9805</v>
      </c>
      <c r="U935" s="4">
        <v>0.28999999999999998</v>
      </c>
    </row>
    <row r="936" spans="1:21" x14ac:dyDescent="0.25">
      <c r="A936" s="44">
        <f>IF(IF(Helper_2!$C$3&lt;&gt;"",COUNTIF(G936:H936,"*"&amp;Helper_2!$C$3&amp;"*"),0)&gt;0,MAX($A$4:A935)+1,0)</f>
        <v>0</v>
      </c>
      <c r="B936" s="44">
        <v>933</v>
      </c>
      <c r="C936" s="44">
        <f>IF(E936="","",IF(COUNTIF($G$4:G936,G936)=1,MAX($C$4:C935)+1,""))</f>
        <v>838</v>
      </c>
      <c r="D936" s="44">
        <v>933</v>
      </c>
      <c r="E936" s="50" t="s">
        <v>4024</v>
      </c>
      <c r="F936" s="50" t="s">
        <v>7227</v>
      </c>
      <c r="G936" s="50" t="s">
        <v>1301</v>
      </c>
      <c r="H936" s="50" t="s">
        <v>1301</v>
      </c>
      <c r="I936" s="50" t="s">
        <v>2389</v>
      </c>
      <c r="J936" s="50">
        <v>2262686</v>
      </c>
      <c r="K936" s="50" t="s">
        <v>7</v>
      </c>
      <c r="L936" s="50" t="s">
        <v>9</v>
      </c>
      <c r="M936" s="50" t="s">
        <v>143</v>
      </c>
      <c r="N936" s="50" t="s">
        <v>6261</v>
      </c>
      <c r="O936" s="50">
        <v>1000789</v>
      </c>
      <c r="P936" s="50" t="s">
        <v>7150</v>
      </c>
      <c r="Q936" s="50" t="s">
        <v>226</v>
      </c>
      <c r="R936" s="50" t="s">
        <v>10</v>
      </c>
      <c r="S936" s="50" t="s">
        <v>7228</v>
      </c>
      <c r="T936" s="4" t="s">
        <v>7228</v>
      </c>
      <c r="U936" s="4">
        <v>1.008</v>
      </c>
    </row>
    <row r="937" spans="1:21" x14ac:dyDescent="0.25">
      <c r="A937" s="44">
        <f>IF(IF(Helper_2!$C$3&lt;&gt;"",COUNTIF(G937:H937,"*"&amp;Helper_2!$C$3&amp;"*"),0)&gt;0,MAX($A$4:A936)+1,0)</f>
        <v>0</v>
      </c>
      <c r="B937" s="44">
        <v>934</v>
      </c>
      <c r="C937" s="44">
        <f>IF(E937="","",IF(COUNTIF($G$4:G937,G937)=1,MAX($C$4:C936)+1,""))</f>
        <v>839</v>
      </c>
      <c r="D937" s="44">
        <v>934</v>
      </c>
      <c r="E937" s="50" t="s">
        <v>5280</v>
      </c>
      <c r="F937" s="50" t="s">
        <v>9313</v>
      </c>
      <c r="G937" s="50" t="s">
        <v>2117</v>
      </c>
      <c r="H937" s="50" t="s">
        <v>2117</v>
      </c>
      <c r="I937" s="50" t="s">
        <v>2389</v>
      </c>
      <c r="J937" s="50">
        <v>2262679</v>
      </c>
      <c r="K937" s="50" t="s">
        <v>7</v>
      </c>
      <c r="L937" s="50" t="s">
        <v>9</v>
      </c>
      <c r="M937" s="50" t="s">
        <v>143</v>
      </c>
      <c r="N937" s="50" t="s">
        <v>6261</v>
      </c>
      <c r="O937" s="50">
        <v>1000789</v>
      </c>
      <c r="P937" s="50" t="s">
        <v>7150</v>
      </c>
      <c r="Q937" s="50" t="s">
        <v>3454</v>
      </c>
      <c r="R937" s="50" t="s">
        <v>15</v>
      </c>
      <c r="S937" s="50" t="s">
        <v>9314</v>
      </c>
      <c r="T937" s="4" t="s">
        <v>9314</v>
      </c>
      <c r="U937" s="4">
        <v>1</v>
      </c>
    </row>
    <row r="938" spans="1:21" x14ac:dyDescent="0.25">
      <c r="A938" s="44">
        <f>IF(IF(Helper_2!$C$3&lt;&gt;"",COUNTIF(G938:H938,"*"&amp;Helper_2!$C$3&amp;"*"),0)&gt;0,MAX($A$4:A937)+1,0)</f>
        <v>0</v>
      </c>
      <c r="B938" s="44">
        <v>935</v>
      </c>
      <c r="C938" s="44">
        <f>IF(E938="","",IF(COUNTIF($G$4:G938,G938)=1,MAX($C$4:C937)+1,""))</f>
        <v>840</v>
      </c>
      <c r="D938" s="44">
        <v>935</v>
      </c>
      <c r="E938" s="50" t="s">
        <v>5238</v>
      </c>
      <c r="F938" s="50" t="s">
        <v>9246</v>
      </c>
      <c r="G938" s="50" t="s">
        <v>3412</v>
      </c>
      <c r="H938" s="50" t="s">
        <v>3412</v>
      </c>
      <c r="I938" s="50" t="s">
        <v>2389</v>
      </c>
      <c r="J938" s="50">
        <v>2262677</v>
      </c>
      <c r="K938" s="50" t="s">
        <v>7</v>
      </c>
      <c r="L938" s="50" t="s">
        <v>2661</v>
      </c>
      <c r="M938" s="50" t="s">
        <v>143</v>
      </c>
      <c r="N938" s="50" t="s">
        <v>6261</v>
      </c>
      <c r="O938" s="50">
        <v>1000789</v>
      </c>
      <c r="P938" s="50" t="s">
        <v>7150</v>
      </c>
      <c r="Q938" s="50" t="s">
        <v>3413</v>
      </c>
      <c r="R938" s="50" t="s">
        <v>10</v>
      </c>
      <c r="S938" s="50" t="s">
        <v>9247</v>
      </c>
      <c r="T938" s="4" t="s">
        <v>9247</v>
      </c>
      <c r="U938" s="4">
        <v>3.24</v>
      </c>
    </row>
    <row r="939" spans="1:21" x14ac:dyDescent="0.25">
      <c r="A939" s="44">
        <f>IF(IF(Helper_2!$C$3&lt;&gt;"",COUNTIF(G939:H939,"*"&amp;Helper_2!$C$3&amp;"*"),0)&gt;0,MAX($A$4:A938)+1,0)</f>
        <v>0</v>
      </c>
      <c r="B939" s="44">
        <v>936</v>
      </c>
      <c r="C939" s="44">
        <f>IF(E939="","",IF(COUNTIF($G$4:G939,G939)=1,MAX($C$4:C938)+1,""))</f>
        <v>841</v>
      </c>
      <c r="D939" s="44">
        <v>936</v>
      </c>
      <c r="E939" s="50" t="s">
        <v>5293</v>
      </c>
      <c r="F939" s="50" t="s">
        <v>9339</v>
      </c>
      <c r="G939" s="50" t="s">
        <v>3458</v>
      </c>
      <c r="H939" s="50" t="s">
        <v>3458</v>
      </c>
      <c r="I939" s="50" t="s">
        <v>2389</v>
      </c>
      <c r="J939" s="50">
        <v>2262599</v>
      </c>
      <c r="K939" s="50" t="s">
        <v>7</v>
      </c>
      <c r="L939" s="50" t="s">
        <v>2656</v>
      </c>
      <c r="M939" s="50" t="s">
        <v>143</v>
      </c>
      <c r="N939" s="50" t="s">
        <v>6261</v>
      </c>
      <c r="O939" s="50">
        <v>1000789</v>
      </c>
      <c r="P939" s="50" t="s">
        <v>7150</v>
      </c>
      <c r="Q939" s="50" t="s">
        <v>3459</v>
      </c>
      <c r="R939" s="50" t="s">
        <v>15</v>
      </c>
      <c r="S939" s="50" t="s">
        <v>9340</v>
      </c>
      <c r="T939" s="4" t="s">
        <v>9340</v>
      </c>
      <c r="U939" s="4">
        <v>0.15</v>
      </c>
    </row>
    <row r="940" spans="1:21" x14ac:dyDescent="0.25">
      <c r="A940" s="44">
        <f>IF(IF(Helper_2!$C$3&lt;&gt;"",COUNTIF(G940:H940,"*"&amp;Helper_2!$C$3&amp;"*"),0)&gt;0,MAX($A$4:A939)+1,0)</f>
        <v>0</v>
      </c>
      <c r="B940" s="44">
        <v>937</v>
      </c>
      <c r="C940" s="44">
        <f>IF(E940="","",IF(COUNTIF($G$4:G940,G940)=1,MAX($C$4:C939)+1,""))</f>
        <v>842</v>
      </c>
      <c r="D940" s="44">
        <v>937</v>
      </c>
      <c r="E940" s="50" t="s">
        <v>5278</v>
      </c>
      <c r="F940" s="50" t="s">
        <v>11581</v>
      </c>
      <c r="G940" s="50" t="s">
        <v>2115</v>
      </c>
      <c r="H940" s="50" t="s">
        <v>2115</v>
      </c>
      <c r="I940" s="50" t="s">
        <v>2389</v>
      </c>
      <c r="J940" s="50">
        <v>2262594</v>
      </c>
      <c r="K940" s="50" t="s">
        <v>7</v>
      </c>
      <c r="L940" s="50" t="s">
        <v>9</v>
      </c>
      <c r="M940" s="50" t="s">
        <v>143</v>
      </c>
      <c r="N940" s="50" t="s">
        <v>6261</v>
      </c>
      <c r="O940" s="50">
        <v>1000789</v>
      </c>
      <c r="P940" s="50" t="s">
        <v>7150</v>
      </c>
      <c r="Q940" s="50" t="s">
        <v>3452</v>
      </c>
      <c r="R940" s="50" t="s">
        <v>15</v>
      </c>
      <c r="S940" s="50" t="s">
        <v>11582</v>
      </c>
      <c r="T940" s="4" t="s">
        <v>11582</v>
      </c>
      <c r="U940" s="4">
        <v>0</v>
      </c>
    </row>
    <row r="941" spans="1:21" x14ac:dyDescent="0.25">
      <c r="A941" s="44">
        <f>IF(IF(Helper_2!$C$3&lt;&gt;"",COUNTIF(G941:H941,"*"&amp;Helper_2!$C$3&amp;"*"),0)&gt;0,MAX($A$4:A940)+1,0)</f>
        <v>0</v>
      </c>
      <c r="B941" s="44">
        <v>938</v>
      </c>
      <c r="C941" s="44">
        <f>IF(E941="","",IF(COUNTIF($G$4:G941,G941)=1,MAX($C$4:C940)+1,""))</f>
        <v>843</v>
      </c>
      <c r="D941" s="44">
        <v>938</v>
      </c>
      <c r="E941" s="50" t="s">
        <v>5276</v>
      </c>
      <c r="F941" s="50" t="s">
        <v>9309</v>
      </c>
      <c r="G941" s="50" t="s">
        <v>3449</v>
      </c>
      <c r="H941" s="50" t="s">
        <v>3449</v>
      </c>
      <c r="I941" s="50" t="s">
        <v>2389</v>
      </c>
      <c r="J941" s="50">
        <v>2262593</v>
      </c>
      <c r="K941" s="50" t="s">
        <v>7</v>
      </c>
      <c r="L941" s="50" t="s">
        <v>2656</v>
      </c>
      <c r="M941" s="50" t="s">
        <v>143</v>
      </c>
      <c r="N941" s="50" t="s">
        <v>6261</v>
      </c>
      <c r="O941" s="50">
        <v>1000789</v>
      </c>
      <c r="P941" s="50" t="s">
        <v>7150</v>
      </c>
      <c r="Q941" s="50" t="s">
        <v>3450</v>
      </c>
      <c r="R941" s="50" t="s">
        <v>8</v>
      </c>
      <c r="S941" s="50" t="s">
        <v>9310</v>
      </c>
      <c r="T941" s="4" t="s">
        <v>9310</v>
      </c>
      <c r="U941" s="4">
        <v>0</v>
      </c>
    </row>
    <row r="942" spans="1:21" x14ac:dyDescent="0.25">
      <c r="A942" s="44">
        <f>IF(IF(Helper_2!$C$3&lt;&gt;"",COUNTIF(G942:H942,"*"&amp;Helper_2!$C$3&amp;"*"),0)&gt;0,MAX($A$4:A941)+1,0)</f>
        <v>0</v>
      </c>
      <c r="B942" s="44">
        <v>939</v>
      </c>
      <c r="C942" s="44">
        <f>IF(E942="","",IF(COUNTIF($G$4:G942,G942)=1,MAX($C$4:C941)+1,""))</f>
        <v>844</v>
      </c>
      <c r="D942" s="44">
        <v>939</v>
      </c>
      <c r="E942" s="50" t="s">
        <v>5236</v>
      </c>
      <c r="F942" s="50" t="s">
        <v>9242</v>
      </c>
      <c r="G942" s="50" t="s">
        <v>3408</v>
      </c>
      <c r="H942" s="50" t="s">
        <v>3408</v>
      </c>
      <c r="I942" s="50" t="s">
        <v>2389</v>
      </c>
      <c r="J942" s="50">
        <v>2262591</v>
      </c>
      <c r="K942" s="50" t="s">
        <v>7</v>
      </c>
      <c r="L942" s="50" t="s">
        <v>2661</v>
      </c>
      <c r="M942" s="50" t="s">
        <v>143</v>
      </c>
      <c r="N942" s="50" t="s">
        <v>6261</v>
      </c>
      <c r="O942" s="50">
        <v>1000789</v>
      </c>
      <c r="P942" s="50" t="s">
        <v>7150</v>
      </c>
      <c r="Q942" s="50" t="s">
        <v>3409</v>
      </c>
      <c r="R942" s="50" t="s">
        <v>10</v>
      </c>
      <c r="S942" s="50" t="s">
        <v>9243</v>
      </c>
      <c r="T942" s="4" t="s">
        <v>9243</v>
      </c>
      <c r="U942" s="4">
        <v>2.5299999999999998</v>
      </c>
    </row>
    <row r="943" spans="1:21" x14ac:dyDescent="0.25">
      <c r="A943" s="44">
        <f>IF(IF(Helper_2!$C$3&lt;&gt;"",COUNTIF(G943:H943,"*"&amp;Helper_2!$C$3&amp;"*"),0)&gt;0,MAX($A$4:A942)+1,0)</f>
        <v>0</v>
      </c>
      <c r="B943" s="44">
        <v>940</v>
      </c>
      <c r="C943" s="44">
        <f>IF(E943="","",IF(COUNTIF($G$4:G943,G943)=1,MAX($C$4:C942)+1,""))</f>
        <v>845</v>
      </c>
      <c r="D943" s="44">
        <v>940</v>
      </c>
      <c r="E943" s="50" t="s">
        <v>5282</v>
      </c>
      <c r="F943" s="50" t="s">
        <v>9317</v>
      </c>
      <c r="G943" s="50" t="s">
        <v>2119</v>
      </c>
      <c r="H943" s="50" t="s">
        <v>2119</v>
      </c>
      <c r="I943" s="50" t="s">
        <v>2389</v>
      </c>
      <c r="J943" s="50">
        <v>2262590</v>
      </c>
      <c r="K943" s="50" t="s">
        <v>7</v>
      </c>
      <c r="L943" s="50" t="s">
        <v>9</v>
      </c>
      <c r="M943" s="50" t="s">
        <v>143</v>
      </c>
      <c r="N943" s="50" t="s">
        <v>6261</v>
      </c>
      <c r="O943" s="50">
        <v>1000789</v>
      </c>
      <c r="P943" s="50" t="s">
        <v>7150</v>
      </c>
      <c r="Q943" s="50" t="s">
        <v>853</v>
      </c>
      <c r="R943" s="50" t="s">
        <v>10</v>
      </c>
      <c r="S943" s="50" t="s">
        <v>9318</v>
      </c>
      <c r="T943" s="4" t="s">
        <v>9318</v>
      </c>
      <c r="U943" s="4">
        <v>0.216</v>
      </c>
    </row>
    <row r="944" spans="1:21" x14ac:dyDescent="0.25">
      <c r="A944" s="44">
        <f>IF(IF(Helper_2!$C$3&lt;&gt;"",COUNTIF(G944:H944,"*"&amp;Helper_2!$C$3&amp;"*"),0)&gt;0,MAX($A$4:A943)+1,0)</f>
        <v>0</v>
      </c>
      <c r="B944" s="44">
        <v>941</v>
      </c>
      <c r="C944" s="44">
        <f>IF(E944="","",IF(COUNTIF($G$4:G944,G944)=1,MAX($C$4:C943)+1,""))</f>
        <v>846</v>
      </c>
      <c r="D944" s="44">
        <v>941</v>
      </c>
      <c r="E944" s="50" t="s">
        <v>5667</v>
      </c>
      <c r="F944" s="50" t="s">
        <v>9954</v>
      </c>
      <c r="G944" s="50" t="s">
        <v>3760</v>
      </c>
      <c r="H944" s="50" t="s">
        <v>3760</v>
      </c>
      <c r="I944" s="50" t="s">
        <v>2389</v>
      </c>
      <c r="J944" s="50">
        <v>2262588</v>
      </c>
      <c r="K944" s="50" t="s">
        <v>7</v>
      </c>
      <c r="L944" s="50" t="s">
        <v>2661</v>
      </c>
      <c r="M944" s="50" t="s">
        <v>143</v>
      </c>
      <c r="N944" s="50" t="s">
        <v>6261</v>
      </c>
      <c r="O944" s="50">
        <v>1000789</v>
      </c>
      <c r="P944" s="50" t="s">
        <v>7150</v>
      </c>
      <c r="Q944" s="50" t="s">
        <v>3761</v>
      </c>
      <c r="R944" s="50" t="s">
        <v>8</v>
      </c>
      <c r="S944" s="50" t="s">
        <v>9955</v>
      </c>
      <c r="T944" s="4" t="s">
        <v>9955</v>
      </c>
      <c r="U944" s="4">
        <v>0.7</v>
      </c>
    </row>
    <row r="945" spans="1:21" x14ac:dyDescent="0.25">
      <c r="A945" s="44">
        <f>IF(IF(Helper_2!$C$3&lt;&gt;"",COUNTIF(G945:H945,"*"&amp;Helper_2!$C$3&amp;"*"),0)&gt;0,MAX($A$4:A944)+1,0)</f>
        <v>0</v>
      </c>
      <c r="B945" s="44">
        <v>942</v>
      </c>
      <c r="C945" s="44">
        <f>IF(E945="","",IF(COUNTIF($G$4:G945,G945)=1,MAX($C$4:C944)+1,""))</f>
        <v>847</v>
      </c>
      <c r="D945" s="44">
        <v>942</v>
      </c>
      <c r="E945" s="50" t="s">
        <v>5548</v>
      </c>
      <c r="F945" s="50" t="s">
        <v>9778</v>
      </c>
      <c r="G945" s="50" t="s">
        <v>2279</v>
      </c>
      <c r="H945" s="50" t="s">
        <v>2279</v>
      </c>
      <c r="I945" s="50" t="s">
        <v>2389</v>
      </c>
      <c r="J945" s="50">
        <v>2262586</v>
      </c>
      <c r="K945" s="50" t="s">
        <v>7</v>
      </c>
      <c r="L945" s="50" t="s">
        <v>9</v>
      </c>
      <c r="M945" s="50" t="s">
        <v>143</v>
      </c>
      <c r="N945" s="50" t="s">
        <v>6261</v>
      </c>
      <c r="O945" s="50">
        <v>1000789</v>
      </c>
      <c r="P945" s="50" t="s">
        <v>7150</v>
      </c>
      <c r="Q945" s="50" t="s">
        <v>985</v>
      </c>
      <c r="R945" s="50" t="s">
        <v>8</v>
      </c>
      <c r="S945" s="50" t="s">
        <v>9779</v>
      </c>
      <c r="T945" s="4" t="s">
        <v>9779</v>
      </c>
      <c r="U945" s="4">
        <v>1</v>
      </c>
    </row>
    <row r="946" spans="1:21" x14ac:dyDescent="0.25">
      <c r="A946" s="44">
        <f>IF(IF(Helper_2!$C$3&lt;&gt;"",COUNTIF(G946:H946,"*"&amp;Helper_2!$C$3&amp;"*"),0)&gt;0,MAX($A$4:A945)+1,0)</f>
        <v>0</v>
      </c>
      <c r="B946" s="44">
        <v>943</v>
      </c>
      <c r="C946" s="44">
        <f>IF(E946="","",IF(COUNTIF($G$4:G946,G946)=1,MAX($C$4:C945)+1,""))</f>
        <v>848</v>
      </c>
      <c r="D946" s="44">
        <v>943</v>
      </c>
      <c r="E946" s="50" t="s">
        <v>5552</v>
      </c>
      <c r="F946" s="50" t="s">
        <v>9785</v>
      </c>
      <c r="G946" s="50" t="s">
        <v>3647</v>
      </c>
      <c r="H946" s="50" t="s">
        <v>3647</v>
      </c>
      <c r="I946" s="50" t="s">
        <v>2389</v>
      </c>
      <c r="J946" s="50">
        <v>2262584</v>
      </c>
      <c r="K946" s="50" t="s">
        <v>7</v>
      </c>
      <c r="L946" s="50" t="s">
        <v>2661</v>
      </c>
      <c r="M946" s="50" t="s">
        <v>143</v>
      </c>
      <c r="N946" s="50" t="s">
        <v>6261</v>
      </c>
      <c r="O946" s="50">
        <v>1000789</v>
      </c>
      <c r="P946" s="50" t="s">
        <v>7150</v>
      </c>
      <c r="Q946" s="50" t="s">
        <v>3648</v>
      </c>
      <c r="R946" s="50" t="s">
        <v>8</v>
      </c>
      <c r="S946" s="50" t="s">
        <v>9786</v>
      </c>
      <c r="T946" s="4" t="s">
        <v>9786</v>
      </c>
      <c r="U946" s="4">
        <v>1</v>
      </c>
    </row>
    <row r="947" spans="1:21" x14ac:dyDescent="0.25">
      <c r="A947" s="44">
        <f>IF(IF(Helper_2!$C$3&lt;&gt;"",COUNTIF(G947:H947,"*"&amp;Helper_2!$C$3&amp;"*"),0)&gt;0,MAX($A$4:A946)+1,0)</f>
        <v>0</v>
      </c>
      <c r="B947" s="44">
        <v>944</v>
      </c>
      <c r="C947" s="44">
        <f>IF(E947="","",IF(COUNTIF($G$4:G947,G947)=1,MAX($C$4:C946)+1,""))</f>
        <v>849</v>
      </c>
      <c r="D947" s="44">
        <v>944</v>
      </c>
      <c r="E947" s="50" t="s">
        <v>5360</v>
      </c>
      <c r="F947" s="50" t="s">
        <v>9460</v>
      </c>
      <c r="G947" s="50" t="s">
        <v>3499</v>
      </c>
      <c r="H947" s="50" t="s">
        <v>3499</v>
      </c>
      <c r="I947" s="50" t="s">
        <v>2389</v>
      </c>
      <c r="J947" s="50">
        <v>2262582</v>
      </c>
      <c r="K947" s="50" t="s">
        <v>7</v>
      </c>
      <c r="L947" s="50" t="s">
        <v>9</v>
      </c>
      <c r="M947" s="50" t="s">
        <v>143</v>
      </c>
      <c r="N947" s="50" t="s">
        <v>6261</v>
      </c>
      <c r="O947" s="50">
        <v>1000789</v>
      </c>
      <c r="P947" s="50" t="s">
        <v>7150</v>
      </c>
      <c r="Q947" s="50" t="s">
        <v>3500</v>
      </c>
      <c r="R947" s="50" t="s">
        <v>10</v>
      </c>
      <c r="S947" s="50" t="s">
        <v>9461</v>
      </c>
      <c r="T947" s="4" t="s">
        <v>9461</v>
      </c>
      <c r="U947" s="4">
        <v>0.1</v>
      </c>
    </row>
    <row r="948" spans="1:21" x14ac:dyDescent="0.25">
      <c r="A948" s="44">
        <f>IF(IF(Helper_2!$C$3&lt;&gt;"",COUNTIF(G948:H948,"*"&amp;Helper_2!$C$3&amp;"*"),0)&gt;0,MAX($A$4:A947)+1,0)</f>
        <v>0</v>
      </c>
      <c r="B948" s="44">
        <v>945</v>
      </c>
      <c r="C948" s="44">
        <f>IF(E948="","",IF(COUNTIF($G$4:G948,G948)=1,MAX($C$4:C947)+1,""))</f>
        <v>850</v>
      </c>
      <c r="D948" s="44">
        <v>945</v>
      </c>
      <c r="E948" s="50" t="s">
        <v>5534</v>
      </c>
      <c r="F948" s="50" t="s">
        <v>9752</v>
      </c>
      <c r="G948" s="50" t="s">
        <v>3640</v>
      </c>
      <c r="H948" s="50" t="s">
        <v>3640</v>
      </c>
      <c r="I948" s="50" t="s">
        <v>2389</v>
      </c>
      <c r="J948" s="50">
        <v>2262581</v>
      </c>
      <c r="K948" s="50" t="s">
        <v>7</v>
      </c>
      <c r="L948" s="50" t="s">
        <v>2661</v>
      </c>
      <c r="M948" s="50" t="s">
        <v>143</v>
      </c>
      <c r="N948" s="50" t="s">
        <v>6261</v>
      </c>
      <c r="O948" s="50">
        <v>1000789</v>
      </c>
      <c r="P948" s="50" t="s">
        <v>7150</v>
      </c>
      <c r="Q948" s="50" t="s">
        <v>3641</v>
      </c>
      <c r="R948" s="50" t="s">
        <v>10</v>
      </c>
      <c r="S948" s="50" t="s">
        <v>9753</v>
      </c>
      <c r="T948" s="4" t="s">
        <v>9753</v>
      </c>
      <c r="U948" s="4">
        <v>0.2</v>
      </c>
    </row>
    <row r="949" spans="1:21" x14ac:dyDescent="0.25">
      <c r="A949" s="44">
        <f>IF(IF(Helper_2!$C$3&lt;&gt;"",COUNTIF(G949:H949,"*"&amp;Helper_2!$C$3&amp;"*"),0)&gt;0,MAX($A$4:A948)+1,0)</f>
        <v>0</v>
      </c>
      <c r="B949" s="44">
        <v>946</v>
      </c>
      <c r="C949" s="44">
        <f>IF(E949="","",IF(COUNTIF($G$4:G949,G949)=1,MAX($C$4:C948)+1,""))</f>
        <v>851</v>
      </c>
      <c r="D949" s="44">
        <v>946</v>
      </c>
      <c r="E949" s="50" t="s">
        <v>5604</v>
      </c>
      <c r="F949" s="50" t="s">
        <v>9842</v>
      </c>
      <c r="G949" s="50" t="s">
        <v>2320</v>
      </c>
      <c r="H949" s="50" t="s">
        <v>2320</v>
      </c>
      <c r="I949" s="50" t="s">
        <v>2389</v>
      </c>
      <c r="J949" s="50">
        <v>2262580</v>
      </c>
      <c r="K949" s="50" t="s">
        <v>7</v>
      </c>
      <c r="L949" s="50" t="s">
        <v>9</v>
      </c>
      <c r="M949" s="50" t="s">
        <v>143</v>
      </c>
      <c r="N949" s="50" t="s">
        <v>6261</v>
      </c>
      <c r="O949" s="50">
        <v>1000789</v>
      </c>
      <c r="P949" s="50" t="s">
        <v>7150</v>
      </c>
      <c r="Q949" s="50" t="s">
        <v>999</v>
      </c>
      <c r="R949" s="50" t="s">
        <v>10</v>
      </c>
      <c r="S949" s="50" t="s">
        <v>9843</v>
      </c>
      <c r="T949" s="4" t="s">
        <v>9843</v>
      </c>
      <c r="U949" s="4">
        <v>0.504</v>
      </c>
    </row>
    <row r="950" spans="1:21" x14ac:dyDescent="0.25">
      <c r="A950" s="44">
        <f>IF(IF(Helper_2!$C$3&lt;&gt;"",COUNTIF(G950:H950,"*"&amp;Helper_2!$C$3&amp;"*"),0)&gt;0,MAX($A$4:A949)+1,0)</f>
        <v>0</v>
      </c>
      <c r="B950" s="44">
        <v>947</v>
      </c>
      <c r="C950" s="44">
        <f>IF(E950="","",IF(COUNTIF($G$4:G950,G950)=1,MAX($C$4:C949)+1,""))</f>
        <v>852</v>
      </c>
      <c r="D950" s="44">
        <v>947</v>
      </c>
      <c r="E950" s="50" t="s">
        <v>5532</v>
      </c>
      <c r="F950" s="50" t="s">
        <v>9748</v>
      </c>
      <c r="G950" s="50" t="s">
        <v>2267</v>
      </c>
      <c r="H950" s="50" t="s">
        <v>2267</v>
      </c>
      <c r="I950" s="50" t="s">
        <v>2389</v>
      </c>
      <c r="J950" s="50">
        <v>2262578</v>
      </c>
      <c r="K950" s="50" t="s">
        <v>7</v>
      </c>
      <c r="L950" s="50" t="s">
        <v>9</v>
      </c>
      <c r="M950" s="50" t="s">
        <v>143</v>
      </c>
      <c r="N950" s="50" t="s">
        <v>6261</v>
      </c>
      <c r="O950" s="50">
        <v>1000789</v>
      </c>
      <c r="P950" s="50" t="s">
        <v>7150</v>
      </c>
      <c r="Q950" s="50" t="s">
        <v>977</v>
      </c>
      <c r="R950" s="50" t="s">
        <v>10</v>
      </c>
      <c r="S950" s="50" t="s">
        <v>9749</v>
      </c>
      <c r="T950" s="4" t="s">
        <v>9749</v>
      </c>
      <c r="U950" s="4">
        <v>0.18720000000000001</v>
      </c>
    </row>
    <row r="951" spans="1:21" x14ac:dyDescent="0.25">
      <c r="A951" s="44">
        <f>IF(IF(Helper_2!$C$3&lt;&gt;"",COUNTIF(G951:H951,"*"&amp;Helper_2!$C$3&amp;"*"),0)&gt;0,MAX($A$4:A950)+1,0)</f>
        <v>0</v>
      </c>
      <c r="B951" s="44">
        <v>948</v>
      </c>
      <c r="C951" s="44">
        <f>IF(E951="","",IF(COUNTIF($G$4:G951,G951)=1,MAX($C$4:C950)+1,""))</f>
        <v>853</v>
      </c>
      <c r="D951" s="44">
        <v>948</v>
      </c>
      <c r="E951" s="50" t="s">
        <v>5530</v>
      </c>
      <c r="F951" s="50" t="s">
        <v>9744</v>
      </c>
      <c r="G951" s="50" t="s">
        <v>3638</v>
      </c>
      <c r="H951" s="50" t="s">
        <v>3638</v>
      </c>
      <c r="I951" s="50" t="s">
        <v>2389</v>
      </c>
      <c r="J951" s="50">
        <v>2262577</v>
      </c>
      <c r="K951" s="50" t="s">
        <v>7</v>
      </c>
      <c r="L951" s="50" t="s">
        <v>2661</v>
      </c>
      <c r="M951" s="50" t="s">
        <v>143</v>
      </c>
      <c r="N951" s="50" t="s">
        <v>6261</v>
      </c>
      <c r="O951" s="50">
        <v>1000789</v>
      </c>
      <c r="P951" s="50" t="s">
        <v>7150</v>
      </c>
      <c r="Q951" s="50" t="s">
        <v>3639</v>
      </c>
      <c r="R951" s="50" t="s">
        <v>10</v>
      </c>
      <c r="S951" s="50" t="s">
        <v>9745</v>
      </c>
      <c r="T951" s="4" t="s">
        <v>9745</v>
      </c>
      <c r="U951" s="4">
        <v>0.28799999999999998</v>
      </c>
    </row>
    <row r="952" spans="1:21" x14ac:dyDescent="0.25">
      <c r="A952" s="44">
        <f>IF(IF(Helper_2!$C$3&lt;&gt;"",COUNTIF(G952:H952,"*"&amp;Helper_2!$C$3&amp;"*"),0)&gt;0,MAX($A$4:A951)+1,0)</f>
        <v>0</v>
      </c>
      <c r="B952" s="44">
        <v>949</v>
      </c>
      <c r="C952" s="44">
        <f>IF(E952="","",IF(COUNTIF($G$4:G952,G952)=1,MAX($C$4:C951)+1,""))</f>
        <v>854</v>
      </c>
      <c r="D952" s="44">
        <v>949</v>
      </c>
      <c r="E952" s="50" t="s">
        <v>5266</v>
      </c>
      <c r="F952" s="50" t="s">
        <v>9290</v>
      </c>
      <c r="G952" s="50" t="s">
        <v>2106</v>
      </c>
      <c r="H952" s="50" t="s">
        <v>2106</v>
      </c>
      <c r="I952" s="50" t="s">
        <v>2389</v>
      </c>
      <c r="J952" s="50">
        <v>2262576</v>
      </c>
      <c r="K952" s="50" t="s">
        <v>7</v>
      </c>
      <c r="L952" s="50" t="s">
        <v>9</v>
      </c>
      <c r="M952" s="50" t="s">
        <v>143</v>
      </c>
      <c r="N952" s="50" t="s">
        <v>6261</v>
      </c>
      <c r="O952" s="50">
        <v>1000789</v>
      </c>
      <c r="P952" s="50" t="s">
        <v>7150</v>
      </c>
      <c r="Q952" s="50" t="s">
        <v>844</v>
      </c>
      <c r="R952" s="50" t="s">
        <v>10</v>
      </c>
      <c r="S952" s="50" t="s">
        <v>9291</v>
      </c>
      <c r="T952" s="4" t="s">
        <v>9291</v>
      </c>
      <c r="U952" s="4">
        <v>0.504</v>
      </c>
    </row>
    <row r="953" spans="1:21" x14ac:dyDescent="0.25">
      <c r="A953" s="44">
        <f>IF(IF(Helper_2!$C$3&lt;&gt;"",COUNTIF(G953:H953,"*"&amp;Helper_2!$C$3&amp;"*"),0)&gt;0,MAX($A$4:A952)+1,0)</f>
        <v>0</v>
      </c>
      <c r="B953" s="44">
        <v>950</v>
      </c>
      <c r="C953" s="44">
        <f>IF(E953="","",IF(COUNTIF($G$4:G953,G953)=1,MAX($C$4:C952)+1,""))</f>
        <v>855</v>
      </c>
      <c r="D953" s="44">
        <v>950</v>
      </c>
      <c r="E953" s="50" t="s">
        <v>5528</v>
      </c>
      <c r="F953" s="50" t="s">
        <v>9740</v>
      </c>
      <c r="G953" s="50" t="s">
        <v>2265</v>
      </c>
      <c r="H953" s="50" t="s">
        <v>2265</v>
      </c>
      <c r="I953" s="50" t="s">
        <v>2389</v>
      </c>
      <c r="J953" s="50">
        <v>2262575</v>
      </c>
      <c r="K953" s="50" t="s">
        <v>7</v>
      </c>
      <c r="L953" s="50" t="s">
        <v>9</v>
      </c>
      <c r="M953" s="50" t="s">
        <v>143</v>
      </c>
      <c r="N953" s="50" t="s">
        <v>6261</v>
      </c>
      <c r="O953" s="50">
        <v>1000789</v>
      </c>
      <c r="P953" s="50" t="s">
        <v>7150</v>
      </c>
      <c r="Q953" s="50" t="s">
        <v>975</v>
      </c>
      <c r="R953" s="50" t="s">
        <v>10</v>
      </c>
      <c r="S953" s="50" t="s">
        <v>9741</v>
      </c>
      <c r="T953" s="4" t="s">
        <v>9741</v>
      </c>
      <c r="U953" s="4">
        <v>0.14399999999999999</v>
      </c>
    </row>
    <row r="954" spans="1:21" x14ac:dyDescent="0.25">
      <c r="A954" s="44">
        <f>IF(IF(Helper_2!$C$3&lt;&gt;"",COUNTIF(G954:H954,"*"&amp;Helper_2!$C$3&amp;"*"),0)&gt;0,MAX($A$4:A953)+1,0)</f>
        <v>0</v>
      </c>
      <c r="B954" s="44">
        <v>951</v>
      </c>
      <c r="C954" s="44">
        <f>IF(E954="","",IF(COUNTIF($G$4:G954,G954)=1,MAX($C$4:C953)+1,""))</f>
        <v>856</v>
      </c>
      <c r="D954" s="44">
        <v>951</v>
      </c>
      <c r="E954" s="50" t="s">
        <v>5678</v>
      </c>
      <c r="F954" s="50" t="s">
        <v>9974</v>
      </c>
      <c r="G954" s="50" t="s">
        <v>3774</v>
      </c>
      <c r="H954" s="50" t="s">
        <v>3774</v>
      </c>
      <c r="I954" s="50" t="s">
        <v>2389</v>
      </c>
      <c r="J954" s="50">
        <v>2262573</v>
      </c>
      <c r="K954" s="50" t="s">
        <v>7</v>
      </c>
      <c r="L954" s="50" t="s">
        <v>2661</v>
      </c>
      <c r="M954" s="50" t="s">
        <v>143</v>
      </c>
      <c r="N954" s="50" t="s">
        <v>6261</v>
      </c>
      <c r="O954" s="50">
        <v>1000789</v>
      </c>
      <c r="P954" s="50" t="s">
        <v>7150</v>
      </c>
      <c r="Q954" s="50" t="s">
        <v>3775</v>
      </c>
      <c r="R954" s="50" t="s">
        <v>8</v>
      </c>
      <c r="S954" s="50" t="s">
        <v>9975</v>
      </c>
      <c r="T954" s="4" t="s">
        <v>9975</v>
      </c>
      <c r="U954" s="4">
        <v>2</v>
      </c>
    </row>
    <row r="955" spans="1:21" x14ac:dyDescent="0.25">
      <c r="A955" s="44">
        <f>IF(IF(Helper_2!$C$3&lt;&gt;"",COUNTIF(G955:H955,"*"&amp;Helper_2!$C$3&amp;"*"),0)&gt;0,MAX($A$4:A954)+1,0)</f>
        <v>0</v>
      </c>
      <c r="B955" s="44">
        <v>952</v>
      </c>
      <c r="C955" s="44" t="str">
        <f>IF(E955="","",IF(COUNTIF($G$4:G955,G955)=1,MAX($C$4:C954)+1,""))</f>
        <v/>
      </c>
      <c r="D955" s="44">
        <v>952</v>
      </c>
      <c r="E955" s="50" t="s">
        <v>5715</v>
      </c>
      <c r="F955" s="50" t="s">
        <v>10010</v>
      </c>
      <c r="G955" s="50" t="s">
        <v>3799</v>
      </c>
      <c r="H955" s="50" t="s">
        <v>3799</v>
      </c>
      <c r="I955" s="50" t="s">
        <v>2389</v>
      </c>
      <c r="J955" s="50">
        <v>2262572</v>
      </c>
      <c r="K955" s="50" t="s">
        <v>7</v>
      </c>
      <c r="L955" s="50" t="s">
        <v>2661</v>
      </c>
      <c r="M955" s="50" t="s">
        <v>143</v>
      </c>
      <c r="N955" s="50" t="s">
        <v>6261</v>
      </c>
      <c r="O955" s="50">
        <v>1000789</v>
      </c>
      <c r="P955" s="50" t="s">
        <v>7150</v>
      </c>
      <c r="Q955" s="50" t="s">
        <v>3800</v>
      </c>
      <c r="R955" s="50" t="s">
        <v>8</v>
      </c>
      <c r="S955" s="50" t="s">
        <v>10011</v>
      </c>
      <c r="T955" s="4" t="s">
        <v>10011</v>
      </c>
      <c r="U955" s="4">
        <v>1</v>
      </c>
    </row>
    <row r="956" spans="1:21" x14ac:dyDescent="0.25">
      <c r="A956" s="44">
        <f>IF(IF(Helper_2!$C$3&lt;&gt;"",COUNTIF(G956:H956,"*"&amp;Helper_2!$C$3&amp;"*"),0)&gt;0,MAX($A$4:A955)+1,0)</f>
        <v>0</v>
      </c>
      <c r="B956" s="44">
        <v>953</v>
      </c>
      <c r="C956" s="44">
        <f>IF(E956="","",IF(COUNTIF($G$4:G956,G956)=1,MAX($C$4:C955)+1,""))</f>
        <v>857</v>
      </c>
      <c r="D956" s="44">
        <v>953</v>
      </c>
      <c r="E956" s="50" t="s">
        <v>5363</v>
      </c>
      <c r="F956" s="50" t="s">
        <v>9466</v>
      </c>
      <c r="G956" s="50" t="s">
        <v>2176</v>
      </c>
      <c r="H956" s="50" t="s">
        <v>2176</v>
      </c>
      <c r="I956" s="50" t="s">
        <v>2389</v>
      </c>
      <c r="J956" s="50">
        <v>2262571</v>
      </c>
      <c r="K956" s="50" t="s">
        <v>7</v>
      </c>
      <c r="L956" s="50" t="s">
        <v>9</v>
      </c>
      <c r="M956" s="50" t="s">
        <v>143</v>
      </c>
      <c r="N956" s="50" t="s">
        <v>6261</v>
      </c>
      <c r="O956" s="50">
        <v>1000789</v>
      </c>
      <c r="P956" s="50" t="s">
        <v>7150</v>
      </c>
      <c r="Q956" s="50" t="s">
        <v>896</v>
      </c>
      <c r="R956" s="50" t="s">
        <v>10</v>
      </c>
      <c r="S956" s="50" t="s">
        <v>9467</v>
      </c>
      <c r="T956" s="4" t="s">
        <v>9467</v>
      </c>
      <c r="U956" s="4">
        <v>0.14000000000000001</v>
      </c>
    </row>
    <row r="957" spans="1:21" x14ac:dyDescent="0.25">
      <c r="A957" s="44">
        <f>IF(IF(Helper_2!$C$3&lt;&gt;"",COUNTIF(G957:H957,"*"&amp;Helper_2!$C$3&amp;"*"),0)&gt;0,MAX($A$4:A956)+1,0)</f>
        <v>0</v>
      </c>
      <c r="B957" s="44">
        <v>954</v>
      </c>
      <c r="C957" s="44">
        <f>IF(E957="","",IF(COUNTIF($G$4:G957,G957)=1,MAX($C$4:C956)+1,""))</f>
        <v>858</v>
      </c>
      <c r="D957" s="44">
        <v>954</v>
      </c>
      <c r="E957" s="50" t="s">
        <v>5267</v>
      </c>
      <c r="F957" s="50" t="s">
        <v>9292</v>
      </c>
      <c r="G957" s="50" t="s">
        <v>2107</v>
      </c>
      <c r="H957" s="50" t="s">
        <v>2107</v>
      </c>
      <c r="I957" s="50" t="s">
        <v>2389</v>
      </c>
      <c r="J957" s="50">
        <v>2262570</v>
      </c>
      <c r="K957" s="50" t="s">
        <v>7</v>
      </c>
      <c r="L957" s="50" t="s">
        <v>9</v>
      </c>
      <c r="M957" s="50" t="s">
        <v>143</v>
      </c>
      <c r="N957" s="50" t="s">
        <v>6261</v>
      </c>
      <c r="O957" s="50">
        <v>1000789</v>
      </c>
      <c r="P957" s="50" t="s">
        <v>7150</v>
      </c>
      <c r="Q957" s="50" t="s">
        <v>845</v>
      </c>
      <c r="R957" s="50" t="s">
        <v>10</v>
      </c>
      <c r="S957" s="50" t="s">
        <v>9293</v>
      </c>
      <c r="T957" s="4" t="s">
        <v>9293</v>
      </c>
      <c r="U957" s="4">
        <v>0.36</v>
      </c>
    </row>
    <row r="958" spans="1:21" x14ac:dyDescent="0.25">
      <c r="A958" s="44">
        <f>IF(IF(Helper_2!$C$3&lt;&gt;"",COUNTIF(G958:H958,"*"&amp;Helper_2!$C$3&amp;"*"),0)&gt;0,MAX($A$4:A957)+1,0)</f>
        <v>0</v>
      </c>
      <c r="B958" s="44">
        <v>955</v>
      </c>
      <c r="C958" s="44">
        <f>IF(E958="","",IF(COUNTIF($G$4:G958,G958)=1,MAX($C$4:C957)+1,""))</f>
        <v>859</v>
      </c>
      <c r="D958" s="44">
        <v>955</v>
      </c>
      <c r="E958" s="50" t="s">
        <v>5265</v>
      </c>
      <c r="F958" s="50" t="s">
        <v>9288</v>
      </c>
      <c r="G958" s="50" t="s">
        <v>2105</v>
      </c>
      <c r="H958" s="50" t="s">
        <v>2105</v>
      </c>
      <c r="I958" s="50" t="s">
        <v>2389</v>
      </c>
      <c r="J958" s="50">
        <v>2262569</v>
      </c>
      <c r="K958" s="50" t="s">
        <v>7</v>
      </c>
      <c r="L958" s="50" t="s">
        <v>9</v>
      </c>
      <c r="M958" s="50" t="s">
        <v>143</v>
      </c>
      <c r="N958" s="50" t="s">
        <v>6261</v>
      </c>
      <c r="O958" s="50">
        <v>1000789</v>
      </c>
      <c r="P958" s="50" t="s">
        <v>7150</v>
      </c>
      <c r="Q958" s="50" t="s">
        <v>843</v>
      </c>
      <c r="R958" s="50" t="s">
        <v>10</v>
      </c>
      <c r="S958" s="50" t="s">
        <v>9289</v>
      </c>
      <c r="T958" s="4" t="s">
        <v>9289</v>
      </c>
      <c r="U958" s="4">
        <v>1.008</v>
      </c>
    </row>
    <row r="959" spans="1:21" x14ac:dyDescent="0.25">
      <c r="A959" s="44">
        <f>IF(IF(Helper_2!$C$3&lt;&gt;"",COUNTIF(G959:H959,"*"&amp;Helper_2!$C$3&amp;"*"),0)&gt;0,MAX($A$4:A958)+1,0)</f>
        <v>0</v>
      </c>
      <c r="B959" s="44">
        <v>956</v>
      </c>
      <c r="C959" s="44">
        <f>IF(E959="","",IF(COUNTIF($G$4:G959,G959)=1,MAX($C$4:C958)+1,""))</f>
        <v>860</v>
      </c>
      <c r="D959" s="44">
        <v>956</v>
      </c>
      <c r="E959" s="50" t="s">
        <v>5318</v>
      </c>
      <c r="F959" s="50" t="s">
        <v>11583</v>
      </c>
      <c r="G959" s="50" t="s">
        <v>2147</v>
      </c>
      <c r="H959" s="50" t="s">
        <v>2147</v>
      </c>
      <c r="I959" s="50" t="s">
        <v>2389</v>
      </c>
      <c r="J959" s="50">
        <v>2262567</v>
      </c>
      <c r="K959" s="50" t="s">
        <v>7</v>
      </c>
      <c r="L959" s="50" t="s">
        <v>9</v>
      </c>
      <c r="M959" s="50" t="s">
        <v>143</v>
      </c>
      <c r="N959" s="50" t="s">
        <v>6261</v>
      </c>
      <c r="O959" s="50">
        <v>1000789</v>
      </c>
      <c r="P959" s="50" t="s">
        <v>7150</v>
      </c>
      <c r="Q959" s="50" t="s">
        <v>3470</v>
      </c>
      <c r="R959" s="50" t="s">
        <v>15</v>
      </c>
      <c r="S959" s="50" t="s">
        <v>11584</v>
      </c>
      <c r="T959" s="4" t="s">
        <v>11584</v>
      </c>
      <c r="U959" s="4">
        <v>0</v>
      </c>
    </row>
    <row r="960" spans="1:21" x14ac:dyDescent="0.25">
      <c r="A960" s="44">
        <f>IF(IF(Helper_2!$C$3&lt;&gt;"",COUNTIF(G960:H960,"*"&amp;Helper_2!$C$3&amp;"*"),0)&gt;0,MAX($A$4:A959)+1,0)</f>
        <v>0</v>
      </c>
      <c r="B960" s="44">
        <v>957</v>
      </c>
      <c r="C960" s="44">
        <f>IF(E960="","",IF(COUNTIF($G$4:G960,G960)=1,MAX($C$4:C959)+1,""))</f>
        <v>861</v>
      </c>
      <c r="D960" s="44">
        <v>957</v>
      </c>
      <c r="E960" s="50" t="s">
        <v>5327</v>
      </c>
      <c r="F960" s="50" t="s">
        <v>9396</v>
      </c>
      <c r="G960" s="50" t="s">
        <v>2152</v>
      </c>
      <c r="H960" s="50" t="s">
        <v>2152</v>
      </c>
      <c r="I960" s="50" t="s">
        <v>2389</v>
      </c>
      <c r="J960" s="50">
        <v>2262556</v>
      </c>
      <c r="K960" s="50" t="s">
        <v>7</v>
      </c>
      <c r="L960" s="50" t="s">
        <v>9</v>
      </c>
      <c r="M960" s="50" t="s">
        <v>143</v>
      </c>
      <c r="N960" s="50" t="s">
        <v>6261</v>
      </c>
      <c r="O960" s="50">
        <v>1000789</v>
      </c>
      <c r="P960" s="50" t="s">
        <v>7150</v>
      </c>
      <c r="Q960" s="50" t="s">
        <v>877</v>
      </c>
      <c r="R960" s="50" t="s">
        <v>10</v>
      </c>
      <c r="S960" s="50" t="s">
        <v>9397</v>
      </c>
      <c r="T960" s="4" t="s">
        <v>9397</v>
      </c>
      <c r="U960" s="4">
        <v>0.216</v>
      </c>
    </row>
    <row r="961" spans="1:21" x14ac:dyDescent="0.25">
      <c r="A961" s="44">
        <f>IF(IF(Helper_2!$C$3&lt;&gt;"",COUNTIF(G961:H961,"*"&amp;Helper_2!$C$3&amp;"*"),0)&gt;0,MAX($A$4:A960)+1,0)</f>
        <v>0</v>
      </c>
      <c r="B961" s="44">
        <v>958</v>
      </c>
      <c r="C961" s="44">
        <f>IF(E961="","",IF(COUNTIF($G$4:G961,G961)=1,MAX($C$4:C960)+1,""))</f>
        <v>862</v>
      </c>
      <c r="D961" s="44">
        <v>958</v>
      </c>
      <c r="E961" s="50" t="s">
        <v>5328</v>
      </c>
      <c r="F961" s="50" t="s">
        <v>9398</v>
      </c>
      <c r="G961" s="50" t="s">
        <v>2153</v>
      </c>
      <c r="H961" s="50" t="s">
        <v>2153</v>
      </c>
      <c r="I961" s="50" t="s">
        <v>2389</v>
      </c>
      <c r="J961" s="50">
        <v>2262554</v>
      </c>
      <c r="K961" s="50" t="s">
        <v>7</v>
      </c>
      <c r="L961" s="50" t="s">
        <v>9</v>
      </c>
      <c r="M961" s="50" t="s">
        <v>143</v>
      </c>
      <c r="N961" s="50" t="s">
        <v>6261</v>
      </c>
      <c r="O961" s="50">
        <v>1000789</v>
      </c>
      <c r="P961" s="50" t="s">
        <v>7150</v>
      </c>
      <c r="Q961" s="50" t="s">
        <v>878</v>
      </c>
      <c r="R961" s="50" t="s">
        <v>10</v>
      </c>
      <c r="S961" s="50" t="s">
        <v>9399</v>
      </c>
      <c r="T961" s="4" t="s">
        <v>9399</v>
      </c>
      <c r="U961" s="4">
        <v>0.216</v>
      </c>
    </row>
    <row r="962" spans="1:21" x14ac:dyDescent="0.25">
      <c r="A962" s="44">
        <f>IF(IF(Helper_2!$C$3&lt;&gt;"",COUNTIF(G962:H962,"*"&amp;Helper_2!$C$3&amp;"*"),0)&gt;0,MAX($A$4:A961)+1,0)</f>
        <v>0</v>
      </c>
      <c r="B962" s="44">
        <v>959</v>
      </c>
      <c r="C962" s="44">
        <f>IF(E962="","",IF(COUNTIF($G$4:G962,G962)=1,MAX($C$4:C961)+1,""))</f>
        <v>863</v>
      </c>
      <c r="D962" s="44">
        <v>959</v>
      </c>
      <c r="E962" s="50" t="s">
        <v>5326</v>
      </c>
      <c r="F962" s="50" t="s">
        <v>9394</v>
      </c>
      <c r="G962" s="50" t="s">
        <v>2151</v>
      </c>
      <c r="H962" s="50" t="s">
        <v>2151</v>
      </c>
      <c r="I962" s="50" t="s">
        <v>2389</v>
      </c>
      <c r="J962" s="50">
        <v>2262550</v>
      </c>
      <c r="K962" s="50" t="s">
        <v>7</v>
      </c>
      <c r="L962" s="50" t="s">
        <v>9</v>
      </c>
      <c r="M962" s="50" t="s">
        <v>143</v>
      </c>
      <c r="N962" s="50" t="s">
        <v>6261</v>
      </c>
      <c r="O962" s="50">
        <v>1000789</v>
      </c>
      <c r="P962" s="50" t="s">
        <v>7150</v>
      </c>
      <c r="Q962" s="50" t="s">
        <v>876</v>
      </c>
      <c r="R962" s="50" t="s">
        <v>10</v>
      </c>
      <c r="S962" s="50" t="s">
        <v>9395</v>
      </c>
      <c r="T962" s="4" t="s">
        <v>9395</v>
      </c>
      <c r="U962" s="4">
        <v>0.12959999999999999</v>
      </c>
    </row>
    <row r="963" spans="1:21" x14ac:dyDescent="0.25">
      <c r="A963" s="44">
        <f>IF(IF(Helper_2!$C$3&lt;&gt;"",COUNTIF(G963:H963,"*"&amp;Helper_2!$C$3&amp;"*"),0)&gt;0,MAX($A$4:A962)+1,0)</f>
        <v>0</v>
      </c>
      <c r="B963" s="44">
        <v>960</v>
      </c>
      <c r="C963" s="44">
        <f>IF(E963="","",IF(COUNTIF($G$4:G963,G963)=1,MAX($C$4:C962)+1,""))</f>
        <v>864</v>
      </c>
      <c r="D963" s="44">
        <v>960</v>
      </c>
      <c r="E963" s="50" t="s">
        <v>5672</v>
      </c>
      <c r="F963" s="50" t="s">
        <v>9963</v>
      </c>
      <c r="G963" s="50" t="s">
        <v>2349</v>
      </c>
      <c r="H963" s="50" t="s">
        <v>2349</v>
      </c>
      <c r="I963" s="50" t="s">
        <v>2389</v>
      </c>
      <c r="J963" s="50">
        <v>2262548</v>
      </c>
      <c r="K963" s="50" t="s">
        <v>7</v>
      </c>
      <c r="L963" s="50" t="s">
        <v>9</v>
      </c>
      <c r="M963" s="50" t="s">
        <v>143</v>
      </c>
      <c r="N963" s="50" t="s">
        <v>6261</v>
      </c>
      <c r="O963" s="50">
        <v>1000789</v>
      </c>
      <c r="P963" s="50" t="s">
        <v>7150</v>
      </c>
      <c r="Q963" s="50" t="s">
        <v>1016</v>
      </c>
      <c r="R963" s="50" t="s">
        <v>10</v>
      </c>
      <c r="S963" s="50" t="s">
        <v>9964</v>
      </c>
      <c r="T963" s="4" t="s">
        <v>9964</v>
      </c>
      <c r="U963" s="4">
        <v>0.14000000000000001</v>
      </c>
    </row>
    <row r="964" spans="1:21" x14ac:dyDescent="0.25">
      <c r="A964" s="44">
        <f>IF(IF(Helper_2!$C$3&lt;&gt;"",COUNTIF(G964:H964,"*"&amp;Helper_2!$C$3&amp;"*"),0)&gt;0,MAX($A$4:A963)+1,0)</f>
        <v>0</v>
      </c>
      <c r="B964" s="44">
        <v>961</v>
      </c>
      <c r="C964" s="44">
        <f>IF(E964="","",IF(COUNTIF($G$4:G964,G964)=1,MAX($C$4:C963)+1,""))</f>
        <v>865</v>
      </c>
      <c r="D964" s="44">
        <v>961</v>
      </c>
      <c r="E964" s="50" t="s">
        <v>5571</v>
      </c>
      <c r="F964" s="50" t="s">
        <v>11585</v>
      </c>
      <c r="G964" s="50" t="s">
        <v>2289</v>
      </c>
      <c r="H964" s="50" t="s">
        <v>2289</v>
      </c>
      <c r="I964" s="50" t="s">
        <v>2389</v>
      </c>
      <c r="J964" s="50">
        <v>2262544</v>
      </c>
      <c r="K964" s="50" t="s">
        <v>7</v>
      </c>
      <c r="L964" s="50" t="s">
        <v>9</v>
      </c>
      <c r="M964" s="50" t="s">
        <v>143</v>
      </c>
      <c r="N964" s="50" t="s">
        <v>6261</v>
      </c>
      <c r="O964" s="50">
        <v>1000789</v>
      </c>
      <c r="P964" s="50" t="s">
        <v>7150</v>
      </c>
      <c r="Q964" s="50" t="s">
        <v>3666</v>
      </c>
      <c r="R964" s="50" t="s">
        <v>15</v>
      </c>
      <c r="S964" s="50" t="s">
        <v>11586</v>
      </c>
      <c r="T964" s="4" t="s">
        <v>11586</v>
      </c>
      <c r="U964" s="4">
        <v>0</v>
      </c>
    </row>
    <row r="965" spans="1:21" x14ac:dyDescent="0.25">
      <c r="A965" s="44">
        <f>IF(IF(Helper_2!$C$3&lt;&gt;"",COUNTIF(G965:H965,"*"&amp;Helper_2!$C$3&amp;"*"),0)&gt;0,MAX($A$4:A964)+1,0)</f>
        <v>0</v>
      </c>
      <c r="B965" s="44">
        <v>962</v>
      </c>
      <c r="C965" s="44">
        <f>IF(E965="","",IF(COUNTIF($G$4:G965,G965)=1,MAX($C$4:C964)+1,""))</f>
        <v>866</v>
      </c>
      <c r="D965" s="44">
        <v>962</v>
      </c>
      <c r="E965" s="50" t="s">
        <v>4022</v>
      </c>
      <c r="F965" s="50" t="s">
        <v>11587</v>
      </c>
      <c r="G965" s="50" t="s">
        <v>1299</v>
      </c>
      <c r="H965" s="50" t="s">
        <v>1299</v>
      </c>
      <c r="I965" s="50" t="s">
        <v>2389</v>
      </c>
      <c r="J965" s="50">
        <v>2262538</v>
      </c>
      <c r="K965" s="50" t="s">
        <v>7</v>
      </c>
      <c r="L965" s="50" t="s">
        <v>9</v>
      </c>
      <c r="M965" s="50" t="s">
        <v>143</v>
      </c>
      <c r="N965" s="50" t="s">
        <v>6261</v>
      </c>
      <c r="O965" s="50">
        <v>1000789</v>
      </c>
      <c r="P965" s="50" t="s">
        <v>7150</v>
      </c>
      <c r="Q965" s="50" t="s">
        <v>224</v>
      </c>
      <c r="R965" s="50" t="s">
        <v>15</v>
      </c>
      <c r="S965" s="50" t="s">
        <v>11588</v>
      </c>
      <c r="T965" s="4" t="s">
        <v>11588</v>
      </c>
      <c r="U965" s="4">
        <v>0</v>
      </c>
    </row>
    <row r="966" spans="1:21" x14ac:dyDescent="0.25">
      <c r="A966" s="44">
        <f>IF(IF(Helper_2!$C$3&lt;&gt;"",COUNTIF(G966:H966,"*"&amp;Helper_2!$C$3&amp;"*"),0)&gt;0,MAX($A$4:A965)+1,0)</f>
        <v>0</v>
      </c>
      <c r="B966" s="44">
        <v>963</v>
      </c>
      <c r="C966" s="44">
        <f>IF(E966="","",IF(COUNTIF($G$4:G966,G966)=1,MAX($C$4:C965)+1,""))</f>
        <v>867</v>
      </c>
      <c r="D966" s="44">
        <v>963</v>
      </c>
      <c r="E966" s="50" t="s">
        <v>5288</v>
      </c>
      <c r="F966" s="50" t="s">
        <v>9329</v>
      </c>
      <c r="G966" s="50" t="s">
        <v>3456</v>
      </c>
      <c r="H966" s="50" t="s">
        <v>3456</v>
      </c>
      <c r="I966" s="50" t="s">
        <v>2389</v>
      </c>
      <c r="J966" s="50">
        <v>2262537</v>
      </c>
      <c r="K966" s="50" t="s">
        <v>7</v>
      </c>
      <c r="L966" s="50" t="s">
        <v>2656</v>
      </c>
      <c r="M966" s="50" t="s">
        <v>143</v>
      </c>
      <c r="N966" s="50" t="s">
        <v>6261</v>
      </c>
      <c r="O966" s="50">
        <v>1000789</v>
      </c>
      <c r="P966" s="50" t="s">
        <v>7150</v>
      </c>
      <c r="Q966" s="50" t="s">
        <v>3457</v>
      </c>
      <c r="R966" s="50" t="s">
        <v>10</v>
      </c>
      <c r="S966" s="50" t="s">
        <v>9330</v>
      </c>
      <c r="T966" s="4" t="s">
        <v>9330</v>
      </c>
      <c r="U966" s="4">
        <v>0</v>
      </c>
    </row>
    <row r="967" spans="1:21" x14ac:dyDescent="0.25">
      <c r="A967" s="44">
        <f>IF(IF(Helper_2!$C$3&lt;&gt;"",COUNTIF(G967:H967,"*"&amp;Helper_2!$C$3&amp;"*"),0)&gt;0,MAX($A$4:A966)+1,0)</f>
        <v>0</v>
      </c>
      <c r="B967" s="44">
        <v>964</v>
      </c>
      <c r="C967" s="44">
        <f>IF(E967="","",IF(COUNTIF($G$4:G967,G967)=1,MAX($C$4:C966)+1,""))</f>
        <v>868</v>
      </c>
      <c r="D967" s="44">
        <v>964</v>
      </c>
      <c r="E967" s="50" t="s">
        <v>4021</v>
      </c>
      <c r="F967" s="50" t="s">
        <v>7223</v>
      </c>
      <c r="G967" s="50" t="s">
        <v>2666</v>
      </c>
      <c r="H967" s="50" t="s">
        <v>2666</v>
      </c>
      <c r="I967" s="50" t="s">
        <v>2389</v>
      </c>
      <c r="J967" s="50">
        <v>2262535</v>
      </c>
      <c r="K967" s="50" t="s">
        <v>7</v>
      </c>
      <c r="L967" s="50" t="s">
        <v>2661</v>
      </c>
      <c r="M967" s="50" t="s">
        <v>143</v>
      </c>
      <c r="N967" s="50" t="s">
        <v>6261</v>
      </c>
      <c r="O967" s="50">
        <v>1000789</v>
      </c>
      <c r="P967" s="50" t="s">
        <v>7150</v>
      </c>
      <c r="Q967" s="50" t="s">
        <v>2667</v>
      </c>
      <c r="R967" s="50" t="s">
        <v>10</v>
      </c>
      <c r="S967" s="50" t="s">
        <v>7224</v>
      </c>
      <c r="T967" s="4" t="s">
        <v>7224</v>
      </c>
      <c r="U967" s="4">
        <v>0.72</v>
      </c>
    </row>
    <row r="968" spans="1:21" x14ac:dyDescent="0.25">
      <c r="A968" s="44">
        <f>IF(IF(Helper_2!$C$3&lt;&gt;"",COUNTIF(G968:H968,"*"&amp;Helper_2!$C$3&amp;"*"),0)&gt;0,MAX($A$4:A967)+1,0)</f>
        <v>0</v>
      </c>
      <c r="B968" s="44">
        <v>965</v>
      </c>
      <c r="C968" s="44">
        <f>IF(E968="","",IF(COUNTIF($G$4:G968,G968)=1,MAX($C$4:C967)+1,""))</f>
        <v>869</v>
      </c>
      <c r="D968" s="44">
        <v>965</v>
      </c>
      <c r="E968" s="50" t="s">
        <v>5615</v>
      </c>
      <c r="F968" s="50" t="s">
        <v>9864</v>
      </c>
      <c r="G968" s="50" t="s">
        <v>3703</v>
      </c>
      <c r="H968" s="50" t="s">
        <v>3703</v>
      </c>
      <c r="I968" s="50" t="s">
        <v>2389</v>
      </c>
      <c r="J968" s="50">
        <v>2262532</v>
      </c>
      <c r="K968" s="50" t="s">
        <v>7</v>
      </c>
      <c r="L968" s="50" t="s">
        <v>2661</v>
      </c>
      <c r="M968" s="50" t="s">
        <v>143</v>
      </c>
      <c r="N968" s="50" t="s">
        <v>6261</v>
      </c>
      <c r="O968" s="50">
        <v>1000789</v>
      </c>
      <c r="P968" s="50" t="s">
        <v>7150</v>
      </c>
      <c r="Q968" s="50" t="s">
        <v>3704</v>
      </c>
      <c r="R968" s="50" t="s">
        <v>10</v>
      </c>
      <c r="S968" s="50" t="s">
        <v>9865</v>
      </c>
      <c r="T968" s="4" t="s">
        <v>9865</v>
      </c>
      <c r="U968" s="4">
        <v>0</v>
      </c>
    </row>
    <row r="969" spans="1:21" x14ac:dyDescent="0.25">
      <c r="A969" s="44">
        <f>IF(IF(Helper_2!$C$3&lt;&gt;"",COUNTIF(G969:H969,"*"&amp;Helper_2!$C$3&amp;"*"),0)&gt;0,MAX($A$4:A968)+1,0)</f>
        <v>0</v>
      </c>
      <c r="B969" s="44">
        <v>966</v>
      </c>
      <c r="C969" s="44">
        <f>IF(E969="","",IF(COUNTIF($G$4:G969,G969)=1,MAX($C$4:C968)+1,""))</f>
        <v>870</v>
      </c>
      <c r="D969" s="44">
        <v>966</v>
      </c>
      <c r="E969" s="50" t="s">
        <v>5579</v>
      </c>
      <c r="F969" s="50" t="s">
        <v>9816</v>
      </c>
      <c r="G969" s="50" t="s">
        <v>2297</v>
      </c>
      <c r="H969" s="50" t="s">
        <v>2297</v>
      </c>
      <c r="I969" s="50" t="s">
        <v>2389</v>
      </c>
      <c r="J969" s="50">
        <v>2262523</v>
      </c>
      <c r="K969" s="50" t="s">
        <v>7</v>
      </c>
      <c r="L969" s="50" t="s">
        <v>9</v>
      </c>
      <c r="M969" s="50" t="s">
        <v>143</v>
      </c>
      <c r="N969" s="50" t="s">
        <v>6261</v>
      </c>
      <c r="O969" s="50">
        <v>1000789</v>
      </c>
      <c r="P969" s="50" t="s">
        <v>7150</v>
      </c>
      <c r="Q969" s="50" t="s">
        <v>994</v>
      </c>
      <c r="R969" s="50" t="s">
        <v>10</v>
      </c>
      <c r="S969" s="50" t="s">
        <v>9817</v>
      </c>
      <c r="T969" s="4" t="s">
        <v>9817</v>
      </c>
      <c r="U969" s="4">
        <v>2.016</v>
      </c>
    </row>
    <row r="970" spans="1:21" x14ac:dyDescent="0.25">
      <c r="A970" s="44">
        <f>IF(IF(Helper_2!$C$3&lt;&gt;"",COUNTIF(G970:H970,"*"&amp;Helper_2!$C$3&amp;"*"),0)&gt;0,MAX($A$4:A969)+1,0)</f>
        <v>0</v>
      </c>
      <c r="B970" s="44">
        <v>967</v>
      </c>
      <c r="C970" s="44">
        <f>IF(E970="","",IF(COUNTIF($G$4:G970,G970)=1,MAX($C$4:C969)+1,""))</f>
        <v>871</v>
      </c>
      <c r="D970" s="44">
        <v>967</v>
      </c>
      <c r="E970" s="50" t="s">
        <v>5665</v>
      </c>
      <c r="F970" s="50" t="s">
        <v>9950</v>
      </c>
      <c r="G970" s="50" t="s">
        <v>3756</v>
      </c>
      <c r="H970" s="50" t="s">
        <v>3756</v>
      </c>
      <c r="I970" s="50" t="s">
        <v>2389</v>
      </c>
      <c r="J970" s="50">
        <v>2262522</v>
      </c>
      <c r="K970" s="50" t="s">
        <v>7</v>
      </c>
      <c r="L970" s="50" t="s">
        <v>2661</v>
      </c>
      <c r="M970" s="50" t="s">
        <v>143</v>
      </c>
      <c r="N970" s="50" t="s">
        <v>6261</v>
      </c>
      <c r="O970" s="50">
        <v>1000789</v>
      </c>
      <c r="P970" s="50" t="s">
        <v>7150</v>
      </c>
      <c r="Q970" s="50" t="s">
        <v>3757</v>
      </c>
      <c r="R970" s="50" t="s">
        <v>8</v>
      </c>
      <c r="S970" s="50" t="s">
        <v>9951</v>
      </c>
      <c r="T970" s="4" t="s">
        <v>9951</v>
      </c>
      <c r="U970" s="4">
        <v>0.02</v>
      </c>
    </row>
    <row r="971" spans="1:21" x14ac:dyDescent="0.25">
      <c r="A971" s="44">
        <f>IF(IF(Helper_2!$C$3&lt;&gt;"",COUNTIF(G971:H971,"*"&amp;Helper_2!$C$3&amp;"*"),0)&gt;0,MAX($A$4:A970)+1,0)</f>
        <v>0</v>
      </c>
      <c r="B971" s="44">
        <v>968</v>
      </c>
      <c r="C971" s="44">
        <f>IF(E971="","",IF(COUNTIF($G$4:G971,G971)=1,MAX($C$4:C970)+1,""))</f>
        <v>872</v>
      </c>
      <c r="D971" s="44">
        <v>968</v>
      </c>
      <c r="E971" s="50" t="s">
        <v>5723</v>
      </c>
      <c r="F971" s="50" t="s">
        <v>10023</v>
      </c>
      <c r="G971" s="50" t="s">
        <v>2379</v>
      </c>
      <c r="H971" s="50" t="s">
        <v>2379</v>
      </c>
      <c r="I971" s="50" t="s">
        <v>2389</v>
      </c>
      <c r="J971" s="50">
        <v>2262517</v>
      </c>
      <c r="K971" s="50" t="s">
        <v>7</v>
      </c>
      <c r="L971" s="50" t="s">
        <v>9</v>
      </c>
      <c r="M971" s="50" t="s">
        <v>143</v>
      </c>
      <c r="N971" s="50" t="s">
        <v>6261</v>
      </c>
      <c r="O971" s="50">
        <v>1000789</v>
      </c>
      <c r="P971" s="50" t="s">
        <v>7150</v>
      </c>
      <c r="Q971" s="50" t="s">
        <v>1028</v>
      </c>
      <c r="R971" s="50" t="s">
        <v>15</v>
      </c>
      <c r="S971" s="50" t="s">
        <v>10024</v>
      </c>
      <c r="T971" s="4" t="s">
        <v>10024</v>
      </c>
      <c r="U971" s="4">
        <v>46</v>
      </c>
    </row>
    <row r="972" spans="1:21" x14ac:dyDescent="0.25">
      <c r="A972" s="44">
        <f>IF(IF(Helper_2!$C$3&lt;&gt;"",COUNTIF(G972:H972,"*"&amp;Helper_2!$C$3&amp;"*"),0)&gt;0,MAX($A$4:A971)+1,0)</f>
        <v>0</v>
      </c>
      <c r="B972" s="44">
        <v>969</v>
      </c>
      <c r="C972" s="44">
        <f>IF(E972="","",IF(COUNTIF($G$4:G972,G972)=1,MAX($C$4:C971)+1,""))</f>
        <v>873</v>
      </c>
      <c r="D972" s="44">
        <v>969</v>
      </c>
      <c r="E972" s="50" t="s">
        <v>5712</v>
      </c>
      <c r="F972" s="50" t="s">
        <v>11589</v>
      </c>
      <c r="G972" s="50" t="s">
        <v>2374</v>
      </c>
      <c r="H972" s="50" t="s">
        <v>2374</v>
      </c>
      <c r="I972" s="50" t="s">
        <v>2389</v>
      </c>
      <c r="J972" s="50">
        <v>2262513</v>
      </c>
      <c r="K972" s="50" t="s">
        <v>7</v>
      </c>
      <c r="L972" s="50" t="s">
        <v>9</v>
      </c>
      <c r="M972" s="50" t="s">
        <v>143</v>
      </c>
      <c r="N972" s="50" t="s">
        <v>6261</v>
      </c>
      <c r="O972" s="50">
        <v>1000789</v>
      </c>
      <c r="P972" s="50" t="s">
        <v>7150</v>
      </c>
      <c r="Q972" s="50" t="s">
        <v>1023</v>
      </c>
      <c r="R972" s="50" t="s">
        <v>15</v>
      </c>
      <c r="S972" s="50" t="s">
        <v>11590</v>
      </c>
      <c r="T972" s="4" t="s">
        <v>11590</v>
      </c>
      <c r="U972" s="4">
        <v>0</v>
      </c>
    </row>
    <row r="973" spans="1:21" x14ac:dyDescent="0.25">
      <c r="A973" s="44">
        <f>IF(IF(Helper_2!$C$3&lt;&gt;"",COUNTIF(G973:H973,"*"&amp;Helper_2!$C$3&amp;"*"),0)&gt;0,MAX($A$4:A972)+1,0)</f>
        <v>0</v>
      </c>
      <c r="B973" s="44">
        <v>970</v>
      </c>
      <c r="C973" s="44">
        <f>IF(E973="","",IF(COUNTIF($G$4:G973,G973)=1,MAX($C$4:C972)+1,""))</f>
        <v>874</v>
      </c>
      <c r="D973" s="44">
        <v>970</v>
      </c>
      <c r="E973" s="50" t="s">
        <v>5602</v>
      </c>
      <c r="F973" s="50" t="s">
        <v>11591</v>
      </c>
      <c r="G973" s="50" t="s">
        <v>2318</v>
      </c>
      <c r="H973" s="50" t="s">
        <v>2318</v>
      </c>
      <c r="I973" s="50" t="s">
        <v>2389</v>
      </c>
      <c r="J973" s="50">
        <v>2262512</v>
      </c>
      <c r="K973" s="50" t="s">
        <v>7</v>
      </c>
      <c r="L973" s="50" t="s">
        <v>9</v>
      </c>
      <c r="M973" s="50" t="s">
        <v>143</v>
      </c>
      <c r="N973" s="50" t="s">
        <v>6261</v>
      </c>
      <c r="O973" s="50">
        <v>1000789</v>
      </c>
      <c r="P973" s="50" t="s">
        <v>7150</v>
      </c>
      <c r="Q973" s="50" t="s">
        <v>3691</v>
      </c>
      <c r="R973" s="50" t="s">
        <v>15</v>
      </c>
      <c r="S973" s="50" t="s">
        <v>11592</v>
      </c>
      <c r="T973" s="4" t="s">
        <v>11592</v>
      </c>
      <c r="U973" s="4">
        <v>0</v>
      </c>
    </row>
    <row r="974" spans="1:21" x14ac:dyDescent="0.25">
      <c r="A974" s="44">
        <f>IF(IF(Helper_2!$C$3&lt;&gt;"",COUNTIF(G974:H974,"*"&amp;Helper_2!$C$3&amp;"*"),0)&gt;0,MAX($A$4:A973)+1,0)</f>
        <v>0</v>
      </c>
      <c r="B974" s="44">
        <v>971</v>
      </c>
      <c r="C974" s="44">
        <f>IF(E974="","",IF(COUNTIF($G$4:G974,G974)=1,MAX($C$4:C973)+1,""))</f>
        <v>875</v>
      </c>
      <c r="D974" s="44">
        <v>971</v>
      </c>
      <c r="E974" s="50" t="s">
        <v>5310</v>
      </c>
      <c r="F974" s="50" t="s">
        <v>11593</v>
      </c>
      <c r="G974" s="50" t="s">
        <v>2140</v>
      </c>
      <c r="H974" s="50" t="s">
        <v>2140</v>
      </c>
      <c r="I974" s="50" t="s">
        <v>2389</v>
      </c>
      <c r="J974" s="50">
        <v>2262511</v>
      </c>
      <c r="K974" s="50" t="s">
        <v>7</v>
      </c>
      <c r="L974" s="50" t="s">
        <v>9</v>
      </c>
      <c r="M974" s="50" t="s">
        <v>143</v>
      </c>
      <c r="N974" s="50" t="s">
        <v>6261</v>
      </c>
      <c r="O974" s="50">
        <v>1000789</v>
      </c>
      <c r="P974" s="50" t="s">
        <v>7150</v>
      </c>
      <c r="Q974" s="50" t="s">
        <v>3467</v>
      </c>
      <c r="R974" s="50" t="s">
        <v>15</v>
      </c>
      <c r="S974" s="50" t="s">
        <v>11594</v>
      </c>
      <c r="T974" s="4" t="s">
        <v>11594</v>
      </c>
      <c r="U974" s="4">
        <v>0</v>
      </c>
    </row>
    <row r="975" spans="1:21" x14ac:dyDescent="0.25">
      <c r="A975" s="44">
        <f>IF(IF(Helper_2!$C$3&lt;&gt;"",COUNTIF(G975:H975,"*"&amp;Helper_2!$C$3&amp;"*"),0)&gt;0,MAX($A$4:A974)+1,0)</f>
        <v>0</v>
      </c>
      <c r="B975" s="44">
        <v>972</v>
      </c>
      <c r="C975" s="44">
        <f>IF(E975="","",IF(COUNTIF($G$4:G975,G975)=1,MAX($C$4:C974)+1,""))</f>
        <v>876</v>
      </c>
      <c r="D975" s="44">
        <v>972</v>
      </c>
      <c r="E975" s="50" t="s">
        <v>5601</v>
      </c>
      <c r="F975" s="50" t="s">
        <v>9838</v>
      </c>
      <c r="G975" s="50" t="s">
        <v>3689</v>
      </c>
      <c r="H975" s="50" t="s">
        <v>3689</v>
      </c>
      <c r="I975" s="50" t="s">
        <v>2389</v>
      </c>
      <c r="J975" s="50">
        <v>2262510</v>
      </c>
      <c r="K975" s="50" t="s">
        <v>7</v>
      </c>
      <c r="L975" s="50" t="s">
        <v>2661</v>
      </c>
      <c r="M975" s="50" t="s">
        <v>143</v>
      </c>
      <c r="N975" s="50" t="s">
        <v>6261</v>
      </c>
      <c r="O975" s="50">
        <v>1000789</v>
      </c>
      <c r="P975" s="50" t="s">
        <v>7150</v>
      </c>
      <c r="Q975" s="50" t="s">
        <v>3690</v>
      </c>
      <c r="R975" s="50" t="s">
        <v>15</v>
      </c>
      <c r="S975" s="50" t="s">
        <v>9839</v>
      </c>
      <c r="T975" s="4" t="s">
        <v>9839</v>
      </c>
      <c r="U975" s="4">
        <v>38</v>
      </c>
    </row>
    <row r="976" spans="1:21" x14ac:dyDescent="0.25">
      <c r="A976" s="44">
        <f>IF(IF(Helper_2!$C$3&lt;&gt;"",COUNTIF(G976:H976,"*"&amp;Helper_2!$C$3&amp;"*"),0)&gt;0,MAX($A$4:A975)+1,0)</f>
        <v>0</v>
      </c>
      <c r="B976" s="44">
        <v>973</v>
      </c>
      <c r="C976" s="44">
        <f>IF(E976="","",IF(COUNTIF($G$4:G976,G976)=1,MAX($C$4:C975)+1,""))</f>
        <v>877</v>
      </c>
      <c r="D976" s="44">
        <v>973</v>
      </c>
      <c r="E976" s="50" t="s">
        <v>5603</v>
      </c>
      <c r="F976" s="50" t="s">
        <v>9840</v>
      </c>
      <c r="G976" s="50" t="s">
        <v>2319</v>
      </c>
      <c r="H976" s="50" t="s">
        <v>2319</v>
      </c>
      <c r="I976" s="50" t="s">
        <v>2389</v>
      </c>
      <c r="J976" s="50">
        <v>2262506</v>
      </c>
      <c r="K976" s="50" t="s">
        <v>7</v>
      </c>
      <c r="L976" s="50" t="s">
        <v>9</v>
      </c>
      <c r="M976" s="50" t="s">
        <v>143</v>
      </c>
      <c r="N976" s="50" t="s">
        <v>6261</v>
      </c>
      <c r="O976" s="50">
        <v>1000789</v>
      </c>
      <c r="P976" s="50" t="s">
        <v>7150</v>
      </c>
      <c r="Q976" s="50" t="s">
        <v>3692</v>
      </c>
      <c r="R976" s="50" t="s">
        <v>15</v>
      </c>
      <c r="S976" s="50" t="s">
        <v>9841</v>
      </c>
      <c r="T976" s="4" t="s">
        <v>9841</v>
      </c>
      <c r="U976" s="4">
        <v>580</v>
      </c>
    </row>
    <row r="977" spans="1:21" x14ac:dyDescent="0.25">
      <c r="A977" s="44">
        <f>IF(IF(Helper_2!$C$3&lt;&gt;"",COUNTIF(G977:H977,"*"&amp;Helper_2!$C$3&amp;"*"),0)&gt;0,MAX($A$4:A976)+1,0)</f>
        <v>0</v>
      </c>
      <c r="B977" s="44">
        <v>974</v>
      </c>
      <c r="C977" s="44">
        <f>IF(E977="","",IF(COUNTIF($G$4:G977,G977)=1,MAX($C$4:C976)+1,""))</f>
        <v>878</v>
      </c>
      <c r="D977" s="44">
        <v>974</v>
      </c>
      <c r="E977" s="50" t="s">
        <v>5679</v>
      </c>
      <c r="F977" s="50" t="s">
        <v>9976</v>
      </c>
      <c r="G977" s="50" t="s">
        <v>2350</v>
      </c>
      <c r="H977" s="50" t="s">
        <v>2350</v>
      </c>
      <c r="I977" s="50" t="s">
        <v>2389</v>
      </c>
      <c r="J977" s="50">
        <v>2262505</v>
      </c>
      <c r="K977" s="50" t="s">
        <v>7</v>
      </c>
      <c r="L977" s="50" t="s">
        <v>9</v>
      </c>
      <c r="M977" s="50" t="s">
        <v>143</v>
      </c>
      <c r="N977" s="50" t="s">
        <v>6261</v>
      </c>
      <c r="O977" s="50">
        <v>1000789</v>
      </c>
      <c r="P977" s="50" t="s">
        <v>7150</v>
      </c>
      <c r="Q977" s="50" t="s">
        <v>3776</v>
      </c>
      <c r="R977" s="50" t="s">
        <v>8</v>
      </c>
      <c r="S977" s="50" t="s">
        <v>9977</v>
      </c>
      <c r="T977" s="4" t="s">
        <v>9977</v>
      </c>
      <c r="U977" s="4">
        <v>4</v>
      </c>
    </row>
    <row r="978" spans="1:21" x14ac:dyDescent="0.25">
      <c r="A978" s="44">
        <f>IF(IF(Helper_2!$C$3&lt;&gt;"",COUNTIF(G978:H978,"*"&amp;Helper_2!$C$3&amp;"*"),0)&gt;0,MAX($A$4:A977)+1,0)</f>
        <v>0</v>
      </c>
      <c r="B978" s="44">
        <v>975</v>
      </c>
      <c r="C978" s="44">
        <f>IF(E978="","",IF(COUNTIF($G$4:G978,G978)=1,MAX($C$4:C977)+1,""))</f>
        <v>879</v>
      </c>
      <c r="D978" s="44">
        <v>975</v>
      </c>
      <c r="E978" s="50" t="s">
        <v>5573</v>
      </c>
      <c r="F978" s="50" t="s">
        <v>9814</v>
      </c>
      <c r="G978" s="50" t="s">
        <v>2291</v>
      </c>
      <c r="H978" s="50" t="s">
        <v>2291</v>
      </c>
      <c r="I978" s="50" t="s">
        <v>2389</v>
      </c>
      <c r="J978" s="50">
        <v>2262503</v>
      </c>
      <c r="K978" s="50" t="s">
        <v>7</v>
      </c>
      <c r="L978" s="50" t="s">
        <v>9</v>
      </c>
      <c r="M978" s="50" t="s">
        <v>143</v>
      </c>
      <c r="N978" s="50" t="s">
        <v>6261</v>
      </c>
      <c r="O978" s="50">
        <v>1000789</v>
      </c>
      <c r="P978" s="50" t="s">
        <v>7150</v>
      </c>
      <c r="Q978" s="50" t="s">
        <v>3668</v>
      </c>
      <c r="R978" s="50" t="s">
        <v>15</v>
      </c>
      <c r="S978" s="50" t="s">
        <v>9815</v>
      </c>
      <c r="T978" s="4" t="s">
        <v>9815</v>
      </c>
      <c r="U978" s="4">
        <v>0.83899999999999997</v>
      </c>
    </row>
    <row r="979" spans="1:21" x14ac:dyDescent="0.25">
      <c r="A979" s="44">
        <f>IF(IF(Helper_2!$C$3&lt;&gt;"",COUNTIF(G979:H979,"*"&amp;Helper_2!$C$3&amp;"*"),0)&gt;0,MAX($A$4:A978)+1,0)</f>
        <v>0</v>
      </c>
      <c r="B979" s="44">
        <v>976</v>
      </c>
      <c r="C979" s="44">
        <f>IF(E979="","",IF(COUNTIF($G$4:G979,G979)=1,MAX($C$4:C978)+1,""))</f>
        <v>880</v>
      </c>
      <c r="D979" s="44">
        <v>976</v>
      </c>
      <c r="E979" s="50" t="s">
        <v>5311</v>
      </c>
      <c r="F979" s="50" t="s">
        <v>9369</v>
      </c>
      <c r="G979" s="50" t="s">
        <v>2141</v>
      </c>
      <c r="H979" s="50" t="s">
        <v>2141</v>
      </c>
      <c r="I979" s="50" t="s">
        <v>2389</v>
      </c>
      <c r="J979" s="50">
        <v>2262494</v>
      </c>
      <c r="K979" s="50" t="s">
        <v>7</v>
      </c>
      <c r="L979" s="50" t="s">
        <v>9</v>
      </c>
      <c r="M979" s="50" t="s">
        <v>143</v>
      </c>
      <c r="N979" s="50" t="s">
        <v>6261</v>
      </c>
      <c r="O979" s="50">
        <v>1000789</v>
      </c>
      <c r="P979" s="50" t="s">
        <v>7150</v>
      </c>
      <c r="Q979" s="50" t="s">
        <v>870</v>
      </c>
      <c r="R979" s="50" t="s">
        <v>15</v>
      </c>
      <c r="S979" s="50" t="s">
        <v>9370</v>
      </c>
      <c r="T979" s="4" t="s">
        <v>9370</v>
      </c>
      <c r="U979" s="4">
        <v>59</v>
      </c>
    </row>
    <row r="980" spans="1:21" x14ac:dyDescent="0.25">
      <c r="A980" s="44">
        <f>IF(IF(Helper_2!$C$3&lt;&gt;"",COUNTIF(G980:H980,"*"&amp;Helper_2!$C$3&amp;"*"),0)&gt;0,MAX($A$4:A979)+1,0)</f>
        <v>0</v>
      </c>
      <c r="B980" s="44">
        <v>977</v>
      </c>
      <c r="C980" s="44">
        <f>IF(E980="","",IF(COUNTIF($G$4:G980,G980)=1,MAX($C$4:C979)+1,""))</f>
        <v>881</v>
      </c>
      <c r="D980" s="44">
        <v>977</v>
      </c>
      <c r="E980" s="50" t="s">
        <v>5663</v>
      </c>
      <c r="F980" s="50" t="s">
        <v>9946</v>
      </c>
      <c r="G980" s="50" t="s">
        <v>3753</v>
      </c>
      <c r="H980" s="50" t="s">
        <v>3753</v>
      </c>
      <c r="I980" s="50" t="s">
        <v>2389</v>
      </c>
      <c r="J980" s="50">
        <v>2262477</v>
      </c>
      <c r="K980" s="50" t="s">
        <v>7</v>
      </c>
      <c r="L980" s="50" t="s">
        <v>2661</v>
      </c>
      <c r="M980" s="50" t="s">
        <v>143</v>
      </c>
      <c r="N980" s="50" t="s">
        <v>6261</v>
      </c>
      <c r="O980" s="50">
        <v>1000789</v>
      </c>
      <c r="P980" s="50" t="s">
        <v>7150</v>
      </c>
      <c r="Q980" s="50" t="s">
        <v>3754</v>
      </c>
      <c r="R980" s="50" t="s">
        <v>10</v>
      </c>
      <c r="S980" s="50" t="s">
        <v>9947</v>
      </c>
      <c r="T980" s="4" t="s">
        <v>9947</v>
      </c>
      <c r="U980" s="4">
        <v>0.09</v>
      </c>
    </row>
    <row r="981" spans="1:21" x14ac:dyDescent="0.25">
      <c r="A981" s="44">
        <f>IF(IF(Helper_2!$C$3&lt;&gt;"",COUNTIF(G981:H981,"*"&amp;Helper_2!$C$3&amp;"*"),0)&gt;0,MAX($A$4:A980)+1,0)</f>
        <v>0</v>
      </c>
      <c r="B981" s="44">
        <v>978</v>
      </c>
      <c r="C981" s="44">
        <f>IF(E981="","",IF(COUNTIF($G$4:G981,G981)=1,MAX($C$4:C980)+1,""))</f>
        <v>882</v>
      </c>
      <c r="D981" s="44">
        <v>978</v>
      </c>
      <c r="E981" s="50" t="s">
        <v>5223</v>
      </c>
      <c r="F981" s="50" t="s">
        <v>9218</v>
      </c>
      <c r="G981" s="50" t="s">
        <v>3390</v>
      </c>
      <c r="H981" s="50" t="s">
        <v>3390</v>
      </c>
      <c r="I981" s="50" t="s">
        <v>2389</v>
      </c>
      <c r="J981" s="50">
        <v>2262450</v>
      </c>
      <c r="K981" s="50" t="s">
        <v>7</v>
      </c>
      <c r="L981" s="50" t="s">
        <v>2661</v>
      </c>
      <c r="M981" s="50" t="s">
        <v>143</v>
      </c>
      <c r="N981" s="50" t="s">
        <v>143</v>
      </c>
      <c r="O981" s="50">
        <v>1023288</v>
      </c>
      <c r="P981" s="50" t="s">
        <v>6401</v>
      </c>
      <c r="Q981" s="50" t="s">
        <v>3391</v>
      </c>
      <c r="R981" s="50" t="s">
        <v>15</v>
      </c>
      <c r="S981" s="50" t="s">
        <v>11595</v>
      </c>
      <c r="T981" s="4" t="s">
        <v>11595</v>
      </c>
      <c r="U981" s="4">
        <v>0</v>
      </c>
    </row>
    <row r="982" spans="1:21" x14ac:dyDescent="0.25">
      <c r="A982" s="44">
        <f>IF(IF(Helper_2!$C$3&lt;&gt;"",COUNTIF(G982:H982,"*"&amp;Helper_2!$C$3&amp;"*"),0)&gt;0,MAX($A$4:A981)+1,0)</f>
        <v>0</v>
      </c>
      <c r="B982" s="44">
        <v>979</v>
      </c>
      <c r="C982" s="44">
        <f>IF(E982="","",IF(COUNTIF($G$4:G982,G982)=1,MAX($C$4:C981)+1,""))</f>
        <v>883</v>
      </c>
      <c r="D982" s="44">
        <v>979</v>
      </c>
      <c r="E982" s="50" t="s">
        <v>5222</v>
      </c>
      <c r="F982" s="50" t="s">
        <v>9217</v>
      </c>
      <c r="G982" s="50" t="s">
        <v>3388</v>
      </c>
      <c r="H982" s="50" t="s">
        <v>3388</v>
      </c>
      <c r="I982" s="50" t="s">
        <v>2389</v>
      </c>
      <c r="J982" s="50">
        <v>2262443</v>
      </c>
      <c r="K982" s="50" t="s">
        <v>7</v>
      </c>
      <c r="L982" s="50" t="s">
        <v>2661</v>
      </c>
      <c r="M982" s="50" t="s">
        <v>143</v>
      </c>
      <c r="N982" s="50" t="s">
        <v>6263</v>
      </c>
      <c r="O982" s="50">
        <v>1023288</v>
      </c>
      <c r="P982" s="50" t="s">
        <v>6401</v>
      </c>
      <c r="Q982" s="50" t="s">
        <v>3389</v>
      </c>
      <c r="R982" s="50" t="s">
        <v>15</v>
      </c>
      <c r="S982" s="50" t="s">
        <v>11596</v>
      </c>
      <c r="T982" s="4" t="s">
        <v>11596</v>
      </c>
      <c r="U982" s="4">
        <v>0</v>
      </c>
    </row>
    <row r="983" spans="1:21" x14ac:dyDescent="0.25">
      <c r="A983" s="44">
        <f>IF(IF(Helper_2!$C$3&lt;&gt;"",COUNTIF(G983:H983,"*"&amp;Helper_2!$C$3&amp;"*"),0)&gt;0,MAX($A$4:A982)+1,0)</f>
        <v>0</v>
      </c>
      <c r="B983" s="44">
        <v>980</v>
      </c>
      <c r="C983" s="44">
        <f>IF(E983="","",IF(COUNTIF($G$4:G983,G983)=1,MAX($C$4:C982)+1,""))</f>
        <v>884</v>
      </c>
      <c r="D983" s="44">
        <v>980</v>
      </c>
      <c r="E983" s="50" t="s">
        <v>4121</v>
      </c>
      <c r="F983" s="50" t="s">
        <v>7380</v>
      </c>
      <c r="G983" s="50" t="s">
        <v>2707</v>
      </c>
      <c r="H983" s="50" t="s">
        <v>2707</v>
      </c>
      <c r="I983" s="50" t="s">
        <v>2389</v>
      </c>
      <c r="J983" s="50">
        <v>2262412</v>
      </c>
      <c r="K983" s="50" t="s">
        <v>7</v>
      </c>
      <c r="L983" s="50" t="s">
        <v>2656</v>
      </c>
      <c r="M983" s="50" t="s">
        <v>143</v>
      </c>
      <c r="N983" s="50" t="s">
        <v>6267</v>
      </c>
      <c r="O983" s="50">
        <v>1160419</v>
      </c>
      <c r="P983" s="50" t="s">
        <v>6330</v>
      </c>
      <c r="Q983" s="50" t="s">
        <v>2708</v>
      </c>
      <c r="R983" s="50" t="s">
        <v>10</v>
      </c>
      <c r="S983" s="50" t="s">
        <v>7381</v>
      </c>
      <c r="T983" s="4" t="s">
        <v>7381</v>
      </c>
      <c r="U983" s="4">
        <v>0</v>
      </c>
    </row>
    <row r="984" spans="1:21" x14ac:dyDescent="0.25">
      <c r="A984" s="44">
        <f>IF(IF(Helper_2!$C$3&lt;&gt;"",COUNTIF(G984:H984,"*"&amp;Helper_2!$C$3&amp;"*"),0)&gt;0,MAX($A$4:A983)+1,0)</f>
        <v>0</v>
      </c>
      <c r="B984" s="44">
        <v>981</v>
      </c>
      <c r="C984" s="44">
        <f>IF(E984="","",IF(COUNTIF($G$4:G984,G984)=1,MAX($C$4:C983)+1,""))</f>
        <v>885</v>
      </c>
      <c r="D984" s="44">
        <v>981</v>
      </c>
      <c r="E984" s="50" t="s">
        <v>4120</v>
      </c>
      <c r="F984" s="50" t="s">
        <v>7378</v>
      </c>
      <c r="G984" s="50" t="s">
        <v>1372</v>
      </c>
      <c r="H984" s="50" t="s">
        <v>1372</v>
      </c>
      <c r="I984" s="50" t="s">
        <v>2389</v>
      </c>
      <c r="J984" s="50">
        <v>2262410</v>
      </c>
      <c r="K984" s="50" t="s">
        <v>7</v>
      </c>
      <c r="L984" s="50" t="s">
        <v>9</v>
      </c>
      <c r="M984" s="50" t="s">
        <v>143</v>
      </c>
      <c r="N984" s="50" t="s">
        <v>88</v>
      </c>
      <c r="O984" s="50">
        <v>1160419</v>
      </c>
      <c r="P984" s="50" t="s">
        <v>6330</v>
      </c>
      <c r="Q984" s="50" t="s">
        <v>293</v>
      </c>
      <c r="R984" s="50" t="s">
        <v>15</v>
      </c>
      <c r="S984" s="50" t="s">
        <v>7379</v>
      </c>
      <c r="T984" s="4" t="s">
        <v>7379</v>
      </c>
      <c r="U984" s="4" t="s">
        <v>143</v>
      </c>
    </row>
    <row r="985" spans="1:21" x14ac:dyDescent="0.25">
      <c r="A985" s="44">
        <f>IF(IF(Helper_2!$C$3&lt;&gt;"",COUNTIF(G985:H985,"*"&amp;Helper_2!$C$3&amp;"*"),0)&gt;0,MAX($A$4:A984)+1,0)</f>
        <v>0</v>
      </c>
      <c r="B985" s="44">
        <v>982</v>
      </c>
      <c r="C985" s="44">
        <f>IF(E985="","",IF(COUNTIF($G$4:G985,G985)=1,MAX($C$4:C984)+1,""))</f>
        <v>886</v>
      </c>
      <c r="D985" s="44">
        <v>982</v>
      </c>
      <c r="E985" s="50" t="s">
        <v>4463</v>
      </c>
      <c r="F985" s="50" t="s">
        <v>8014</v>
      </c>
      <c r="G985" s="50" t="s">
        <v>2921</v>
      </c>
      <c r="H985" s="50" t="s">
        <v>2921</v>
      </c>
      <c r="I985" s="50" t="s">
        <v>2389</v>
      </c>
      <c r="J985" s="50">
        <v>2262408</v>
      </c>
      <c r="K985" s="50" t="s">
        <v>7</v>
      </c>
      <c r="L985" s="50" t="s">
        <v>2656</v>
      </c>
      <c r="M985" s="50" t="s">
        <v>143</v>
      </c>
      <c r="N985" s="50" t="s">
        <v>6272</v>
      </c>
      <c r="O985" s="50">
        <v>1057180</v>
      </c>
      <c r="P985" s="50" t="s">
        <v>6383</v>
      </c>
      <c r="Q985" s="50" t="s">
        <v>2922</v>
      </c>
      <c r="R985" s="50" t="s">
        <v>15</v>
      </c>
      <c r="S985" s="50" t="s">
        <v>8015</v>
      </c>
      <c r="T985" s="4" t="s">
        <v>8015</v>
      </c>
      <c r="U985" s="4">
        <v>0</v>
      </c>
    </row>
    <row r="986" spans="1:21" x14ac:dyDescent="0.25">
      <c r="A986" s="44">
        <f>IF(IF(Helper_2!$C$3&lt;&gt;"",COUNTIF(G986:H986,"*"&amp;Helper_2!$C$3&amp;"*"),0)&gt;0,MAX($A$4:A985)+1,0)</f>
        <v>0</v>
      </c>
      <c r="B986" s="44">
        <v>983</v>
      </c>
      <c r="C986" s="44">
        <f>IF(E986="","",IF(COUNTIF($G$4:G986,G986)=1,MAX($C$4:C985)+1,""))</f>
        <v>887</v>
      </c>
      <c r="D986" s="44">
        <v>983</v>
      </c>
      <c r="E986" s="50" t="s">
        <v>5055</v>
      </c>
      <c r="F986" s="50" t="s">
        <v>8968</v>
      </c>
      <c r="G986" s="50" t="s">
        <v>3281</v>
      </c>
      <c r="H986" s="50" t="s">
        <v>3281</v>
      </c>
      <c r="I986" s="50" t="s">
        <v>2389</v>
      </c>
      <c r="J986" s="50">
        <v>2262401</v>
      </c>
      <c r="K986" s="50" t="s">
        <v>7</v>
      </c>
      <c r="L986" s="50" t="s">
        <v>2656</v>
      </c>
      <c r="M986" s="50" t="s">
        <v>143</v>
      </c>
      <c r="N986" s="50" t="s">
        <v>6261</v>
      </c>
      <c r="O986" s="50">
        <v>995245</v>
      </c>
      <c r="P986" s="50" t="s">
        <v>7173</v>
      </c>
      <c r="Q986" s="50" t="s">
        <v>3282</v>
      </c>
      <c r="R986" s="50" t="s">
        <v>15</v>
      </c>
      <c r="S986" s="50" t="s">
        <v>11021</v>
      </c>
      <c r="T986" s="4" t="s">
        <v>11021</v>
      </c>
      <c r="U986" s="4">
        <v>0</v>
      </c>
    </row>
    <row r="987" spans="1:21" x14ac:dyDescent="0.25">
      <c r="A987" s="44">
        <f>IF(IF(Helper_2!$C$3&lt;&gt;"",COUNTIF(G987:H987,"*"&amp;Helper_2!$C$3&amp;"*"),0)&gt;0,MAX($A$4:A986)+1,0)</f>
        <v>0</v>
      </c>
      <c r="B987" s="44">
        <v>984</v>
      </c>
      <c r="C987" s="44">
        <f>IF(E987="","",IF(COUNTIF($G$4:G987,G987)=1,MAX($C$4:C986)+1,""))</f>
        <v>888</v>
      </c>
      <c r="D987" s="44">
        <v>984</v>
      </c>
      <c r="E987" s="50" t="s">
        <v>5120</v>
      </c>
      <c r="F987" s="50" t="s">
        <v>9076</v>
      </c>
      <c r="G987" s="50" t="s">
        <v>3327</v>
      </c>
      <c r="H987" s="50" t="s">
        <v>3327</v>
      </c>
      <c r="I987" s="50" t="s">
        <v>2389</v>
      </c>
      <c r="J987" s="50">
        <v>2262400</v>
      </c>
      <c r="K987" s="50" t="s">
        <v>7</v>
      </c>
      <c r="L987" s="50" t="s">
        <v>2656</v>
      </c>
      <c r="M987" s="50" t="s">
        <v>143</v>
      </c>
      <c r="N987" s="50" t="s">
        <v>6261</v>
      </c>
      <c r="O987" s="50">
        <v>995245</v>
      </c>
      <c r="P987" s="50" t="s">
        <v>7173</v>
      </c>
      <c r="Q987" s="50" t="s">
        <v>3328</v>
      </c>
      <c r="R987" s="50" t="s">
        <v>10</v>
      </c>
      <c r="S987" s="50" t="s">
        <v>9077</v>
      </c>
      <c r="T987" s="4" t="s">
        <v>9077</v>
      </c>
      <c r="U987" s="4">
        <v>0</v>
      </c>
    </row>
    <row r="988" spans="1:21" x14ac:dyDescent="0.25">
      <c r="A988" s="44">
        <f>IF(IF(Helper_2!$C$3&lt;&gt;"",COUNTIF(G988:H988,"*"&amp;Helper_2!$C$3&amp;"*"),0)&gt;0,MAX($A$4:A987)+1,0)</f>
        <v>0</v>
      </c>
      <c r="B988" s="44">
        <v>985</v>
      </c>
      <c r="C988" s="44">
        <f>IF(E988="","",IF(COUNTIF($G$4:G988,G988)=1,MAX($C$4:C987)+1,""))</f>
        <v>889</v>
      </c>
      <c r="D988" s="44">
        <v>985</v>
      </c>
      <c r="E988" s="50" t="s">
        <v>5119</v>
      </c>
      <c r="F988" s="50" t="s">
        <v>9074</v>
      </c>
      <c r="G988" s="50" t="s">
        <v>3325</v>
      </c>
      <c r="H988" s="50" t="s">
        <v>3325</v>
      </c>
      <c r="I988" s="50" t="s">
        <v>2389</v>
      </c>
      <c r="J988" s="50">
        <v>2262398</v>
      </c>
      <c r="K988" s="50" t="s">
        <v>7</v>
      </c>
      <c r="L988" s="50" t="s">
        <v>2656</v>
      </c>
      <c r="M988" s="50" t="s">
        <v>143</v>
      </c>
      <c r="N988" s="50" t="s">
        <v>6261</v>
      </c>
      <c r="O988" s="50">
        <v>995245</v>
      </c>
      <c r="P988" s="50" t="s">
        <v>7173</v>
      </c>
      <c r="Q988" s="50" t="s">
        <v>3326</v>
      </c>
      <c r="R988" s="50" t="s">
        <v>10</v>
      </c>
      <c r="S988" s="50" t="s">
        <v>9075</v>
      </c>
      <c r="T988" s="4" t="s">
        <v>9075</v>
      </c>
      <c r="U988" s="4">
        <v>0</v>
      </c>
    </row>
    <row r="989" spans="1:21" x14ac:dyDescent="0.25">
      <c r="A989" s="44">
        <f>IF(IF(Helper_2!$C$3&lt;&gt;"",COUNTIF(G989:H989,"*"&amp;Helper_2!$C$3&amp;"*"),0)&gt;0,MAX($A$4:A988)+1,0)</f>
        <v>0</v>
      </c>
      <c r="B989" s="44">
        <v>986</v>
      </c>
      <c r="C989" s="44">
        <f>IF(E989="","",IF(COUNTIF($G$4:G989,G989)=1,MAX($C$4:C988)+1,""))</f>
        <v>890</v>
      </c>
      <c r="D989" s="44">
        <v>986</v>
      </c>
      <c r="E989" s="50" t="s">
        <v>5054</v>
      </c>
      <c r="F989" s="50" t="s">
        <v>8967</v>
      </c>
      <c r="G989" s="50" t="s">
        <v>3279</v>
      </c>
      <c r="H989" s="50" t="s">
        <v>3279</v>
      </c>
      <c r="I989" s="50" t="s">
        <v>2389</v>
      </c>
      <c r="J989" s="50">
        <v>2262395</v>
      </c>
      <c r="K989" s="50" t="s">
        <v>7</v>
      </c>
      <c r="L989" s="50" t="s">
        <v>2656</v>
      </c>
      <c r="M989" s="50" t="s">
        <v>143</v>
      </c>
      <c r="N989" s="50" t="s">
        <v>6261</v>
      </c>
      <c r="O989" s="50">
        <v>995245</v>
      </c>
      <c r="P989" s="50" t="s">
        <v>7173</v>
      </c>
      <c r="Q989" s="50" t="s">
        <v>3280</v>
      </c>
      <c r="R989" s="50" t="s">
        <v>15</v>
      </c>
      <c r="S989" s="50" t="s">
        <v>11020</v>
      </c>
      <c r="T989" s="4" t="s">
        <v>11020</v>
      </c>
      <c r="U989" s="4">
        <v>0</v>
      </c>
    </row>
    <row r="990" spans="1:21" x14ac:dyDescent="0.25">
      <c r="A990" s="44">
        <f>IF(IF(Helper_2!$C$3&lt;&gt;"",COUNTIF(G990:H990,"*"&amp;Helper_2!$C$3&amp;"*"),0)&gt;0,MAX($A$4:A989)+1,0)</f>
        <v>0</v>
      </c>
      <c r="B990" s="44">
        <v>987</v>
      </c>
      <c r="C990" s="44">
        <f>IF(E990="","",IF(COUNTIF($G$4:G990,G990)=1,MAX($C$4:C989)+1,""))</f>
        <v>891</v>
      </c>
      <c r="D990" s="44">
        <v>987</v>
      </c>
      <c r="E990" s="50" t="s">
        <v>4297</v>
      </c>
      <c r="F990" s="50" t="s">
        <v>7710</v>
      </c>
      <c r="G990" s="50" t="s">
        <v>1483</v>
      </c>
      <c r="H990" s="50" t="s">
        <v>1483</v>
      </c>
      <c r="I990" s="50" t="s">
        <v>2389</v>
      </c>
      <c r="J990" s="50">
        <v>2262393</v>
      </c>
      <c r="K990" s="50" t="s">
        <v>7</v>
      </c>
      <c r="L990" s="50" t="s">
        <v>275</v>
      </c>
      <c r="M990" s="50" t="s">
        <v>143</v>
      </c>
      <c r="N990" s="50" t="s">
        <v>6272</v>
      </c>
      <c r="O990" s="50">
        <v>998551</v>
      </c>
      <c r="P990" s="50" t="s">
        <v>6355</v>
      </c>
      <c r="Q990" s="50" t="s">
        <v>2834</v>
      </c>
      <c r="R990" s="50" t="s">
        <v>15</v>
      </c>
      <c r="S990" s="50" t="s">
        <v>7711</v>
      </c>
      <c r="T990" s="4" t="s">
        <v>7711</v>
      </c>
      <c r="U990" s="4">
        <v>0</v>
      </c>
    </row>
    <row r="991" spans="1:21" x14ac:dyDescent="0.25">
      <c r="A991" s="44">
        <f>IF(IF(Helper_2!$C$3&lt;&gt;"",COUNTIF(G991:H991,"*"&amp;Helper_2!$C$3&amp;"*"),0)&gt;0,MAX($A$4:A990)+1,0)</f>
        <v>0</v>
      </c>
      <c r="B991" s="44">
        <v>988</v>
      </c>
      <c r="C991" s="44">
        <f>IF(E991="","",IF(COUNTIF($G$4:G991,G991)=1,MAX($C$4:C990)+1,""))</f>
        <v>892</v>
      </c>
      <c r="D991" s="44">
        <v>988</v>
      </c>
      <c r="E991" s="50" t="s">
        <v>4616</v>
      </c>
      <c r="F991" s="50" t="s">
        <v>8274</v>
      </c>
      <c r="G991" s="50" t="s">
        <v>1691</v>
      </c>
      <c r="H991" s="50" t="s">
        <v>1691</v>
      </c>
      <c r="I991" s="50" t="s">
        <v>2389</v>
      </c>
      <c r="J991" s="50">
        <v>2262391</v>
      </c>
      <c r="K991" s="50" t="s">
        <v>7</v>
      </c>
      <c r="L991" s="50" t="s">
        <v>9</v>
      </c>
      <c r="M991" s="50" t="s">
        <v>143</v>
      </c>
      <c r="N991" s="50" t="s">
        <v>6263</v>
      </c>
      <c r="O991" s="50">
        <v>960093</v>
      </c>
      <c r="P991" s="50" t="s">
        <v>6342</v>
      </c>
      <c r="Q991" s="50" t="s">
        <v>3008</v>
      </c>
      <c r="R991" s="50" t="s">
        <v>15</v>
      </c>
      <c r="S991" s="50" t="s">
        <v>11597</v>
      </c>
      <c r="T991" s="4" t="s">
        <v>11597</v>
      </c>
      <c r="U991" s="4">
        <v>0</v>
      </c>
    </row>
    <row r="992" spans="1:21" x14ac:dyDescent="0.25">
      <c r="A992" s="44">
        <f>IF(IF(Helper_2!$C$3&lt;&gt;"",COUNTIF(G992:H992,"*"&amp;Helper_2!$C$3&amp;"*"),0)&gt;0,MAX($A$4:A991)+1,0)</f>
        <v>0</v>
      </c>
      <c r="B992" s="44">
        <v>989</v>
      </c>
      <c r="C992" s="44">
        <f>IF(E992="","",IF(COUNTIF($G$4:G992,G992)=1,MAX($C$4:C991)+1,""))</f>
        <v>893</v>
      </c>
      <c r="D992" s="44">
        <v>989</v>
      </c>
      <c r="E992" s="50" t="s">
        <v>5339</v>
      </c>
      <c r="F992" s="50" t="s">
        <v>9420</v>
      </c>
      <c r="G992" s="50" t="s">
        <v>2165</v>
      </c>
      <c r="H992" s="50" t="s">
        <v>2165</v>
      </c>
      <c r="I992" s="50" t="s">
        <v>2389</v>
      </c>
      <c r="J992" s="50">
        <v>2262389</v>
      </c>
      <c r="K992" s="50" t="s">
        <v>7</v>
      </c>
      <c r="L992" s="50" t="s">
        <v>9</v>
      </c>
      <c r="M992" s="50" t="s">
        <v>143</v>
      </c>
      <c r="N992" s="50" t="s">
        <v>143</v>
      </c>
      <c r="O992" s="50">
        <v>1045859</v>
      </c>
      <c r="P992" s="50" t="s">
        <v>6376</v>
      </c>
      <c r="Q992" s="50" t="s">
        <v>887</v>
      </c>
      <c r="R992" s="50" t="s">
        <v>15</v>
      </c>
      <c r="S992" s="50" t="s">
        <v>9421</v>
      </c>
      <c r="T992" s="4" t="s">
        <v>9421</v>
      </c>
      <c r="U992" s="4">
        <v>0</v>
      </c>
    </row>
    <row r="993" spans="1:21" x14ac:dyDescent="0.25">
      <c r="A993" s="44">
        <f>IF(IF(Helper_2!$C$3&lt;&gt;"",COUNTIF(G993:H993,"*"&amp;Helper_2!$C$3&amp;"*"),0)&gt;0,MAX($A$4:A992)+1,0)</f>
        <v>0</v>
      </c>
      <c r="B993" s="44">
        <v>990</v>
      </c>
      <c r="C993" s="44">
        <f>IF(E993="","",IF(COUNTIF($G$4:G993,G993)=1,MAX($C$4:C992)+1,""))</f>
        <v>894</v>
      </c>
      <c r="D993" s="44">
        <v>990</v>
      </c>
      <c r="E993" s="50" t="s">
        <v>5661</v>
      </c>
      <c r="F993" s="50" t="s">
        <v>9942</v>
      </c>
      <c r="G993" s="50" t="s">
        <v>2347</v>
      </c>
      <c r="H993" s="50" t="s">
        <v>2347</v>
      </c>
      <c r="I993" s="50" t="s">
        <v>2389</v>
      </c>
      <c r="J993" s="50">
        <v>2262387</v>
      </c>
      <c r="K993" s="50" t="s">
        <v>7</v>
      </c>
      <c r="L993" s="50" t="s">
        <v>9</v>
      </c>
      <c r="M993" s="50" t="s">
        <v>143</v>
      </c>
      <c r="N993" s="50" t="s">
        <v>6263</v>
      </c>
      <c r="O993" s="50">
        <v>996734</v>
      </c>
      <c r="P993" s="50" t="s">
        <v>6359</v>
      </c>
      <c r="Q993" s="50" t="s">
        <v>3750</v>
      </c>
      <c r="R993" s="50" t="s">
        <v>10</v>
      </c>
      <c r="S993" s="50" t="s">
        <v>11598</v>
      </c>
      <c r="T993" s="4" t="s">
        <v>9943</v>
      </c>
      <c r="U993" s="4" t="s">
        <v>143</v>
      </c>
    </row>
    <row r="994" spans="1:21" x14ac:dyDescent="0.25">
      <c r="A994" s="44">
        <f>IF(IF(Helper_2!$C$3&lt;&gt;"",COUNTIF(G994:H994,"*"&amp;Helper_2!$C$3&amp;"*"),0)&gt;0,MAX($A$4:A993)+1,0)</f>
        <v>0</v>
      </c>
      <c r="B994" s="44">
        <v>991</v>
      </c>
      <c r="C994" s="44">
        <f>IF(E994="","",IF(COUNTIF($G$4:G994,G994)=1,MAX($C$4:C993)+1,""))</f>
        <v>895</v>
      </c>
      <c r="D994" s="44">
        <v>991</v>
      </c>
      <c r="E994" s="50" t="s">
        <v>5659</v>
      </c>
      <c r="F994" s="50" t="s">
        <v>9939</v>
      </c>
      <c r="G994" s="50" t="s">
        <v>2345</v>
      </c>
      <c r="H994" s="50" t="s">
        <v>2345</v>
      </c>
      <c r="I994" s="50" t="s">
        <v>2389</v>
      </c>
      <c r="J994" s="50">
        <v>2262385</v>
      </c>
      <c r="K994" s="50" t="s">
        <v>7</v>
      </c>
      <c r="L994" s="50" t="s">
        <v>9</v>
      </c>
      <c r="M994" s="50" t="s">
        <v>143</v>
      </c>
      <c r="N994" s="50" t="s">
        <v>6263</v>
      </c>
      <c r="O994" s="50">
        <v>996734</v>
      </c>
      <c r="P994" s="50" t="s">
        <v>6359</v>
      </c>
      <c r="Q994" s="50" t="s">
        <v>3748</v>
      </c>
      <c r="R994" s="50" t="s">
        <v>10</v>
      </c>
      <c r="S994" s="50" t="s">
        <v>11599</v>
      </c>
      <c r="T994" s="4" t="s">
        <v>11600</v>
      </c>
      <c r="U994" s="4" t="s">
        <v>143</v>
      </c>
    </row>
    <row r="995" spans="1:21" x14ac:dyDescent="0.25">
      <c r="A995" s="44">
        <f>IF(IF(Helper_2!$C$3&lt;&gt;"",COUNTIF(G995:H995,"*"&amp;Helper_2!$C$3&amp;"*"),0)&gt;0,MAX($A$4:A994)+1,0)</f>
        <v>0</v>
      </c>
      <c r="B995" s="44">
        <v>992</v>
      </c>
      <c r="C995" s="44">
        <f>IF(E995="","",IF(COUNTIF($G$4:G995,G995)=1,MAX($C$4:C994)+1,""))</f>
        <v>896</v>
      </c>
      <c r="D995" s="44">
        <v>992</v>
      </c>
      <c r="E995" s="50" t="s">
        <v>5658</v>
      </c>
      <c r="F995" s="50" t="s">
        <v>9937</v>
      </c>
      <c r="G995" s="50" t="s">
        <v>2344</v>
      </c>
      <c r="H995" s="50" t="s">
        <v>2344</v>
      </c>
      <c r="I995" s="50" t="s">
        <v>2389</v>
      </c>
      <c r="J995" s="50">
        <v>2262384</v>
      </c>
      <c r="K995" s="50" t="s">
        <v>7</v>
      </c>
      <c r="L995" s="50" t="s">
        <v>9</v>
      </c>
      <c r="M995" s="50" t="s">
        <v>143</v>
      </c>
      <c r="N995" s="50" t="s">
        <v>6263</v>
      </c>
      <c r="O995" s="50">
        <v>996734</v>
      </c>
      <c r="P995" s="50" t="s">
        <v>6359</v>
      </c>
      <c r="Q995" s="50" t="s">
        <v>3747</v>
      </c>
      <c r="R995" s="50" t="s">
        <v>10</v>
      </c>
      <c r="S995" s="50" t="s">
        <v>11601</v>
      </c>
      <c r="T995" s="4" t="s">
        <v>9938</v>
      </c>
      <c r="U995" s="4" t="s">
        <v>143</v>
      </c>
    </row>
    <row r="996" spans="1:21" x14ac:dyDescent="0.25">
      <c r="A996" s="44">
        <f>IF(IF(Helper_2!$C$3&lt;&gt;"",COUNTIF(G996:H996,"*"&amp;Helper_2!$C$3&amp;"*"),0)&gt;0,MAX($A$4:A995)+1,0)</f>
        <v>0</v>
      </c>
      <c r="B996" s="44">
        <v>993</v>
      </c>
      <c r="C996" s="44">
        <f>IF(E996="","",IF(COUNTIF($G$4:G996,G996)=1,MAX($C$4:C995)+1,""))</f>
        <v>897</v>
      </c>
      <c r="D996" s="44">
        <v>993</v>
      </c>
      <c r="E996" s="50" t="s">
        <v>5657</v>
      </c>
      <c r="F996" s="50" t="s">
        <v>9936</v>
      </c>
      <c r="G996" s="50" t="s">
        <v>2343</v>
      </c>
      <c r="H996" s="50" t="s">
        <v>2343</v>
      </c>
      <c r="I996" s="50" t="s">
        <v>2389</v>
      </c>
      <c r="J996" s="50">
        <v>2262383</v>
      </c>
      <c r="K996" s="50" t="s">
        <v>7</v>
      </c>
      <c r="L996" s="50" t="s">
        <v>9</v>
      </c>
      <c r="M996" s="50" t="s">
        <v>143</v>
      </c>
      <c r="N996" s="50" t="s">
        <v>6263</v>
      </c>
      <c r="O996" s="50">
        <v>996734</v>
      </c>
      <c r="P996" s="50" t="s">
        <v>6359</v>
      </c>
      <c r="Q996" s="50" t="s">
        <v>3746</v>
      </c>
      <c r="R996" s="50" t="s">
        <v>10</v>
      </c>
      <c r="S996" s="50" t="s">
        <v>11602</v>
      </c>
      <c r="T996" s="4" t="s">
        <v>11603</v>
      </c>
      <c r="U996" s="4" t="s">
        <v>143</v>
      </c>
    </row>
    <row r="997" spans="1:21" x14ac:dyDescent="0.25">
      <c r="A997" s="44">
        <f>IF(IF(Helper_2!$C$3&lt;&gt;"",COUNTIF(G997:H997,"*"&amp;Helper_2!$C$3&amp;"*"),0)&gt;0,MAX($A$4:A996)+1,0)</f>
        <v>0</v>
      </c>
      <c r="B997" s="44">
        <v>994</v>
      </c>
      <c r="C997" s="44">
        <f>IF(E997="","",IF(COUNTIF($G$4:G997,G997)=1,MAX($C$4:C996)+1,""))</f>
        <v>898</v>
      </c>
      <c r="D997" s="44">
        <v>994</v>
      </c>
      <c r="E997" s="50" t="s">
        <v>4078</v>
      </c>
      <c r="F997" s="50" t="s">
        <v>7308</v>
      </c>
      <c r="G997" s="50" t="s">
        <v>1338</v>
      </c>
      <c r="H997" s="50" t="s">
        <v>1338</v>
      </c>
      <c r="I997" s="50" t="s">
        <v>2389</v>
      </c>
      <c r="J997" s="50">
        <v>2262382</v>
      </c>
      <c r="K997" s="50" t="s">
        <v>7</v>
      </c>
      <c r="L997" s="50" t="s">
        <v>9</v>
      </c>
      <c r="M997" s="50" t="s">
        <v>143</v>
      </c>
      <c r="N997" s="50" t="s">
        <v>6259</v>
      </c>
      <c r="O997" s="50">
        <v>1002195</v>
      </c>
      <c r="P997" s="50" t="s">
        <v>6341</v>
      </c>
      <c r="Q997" s="50" t="s">
        <v>261</v>
      </c>
      <c r="R997" s="50" t="s">
        <v>15</v>
      </c>
      <c r="S997" s="50" t="s">
        <v>7309</v>
      </c>
      <c r="T997" s="4" t="s">
        <v>7309</v>
      </c>
      <c r="U997" s="4">
        <v>0</v>
      </c>
    </row>
    <row r="998" spans="1:21" x14ac:dyDescent="0.25">
      <c r="A998" s="44">
        <f>IF(IF(Helper_2!$C$3&lt;&gt;"",COUNTIF(G998:H998,"*"&amp;Helper_2!$C$3&amp;"*"),0)&gt;0,MAX($A$4:A997)+1,0)</f>
        <v>0</v>
      </c>
      <c r="B998" s="44">
        <v>995</v>
      </c>
      <c r="C998" s="44">
        <f>IF(E998="","",IF(COUNTIF($G$4:G998,G998)=1,MAX($C$4:C997)+1,""))</f>
        <v>899</v>
      </c>
      <c r="D998" s="44">
        <v>995</v>
      </c>
      <c r="E998" s="50" t="s">
        <v>5385</v>
      </c>
      <c r="F998" s="50" t="s">
        <v>9508</v>
      </c>
      <c r="G998" s="50" t="s">
        <v>3520</v>
      </c>
      <c r="H998" s="50" t="s">
        <v>3520</v>
      </c>
      <c r="I998" s="50" t="s">
        <v>2389</v>
      </c>
      <c r="J998" s="50">
        <v>2262381</v>
      </c>
      <c r="K998" s="50" t="s">
        <v>7</v>
      </c>
      <c r="L998" s="50" t="s">
        <v>2656</v>
      </c>
      <c r="M998" s="50" t="s">
        <v>143</v>
      </c>
      <c r="N998" s="50" t="s">
        <v>6261</v>
      </c>
      <c r="O998" s="50">
        <v>994550</v>
      </c>
      <c r="P998" s="50" t="s">
        <v>6358</v>
      </c>
      <c r="Q998" s="50" t="s">
        <v>3521</v>
      </c>
      <c r="R998" s="50" t="s">
        <v>15</v>
      </c>
      <c r="S998" s="50" t="s">
        <v>9509</v>
      </c>
      <c r="T998" s="4" t="s">
        <v>9509</v>
      </c>
      <c r="U998" s="4">
        <v>0.87</v>
      </c>
    </row>
    <row r="999" spans="1:21" x14ac:dyDescent="0.25">
      <c r="A999" s="44">
        <f>IF(IF(Helper_2!$C$3&lt;&gt;"",COUNTIF(G999:H999,"*"&amp;Helper_2!$C$3&amp;"*"),0)&gt;0,MAX($A$4:A998)+1,0)</f>
        <v>0</v>
      </c>
      <c r="B999" s="44">
        <v>996</v>
      </c>
      <c r="C999" s="44">
        <f>IF(E999="","",IF(COUNTIF($G$4:G999,G999)=1,MAX($C$4:C998)+1,""))</f>
        <v>900</v>
      </c>
      <c r="D999" s="44">
        <v>996</v>
      </c>
      <c r="E999" s="50" t="s">
        <v>4110</v>
      </c>
      <c r="F999" s="50" t="s">
        <v>7360</v>
      </c>
      <c r="G999" s="50" t="s">
        <v>1363</v>
      </c>
      <c r="H999" s="50" t="s">
        <v>1363</v>
      </c>
      <c r="I999" s="50" t="s">
        <v>2389</v>
      </c>
      <c r="J999" s="50">
        <v>2262378</v>
      </c>
      <c r="K999" s="50" t="s">
        <v>7</v>
      </c>
      <c r="L999" s="50" t="s">
        <v>9</v>
      </c>
      <c r="M999" s="50" t="s">
        <v>143</v>
      </c>
      <c r="N999" s="50" t="s">
        <v>6259</v>
      </c>
      <c r="O999" s="50">
        <v>1002195</v>
      </c>
      <c r="P999" s="50" t="s">
        <v>6341</v>
      </c>
      <c r="Q999" s="50" t="s">
        <v>286</v>
      </c>
      <c r="R999" s="50" t="s">
        <v>15</v>
      </c>
      <c r="S999" s="50" t="s">
        <v>7361</v>
      </c>
      <c r="T999" s="4" t="s">
        <v>7362</v>
      </c>
      <c r="U999" s="4">
        <v>0</v>
      </c>
    </row>
    <row r="1000" spans="1:21" x14ac:dyDescent="0.25">
      <c r="A1000" s="44">
        <f>IF(IF(Helper_2!$C$3&lt;&gt;"",COUNTIF(G1000:H1000,"*"&amp;Helper_2!$C$3&amp;"*"),0)&gt;0,MAX($A$4:A999)+1,0)</f>
        <v>0</v>
      </c>
      <c r="B1000" s="44">
        <v>997</v>
      </c>
      <c r="C1000" s="44">
        <f>IF(E1000="","",IF(COUNTIF($G$4:G1000,G1000)=1,MAX($C$4:C999)+1,""))</f>
        <v>901</v>
      </c>
      <c r="D1000" s="44">
        <v>997</v>
      </c>
      <c r="E1000" s="50" t="s">
        <v>5471</v>
      </c>
      <c r="F1000" s="50" t="s">
        <v>9648</v>
      </c>
      <c r="G1000" s="50" t="s">
        <v>2239</v>
      </c>
      <c r="H1000" s="50" t="s">
        <v>2239</v>
      </c>
      <c r="I1000" s="50" t="s">
        <v>2389</v>
      </c>
      <c r="J1000" s="50">
        <v>2262377</v>
      </c>
      <c r="K1000" s="50" t="s">
        <v>7</v>
      </c>
      <c r="L1000" s="50" t="s">
        <v>9</v>
      </c>
      <c r="M1000" s="50" t="s">
        <v>143</v>
      </c>
      <c r="N1000" s="50" t="s">
        <v>6263</v>
      </c>
      <c r="O1000" s="50">
        <v>994550</v>
      </c>
      <c r="P1000" s="50" t="s">
        <v>6358</v>
      </c>
      <c r="Q1000" s="50" t="s">
        <v>950</v>
      </c>
      <c r="R1000" s="50" t="s">
        <v>15</v>
      </c>
      <c r="S1000" s="50" t="s">
        <v>11604</v>
      </c>
      <c r="T1000" s="4" t="s">
        <v>11604</v>
      </c>
      <c r="U1000" s="4">
        <v>0</v>
      </c>
    </row>
    <row r="1001" spans="1:21" x14ac:dyDescent="0.25">
      <c r="A1001" s="44">
        <f>IF(IF(Helper_2!$C$3&lt;&gt;"",COUNTIF(G1001:H1001,"*"&amp;Helper_2!$C$3&amp;"*"),0)&gt;0,MAX($A$4:A1000)+1,0)</f>
        <v>0</v>
      </c>
      <c r="B1001" s="44">
        <v>998</v>
      </c>
      <c r="C1001" s="44">
        <f>IF(E1001="","",IF(COUNTIF($G$4:G1001,G1001)=1,MAX($C$4:C1000)+1,""))</f>
        <v>902</v>
      </c>
      <c r="D1001" s="44">
        <v>998</v>
      </c>
      <c r="E1001" s="50" t="s">
        <v>5470</v>
      </c>
      <c r="F1001" s="50" t="s">
        <v>9647</v>
      </c>
      <c r="G1001" s="50" t="s">
        <v>2238</v>
      </c>
      <c r="H1001" s="50" t="s">
        <v>2238</v>
      </c>
      <c r="I1001" s="50" t="s">
        <v>2389</v>
      </c>
      <c r="J1001" s="50">
        <v>2262376</v>
      </c>
      <c r="K1001" s="50" t="s">
        <v>7</v>
      </c>
      <c r="L1001" s="50" t="s">
        <v>9</v>
      </c>
      <c r="M1001" s="50" t="s">
        <v>143</v>
      </c>
      <c r="N1001" s="50" t="s">
        <v>6263</v>
      </c>
      <c r="O1001" s="50">
        <v>994550</v>
      </c>
      <c r="P1001" s="50" t="s">
        <v>6358</v>
      </c>
      <c r="Q1001" s="50" t="s">
        <v>949</v>
      </c>
      <c r="R1001" s="50" t="s">
        <v>15</v>
      </c>
      <c r="S1001" s="50" t="s">
        <v>11605</v>
      </c>
      <c r="T1001" s="4" t="s">
        <v>11605</v>
      </c>
      <c r="U1001" s="4">
        <v>0</v>
      </c>
    </row>
    <row r="1002" spans="1:21" x14ac:dyDescent="0.25">
      <c r="A1002" s="44">
        <f>IF(IF(Helper_2!$C$3&lt;&gt;"",COUNTIF(G1002:H1002,"*"&amp;Helper_2!$C$3&amp;"*"),0)&gt;0,MAX($A$4:A1001)+1,0)</f>
        <v>0</v>
      </c>
      <c r="B1002" s="44">
        <v>999</v>
      </c>
      <c r="C1002" s="44">
        <f>IF(E1002="","",IF(COUNTIF($G$4:G1002,G1002)=1,MAX($C$4:C1001)+1,""))</f>
        <v>903</v>
      </c>
      <c r="D1002" s="44">
        <v>999</v>
      </c>
      <c r="E1002" s="50" t="s">
        <v>5469</v>
      </c>
      <c r="F1002" s="50" t="s">
        <v>9645</v>
      </c>
      <c r="G1002" s="50" t="s">
        <v>2237</v>
      </c>
      <c r="H1002" s="50" t="s">
        <v>2237</v>
      </c>
      <c r="I1002" s="50" t="s">
        <v>2389</v>
      </c>
      <c r="J1002" s="50">
        <v>2262375</v>
      </c>
      <c r="K1002" s="50" t="s">
        <v>7</v>
      </c>
      <c r="L1002" s="50" t="s">
        <v>9</v>
      </c>
      <c r="M1002" s="50" t="s">
        <v>143</v>
      </c>
      <c r="N1002" s="50" t="s">
        <v>6263</v>
      </c>
      <c r="O1002" s="50">
        <v>994550</v>
      </c>
      <c r="P1002" s="50" t="s">
        <v>6358</v>
      </c>
      <c r="Q1002" s="50" t="s">
        <v>948</v>
      </c>
      <c r="R1002" s="50" t="s">
        <v>10</v>
      </c>
      <c r="S1002" s="50" t="s">
        <v>9646</v>
      </c>
      <c r="T1002" s="4" t="s">
        <v>9646</v>
      </c>
      <c r="U1002" s="4">
        <v>0</v>
      </c>
    </row>
    <row r="1003" spans="1:21" x14ac:dyDescent="0.25">
      <c r="A1003" s="44">
        <f>IF(IF(Helper_2!$C$3&lt;&gt;"",COUNTIF(G1003:H1003,"*"&amp;Helper_2!$C$3&amp;"*"),0)&gt;0,MAX($A$4:A1002)+1,0)</f>
        <v>0</v>
      </c>
      <c r="B1003" s="44">
        <v>1000</v>
      </c>
      <c r="C1003" s="44">
        <f>IF(E1003="","",IF(COUNTIF($G$4:G1003,G1003)=1,MAX($C$4:C1002)+1,""))</f>
        <v>904</v>
      </c>
      <c r="D1003" s="44">
        <v>1000</v>
      </c>
      <c r="E1003" s="50" t="s">
        <v>4200</v>
      </c>
      <c r="F1003" s="50" t="s">
        <v>7529</v>
      </c>
      <c r="G1003" s="50" t="s">
        <v>2767</v>
      </c>
      <c r="H1003" s="50" t="s">
        <v>2767</v>
      </c>
      <c r="I1003" s="50" t="s">
        <v>2389</v>
      </c>
      <c r="J1003" s="50">
        <v>2262374</v>
      </c>
      <c r="K1003" s="50" t="s">
        <v>7</v>
      </c>
      <c r="L1003" s="50" t="s">
        <v>2661</v>
      </c>
      <c r="M1003" s="50" t="s">
        <v>143</v>
      </c>
      <c r="N1003" s="50" t="s">
        <v>6267</v>
      </c>
      <c r="O1003" s="50">
        <v>1005701</v>
      </c>
      <c r="P1003" s="50" t="s">
        <v>6389</v>
      </c>
      <c r="Q1003" s="50" t="s">
        <v>2768</v>
      </c>
      <c r="R1003" s="50" t="s">
        <v>10</v>
      </c>
      <c r="S1003" s="50" t="s">
        <v>7530</v>
      </c>
      <c r="T1003" s="4" t="s">
        <v>7530</v>
      </c>
      <c r="U1003" s="4">
        <v>0.43</v>
      </c>
    </row>
    <row r="1004" spans="1:21" x14ac:dyDescent="0.25">
      <c r="A1004" s="44">
        <f>IF(IF(Helper_2!$C$3&lt;&gt;"",COUNTIF(G1004:H1004,"*"&amp;Helper_2!$C$3&amp;"*"),0)&gt;0,MAX($A$4:A1003)+1,0)</f>
        <v>0</v>
      </c>
      <c r="B1004" s="44">
        <v>1001</v>
      </c>
      <c r="C1004" s="44">
        <f>IF(E1004="","",IF(COUNTIF($G$4:G1004,G1004)=1,MAX($C$4:C1003)+1,""))</f>
        <v>905</v>
      </c>
      <c r="D1004" s="44">
        <v>1001</v>
      </c>
      <c r="E1004" s="50" t="s">
        <v>4199</v>
      </c>
      <c r="F1004" s="50" t="s">
        <v>7527</v>
      </c>
      <c r="G1004" s="50" t="s">
        <v>2765</v>
      </c>
      <c r="H1004" s="50" t="s">
        <v>2765</v>
      </c>
      <c r="I1004" s="50" t="s">
        <v>2389</v>
      </c>
      <c r="J1004" s="50">
        <v>2262373</v>
      </c>
      <c r="K1004" s="50" t="s">
        <v>7</v>
      </c>
      <c r="L1004" s="50" t="s">
        <v>2661</v>
      </c>
      <c r="M1004" s="50" t="s">
        <v>143</v>
      </c>
      <c r="N1004" s="50" t="s">
        <v>6267</v>
      </c>
      <c r="O1004" s="50">
        <v>1005701</v>
      </c>
      <c r="P1004" s="50" t="s">
        <v>6389</v>
      </c>
      <c r="Q1004" s="50" t="s">
        <v>2766</v>
      </c>
      <c r="R1004" s="50" t="s">
        <v>10</v>
      </c>
      <c r="S1004" s="50" t="s">
        <v>7528</v>
      </c>
      <c r="T1004" s="4" t="s">
        <v>7528</v>
      </c>
      <c r="U1004" s="4">
        <v>0.43</v>
      </c>
    </row>
    <row r="1005" spans="1:21" x14ac:dyDescent="0.25">
      <c r="A1005" s="44">
        <f>IF(IF(Helper_2!$C$3&lt;&gt;"",COUNTIF(G1005:H1005,"*"&amp;Helper_2!$C$3&amp;"*"),0)&gt;0,MAX($A$4:A1004)+1,0)</f>
        <v>0</v>
      </c>
      <c r="B1005" s="44">
        <v>1002</v>
      </c>
      <c r="C1005" s="44">
        <f>IF(E1005="","",IF(COUNTIF($G$4:G1005,G1005)=1,MAX($C$4:C1004)+1,""))</f>
        <v>906</v>
      </c>
      <c r="D1005" s="44">
        <v>1002</v>
      </c>
      <c r="E1005" s="50" t="s">
        <v>4198</v>
      </c>
      <c r="F1005" s="50" t="s">
        <v>7525</v>
      </c>
      <c r="G1005" s="50" t="s">
        <v>1422</v>
      </c>
      <c r="H1005" s="50" t="s">
        <v>1422</v>
      </c>
      <c r="I1005" s="50" t="s">
        <v>2389</v>
      </c>
      <c r="J1005" s="50">
        <v>2262372</v>
      </c>
      <c r="K1005" s="50" t="s">
        <v>7</v>
      </c>
      <c r="L1005" s="50" t="s">
        <v>9</v>
      </c>
      <c r="M1005" s="50" t="s">
        <v>143</v>
      </c>
      <c r="N1005" s="50" t="s">
        <v>6267</v>
      </c>
      <c r="O1005" s="50">
        <v>1005701</v>
      </c>
      <c r="P1005" s="50" t="s">
        <v>6389</v>
      </c>
      <c r="Q1005" s="50" t="s">
        <v>328</v>
      </c>
      <c r="R1005" s="50" t="s">
        <v>10</v>
      </c>
      <c r="S1005" s="50" t="s">
        <v>7526</v>
      </c>
      <c r="T1005" s="4" t="s">
        <v>7526</v>
      </c>
      <c r="U1005" s="4">
        <v>1.8</v>
      </c>
    </row>
    <row r="1006" spans="1:21" x14ac:dyDescent="0.25">
      <c r="A1006" s="44">
        <f>IF(IF(Helper_2!$C$3&lt;&gt;"",COUNTIF(G1006:H1006,"*"&amp;Helper_2!$C$3&amp;"*"),0)&gt;0,MAX($A$4:A1005)+1,0)</f>
        <v>0</v>
      </c>
      <c r="B1006" s="44">
        <v>1003</v>
      </c>
      <c r="C1006" s="44">
        <f>IF(E1006="","",IF(COUNTIF($G$4:G1006,G1006)=1,MAX($C$4:C1005)+1,""))</f>
        <v>907</v>
      </c>
      <c r="D1006" s="44">
        <v>1003</v>
      </c>
      <c r="E1006" s="50" t="s">
        <v>4197</v>
      </c>
      <c r="F1006" s="50" t="s">
        <v>7523</v>
      </c>
      <c r="G1006" s="50" t="s">
        <v>2763</v>
      </c>
      <c r="H1006" s="50" t="s">
        <v>2763</v>
      </c>
      <c r="I1006" s="50" t="s">
        <v>2389</v>
      </c>
      <c r="J1006" s="50">
        <v>2262371</v>
      </c>
      <c r="K1006" s="50" t="s">
        <v>7</v>
      </c>
      <c r="L1006" s="50" t="s">
        <v>2661</v>
      </c>
      <c r="M1006" s="50" t="s">
        <v>143</v>
      </c>
      <c r="N1006" s="50" t="s">
        <v>6267</v>
      </c>
      <c r="O1006" s="50">
        <v>1005701</v>
      </c>
      <c r="P1006" s="50" t="s">
        <v>6389</v>
      </c>
      <c r="Q1006" s="50" t="s">
        <v>2764</v>
      </c>
      <c r="R1006" s="50" t="s">
        <v>15</v>
      </c>
      <c r="S1006" s="50" t="s">
        <v>7524</v>
      </c>
      <c r="T1006" s="4" t="s">
        <v>7524</v>
      </c>
      <c r="U1006" s="4">
        <v>0.14000000000000001</v>
      </c>
    </row>
    <row r="1007" spans="1:21" x14ac:dyDescent="0.25">
      <c r="A1007" s="44">
        <f>IF(IF(Helper_2!$C$3&lt;&gt;"",COUNTIF(G1007:H1007,"*"&amp;Helper_2!$C$3&amp;"*"),0)&gt;0,MAX($A$4:A1006)+1,0)</f>
        <v>0</v>
      </c>
      <c r="B1007" s="44">
        <v>1004</v>
      </c>
      <c r="C1007" s="44">
        <f>IF(E1007="","",IF(COUNTIF($G$4:G1007,G1007)=1,MAX($C$4:C1006)+1,""))</f>
        <v>908</v>
      </c>
      <c r="D1007" s="44">
        <v>1004</v>
      </c>
      <c r="E1007" s="50" t="s">
        <v>4364</v>
      </c>
      <c r="F1007" s="50" t="s">
        <v>7829</v>
      </c>
      <c r="G1007" s="50" t="s">
        <v>1541</v>
      </c>
      <c r="H1007" s="50" t="s">
        <v>1541</v>
      </c>
      <c r="I1007" s="50" t="s">
        <v>2389</v>
      </c>
      <c r="J1007" s="50">
        <v>2262370</v>
      </c>
      <c r="K1007" s="50" t="s">
        <v>7</v>
      </c>
      <c r="L1007" s="50" t="s">
        <v>9</v>
      </c>
      <c r="M1007" s="50" t="s">
        <v>143</v>
      </c>
      <c r="N1007" s="50" t="s">
        <v>6283</v>
      </c>
      <c r="O1007" s="50">
        <v>1057151</v>
      </c>
      <c r="P1007" s="50" t="s">
        <v>6513</v>
      </c>
      <c r="Q1007" s="50" t="s">
        <v>421</v>
      </c>
      <c r="R1007" s="50" t="s">
        <v>15</v>
      </c>
      <c r="S1007" s="50" t="s">
        <v>11606</v>
      </c>
      <c r="T1007" s="4" t="s">
        <v>11606</v>
      </c>
      <c r="U1007" s="4">
        <v>0</v>
      </c>
    </row>
    <row r="1008" spans="1:21" x14ac:dyDescent="0.25">
      <c r="A1008" s="44">
        <f>IF(IF(Helper_2!$C$3&lt;&gt;"",COUNTIF(G1008:H1008,"*"&amp;Helper_2!$C$3&amp;"*"),0)&gt;0,MAX($A$4:A1007)+1,0)</f>
        <v>0</v>
      </c>
      <c r="B1008" s="44">
        <v>1005</v>
      </c>
      <c r="C1008" s="44">
        <f>IF(E1008="","",IF(COUNTIF($G$4:G1008,G1008)=1,MAX($C$4:C1007)+1,""))</f>
        <v>909</v>
      </c>
      <c r="D1008" s="44">
        <v>1005</v>
      </c>
      <c r="E1008" s="50" t="s">
        <v>5056</v>
      </c>
      <c r="F1008" s="50" t="s">
        <v>8969</v>
      </c>
      <c r="G1008" s="50" t="s">
        <v>3283</v>
      </c>
      <c r="H1008" s="50" t="s">
        <v>3283</v>
      </c>
      <c r="I1008" s="50" t="s">
        <v>2389</v>
      </c>
      <c r="J1008" s="50">
        <v>2262367</v>
      </c>
      <c r="K1008" s="50" t="s">
        <v>7</v>
      </c>
      <c r="L1008" s="50" t="s">
        <v>2656</v>
      </c>
      <c r="M1008" s="50" t="s">
        <v>143</v>
      </c>
      <c r="N1008" s="50" t="s">
        <v>6261</v>
      </c>
      <c r="O1008" s="50">
        <v>995245</v>
      </c>
      <c r="P1008" s="50" t="s">
        <v>7173</v>
      </c>
      <c r="Q1008" s="50" t="s">
        <v>3284</v>
      </c>
      <c r="R1008" s="50" t="s">
        <v>15</v>
      </c>
      <c r="S1008" s="50" t="s">
        <v>11022</v>
      </c>
      <c r="T1008" s="4" t="s">
        <v>11022</v>
      </c>
      <c r="U1008" s="4">
        <v>0</v>
      </c>
    </row>
    <row r="1009" spans="1:21" x14ac:dyDescent="0.25">
      <c r="A1009" s="44">
        <f>IF(IF(Helper_2!$C$3&lt;&gt;"",COUNTIF(G1009:H1009,"*"&amp;Helper_2!$C$3&amp;"*"),0)&gt;0,MAX($A$4:A1008)+1,0)</f>
        <v>0</v>
      </c>
      <c r="B1009" s="44">
        <v>1006</v>
      </c>
      <c r="C1009" s="44">
        <f>IF(E1009="","",IF(COUNTIF($G$4:G1009,G1009)=1,MAX($C$4:C1008)+1,""))</f>
        <v>910</v>
      </c>
      <c r="D1009" s="44">
        <v>1006</v>
      </c>
      <c r="E1009" s="50" t="s">
        <v>4049</v>
      </c>
      <c r="F1009" s="50" t="s">
        <v>7260</v>
      </c>
      <c r="G1009" s="50" t="s">
        <v>1317</v>
      </c>
      <c r="H1009" s="50" t="s">
        <v>1317</v>
      </c>
      <c r="I1009" s="50" t="s">
        <v>2389</v>
      </c>
      <c r="J1009" s="50">
        <v>2261917</v>
      </c>
      <c r="K1009" s="50" t="s">
        <v>7</v>
      </c>
      <c r="L1009" s="50" t="s">
        <v>2656</v>
      </c>
      <c r="M1009" s="50" t="s">
        <v>143</v>
      </c>
      <c r="N1009" s="50" t="s">
        <v>88</v>
      </c>
      <c r="O1009" s="50">
        <v>994759</v>
      </c>
      <c r="P1009" s="50" t="s">
        <v>11607</v>
      </c>
      <c r="Q1009" s="50" t="s">
        <v>241</v>
      </c>
      <c r="R1009" s="50" t="s">
        <v>15</v>
      </c>
      <c r="S1009" s="50" t="s">
        <v>7261</v>
      </c>
      <c r="T1009" s="4" t="s">
        <v>7262</v>
      </c>
      <c r="U1009" s="4">
        <v>15.85</v>
      </c>
    </row>
    <row r="1010" spans="1:21" x14ac:dyDescent="0.25">
      <c r="A1010" s="44">
        <f>IF(IF(Helper_2!$C$3&lt;&gt;"",COUNTIF(G1010:H1010,"*"&amp;Helper_2!$C$3&amp;"*"),0)&gt;0,MAX($A$4:A1009)+1,0)</f>
        <v>0</v>
      </c>
      <c r="B1010" s="44">
        <v>1007</v>
      </c>
      <c r="C1010" s="44">
        <f>IF(E1010="","",IF(COUNTIF($G$4:G1010,G1010)=1,MAX($C$4:C1009)+1,""))</f>
        <v>911</v>
      </c>
      <c r="D1010" s="44">
        <v>1007</v>
      </c>
      <c r="E1010" s="50" t="s">
        <v>4252</v>
      </c>
      <c r="F1010" s="50" t="s">
        <v>7626</v>
      </c>
      <c r="G1010" s="50" t="s">
        <v>2794</v>
      </c>
      <c r="H1010" s="50" t="s">
        <v>2794</v>
      </c>
      <c r="I1010" s="50" t="s">
        <v>2389</v>
      </c>
      <c r="J1010" s="50">
        <v>2261916</v>
      </c>
      <c r="K1010" s="50" t="s">
        <v>7</v>
      </c>
      <c r="L1010" s="50" t="s">
        <v>2656</v>
      </c>
      <c r="M1010" s="50" t="s">
        <v>143</v>
      </c>
      <c r="N1010" s="50" t="s">
        <v>6313</v>
      </c>
      <c r="O1010" s="50">
        <v>994594</v>
      </c>
      <c r="P1010" s="50" t="s">
        <v>6433</v>
      </c>
      <c r="Q1010" s="50" t="s">
        <v>2795</v>
      </c>
      <c r="R1010" s="50" t="s">
        <v>15</v>
      </c>
      <c r="S1010" s="50" t="s">
        <v>7627</v>
      </c>
      <c r="T1010" s="4" t="s">
        <v>7627</v>
      </c>
      <c r="U1010" s="4">
        <v>2.2999999999999998</v>
      </c>
    </row>
    <row r="1011" spans="1:21" x14ac:dyDescent="0.25">
      <c r="A1011" s="44">
        <f>IF(IF(Helper_2!$C$3&lt;&gt;"",COUNTIF(G1011:H1011,"*"&amp;Helper_2!$C$3&amp;"*"),0)&gt;0,MAX($A$4:A1010)+1,0)</f>
        <v>0</v>
      </c>
      <c r="B1011" s="44">
        <v>1008</v>
      </c>
      <c r="C1011" s="44">
        <f>IF(E1011="","",IF(COUNTIF($G$4:G1011,G1011)=1,MAX($C$4:C1010)+1,""))</f>
        <v>912</v>
      </c>
      <c r="D1011" s="44">
        <v>1008</v>
      </c>
      <c r="E1011" s="50" t="s">
        <v>4246</v>
      </c>
      <c r="F1011" s="50" t="s">
        <v>7616</v>
      </c>
      <c r="G1011" s="50" t="s">
        <v>1454</v>
      </c>
      <c r="H1011" s="50" t="s">
        <v>1454</v>
      </c>
      <c r="I1011" s="50" t="s">
        <v>2389</v>
      </c>
      <c r="J1011" s="50">
        <v>2261897</v>
      </c>
      <c r="K1011" s="50" t="s">
        <v>7</v>
      </c>
      <c r="L1011" s="50" t="s">
        <v>9</v>
      </c>
      <c r="M1011" s="50" t="s">
        <v>143</v>
      </c>
      <c r="N1011" s="50" t="s">
        <v>88</v>
      </c>
      <c r="O1011" s="50">
        <v>1057114</v>
      </c>
      <c r="P1011" s="50" t="s">
        <v>6324</v>
      </c>
      <c r="Q1011" s="50" t="s">
        <v>2790</v>
      </c>
      <c r="R1011" s="50" t="s">
        <v>15</v>
      </c>
      <c r="S1011" s="50" t="s">
        <v>7617</v>
      </c>
      <c r="T1011" s="4" t="s">
        <v>7617</v>
      </c>
      <c r="U1011" s="4">
        <v>0</v>
      </c>
    </row>
    <row r="1012" spans="1:21" x14ac:dyDescent="0.25">
      <c r="A1012" s="44">
        <f>IF(IF(Helper_2!$C$3&lt;&gt;"",COUNTIF(G1012:H1012,"*"&amp;Helper_2!$C$3&amp;"*"),0)&gt;0,MAX($A$4:A1011)+1,0)</f>
        <v>0</v>
      </c>
      <c r="B1012" s="44">
        <v>1009</v>
      </c>
      <c r="C1012" s="44">
        <f>IF(E1012="","",IF(COUNTIF($G$4:G1012,G1012)=1,MAX($C$4:C1011)+1,""))</f>
        <v>913</v>
      </c>
      <c r="D1012" s="44">
        <v>1009</v>
      </c>
      <c r="E1012" s="50" t="s">
        <v>4921</v>
      </c>
      <c r="F1012" s="50" t="s">
        <v>8756</v>
      </c>
      <c r="G1012" s="50" t="s">
        <v>1893</v>
      </c>
      <c r="H1012" s="50" t="s">
        <v>1893</v>
      </c>
      <c r="I1012" s="50" t="s">
        <v>2389</v>
      </c>
      <c r="J1012" s="50">
        <v>2261894</v>
      </c>
      <c r="K1012" s="50" t="s">
        <v>7</v>
      </c>
      <c r="L1012" s="50" t="s">
        <v>9</v>
      </c>
      <c r="M1012" s="50" t="s">
        <v>143</v>
      </c>
      <c r="N1012" s="50" t="s">
        <v>6263</v>
      </c>
      <c r="O1012" s="50">
        <v>1047103</v>
      </c>
      <c r="P1012" s="50" t="s">
        <v>6362</v>
      </c>
      <c r="Q1012" s="50" t="s">
        <v>671</v>
      </c>
      <c r="R1012" s="50" t="s">
        <v>15</v>
      </c>
      <c r="S1012" s="50" t="s">
        <v>11608</v>
      </c>
      <c r="T1012" s="4" t="s">
        <v>11608</v>
      </c>
      <c r="U1012" s="4">
        <v>0</v>
      </c>
    </row>
    <row r="1013" spans="1:21" x14ac:dyDescent="0.25">
      <c r="A1013" s="44">
        <f>IF(IF(Helper_2!$C$3&lt;&gt;"",COUNTIF(G1013:H1013,"*"&amp;Helper_2!$C$3&amp;"*"),0)&gt;0,MAX($A$4:A1012)+1,0)</f>
        <v>0</v>
      </c>
      <c r="B1013" s="44">
        <v>1010</v>
      </c>
      <c r="C1013" s="44">
        <f>IF(E1013="","",IF(COUNTIF($G$4:G1013,G1013)=1,MAX($C$4:C1012)+1,""))</f>
        <v>914</v>
      </c>
      <c r="D1013" s="44">
        <v>1010</v>
      </c>
      <c r="E1013" s="50" t="s">
        <v>4920</v>
      </c>
      <c r="F1013" s="50" t="s">
        <v>8755</v>
      </c>
      <c r="G1013" s="50" t="s">
        <v>1892</v>
      </c>
      <c r="H1013" s="50" t="s">
        <v>1892</v>
      </c>
      <c r="I1013" s="50" t="s">
        <v>2389</v>
      </c>
      <c r="J1013" s="50">
        <v>2261826</v>
      </c>
      <c r="K1013" s="50" t="s">
        <v>7</v>
      </c>
      <c r="L1013" s="50" t="s">
        <v>9</v>
      </c>
      <c r="M1013" s="50" t="s">
        <v>143</v>
      </c>
      <c r="N1013" s="50" t="s">
        <v>6263</v>
      </c>
      <c r="O1013" s="50">
        <v>1047103</v>
      </c>
      <c r="P1013" s="50" t="s">
        <v>6362</v>
      </c>
      <c r="Q1013" s="50" t="s">
        <v>670</v>
      </c>
      <c r="R1013" s="50" t="s">
        <v>15</v>
      </c>
      <c r="S1013" s="50" t="s">
        <v>11609</v>
      </c>
      <c r="T1013" s="4" t="s">
        <v>11609</v>
      </c>
      <c r="U1013" s="4">
        <v>0</v>
      </c>
    </row>
    <row r="1014" spans="1:21" x14ac:dyDescent="0.25">
      <c r="A1014" s="44">
        <f>IF(IF(Helper_2!$C$3&lt;&gt;"",COUNTIF(G1014:H1014,"*"&amp;Helper_2!$C$3&amp;"*"),0)&gt;0,MAX($A$4:A1013)+1,0)</f>
        <v>0</v>
      </c>
      <c r="B1014" s="44">
        <v>1011</v>
      </c>
      <c r="C1014" s="44">
        <f>IF(E1014="","",IF(COUNTIF($G$4:G1014,G1014)=1,MAX($C$4:C1013)+1,""))</f>
        <v>915</v>
      </c>
      <c r="D1014" s="44">
        <v>1011</v>
      </c>
      <c r="E1014" s="50" t="s">
        <v>4918</v>
      </c>
      <c r="F1014" s="50" t="s">
        <v>8753</v>
      </c>
      <c r="G1014" s="50" t="s">
        <v>1890</v>
      </c>
      <c r="H1014" s="50" t="s">
        <v>1890</v>
      </c>
      <c r="I1014" s="50" t="s">
        <v>2389</v>
      </c>
      <c r="J1014" s="50">
        <v>2261825</v>
      </c>
      <c r="K1014" s="50" t="s">
        <v>7</v>
      </c>
      <c r="L1014" s="50" t="s">
        <v>9</v>
      </c>
      <c r="M1014" s="50" t="s">
        <v>143</v>
      </c>
      <c r="N1014" s="50" t="s">
        <v>6263</v>
      </c>
      <c r="O1014" s="50">
        <v>1047103</v>
      </c>
      <c r="P1014" s="50" t="s">
        <v>6362</v>
      </c>
      <c r="Q1014" s="50" t="s">
        <v>668</v>
      </c>
      <c r="R1014" s="50" t="s">
        <v>15</v>
      </c>
      <c r="S1014" s="50" t="s">
        <v>11610</v>
      </c>
      <c r="T1014" s="4" t="s">
        <v>11610</v>
      </c>
      <c r="U1014" s="4">
        <v>0</v>
      </c>
    </row>
    <row r="1015" spans="1:21" x14ac:dyDescent="0.25">
      <c r="A1015" s="44">
        <f>IF(IF(Helper_2!$C$3&lt;&gt;"",COUNTIF(G1015:H1015,"*"&amp;Helper_2!$C$3&amp;"*"),0)&gt;0,MAX($A$4:A1014)+1,0)</f>
        <v>0</v>
      </c>
      <c r="B1015" s="44">
        <v>1012</v>
      </c>
      <c r="C1015" s="44">
        <f>IF(E1015="","",IF(COUNTIF($G$4:G1015,G1015)=1,MAX($C$4:C1014)+1,""))</f>
        <v>916</v>
      </c>
      <c r="D1015" s="44">
        <v>1012</v>
      </c>
      <c r="E1015" s="50" t="s">
        <v>4917</v>
      </c>
      <c r="F1015" s="50" t="s">
        <v>8752</v>
      </c>
      <c r="G1015" s="50" t="s">
        <v>1889</v>
      </c>
      <c r="H1015" s="50" t="s">
        <v>1889</v>
      </c>
      <c r="I1015" s="50" t="s">
        <v>2389</v>
      </c>
      <c r="J1015" s="50">
        <v>2261824</v>
      </c>
      <c r="K1015" s="50" t="s">
        <v>7</v>
      </c>
      <c r="L1015" s="50" t="s">
        <v>9</v>
      </c>
      <c r="M1015" s="50" t="s">
        <v>143</v>
      </c>
      <c r="N1015" s="50" t="s">
        <v>6263</v>
      </c>
      <c r="O1015" s="50">
        <v>1047103</v>
      </c>
      <c r="P1015" s="50" t="s">
        <v>6362</v>
      </c>
      <c r="Q1015" s="50" t="s">
        <v>667</v>
      </c>
      <c r="R1015" s="50" t="s">
        <v>15</v>
      </c>
      <c r="S1015" s="50" t="s">
        <v>11611</v>
      </c>
      <c r="T1015" s="4" t="s">
        <v>11611</v>
      </c>
      <c r="U1015" s="4">
        <v>0</v>
      </c>
    </row>
    <row r="1016" spans="1:21" x14ac:dyDescent="0.25">
      <c r="A1016" s="44">
        <f>IF(IF(Helper_2!$C$3&lt;&gt;"",COUNTIF(G1016:H1016,"*"&amp;Helper_2!$C$3&amp;"*"),0)&gt;0,MAX($A$4:A1015)+1,0)</f>
        <v>0</v>
      </c>
      <c r="B1016" s="44">
        <v>1013</v>
      </c>
      <c r="C1016" s="44">
        <f>IF(E1016="","",IF(COUNTIF($G$4:G1016,G1016)=1,MAX($C$4:C1015)+1,""))</f>
        <v>917</v>
      </c>
      <c r="D1016" s="44">
        <v>1013</v>
      </c>
      <c r="E1016" s="50" t="s">
        <v>4916</v>
      </c>
      <c r="F1016" s="50" t="s">
        <v>8751</v>
      </c>
      <c r="G1016" s="50" t="s">
        <v>1888</v>
      </c>
      <c r="H1016" s="50" t="s">
        <v>1888</v>
      </c>
      <c r="I1016" s="50" t="s">
        <v>2389</v>
      </c>
      <c r="J1016" s="50">
        <v>2261823</v>
      </c>
      <c r="K1016" s="50" t="s">
        <v>7</v>
      </c>
      <c r="L1016" s="50" t="s">
        <v>9</v>
      </c>
      <c r="M1016" s="50" t="s">
        <v>143</v>
      </c>
      <c r="N1016" s="50" t="s">
        <v>6263</v>
      </c>
      <c r="O1016" s="50">
        <v>1047103</v>
      </c>
      <c r="P1016" s="50" t="s">
        <v>6362</v>
      </c>
      <c r="Q1016" s="50" t="s">
        <v>666</v>
      </c>
      <c r="R1016" s="50" t="s">
        <v>15</v>
      </c>
      <c r="S1016" s="50" t="s">
        <v>11612</v>
      </c>
      <c r="T1016" s="4" t="s">
        <v>11612</v>
      </c>
      <c r="U1016" s="4">
        <v>0</v>
      </c>
    </row>
    <row r="1017" spans="1:21" x14ac:dyDescent="0.25">
      <c r="A1017" s="44">
        <f>IF(IF(Helper_2!$C$3&lt;&gt;"",COUNTIF(G1017:H1017,"*"&amp;Helper_2!$C$3&amp;"*"),0)&gt;0,MAX($A$4:A1016)+1,0)</f>
        <v>0</v>
      </c>
      <c r="B1017" s="44">
        <v>1014</v>
      </c>
      <c r="C1017" s="44">
        <f>IF(E1017="","",IF(COUNTIF($G$4:G1017,G1017)=1,MAX($C$4:C1016)+1,""))</f>
        <v>918</v>
      </c>
      <c r="D1017" s="44">
        <v>1014</v>
      </c>
      <c r="E1017" s="50" t="s">
        <v>4915</v>
      </c>
      <c r="F1017" s="50" t="s">
        <v>8750</v>
      </c>
      <c r="G1017" s="50" t="s">
        <v>1887</v>
      </c>
      <c r="H1017" s="50" t="s">
        <v>1887</v>
      </c>
      <c r="I1017" s="50" t="s">
        <v>2389</v>
      </c>
      <c r="J1017" s="50">
        <v>2261822</v>
      </c>
      <c r="K1017" s="50" t="s">
        <v>7</v>
      </c>
      <c r="L1017" s="50" t="s">
        <v>9</v>
      </c>
      <c r="M1017" s="50" t="s">
        <v>143</v>
      </c>
      <c r="N1017" s="50" t="s">
        <v>6263</v>
      </c>
      <c r="O1017" s="50">
        <v>1047103</v>
      </c>
      <c r="P1017" s="50" t="s">
        <v>6362</v>
      </c>
      <c r="Q1017" s="50" t="s">
        <v>665</v>
      </c>
      <c r="R1017" s="50" t="s">
        <v>15</v>
      </c>
      <c r="S1017" s="50" t="s">
        <v>11613</v>
      </c>
      <c r="T1017" s="4" t="s">
        <v>11613</v>
      </c>
      <c r="U1017" s="4">
        <v>0</v>
      </c>
    </row>
    <row r="1018" spans="1:21" x14ac:dyDescent="0.25">
      <c r="A1018" s="44">
        <f>IF(IF(Helper_2!$C$3&lt;&gt;"",COUNTIF(G1018:H1018,"*"&amp;Helper_2!$C$3&amp;"*"),0)&gt;0,MAX($A$4:A1017)+1,0)</f>
        <v>0</v>
      </c>
      <c r="B1018" s="44">
        <v>1015</v>
      </c>
      <c r="C1018" s="44">
        <f>IF(E1018="","",IF(COUNTIF($G$4:G1018,G1018)=1,MAX($C$4:C1017)+1,""))</f>
        <v>919</v>
      </c>
      <c r="D1018" s="44">
        <v>1015</v>
      </c>
      <c r="E1018" s="50" t="s">
        <v>4914</v>
      </c>
      <c r="F1018" s="50" t="s">
        <v>8749</v>
      </c>
      <c r="G1018" s="50" t="s">
        <v>1886</v>
      </c>
      <c r="H1018" s="50" t="s">
        <v>1886</v>
      </c>
      <c r="I1018" s="50" t="s">
        <v>2389</v>
      </c>
      <c r="J1018" s="50">
        <v>2261819</v>
      </c>
      <c r="K1018" s="50" t="s">
        <v>7</v>
      </c>
      <c r="L1018" s="50" t="s">
        <v>9</v>
      </c>
      <c r="M1018" s="50" t="s">
        <v>143</v>
      </c>
      <c r="N1018" s="50" t="s">
        <v>6263</v>
      </c>
      <c r="O1018" s="50">
        <v>1047103</v>
      </c>
      <c r="P1018" s="50" t="s">
        <v>6362</v>
      </c>
      <c r="Q1018" s="50" t="s">
        <v>664</v>
      </c>
      <c r="R1018" s="50" t="s">
        <v>15</v>
      </c>
      <c r="S1018" s="50" t="s">
        <v>11614</v>
      </c>
      <c r="T1018" s="4" t="s">
        <v>11614</v>
      </c>
      <c r="U1018" s="4">
        <v>0</v>
      </c>
    </row>
    <row r="1019" spans="1:21" x14ac:dyDescent="0.25">
      <c r="A1019" s="44">
        <f>IF(IF(Helper_2!$C$3&lt;&gt;"",COUNTIF(G1019:H1019,"*"&amp;Helper_2!$C$3&amp;"*"),0)&gt;0,MAX($A$4:A1018)+1,0)</f>
        <v>0</v>
      </c>
      <c r="B1019" s="44">
        <v>1016</v>
      </c>
      <c r="C1019" s="44">
        <f>IF(E1019="","",IF(COUNTIF($G$4:G1019,G1019)=1,MAX($C$4:C1018)+1,""))</f>
        <v>920</v>
      </c>
      <c r="D1019" s="44">
        <v>1016</v>
      </c>
      <c r="E1019" s="50" t="s">
        <v>4183</v>
      </c>
      <c r="F1019" s="50" t="s">
        <v>7496</v>
      </c>
      <c r="G1019" s="50" t="s">
        <v>2754</v>
      </c>
      <c r="H1019" s="50" t="s">
        <v>2754</v>
      </c>
      <c r="I1019" s="50" t="s">
        <v>2389</v>
      </c>
      <c r="J1019" s="50">
        <v>2261811</v>
      </c>
      <c r="K1019" s="50" t="s">
        <v>7</v>
      </c>
      <c r="L1019" s="50" t="s">
        <v>2656</v>
      </c>
      <c r="M1019" s="50" t="s">
        <v>143</v>
      </c>
      <c r="N1019" s="50" t="s">
        <v>6272</v>
      </c>
      <c r="O1019" s="50">
        <v>1047102</v>
      </c>
      <c r="P1019" s="50" t="s">
        <v>6373</v>
      </c>
      <c r="Q1019" s="50" t="s">
        <v>2755</v>
      </c>
      <c r="R1019" s="50" t="s">
        <v>10</v>
      </c>
      <c r="S1019" s="50" t="s">
        <v>7497</v>
      </c>
      <c r="T1019" s="4" t="s">
        <v>7497</v>
      </c>
      <c r="U1019" s="4">
        <v>0</v>
      </c>
    </row>
    <row r="1020" spans="1:21" x14ac:dyDescent="0.25">
      <c r="A1020" s="44">
        <f>IF(IF(Helper_2!$C$3&lt;&gt;"",COUNTIF(G1020:H1020,"*"&amp;Helper_2!$C$3&amp;"*"),0)&gt;0,MAX($A$4:A1019)+1,0)</f>
        <v>0</v>
      </c>
      <c r="B1020" s="44">
        <v>1017</v>
      </c>
      <c r="C1020" s="44">
        <f>IF(E1020="","",IF(COUNTIF($G$4:G1020,G1020)=1,MAX($C$4:C1019)+1,""))</f>
        <v>921</v>
      </c>
      <c r="D1020" s="44">
        <v>1017</v>
      </c>
      <c r="E1020" s="50" t="s">
        <v>4647</v>
      </c>
      <c r="F1020" s="50" t="s">
        <v>8326</v>
      </c>
      <c r="G1020" s="50" t="s">
        <v>1714</v>
      </c>
      <c r="H1020" s="50" t="s">
        <v>1714</v>
      </c>
      <c r="I1020" s="50" t="s">
        <v>2389</v>
      </c>
      <c r="J1020" s="50">
        <v>2261806</v>
      </c>
      <c r="K1020" s="50" t="s">
        <v>7</v>
      </c>
      <c r="L1020" s="50" t="s">
        <v>9</v>
      </c>
      <c r="M1020" s="50" t="s">
        <v>143</v>
      </c>
      <c r="N1020" s="50" t="s">
        <v>88</v>
      </c>
      <c r="O1020" s="50">
        <v>1023522</v>
      </c>
      <c r="P1020" s="50" t="s">
        <v>6347</v>
      </c>
      <c r="Q1020" s="50" t="s">
        <v>548</v>
      </c>
      <c r="R1020" s="50" t="s">
        <v>15</v>
      </c>
      <c r="S1020" s="50" t="s">
        <v>8327</v>
      </c>
      <c r="T1020" s="4" t="s">
        <v>8327</v>
      </c>
      <c r="U1020" s="4">
        <v>0</v>
      </c>
    </row>
    <row r="1021" spans="1:21" x14ac:dyDescent="0.25">
      <c r="A1021" s="44">
        <f>IF(IF(Helper_2!$C$3&lt;&gt;"",COUNTIF(G1021:H1021,"*"&amp;Helper_2!$C$3&amp;"*"),0)&gt;0,MAX($A$4:A1020)+1,0)</f>
        <v>0</v>
      </c>
      <c r="B1021" s="44">
        <v>1018</v>
      </c>
      <c r="C1021" s="44">
        <f>IF(E1021="","",IF(COUNTIF($G$4:G1021,G1021)=1,MAX($C$4:C1020)+1,""))</f>
        <v>922</v>
      </c>
      <c r="D1021" s="44">
        <v>1018</v>
      </c>
      <c r="E1021" s="50" t="s">
        <v>5578</v>
      </c>
      <c r="F1021" s="50" t="s">
        <v>11615</v>
      </c>
      <c r="G1021" s="50" t="s">
        <v>2296</v>
      </c>
      <c r="H1021" s="50" t="s">
        <v>2296</v>
      </c>
      <c r="I1021" s="50" t="s">
        <v>2389</v>
      </c>
      <c r="J1021" s="50">
        <v>2261770</v>
      </c>
      <c r="K1021" s="50" t="s">
        <v>7</v>
      </c>
      <c r="L1021" s="50" t="s">
        <v>9</v>
      </c>
      <c r="M1021" s="50" t="s">
        <v>143</v>
      </c>
      <c r="N1021" s="50" t="s">
        <v>6263</v>
      </c>
      <c r="O1021" s="50">
        <v>994035</v>
      </c>
      <c r="P1021" s="50" t="s">
        <v>6357</v>
      </c>
      <c r="Q1021" s="50" t="s">
        <v>993</v>
      </c>
      <c r="R1021" s="50" t="s">
        <v>15</v>
      </c>
      <c r="S1021" s="50" t="s">
        <v>11616</v>
      </c>
      <c r="T1021" s="4" t="s">
        <v>11616</v>
      </c>
      <c r="U1021" s="4">
        <v>0</v>
      </c>
    </row>
    <row r="1022" spans="1:21" x14ac:dyDescent="0.25">
      <c r="A1022" s="44">
        <f>IF(IF(Helper_2!$C$3&lt;&gt;"",COUNTIF(G1022:H1022,"*"&amp;Helper_2!$C$3&amp;"*"),0)&gt;0,MAX($A$4:A1021)+1,0)</f>
        <v>0</v>
      </c>
      <c r="B1022" s="44">
        <v>1019</v>
      </c>
      <c r="C1022" s="44">
        <f>IF(E1022="","",IF(COUNTIF($G$4:G1022,G1022)=1,MAX($C$4:C1021)+1,""))</f>
        <v>923</v>
      </c>
      <c r="D1022" s="44">
        <v>1019</v>
      </c>
      <c r="E1022" s="50" t="s">
        <v>5577</v>
      </c>
      <c r="F1022" s="50" t="s">
        <v>11617</v>
      </c>
      <c r="G1022" s="50" t="s">
        <v>2295</v>
      </c>
      <c r="H1022" s="50" t="s">
        <v>2295</v>
      </c>
      <c r="I1022" s="50" t="s">
        <v>2389</v>
      </c>
      <c r="J1022" s="50">
        <v>2261731</v>
      </c>
      <c r="K1022" s="50" t="s">
        <v>7</v>
      </c>
      <c r="L1022" s="50" t="s">
        <v>9</v>
      </c>
      <c r="M1022" s="50" t="s">
        <v>143</v>
      </c>
      <c r="N1022" s="50" t="s">
        <v>6263</v>
      </c>
      <c r="O1022" s="50">
        <v>994035</v>
      </c>
      <c r="P1022" s="50" t="s">
        <v>6357</v>
      </c>
      <c r="Q1022" s="50" t="s">
        <v>992</v>
      </c>
      <c r="R1022" s="50" t="s">
        <v>15</v>
      </c>
      <c r="S1022" s="50" t="s">
        <v>11618</v>
      </c>
      <c r="T1022" s="4" t="s">
        <v>11618</v>
      </c>
      <c r="U1022" s="4">
        <v>0</v>
      </c>
    </row>
    <row r="1023" spans="1:21" x14ac:dyDescent="0.25">
      <c r="A1023" s="44">
        <f>IF(IF(Helper_2!$C$3&lt;&gt;"",COUNTIF(G1023:H1023,"*"&amp;Helper_2!$C$3&amp;"*"),0)&gt;0,MAX($A$4:A1022)+1,0)</f>
        <v>0</v>
      </c>
      <c r="B1023" s="44">
        <v>1020</v>
      </c>
      <c r="C1023" s="44">
        <f>IF(E1023="","",IF(COUNTIF($G$4:G1023,G1023)=1,MAX($C$4:C1022)+1,""))</f>
        <v>924</v>
      </c>
      <c r="D1023" s="44">
        <v>1020</v>
      </c>
      <c r="E1023" s="50" t="s">
        <v>5576</v>
      </c>
      <c r="F1023" s="50" t="s">
        <v>11619</v>
      </c>
      <c r="G1023" s="50" t="s">
        <v>2294</v>
      </c>
      <c r="H1023" s="50" t="s">
        <v>2294</v>
      </c>
      <c r="I1023" s="50" t="s">
        <v>2389</v>
      </c>
      <c r="J1023" s="50">
        <v>2261700</v>
      </c>
      <c r="K1023" s="50" t="s">
        <v>7</v>
      </c>
      <c r="L1023" s="50" t="s">
        <v>9</v>
      </c>
      <c r="M1023" s="50" t="s">
        <v>143</v>
      </c>
      <c r="N1023" s="50" t="s">
        <v>6263</v>
      </c>
      <c r="O1023" s="50">
        <v>994035</v>
      </c>
      <c r="P1023" s="50" t="s">
        <v>6357</v>
      </c>
      <c r="Q1023" s="50" t="s">
        <v>991</v>
      </c>
      <c r="R1023" s="50" t="s">
        <v>15</v>
      </c>
      <c r="S1023" s="50" t="s">
        <v>11620</v>
      </c>
      <c r="T1023" s="4" t="s">
        <v>11620</v>
      </c>
      <c r="U1023" s="4">
        <v>0</v>
      </c>
    </row>
    <row r="1024" spans="1:21" x14ac:dyDescent="0.25">
      <c r="A1024" s="44">
        <f>IF(IF(Helper_2!$C$3&lt;&gt;"",COUNTIF(G1024:H1024,"*"&amp;Helper_2!$C$3&amp;"*"),0)&gt;0,MAX($A$4:A1023)+1,0)</f>
        <v>0</v>
      </c>
      <c r="B1024" s="44">
        <v>1021</v>
      </c>
      <c r="C1024" s="44">
        <f>IF(E1024="","",IF(COUNTIF($G$4:G1024,G1024)=1,MAX($C$4:C1023)+1,""))</f>
        <v>925</v>
      </c>
      <c r="D1024" s="44">
        <v>1021</v>
      </c>
      <c r="E1024" s="50" t="s">
        <v>5575</v>
      </c>
      <c r="F1024" s="50" t="s">
        <v>11621</v>
      </c>
      <c r="G1024" s="50" t="s">
        <v>2293</v>
      </c>
      <c r="H1024" s="50" t="s">
        <v>2293</v>
      </c>
      <c r="I1024" s="50" t="s">
        <v>2389</v>
      </c>
      <c r="J1024" s="50">
        <v>2261645</v>
      </c>
      <c r="K1024" s="50" t="s">
        <v>7</v>
      </c>
      <c r="L1024" s="50" t="s">
        <v>9</v>
      </c>
      <c r="M1024" s="50" t="s">
        <v>143</v>
      </c>
      <c r="N1024" s="50" t="s">
        <v>6263</v>
      </c>
      <c r="O1024" s="50">
        <v>994035</v>
      </c>
      <c r="P1024" s="50" t="s">
        <v>6357</v>
      </c>
      <c r="Q1024" s="50" t="s">
        <v>990</v>
      </c>
      <c r="R1024" s="50" t="s">
        <v>15</v>
      </c>
      <c r="S1024" s="50" t="s">
        <v>11622</v>
      </c>
      <c r="T1024" s="4" t="s">
        <v>11622</v>
      </c>
      <c r="U1024" s="4">
        <v>0</v>
      </c>
    </row>
    <row r="1025" spans="1:21" x14ac:dyDescent="0.25">
      <c r="A1025" s="44">
        <f>IF(IF(Helper_2!$C$3&lt;&gt;"",COUNTIF(G1025:H1025,"*"&amp;Helper_2!$C$3&amp;"*"),0)&gt;0,MAX($A$4:A1024)+1,0)</f>
        <v>0</v>
      </c>
      <c r="B1025" s="44">
        <v>1022</v>
      </c>
      <c r="C1025" s="44">
        <f>IF(E1025="","",IF(COUNTIF($G$4:G1025,G1025)=1,MAX($C$4:C1024)+1,""))</f>
        <v>926</v>
      </c>
      <c r="D1025" s="44">
        <v>1022</v>
      </c>
      <c r="E1025" s="50" t="s">
        <v>5574</v>
      </c>
      <c r="F1025" s="50" t="s">
        <v>11623</v>
      </c>
      <c r="G1025" s="50" t="s">
        <v>2292</v>
      </c>
      <c r="H1025" s="50" t="s">
        <v>2292</v>
      </c>
      <c r="I1025" s="50" t="s">
        <v>2389</v>
      </c>
      <c r="J1025" s="50">
        <v>2261644</v>
      </c>
      <c r="K1025" s="50" t="s">
        <v>7</v>
      </c>
      <c r="L1025" s="50" t="s">
        <v>9</v>
      </c>
      <c r="M1025" s="50" t="s">
        <v>143</v>
      </c>
      <c r="N1025" s="50" t="s">
        <v>6263</v>
      </c>
      <c r="O1025" s="50">
        <v>994035</v>
      </c>
      <c r="P1025" s="50" t="s">
        <v>6357</v>
      </c>
      <c r="Q1025" s="50" t="s">
        <v>989</v>
      </c>
      <c r="R1025" s="50" t="s">
        <v>15</v>
      </c>
      <c r="S1025" s="50" t="s">
        <v>11624</v>
      </c>
      <c r="T1025" s="4" t="s">
        <v>11624</v>
      </c>
      <c r="U1025" s="4">
        <v>0</v>
      </c>
    </row>
    <row r="1026" spans="1:21" x14ac:dyDescent="0.25">
      <c r="A1026" s="44">
        <f>IF(IF(Helper_2!$C$3&lt;&gt;"",COUNTIF(G1026:H1026,"*"&amp;Helper_2!$C$3&amp;"*"),0)&gt;0,MAX($A$4:A1025)+1,0)</f>
        <v>0</v>
      </c>
      <c r="B1026" s="44">
        <v>1023</v>
      </c>
      <c r="C1026" s="44">
        <f>IF(E1026="","",IF(COUNTIF($G$4:G1026,G1026)=1,MAX($C$4:C1025)+1,""))</f>
        <v>927</v>
      </c>
      <c r="D1026" s="44">
        <v>1023</v>
      </c>
      <c r="E1026" s="50" t="s">
        <v>4813</v>
      </c>
      <c r="F1026" s="50" t="s">
        <v>11625</v>
      </c>
      <c r="G1026" s="50" t="s">
        <v>1806</v>
      </c>
      <c r="H1026" s="50" t="s">
        <v>1806</v>
      </c>
      <c r="I1026" s="50" t="s">
        <v>2389</v>
      </c>
      <c r="J1026" s="50">
        <v>2261643</v>
      </c>
      <c r="K1026" s="50" t="s">
        <v>7</v>
      </c>
      <c r="L1026" s="50" t="s">
        <v>9</v>
      </c>
      <c r="M1026" s="50" t="s">
        <v>143</v>
      </c>
      <c r="N1026" s="50" t="s">
        <v>6267</v>
      </c>
      <c r="O1026" s="50">
        <v>999313</v>
      </c>
      <c r="P1026" s="50" t="s">
        <v>6465</v>
      </c>
      <c r="Q1026" s="50" t="s">
        <v>4814</v>
      </c>
      <c r="R1026" s="50" t="s">
        <v>15</v>
      </c>
      <c r="S1026" s="50" t="s">
        <v>11626</v>
      </c>
      <c r="T1026" s="4" t="s">
        <v>11627</v>
      </c>
      <c r="U1026" s="4">
        <v>0</v>
      </c>
    </row>
    <row r="1027" spans="1:21" x14ac:dyDescent="0.25">
      <c r="A1027" s="44">
        <f>IF(IF(Helper_2!$C$3&lt;&gt;"",COUNTIF(G1027:H1027,"*"&amp;Helper_2!$C$3&amp;"*"),0)&gt;0,MAX($A$4:A1026)+1,0)</f>
        <v>0</v>
      </c>
      <c r="B1027" s="44">
        <v>1024</v>
      </c>
      <c r="C1027" s="44">
        <f>IF(E1027="","",IF(COUNTIF($G$4:G1027,G1027)=1,MAX($C$4:C1026)+1,""))</f>
        <v>928</v>
      </c>
      <c r="D1027" s="44">
        <v>1024</v>
      </c>
      <c r="E1027" s="50" t="s">
        <v>5707</v>
      </c>
      <c r="F1027" s="50" t="s">
        <v>11628</v>
      </c>
      <c r="G1027" s="50" t="s">
        <v>2370</v>
      </c>
      <c r="H1027" s="50" t="s">
        <v>2370</v>
      </c>
      <c r="I1027" s="50" t="s">
        <v>2389</v>
      </c>
      <c r="J1027" s="50">
        <v>2261642</v>
      </c>
      <c r="K1027" s="50" t="s">
        <v>7</v>
      </c>
      <c r="L1027" s="50" t="s">
        <v>9</v>
      </c>
      <c r="M1027" s="50" t="s">
        <v>143</v>
      </c>
      <c r="N1027" s="50" t="s">
        <v>6263</v>
      </c>
      <c r="O1027" s="50">
        <v>994241</v>
      </c>
      <c r="P1027" s="50" t="s">
        <v>6464</v>
      </c>
      <c r="Q1027" s="50" t="s">
        <v>1021</v>
      </c>
      <c r="R1027" s="50" t="s">
        <v>273</v>
      </c>
      <c r="S1027" s="50" t="s">
        <v>11629</v>
      </c>
      <c r="T1027" s="4" t="s">
        <v>11630</v>
      </c>
      <c r="U1027" s="4">
        <v>0</v>
      </c>
    </row>
    <row r="1028" spans="1:21" x14ac:dyDescent="0.25">
      <c r="A1028" s="44">
        <f>IF(IF(Helper_2!$C$3&lt;&gt;"",COUNTIF(G1028:H1028,"*"&amp;Helper_2!$C$3&amp;"*"),0)&gt;0,MAX($A$4:A1027)+1,0)</f>
        <v>0</v>
      </c>
      <c r="B1028" s="44">
        <v>1025</v>
      </c>
      <c r="C1028" s="44">
        <f>IF(E1028="","",IF(COUNTIF($G$4:G1028,G1028)=1,MAX($C$4:C1027)+1,""))</f>
        <v>929</v>
      </c>
      <c r="D1028" s="44">
        <v>1025</v>
      </c>
      <c r="E1028" s="50" t="s">
        <v>5705</v>
      </c>
      <c r="F1028" s="50" t="s">
        <v>11631</v>
      </c>
      <c r="G1028" s="50" t="s">
        <v>2369</v>
      </c>
      <c r="H1028" s="50" t="s">
        <v>2369</v>
      </c>
      <c r="I1028" s="50" t="s">
        <v>2389</v>
      </c>
      <c r="J1028" s="50">
        <v>2261641</v>
      </c>
      <c r="K1028" s="50" t="s">
        <v>7</v>
      </c>
      <c r="L1028" s="50" t="s">
        <v>9</v>
      </c>
      <c r="M1028" s="50" t="s">
        <v>143</v>
      </c>
      <c r="N1028" s="50" t="s">
        <v>6263</v>
      </c>
      <c r="O1028" s="50">
        <v>994241</v>
      </c>
      <c r="P1028" s="50" t="s">
        <v>6464</v>
      </c>
      <c r="Q1028" s="50" t="s">
        <v>5706</v>
      </c>
      <c r="R1028" s="50" t="s">
        <v>273</v>
      </c>
      <c r="S1028" s="50" t="s">
        <v>11632</v>
      </c>
      <c r="T1028" s="4" t="s">
        <v>11633</v>
      </c>
      <c r="U1028" s="4">
        <v>0</v>
      </c>
    </row>
    <row r="1029" spans="1:21" x14ac:dyDescent="0.25">
      <c r="A1029" s="44">
        <f>IF(IF(Helper_2!$C$3&lt;&gt;"",COUNTIF(G1029:H1029,"*"&amp;Helper_2!$C$3&amp;"*"),0)&gt;0,MAX($A$4:A1028)+1,0)</f>
        <v>0</v>
      </c>
      <c r="B1029" s="44">
        <v>1026</v>
      </c>
      <c r="C1029" s="44">
        <f>IF(E1029="","",IF(COUNTIF($G$4:G1029,G1029)=1,MAX($C$4:C1028)+1,""))</f>
        <v>930</v>
      </c>
      <c r="D1029" s="44">
        <v>1026</v>
      </c>
      <c r="E1029" s="50" t="s">
        <v>5703</v>
      </c>
      <c r="F1029" s="50" t="s">
        <v>11634</v>
      </c>
      <c r="G1029" s="50" t="s">
        <v>2368</v>
      </c>
      <c r="H1029" s="50" t="s">
        <v>2368</v>
      </c>
      <c r="I1029" s="50" t="s">
        <v>2389</v>
      </c>
      <c r="J1029" s="50">
        <v>2261640</v>
      </c>
      <c r="K1029" s="50" t="s">
        <v>7</v>
      </c>
      <c r="L1029" s="50" t="s">
        <v>9</v>
      </c>
      <c r="M1029" s="50" t="s">
        <v>143</v>
      </c>
      <c r="N1029" s="50" t="s">
        <v>6263</v>
      </c>
      <c r="O1029" s="50">
        <v>994241</v>
      </c>
      <c r="P1029" s="50" t="s">
        <v>6464</v>
      </c>
      <c r="Q1029" s="50" t="s">
        <v>5704</v>
      </c>
      <c r="R1029" s="50" t="s">
        <v>273</v>
      </c>
      <c r="S1029" s="50" t="s">
        <v>11635</v>
      </c>
      <c r="T1029" s="4" t="s">
        <v>11636</v>
      </c>
      <c r="U1029" s="4">
        <v>0</v>
      </c>
    </row>
    <row r="1030" spans="1:21" x14ac:dyDescent="0.25">
      <c r="A1030" s="44">
        <f>IF(IF(Helper_2!$C$3&lt;&gt;"",COUNTIF(G1030:H1030,"*"&amp;Helper_2!$C$3&amp;"*"),0)&gt;0,MAX($A$4:A1029)+1,0)</f>
        <v>0</v>
      </c>
      <c r="B1030" s="44">
        <v>1027</v>
      </c>
      <c r="C1030" s="44">
        <f>IF(E1030="","",IF(COUNTIF($G$4:G1030,G1030)=1,MAX($C$4:C1029)+1,""))</f>
        <v>931</v>
      </c>
      <c r="D1030" s="44">
        <v>1027</v>
      </c>
      <c r="E1030" s="50" t="s">
        <v>5701</v>
      </c>
      <c r="F1030" s="50" t="s">
        <v>11637</v>
      </c>
      <c r="G1030" s="50" t="s">
        <v>2366</v>
      </c>
      <c r="H1030" s="50" t="s">
        <v>2366</v>
      </c>
      <c r="I1030" s="50" t="s">
        <v>2389</v>
      </c>
      <c r="J1030" s="50">
        <v>2261639</v>
      </c>
      <c r="K1030" s="50" t="s">
        <v>7</v>
      </c>
      <c r="L1030" s="50" t="s">
        <v>9</v>
      </c>
      <c r="M1030" s="50" t="s">
        <v>143</v>
      </c>
      <c r="N1030" s="50" t="s">
        <v>6263</v>
      </c>
      <c r="O1030" s="50">
        <v>994241</v>
      </c>
      <c r="P1030" s="50" t="s">
        <v>6464</v>
      </c>
      <c r="Q1030" s="50" t="s">
        <v>1019</v>
      </c>
      <c r="R1030" s="50" t="s">
        <v>273</v>
      </c>
      <c r="S1030" s="50" t="s">
        <v>11638</v>
      </c>
      <c r="T1030" s="4" t="s">
        <v>11639</v>
      </c>
      <c r="U1030" s="4">
        <v>0</v>
      </c>
    </row>
    <row r="1031" spans="1:21" x14ac:dyDescent="0.25">
      <c r="A1031" s="44">
        <f>IF(IF(Helper_2!$C$3&lt;&gt;"",COUNTIF(G1031:H1031,"*"&amp;Helper_2!$C$3&amp;"*"),0)&gt;0,MAX($A$4:A1030)+1,0)</f>
        <v>0</v>
      </c>
      <c r="B1031" s="44">
        <v>1028</v>
      </c>
      <c r="C1031" s="44">
        <f>IF(E1031="","",IF(COUNTIF($G$4:G1031,G1031)=1,MAX($C$4:C1030)+1,""))</f>
        <v>932</v>
      </c>
      <c r="D1031" s="44">
        <v>1028</v>
      </c>
      <c r="E1031" s="50" t="s">
        <v>5702</v>
      </c>
      <c r="F1031" s="50" t="s">
        <v>11640</v>
      </c>
      <c r="G1031" s="50" t="s">
        <v>2367</v>
      </c>
      <c r="H1031" s="50" t="s">
        <v>2367</v>
      </c>
      <c r="I1031" s="50" t="s">
        <v>2389</v>
      </c>
      <c r="J1031" s="50">
        <v>2261637</v>
      </c>
      <c r="K1031" s="50" t="s">
        <v>7</v>
      </c>
      <c r="L1031" s="50" t="s">
        <v>9</v>
      </c>
      <c r="M1031" s="50" t="s">
        <v>143</v>
      </c>
      <c r="N1031" s="50" t="s">
        <v>6263</v>
      </c>
      <c r="O1031" s="50">
        <v>994241</v>
      </c>
      <c r="P1031" s="50" t="s">
        <v>6464</v>
      </c>
      <c r="Q1031" s="50" t="s">
        <v>1020</v>
      </c>
      <c r="R1031" s="50" t="s">
        <v>273</v>
      </c>
      <c r="S1031" s="50" t="s">
        <v>11641</v>
      </c>
      <c r="T1031" s="4" t="s">
        <v>11642</v>
      </c>
      <c r="U1031" s="4">
        <v>0</v>
      </c>
    </row>
    <row r="1032" spans="1:21" x14ac:dyDescent="0.25">
      <c r="A1032" s="44">
        <f>IF(IF(Helper_2!$C$3&lt;&gt;"",COUNTIF(G1032:H1032,"*"&amp;Helper_2!$C$3&amp;"*"),0)&gt;0,MAX($A$4:A1031)+1,0)</f>
        <v>0</v>
      </c>
      <c r="B1032" s="44">
        <v>1029</v>
      </c>
      <c r="C1032" s="44">
        <f>IF(E1032="","",IF(COUNTIF($G$4:G1032,G1032)=1,MAX($C$4:C1031)+1,""))</f>
        <v>933</v>
      </c>
      <c r="D1032" s="44">
        <v>1029</v>
      </c>
      <c r="E1032" s="50" t="s">
        <v>4727</v>
      </c>
      <c r="F1032" s="50" t="s">
        <v>8468</v>
      </c>
      <c r="G1032" s="50" t="s">
        <v>1759</v>
      </c>
      <c r="H1032" s="50" t="s">
        <v>1759</v>
      </c>
      <c r="I1032" s="50" t="s">
        <v>2389</v>
      </c>
      <c r="J1032" s="50">
        <v>2261630</v>
      </c>
      <c r="K1032" s="50" t="s">
        <v>7</v>
      </c>
      <c r="L1032" s="50" t="s">
        <v>9</v>
      </c>
      <c r="M1032" s="50" t="s">
        <v>143</v>
      </c>
      <c r="N1032" s="50" t="s">
        <v>6263</v>
      </c>
      <c r="O1032" s="50">
        <v>973391</v>
      </c>
      <c r="P1032" s="50" t="s">
        <v>6367</v>
      </c>
      <c r="Q1032" s="50" t="s">
        <v>584</v>
      </c>
      <c r="R1032" s="50" t="s">
        <v>15</v>
      </c>
      <c r="S1032" s="50" t="s">
        <v>11643</v>
      </c>
      <c r="T1032" s="4" t="s">
        <v>11643</v>
      </c>
      <c r="U1032" s="4">
        <v>0</v>
      </c>
    </row>
    <row r="1033" spans="1:21" x14ac:dyDescent="0.25">
      <c r="A1033" s="44">
        <f>IF(IF(Helper_2!$C$3&lt;&gt;"",COUNTIF(G1033:H1033,"*"&amp;Helper_2!$C$3&amp;"*"),0)&gt;0,MAX($A$4:A1032)+1,0)</f>
        <v>0</v>
      </c>
      <c r="B1033" s="44">
        <v>1030</v>
      </c>
      <c r="C1033" s="44">
        <f>IF(E1033="","",IF(COUNTIF($G$4:G1033,G1033)=1,MAX($C$4:C1032)+1,""))</f>
        <v>934</v>
      </c>
      <c r="D1033" s="44">
        <v>1030</v>
      </c>
      <c r="E1033" s="50" t="s">
        <v>4726</v>
      </c>
      <c r="F1033" s="50" t="s">
        <v>8467</v>
      </c>
      <c r="G1033" s="50" t="s">
        <v>1758</v>
      </c>
      <c r="H1033" s="50" t="s">
        <v>1758</v>
      </c>
      <c r="I1033" s="50" t="s">
        <v>2389</v>
      </c>
      <c r="J1033" s="50">
        <v>2261629</v>
      </c>
      <c r="K1033" s="50" t="s">
        <v>7</v>
      </c>
      <c r="L1033" s="50" t="s">
        <v>9</v>
      </c>
      <c r="M1033" s="50" t="s">
        <v>143</v>
      </c>
      <c r="N1033" s="50" t="s">
        <v>6263</v>
      </c>
      <c r="O1033" s="50">
        <v>973391</v>
      </c>
      <c r="P1033" s="50" t="s">
        <v>6367</v>
      </c>
      <c r="Q1033" s="50" t="s">
        <v>583</v>
      </c>
      <c r="R1033" s="50" t="s">
        <v>15</v>
      </c>
      <c r="S1033" s="50" t="s">
        <v>11644</v>
      </c>
      <c r="T1033" s="4" t="s">
        <v>11644</v>
      </c>
      <c r="U1033" s="4">
        <v>0</v>
      </c>
    </row>
    <row r="1034" spans="1:21" x14ac:dyDescent="0.25">
      <c r="A1034" s="44">
        <f>IF(IF(Helper_2!$C$3&lt;&gt;"",COUNTIF(G1034:H1034,"*"&amp;Helper_2!$C$3&amp;"*"),0)&gt;0,MAX($A$4:A1033)+1,0)</f>
        <v>0</v>
      </c>
      <c r="B1034" s="44">
        <v>1031</v>
      </c>
      <c r="C1034" s="44">
        <f>IF(E1034="","",IF(COUNTIF($G$4:G1034,G1034)=1,MAX($C$4:C1033)+1,""))</f>
        <v>935</v>
      </c>
      <c r="D1034" s="44">
        <v>1031</v>
      </c>
      <c r="E1034" s="50" t="s">
        <v>4725</v>
      </c>
      <c r="F1034" s="50" t="s">
        <v>8466</v>
      </c>
      <c r="G1034" s="50" t="s">
        <v>1757</v>
      </c>
      <c r="H1034" s="50" t="s">
        <v>1757</v>
      </c>
      <c r="I1034" s="50" t="s">
        <v>2389</v>
      </c>
      <c r="J1034" s="50">
        <v>2261626</v>
      </c>
      <c r="K1034" s="50" t="s">
        <v>7</v>
      </c>
      <c r="L1034" s="50" t="s">
        <v>9</v>
      </c>
      <c r="M1034" s="50" t="s">
        <v>143</v>
      </c>
      <c r="N1034" s="50" t="s">
        <v>6263</v>
      </c>
      <c r="O1034" s="50">
        <v>973391</v>
      </c>
      <c r="P1034" s="50" t="s">
        <v>6367</v>
      </c>
      <c r="Q1034" s="50" t="s">
        <v>582</v>
      </c>
      <c r="R1034" s="50" t="s">
        <v>15</v>
      </c>
      <c r="S1034" s="50" t="s">
        <v>11645</v>
      </c>
      <c r="T1034" s="4" t="s">
        <v>11645</v>
      </c>
      <c r="U1034" s="4">
        <v>0</v>
      </c>
    </row>
    <row r="1035" spans="1:21" x14ac:dyDescent="0.25">
      <c r="A1035" s="44">
        <f>IF(IF(Helper_2!$C$3&lt;&gt;"",COUNTIF(G1035:H1035,"*"&amp;Helper_2!$C$3&amp;"*"),0)&gt;0,MAX($A$4:A1034)+1,0)</f>
        <v>0</v>
      </c>
      <c r="B1035" s="44">
        <v>1032</v>
      </c>
      <c r="C1035" s="44">
        <f>IF(E1035="","",IF(COUNTIF($G$4:G1035,G1035)=1,MAX($C$4:C1034)+1,""))</f>
        <v>936</v>
      </c>
      <c r="D1035" s="44">
        <v>1032</v>
      </c>
      <c r="E1035" s="50" t="s">
        <v>5445</v>
      </c>
      <c r="F1035" s="50" t="s">
        <v>11646</v>
      </c>
      <c r="G1035" s="50" t="s">
        <v>2222</v>
      </c>
      <c r="H1035" s="50" t="s">
        <v>2222</v>
      </c>
      <c r="I1035" s="50" t="s">
        <v>2389</v>
      </c>
      <c r="J1035" s="50">
        <v>2261625</v>
      </c>
      <c r="K1035" s="50" t="s">
        <v>7</v>
      </c>
      <c r="L1035" s="50" t="s">
        <v>9</v>
      </c>
      <c r="M1035" s="50" t="s">
        <v>143</v>
      </c>
      <c r="N1035" s="50" t="s">
        <v>6261</v>
      </c>
      <c r="O1035" s="50">
        <v>995184</v>
      </c>
      <c r="P1035" s="50" t="s">
        <v>7175</v>
      </c>
      <c r="Q1035" s="50" t="s">
        <v>936</v>
      </c>
      <c r="R1035" s="50" t="s">
        <v>15</v>
      </c>
      <c r="S1035" s="50" t="s">
        <v>11647</v>
      </c>
      <c r="T1035" s="4" t="s">
        <v>11648</v>
      </c>
      <c r="U1035" s="4">
        <v>0</v>
      </c>
    </row>
    <row r="1036" spans="1:21" x14ac:dyDescent="0.25">
      <c r="A1036" s="44">
        <f>IF(IF(Helper_2!$C$3&lt;&gt;"",COUNTIF(G1036:H1036,"*"&amp;Helper_2!$C$3&amp;"*"),0)&gt;0,MAX($A$4:A1035)+1,0)</f>
        <v>0</v>
      </c>
      <c r="B1036" s="44">
        <v>1033</v>
      </c>
      <c r="C1036" s="44">
        <f>IF(E1036="","",IF(COUNTIF($G$4:G1036,G1036)=1,MAX($C$4:C1035)+1,""))</f>
        <v>937</v>
      </c>
      <c r="D1036" s="44">
        <v>1033</v>
      </c>
      <c r="E1036" s="50" t="s">
        <v>4061</v>
      </c>
      <c r="F1036" s="50" t="s">
        <v>7281</v>
      </c>
      <c r="G1036" s="50" t="s">
        <v>1324</v>
      </c>
      <c r="H1036" s="50" t="s">
        <v>1324</v>
      </c>
      <c r="I1036" s="50" t="s">
        <v>2389</v>
      </c>
      <c r="J1036" s="50">
        <v>2261624</v>
      </c>
      <c r="K1036" s="50" t="s">
        <v>7</v>
      </c>
      <c r="L1036" s="50" t="s">
        <v>9</v>
      </c>
      <c r="M1036" s="50" t="s">
        <v>143</v>
      </c>
      <c r="N1036" s="50" t="s">
        <v>6261</v>
      </c>
      <c r="O1036" s="50">
        <v>1000797</v>
      </c>
      <c r="P1036" s="50" t="s">
        <v>6524</v>
      </c>
      <c r="Q1036" s="50" t="s">
        <v>248</v>
      </c>
      <c r="R1036" s="50" t="s">
        <v>15</v>
      </c>
      <c r="S1036" s="50" t="s">
        <v>7282</v>
      </c>
      <c r="T1036" s="4" t="s">
        <v>7282</v>
      </c>
      <c r="U1036" s="4">
        <v>0.43</v>
      </c>
    </row>
    <row r="1037" spans="1:21" x14ac:dyDescent="0.25">
      <c r="A1037" s="44">
        <f>IF(IF(Helper_2!$C$3&lt;&gt;"",COUNTIF(G1037:H1037,"*"&amp;Helper_2!$C$3&amp;"*"),0)&gt;0,MAX($A$4:A1036)+1,0)</f>
        <v>0</v>
      </c>
      <c r="B1037" s="44">
        <v>1034</v>
      </c>
      <c r="C1037" s="44">
        <f>IF(E1037="","",IF(COUNTIF($G$4:G1037,G1037)=1,MAX($C$4:C1036)+1,""))</f>
        <v>938</v>
      </c>
      <c r="D1037" s="44">
        <v>1034</v>
      </c>
      <c r="E1037" s="50" t="s">
        <v>5126</v>
      </c>
      <c r="F1037" s="50" t="s">
        <v>9085</v>
      </c>
      <c r="G1037" s="50" t="s">
        <v>3329</v>
      </c>
      <c r="H1037" s="50" t="s">
        <v>3329</v>
      </c>
      <c r="I1037" s="50" t="s">
        <v>2389</v>
      </c>
      <c r="J1037" s="50">
        <v>2261623</v>
      </c>
      <c r="K1037" s="50" t="s">
        <v>7</v>
      </c>
      <c r="L1037" s="50" t="s">
        <v>2656</v>
      </c>
      <c r="M1037" s="50" t="s">
        <v>143</v>
      </c>
      <c r="N1037" s="50" t="s">
        <v>6261</v>
      </c>
      <c r="O1037" s="50">
        <v>996272</v>
      </c>
      <c r="P1037" s="50" t="s">
        <v>7172</v>
      </c>
      <c r="Q1037" s="50" t="s">
        <v>3330</v>
      </c>
      <c r="R1037" s="50" t="s">
        <v>15</v>
      </c>
      <c r="S1037" s="50" t="s">
        <v>11039</v>
      </c>
      <c r="T1037" s="4" t="s">
        <v>11039</v>
      </c>
      <c r="U1037" s="4">
        <v>1</v>
      </c>
    </row>
    <row r="1038" spans="1:21" x14ac:dyDescent="0.25">
      <c r="A1038" s="44">
        <f>IF(IF(Helper_2!$C$3&lt;&gt;"",COUNTIF(G1038:H1038,"*"&amp;Helper_2!$C$3&amp;"*"),0)&gt;0,MAX($A$4:A1037)+1,0)</f>
        <v>0</v>
      </c>
      <c r="B1038" s="44">
        <v>1035</v>
      </c>
      <c r="C1038" s="44">
        <f>IF(E1038="","",IF(COUNTIF($G$4:G1038,G1038)=1,MAX($C$4:C1037)+1,""))</f>
        <v>939</v>
      </c>
      <c r="D1038" s="44">
        <v>1035</v>
      </c>
      <c r="E1038" s="50" t="s">
        <v>4954</v>
      </c>
      <c r="F1038" s="50" t="s">
        <v>8800</v>
      </c>
      <c r="G1038" s="50" t="s">
        <v>1918</v>
      </c>
      <c r="H1038" s="50" t="s">
        <v>1918</v>
      </c>
      <c r="I1038" s="50" t="s">
        <v>2389</v>
      </c>
      <c r="J1038" s="50">
        <v>2261622</v>
      </c>
      <c r="K1038" s="50" t="s">
        <v>7</v>
      </c>
      <c r="L1038" s="50" t="s">
        <v>9</v>
      </c>
      <c r="M1038" s="50" t="s">
        <v>143</v>
      </c>
      <c r="N1038" s="50" t="s">
        <v>6261</v>
      </c>
      <c r="O1038" s="50">
        <v>996272</v>
      </c>
      <c r="P1038" s="50" t="s">
        <v>7172</v>
      </c>
      <c r="Q1038" s="50" t="s">
        <v>688</v>
      </c>
      <c r="R1038" s="50" t="s">
        <v>15</v>
      </c>
      <c r="S1038" s="50" t="s">
        <v>11649</v>
      </c>
      <c r="T1038" s="4" t="s">
        <v>11649</v>
      </c>
      <c r="U1038" s="4">
        <v>0</v>
      </c>
    </row>
    <row r="1039" spans="1:21" x14ac:dyDescent="0.25">
      <c r="A1039" s="44">
        <f>IF(IF(Helper_2!$C$3&lt;&gt;"",COUNTIF(G1039:H1039,"*"&amp;Helper_2!$C$3&amp;"*"),0)&gt;0,MAX($A$4:A1038)+1,0)</f>
        <v>0</v>
      </c>
      <c r="B1039" s="44">
        <v>1036</v>
      </c>
      <c r="C1039" s="44">
        <f>IF(E1039="","",IF(COUNTIF($G$4:G1039,G1039)=1,MAX($C$4:C1038)+1,""))</f>
        <v>940</v>
      </c>
      <c r="D1039" s="44">
        <v>1036</v>
      </c>
      <c r="E1039" s="50" t="s">
        <v>4953</v>
      </c>
      <c r="F1039" s="50" t="s">
        <v>11650</v>
      </c>
      <c r="G1039" s="50" t="s">
        <v>3213</v>
      </c>
      <c r="H1039" s="50" t="s">
        <v>3213</v>
      </c>
      <c r="I1039" s="50" t="s">
        <v>2389</v>
      </c>
      <c r="J1039" s="50">
        <v>2261621</v>
      </c>
      <c r="K1039" s="50" t="s">
        <v>7</v>
      </c>
      <c r="L1039" s="50" t="s">
        <v>2661</v>
      </c>
      <c r="M1039" s="50" t="s">
        <v>143</v>
      </c>
      <c r="N1039" s="50" t="s">
        <v>6261</v>
      </c>
      <c r="O1039" s="50">
        <v>996272</v>
      </c>
      <c r="P1039" s="50" t="s">
        <v>7172</v>
      </c>
      <c r="Q1039" s="50" t="s">
        <v>3214</v>
      </c>
      <c r="R1039" s="50" t="s">
        <v>15</v>
      </c>
      <c r="S1039" s="50" t="s">
        <v>11651</v>
      </c>
      <c r="T1039" s="4" t="s">
        <v>11651</v>
      </c>
      <c r="U1039" s="4">
        <v>0</v>
      </c>
    </row>
    <row r="1040" spans="1:21" x14ac:dyDescent="0.25">
      <c r="A1040" s="44">
        <f>IF(IF(Helper_2!$C$3&lt;&gt;"",COUNTIF(G1040:H1040,"*"&amp;Helper_2!$C$3&amp;"*"),0)&gt;0,MAX($A$4:A1039)+1,0)</f>
        <v>0</v>
      </c>
      <c r="B1040" s="44">
        <v>1037</v>
      </c>
      <c r="C1040" s="44">
        <f>IF(E1040="","",IF(COUNTIF($G$4:G1040,G1040)=1,MAX($C$4:C1039)+1,""))</f>
        <v>941</v>
      </c>
      <c r="D1040" s="44">
        <v>1037</v>
      </c>
      <c r="E1040" s="50" t="s">
        <v>5049</v>
      </c>
      <c r="F1040" s="50" t="s">
        <v>11652</v>
      </c>
      <c r="G1040" s="50" t="s">
        <v>1980</v>
      </c>
      <c r="H1040" s="50" t="s">
        <v>1980</v>
      </c>
      <c r="I1040" s="50" t="s">
        <v>2389</v>
      </c>
      <c r="J1040" s="50">
        <v>2261619</v>
      </c>
      <c r="K1040" s="50" t="s">
        <v>7</v>
      </c>
      <c r="L1040" s="50" t="s">
        <v>9</v>
      </c>
      <c r="M1040" s="50" t="s">
        <v>143</v>
      </c>
      <c r="N1040" s="50" t="s">
        <v>6261</v>
      </c>
      <c r="O1040" s="50">
        <v>996272</v>
      </c>
      <c r="P1040" s="50" t="s">
        <v>7172</v>
      </c>
      <c r="Q1040" s="50" t="s">
        <v>741</v>
      </c>
      <c r="R1040" s="50" t="s">
        <v>15</v>
      </c>
      <c r="S1040" s="50" t="s">
        <v>11653</v>
      </c>
      <c r="T1040" s="4" t="s">
        <v>11653</v>
      </c>
      <c r="U1040" s="4">
        <v>0</v>
      </c>
    </row>
    <row r="1041" spans="1:21" x14ac:dyDescent="0.25">
      <c r="A1041" s="44">
        <f>IF(IF(Helper_2!$C$3&lt;&gt;"",COUNTIF(G1041:H1041,"*"&amp;Helper_2!$C$3&amp;"*"),0)&gt;0,MAX($A$4:A1040)+1,0)</f>
        <v>0</v>
      </c>
      <c r="B1041" s="44">
        <v>1038</v>
      </c>
      <c r="C1041" s="44">
        <f>IF(E1041="","",IF(COUNTIF($G$4:G1041,G1041)=1,MAX($C$4:C1040)+1,""))</f>
        <v>942</v>
      </c>
      <c r="D1041" s="44">
        <v>1038</v>
      </c>
      <c r="E1041" s="50" t="s">
        <v>5025</v>
      </c>
      <c r="F1041" s="50" t="s">
        <v>11654</v>
      </c>
      <c r="G1041" s="50" t="s">
        <v>1961</v>
      </c>
      <c r="H1041" s="50" t="s">
        <v>1961</v>
      </c>
      <c r="I1041" s="50" t="s">
        <v>2389</v>
      </c>
      <c r="J1041" s="50">
        <v>2261617</v>
      </c>
      <c r="K1041" s="50" t="s">
        <v>7</v>
      </c>
      <c r="L1041" s="50" t="s">
        <v>9</v>
      </c>
      <c r="M1041" s="50" t="s">
        <v>143</v>
      </c>
      <c r="N1041" s="50" t="s">
        <v>6261</v>
      </c>
      <c r="O1041" s="50">
        <v>996272</v>
      </c>
      <c r="P1041" s="50" t="s">
        <v>7172</v>
      </c>
      <c r="Q1041" s="50" t="s">
        <v>725</v>
      </c>
      <c r="R1041" s="50" t="s">
        <v>15</v>
      </c>
      <c r="S1041" s="50" t="s">
        <v>11655</v>
      </c>
      <c r="T1041" s="4" t="s">
        <v>11655</v>
      </c>
      <c r="U1041" s="4">
        <v>0</v>
      </c>
    </row>
    <row r="1042" spans="1:21" x14ac:dyDescent="0.25">
      <c r="A1042" s="44">
        <f>IF(IF(Helper_2!$C$3&lt;&gt;"",COUNTIF(G1042:H1042,"*"&amp;Helper_2!$C$3&amp;"*"),0)&gt;0,MAX($A$4:A1041)+1,0)</f>
        <v>0</v>
      </c>
      <c r="B1042" s="44">
        <v>1039</v>
      </c>
      <c r="C1042" s="44">
        <f>IF(E1042="","",IF(COUNTIF($G$4:G1042,G1042)=1,MAX($C$4:C1041)+1,""))</f>
        <v>943</v>
      </c>
      <c r="D1042" s="44">
        <v>1039</v>
      </c>
      <c r="E1042" s="50" t="s">
        <v>5146</v>
      </c>
      <c r="F1042" s="50" t="s">
        <v>11656</v>
      </c>
      <c r="G1042" s="50" t="s">
        <v>2034</v>
      </c>
      <c r="H1042" s="50" t="s">
        <v>2034</v>
      </c>
      <c r="I1042" s="50" t="s">
        <v>2389</v>
      </c>
      <c r="J1042" s="50">
        <v>2261559</v>
      </c>
      <c r="K1042" s="50" t="s">
        <v>7</v>
      </c>
      <c r="L1042" s="50" t="s">
        <v>9</v>
      </c>
      <c r="M1042" s="50" t="s">
        <v>143</v>
      </c>
      <c r="N1042" s="50" t="s">
        <v>6261</v>
      </c>
      <c r="O1042" s="50">
        <v>996272</v>
      </c>
      <c r="P1042" s="50" t="s">
        <v>7172</v>
      </c>
      <c r="Q1042" s="50" t="s">
        <v>791</v>
      </c>
      <c r="R1042" s="50" t="s">
        <v>15</v>
      </c>
      <c r="S1042" s="50" t="s">
        <v>11657</v>
      </c>
      <c r="T1042" s="4" t="s">
        <v>11657</v>
      </c>
      <c r="U1042" s="4">
        <v>0</v>
      </c>
    </row>
    <row r="1043" spans="1:21" x14ac:dyDescent="0.25">
      <c r="A1043" s="44">
        <f>IF(IF(Helper_2!$C$3&lt;&gt;"",COUNTIF(G1043:H1043,"*"&amp;Helper_2!$C$3&amp;"*"),0)&gt;0,MAX($A$4:A1042)+1,0)</f>
        <v>0</v>
      </c>
      <c r="B1043" s="44">
        <v>1040</v>
      </c>
      <c r="C1043" s="44">
        <f>IF(E1043="","",IF(COUNTIF($G$4:G1043,G1043)=1,MAX($C$4:C1042)+1,""))</f>
        <v>944</v>
      </c>
      <c r="D1043" s="44">
        <v>1040</v>
      </c>
      <c r="E1043" s="50" t="s">
        <v>5145</v>
      </c>
      <c r="F1043" s="50" t="s">
        <v>9114</v>
      </c>
      <c r="G1043" s="50" t="s">
        <v>3339</v>
      </c>
      <c r="H1043" s="50" t="s">
        <v>3339</v>
      </c>
      <c r="I1043" s="50" t="s">
        <v>2389</v>
      </c>
      <c r="J1043" s="50">
        <v>2261558</v>
      </c>
      <c r="K1043" s="50" t="s">
        <v>7</v>
      </c>
      <c r="L1043" s="50" t="s">
        <v>2661</v>
      </c>
      <c r="M1043" s="50" t="s">
        <v>143</v>
      </c>
      <c r="N1043" s="50" t="s">
        <v>6261</v>
      </c>
      <c r="O1043" s="50">
        <v>996272</v>
      </c>
      <c r="P1043" s="50" t="s">
        <v>7172</v>
      </c>
      <c r="Q1043" s="50" t="s">
        <v>3340</v>
      </c>
      <c r="R1043" s="50" t="s">
        <v>15</v>
      </c>
      <c r="S1043" s="50" t="s">
        <v>11043</v>
      </c>
      <c r="T1043" s="4" t="s">
        <v>11043</v>
      </c>
      <c r="U1043" s="4">
        <v>0</v>
      </c>
    </row>
    <row r="1044" spans="1:21" x14ac:dyDescent="0.25">
      <c r="A1044" s="44">
        <f>IF(IF(Helper_2!$C$3&lt;&gt;"",COUNTIF(G1044:H1044,"*"&amp;Helper_2!$C$3&amp;"*"),0)&gt;0,MAX($A$4:A1043)+1,0)</f>
        <v>0</v>
      </c>
      <c r="B1044" s="44">
        <v>1041</v>
      </c>
      <c r="C1044" s="44">
        <f>IF(E1044="","",IF(COUNTIF($G$4:G1044,G1044)=1,MAX($C$4:C1043)+1,""))</f>
        <v>945</v>
      </c>
      <c r="D1044" s="44">
        <v>1041</v>
      </c>
      <c r="E1044" s="50" t="s">
        <v>5185</v>
      </c>
      <c r="F1044" s="50" t="s">
        <v>11658</v>
      </c>
      <c r="G1044" s="50" t="s">
        <v>2065</v>
      </c>
      <c r="H1044" s="50" t="s">
        <v>2065</v>
      </c>
      <c r="I1044" s="50" t="s">
        <v>2389</v>
      </c>
      <c r="J1044" s="50">
        <v>2261556</v>
      </c>
      <c r="K1044" s="50" t="s">
        <v>7</v>
      </c>
      <c r="L1044" s="50" t="s">
        <v>9</v>
      </c>
      <c r="M1044" s="50" t="s">
        <v>143</v>
      </c>
      <c r="N1044" s="50" t="s">
        <v>6261</v>
      </c>
      <c r="O1044" s="50">
        <v>996272</v>
      </c>
      <c r="P1044" s="50" t="s">
        <v>7172</v>
      </c>
      <c r="Q1044" s="50" t="s">
        <v>813</v>
      </c>
      <c r="R1044" s="50" t="s">
        <v>15</v>
      </c>
      <c r="S1044" s="50" t="s">
        <v>11659</v>
      </c>
      <c r="T1044" s="4" t="s">
        <v>11659</v>
      </c>
      <c r="U1044" s="4">
        <v>0</v>
      </c>
    </row>
    <row r="1045" spans="1:21" x14ac:dyDescent="0.25">
      <c r="A1045" s="44">
        <f>IF(IF(Helper_2!$C$3&lt;&gt;"",COUNTIF(G1045:H1045,"*"&amp;Helper_2!$C$3&amp;"*"),0)&gt;0,MAX($A$4:A1044)+1,0)</f>
        <v>0</v>
      </c>
      <c r="B1045" s="44">
        <v>1042</v>
      </c>
      <c r="C1045" s="44">
        <f>IF(E1045="","",IF(COUNTIF($G$4:G1045,G1045)=1,MAX($C$4:C1044)+1,""))</f>
        <v>946</v>
      </c>
      <c r="D1045" s="44">
        <v>1042</v>
      </c>
      <c r="E1045" s="50" t="s">
        <v>5402</v>
      </c>
      <c r="F1045" s="50" t="s">
        <v>9537</v>
      </c>
      <c r="G1045" s="50" t="s">
        <v>2202</v>
      </c>
      <c r="H1045" s="50" t="s">
        <v>2202</v>
      </c>
      <c r="I1045" s="50" t="s">
        <v>2389</v>
      </c>
      <c r="J1045" s="50">
        <v>2261554</v>
      </c>
      <c r="K1045" s="50" t="s">
        <v>7</v>
      </c>
      <c r="L1045" s="50" t="s">
        <v>9</v>
      </c>
      <c r="M1045" s="50" t="s">
        <v>143</v>
      </c>
      <c r="N1045" s="50" t="s">
        <v>6259</v>
      </c>
      <c r="O1045" s="50">
        <v>994055</v>
      </c>
      <c r="P1045" s="50" t="s">
        <v>6337</v>
      </c>
      <c r="Q1045" s="50" t="s">
        <v>918</v>
      </c>
      <c r="R1045" s="50" t="s">
        <v>15</v>
      </c>
      <c r="S1045" s="50" t="s">
        <v>9538</v>
      </c>
      <c r="T1045" s="4" t="s">
        <v>9538</v>
      </c>
      <c r="U1045" s="4">
        <v>0</v>
      </c>
    </row>
    <row r="1046" spans="1:21" x14ac:dyDescent="0.25">
      <c r="A1046" s="44">
        <f>IF(IF(Helper_2!$C$3&lt;&gt;"",COUNTIF(G1046:H1046,"*"&amp;Helper_2!$C$3&amp;"*"),0)&gt;0,MAX($A$4:A1045)+1,0)</f>
        <v>0</v>
      </c>
      <c r="B1046" s="44">
        <v>1043</v>
      </c>
      <c r="C1046" s="44">
        <f>IF(E1046="","",IF(COUNTIF($G$4:G1046,G1046)=1,MAX($C$4:C1045)+1,""))</f>
        <v>947</v>
      </c>
      <c r="D1046" s="44">
        <v>1043</v>
      </c>
      <c r="E1046" s="50" t="s">
        <v>5382</v>
      </c>
      <c r="F1046" s="50" t="s">
        <v>9502</v>
      </c>
      <c r="G1046" s="50" t="s">
        <v>2186</v>
      </c>
      <c r="H1046" s="50" t="s">
        <v>2186</v>
      </c>
      <c r="I1046" s="50" t="s">
        <v>2389</v>
      </c>
      <c r="J1046" s="50">
        <v>2261553</v>
      </c>
      <c r="K1046" s="50" t="s">
        <v>7</v>
      </c>
      <c r="L1046" s="50" t="s">
        <v>9</v>
      </c>
      <c r="M1046" s="50" t="s">
        <v>143</v>
      </c>
      <c r="N1046" s="50" t="s">
        <v>6259</v>
      </c>
      <c r="O1046" s="50">
        <v>994055</v>
      </c>
      <c r="P1046" s="50" t="s">
        <v>6337</v>
      </c>
      <c r="Q1046" s="50" t="s">
        <v>903</v>
      </c>
      <c r="R1046" s="50" t="s">
        <v>15</v>
      </c>
      <c r="S1046" s="50" t="s">
        <v>9503</v>
      </c>
      <c r="T1046" s="4" t="s">
        <v>9503</v>
      </c>
      <c r="U1046" s="4">
        <v>0</v>
      </c>
    </row>
    <row r="1047" spans="1:21" x14ac:dyDescent="0.25">
      <c r="A1047" s="44">
        <f>IF(IF(Helper_2!$C$3&lt;&gt;"",COUNTIF(G1047:H1047,"*"&amp;Helper_2!$C$3&amp;"*"),0)&gt;0,MAX($A$4:A1046)+1,0)</f>
        <v>0</v>
      </c>
      <c r="B1047" s="44">
        <v>1044</v>
      </c>
      <c r="C1047" s="44">
        <f>IF(E1047="","",IF(COUNTIF($G$4:G1047,G1047)=1,MAX($C$4:C1046)+1,""))</f>
        <v>948</v>
      </c>
      <c r="D1047" s="44">
        <v>1044</v>
      </c>
      <c r="E1047" s="50" t="s">
        <v>5187</v>
      </c>
      <c r="F1047" s="50" t="s">
        <v>11660</v>
      </c>
      <c r="G1047" s="50" t="s">
        <v>2067</v>
      </c>
      <c r="H1047" s="50" t="s">
        <v>2067</v>
      </c>
      <c r="I1047" s="50" t="s">
        <v>2389</v>
      </c>
      <c r="J1047" s="50">
        <v>2261551</v>
      </c>
      <c r="K1047" s="50" t="s">
        <v>7</v>
      </c>
      <c r="L1047" s="50" t="s">
        <v>9</v>
      </c>
      <c r="M1047" s="50" t="s">
        <v>143</v>
      </c>
      <c r="N1047" s="50" t="s">
        <v>143</v>
      </c>
      <c r="O1047" s="50">
        <v>996272</v>
      </c>
      <c r="P1047" s="50" t="s">
        <v>7172</v>
      </c>
      <c r="Q1047" s="50" t="s">
        <v>815</v>
      </c>
      <c r="R1047" s="50" t="s">
        <v>15</v>
      </c>
      <c r="S1047" s="50" t="s">
        <v>11661</v>
      </c>
      <c r="T1047" s="4" t="s">
        <v>11661</v>
      </c>
      <c r="U1047" s="4">
        <v>0</v>
      </c>
    </row>
    <row r="1048" spans="1:21" x14ac:dyDescent="0.25">
      <c r="A1048" s="44">
        <f>IF(IF(Helper_2!$C$3&lt;&gt;"",COUNTIF(G1048:H1048,"*"&amp;Helper_2!$C$3&amp;"*"),0)&gt;0,MAX($A$4:A1047)+1,0)</f>
        <v>0</v>
      </c>
      <c r="B1048" s="44">
        <v>1045</v>
      </c>
      <c r="C1048" s="44">
        <f>IF(E1048="","",IF(COUNTIF($G$4:G1048,G1048)=1,MAX($C$4:C1047)+1,""))</f>
        <v>949</v>
      </c>
      <c r="D1048" s="44">
        <v>1045</v>
      </c>
      <c r="E1048" s="50" t="s">
        <v>5308</v>
      </c>
      <c r="F1048" s="50" t="s">
        <v>9365</v>
      </c>
      <c r="G1048" s="50" t="s">
        <v>2138</v>
      </c>
      <c r="H1048" s="50" t="s">
        <v>2138</v>
      </c>
      <c r="I1048" s="50" t="s">
        <v>2389</v>
      </c>
      <c r="J1048" s="50">
        <v>2261388</v>
      </c>
      <c r="K1048" s="50" t="s">
        <v>7</v>
      </c>
      <c r="L1048" s="50" t="s">
        <v>9</v>
      </c>
      <c r="M1048" s="50" t="s">
        <v>143</v>
      </c>
      <c r="N1048" s="50" t="s">
        <v>6259</v>
      </c>
      <c r="O1048" s="50">
        <v>994055</v>
      </c>
      <c r="P1048" s="50" t="s">
        <v>6337</v>
      </c>
      <c r="Q1048" s="50" t="s">
        <v>868</v>
      </c>
      <c r="R1048" s="50" t="s">
        <v>15</v>
      </c>
      <c r="S1048" s="50" t="s">
        <v>9366</v>
      </c>
      <c r="T1048" s="4" t="s">
        <v>9366</v>
      </c>
      <c r="U1048" s="4">
        <v>0</v>
      </c>
    </row>
    <row r="1049" spans="1:21" x14ac:dyDescent="0.25">
      <c r="A1049" s="44">
        <f>IF(IF(Helper_2!$C$3&lt;&gt;"",COUNTIF(G1049:H1049,"*"&amp;Helper_2!$C$3&amp;"*"),0)&gt;0,MAX($A$4:A1048)+1,0)</f>
        <v>0</v>
      </c>
      <c r="B1049" s="44">
        <v>1046</v>
      </c>
      <c r="C1049" s="44">
        <f>IF(E1049="","",IF(COUNTIF($G$4:G1049,G1049)=1,MAX($C$4:C1048)+1,""))</f>
        <v>950</v>
      </c>
      <c r="D1049" s="44">
        <v>1046</v>
      </c>
      <c r="E1049" s="50" t="s">
        <v>5379</v>
      </c>
      <c r="F1049" s="50" t="s">
        <v>9496</v>
      </c>
      <c r="G1049" s="50" t="s">
        <v>3514</v>
      </c>
      <c r="H1049" s="50" t="s">
        <v>3514</v>
      </c>
      <c r="I1049" s="50" t="s">
        <v>2389</v>
      </c>
      <c r="J1049" s="50">
        <v>2261373</v>
      </c>
      <c r="K1049" s="50" t="s">
        <v>7</v>
      </c>
      <c r="L1049" s="50" t="s">
        <v>2661</v>
      </c>
      <c r="M1049" s="50" t="s">
        <v>143</v>
      </c>
      <c r="N1049" s="50" t="s">
        <v>6272</v>
      </c>
      <c r="O1049" s="50">
        <v>994055</v>
      </c>
      <c r="P1049" s="50" t="s">
        <v>6337</v>
      </c>
      <c r="Q1049" s="50" t="s">
        <v>3515</v>
      </c>
      <c r="R1049" s="50" t="s">
        <v>15</v>
      </c>
      <c r="S1049" s="50" t="s">
        <v>9497</v>
      </c>
      <c r="T1049" s="4" t="s">
        <v>9497</v>
      </c>
      <c r="U1049" s="4">
        <v>2</v>
      </c>
    </row>
    <row r="1050" spans="1:21" x14ac:dyDescent="0.25">
      <c r="A1050" s="44">
        <f>IF(IF(Helper_2!$C$3&lt;&gt;"",COUNTIF(G1050:H1050,"*"&amp;Helper_2!$C$3&amp;"*"),0)&gt;0,MAX($A$4:A1049)+1,0)</f>
        <v>0</v>
      </c>
      <c r="B1050" s="44">
        <v>1047</v>
      </c>
      <c r="C1050" s="44">
        <f>IF(E1050="","",IF(COUNTIF($G$4:G1050,G1050)=1,MAX($C$4:C1049)+1,""))</f>
        <v>951</v>
      </c>
      <c r="D1050" s="44">
        <v>1047</v>
      </c>
      <c r="E1050" s="50" t="s">
        <v>5147</v>
      </c>
      <c r="F1050" s="50" t="s">
        <v>9115</v>
      </c>
      <c r="G1050" s="50" t="s">
        <v>3341</v>
      </c>
      <c r="H1050" s="50" t="s">
        <v>3341</v>
      </c>
      <c r="I1050" s="50" t="s">
        <v>2389</v>
      </c>
      <c r="J1050" s="50">
        <v>2261372</v>
      </c>
      <c r="K1050" s="50" t="s">
        <v>7</v>
      </c>
      <c r="L1050" s="50" t="s">
        <v>2656</v>
      </c>
      <c r="M1050" s="50" t="s">
        <v>143</v>
      </c>
      <c r="N1050" s="50" t="s">
        <v>6261</v>
      </c>
      <c r="O1050" s="50">
        <v>996272</v>
      </c>
      <c r="P1050" s="50" t="s">
        <v>7172</v>
      </c>
      <c r="Q1050" s="50" t="s">
        <v>3342</v>
      </c>
      <c r="R1050" s="50" t="s">
        <v>15</v>
      </c>
      <c r="S1050" s="50" t="s">
        <v>11662</v>
      </c>
      <c r="T1050" s="4" t="s">
        <v>11662</v>
      </c>
      <c r="U1050" s="4">
        <v>0</v>
      </c>
    </row>
    <row r="1051" spans="1:21" x14ac:dyDescent="0.25">
      <c r="A1051" s="44">
        <f>IF(IF(Helper_2!$C$3&lt;&gt;"",COUNTIF(G1051:H1051,"*"&amp;Helper_2!$C$3&amp;"*"),0)&gt;0,MAX($A$4:A1050)+1,0)</f>
        <v>0</v>
      </c>
      <c r="B1051" s="44">
        <v>1048</v>
      </c>
      <c r="C1051" s="44">
        <f>IF(E1051="","",IF(COUNTIF($G$4:G1051,G1051)=1,MAX($C$4:C1050)+1,""))</f>
        <v>952</v>
      </c>
      <c r="D1051" s="44">
        <v>1048</v>
      </c>
      <c r="E1051" s="50" t="s">
        <v>5220</v>
      </c>
      <c r="F1051" s="50" t="s">
        <v>9214</v>
      </c>
      <c r="G1051" s="50" t="s">
        <v>3384</v>
      </c>
      <c r="H1051" s="50" t="s">
        <v>3384</v>
      </c>
      <c r="I1051" s="50" t="s">
        <v>2389</v>
      </c>
      <c r="J1051" s="50">
        <v>2261370</v>
      </c>
      <c r="K1051" s="50" t="s">
        <v>7</v>
      </c>
      <c r="L1051" s="50" t="s">
        <v>2661</v>
      </c>
      <c r="M1051" s="50" t="s">
        <v>143</v>
      </c>
      <c r="N1051" s="50" t="s">
        <v>6261</v>
      </c>
      <c r="O1051" s="50">
        <v>996272</v>
      </c>
      <c r="P1051" s="50" t="s">
        <v>7172</v>
      </c>
      <c r="Q1051" s="50" t="s">
        <v>3385</v>
      </c>
      <c r="R1051" s="50" t="s">
        <v>15</v>
      </c>
      <c r="S1051" s="50" t="s">
        <v>11663</v>
      </c>
      <c r="T1051" s="4" t="s">
        <v>11664</v>
      </c>
      <c r="U1051" s="4">
        <v>0</v>
      </c>
    </row>
    <row r="1052" spans="1:21" x14ac:dyDescent="0.25">
      <c r="A1052" s="44">
        <f>IF(IF(Helper_2!$C$3&lt;&gt;"",COUNTIF(G1052:H1052,"*"&amp;Helper_2!$C$3&amp;"*"),0)&gt;0,MAX($A$4:A1051)+1,0)</f>
        <v>0</v>
      </c>
      <c r="B1052" s="44">
        <v>1049</v>
      </c>
      <c r="C1052" s="44">
        <f>IF(E1052="","",IF(COUNTIF($G$4:G1052,G1052)=1,MAX($C$4:C1051)+1,""))</f>
        <v>953</v>
      </c>
      <c r="D1052" s="44">
        <v>1049</v>
      </c>
      <c r="E1052" s="50" t="s">
        <v>5052</v>
      </c>
      <c r="F1052" s="50" t="s">
        <v>8966</v>
      </c>
      <c r="G1052" s="50" t="s">
        <v>1983</v>
      </c>
      <c r="H1052" s="50" t="s">
        <v>1983</v>
      </c>
      <c r="I1052" s="50" t="s">
        <v>2389</v>
      </c>
      <c r="J1052" s="50">
        <v>2261369</v>
      </c>
      <c r="K1052" s="50" t="s">
        <v>7</v>
      </c>
      <c r="L1052" s="50" t="s">
        <v>9</v>
      </c>
      <c r="M1052" s="50" t="s">
        <v>143</v>
      </c>
      <c r="N1052" s="50" t="s">
        <v>143</v>
      </c>
      <c r="O1052" s="50">
        <v>996272</v>
      </c>
      <c r="P1052" s="50" t="s">
        <v>7172</v>
      </c>
      <c r="Q1052" s="50" t="s">
        <v>743</v>
      </c>
      <c r="R1052" s="50" t="s">
        <v>15</v>
      </c>
      <c r="S1052" s="50" t="s">
        <v>11019</v>
      </c>
      <c r="T1052" s="4" t="s">
        <v>11019</v>
      </c>
      <c r="U1052" s="4">
        <v>24</v>
      </c>
    </row>
    <row r="1053" spans="1:21" x14ac:dyDescent="0.25">
      <c r="A1053" s="44">
        <f>IF(IF(Helper_2!$C$3&lt;&gt;"",COUNTIF(G1053:H1053,"*"&amp;Helper_2!$C$3&amp;"*"),0)&gt;0,MAX($A$4:A1052)+1,0)</f>
        <v>0</v>
      </c>
      <c r="B1053" s="44">
        <v>1050</v>
      </c>
      <c r="C1053" s="44">
        <f>IF(E1053="","",IF(COUNTIF($G$4:G1053,G1053)=1,MAX($C$4:C1052)+1,""))</f>
        <v>954</v>
      </c>
      <c r="D1053" s="44">
        <v>1050</v>
      </c>
      <c r="E1053" s="50" t="s">
        <v>5175</v>
      </c>
      <c r="F1053" s="50" t="s">
        <v>9167</v>
      </c>
      <c r="G1053" s="50" t="s">
        <v>3363</v>
      </c>
      <c r="H1053" s="50" t="s">
        <v>3363</v>
      </c>
      <c r="I1053" s="50" t="s">
        <v>2389</v>
      </c>
      <c r="J1053" s="50">
        <v>2261367</v>
      </c>
      <c r="K1053" s="50" t="s">
        <v>7</v>
      </c>
      <c r="L1053" s="50" t="s">
        <v>2661</v>
      </c>
      <c r="M1053" s="50" t="s">
        <v>143</v>
      </c>
      <c r="N1053" s="50" t="s">
        <v>6261</v>
      </c>
      <c r="O1053" s="50">
        <v>996272</v>
      </c>
      <c r="P1053" s="50" t="s">
        <v>7172</v>
      </c>
      <c r="Q1053" s="50" t="s">
        <v>3364</v>
      </c>
      <c r="R1053" s="50" t="s">
        <v>10</v>
      </c>
      <c r="S1053" s="50" t="s">
        <v>11044</v>
      </c>
      <c r="T1053" s="4" t="s">
        <v>11044</v>
      </c>
      <c r="U1053" s="4">
        <v>0</v>
      </c>
    </row>
    <row r="1054" spans="1:21" x14ac:dyDescent="0.25">
      <c r="A1054" s="44">
        <f>IF(IF(Helper_2!$C$3&lt;&gt;"",COUNTIF(G1054:H1054,"*"&amp;Helper_2!$C$3&amp;"*"),0)&gt;0,MAX($A$4:A1053)+1,0)</f>
        <v>0</v>
      </c>
      <c r="B1054" s="44">
        <v>1051</v>
      </c>
      <c r="C1054" s="44">
        <f>IF(E1054="","",IF(COUNTIF($G$4:G1054,G1054)=1,MAX($C$4:C1053)+1,""))</f>
        <v>955</v>
      </c>
      <c r="D1054" s="44">
        <v>1051</v>
      </c>
      <c r="E1054" s="50" t="s">
        <v>4879</v>
      </c>
      <c r="F1054" s="50" t="s">
        <v>8700</v>
      </c>
      <c r="G1054" s="50" t="s">
        <v>1854</v>
      </c>
      <c r="H1054" s="50" t="s">
        <v>1854</v>
      </c>
      <c r="I1054" s="50" t="s">
        <v>2389</v>
      </c>
      <c r="J1054" s="50">
        <v>2261356</v>
      </c>
      <c r="K1054" s="50" t="s">
        <v>7</v>
      </c>
      <c r="L1054" s="50" t="s">
        <v>9</v>
      </c>
      <c r="M1054" s="50" t="s">
        <v>143</v>
      </c>
      <c r="N1054" s="50" t="s">
        <v>6263</v>
      </c>
      <c r="O1054" s="50">
        <v>949185</v>
      </c>
      <c r="P1054" s="50" t="s">
        <v>6352</v>
      </c>
      <c r="Q1054" s="50" t="s">
        <v>646</v>
      </c>
      <c r="R1054" s="50" t="s">
        <v>15</v>
      </c>
      <c r="S1054" s="50" t="s">
        <v>8701</v>
      </c>
      <c r="T1054" s="4" t="s">
        <v>8701</v>
      </c>
      <c r="U1054" s="4">
        <v>0</v>
      </c>
    </row>
    <row r="1055" spans="1:21" x14ac:dyDescent="0.25">
      <c r="A1055" s="44">
        <f>IF(IF(Helper_2!$C$3&lt;&gt;"",COUNTIF(G1055:H1055,"*"&amp;Helper_2!$C$3&amp;"*"),0)&gt;0,MAX($A$4:A1054)+1,0)</f>
        <v>0</v>
      </c>
      <c r="B1055" s="44">
        <v>1052</v>
      </c>
      <c r="C1055" s="44">
        <f>IF(E1055="","",IF(COUNTIF($G$4:G1055,G1055)=1,MAX($C$4:C1054)+1,""))</f>
        <v>956</v>
      </c>
      <c r="D1055" s="44">
        <v>1052</v>
      </c>
      <c r="E1055" s="50" t="s">
        <v>5249</v>
      </c>
      <c r="F1055" s="50" t="s">
        <v>9269</v>
      </c>
      <c r="G1055" s="50" t="s">
        <v>2096</v>
      </c>
      <c r="H1055" s="50" t="s">
        <v>2096</v>
      </c>
      <c r="I1055" s="50" t="s">
        <v>2389</v>
      </c>
      <c r="J1055" s="50">
        <v>2261353</v>
      </c>
      <c r="K1055" s="50" t="s">
        <v>7</v>
      </c>
      <c r="L1055" s="50" t="s">
        <v>9</v>
      </c>
      <c r="M1055" s="50" t="s">
        <v>143</v>
      </c>
      <c r="N1055" s="50" t="s">
        <v>6267</v>
      </c>
      <c r="O1055" s="50">
        <v>996710</v>
      </c>
      <c r="P1055" s="50" t="s">
        <v>6269</v>
      </c>
      <c r="Q1055" s="50" t="s">
        <v>3431</v>
      </c>
      <c r="R1055" s="50" t="s">
        <v>15</v>
      </c>
      <c r="S1055" s="50" t="s">
        <v>11665</v>
      </c>
      <c r="T1055" s="4" t="s">
        <v>11665</v>
      </c>
      <c r="U1055" s="4">
        <v>0</v>
      </c>
    </row>
    <row r="1056" spans="1:21" x14ac:dyDescent="0.25">
      <c r="A1056" s="44">
        <f>IF(IF(Helper_2!$C$3&lt;&gt;"",COUNTIF(G1056:H1056,"*"&amp;Helper_2!$C$3&amp;"*"),0)&gt;0,MAX($A$4:A1055)+1,0)</f>
        <v>0</v>
      </c>
      <c r="B1056" s="44">
        <v>1053</v>
      </c>
      <c r="C1056" s="44">
        <f>IF(E1056="","",IF(COUNTIF($G$4:G1056,G1056)=1,MAX($C$4:C1055)+1,""))</f>
        <v>957</v>
      </c>
      <c r="D1056" s="44">
        <v>1053</v>
      </c>
      <c r="E1056" s="50" t="s">
        <v>5214</v>
      </c>
      <c r="F1056" s="50" t="s">
        <v>11666</v>
      </c>
      <c r="G1056" s="50" t="s">
        <v>2089</v>
      </c>
      <c r="H1056" s="50" t="s">
        <v>2089</v>
      </c>
      <c r="I1056" s="50" t="s">
        <v>2389</v>
      </c>
      <c r="J1056" s="50">
        <v>2261352</v>
      </c>
      <c r="K1056" s="50" t="s">
        <v>7</v>
      </c>
      <c r="L1056" s="50" t="s">
        <v>9</v>
      </c>
      <c r="M1056" s="50" t="s">
        <v>143</v>
      </c>
      <c r="N1056" s="50" t="s">
        <v>6261</v>
      </c>
      <c r="O1056" s="50">
        <v>996272</v>
      </c>
      <c r="P1056" s="50" t="s">
        <v>7172</v>
      </c>
      <c r="Q1056" s="50" t="s">
        <v>834</v>
      </c>
      <c r="R1056" s="50" t="s">
        <v>15</v>
      </c>
      <c r="S1056" s="50" t="s">
        <v>11667</v>
      </c>
      <c r="T1056" s="4" t="s">
        <v>11667</v>
      </c>
      <c r="U1056" s="4">
        <v>0</v>
      </c>
    </row>
    <row r="1057" spans="1:21" x14ac:dyDescent="0.25">
      <c r="A1057" s="44">
        <f>IF(IF(Helper_2!$C$3&lt;&gt;"",COUNTIF(G1057:H1057,"*"&amp;Helper_2!$C$3&amp;"*"),0)&gt;0,MAX($A$4:A1056)+1,0)</f>
        <v>0</v>
      </c>
      <c r="B1057" s="44">
        <v>1054</v>
      </c>
      <c r="C1057" s="44">
        <f>IF(E1057="","",IF(COUNTIF($G$4:G1057,G1057)=1,MAX($C$4:C1056)+1,""))</f>
        <v>958</v>
      </c>
      <c r="D1057" s="44">
        <v>1054</v>
      </c>
      <c r="E1057" s="50" t="s">
        <v>5045</v>
      </c>
      <c r="F1057" s="50" t="s">
        <v>11668</v>
      </c>
      <c r="G1057" s="50" t="s">
        <v>1976</v>
      </c>
      <c r="H1057" s="50" t="s">
        <v>1976</v>
      </c>
      <c r="I1057" s="50" t="s">
        <v>2389</v>
      </c>
      <c r="J1057" s="50">
        <v>2261346</v>
      </c>
      <c r="K1057" s="50" t="s">
        <v>7</v>
      </c>
      <c r="L1057" s="50" t="s">
        <v>9</v>
      </c>
      <c r="M1057" s="50" t="s">
        <v>143</v>
      </c>
      <c r="N1057" s="50" t="s">
        <v>6261</v>
      </c>
      <c r="O1057" s="50">
        <v>996272</v>
      </c>
      <c r="P1057" s="50" t="s">
        <v>7172</v>
      </c>
      <c r="Q1057" s="50" t="s">
        <v>737</v>
      </c>
      <c r="R1057" s="50" t="s">
        <v>15</v>
      </c>
      <c r="S1057" s="50" t="s">
        <v>11669</v>
      </c>
      <c r="T1057" s="4" t="s">
        <v>11669</v>
      </c>
      <c r="U1057" s="4">
        <v>0</v>
      </c>
    </row>
    <row r="1058" spans="1:21" x14ac:dyDescent="0.25">
      <c r="A1058" s="44">
        <f>IF(IF(Helper_2!$C$3&lt;&gt;"",COUNTIF(G1058:H1058,"*"&amp;Helper_2!$C$3&amp;"*"),0)&gt;0,MAX($A$4:A1057)+1,0)</f>
        <v>0</v>
      </c>
      <c r="B1058" s="44">
        <v>1055</v>
      </c>
      <c r="C1058" s="44">
        <f>IF(E1058="","",IF(COUNTIF($G$4:G1058,G1058)=1,MAX($C$4:C1057)+1,""))</f>
        <v>959</v>
      </c>
      <c r="D1058" s="44">
        <v>1055</v>
      </c>
      <c r="E1058" s="50" t="s">
        <v>5202</v>
      </c>
      <c r="F1058" s="50" t="s">
        <v>11670</v>
      </c>
      <c r="G1058" s="50" t="s">
        <v>2077</v>
      </c>
      <c r="H1058" s="50" t="s">
        <v>2077</v>
      </c>
      <c r="I1058" s="50" t="s">
        <v>2389</v>
      </c>
      <c r="J1058" s="50">
        <v>2261334</v>
      </c>
      <c r="K1058" s="50" t="s">
        <v>7</v>
      </c>
      <c r="L1058" s="50" t="s">
        <v>9</v>
      </c>
      <c r="M1058" s="50" t="s">
        <v>143</v>
      </c>
      <c r="N1058" s="50" t="s">
        <v>6261</v>
      </c>
      <c r="O1058" s="50">
        <v>996272</v>
      </c>
      <c r="P1058" s="50" t="s">
        <v>7172</v>
      </c>
      <c r="Q1058" s="50" t="s">
        <v>822</v>
      </c>
      <c r="R1058" s="50" t="s">
        <v>15</v>
      </c>
      <c r="S1058" s="50" t="s">
        <v>11671</v>
      </c>
      <c r="T1058" s="4" t="s">
        <v>11671</v>
      </c>
      <c r="U1058" s="4">
        <v>0</v>
      </c>
    </row>
    <row r="1059" spans="1:21" x14ac:dyDescent="0.25">
      <c r="A1059" s="44">
        <f>IF(IF(Helper_2!$C$3&lt;&gt;"",COUNTIF(G1059:H1059,"*"&amp;Helper_2!$C$3&amp;"*"),0)&gt;0,MAX($A$4:A1058)+1,0)</f>
        <v>0</v>
      </c>
      <c r="B1059" s="44">
        <v>1056</v>
      </c>
      <c r="C1059" s="44">
        <f>IF(E1059="","",IF(COUNTIF($G$4:G1059,G1059)=1,MAX($C$4:C1058)+1,""))</f>
        <v>960</v>
      </c>
      <c r="D1059" s="44">
        <v>1056</v>
      </c>
      <c r="E1059" s="50" t="s">
        <v>5043</v>
      </c>
      <c r="F1059" s="50" t="s">
        <v>11672</v>
      </c>
      <c r="G1059" s="50" t="s">
        <v>1974</v>
      </c>
      <c r="H1059" s="50" t="s">
        <v>1974</v>
      </c>
      <c r="I1059" s="50" t="s">
        <v>2389</v>
      </c>
      <c r="J1059" s="50">
        <v>2261333</v>
      </c>
      <c r="K1059" s="50" t="s">
        <v>7</v>
      </c>
      <c r="L1059" s="50" t="s">
        <v>9</v>
      </c>
      <c r="M1059" s="50" t="s">
        <v>143</v>
      </c>
      <c r="N1059" s="50" t="s">
        <v>6261</v>
      </c>
      <c r="O1059" s="50">
        <v>996272</v>
      </c>
      <c r="P1059" s="50" t="s">
        <v>7172</v>
      </c>
      <c r="Q1059" s="50" t="s">
        <v>735</v>
      </c>
      <c r="R1059" s="50" t="s">
        <v>15</v>
      </c>
      <c r="S1059" s="50" t="s">
        <v>11673</v>
      </c>
      <c r="T1059" s="4" t="s">
        <v>11673</v>
      </c>
      <c r="U1059" s="4">
        <v>0</v>
      </c>
    </row>
    <row r="1060" spans="1:21" x14ac:dyDescent="0.25">
      <c r="A1060" s="44">
        <f>IF(IF(Helper_2!$C$3&lt;&gt;"",COUNTIF(G1060:H1060,"*"&amp;Helper_2!$C$3&amp;"*"),0)&gt;0,MAX($A$4:A1059)+1,0)</f>
        <v>0</v>
      </c>
      <c r="B1060" s="44">
        <v>1057</v>
      </c>
      <c r="C1060" s="44">
        <f>IF(E1060="","",IF(COUNTIF($G$4:G1060,G1060)=1,MAX($C$4:C1059)+1,""))</f>
        <v>961</v>
      </c>
      <c r="D1060" s="44">
        <v>1057</v>
      </c>
      <c r="E1060" s="50" t="s">
        <v>5211</v>
      </c>
      <c r="F1060" s="50" t="s">
        <v>11674</v>
      </c>
      <c r="G1060" s="50" t="s">
        <v>2086</v>
      </c>
      <c r="H1060" s="50" t="s">
        <v>2086</v>
      </c>
      <c r="I1060" s="50" t="s">
        <v>2389</v>
      </c>
      <c r="J1060" s="50">
        <v>2261332</v>
      </c>
      <c r="K1060" s="50" t="s">
        <v>7</v>
      </c>
      <c r="L1060" s="50" t="s">
        <v>9</v>
      </c>
      <c r="M1060" s="50" t="s">
        <v>143</v>
      </c>
      <c r="N1060" s="50" t="s">
        <v>6261</v>
      </c>
      <c r="O1060" s="50">
        <v>996272</v>
      </c>
      <c r="P1060" s="50" t="s">
        <v>7172</v>
      </c>
      <c r="Q1060" s="50" t="s">
        <v>831</v>
      </c>
      <c r="R1060" s="50" t="s">
        <v>15</v>
      </c>
      <c r="S1060" s="50" t="s">
        <v>11675</v>
      </c>
      <c r="T1060" s="4" t="s">
        <v>11675</v>
      </c>
      <c r="U1060" s="4">
        <v>0</v>
      </c>
    </row>
    <row r="1061" spans="1:21" x14ac:dyDescent="0.25">
      <c r="A1061" s="44">
        <f>IF(IF(Helper_2!$C$3&lt;&gt;"",COUNTIF(G1061:H1061,"*"&amp;Helper_2!$C$3&amp;"*"),0)&gt;0,MAX($A$4:A1060)+1,0)</f>
        <v>0</v>
      </c>
      <c r="B1061" s="44">
        <v>1058</v>
      </c>
      <c r="C1061" s="44">
        <f>IF(E1061="","",IF(COUNTIF($G$4:G1061,G1061)=1,MAX($C$4:C1060)+1,""))</f>
        <v>962</v>
      </c>
      <c r="D1061" s="44">
        <v>1058</v>
      </c>
      <c r="E1061" s="50" t="s">
        <v>5204</v>
      </c>
      <c r="F1061" s="50" t="s">
        <v>11676</v>
      </c>
      <c r="G1061" s="50" t="s">
        <v>2079</v>
      </c>
      <c r="H1061" s="50" t="s">
        <v>2079</v>
      </c>
      <c r="I1061" s="50" t="s">
        <v>2389</v>
      </c>
      <c r="J1061" s="50">
        <v>2261331</v>
      </c>
      <c r="K1061" s="50" t="s">
        <v>7</v>
      </c>
      <c r="L1061" s="50" t="s">
        <v>9</v>
      </c>
      <c r="M1061" s="50" t="s">
        <v>143</v>
      </c>
      <c r="N1061" s="50" t="s">
        <v>6261</v>
      </c>
      <c r="O1061" s="50">
        <v>996272</v>
      </c>
      <c r="P1061" s="50" t="s">
        <v>7172</v>
      </c>
      <c r="Q1061" s="50" t="s">
        <v>824</v>
      </c>
      <c r="R1061" s="50" t="s">
        <v>15</v>
      </c>
      <c r="S1061" s="50" t="s">
        <v>11677</v>
      </c>
      <c r="T1061" s="4" t="s">
        <v>11677</v>
      </c>
      <c r="U1061" s="4">
        <v>0</v>
      </c>
    </row>
    <row r="1062" spans="1:21" x14ac:dyDescent="0.25">
      <c r="A1062" s="44">
        <f>IF(IF(Helper_2!$C$3&lt;&gt;"",COUNTIF(G1062:H1062,"*"&amp;Helper_2!$C$3&amp;"*"),0)&gt;0,MAX($A$4:A1061)+1,0)</f>
        <v>0</v>
      </c>
      <c r="B1062" s="44">
        <v>1059</v>
      </c>
      <c r="C1062" s="44">
        <f>IF(E1062="","",IF(COUNTIF($G$4:G1062,G1062)=1,MAX($C$4:C1061)+1,""))</f>
        <v>963</v>
      </c>
      <c r="D1062" s="44">
        <v>1059</v>
      </c>
      <c r="E1062" s="50" t="s">
        <v>5209</v>
      </c>
      <c r="F1062" s="50" t="s">
        <v>11678</v>
      </c>
      <c r="G1062" s="50" t="s">
        <v>2084</v>
      </c>
      <c r="H1062" s="50" t="s">
        <v>2084</v>
      </c>
      <c r="I1062" s="50" t="s">
        <v>2389</v>
      </c>
      <c r="J1062" s="50">
        <v>2261327</v>
      </c>
      <c r="K1062" s="50" t="s">
        <v>7</v>
      </c>
      <c r="L1062" s="50" t="s">
        <v>9</v>
      </c>
      <c r="M1062" s="50" t="s">
        <v>143</v>
      </c>
      <c r="N1062" s="50" t="s">
        <v>6261</v>
      </c>
      <c r="O1062" s="50">
        <v>996272</v>
      </c>
      <c r="P1062" s="50" t="s">
        <v>7172</v>
      </c>
      <c r="Q1062" s="50" t="s">
        <v>829</v>
      </c>
      <c r="R1062" s="50" t="s">
        <v>15</v>
      </c>
      <c r="S1062" s="50" t="s">
        <v>11679</v>
      </c>
      <c r="T1062" s="4" t="s">
        <v>11679</v>
      </c>
      <c r="U1062" s="4">
        <v>0</v>
      </c>
    </row>
    <row r="1063" spans="1:21" x14ac:dyDescent="0.25">
      <c r="A1063" s="44">
        <f>IF(IF(Helper_2!$C$3&lt;&gt;"",COUNTIF(G1063:H1063,"*"&amp;Helper_2!$C$3&amp;"*"),0)&gt;0,MAX($A$4:A1062)+1,0)</f>
        <v>0</v>
      </c>
      <c r="B1063" s="44">
        <v>1060</v>
      </c>
      <c r="C1063" s="44">
        <f>IF(E1063="","",IF(COUNTIF($G$4:G1063,G1063)=1,MAX($C$4:C1062)+1,""))</f>
        <v>964</v>
      </c>
      <c r="D1063" s="44">
        <v>1060</v>
      </c>
      <c r="E1063" s="50" t="s">
        <v>5210</v>
      </c>
      <c r="F1063" s="50" t="s">
        <v>11680</v>
      </c>
      <c r="G1063" s="50" t="s">
        <v>2085</v>
      </c>
      <c r="H1063" s="50" t="s">
        <v>2085</v>
      </c>
      <c r="I1063" s="50" t="s">
        <v>2389</v>
      </c>
      <c r="J1063" s="50">
        <v>2261326</v>
      </c>
      <c r="K1063" s="50" t="s">
        <v>7</v>
      </c>
      <c r="L1063" s="50" t="s">
        <v>9</v>
      </c>
      <c r="M1063" s="50" t="s">
        <v>143</v>
      </c>
      <c r="N1063" s="50" t="s">
        <v>6261</v>
      </c>
      <c r="O1063" s="50">
        <v>996272</v>
      </c>
      <c r="P1063" s="50" t="s">
        <v>7172</v>
      </c>
      <c r="Q1063" s="50" t="s">
        <v>830</v>
      </c>
      <c r="R1063" s="50" t="s">
        <v>15</v>
      </c>
      <c r="S1063" s="50" t="s">
        <v>11681</v>
      </c>
      <c r="T1063" s="4" t="s">
        <v>11681</v>
      </c>
      <c r="U1063" s="4">
        <v>0</v>
      </c>
    </row>
    <row r="1064" spans="1:21" x14ac:dyDescent="0.25">
      <c r="A1064" s="44">
        <f>IF(IF(Helper_2!$C$3&lt;&gt;"",COUNTIF(G1064:H1064,"*"&amp;Helper_2!$C$3&amp;"*"),0)&gt;0,MAX($A$4:A1063)+1,0)</f>
        <v>0</v>
      </c>
      <c r="B1064" s="44">
        <v>1061</v>
      </c>
      <c r="C1064" s="44">
        <f>IF(E1064="","",IF(COUNTIF($G$4:G1064,G1064)=1,MAX($C$4:C1063)+1,""))</f>
        <v>965</v>
      </c>
      <c r="D1064" s="44">
        <v>1061</v>
      </c>
      <c r="E1064" s="50" t="s">
        <v>5430</v>
      </c>
      <c r="F1064" s="50" t="s">
        <v>9584</v>
      </c>
      <c r="G1064" s="50" t="s">
        <v>3555</v>
      </c>
      <c r="H1064" s="50" t="s">
        <v>3555</v>
      </c>
      <c r="I1064" s="50" t="s">
        <v>2389</v>
      </c>
      <c r="J1064" s="50">
        <v>2261324</v>
      </c>
      <c r="K1064" s="50" t="s">
        <v>7</v>
      </c>
      <c r="L1064" s="50" t="s">
        <v>2656</v>
      </c>
      <c r="M1064" s="50" t="s">
        <v>143</v>
      </c>
      <c r="N1064" s="50" t="s">
        <v>6261</v>
      </c>
      <c r="O1064" s="50">
        <v>996272</v>
      </c>
      <c r="P1064" s="50" t="s">
        <v>7172</v>
      </c>
      <c r="Q1064" s="50" t="s">
        <v>3556</v>
      </c>
      <c r="R1064" s="50" t="s">
        <v>15</v>
      </c>
      <c r="S1064" s="50" t="s">
        <v>11077</v>
      </c>
      <c r="T1064" s="4" t="s">
        <v>11077</v>
      </c>
      <c r="U1064" s="4">
        <v>4</v>
      </c>
    </row>
    <row r="1065" spans="1:21" x14ac:dyDescent="0.25">
      <c r="A1065" s="44">
        <f>IF(IF(Helper_2!$C$3&lt;&gt;"",COUNTIF(G1065:H1065,"*"&amp;Helper_2!$C$3&amp;"*"),0)&gt;0,MAX($A$4:A1064)+1,0)</f>
        <v>0</v>
      </c>
      <c r="B1065" s="44">
        <v>1062</v>
      </c>
      <c r="C1065" s="44">
        <f>IF(E1065="","",IF(COUNTIF($G$4:G1065,G1065)=1,MAX($C$4:C1064)+1,""))</f>
        <v>966</v>
      </c>
      <c r="D1065" s="44">
        <v>1062</v>
      </c>
      <c r="E1065" s="50" t="s">
        <v>5023</v>
      </c>
      <c r="F1065" s="50" t="s">
        <v>11682</v>
      </c>
      <c r="G1065" s="50" t="s">
        <v>1959</v>
      </c>
      <c r="H1065" s="50" t="s">
        <v>1959</v>
      </c>
      <c r="I1065" s="50" t="s">
        <v>2389</v>
      </c>
      <c r="J1065" s="50">
        <v>2261307</v>
      </c>
      <c r="K1065" s="50" t="s">
        <v>7</v>
      </c>
      <c r="L1065" s="50" t="s">
        <v>9</v>
      </c>
      <c r="M1065" s="50" t="s">
        <v>143</v>
      </c>
      <c r="N1065" s="50" t="s">
        <v>6261</v>
      </c>
      <c r="O1065" s="50">
        <v>996272</v>
      </c>
      <c r="P1065" s="50" t="s">
        <v>7172</v>
      </c>
      <c r="Q1065" s="50" t="s">
        <v>723</v>
      </c>
      <c r="R1065" s="50" t="s">
        <v>15</v>
      </c>
      <c r="S1065" s="50" t="s">
        <v>11683</v>
      </c>
      <c r="T1065" s="4" t="s">
        <v>11683</v>
      </c>
      <c r="U1065" s="4">
        <v>0</v>
      </c>
    </row>
    <row r="1066" spans="1:21" x14ac:dyDescent="0.25">
      <c r="A1066" s="44">
        <f>IF(IF(Helper_2!$C$3&lt;&gt;"",COUNTIF(G1066:H1066,"*"&amp;Helper_2!$C$3&amp;"*"),0)&gt;0,MAX($A$4:A1065)+1,0)</f>
        <v>0</v>
      </c>
      <c r="B1066" s="44">
        <v>1063</v>
      </c>
      <c r="C1066" s="44">
        <f>IF(E1066="","",IF(COUNTIF($G$4:G1066,G1066)=1,MAX($C$4:C1065)+1,""))</f>
        <v>967</v>
      </c>
      <c r="D1066" s="44">
        <v>1063</v>
      </c>
      <c r="E1066" s="50" t="s">
        <v>5259</v>
      </c>
      <c r="F1066" s="50" t="s">
        <v>9283</v>
      </c>
      <c r="G1066" s="50" t="s">
        <v>3443</v>
      </c>
      <c r="H1066" s="50" t="s">
        <v>3443</v>
      </c>
      <c r="I1066" s="50" t="s">
        <v>2389</v>
      </c>
      <c r="J1066" s="50">
        <v>2261301</v>
      </c>
      <c r="K1066" s="50" t="s">
        <v>7</v>
      </c>
      <c r="L1066" s="50" t="s">
        <v>2656</v>
      </c>
      <c r="M1066" s="50" t="s">
        <v>143</v>
      </c>
      <c r="N1066" s="50" t="s">
        <v>6261</v>
      </c>
      <c r="O1066" s="50">
        <v>996272</v>
      </c>
      <c r="P1066" s="50" t="s">
        <v>7172</v>
      </c>
      <c r="Q1066" s="50" t="s">
        <v>3444</v>
      </c>
      <c r="R1066" s="50" t="s">
        <v>10</v>
      </c>
      <c r="S1066" s="50" t="s">
        <v>11065</v>
      </c>
      <c r="T1066" s="4" t="s">
        <v>11065</v>
      </c>
      <c r="U1066" s="4">
        <v>0</v>
      </c>
    </row>
    <row r="1067" spans="1:21" x14ac:dyDescent="0.25">
      <c r="A1067" s="44">
        <f>IF(IF(Helper_2!$C$3&lt;&gt;"",COUNTIF(G1067:H1067,"*"&amp;Helper_2!$C$3&amp;"*"),0)&gt;0,MAX($A$4:A1066)+1,0)</f>
        <v>0</v>
      </c>
      <c r="B1067" s="44">
        <v>1064</v>
      </c>
      <c r="C1067" s="44">
        <f>IF(E1067="","",IF(COUNTIF($G$4:G1067,G1067)=1,MAX($C$4:C1066)+1,""))</f>
        <v>968</v>
      </c>
      <c r="D1067" s="44">
        <v>1064</v>
      </c>
      <c r="E1067" s="50" t="s">
        <v>5258</v>
      </c>
      <c r="F1067" s="50" t="s">
        <v>9282</v>
      </c>
      <c r="G1067" s="50" t="s">
        <v>3441</v>
      </c>
      <c r="H1067" s="50" t="s">
        <v>3441</v>
      </c>
      <c r="I1067" s="50" t="s">
        <v>2389</v>
      </c>
      <c r="J1067" s="50">
        <v>2261300</v>
      </c>
      <c r="K1067" s="50" t="s">
        <v>7</v>
      </c>
      <c r="L1067" s="50" t="s">
        <v>2656</v>
      </c>
      <c r="M1067" s="50" t="s">
        <v>143</v>
      </c>
      <c r="N1067" s="50" t="s">
        <v>6261</v>
      </c>
      <c r="O1067" s="50">
        <v>996272</v>
      </c>
      <c r="P1067" s="50" t="s">
        <v>7172</v>
      </c>
      <c r="Q1067" s="50" t="s">
        <v>3442</v>
      </c>
      <c r="R1067" s="50" t="s">
        <v>10</v>
      </c>
      <c r="S1067" s="50" t="s">
        <v>11064</v>
      </c>
      <c r="T1067" s="4" t="s">
        <v>11064</v>
      </c>
      <c r="U1067" s="4">
        <v>0</v>
      </c>
    </row>
    <row r="1068" spans="1:21" x14ac:dyDescent="0.25">
      <c r="A1068" s="44">
        <f>IF(IF(Helper_2!$C$3&lt;&gt;"",COUNTIF(G1068:H1068,"*"&amp;Helper_2!$C$3&amp;"*"),0)&gt;0,MAX($A$4:A1067)+1,0)</f>
        <v>0</v>
      </c>
      <c r="B1068" s="44">
        <v>1065</v>
      </c>
      <c r="C1068" s="44">
        <f>IF(E1068="","",IF(COUNTIF($G$4:G1068,G1068)=1,MAX($C$4:C1067)+1,""))</f>
        <v>969</v>
      </c>
      <c r="D1068" s="44">
        <v>1065</v>
      </c>
      <c r="E1068" s="50" t="s">
        <v>5523</v>
      </c>
      <c r="F1068" s="50" t="s">
        <v>9736</v>
      </c>
      <c r="G1068" s="50" t="s">
        <v>3633</v>
      </c>
      <c r="H1068" s="50" t="s">
        <v>3633</v>
      </c>
      <c r="I1068" s="50" t="s">
        <v>2389</v>
      </c>
      <c r="J1068" s="50">
        <v>2261298</v>
      </c>
      <c r="K1068" s="50" t="s">
        <v>7</v>
      </c>
      <c r="L1068" s="50" t="s">
        <v>2661</v>
      </c>
      <c r="M1068" s="50" t="s">
        <v>143</v>
      </c>
      <c r="N1068" s="50" t="s">
        <v>6261</v>
      </c>
      <c r="O1068" s="50">
        <v>996272</v>
      </c>
      <c r="P1068" s="50" t="s">
        <v>7172</v>
      </c>
      <c r="Q1068" s="50" t="s">
        <v>3634</v>
      </c>
      <c r="R1068" s="50" t="s">
        <v>15</v>
      </c>
      <c r="S1068" s="50" t="s">
        <v>11085</v>
      </c>
      <c r="T1068" s="4" t="s">
        <v>11085</v>
      </c>
      <c r="U1068" s="4">
        <v>3.2</v>
      </c>
    </row>
    <row r="1069" spans="1:21" x14ac:dyDescent="0.25">
      <c r="A1069" s="44">
        <f>IF(IF(Helper_2!$C$3&lt;&gt;"",COUNTIF(G1069:H1069,"*"&amp;Helper_2!$C$3&amp;"*"),0)&gt;0,MAX($A$4:A1068)+1,0)</f>
        <v>0</v>
      </c>
      <c r="B1069" s="44">
        <v>1066</v>
      </c>
      <c r="C1069" s="44">
        <f>IF(E1069="","",IF(COUNTIF($G$4:G1069,G1069)=1,MAX($C$4:C1068)+1,""))</f>
        <v>970</v>
      </c>
      <c r="D1069" s="44">
        <v>1066</v>
      </c>
      <c r="E1069" s="50" t="s">
        <v>5020</v>
      </c>
      <c r="F1069" s="50" t="s">
        <v>8927</v>
      </c>
      <c r="G1069" s="50" t="s">
        <v>1956</v>
      </c>
      <c r="H1069" s="50" t="s">
        <v>1956</v>
      </c>
      <c r="I1069" s="50" t="s">
        <v>2389</v>
      </c>
      <c r="J1069" s="50">
        <v>2261292</v>
      </c>
      <c r="K1069" s="50" t="s">
        <v>7</v>
      </c>
      <c r="L1069" s="50" t="s">
        <v>9</v>
      </c>
      <c r="M1069" s="50" t="s">
        <v>143</v>
      </c>
      <c r="N1069" s="50" t="s">
        <v>6261</v>
      </c>
      <c r="O1069" s="50">
        <v>996272</v>
      </c>
      <c r="P1069" s="50" t="s">
        <v>7172</v>
      </c>
      <c r="Q1069" s="50" t="s">
        <v>3266</v>
      </c>
      <c r="R1069" s="50" t="s">
        <v>15</v>
      </c>
      <c r="S1069" s="50" t="s">
        <v>11009</v>
      </c>
      <c r="T1069" s="4" t="s">
        <v>11009</v>
      </c>
      <c r="U1069" s="4">
        <v>100</v>
      </c>
    </row>
    <row r="1070" spans="1:21" x14ac:dyDescent="0.25">
      <c r="A1070" s="44">
        <f>IF(IF(Helper_2!$C$3&lt;&gt;"",COUNTIF(G1070:H1070,"*"&amp;Helper_2!$C$3&amp;"*"),0)&gt;0,MAX($A$4:A1069)+1,0)</f>
        <v>0</v>
      </c>
      <c r="B1070" s="44">
        <v>1067</v>
      </c>
      <c r="C1070" s="44">
        <f>IF(E1070="","",IF(COUNTIF($G$4:G1070,G1070)=1,MAX($C$4:C1069)+1,""))</f>
        <v>971</v>
      </c>
      <c r="D1070" s="44">
        <v>1067</v>
      </c>
      <c r="E1070" s="50" t="s">
        <v>5021</v>
      </c>
      <c r="F1070" s="50" t="s">
        <v>11684</v>
      </c>
      <c r="G1070" s="50" t="s">
        <v>1957</v>
      </c>
      <c r="H1070" s="50" t="s">
        <v>1957</v>
      </c>
      <c r="I1070" s="50" t="s">
        <v>2389</v>
      </c>
      <c r="J1070" s="50">
        <v>2261291</v>
      </c>
      <c r="K1070" s="50" t="s">
        <v>7</v>
      </c>
      <c r="L1070" s="50" t="s">
        <v>9</v>
      </c>
      <c r="M1070" s="50" t="s">
        <v>143</v>
      </c>
      <c r="N1070" s="50" t="s">
        <v>6261</v>
      </c>
      <c r="O1070" s="50">
        <v>996272</v>
      </c>
      <c r="P1070" s="50" t="s">
        <v>7172</v>
      </c>
      <c r="Q1070" s="50" t="s">
        <v>721</v>
      </c>
      <c r="R1070" s="50" t="s">
        <v>15</v>
      </c>
      <c r="S1070" s="50" t="s">
        <v>11685</v>
      </c>
      <c r="T1070" s="4" t="s">
        <v>11685</v>
      </c>
      <c r="U1070" s="4">
        <v>0</v>
      </c>
    </row>
    <row r="1071" spans="1:21" x14ac:dyDescent="0.25">
      <c r="A1071" s="44">
        <f>IF(IF(Helper_2!$C$3&lt;&gt;"",COUNTIF(G1071:H1071,"*"&amp;Helper_2!$C$3&amp;"*"),0)&gt;0,MAX($A$4:A1070)+1,0)</f>
        <v>0</v>
      </c>
      <c r="B1071" s="44">
        <v>1068</v>
      </c>
      <c r="C1071" s="44">
        <f>IF(E1071="","",IF(COUNTIF($G$4:G1071,G1071)=1,MAX($C$4:C1070)+1,""))</f>
        <v>972</v>
      </c>
      <c r="D1071" s="44">
        <v>1068</v>
      </c>
      <c r="E1071" s="50" t="s">
        <v>5257</v>
      </c>
      <c r="F1071" s="50" t="s">
        <v>9281</v>
      </c>
      <c r="G1071" s="50" t="s">
        <v>3439</v>
      </c>
      <c r="H1071" s="50" t="s">
        <v>3439</v>
      </c>
      <c r="I1071" s="50" t="s">
        <v>2389</v>
      </c>
      <c r="J1071" s="50">
        <v>2261290</v>
      </c>
      <c r="K1071" s="50" t="s">
        <v>7</v>
      </c>
      <c r="L1071" s="50" t="s">
        <v>2656</v>
      </c>
      <c r="M1071" s="50" t="s">
        <v>143</v>
      </c>
      <c r="N1071" s="50" t="s">
        <v>6261</v>
      </c>
      <c r="O1071" s="50">
        <v>996272</v>
      </c>
      <c r="P1071" s="50" t="s">
        <v>7172</v>
      </c>
      <c r="Q1071" s="50" t="s">
        <v>3440</v>
      </c>
      <c r="R1071" s="50" t="s">
        <v>15</v>
      </c>
      <c r="S1071" s="50" t="s">
        <v>11063</v>
      </c>
      <c r="T1071" s="4" t="s">
        <v>11063</v>
      </c>
      <c r="U1071" s="4">
        <v>31</v>
      </c>
    </row>
    <row r="1072" spans="1:21" x14ac:dyDescent="0.25">
      <c r="A1072" s="44">
        <f>IF(IF(Helper_2!$C$3&lt;&gt;"",COUNTIF(G1072:H1072,"*"&amp;Helper_2!$C$3&amp;"*"),0)&gt;0,MAX($A$4:A1071)+1,0)</f>
        <v>0</v>
      </c>
      <c r="B1072" s="44">
        <v>1069</v>
      </c>
      <c r="C1072" s="44">
        <f>IF(E1072="","",IF(COUNTIF($G$4:G1072,G1072)=1,MAX($C$4:C1071)+1,""))</f>
        <v>973</v>
      </c>
      <c r="D1072" s="44">
        <v>1069</v>
      </c>
      <c r="E1072" s="50" t="s">
        <v>5256</v>
      </c>
      <c r="F1072" s="50" t="s">
        <v>9280</v>
      </c>
      <c r="G1072" s="50" t="s">
        <v>3437</v>
      </c>
      <c r="H1072" s="50" t="s">
        <v>3437</v>
      </c>
      <c r="I1072" s="50" t="s">
        <v>2389</v>
      </c>
      <c r="J1072" s="50">
        <v>2261289</v>
      </c>
      <c r="K1072" s="50" t="s">
        <v>7</v>
      </c>
      <c r="L1072" s="50" t="s">
        <v>2656</v>
      </c>
      <c r="M1072" s="50" t="s">
        <v>143</v>
      </c>
      <c r="N1072" s="50" t="s">
        <v>143</v>
      </c>
      <c r="O1072" s="50">
        <v>996272</v>
      </c>
      <c r="P1072" s="50" t="s">
        <v>7172</v>
      </c>
      <c r="Q1072" s="50" t="s">
        <v>3438</v>
      </c>
      <c r="R1072" s="50" t="s">
        <v>10</v>
      </c>
      <c r="S1072" s="50" t="s">
        <v>11062</v>
      </c>
      <c r="T1072" s="4" t="s">
        <v>11062</v>
      </c>
      <c r="U1072" s="4" t="s">
        <v>143</v>
      </c>
    </row>
    <row r="1073" spans="1:21" x14ac:dyDescent="0.25">
      <c r="A1073" s="44">
        <f>IF(IF(Helper_2!$C$3&lt;&gt;"",COUNTIF(G1073:H1073,"*"&amp;Helper_2!$C$3&amp;"*"),0)&gt;0,MAX($A$4:A1072)+1,0)</f>
        <v>0</v>
      </c>
      <c r="B1073" s="44">
        <v>1070</v>
      </c>
      <c r="C1073" s="44">
        <f>IF(E1073="","",IF(COUNTIF($G$4:G1073,G1073)=1,MAX($C$4:C1072)+1,""))</f>
        <v>974</v>
      </c>
      <c r="D1073" s="44">
        <v>1070</v>
      </c>
      <c r="E1073" s="50" t="s">
        <v>5255</v>
      </c>
      <c r="F1073" s="50" t="s">
        <v>9279</v>
      </c>
      <c r="G1073" s="50" t="s">
        <v>3435</v>
      </c>
      <c r="H1073" s="50" t="s">
        <v>3435</v>
      </c>
      <c r="I1073" s="50" t="s">
        <v>2389</v>
      </c>
      <c r="J1073" s="50">
        <v>2261288</v>
      </c>
      <c r="K1073" s="50" t="s">
        <v>7</v>
      </c>
      <c r="L1073" s="50" t="s">
        <v>2656</v>
      </c>
      <c r="M1073" s="50" t="s">
        <v>143</v>
      </c>
      <c r="N1073" s="50" t="s">
        <v>6261</v>
      </c>
      <c r="O1073" s="50">
        <v>996272</v>
      </c>
      <c r="P1073" s="50" t="s">
        <v>7172</v>
      </c>
      <c r="Q1073" s="50" t="s">
        <v>3436</v>
      </c>
      <c r="R1073" s="50" t="s">
        <v>10</v>
      </c>
      <c r="S1073" s="50" t="s">
        <v>11061</v>
      </c>
      <c r="T1073" s="4" t="s">
        <v>11061</v>
      </c>
      <c r="U1073" s="4">
        <v>0</v>
      </c>
    </row>
    <row r="1074" spans="1:21" x14ac:dyDescent="0.25">
      <c r="A1074" s="44">
        <f>IF(IF(Helper_2!$C$3&lt;&gt;"",COUNTIF(G1074:H1074,"*"&amp;Helper_2!$C$3&amp;"*"),0)&gt;0,MAX($A$4:A1073)+1,0)</f>
        <v>0</v>
      </c>
      <c r="B1074" s="44">
        <v>1071</v>
      </c>
      <c r="C1074" s="44">
        <f>IF(E1074="","",IF(COUNTIF($G$4:G1074,G1074)=1,MAX($C$4:C1073)+1,""))</f>
        <v>975</v>
      </c>
      <c r="D1074" s="44">
        <v>1071</v>
      </c>
      <c r="E1074" s="50" t="s">
        <v>5426</v>
      </c>
      <c r="F1074" s="50" t="s">
        <v>9581</v>
      </c>
      <c r="G1074" s="50" t="s">
        <v>3550</v>
      </c>
      <c r="H1074" s="50" t="s">
        <v>3550</v>
      </c>
      <c r="I1074" s="50" t="s">
        <v>2389</v>
      </c>
      <c r="J1074" s="50">
        <v>2261287</v>
      </c>
      <c r="K1074" s="50" t="s">
        <v>7</v>
      </c>
      <c r="L1074" s="50" t="s">
        <v>2656</v>
      </c>
      <c r="M1074" s="50" t="s">
        <v>143</v>
      </c>
      <c r="N1074" s="50" t="s">
        <v>6261</v>
      </c>
      <c r="O1074" s="50">
        <v>996272</v>
      </c>
      <c r="P1074" s="50" t="s">
        <v>7172</v>
      </c>
      <c r="Q1074" s="50" t="s">
        <v>3551</v>
      </c>
      <c r="R1074" s="50" t="s">
        <v>15</v>
      </c>
      <c r="S1074" s="50" t="s">
        <v>11074</v>
      </c>
      <c r="T1074" s="4" t="s">
        <v>11074</v>
      </c>
      <c r="U1074" s="4">
        <v>12</v>
      </c>
    </row>
    <row r="1075" spans="1:21" x14ac:dyDescent="0.25">
      <c r="A1075" s="44">
        <f>IF(IF(Helper_2!$C$3&lt;&gt;"",COUNTIF(G1075:H1075,"*"&amp;Helper_2!$C$3&amp;"*"),0)&gt;0,MAX($A$4:A1074)+1,0)</f>
        <v>0</v>
      </c>
      <c r="B1075" s="44">
        <v>1072</v>
      </c>
      <c r="C1075" s="44">
        <f>IF(E1075="","",IF(COUNTIF($G$4:G1075,G1075)=1,MAX($C$4:C1074)+1,""))</f>
        <v>976</v>
      </c>
      <c r="D1075" s="44">
        <v>1072</v>
      </c>
      <c r="E1075" s="50" t="s">
        <v>5427</v>
      </c>
      <c r="F1075" s="50" t="s">
        <v>9582</v>
      </c>
      <c r="G1075" s="50" t="s">
        <v>3552</v>
      </c>
      <c r="H1075" s="50" t="s">
        <v>3552</v>
      </c>
      <c r="I1075" s="50" t="s">
        <v>2389</v>
      </c>
      <c r="J1075" s="50">
        <v>2261286</v>
      </c>
      <c r="K1075" s="50" t="s">
        <v>7</v>
      </c>
      <c r="L1075" s="50" t="s">
        <v>2656</v>
      </c>
      <c r="M1075" s="50" t="s">
        <v>143</v>
      </c>
      <c r="N1075" s="50" t="s">
        <v>6261</v>
      </c>
      <c r="O1075" s="50">
        <v>996272</v>
      </c>
      <c r="P1075" s="50" t="s">
        <v>7172</v>
      </c>
      <c r="Q1075" s="50" t="s">
        <v>3553</v>
      </c>
      <c r="R1075" s="50" t="s">
        <v>15</v>
      </c>
      <c r="S1075" s="50" t="s">
        <v>11075</v>
      </c>
      <c r="T1075" s="4" t="s">
        <v>11075</v>
      </c>
      <c r="U1075" s="4">
        <v>12</v>
      </c>
    </row>
    <row r="1076" spans="1:21" x14ac:dyDescent="0.25">
      <c r="A1076" s="44">
        <f>IF(IF(Helper_2!$C$3&lt;&gt;"",COUNTIF(G1076:H1076,"*"&amp;Helper_2!$C$3&amp;"*"),0)&gt;0,MAX($A$4:A1075)+1,0)</f>
        <v>0</v>
      </c>
      <c r="B1076" s="44">
        <v>1073</v>
      </c>
      <c r="C1076" s="44">
        <f>IF(E1076="","",IF(COUNTIF($G$4:G1076,G1076)=1,MAX($C$4:C1075)+1,""))</f>
        <v>977</v>
      </c>
      <c r="D1076" s="44">
        <v>1073</v>
      </c>
      <c r="E1076" s="50" t="s">
        <v>5340</v>
      </c>
      <c r="F1076" s="50" t="s">
        <v>9422</v>
      </c>
      <c r="G1076" s="50" t="s">
        <v>3480</v>
      </c>
      <c r="H1076" s="50" t="s">
        <v>3480</v>
      </c>
      <c r="I1076" s="50" t="s">
        <v>2389</v>
      </c>
      <c r="J1076" s="50">
        <v>2261285</v>
      </c>
      <c r="K1076" s="50" t="s">
        <v>7</v>
      </c>
      <c r="L1076" s="50" t="s">
        <v>2656</v>
      </c>
      <c r="M1076" s="50" t="s">
        <v>143</v>
      </c>
      <c r="N1076" s="50" t="s">
        <v>6263</v>
      </c>
      <c r="O1076" s="50">
        <v>1047014</v>
      </c>
      <c r="P1076" s="50" t="s">
        <v>6344</v>
      </c>
      <c r="Q1076" s="50" t="s">
        <v>3481</v>
      </c>
      <c r="R1076" s="50" t="s">
        <v>15</v>
      </c>
      <c r="S1076" s="50" t="s">
        <v>9423</v>
      </c>
      <c r="T1076" s="4" t="s">
        <v>9423</v>
      </c>
      <c r="U1076" s="4">
        <v>0</v>
      </c>
    </row>
    <row r="1077" spans="1:21" x14ac:dyDescent="0.25">
      <c r="A1077" s="44">
        <f>IF(IF(Helper_2!$C$3&lt;&gt;"",COUNTIF(G1077:H1077,"*"&amp;Helper_2!$C$3&amp;"*"),0)&gt;0,MAX($A$4:A1076)+1,0)</f>
        <v>0</v>
      </c>
      <c r="B1077" s="44">
        <v>1074</v>
      </c>
      <c r="C1077" s="44">
        <f>IF(E1077="","",IF(COUNTIF($G$4:G1077,G1077)=1,MAX($C$4:C1076)+1,""))</f>
        <v>978</v>
      </c>
      <c r="D1077" s="44">
        <v>1074</v>
      </c>
      <c r="E1077" s="50" t="s">
        <v>5189</v>
      </c>
      <c r="F1077" s="50" t="s">
        <v>9181</v>
      </c>
      <c r="G1077" s="50" t="s">
        <v>3368</v>
      </c>
      <c r="H1077" s="50" t="s">
        <v>3368</v>
      </c>
      <c r="I1077" s="50" t="s">
        <v>2389</v>
      </c>
      <c r="J1077" s="50">
        <v>2258951</v>
      </c>
      <c r="K1077" s="50" t="s">
        <v>7</v>
      </c>
      <c r="L1077" s="50" t="s">
        <v>2656</v>
      </c>
      <c r="M1077" s="50" t="s">
        <v>143</v>
      </c>
      <c r="N1077" s="50" t="s">
        <v>6283</v>
      </c>
      <c r="O1077" s="50">
        <v>994933</v>
      </c>
      <c r="P1077" s="50" t="s">
        <v>6518</v>
      </c>
      <c r="Q1077" s="50" t="s">
        <v>3369</v>
      </c>
      <c r="R1077" s="50" t="s">
        <v>15</v>
      </c>
      <c r="S1077" s="50" t="s">
        <v>9182</v>
      </c>
      <c r="T1077" s="4" t="s">
        <v>9182</v>
      </c>
      <c r="U1077" s="4">
        <v>82</v>
      </c>
    </row>
    <row r="1078" spans="1:21" x14ac:dyDescent="0.25">
      <c r="A1078" s="44">
        <f>IF(IF(Helper_2!$C$3&lt;&gt;"",COUNTIF(G1078:H1078,"*"&amp;Helper_2!$C$3&amp;"*"),0)&gt;0,MAX($A$4:A1077)+1,0)</f>
        <v>0</v>
      </c>
      <c r="B1078" s="44">
        <v>1075</v>
      </c>
      <c r="C1078" s="44">
        <f>IF(E1078="","",IF(COUNTIF($G$4:G1078,G1078)=1,MAX($C$4:C1077)+1,""))</f>
        <v>979</v>
      </c>
      <c r="D1078" s="44">
        <v>1075</v>
      </c>
      <c r="E1078" s="50" t="s">
        <v>5188</v>
      </c>
      <c r="F1078" s="50" t="s">
        <v>9179</v>
      </c>
      <c r="G1078" s="50" t="s">
        <v>3366</v>
      </c>
      <c r="H1078" s="50" t="s">
        <v>3366</v>
      </c>
      <c r="I1078" s="50" t="s">
        <v>2389</v>
      </c>
      <c r="J1078" s="50">
        <v>2258948</v>
      </c>
      <c r="K1078" s="50" t="s">
        <v>7</v>
      </c>
      <c r="L1078" s="50" t="s">
        <v>2656</v>
      </c>
      <c r="M1078" s="50" t="s">
        <v>143</v>
      </c>
      <c r="N1078" s="50" t="s">
        <v>6283</v>
      </c>
      <c r="O1078" s="50">
        <v>994933</v>
      </c>
      <c r="P1078" s="50" t="s">
        <v>6518</v>
      </c>
      <c r="Q1078" s="50" t="s">
        <v>3367</v>
      </c>
      <c r="R1078" s="50" t="s">
        <v>15</v>
      </c>
      <c r="S1078" s="50" t="s">
        <v>9180</v>
      </c>
      <c r="T1078" s="4" t="s">
        <v>9180</v>
      </c>
      <c r="U1078" s="4">
        <v>82</v>
      </c>
    </row>
    <row r="1079" spans="1:21" x14ac:dyDescent="0.25">
      <c r="A1079" s="44">
        <f>IF(IF(Helper_2!$C$3&lt;&gt;"",COUNTIF(G1079:H1079,"*"&amp;Helper_2!$C$3&amp;"*"),0)&gt;0,MAX($A$4:A1078)+1,0)</f>
        <v>0</v>
      </c>
      <c r="B1079" s="44">
        <v>1076</v>
      </c>
      <c r="C1079" s="44">
        <f>IF(E1079="","",IF(COUNTIF($G$4:G1079,G1079)=1,MAX($C$4:C1078)+1,""))</f>
        <v>980</v>
      </c>
      <c r="D1079" s="44">
        <v>1076</v>
      </c>
      <c r="E1079" s="50" t="s">
        <v>4891</v>
      </c>
      <c r="F1079" s="50" t="s">
        <v>8719</v>
      </c>
      <c r="G1079" s="50" t="s">
        <v>1865</v>
      </c>
      <c r="H1079" s="50" t="s">
        <v>1865</v>
      </c>
      <c r="I1079" s="50" t="s">
        <v>2389</v>
      </c>
      <c r="J1079" s="50">
        <v>2258914</v>
      </c>
      <c r="K1079" s="50" t="s">
        <v>7</v>
      </c>
      <c r="L1079" s="50" t="s">
        <v>9</v>
      </c>
      <c r="M1079" s="50" t="s">
        <v>143</v>
      </c>
      <c r="N1079" s="50" t="s">
        <v>6272</v>
      </c>
      <c r="O1079" s="50">
        <v>1046981</v>
      </c>
      <c r="P1079" s="50" t="s">
        <v>6396</v>
      </c>
      <c r="Q1079" s="50" t="s">
        <v>653</v>
      </c>
      <c r="R1079" s="50" t="s">
        <v>15</v>
      </c>
      <c r="S1079" s="50" t="s">
        <v>11686</v>
      </c>
      <c r="T1079" s="4" t="s">
        <v>11686</v>
      </c>
      <c r="U1079" s="4">
        <v>0</v>
      </c>
    </row>
    <row r="1080" spans="1:21" x14ac:dyDescent="0.25">
      <c r="A1080" s="44">
        <f>IF(IF(Helper_2!$C$3&lt;&gt;"",COUNTIF(G1080:H1080,"*"&amp;Helper_2!$C$3&amp;"*"),0)&gt;0,MAX($A$4:A1079)+1,0)</f>
        <v>0</v>
      </c>
      <c r="B1080" s="44">
        <v>1077</v>
      </c>
      <c r="C1080" s="44">
        <f>IF(E1080="","",IF(COUNTIF($G$4:G1080,G1080)=1,MAX($C$4:C1079)+1,""))</f>
        <v>981</v>
      </c>
      <c r="D1080" s="44">
        <v>1077</v>
      </c>
      <c r="E1080" s="50" t="s">
        <v>4675</v>
      </c>
      <c r="F1080" s="50" t="s">
        <v>8367</v>
      </c>
      <c r="G1080" s="50" t="s">
        <v>3039</v>
      </c>
      <c r="H1080" s="50" t="s">
        <v>3039</v>
      </c>
      <c r="I1080" s="50" t="s">
        <v>2389</v>
      </c>
      <c r="J1080" s="50">
        <v>2258898</v>
      </c>
      <c r="K1080" s="50" t="s">
        <v>7</v>
      </c>
      <c r="L1080" s="50" t="s">
        <v>2661</v>
      </c>
      <c r="M1080" s="50" t="s">
        <v>143</v>
      </c>
      <c r="N1080" s="50" t="s">
        <v>6259</v>
      </c>
      <c r="O1080" s="50">
        <v>994538</v>
      </c>
      <c r="P1080" s="50" t="s">
        <v>6336</v>
      </c>
      <c r="Q1080" s="50" t="s">
        <v>3040</v>
      </c>
      <c r="R1080" s="50" t="s">
        <v>15</v>
      </c>
      <c r="S1080" s="50" t="s">
        <v>11687</v>
      </c>
      <c r="T1080" s="4" t="s">
        <v>11687</v>
      </c>
      <c r="U1080" s="4">
        <v>0</v>
      </c>
    </row>
    <row r="1081" spans="1:21" x14ac:dyDescent="0.25">
      <c r="A1081" s="44">
        <f>IF(IF(Helper_2!$C$3&lt;&gt;"",COUNTIF(G1081:H1081,"*"&amp;Helper_2!$C$3&amp;"*"),0)&gt;0,MAX($A$4:A1080)+1,0)</f>
        <v>0</v>
      </c>
      <c r="B1081" s="44">
        <v>1078</v>
      </c>
      <c r="C1081" s="44">
        <f>IF(E1081="","",IF(COUNTIF($G$4:G1081,G1081)=1,MAX($C$4:C1080)+1,""))</f>
        <v>982</v>
      </c>
      <c r="D1081" s="44">
        <v>1078</v>
      </c>
      <c r="E1081" s="50" t="s">
        <v>4571</v>
      </c>
      <c r="F1081" s="50" t="s">
        <v>8203</v>
      </c>
      <c r="G1081" s="50" t="s">
        <v>2978</v>
      </c>
      <c r="H1081" s="50" t="s">
        <v>2978</v>
      </c>
      <c r="I1081" s="50" t="s">
        <v>2389</v>
      </c>
      <c r="J1081" s="50">
        <v>2258897</v>
      </c>
      <c r="K1081" s="50" t="s">
        <v>7</v>
      </c>
      <c r="L1081" s="50" t="s">
        <v>2661</v>
      </c>
      <c r="M1081" s="50" t="s">
        <v>143</v>
      </c>
      <c r="N1081" s="50" t="s">
        <v>6272</v>
      </c>
      <c r="O1081" s="50">
        <v>994538</v>
      </c>
      <c r="P1081" s="50" t="s">
        <v>6336</v>
      </c>
      <c r="Q1081" s="50" t="s">
        <v>2979</v>
      </c>
      <c r="R1081" s="50" t="s">
        <v>10</v>
      </c>
      <c r="S1081" s="50" t="s">
        <v>8204</v>
      </c>
      <c r="T1081" s="4" t="s">
        <v>8204</v>
      </c>
      <c r="U1081" s="4">
        <v>0.14399999999999999</v>
      </c>
    </row>
    <row r="1082" spans="1:21" x14ac:dyDescent="0.25">
      <c r="A1082" s="44">
        <f>IF(IF(Helper_2!$C$3&lt;&gt;"",COUNTIF(G1082:H1082,"*"&amp;Helper_2!$C$3&amp;"*"),0)&gt;0,MAX($A$4:A1081)+1,0)</f>
        <v>0</v>
      </c>
      <c r="B1082" s="44">
        <v>1079</v>
      </c>
      <c r="C1082" s="44">
        <f>IF(E1082="","",IF(COUNTIF($G$4:G1082,G1082)=1,MAX($C$4:C1081)+1,""))</f>
        <v>983</v>
      </c>
      <c r="D1082" s="44">
        <v>1079</v>
      </c>
      <c r="E1082" s="50" t="s">
        <v>5446</v>
      </c>
      <c r="F1082" s="50" t="s">
        <v>9606</v>
      </c>
      <c r="G1082" s="50" t="s">
        <v>3569</v>
      </c>
      <c r="H1082" s="50" t="s">
        <v>3569</v>
      </c>
      <c r="I1082" s="50" t="s">
        <v>2389</v>
      </c>
      <c r="J1082" s="50">
        <v>2258888</v>
      </c>
      <c r="K1082" s="50" t="s">
        <v>7</v>
      </c>
      <c r="L1082" s="50" t="s">
        <v>2656</v>
      </c>
      <c r="M1082" s="50" t="s">
        <v>143</v>
      </c>
      <c r="N1082" s="50" t="s">
        <v>6267</v>
      </c>
      <c r="O1082" s="50">
        <v>973427</v>
      </c>
      <c r="P1082" s="50" t="s">
        <v>6356</v>
      </c>
      <c r="Q1082" s="50" t="s">
        <v>3570</v>
      </c>
      <c r="R1082" s="50" t="s">
        <v>15</v>
      </c>
      <c r="S1082" s="50" t="s">
        <v>9607</v>
      </c>
      <c r="T1082" s="4" t="s">
        <v>9607</v>
      </c>
      <c r="U1082" s="4">
        <v>0</v>
      </c>
    </row>
    <row r="1083" spans="1:21" x14ac:dyDescent="0.25">
      <c r="A1083" s="44">
        <f>IF(IF(Helper_2!$C$3&lt;&gt;"",COUNTIF(G1083:H1083,"*"&amp;Helper_2!$C$3&amp;"*"),0)&gt;0,MAX($A$4:A1082)+1,0)</f>
        <v>0</v>
      </c>
      <c r="B1083" s="44">
        <v>1080</v>
      </c>
      <c r="C1083" s="44">
        <f>IF(E1083="","",IF(COUNTIF($G$4:G1083,G1083)=1,MAX($C$4:C1082)+1,""))</f>
        <v>984</v>
      </c>
      <c r="D1083" s="44">
        <v>1080</v>
      </c>
      <c r="E1083" s="50" t="s">
        <v>4328</v>
      </c>
      <c r="F1083" s="50" t="s">
        <v>7767</v>
      </c>
      <c r="G1083" s="50" t="s">
        <v>1508</v>
      </c>
      <c r="H1083" s="50" t="s">
        <v>1508</v>
      </c>
      <c r="I1083" s="50" t="s">
        <v>2389</v>
      </c>
      <c r="J1083" s="50">
        <v>2258887</v>
      </c>
      <c r="K1083" s="50" t="s">
        <v>7</v>
      </c>
      <c r="L1083" s="50" t="s">
        <v>9</v>
      </c>
      <c r="M1083" s="50" t="s">
        <v>143</v>
      </c>
      <c r="N1083" s="50" t="s">
        <v>6259</v>
      </c>
      <c r="O1083" s="50">
        <v>1046963</v>
      </c>
      <c r="P1083" s="50" t="s">
        <v>6327</v>
      </c>
      <c r="Q1083" s="50" t="s">
        <v>397</v>
      </c>
      <c r="R1083" s="50" t="s">
        <v>15</v>
      </c>
      <c r="S1083" s="50" t="s">
        <v>7768</v>
      </c>
      <c r="T1083" s="4" t="s">
        <v>7768</v>
      </c>
      <c r="U1083" s="4">
        <v>0</v>
      </c>
    </row>
    <row r="1084" spans="1:21" x14ac:dyDescent="0.25">
      <c r="A1084" s="44">
        <f>IF(IF(Helper_2!$C$3&lt;&gt;"",COUNTIF(G1084:H1084,"*"&amp;Helper_2!$C$3&amp;"*"),0)&gt;0,MAX($A$4:A1083)+1,0)</f>
        <v>0</v>
      </c>
      <c r="B1084" s="44">
        <v>1081</v>
      </c>
      <c r="C1084" s="44">
        <f>IF(E1084="","",IF(COUNTIF($G$4:G1084,G1084)=1,MAX($C$4:C1083)+1,""))</f>
        <v>985</v>
      </c>
      <c r="D1084" s="44">
        <v>1081</v>
      </c>
      <c r="E1084" s="50" t="s">
        <v>5331</v>
      </c>
      <c r="F1084" s="50" t="s">
        <v>9404</v>
      </c>
      <c r="G1084" s="50" t="s">
        <v>2156</v>
      </c>
      <c r="H1084" s="50" t="s">
        <v>2156</v>
      </c>
      <c r="I1084" s="50" t="s">
        <v>2389</v>
      </c>
      <c r="J1084" s="50">
        <v>2258885</v>
      </c>
      <c r="K1084" s="50" t="s">
        <v>7</v>
      </c>
      <c r="L1084" s="50" t="s">
        <v>9</v>
      </c>
      <c r="M1084" s="50" t="s">
        <v>143</v>
      </c>
      <c r="N1084" s="50" t="s">
        <v>6267</v>
      </c>
      <c r="O1084" s="50">
        <v>994024</v>
      </c>
      <c r="P1084" s="50" t="s">
        <v>6381</v>
      </c>
      <c r="Q1084" s="50" t="s">
        <v>3479</v>
      </c>
      <c r="R1084" s="50" t="s">
        <v>15</v>
      </c>
      <c r="S1084" s="50" t="s">
        <v>11688</v>
      </c>
      <c r="T1084" s="4" t="s">
        <v>11688</v>
      </c>
      <c r="U1084" s="4">
        <v>0</v>
      </c>
    </row>
    <row r="1085" spans="1:21" x14ac:dyDescent="0.25">
      <c r="A1085" s="44">
        <f>IF(IF(Helper_2!$C$3&lt;&gt;"",COUNTIF(G1085:H1085,"*"&amp;Helper_2!$C$3&amp;"*"),0)&gt;0,MAX($A$4:A1084)+1,0)</f>
        <v>0</v>
      </c>
      <c r="B1085" s="44">
        <v>1082</v>
      </c>
      <c r="C1085" s="44">
        <f>IF(E1085="","",IF(COUNTIF($G$4:G1085,G1085)=1,MAX($C$4:C1084)+1,""))</f>
        <v>986</v>
      </c>
      <c r="D1085" s="44">
        <v>1082</v>
      </c>
      <c r="E1085" s="50" t="s">
        <v>4619</v>
      </c>
      <c r="F1085" s="50" t="s">
        <v>8279</v>
      </c>
      <c r="G1085" s="50" t="s">
        <v>3011</v>
      </c>
      <c r="H1085" s="50" t="s">
        <v>3011</v>
      </c>
      <c r="I1085" s="50" t="s">
        <v>2389</v>
      </c>
      <c r="J1085" s="50">
        <v>2258882</v>
      </c>
      <c r="K1085" s="50" t="s">
        <v>7</v>
      </c>
      <c r="L1085" s="50" t="s">
        <v>9</v>
      </c>
      <c r="M1085" s="50" t="s">
        <v>143</v>
      </c>
      <c r="N1085" s="50" t="s">
        <v>88</v>
      </c>
      <c r="O1085" s="50">
        <v>998103</v>
      </c>
      <c r="P1085" s="50" t="s">
        <v>6354</v>
      </c>
      <c r="Q1085" s="50" t="s">
        <v>530</v>
      </c>
      <c r="R1085" s="50" t="s">
        <v>15</v>
      </c>
      <c r="S1085" s="50" t="s">
        <v>8280</v>
      </c>
      <c r="T1085" s="4" t="s">
        <v>8280</v>
      </c>
      <c r="U1085" s="4">
        <v>0</v>
      </c>
    </row>
    <row r="1086" spans="1:21" x14ac:dyDescent="0.25">
      <c r="A1086" s="44">
        <f>IF(IF(Helper_2!$C$3&lt;&gt;"",COUNTIF(G1086:H1086,"*"&amp;Helper_2!$C$3&amp;"*"),0)&gt;0,MAX($A$4:A1085)+1,0)</f>
        <v>0</v>
      </c>
      <c r="B1086" s="44">
        <v>1083</v>
      </c>
      <c r="C1086" s="44">
        <f>IF(E1086="","",IF(COUNTIF($G$4:G1086,G1086)=1,MAX($C$4:C1085)+1,""))</f>
        <v>987</v>
      </c>
      <c r="D1086" s="44">
        <v>1083</v>
      </c>
      <c r="E1086" s="50" t="s">
        <v>4147</v>
      </c>
      <c r="F1086" s="50" t="s">
        <v>7428</v>
      </c>
      <c r="G1086" s="50" t="s">
        <v>2729</v>
      </c>
      <c r="H1086" s="50" t="s">
        <v>2729</v>
      </c>
      <c r="I1086" s="50" t="s">
        <v>2389</v>
      </c>
      <c r="J1086" s="50">
        <v>2258879</v>
      </c>
      <c r="K1086" s="50" t="s">
        <v>7</v>
      </c>
      <c r="L1086" s="50" t="s">
        <v>2661</v>
      </c>
      <c r="M1086" s="50" t="s">
        <v>143</v>
      </c>
      <c r="N1086" s="50" t="s">
        <v>6267</v>
      </c>
      <c r="O1086" s="50">
        <v>994246</v>
      </c>
      <c r="P1086" s="50" t="s">
        <v>7153</v>
      </c>
      <c r="Q1086" s="50" t="s">
        <v>2730</v>
      </c>
      <c r="R1086" s="50" t="s">
        <v>10</v>
      </c>
      <c r="S1086" s="50" t="s">
        <v>7429</v>
      </c>
      <c r="T1086" s="4" t="s">
        <v>7429</v>
      </c>
      <c r="U1086" s="4">
        <v>0.08</v>
      </c>
    </row>
    <row r="1087" spans="1:21" x14ac:dyDescent="0.25">
      <c r="A1087" s="44">
        <f>IF(IF(Helper_2!$C$3&lt;&gt;"",COUNTIF(G1087:H1087,"*"&amp;Helper_2!$C$3&amp;"*"),0)&gt;0,MAX($A$4:A1086)+1,0)</f>
        <v>0</v>
      </c>
      <c r="B1087" s="44">
        <v>1084</v>
      </c>
      <c r="C1087" s="44">
        <f>IF(E1087="","",IF(COUNTIF($G$4:G1087,G1087)=1,MAX($C$4:C1086)+1,""))</f>
        <v>988</v>
      </c>
      <c r="D1087" s="44">
        <v>1084</v>
      </c>
      <c r="E1087" s="50" t="s">
        <v>4569</v>
      </c>
      <c r="F1087" s="50" t="s">
        <v>8199</v>
      </c>
      <c r="G1087" s="50" t="s">
        <v>1659</v>
      </c>
      <c r="H1087" s="50" t="s">
        <v>1659</v>
      </c>
      <c r="I1087" s="50" t="s">
        <v>2389</v>
      </c>
      <c r="J1087" s="50">
        <v>2258876</v>
      </c>
      <c r="K1087" s="50" t="s">
        <v>7</v>
      </c>
      <c r="L1087" s="50" t="s">
        <v>9</v>
      </c>
      <c r="M1087" s="50" t="s">
        <v>143</v>
      </c>
      <c r="N1087" s="50" t="s">
        <v>6259</v>
      </c>
      <c r="O1087" s="50">
        <v>1046960</v>
      </c>
      <c r="P1087" s="50" t="s">
        <v>6387</v>
      </c>
      <c r="Q1087" s="50" t="s">
        <v>512</v>
      </c>
      <c r="R1087" s="50" t="s">
        <v>15</v>
      </c>
      <c r="S1087" s="50" t="s">
        <v>8200</v>
      </c>
      <c r="T1087" s="4" t="s">
        <v>8200</v>
      </c>
      <c r="U1087" s="4">
        <v>0</v>
      </c>
    </row>
    <row r="1088" spans="1:21" x14ac:dyDescent="0.25">
      <c r="A1088" s="44">
        <f>IF(IF(Helper_2!$C$3&lt;&gt;"",COUNTIF(G1088:H1088,"*"&amp;Helper_2!$C$3&amp;"*"),0)&gt;0,MAX($A$4:A1087)+1,0)</f>
        <v>0</v>
      </c>
      <c r="B1088" s="44">
        <v>1085</v>
      </c>
      <c r="C1088" s="44">
        <f>IF(E1088="","",IF(COUNTIF($G$4:G1088,G1088)=1,MAX($C$4:C1087)+1,""))</f>
        <v>989</v>
      </c>
      <c r="D1088" s="44">
        <v>1085</v>
      </c>
      <c r="E1088" s="50" t="s">
        <v>4427</v>
      </c>
      <c r="F1088" s="50" t="s">
        <v>7948</v>
      </c>
      <c r="G1088" s="50" t="s">
        <v>2899</v>
      </c>
      <c r="H1088" s="50" t="s">
        <v>2899</v>
      </c>
      <c r="I1088" s="50" t="s">
        <v>2389</v>
      </c>
      <c r="J1088" s="50">
        <v>2258869</v>
      </c>
      <c r="K1088" s="50" t="s">
        <v>7</v>
      </c>
      <c r="L1088" s="50" t="s">
        <v>2656</v>
      </c>
      <c r="M1088" s="50" t="s">
        <v>143</v>
      </c>
      <c r="N1088" s="50" t="s">
        <v>6272</v>
      </c>
      <c r="O1088" s="50">
        <v>1046945</v>
      </c>
      <c r="P1088" s="50" t="s">
        <v>6399</v>
      </c>
      <c r="Q1088" s="50" t="s">
        <v>2900</v>
      </c>
      <c r="R1088" s="50" t="s">
        <v>15</v>
      </c>
      <c r="S1088" s="50" t="s">
        <v>7949</v>
      </c>
      <c r="T1088" s="4" t="s">
        <v>7949</v>
      </c>
      <c r="U1088" s="4">
        <v>0</v>
      </c>
    </row>
    <row r="1089" spans="1:21" x14ac:dyDescent="0.25">
      <c r="A1089" s="44">
        <f>IF(IF(Helper_2!$C$3&lt;&gt;"",COUNTIF(G1089:H1089,"*"&amp;Helper_2!$C$3&amp;"*"),0)&gt;0,MAX($A$4:A1088)+1,0)</f>
        <v>0</v>
      </c>
      <c r="B1089" s="44">
        <v>1086</v>
      </c>
      <c r="C1089" s="44">
        <f>IF(E1089="","",IF(COUNTIF($G$4:G1089,G1089)=1,MAX($C$4:C1088)+1,""))</f>
        <v>990</v>
      </c>
      <c r="D1089" s="44">
        <v>1086</v>
      </c>
      <c r="E1089" s="50" t="s">
        <v>4752</v>
      </c>
      <c r="F1089" s="50" t="s">
        <v>8498</v>
      </c>
      <c r="G1089" s="50" t="s">
        <v>1776</v>
      </c>
      <c r="H1089" s="50" t="s">
        <v>1776</v>
      </c>
      <c r="I1089" s="50" t="s">
        <v>2389</v>
      </c>
      <c r="J1089" s="50">
        <v>2258861</v>
      </c>
      <c r="K1089" s="50" t="s">
        <v>7</v>
      </c>
      <c r="L1089" s="50" t="s">
        <v>9</v>
      </c>
      <c r="M1089" s="50" t="s">
        <v>143</v>
      </c>
      <c r="N1089" s="50" t="s">
        <v>88</v>
      </c>
      <c r="O1089" s="50">
        <v>949356</v>
      </c>
      <c r="P1089" s="50" t="s">
        <v>7168</v>
      </c>
      <c r="Q1089" s="50" t="s">
        <v>3091</v>
      </c>
      <c r="R1089" s="50" t="s">
        <v>15</v>
      </c>
      <c r="S1089" s="50" t="s">
        <v>8499</v>
      </c>
      <c r="T1089" s="4" t="s">
        <v>8499</v>
      </c>
      <c r="U1089" s="4">
        <v>0</v>
      </c>
    </row>
    <row r="1090" spans="1:21" x14ac:dyDescent="0.25">
      <c r="A1090" s="44">
        <f>IF(IF(Helper_2!$C$3&lt;&gt;"",COUNTIF(G1090:H1090,"*"&amp;Helper_2!$C$3&amp;"*"),0)&gt;0,MAX($A$4:A1089)+1,0)</f>
        <v>0</v>
      </c>
      <c r="B1090" s="44">
        <v>1087</v>
      </c>
      <c r="C1090" s="44">
        <f>IF(E1090="","",IF(COUNTIF($G$4:G1090,G1090)=1,MAX($C$4:C1089)+1,""))</f>
        <v>991</v>
      </c>
      <c r="D1090" s="44">
        <v>1087</v>
      </c>
      <c r="E1090" s="50" t="s">
        <v>4179</v>
      </c>
      <c r="F1090" s="50" t="s">
        <v>7490</v>
      </c>
      <c r="G1090" s="50" t="s">
        <v>1407</v>
      </c>
      <c r="H1090" s="50" t="s">
        <v>1407</v>
      </c>
      <c r="I1090" s="50" t="s">
        <v>2389</v>
      </c>
      <c r="J1090" s="50">
        <v>2258860</v>
      </c>
      <c r="K1090" s="50" t="s">
        <v>7</v>
      </c>
      <c r="L1090" s="50" t="s">
        <v>9</v>
      </c>
      <c r="M1090" s="50" t="s">
        <v>143</v>
      </c>
      <c r="N1090" s="50" t="s">
        <v>6283</v>
      </c>
      <c r="O1090" s="50">
        <v>1019116</v>
      </c>
      <c r="P1090" s="50" t="s">
        <v>7154</v>
      </c>
      <c r="Q1090" s="50" t="s">
        <v>319</v>
      </c>
      <c r="R1090" s="50" t="s">
        <v>10</v>
      </c>
      <c r="S1090" s="50" t="s">
        <v>7491</v>
      </c>
      <c r="T1090" s="4" t="s">
        <v>7491</v>
      </c>
      <c r="U1090" s="4">
        <v>0.28799999999999998</v>
      </c>
    </row>
    <row r="1091" spans="1:21" x14ac:dyDescent="0.25">
      <c r="A1091" s="44">
        <f>IF(IF(Helper_2!$C$3&lt;&gt;"",COUNTIF(G1091:H1091,"*"&amp;Helper_2!$C$3&amp;"*"),0)&gt;0,MAX($A$4:A1090)+1,0)</f>
        <v>0</v>
      </c>
      <c r="B1091" s="44">
        <v>1088</v>
      </c>
      <c r="C1091" s="44">
        <f>IF(E1091="","",IF(COUNTIF($G$4:G1091,G1091)=1,MAX($C$4:C1090)+1,""))</f>
        <v>992</v>
      </c>
      <c r="D1091" s="44">
        <v>1088</v>
      </c>
      <c r="E1091" s="50" t="s">
        <v>5231</v>
      </c>
      <c r="F1091" s="50" t="s">
        <v>9231</v>
      </c>
      <c r="G1091" s="50" t="s">
        <v>3400</v>
      </c>
      <c r="H1091" s="50" t="s">
        <v>3400</v>
      </c>
      <c r="I1091" s="50" t="s">
        <v>2389</v>
      </c>
      <c r="J1091" s="50">
        <v>2258859</v>
      </c>
      <c r="K1091" s="50" t="s">
        <v>7</v>
      </c>
      <c r="L1091" s="50" t="s">
        <v>2656</v>
      </c>
      <c r="M1091" s="50" t="s">
        <v>143</v>
      </c>
      <c r="N1091" s="50" t="s">
        <v>6283</v>
      </c>
      <c r="O1091" s="50">
        <v>1035285</v>
      </c>
      <c r="P1091" s="50" t="s">
        <v>6423</v>
      </c>
      <c r="Q1091" s="50" t="s">
        <v>3401</v>
      </c>
      <c r="R1091" s="50" t="s">
        <v>15</v>
      </c>
      <c r="S1091" s="50" t="s">
        <v>9232</v>
      </c>
      <c r="T1091" s="4" t="s">
        <v>9232</v>
      </c>
      <c r="U1091" s="4">
        <v>7.0000000000000007E-2</v>
      </c>
    </row>
    <row r="1092" spans="1:21" x14ac:dyDescent="0.25">
      <c r="A1092" s="44">
        <f>IF(IF(Helper_2!$C$3&lt;&gt;"",COUNTIF(G1092:H1092,"*"&amp;Helper_2!$C$3&amp;"*"),0)&gt;0,MAX($A$4:A1091)+1,0)</f>
        <v>0</v>
      </c>
      <c r="B1092" s="44">
        <v>1089</v>
      </c>
      <c r="C1092" s="44">
        <f>IF(E1092="","",IF(COUNTIF($G$4:G1092,G1092)=1,MAX($C$4:C1091)+1,""))</f>
        <v>993</v>
      </c>
      <c r="D1092" s="44">
        <v>1089</v>
      </c>
      <c r="E1092" s="50" t="s">
        <v>5230</v>
      </c>
      <c r="F1092" s="50" t="s">
        <v>9229</v>
      </c>
      <c r="G1092" s="50" t="s">
        <v>3398</v>
      </c>
      <c r="H1092" s="50" t="s">
        <v>3398</v>
      </c>
      <c r="I1092" s="50" t="s">
        <v>2389</v>
      </c>
      <c r="J1092" s="50">
        <v>2258844</v>
      </c>
      <c r="K1092" s="50" t="s">
        <v>7</v>
      </c>
      <c r="L1092" s="50" t="s">
        <v>2656</v>
      </c>
      <c r="M1092" s="50" t="s">
        <v>143</v>
      </c>
      <c r="N1092" s="50" t="s">
        <v>6283</v>
      </c>
      <c r="O1092" s="50">
        <v>1035285</v>
      </c>
      <c r="P1092" s="50" t="s">
        <v>6423</v>
      </c>
      <c r="Q1092" s="50" t="s">
        <v>3399</v>
      </c>
      <c r="R1092" s="50" t="s">
        <v>10</v>
      </c>
      <c r="S1092" s="50" t="s">
        <v>9230</v>
      </c>
      <c r="T1092" s="4" t="s">
        <v>9230</v>
      </c>
      <c r="U1092" s="4">
        <v>8.5999999999999993E-2</v>
      </c>
    </row>
    <row r="1093" spans="1:21" x14ac:dyDescent="0.25">
      <c r="A1093" s="44">
        <f>IF(IF(Helper_2!$C$3&lt;&gt;"",COUNTIF(G1093:H1093,"*"&amp;Helper_2!$C$3&amp;"*"),0)&gt;0,MAX($A$4:A1092)+1,0)</f>
        <v>0</v>
      </c>
      <c r="B1093" s="44">
        <v>1090</v>
      </c>
      <c r="C1093" s="44">
        <f>IF(E1093="","",IF(COUNTIF($G$4:G1093,G1093)=1,MAX($C$4:C1092)+1,""))</f>
        <v>994</v>
      </c>
      <c r="D1093" s="44">
        <v>1090</v>
      </c>
      <c r="E1093" s="50" t="s">
        <v>5229</v>
      </c>
      <c r="F1093" s="50" t="s">
        <v>9227</v>
      </c>
      <c r="G1093" s="50" t="s">
        <v>3396</v>
      </c>
      <c r="H1093" s="50" t="s">
        <v>3396</v>
      </c>
      <c r="I1093" s="50" t="s">
        <v>2389</v>
      </c>
      <c r="J1093" s="50">
        <v>2258843</v>
      </c>
      <c r="K1093" s="50" t="s">
        <v>7</v>
      </c>
      <c r="L1093" s="50" t="s">
        <v>2656</v>
      </c>
      <c r="M1093" s="50" t="s">
        <v>143</v>
      </c>
      <c r="N1093" s="50" t="s">
        <v>6283</v>
      </c>
      <c r="O1093" s="50">
        <v>1035285</v>
      </c>
      <c r="P1093" s="50" t="s">
        <v>6423</v>
      </c>
      <c r="Q1093" s="50" t="s">
        <v>3397</v>
      </c>
      <c r="R1093" s="50" t="s">
        <v>10</v>
      </c>
      <c r="S1093" s="50" t="s">
        <v>9228</v>
      </c>
      <c r="T1093" s="4" t="s">
        <v>9228</v>
      </c>
      <c r="U1093" s="4">
        <v>7.0000000000000007E-2</v>
      </c>
    </row>
    <row r="1094" spans="1:21" x14ac:dyDescent="0.25">
      <c r="A1094" s="44">
        <f>IF(IF(Helper_2!$C$3&lt;&gt;"",COUNTIF(G1094:H1094,"*"&amp;Helper_2!$C$3&amp;"*"),0)&gt;0,MAX($A$4:A1093)+1,0)</f>
        <v>0</v>
      </c>
      <c r="B1094" s="44">
        <v>1091</v>
      </c>
      <c r="C1094" s="44">
        <f>IF(E1094="","",IF(COUNTIF($G$4:G1094,G1094)=1,MAX($C$4:C1093)+1,""))</f>
        <v>995</v>
      </c>
      <c r="D1094" s="44">
        <v>1091</v>
      </c>
      <c r="E1094" s="50" t="s">
        <v>5297</v>
      </c>
      <c r="F1094" s="50" t="s">
        <v>9345</v>
      </c>
      <c r="G1094" s="50" t="s">
        <v>2130</v>
      </c>
      <c r="H1094" s="50" t="s">
        <v>2130</v>
      </c>
      <c r="I1094" s="50" t="s">
        <v>2389</v>
      </c>
      <c r="J1094" s="50">
        <v>2258840</v>
      </c>
      <c r="K1094" s="50" t="s">
        <v>7</v>
      </c>
      <c r="L1094" s="50" t="s">
        <v>9</v>
      </c>
      <c r="M1094" s="50" t="s">
        <v>143</v>
      </c>
      <c r="N1094" s="50" t="s">
        <v>6283</v>
      </c>
      <c r="O1094" s="50">
        <v>1046896</v>
      </c>
      <c r="P1094" s="50" t="s">
        <v>6392</v>
      </c>
      <c r="Q1094" s="50" t="s">
        <v>860</v>
      </c>
      <c r="R1094" s="50" t="s">
        <v>15</v>
      </c>
      <c r="S1094" s="50" t="s">
        <v>11689</v>
      </c>
      <c r="T1094" s="4" t="s">
        <v>11689</v>
      </c>
      <c r="U1094" s="4">
        <v>0</v>
      </c>
    </row>
    <row r="1095" spans="1:21" x14ac:dyDescent="0.25">
      <c r="A1095" s="44">
        <f>IF(IF(Helper_2!$C$3&lt;&gt;"",COUNTIF(G1095:H1095,"*"&amp;Helper_2!$C$3&amp;"*"),0)&gt;0,MAX($A$4:A1094)+1,0)</f>
        <v>0</v>
      </c>
      <c r="B1095" s="44">
        <v>1092</v>
      </c>
      <c r="C1095" s="44">
        <f>IF(E1095="","",IF(COUNTIF($G$4:G1095,G1095)=1,MAX($C$4:C1094)+1,""))</f>
        <v>996</v>
      </c>
      <c r="D1095" s="44">
        <v>1092</v>
      </c>
      <c r="E1095" s="50" t="s">
        <v>4062</v>
      </c>
      <c r="F1095" s="50" t="s">
        <v>11690</v>
      </c>
      <c r="G1095" s="50" t="s">
        <v>1325</v>
      </c>
      <c r="H1095" s="50" t="s">
        <v>1325</v>
      </c>
      <c r="I1095" s="50" t="s">
        <v>2389</v>
      </c>
      <c r="J1095" s="50">
        <v>2258740</v>
      </c>
      <c r="K1095" s="50" t="s">
        <v>7</v>
      </c>
      <c r="L1095" s="50" t="s">
        <v>9</v>
      </c>
      <c r="M1095" s="50" t="s">
        <v>143</v>
      </c>
      <c r="N1095" s="50" t="s">
        <v>6261</v>
      </c>
      <c r="O1095" s="50">
        <v>994204</v>
      </c>
      <c r="P1095" s="50" t="s">
        <v>6334</v>
      </c>
      <c r="Q1095" s="50" t="s">
        <v>249</v>
      </c>
      <c r="R1095" s="50" t="s">
        <v>15</v>
      </c>
      <c r="S1095" s="50" t="s">
        <v>11691</v>
      </c>
      <c r="T1095" s="4" t="s">
        <v>11691</v>
      </c>
      <c r="U1095" s="4">
        <v>0</v>
      </c>
    </row>
    <row r="1096" spans="1:21" x14ac:dyDescent="0.25">
      <c r="A1096" s="44">
        <f>IF(IF(Helper_2!$C$3&lt;&gt;"",COUNTIF(G1096:H1096,"*"&amp;Helper_2!$C$3&amp;"*"),0)&gt;0,MAX($A$4:A1095)+1,0)</f>
        <v>0</v>
      </c>
      <c r="B1096" s="44">
        <v>1093</v>
      </c>
      <c r="C1096" s="44">
        <f>IF(E1096="","",IF(COUNTIF($G$4:G1096,G1096)=1,MAX($C$4:C1095)+1,""))</f>
        <v>997</v>
      </c>
      <c r="D1096" s="44">
        <v>1093</v>
      </c>
      <c r="E1096" s="50" t="s">
        <v>4935</v>
      </c>
      <c r="F1096" s="50" t="s">
        <v>11692</v>
      </c>
      <c r="G1096" s="50" t="s">
        <v>3194</v>
      </c>
      <c r="H1096" s="50" t="s">
        <v>3194</v>
      </c>
      <c r="I1096" s="50" t="s">
        <v>2389</v>
      </c>
      <c r="J1096" s="50">
        <v>2258738</v>
      </c>
      <c r="K1096" s="50" t="s">
        <v>7</v>
      </c>
      <c r="L1096" s="50" t="s">
        <v>2661</v>
      </c>
      <c r="M1096" s="50" t="s">
        <v>143</v>
      </c>
      <c r="N1096" s="50" t="s">
        <v>6261</v>
      </c>
      <c r="O1096" s="50">
        <v>994204</v>
      </c>
      <c r="P1096" s="50" t="s">
        <v>6334</v>
      </c>
      <c r="Q1096" s="50" t="s">
        <v>3195</v>
      </c>
      <c r="R1096" s="50" t="s">
        <v>15</v>
      </c>
      <c r="S1096" s="50" t="s">
        <v>11693</v>
      </c>
      <c r="T1096" s="4" t="s">
        <v>11693</v>
      </c>
      <c r="U1096" s="4">
        <v>0</v>
      </c>
    </row>
    <row r="1097" spans="1:21" x14ac:dyDescent="0.25">
      <c r="A1097" s="44">
        <f>IF(IF(Helper_2!$C$3&lt;&gt;"",COUNTIF(G1097:H1097,"*"&amp;Helper_2!$C$3&amp;"*"),0)&gt;0,MAX($A$4:A1096)+1,0)</f>
        <v>0</v>
      </c>
      <c r="B1097" s="44">
        <v>1094</v>
      </c>
      <c r="C1097" s="44">
        <f>IF(E1097="","",IF(COUNTIF($G$4:G1097,G1097)=1,MAX($C$4:C1096)+1,""))</f>
        <v>998</v>
      </c>
      <c r="D1097" s="44">
        <v>1094</v>
      </c>
      <c r="E1097" s="50" t="s">
        <v>4165</v>
      </c>
      <c r="F1097" s="50" t="s">
        <v>7461</v>
      </c>
      <c r="G1097" s="50" t="s">
        <v>2742</v>
      </c>
      <c r="H1097" s="50" t="s">
        <v>2742</v>
      </c>
      <c r="I1097" s="50" t="s">
        <v>2389</v>
      </c>
      <c r="J1097" s="50">
        <v>2258736</v>
      </c>
      <c r="K1097" s="50" t="s">
        <v>7</v>
      </c>
      <c r="L1097" s="50" t="s">
        <v>2661</v>
      </c>
      <c r="M1097" s="50" t="s">
        <v>143</v>
      </c>
      <c r="N1097" s="50" t="s">
        <v>6261</v>
      </c>
      <c r="O1097" s="50">
        <v>994157</v>
      </c>
      <c r="P1097" s="50" t="s">
        <v>6398</v>
      </c>
      <c r="Q1097" s="50" t="s">
        <v>2743</v>
      </c>
      <c r="R1097" s="50" t="s">
        <v>15</v>
      </c>
      <c r="S1097" s="50" t="s">
        <v>7462</v>
      </c>
      <c r="T1097" s="4" t="s">
        <v>7462</v>
      </c>
      <c r="U1097" s="4">
        <v>57.6</v>
      </c>
    </row>
    <row r="1098" spans="1:21" x14ac:dyDescent="0.25">
      <c r="A1098" s="44">
        <f>IF(IF(Helper_2!$C$3&lt;&gt;"",COUNTIF(G1098:H1098,"*"&amp;Helper_2!$C$3&amp;"*"),0)&gt;0,MAX($A$4:A1097)+1,0)</f>
        <v>0</v>
      </c>
      <c r="B1098" s="44">
        <v>1095</v>
      </c>
      <c r="C1098" s="44">
        <f>IF(E1098="","",IF(COUNTIF($G$4:G1098,G1098)=1,MAX($C$4:C1097)+1,""))</f>
        <v>999</v>
      </c>
      <c r="D1098" s="44">
        <v>1095</v>
      </c>
      <c r="E1098" s="50" t="s">
        <v>5334</v>
      </c>
      <c r="F1098" s="50" t="s">
        <v>9410</v>
      </c>
      <c r="G1098" s="50" t="s">
        <v>2160</v>
      </c>
      <c r="H1098" s="50" t="s">
        <v>2160</v>
      </c>
      <c r="I1098" s="50" t="s">
        <v>2389</v>
      </c>
      <c r="J1098" s="50">
        <v>2258735</v>
      </c>
      <c r="K1098" s="50" t="s">
        <v>7</v>
      </c>
      <c r="L1098" s="50" t="s">
        <v>9</v>
      </c>
      <c r="M1098" s="50" t="s">
        <v>143</v>
      </c>
      <c r="N1098" s="50" t="s">
        <v>6259</v>
      </c>
      <c r="O1098" s="50">
        <v>1038644</v>
      </c>
      <c r="P1098" s="50" t="s">
        <v>6333</v>
      </c>
      <c r="Q1098" s="50" t="s">
        <v>883</v>
      </c>
      <c r="R1098" s="50" t="s">
        <v>15</v>
      </c>
      <c r="S1098" s="50" t="s">
        <v>9411</v>
      </c>
      <c r="T1098" s="4" t="s">
        <v>9411</v>
      </c>
      <c r="U1098" s="4">
        <v>0</v>
      </c>
    </row>
    <row r="1099" spans="1:21" x14ac:dyDescent="0.25">
      <c r="A1099" s="44">
        <f>IF(IF(Helper_2!$C$3&lt;&gt;"",COUNTIF(G1099:H1099,"*"&amp;Helper_2!$C$3&amp;"*"),0)&gt;0,MAX($A$4:A1098)+1,0)</f>
        <v>0</v>
      </c>
      <c r="B1099" s="44">
        <v>1096</v>
      </c>
      <c r="C1099" s="44">
        <f>IF(E1099="","",IF(COUNTIF($G$4:G1099,G1099)=1,MAX($C$4:C1098)+1,""))</f>
        <v>1000</v>
      </c>
      <c r="D1099" s="44">
        <v>1096</v>
      </c>
      <c r="E1099" s="50" t="s">
        <v>4011</v>
      </c>
      <c r="F1099" s="50" t="s">
        <v>7204</v>
      </c>
      <c r="G1099" s="50" t="s">
        <v>1294</v>
      </c>
      <c r="H1099" s="50" t="s">
        <v>1294</v>
      </c>
      <c r="I1099" s="50" t="s">
        <v>2389</v>
      </c>
      <c r="J1099" s="50">
        <v>2258590</v>
      </c>
      <c r="K1099" s="50" t="s">
        <v>7</v>
      </c>
      <c r="L1099" s="50" t="s">
        <v>9</v>
      </c>
      <c r="M1099" s="50" t="s">
        <v>143</v>
      </c>
      <c r="N1099" s="50" t="s">
        <v>6263</v>
      </c>
      <c r="O1099" s="50">
        <v>997920</v>
      </c>
      <c r="P1099" s="50" t="s">
        <v>6400</v>
      </c>
      <c r="Q1099" s="50" t="s">
        <v>22</v>
      </c>
      <c r="R1099" s="50" t="s">
        <v>53</v>
      </c>
      <c r="S1099" s="50" t="s">
        <v>11694</v>
      </c>
      <c r="T1099" s="4" t="s">
        <v>11695</v>
      </c>
      <c r="U1099" s="4">
        <v>0</v>
      </c>
    </row>
    <row r="1100" spans="1:21" x14ac:dyDescent="0.25">
      <c r="A1100" s="44">
        <f>IF(IF(Helper_2!$C$3&lt;&gt;"",COUNTIF(G1100:H1100,"*"&amp;Helper_2!$C$3&amp;"*"),0)&gt;0,MAX($A$4:A1099)+1,0)</f>
        <v>0</v>
      </c>
      <c r="B1100" s="44">
        <v>1097</v>
      </c>
      <c r="C1100" s="44">
        <f>IF(E1100="","",IF(COUNTIF($G$4:G1100,G1100)=1,MAX($C$4:C1099)+1,""))</f>
        <v>1001</v>
      </c>
      <c r="D1100" s="44">
        <v>1097</v>
      </c>
      <c r="E1100" s="50" t="s">
        <v>4010</v>
      </c>
      <c r="F1100" s="50" t="s">
        <v>7203</v>
      </c>
      <c r="G1100" s="50" t="s">
        <v>1293</v>
      </c>
      <c r="H1100" s="50" t="s">
        <v>1293</v>
      </c>
      <c r="I1100" s="50" t="s">
        <v>2389</v>
      </c>
      <c r="J1100" s="50">
        <v>2258581</v>
      </c>
      <c r="K1100" s="50" t="s">
        <v>7</v>
      </c>
      <c r="L1100" s="50" t="s">
        <v>9</v>
      </c>
      <c r="M1100" s="50" t="s">
        <v>143</v>
      </c>
      <c r="N1100" s="50" t="s">
        <v>6263</v>
      </c>
      <c r="O1100" s="50">
        <v>997920</v>
      </c>
      <c r="P1100" s="50" t="s">
        <v>6400</v>
      </c>
      <c r="Q1100" s="50" t="s">
        <v>21</v>
      </c>
      <c r="R1100" s="50" t="s">
        <v>53</v>
      </c>
      <c r="S1100" s="50" t="s">
        <v>11696</v>
      </c>
      <c r="T1100" s="4" t="s">
        <v>11696</v>
      </c>
      <c r="U1100" s="4">
        <v>0</v>
      </c>
    </row>
    <row r="1101" spans="1:21" x14ac:dyDescent="0.25">
      <c r="A1101" s="44">
        <f>IF(IF(Helper_2!$C$3&lt;&gt;"",COUNTIF(G1101:H1101,"*"&amp;Helper_2!$C$3&amp;"*"),0)&gt;0,MAX($A$4:A1100)+1,0)</f>
        <v>0</v>
      </c>
      <c r="B1101" s="44">
        <v>1098</v>
      </c>
      <c r="C1101" s="44">
        <f>IF(E1101="","",IF(COUNTIF($G$4:G1101,G1101)=1,MAX($C$4:C1100)+1,""))</f>
        <v>1002</v>
      </c>
      <c r="D1101" s="44">
        <v>1098</v>
      </c>
      <c r="E1101" s="50" t="s">
        <v>5336</v>
      </c>
      <c r="F1101" s="50" t="s">
        <v>9414</v>
      </c>
      <c r="G1101" s="50" t="s">
        <v>2162</v>
      </c>
      <c r="H1101" s="50" t="s">
        <v>2162</v>
      </c>
      <c r="I1101" s="50" t="s">
        <v>2389</v>
      </c>
      <c r="J1101" s="50">
        <v>2258511</v>
      </c>
      <c r="K1101" s="50" t="s">
        <v>7</v>
      </c>
      <c r="L1101" s="50" t="s">
        <v>9</v>
      </c>
      <c r="M1101" s="50" t="s">
        <v>143</v>
      </c>
      <c r="N1101" s="50" t="s">
        <v>143</v>
      </c>
      <c r="O1101" s="50">
        <v>1038644</v>
      </c>
      <c r="P1101" s="50" t="s">
        <v>6333</v>
      </c>
      <c r="Q1101" s="50" t="s">
        <v>885</v>
      </c>
      <c r="R1101" s="50" t="s">
        <v>15</v>
      </c>
      <c r="S1101" s="50" t="s">
        <v>9415</v>
      </c>
      <c r="T1101" s="4" t="s">
        <v>9415</v>
      </c>
      <c r="U1101" s="4">
        <v>0</v>
      </c>
    </row>
    <row r="1102" spans="1:21" x14ac:dyDescent="0.25">
      <c r="A1102" s="44">
        <f>IF(IF(Helper_2!$C$3&lt;&gt;"",COUNTIF(G1102:H1102,"*"&amp;Helper_2!$C$3&amp;"*"),0)&gt;0,MAX($A$4:A1101)+1,0)</f>
        <v>0</v>
      </c>
      <c r="B1102" s="44">
        <v>1099</v>
      </c>
      <c r="C1102" s="44">
        <f>IF(E1102="","",IF(COUNTIF($G$4:G1102,G1102)=1,MAX($C$4:C1101)+1,""))</f>
        <v>1003</v>
      </c>
      <c r="D1102" s="44">
        <v>1099</v>
      </c>
      <c r="E1102" s="50" t="s">
        <v>5335</v>
      </c>
      <c r="F1102" s="50" t="s">
        <v>9412</v>
      </c>
      <c r="G1102" s="50" t="s">
        <v>2161</v>
      </c>
      <c r="H1102" s="50" t="s">
        <v>2161</v>
      </c>
      <c r="I1102" s="50" t="s">
        <v>2389</v>
      </c>
      <c r="J1102" s="50">
        <v>2258506</v>
      </c>
      <c r="K1102" s="50" t="s">
        <v>7</v>
      </c>
      <c r="L1102" s="50" t="s">
        <v>9</v>
      </c>
      <c r="M1102" s="50" t="s">
        <v>143</v>
      </c>
      <c r="N1102" s="50" t="s">
        <v>6259</v>
      </c>
      <c r="O1102" s="50">
        <v>1038644</v>
      </c>
      <c r="P1102" s="50" t="s">
        <v>6333</v>
      </c>
      <c r="Q1102" s="50" t="s">
        <v>884</v>
      </c>
      <c r="R1102" s="50" t="s">
        <v>15</v>
      </c>
      <c r="S1102" s="50" t="s">
        <v>9413</v>
      </c>
      <c r="T1102" s="4" t="s">
        <v>9413</v>
      </c>
      <c r="U1102" s="4">
        <v>0</v>
      </c>
    </row>
    <row r="1103" spans="1:21" x14ac:dyDescent="0.25">
      <c r="A1103" s="44">
        <f>IF(IF(Helper_2!$C$3&lt;&gt;"",COUNTIF(G1103:H1103,"*"&amp;Helper_2!$C$3&amp;"*"),0)&gt;0,MAX($A$4:A1102)+1,0)</f>
        <v>0</v>
      </c>
      <c r="B1103" s="44">
        <v>1100</v>
      </c>
      <c r="C1103" s="44">
        <f>IF(E1103="","",IF(COUNTIF($G$4:G1103,G1103)=1,MAX($C$4:C1102)+1,""))</f>
        <v>1004</v>
      </c>
      <c r="D1103" s="44">
        <v>1100</v>
      </c>
      <c r="E1103" s="50" t="s">
        <v>5645</v>
      </c>
      <c r="F1103" s="50" t="s">
        <v>9913</v>
      </c>
      <c r="G1103" s="50" t="s">
        <v>2335</v>
      </c>
      <c r="H1103" s="50" t="s">
        <v>2335</v>
      </c>
      <c r="I1103" s="50" t="s">
        <v>2389</v>
      </c>
      <c r="J1103" s="50">
        <v>2258498</v>
      </c>
      <c r="K1103" s="50" t="s">
        <v>7</v>
      </c>
      <c r="L1103" s="50" t="s">
        <v>9</v>
      </c>
      <c r="M1103" s="50" t="s">
        <v>143</v>
      </c>
      <c r="N1103" s="50" t="s">
        <v>6263</v>
      </c>
      <c r="O1103" s="50">
        <v>949589</v>
      </c>
      <c r="P1103" s="50" t="s">
        <v>6380</v>
      </c>
      <c r="Q1103" s="50" t="s">
        <v>1012</v>
      </c>
      <c r="R1103" s="50" t="s">
        <v>15</v>
      </c>
      <c r="S1103" s="50" t="s">
        <v>11697</v>
      </c>
      <c r="T1103" s="4" t="s">
        <v>11697</v>
      </c>
      <c r="U1103" s="4">
        <v>0</v>
      </c>
    </row>
    <row r="1104" spans="1:21" x14ac:dyDescent="0.25">
      <c r="A1104" s="44">
        <f>IF(IF(Helper_2!$C$3&lt;&gt;"",COUNTIF(G1104:H1104,"*"&amp;Helper_2!$C$3&amp;"*"),0)&gt;0,MAX($A$4:A1103)+1,0)</f>
        <v>0</v>
      </c>
      <c r="B1104" s="44">
        <v>1101</v>
      </c>
      <c r="C1104" s="44">
        <f>IF(E1104="","",IF(COUNTIF($G$4:G1104,G1104)=1,MAX($C$4:C1103)+1,""))</f>
        <v>1005</v>
      </c>
      <c r="D1104" s="44">
        <v>1101</v>
      </c>
      <c r="E1104" s="50" t="s">
        <v>5644</v>
      </c>
      <c r="F1104" s="50" t="s">
        <v>9912</v>
      </c>
      <c r="G1104" s="50" t="s">
        <v>2334</v>
      </c>
      <c r="H1104" s="50" t="s">
        <v>2334</v>
      </c>
      <c r="I1104" s="50" t="s">
        <v>2389</v>
      </c>
      <c r="J1104" s="50">
        <v>2258497</v>
      </c>
      <c r="K1104" s="50" t="s">
        <v>7</v>
      </c>
      <c r="L1104" s="50" t="s">
        <v>9</v>
      </c>
      <c r="M1104" s="50" t="s">
        <v>143</v>
      </c>
      <c r="N1104" s="50" t="s">
        <v>6263</v>
      </c>
      <c r="O1104" s="50">
        <v>949589</v>
      </c>
      <c r="P1104" s="50" t="s">
        <v>6380</v>
      </c>
      <c r="Q1104" s="50" t="s">
        <v>3737</v>
      </c>
      <c r="R1104" s="50" t="s">
        <v>15</v>
      </c>
      <c r="S1104" s="50" t="s">
        <v>11698</v>
      </c>
      <c r="T1104" s="4" t="s">
        <v>11698</v>
      </c>
      <c r="U1104" s="4">
        <v>0</v>
      </c>
    </row>
    <row r="1105" spans="1:21" x14ac:dyDescent="0.25">
      <c r="A1105" s="44">
        <f>IF(IF(Helper_2!$C$3&lt;&gt;"",COUNTIF(G1105:H1105,"*"&amp;Helper_2!$C$3&amp;"*"),0)&gt;0,MAX($A$4:A1104)+1,0)</f>
        <v>0</v>
      </c>
      <c r="B1105" s="44">
        <v>1102</v>
      </c>
      <c r="C1105" s="44">
        <f>IF(E1105="","",IF(COUNTIF($G$4:G1105,G1105)=1,MAX($C$4:C1104)+1,""))</f>
        <v>1006</v>
      </c>
      <c r="D1105" s="44">
        <v>1102</v>
      </c>
      <c r="E1105" s="50" t="s">
        <v>4128</v>
      </c>
      <c r="F1105" s="50" t="s">
        <v>7393</v>
      </c>
      <c r="G1105" s="50" t="s">
        <v>1375</v>
      </c>
      <c r="H1105" s="50" t="s">
        <v>1375</v>
      </c>
      <c r="I1105" s="50" t="s">
        <v>2389</v>
      </c>
      <c r="J1105" s="50">
        <v>2258491</v>
      </c>
      <c r="K1105" s="50" t="s">
        <v>7</v>
      </c>
      <c r="L1105" s="50" t="s">
        <v>9</v>
      </c>
      <c r="M1105" s="50" t="s">
        <v>143</v>
      </c>
      <c r="N1105" s="50" t="s">
        <v>6283</v>
      </c>
      <c r="O1105" s="50">
        <v>1117447</v>
      </c>
      <c r="P1105" s="50" t="s">
        <v>6300</v>
      </c>
      <c r="Q1105" s="50" t="s">
        <v>2714</v>
      </c>
      <c r="R1105" s="50" t="s">
        <v>15</v>
      </c>
      <c r="S1105" s="50" t="s">
        <v>11699</v>
      </c>
      <c r="T1105" s="4" t="s">
        <v>11700</v>
      </c>
      <c r="U1105" s="4">
        <v>0</v>
      </c>
    </row>
    <row r="1106" spans="1:21" x14ac:dyDescent="0.25">
      <c r="A1106" s="44">
        <f>IF(IF(Helper_2!$C$3&lt;&gt;"",COUNTIF(G1106:H1106,"*"&amp;Helper_2!$C$3&amp;"*"),0)&gt;0,MAX($A$4:A1105)+1,0)</f>
        <v>0</v>
      </c>
      <c r="B1106" s="44">
        <v>1103</v>
      </c>
      <c r="C1106" s="44">
        <f>IF(E1106="","",IF(COUNTIF($G$4:G1106,G1106)=1,MAX($C$4:C1105)+1,""))</f>
        <v>1007</v>
      </c>
      <c r="D1106" s="44">
        <v>1103</v>
      </c>
      <c r="E1106" s="50" t="s">
        <v>11701</v>
      </c>
      <c r="F1106" s="50" t="s">
        <v>7448</v>
      </c>
      <c r="G1106" s="50" t="s">
        <v>1395</v>
      </c>
      <c r="H1106" s="50" t="s">
        <v>1395</v>
      </c>
      <c r="I1106" s="50" t="s">
        <v>2389</v>
      </c>
      <c r="J1106" s="50">
        <v>2258490</v>
      </c>
      <c r="K1106" s="50" t="s">
        <v>7</v>
      </c>
      <c r="L1106" s="50" t="s">
        <v>9</v>
      </c>
      <c r="M1106" s="50" t="s">
        <v>143</v>
      </c>
      <c r="N1106" s="50" t="s">
        <v>6283</v>
      </c>
      <c r="O1106" s="50">
        <v>1117447</v>
      </c>
      <c r="P1106" s="50" t="s">
        <v>6300</v>
      </c>
      <c r="Q1106" s="50" t="s">
        <v>11702</v>
      </c>
      <c r="R1106" s="50" t="s">
        <v>15</v>
      </c>
      <c r="S1106" s="50" t="s">
        <v>11703</v>
      </c>
      <c r="T1106" s="4" t="s">
        <v>11704</v>
      </c>
      <c r="U1106" s="4">
        <v>0</v>
      </c>
    </row>
    <row r="1107" spans="1:21" x14ac:dyDescent="0.25">
      <c r="A1107" s="44">
        <f>IF(IF(Helper_2!$C$3&lt;&gt;"",COUNTIF(G1107:H1107,"*"&amp;Helper_2!$C$3&amp;"*"),0)&gt;0,MAX($A$4:A1106)+1,0)</f>
        <v>0</v>
      </c>
      <c r="B1107" s="44">
        <v>1104</v>
      </c>
      <c r="C1107" s="44">
        <f>IF(E1107="","",IF(COUNTIF($G$4:G1107,G1107)=1,MAX($C$4:C1106)+1,""))</f>
        <v>1008</v>
      </c>
      <c r="D1107" s="44">
        <v>1104</v>
      </c>
      <c r="E1107" s="50" t="s">
        <v>5232</v>
      </c>
      <c r="F1107" s="50" t="s">
        <v>9235</v>
      </c>
      <c r="G1107" s="50" t="s">
        <v>2093</v>
      </c>
      <c r="H1107" s="50" t="s">
        <v>2093</v>
      </c>
      <c r="I1107" s="50" t="s">
        <v>2389</v>
      </c>
      <c r="J1107" s="50">
        <v>2258489</v>
      </c>
      <c r="K1107" s="50" t="s">
        <v>7</v>
      </c>
      <c r="L1107" s="50" t="s">
        <v>9</v>
      </c>
      <c r="M1107" s="50" t="s">
        <v>143</v>
      </c>
      <c r="N1107" s="50" t="s">
        <v>6283</v>
      </c>
      <c r="O1107" s="50">
        <v>1117096</v>
      </c>
      <c r="P1107" s="50" t="s">
        <v>6319</v>
      </c>
      <c r="Q1107" s="50" t="s">
        <v>836</v>
      </c>
      <c r="R1107" s="50" t="s">
        <v>15</v>
      </c>
      <c r="S1107" s="50" t="s">
        <v>11705</v>
      </c>
      <c r="T1107" s="4" t="s">
        <v>11706</v>
      </c>
      <c r="U1107" s="4">
        <v>0</v>
      </c>
    </row>
    <row r="1108" spans="1:21" x14ac:dyDescent="0.25">
      <c r="A1108" s="44">
        <f>IF(IF(Helper_2!$C$3&lt;&gt;"",COUNTIF(G1108:H1108,"*"&amp;Helper_2!$C$3&amp;"*"),0)&gt;0,MAX($A$4:A1107)+1,0)</f>
        <v>0</v>
      </c>
      <c r="B1108" s="44">
        <v>1105</v>
      </c>
      <c r="C1108" s="44">
        <f>IF(E1108="","",IF(COUNTIF($G$4:G1108,G1108)=1,MAX($C$4:C1107)+1,""))</f>
        <v>1009</v>
      </c>
      <c r="D1108" s="44">
        <v>1105</v>
      </c>
      <c r="E1108" s="50" t="s">
        <v>11707</v>
      </c>
      <c r="F1108" s="50" t="s">
        <v>9234</v>
      </c>
      <c r="G1108" s="50" t="s">
        <v>2092</v>
      </c>
      <c r="H1108" s="50" t="s">
        <v>2092</v>
      </c>
      <c r="I1108" s="50" t="s">
        <v>2389</v>
      </c>
      <c r="J1108" s="50">
        <v>2258485</v>
      </c>
      <c r="K1108" s="50" t="s">
        <v>7</v>
      </c>
      <c r="L1108" s="50" t="s">
        <v>9</v>
      </c>
      <c r="M1108" s="50" t="s">
        <v>143</v>
      </c>
      <c r="N1108" s="50" t="s">
        <v>6283</v>
      </c>
      <c r="O1108" s="50">
        <v>1117096</v>
      </c>
      <c r="P1108" s="50" t="s">
        <v>6319</v>
      </c>
      <c r="Q1108" s="50" t="s">
        <v>11708</v>
      </c>
      <c r="R1108" s="50" t="s">
        <v>15</v>
      </c>
      <c r="S1108" s="50" t="s">
        <v>11709</v>
      </c>
      <c r="T1108" s="4" t="s">
        <v>11710</v>
      </c>
      <c r="U1108" s="4">
        <v>0</v>
      </c>
    </row>
    <row r="1109" spans="1:21" x14ac:dyDescent="0.25">
      <c r="A1109" s="44">
        <f>IF(IF(Helper_2!$C$3&lt;&gt;"",COUNTIF(G1109:H1109,"*"&amp;Helper_2!$C$3&amp;"*"),0)&gt;0,MAX($A$4:A1108)+1,0)</f>
        <v>0</v>
      </c>
      <c r="B1109" s="44">
        <v>1106</v>
      </c>
      <c r="C1109" s="44">
        <f>IF(E1109="","",IF(COUNTIF($G$4:G1109,G1109)=1,MAX($C$4:C1108)+1,""))</f>
        <v>1010</v>
      </c>
      <c r="D1109" s="44">
        <v>1106</v>
      </c>
      <c r="E1109" s="50" t="s">
        <v>4595</v>
      </c>
      <c r="F1109" s="50" t="s">
        <v>8251</v>
      </c>
      <c r="G1109" s="50" t="s">
        <v>1677</v>
      </c>
      <c r="H1109" s="50" t="s">
        <v>1677</v>
      </c>
      <c r="I1109" s="50" t="s">
        <v>2389</v>
      </c>
      <c r="J1109" s="50">
        <v>2258484</v>
      </c>
      <c r="K1109" s="50" t="s">
        <v>7</v>
      </c>
      <c r="L1109" s="50" t="s">
        <v>9</v>
      </c>
      <c r="M1109" s="50" t="s">
        <v>143</v>
      </c>
      <c r="N1109" s="50" t="s">
        <v>6283</v>
      </c>
      <c r="O1109" s="50">
        <v>1117447</v>
      </c>
      <c r="P1109" s="50" t="s">
        <v>6300</v>
      </c>
      <c r="Q1109" s="50" t="s">
        <v>524</v>
      </c>
      <c r="R1109" s="50" t="s">
        <v>15</v>
      </c>
      <c r="S1109" s="50" t="s">
        <v>11711</v>
      </c>
      <c r="T1109" s="4" t="s">
        <v>11712</v>
      </c>
      <c r="U1109" s="4">
        <v>0</v>
      </c>
    </row>
    <row r="1110" spans="1:21" x14ac:dyDescent="0.25">
      <c r="A1110" s="44">
        <f>IF(IF(Helper_2!$C$3&lt;&gt;"",COUNTIF(G1110:H1110,"*"&amp;Helper_2!$C$3&amp;"*"),0)&gt;0,MAX($A$4:A1109)+1,0)</f>
        <v>0</v>
      </c>
      <c r="B1110" s="44">
        <v>1107</v>
      </c>
      <c r="C1110" s="44">
        <f>IF(E1110="","",IF(COUNTIF($G$4:G1110,G1110)=1,MAX($C$4:C1109)+1,""))</f>
        <v>1011</v>
      </c>
      <c r="D1110" s="44">
        <v>1107</v>
      </c>
      <c r="E1110" s="50" t="s">
        <v>11713</v>
      </c>
      <c r="F1110" s="50" t="s">
        <v>9233</v>
      </c>
      <c r="G1110" s="50" t="s">
        <v>2091</v>
      </c>
      <c r="H1110" s="50" t="s">
        <v>2091</v>
      </c>
      <c r="I1110" s="50" t="s">
        <v>2389</v>
      </c>
      <c r="J1110" s="50">
        <v>2258481</v>
      </c>
      <c r="K1110" s="50" t="s">
        <v>7</v>
      </c>
      <c r="L1110" s="50" t="s">
        <v>9</v>
      </c>
      <c r="M1110" s="50" t="s">
        <v>143</v>
      </c>
      <c r="N1110" s="50" t="s">
        <v>6283</v>
      </c>
      <c r="O1110" s="50">
        <v>1117096</v>
      </c>
      <c r="P1110" s="50" t="s">
        <v>6319</v>
      </c>
      <c r="Q1110" s="50" t="s">
        <v>11714</v>
      </c>
      <c r="R1110" s="50" t="s">
        <v>15</v>
      </c>
      <c r="S1110" s="50" t="s">
        <v>11715</v>
      </c>
      <c r="T1110" s="4" t="s">
        <v>11716</v>
      </c>
      <c r="U1110" s="4">
        <v>0</v>
      </c>
    </row>
    <row r="1111" spans="1:21" x14ac:dyDescent="0.25">
      <c r="A1111" s="44">
        <f>IF(IF(Helper_2!$C$3&lt;&gt;"",COUNTIF(G1111:H1111,"*"&amp;Helper_2!$C$3&amp;"*"),0)&gt;0,MAX($A$4:A1110)+1,0)</f>
        <v>0</v>
      </c>
      <c r="B1111" s="44">
        <v>1108</v>
      </c>
      <c r="C1111" s="44">
        <f>IF(E1111="","",IF(COUNTIF($G$4:G1111,G1111)=1,MAX($C$4:C1110)+1,""))</f>
        <v>1012</v>
      </c>
      <c r="D1111" s="44">
        <v>1108</v>
      </c>
      <c r="E1111" s="50" t="s">
        <v>5356</v>
      </c>
      <c r="F1111" s="50" t="s">
        <v>9453</v>
      </c>
      <c r="G1111" s="50" t="s">
        <v>2174</v>
      </c>
      <c r="H1111" s="50" t="s">
        <v>2174</v>
      </c>
      <c r="I1111" s="50" t="s">
        <v>2389</v>
      </c>
      <c r="J1111" s="50">
        <v>2258474</v>
      </c>
      <c r="K1111" s="50" t="s">
        <v>7</v>
      </c>
      <c r="L1111" s="50" t="s">
        <v>9</v>
      </c>
      <c r="M1111" s="50" t="s">
        <v>143</v>
      </c>
      <c r="N1111" s="50" t="s">
        <v>6283</v>
      </c>
      <c r="O1111" s="50">
        <v>1117447</v>
      </c>
      <c r="P1111" s="50" t="s">
        <v>6300</v>
      </c>
      <c r="Q1111" s="50" t="s">
        <v>895</v>
      </c>
      <c r="R1111" s="50" t="s">
        <v>15</v>
      </c>
      <c r="S1111" s="50" t="s">
        <v>11717</v>
      </c>
      <c r="T1111" s="4" t="s">
        <v>11718</v>
      </c>
      <c r="U1111" s="4">
        <v>0</v>
      </c>
    </row>
    <row r="1112" spans="1:21" x14ac:dyDescent="0.25">
      <c r="A1112" s="44">
        <f>IF(IF(Helper_2!$C$3&lt;&gt;"",COUNTIF(G1112:H1112,"*"&amp;Helper_2!$C$3&amp;"*"),0)&gt;0,MAX($A$4:A1111)+1,0)</f>
        <v>0</v>
      </c>
      <c r="B1112" s="44">
        <v>1109</v>
      </c>
      <c r="C1112" s="44">
        <f>IF(E1112="","",IF(COUNTIF($G$4:G1112,G1112)=1,MAX($C$4:C1111)+1,""))</f>
        <v>1013</v>
      </c>
      <c r="D1112" s="44">
        <v>1109</v>
      </c>
      <c r="E1112" s="50" t="s">
        <v>5298</v>
      </c>
      <c r="F1112" s="50" t="s">
        <v>9346</v>
      </c>
      <c r="G1112" s="50" t="s">
        <v>2131</v>
      </c>
      <c r="H1112" s="50" t="s">
        <v>2131</v>
      </c>
      <c r="I1112" s="50" t="s">
        <v>2389</v>
      </c>
      <c r="J1112" s="50">
        <v>2258471</v>
      </c>
      <c r="K1112" s="50" t="s">
        <v>7</v>
      </c>
      <c r="L1112" s="50" t="s">
        <v>9</v>
      </c>
      <c r="M1112" s="50" t="s">
        <v>143</v>
      </c>
      <c r="N1112" s="50" t="s">
        <v>6283</v>
      </c>
      <c r="O1112" s="50">
        <v>1046896</v>
      </c>
      <c r="P1112" s="50" t="s">
        <v>6392</v>
      </c>
      <c r="Q1112" s="50" t="s">
        <v>861</v>
      </c>
      <c r="R1112" s="50" t="s">
        <v>15</v>
      </c>
      <c r="S1112" s="50" t="s">
        <v>11719</v>
      </c>
      <c r="T1112" s="4" t="s">
        <v>11719</v>
      </c>
      <c r="U1112" s="4">
        <v>0</v>
      </c>
    </row>
    <row r="1113" spans="1:21" x14ac:dyDescent="0.25">
      <c r="A1113" s="44">
        <f>IF(IF(Helper_2!$C$3&lt;&gt;"",COUNTIF(G1113:H1113,"*"&amp;Helper_2!$C$3&amp;"*"),0)&gt;0,MAX($A$4:A1112)+1,0)</f>
        <v>0</v>
      </c>
      <c r="B1113" s="44">
        <v>1110</v>
      </c>
      <c r="C1113" s="44">
        <f>IF(E1113="","",IF(COUNTIF($G$4:G1113,G1113)=1,MAX($C$4:C1112)+1,""))</f>
        <v>1014</v>
      </c>
      <c r="D1113" s="44">
        <v>1110</v>
      </c>
      <c r="E1113" s="50" t="s">
        <v>4568</v>
      </c>
      <c r="F1113" s="50" t="s">
        <v>11720</v>
      </c>
      <c r="G1113" s="50" t="s">
        <v>1658</v>
      </c>
      <c r="H1113" s="50" t="s">
        <v>1658</v>
      </c>
      <c r="I1113" s="50" t="s">
        <v>2389</v>
      </c>
      <c r="J1113" s="50">
        <v>2258461</v>
      </c>
      <c r="K1113" s="50" t="s">
        <v>7</v>
      </c>
      <c r="L1113" s="50" t="s">
        <v>9</v>
      </c>
      <c r="M1113" s="50" t="s">
        <v>143</v>
      </c>
      <c r="N1113" s="50" t="s">
        <v>6261</v>
      </c>
      <c r="O1113" s="50">
        <v>995224</v>
      </c>
      <c r="P1113" s="50" t="s">
        <v>6268</v>
      </c>
      <c r="Q1113" s="50" t="s">
        <v>2977</v>
      </c>
      <c r="R1113" s="50" t="s">
        <v>15</v>
      </c>
      <c r="S1113" s="50" t="s">
        <v>11721</v>
      </c>
      <c r="T1113" s="4" t="s">
        <v>11721</v>
      </c>
      <c r="U1113" s="4">
        <v>0</v>
      </c>
    </row>
    <row r="1114" spans="1:21" x14ac:dyDescent="0.25">
      <c r="A1114" s="44">
        <f>IF(IF(Helper_2!$C$3&lt;&gt;"",COUNTIF(G1114:H1114,"*"&amp;Helper_2!$C$3&amp;"*"),0)&gt;0,MAX($A$4:A1113)+1,0)</f>
        <v>0</v>
      </c>
      <c r="B1114" s="44">
        <v>1111</v>
      </c>
      <c r="C1114" s="44">
        <f>IF(E1114="","",IF(COUNTIF($G$4:G1114,G1114)=1,MAX($C$4:C1113)+1,""))</f>
        <v>1015</v>
      </c>
      <c r="D1114" s="44">
        <v>1111</v>
      </c>
      <c r="E1114" s="50" t="s">
        <v>5499</v>
      </c>
      <c r="F1114" s="50" t="s">
        <v>9695</v>
      </c>
      <c r="G1114" s="50" t="s">
        <v>3609</v>
      </c>
      <c r="H1114" s="50" t="s">
        <v>3609</v>
      </c>
      <c r="I1114" s="50" t="s">
        <v>2389</v>
      </c>
      <c r="J1114" s="50">
        <v>2258457</v>
      </c>
      <c r="K1114" s="50" t="s">
        <v>7</v>
      </c>
      <c r="L1114" s="50" t="s">
        <v>2656</v>
      </c>
      <c r="M1114" s="50" t="s">
        <v>143</v>
      </c>
      <c r="N1114" s="50" t="s">
        <v>88</v>
      </c>
      <c r="O1114" s="50">
        <v>1046885</v>
      </c>
      <c r="P1114" s="50" t="s">
        <v>6318</v>
      </c>
      <c r="Q1114" s="50" t="s">
        <v>3610</v>
      </c>
      <c r="R1114" s="50" t="s">
        <v>10</v>
      </c>
      <c r="S1114" s="50" t="s">
        <v>9696</v>
      </c>
      <c r="T1114" s="4" t="s">
        <v>9696</v>
      </c>
      <c r="U1114" s="4">
        <v>0</v>
      </c>
    </row>
    <row r="1115" spans="1:21" x14ac:dyDescent="0.25">
      <c r="A1115" s="44">
        <f>IF(IF(Helper_2!$C$3&lt;&gt;"",COUNTIF(G1115:H1115,"*"&amp;Helper_2!$C$3&amp;"*"),0)&gt;0,MAX($A$4:A1114)+1,0)</f>
        <v>0</v>
      </c>
      <c r="B1115" s="44">
        <v>1112</v>
      </c>
      <c r="C1115" s="44">
        <f>IF(E1115="","",IF(COUNTIF($G$4:G1115,G1115)=1,MAX($C$4:C1114)+1,""))</f>
        <v>1016</v>
      </c>
      <c r="D1115" s="44">
        <v>1112</v>
      </c>
      <c r="E1115" s="50" t="s">
        <v>5498</v>
      </c>
      <c r="F1115" s="50" t="s">
        <v>9693</v>
      </c>
      <c r="G1115" s="50" t="s">
        <v>3607</v>
      </c>
      <c r="H1115" s="50" t="s">
        <v>3607</v>
      </c>
      <c r="I1115" s="50" t="s">
        <v>2389</v>
      </c>
      <c r="J1115" s="50">
        <v>2258456</v>
      </c>
      <c r="K1115" s="50" t="s">
        <v>7</v>
      </c>
      <c r="L1115" s="50" t="s">
        <v>2656</v>
      </c>
      <c r="M1115" s="50" t="s">
        <v>143</v>
      </c>
      <c r="N1115" s="50" t="s">
        <v>88</v>
      </c>
      <c r="O1115" s="50">
        <v>1046885</v>
      </c>
      <c r="P1115" s="50" t="s">
        <v>6318</v>
      </c>
      <c r="Q1115" s="50" t="s">
        <v>3608</v>
      </c>
      <c r="R1115" s="50" t="s">
        <v>10</v>
      </c>
      <c r="S1115" s="50" t="s">
        <v>9694</v>
      </c>
      <c r="T1115" s="4" t="s">
        <v>9694</v>
      </c>
      <c r="U1115" s="4">
        <v>0</v>
      </c>
    </row>
    <row r="1116" spans="1:21" x14ac:dyDescent="0.25">
      <c r="A1116" s="44">
        <f>IF(IF(Helper_2!$C$3&lt;&gt;"",COUNTIF(G1116:H1116,"*"&amp;Helper_2!$C$3&amp;"*"),0)&gt;0,MAX($A$4:A1115)+1,0)</f>
        <v>0</v>
      </c>
      <c r="B1116" s="44">
        <v>1113</v>
      </c>
      <c r="C1116" s="44">
        <f>IF(E1116="","",IF(COUNTIF($G$4:G1116,G1116)=1,MAX($C$4:C1115)+1,""))</f>
        <v>1017</v>
      </c>
      <c r="D1116" s="44">
        <v>1113</v>
      </c>
      <c r="E1116" s="50" t="s">
        <v>5497</v>
      </c>
      <c r="F1116" s="50" t="s">
        <v>9691</v>
      </c>
      <c r="G1116" s="50" t="s">
        <v>3605</v>
      </c>
      <c r="H1116" s="50" t="s">
        <v>3605</v>
      </c>
      <c r="I1116" s="50" t="s">
        <v>2389</v>
      </c>
      <c r="J1116" s="50">
        <v>2258455</v>
      </c>
      <c r="K1116" s="50" t="s">
        <v>7</v>
      </c>
      <c r="L1116" s="50" t="s">
        <v>2656</v>
      </c>
      <c r="M1116" s="50" t="s">
        <v>143</v>
      </c>
      <c r="N1116" s="50" t="s">
        <v>88</v>
      </c>
      <c r="O1116" s="50">
        <v>1046885</v>
      </c>
      <c r="P1116" s="50" t="s">
        <v>6318</v>
      </c>
      <c r="Q1116" s="50" t="s">
        <v>3606</v>
      </c>
      <c r="R1116" s="50" t="s">
        <v>10</v>
      </c>
      <c r="S1116" s="50" t="s">
        <v>9692</v>
      </c>
      <c r="T1116" s="4" t="s">
        <v>9692</v>
      </c>
      <c r="U1116" s="4">
        <v>0</v>
      </c>
    </row>
    <row r="1117" spans="1:21" x14ac:dyDescent="0.25">
      <c r="A1117" s="44">
        <f>IF(IF(Helper_2!$C$3&lt;&gt;"",COUNTIF(G1117:H1117,"*"&amp;Helper_2!$C$3&amp;"*"),0)&gt;0,MAX($A$4:A1116)+1,0)</f>
        <v>0</v>
      </c>
      <c r="B1117" s="44">
        <v>1114</v>
      </c>
      <c r="C1117" s="44" t="str">
        <f>IF(E1117="","",IF(COUNTIF($G$4:G1117,G1117)=1,MAX($C$4:C1116)+1,""))</f>
        <v/>
      </c>
      <c r="D1117" s="44">
        <v>1114</v>
      </c>
      <c r="E1117" s="50" t="s">
        <v>5497</v>
      </c>
      <c r="F1117" s="50" t="s">
        <v>9689</v>
      </c>
      <c r="G1117" s="50" t="s">
        <v>3605</v>
      </c>
      <c r="H1117" s="50" t="s">
        <v>3605</v>
      </c>
      <c r="I1117" s="50" t="s">
        <v>2389</v>
      </c>
      <c r="J1117" s="50">
        <v>2258454</v>
      </c>
      <c r="K1117" s="50" t="s">
        <v>7</v>
      </c>
      <c r="L1117" s="50" t="s">
        <v>2656</v>
      </c>
      <c r="M1117" s="50" t="s">
        <v>143</v>
      </c>
      <c r="N1117" s="50" t="s">
        <v>88</v>
      </c>
      <c r="O1117" s="50">
        <v>1046885</v>
      </c>
      <c r="P1117" s="50" t="s">
        <v>6318</v>
      </c>
      <c r="Q1117" s="50" t="s">
        <v>3606</v>
      </c>
      <c r="R1117" s="50" t="s">
        <v>10</v>
      </c>
      <c r="S1117" s="50" t="s">
        <v>9690</v>
      </c>
      <c r="T1117" s="4" t="s">
        <v>9690</v>
      </c>
      <c r="U1117" s="4">
        <v>0</v>
      </c>
    </row>
    <row r="1118" spans="1:21" x14ac:dyDescent="0.25">
      <c r="A1118" s="44">
        <f>IF(IF(Helper_2!$C$3&lt;&gt;"",COUNTIF(G1118:H1118,"*"&amp;Helper_2!$C$3&amp;"*"),0)&gt;0,MAX($A$4:A1117)+1,0)</f>
        <v>0</v>
      </c>
      <c r="B1118" s="44">
        <v>1115</v>
      </c>
      <c r="C1118" s="44">
        <f>IF(E1118="","",IF(COUNTIF($G$4:G1118,G1118)=1,MAX($C$4:C1117)+1,""))</f>
        <v>1018</v>
      </c>
      <c r="D1118" s="44">
        <v>1115</v>
      </c>
      <c r="E1118" s="50" t="s">
        <v>5495</v>
      </c>
      <c r="F1118" s="50" t="s">
        <v>9685</v>
      </c>
      <c r="G1118" s="50" t="s">
        <v>3601</v>
      </c>
      <c r="H1118" s="50" t="s">
        <v>3601</v>
      </c>
      <c r="I1118" s="50" t="s">
        <v>2389</v>
      </c>
      <c r="J1118" s="50">
        <v>2258453</v>
      </c>
      <c r="K1118" s="50" t="s">
        <v>7</v>
      </c>
      <c r="L1118" s="50" t="s">
        <v>2656</v>
      </c>
      <c r="M1118" s="50" t="s">
        <v>143</v>
      </c>
      <c r="N1118" s="50" t="s">
        <v>88</v>
      </c>
      <c r="O1118" s="50">
        <v>1046885</v>
      </c>
      <c r="P1118" s="50" t="s">
        <v>6318</v>
      </c>
      <c r="Q1118" s="50" t="s">
        <v>3602</v>
      </c>
      <c r="R1118" s="50" t="s">
        <v>10</v>
      </c>
      <c r="S1118" s="50" t="s">
        <v>9686</v>
      </c>
      <c r="T1118" s="4" t="s">
        <v>9686</v>
      </c>
      <c r="U1118" s="4">
        <v>0</v>
      </c>
    </row>
    <row r="1119" spans="1:21" x14ac:dyDescent="0.25">
      <c r="A1119" s="44">
        <f>IF(IF(Helper_2!$C$3&lt;&gt;"",COUNTIF(G1119:H1119,"*"&amp;Helper_2!$C$3&amp;"*"),0)&gt;0,MAX($A$4:A1118)+1,0)</f>
        <v>0</v>
      </c>
      <c r="B1119" s="44">
        <v>1116</v>
      </c>
      <c r="C1119" s="44">
        <f>IF(E1119="","",IF(COUNTIF($G$4:G1119,G1119)=1,MAX($C$4:C1118)+1,""))</f>
        <v>1019</v>
      </c>
      <c r="D1119" s="44">
        <v>1116</v>
      </c>
      <c r="E1119" s="50" t="s">
        <v>5496</v>
      </c>
      <c r="F1119" s="50" t="s">
        <v>9687</v>
      </c>
      <c r="G1119" s="50" t="s">
        <v>3603</v>
      </c>
      <c r="H1119" s="50" t="s">
        <v>3603</v>
      </c>
      <c r="I1119" s="50" t="s">
        <v>2389</v>
      </c>
      <c r="J1119" s="50">
        <v>2258452</v>
      </c>
      <c r="K1119" s="50" t="s">
        <v>7</v>
      </c>
      <c r="L1119" s="50" t="s">
        <v>2656</v>
      </c>
      <c r="M1119" s="50" t="s">
        <v>143</v>
      </c>
      <c r="N1119" s="50" t="s">
        <v>88</v>
      </c>
      <c r="O1119" s="50">
        <v>1046885</v>
      </c>
      <c r="P1119" s="50" t="s">
        <v>6318</v>
      </c>
      <c r="Q1119" s="50" t="s">
        <v>3604</v>
      </c>
      <c r="R1119" s="50" t="s">
        <v>10</v>
      </c>
      <c r="S1119" s="50" t="s">
        <v>9688</v>
      </c>
      <c r="T1119" s="4" t="s">
        <v>9688</v>
      </c>
      <c r="U1119" s="4">
        <v>0</v>
      </c>
    </row>
    <row r="1120" spans="1:21" x14ac:dyDescent="0.25">
      <c r="A1120" s="44">
        <f>IF(IF(Helper_2!$C$3&lt;&gt;"",COUNTIF(G1120:H1120,"*"&amp;Helper_2!$C$3&amp;"*"),0)&gt;0,MAX($A$4:A1119)+1,0)</f>
        <v>0</v>
      </c>
      <c r="B1120" s="44">
        <v>1117</v>
      </c>
      <c r="C1120" s="44">
        <f>IF(E1120="","",IF(COUNTIF($G$4:G1120,G1120)=1,MAX($C$4:C1119)+1,""))</f>
        <v>1020</v>
      </c>
      <c r="D1120" s="44">
        <v>1117</v>
      </c>
      <c r="E1120" s="50" t="s">
        <v>5494</v>
      </c>
      <c r="F1120" s="50" t="s">
        <v>9683</v>
      </c>
      <c r="G1120" s="50" t="s">
        <v>3599</v>
      </c>
      <c r="H1120" s="50" t="s">
        <v>3599</v>
      </c>
      <c r="I1120" s="50" t="s">
        <v>2389</v>
      </c>
      <c r="J1120" s="50">
        <v>2258450</v>
      </c>
      <c r="K1120" s="50" t="s">
        <v>7</v>
      </c>
      <c r="L1120" s="50" t="s">
        <v>2656</v>
      </c>
      <c r="M1120" s="50" t="s">
        <v>143</v>
      </c>
      <c r="N1120" s="50" t="s">
        <v>88</v>
      </c>
      <c r="O1120" s="50">
        <v>1046885</v>
      </c>
      <c r="P1120" s="50" t="s">
        <v>6318</v>
      </c>
      <c r="Q1120" s="50" t="s">
        <v>3600</v>
      </c>
      <c r="R1120" s="50" t="s">
        <v>10</v>
      </c>
      <c r="S1120" s="50" t="s">
        <v>9684</v>
      </c>
      <c r="T1120" s="4" t="s">
        <v>9684</v>
      </c>
      <c r="U1120" s="4">
        <v>0</v>
      </c>
    </row>
    <row r="1121" spans="1:21" x14ac:dyDescent="0.25">
      <c r="A1121" s="44">
        <f>IF(IF(Helper_2!$C$3&lt;&gt;"",COUNTIF(G1121:H1121,"*"&amp;Helper_2!$C$3&amp;"*"),0)&gt;0,MAX($A$4:A1120)+1,0)</f>
        <v>0</v>
      </c>
      <c r="B1121" s="44">
        <v>1118</v>
      </c>
      <c r="C1121" s="44">
        <f>IF(E1121="","",IF(COUNTIF($G$4:G1121,G1121)=1,MAX($C$4:C1120)+1,""))</f>
        <v>1021</v>
      </c>
      <c r="D1121" s="44">
        <v>1118</v>
      </c>
      <c r="E1121" s="50" t="s">
        <v>5493</v>
      </c>
      <c r="F1121" s="50" t="s">
        <v>9681</v>
      </c>
      <c r="G1121" s="50" t="s">
        <v>3597</v>
      </c>
      <c r="H1121" s="50" t="s">
        <v>3597</v>
      </c>
      <c r="I1121" s="50" t="s">
        <v>2389</v>
      </c>
      <c r="J1121" s="50">
        <v>2258447</v>
      </c>
      <c r="K1121" s="50" t="s">
        <v>7</v>
      </c>
      <c r="L1121" s="50" t="s">
        <v>2656</v>
      </c>
      <c r="M1121" s="50" t="s">
        <v>143</v>
      </c>
      <c r="N1121" s="50" t="s">
        <v>88</v>
      </c>
      <c r="O1121" s="50">
        <v>1046885</v>
      </c>
      <c r="P1121" s="50" t="s">
        <v>6318</v>
      </c>
      <c r="Q1121" s="50" t="s">
        <v>3598</v>
      </c>
      <c r="R1121" s="50" t="s">
        <v>10</v>
      </c>
      <c r="S1121" s="50" t="s">
        <v>9682</v>
      </c>
      <c r="T1121" s="4" t="s">
        <v>9682</v>
      </c>
      <c r="U1121" s="4">
        <v>0</v>
      </c>
    </row>
    <row r="1122" spans="1:21" x14ac:dyDescent="0.25">
      <c r="A1122" s="44">
        <f>IF(IF(Helper_2!$C$3&lt;&gt;"",COUNTIF(G1122:H1122,"*"&amp;Helper_2!$C$3&amp;"*"),0)&gt;0,MAX($A$4:A1121)+1,0)</f>
        <v>0</v>
      </c>
      <c r="B1122" s="44">
        <v>1119</v>
      </c>
      <c r="C1122" s="44">
        <f>IF(E1122="","",IF(COUNTIF($G$4:G1122,G1122)=1,MAX($C$4:C1121)+1,""))</f>
        <v>1022</v>
      </c>
      <c r="D1122" s="44">
        <v>1119</v>
      </c>
      <c r="E1122" s="50" t="s">
        <v>4336</v>
      </c>
      <c r="F1122" s="50" t="s">
        <v>11722</v>
      </c>
      <c r="G1122" s="50" t="s">
        <v>1516</v>
      </c>
      <c r="H1122" s="50" t="s">
        <v>1516</v>
      </c>
      <c r="I1122" s="50" t="s">
        <v>2389</v>
      </c>
      <c r="J1122" s="50">
        <v>2258442</v>
      </c>
      <c r="K1122" s="50" t="s">
        <v>7</v>
      </c>
      <c r="L1122" s="50" t="s">
        <v>9</v>
      </c>
      <c r="M1122" s="50" t="s">
        <v>143</v>
      </c>
      <c r="N1122" s="50" t="s">
        <v>6261</v>
      </c>
      <c r="O1122" s="50">
        <v>995224</v>
      </c>
      <c r="P1122" s="50" t="s">
        <v>6268</v>
      </c>
      <c r="Q1122" s="50" t="s">
        <v>2844</v>
      </c>
      <c r="R1122" s="50" t="s">
        <v>15</v>
      </c>
      <c r="S1122" s="50" t="s">
        <v>11723</v>
      </c>
      <c r="T1122" s="4" t="s">
        <v>11723</v>
      </c>
      <c r="U1122" s="4">
        <v>0</v>
      </c>
    </row>
    <row r="1123" spans="1:21" x14ac:dyDescent="0.25">
      <c r="A1123" s="44">
        <f>IF(IF(Helper_2!$C$3&lt;&gt;"",COUNTIF(G1123:H1123,"*"&amp;Helper_2!$C$3&amp;"*"),0)&gt;0,MAX($A$4:A1122)+1,0)</f>
        <v>0</v>
      </c>
      <c r="B1123" s="44">
        <v>1120</v>
      </c>
      <c r="C1123" s="44">
        <f>IF(E1123="","",IF(COUNTIF($G$4:G1123,G1123)=1,MAX($C$4:C1122)+1,""))</f>
        <v>1023</v>
      </c>
      <c r="D1123" s="44">
        <v>1120</v>
      </c>
      <c r="E1123" s="50" t="s">
        <v>4310</v>
      </c>
      <c r="F1123" s="50" t="s">
        <v>7732</v>
      </c>
      <c r="G1123" s="50" t="s">
        <v>1491</v>
      </c>
      <c r="H1123" s="50" t="s">
        <v>1491</v>
      </c>
      <c r="I1123" s="50" t="s">
        <v>2389</v>
      </c>
      <c r="J1123" s="50">
        <v>2258440</v>
      </c>
      <c r="K1123" s="50" t="s">
        <v>7</v>
      </c>
      <c r="L1123" s="50" t="s">
        <v>9</v>
      </c>
      <c r="M1123" s="50" t="s">
        <v>143</v>
      </c>
      <c r="N1123" s="50" t="s">
        <v>6263</v>
      </c>
      <c r="O1123" s="50">
        <v>1046884</v>
      </c>
      <c r="P1123" s="50" t="s">
        <v>6377</v>
      </c>
      <c r="Q1123" s="50" t="s">
        <v>381</v>
      </c>
      <c r="R1123" s="50" t="s">
        <v>15</v>
      </c>
      <c r="S1123" s="50" t="s">
        <v>11724</v>
      </c>
      <c r="T1123" s="4" t="s">
        <v>11724</v>
      </c>
      <c r="U1123" s="4">
        <v>0</v>
      </c>
    </row>
    <row r="1124" spans="1:21" x14ac:dyDescent="0.25">
      <c r="A1124" s="44">
        <f>IF(IF(Helper_2!$C$3&lt;&gt;"",COUNTIF(G1124:H1124,"*"&amp;Helper_2!$C$3&amp;"*"),0)&gt;0,MAX($A$4:A1123)+1,0)</f>
        <v>0</v>
      </c>
      <c r="B1124" s="44">
        <v>1121</v>
      </c>
      <c r="C1124" s="44">
        <f>IF(E1124="","",IF(COUNTIF($G$4:G1124,G1124)=1,MAX($C$4:C1123)+1,""))</f>
        <v>1024</v>
      </c>
      <c r="D1124" s="44">
        <v>1121</v>
      </c>
      <c r="E1124" s="50" t="s">
        <v>4311</v>
      </c>
      <c r="F1124" s="50" t="s">
        <v>7733</v>
      </c>
      <c r="G1124" s="50" t="s">
        <v>1492</v>
      </c>
      <c r="H1124" s="50" t="s">
        <v>1492</v>
      </c>
      <c r="I1124" s="50" t="s">
        <v>2389</v>
      </c>
      <c r="J1124" s="50">
        <v>2258439</v>
      </c>
      <c r="K1124" s="50" t="s">
        <v>7</v>
      </c>
      <c r="L1124" s="50" t="s">
        <v>9</v>
      </c>
      <c r="M1124" s="50" t="s">
        <v>143</v>
      </c>
      <c r="N1124" s="50" t="s">
        <v>6263</v>
      </c>
      <c r="O1124" s="50">
        <v>1046884</v>
      </c>
      <c r="P1124" s="50" t="s">
        <v>6377</v>
      </c>
      <c r="Q1124" s="50" t="s">
        <v>382</v>
      </c>
      <c r="R1124" s="50" t="s">
        <v>15</v>
      </c>
      <c r="S1124" s="50" t="s">
        <v>7734</v>
      </c>
      <c r="T1124" s="4" t="s">
        <v>7734</v>
      </c>
      <c r="U1124" s="4">
        <v>0.22</v>
      </c>
    </row>
    <row r="1125" spans="1:21" x14ac:dyDescent="0.25">
      <c r="A1125" s="44">
        <f>IF(IF(Helper_2!$C$3&lt;&gt;"",COUNTIF(G1125:H1125,"*"&amp;Helper_2!$C$3&amp;"*"),0)&gt;0,MAX($A$4:A1124)+1,0)</f>
        <v>0</v>
      </c>
      <c r="B1125" s="44">
        <v>1122</v>
      </c>
      <c r="C1125" s="44">
        <f>IF(E1125="","",IF(COUNTIF($G$4:G1125,G1125)=1,MAX($C$4:C1124)+1,""))</f>
        <v>1025</v>
      </c>
      <c r="D1125" s="44">
        <v>1122</v>
      </c>
      <c r="E1125" s="50" t="s">
        <v>4225</v>
      </c>
      <c r="F1125" s="50" t="s">
        <v>7578</v>
      </c>
      <c r="G1125" s="50" t="s">
        <v>2786</v>
      </c>
      <c r="H1125" s="50" t="s">
        <v>2786</v>
      </c>
      <c r="I1125" s="50" t="s">
        <v>2389</v>
      </c>
      <c r="J1125" s="50">
        <v>2258438</v>
      </c>
      <c r="K1125" s="50" t="s">
        <v>7</v>
      </c>
      <c r="L1125" s="50" t="s">
        <v>2656</v>
      </c>
      <c r="M1125" s="50" t="s">
        <v>143</v>
      </c>
      <c r="N1125" s="50" t="s">
        <v>6272</v>
      </c>
      <c r="O1125" s="50">
        <v>996662</v>
      </c>
      <c r="P1125" s="50" t="s">
        <v>6388</v>
      </c>
      <c r="Q1125" s="50" t="s">
        <v>2787</v>
      </c>
      <c r="R1125" s="50" t="s">
        <v>15</v>
      </c>
      <c r="S1125" s="50" t="s">
        <v>7579</v>
      </c>
      <c r="T1125" s="4" t="s">
        <v>7579</v>
      </c>
      <c r="U1125" s="4">
        <v>0</v>
      </c>
    </row>
    <row r="1126" spans="1:21" x14ac:dyDescent="0.25">
      <c r="A1126" s="44">
        <f>IF(IF(Helper_2!$C$3&lt;&gt;"",COUNTIF(G1126:H1126,"*"&amp;Helper_2!$C$3&amp;"*"),0)&gt;0,MAX($A$4:A1125)+1,0)</f>
        <v>0</v>
      </c>
      <c r="B1126" s="44">
        <v>1123</v>
      </c>
      <c r="C1126" s="44">
        <f>IF(E1126="","",IF(COUNTIF($G$4:G1126,G1126)=1,MAX($C$4:C1125)+1,""))</f>
        <v>1026</v>
      </c>
      <c r="D1126" s="44">
        <v>1123</v>
      </c>
      <c r="E1126" s="50" t="s">
        <v>4601</v>
      </c>
      <c r="F1126" s="50" t="s">
        <v>8256</v>
      </c>
      <c r="G1126" s="50" t="s">
        <v>1682</v>
      </c>
      <c r="H1126" s="50" t="s">
        <v>1682</v>
      </c>
      <c r="I1126" s="50" t="s">
        <v>2389</v>
      </c>
      <c r="J1126" s="50">
        <v>2258437</v>
      </c>
      <c r="K1126" s="50" t="s">
        <v>7</v>
      </c>
      <c r="L1126" s="50" t="s">
        <v>9</v>
      </c>
      <c r="M1126" s="50" t="s">
        <v>143</v>
      </c>
      <c r="N1126" s="50" t="s">
        <v>6261</v>
      </c>
      <c r="O1126" s="50">
        <v>995224</v>
      </c>
      <c r="P1126" s="50" t="s">
        <v>6268</v>
      </c>
      <c r="Q1126" s="50" t="s">
        <v>2998</v>
      </c>
      <c r="R1126" s="50" t="s">
        <v>15</v>
      </c>
      <c r="S1126" s="50" t="s">
        <v>8257</v>
      </c>
      <c r="T1126" s="4" t="s">
        <v>8257</v>
      </c>
      <c r="U1126" s="4">
        <v>70</v>
      </c>
    </row>
    <row r="1127" spans="1:21" x14ac:dyDescent="0.25">
      <c r="A1127" s="44">
        <f>IF(IF(Helper_2!$C$3&lt;&gt;"",COUNTIF(G1127:H1127,"*"&amp;Helper_2!$C$3&amp;"*"),0)&gt;0,MAX($A$4:A1126)+1,0)</f>
        <v>0</v>
      </c>
      <c r="B1127" s="44">
        <v>1124</v>
      </c>
      <c r="C1127" s="44">
        <f>IF(E1127="","",IF(COUNTIF($G$4:G1127,G1127)=1,MAX($C$4:C1126)+1,""))</f>
        <v>1027</v>
      </c>
      <c r="D1127" s="44">
        <v>1124</v>
      </c>
      <c r="E1127" s="50" t="s">
        <v>4899</v>
      </c>
      <c r="F1127" s="50" t="s">
        <v>8732</v>
      </c>
      <c r="G1127" s="50" t="s">
        <v>1873</v>
      </c>
      <c r="H1127" s="50" t="s">
        <v>1873</v>
      </c>
      <c r="I1127" s="50" t="s">
        <v>2389</v>
      </c>
      <c r="J1127" s="50">
        <v>2258436</v>
      </c>
      <c r="K1127" s="50" t="s">
        <v>7</v>
      </c>
      <c r="L1127" s="50" t="s">
        <v>9</v>
      </c>
      <c r="M1127" s="50" t="s">
        <v>143</v>
      </c>
      <c r="N1127" s="50" t="s">
        <v>6259</v>
      </c>
      <c r="O1127" s="50">
        <v>958678</v>
      </c>
      <c r="P1127" s="50" t="s">
        <v>6343</v>
      </c>
      <c r="Q1127" s="50" t="s">
        <v>657</v>
      </c>
      <c r="R1127" s="50" t="s">
        <v>15</v>
      </c>
      <c r="S1127" s="50" t="s">
        <v>8733</v>
      </c>
      <c r="T1127" s="4" t="s">
        <v>8733</v>
      </c>
      <c r="U1127" s="4">
        <v>0</v>
      </c>
    </row>
    <row r="1128" spans="1:21" x14ac:dyDescent="0.25">
      <c r="A1128" s="44">
        <f>IF(IF(Helper_2!$C$3&lt;&gt;"",COUNTIF(G1128:H1128,"*"&amp;Helper_2!$C$3&amp;"*"),0)&gt;0,MAX($A$4:A1127)+1,0)</f>
        <v>0</v>
      </c>
      <c r="B1128" s="44">
        <v>1125</v>
      </c>
      <c r="C1128" s="44">
        <f>IF(E1128="","",IF(COUNTIF($G$4:G1128,G1128)=1,MAX($C$4:C1127)+1,""))</f>
        <v>1028</v>
      </c>
      <c r="D1128" s="44">
        <v>1125</v>
      </c>
      <c r="E1128" s="50" t="s">
        <v>5158</v>
      </c>
      <c r="F1128" s="50" t="s">
        <v>9137</v>
      </c>
      <c r="G1128" s="50" t="s">
        <v>3349</v>
      </c>
      <c r="H1128" s="50" t="s">
        <v>3349</v>
      </c>
      <c r="I1128" s="50" t="s">
        <v>2389</v>
      </c>
      <c r="J1128" s="50">
        <v>2258425</v>
      </c>
      <c r="K1128" s="50" t="s">
        <v>7</v>
      </c>
      <c r="L1128" s="50" t="s">
        <v>2661</v>
      </c>
      <c r="M1128" s="50" t="s">
        <v>143</v>
      </c>
      <c r="N1128" s="50" t="s">
        <v>6261</v>
      </c>
      <c r="O1128" s="50">
        <v>995202</v>
      </c>
      <c r="P1128" s="50" t="s">
        <v>6266</v>
      </c>
      <c r="Q1128" s="50" t="s">
        <v>3350</v>
      </c>
      <c r="R1128" s="50" t="s">
        <v>10</v>
      </c>
      <c r="S1128" s="50" t="s">
        <v>9138</v>
      </c>
      <c r="T1128" s="4" t="s">
        <v>9138</v>
      </c>
      <c r="U1128" s="4">
        <v>0.90700000000000003</v>
      </c>
    </row>
    <row r="1129" spans="1:21" x14ac:dyDescent="0.25">
      <c r="A1129" s="44">
        <f>IF(IF(Helper_2!$C$3&lt;&gt;"",COUNTIF(G1129:H1129,"*"&amp;Helper_2!$C$3&amp;"*"),0)&gt;0,MAX($A$4:A1128)+1,0)</f>
        <v>0</v>
      </c>
      <c r="B1129" s="44">
        <v>1126</v>
      </c>
      <c r="C1129" s="44">
        <f>IF(E1129="","",IF(COUNTIF($G$4:G1129,G1129)=1,MAX($C$4:C1128)+1,""))</f>
        <v>1029</v>
      </c>
      <c r="D1129" s="44">
        <v>1126</v>
      </c>
      <c r="E1129" s="50" t="s">
        <v>5164</v>
      </c>
      <c r="F1129" s="50" t="s">
        <v>9150</v>
      </c>
      <c r="G1129" s="50" t="s">
        <v>3355</v>
      </c>
      <c r="H1129" s="50" t="s">
        <v>3355</v>
      </c>
      <c r="I1129" s="50" t="s">
        <v>2389</v>
      </c>
      <c r="J1129" s="50">
        <v>2258422</v>
      </c>
      <c r="K1129" s="50" t="s">
        <v>7</v>
      </c>
      <c r="L1129" s="50" t="s">
        <v>2661</v>
      </c>
      <c r="M1129" s="50" t="s">
        <v>143</v>
      </c>
      <c r="N1129" s="50" t="s">
        <v>6261</v>
      </c>
      <c r="O1129" s="50">
        <v>995202</v>
      </c>
      <c r="P1129" s="50" t="s">
        <v>6266</v>
      </c>
      <c r="Q1129" s="50" t="s">
        <v>3356</v>
      </c>
      <c r="R1129" s="50" t="s">
        <v>10</v>
      </c>
      <c r="S1129" s="50" t="s">
        <v>9151</v>
      </c>
      <c r="T1129" s="4" t="s">
        <v>9151</v>
      </c>
      <c r="U1129" s="4">
        <v>0.33100000000000002</v>
      </c>
    </row>
    <row r="1130" spans="1:21" x14ac:dyDescent="0.25">
      <c r="A1130" s="44">
        <f>IF(IF(Helper_2!$C$3&lt;&gt;"",COUNTIF(G1130:H1130,"*"&amp;Helper_2!$C$3&amp;"*"),0)&gt;0,MAX($A$4:A1129)+1,0)</f>
        <v>0</v>
      </c>
      <c r="B1130" s="44">
        <v>1127</v>
      </c>
      <c r="C1130" s="44">
        <f>IF(E1130="","",IF(COUNTIF($G$4:G1130,G1130)=1,MAX($C$4:C1129)+1,""))</f>
        <v>1030</v>
      </c>
      <c r="D1130" s="44">
        <v>1127</v>
      </c>
      <c r="E1130" s="50" t="s">
        <v>5163</v>
      </c>
      <c r="F1130" s="50" t="s">
        <v>9148</v>
      </c>
      <c r="G1130" s="50" t="s">
        <v>3353</v>
      </c>
      <c r="H1130" s="50" t="s">
        <v>3353</v>
      </c>
      <c r="I1130" s="50" t="s">
        <v>2389</v>
      </c>
      <c r="J1130" s="50">
        <v>2258421</v>
      </c>
      <c r="K1130" s="50" t="s">
        <v>7</v>
      </c>
      <c r="L1130" s="50" t="s">
        <v>2661</v>
      </c>
      <c r="M1130" s="50" t="s">
        <v>143</v>
      </c>
      <c r="N1130" s="50" t="s">
        <v>6261</v>
      </c>
      <c r="O1130" s="50">
        <v>995202</v>
      </c>
      <c r="P1130" s="50" t="s">
        <v>6266</v>
      </c>
      <c r="Q1130" s="50" t="s">
        <v>3354</v>
      </c>
      <c r="R1130" s="50" t="s">
        <v>10</v>
      </c>
      <c r="S1130" s="50" t="s">
        <v>9149</v>
      </c>
      <c r="T1130" s="4" t="s">
        <v>9149</v>
      </c>
      <c r="U1130" s="4">
        <v>0.80200000000000005</v>
      </c>
    </row>
    <row r="1131" spans="1:21" x14ac:dyDescent="0.25">
      <c r="A1131" s="44">
        <f>IF(IF(Helper_2!$C$3&lt;&gt;"",COUNTIF(G1131:H1131,"*"&amp;Helper_2!$C$3&amp;"*"),0)&gt;0,MAX($A$4:A1130)+1,0)</f>
        <v>0</v>
      </c>
      <c r="B1131" s="44">
        <v>1128</v>
      </c>
      <c r="C1131" s="44">
        <f>IF(E1131="","",IF(COUNTIF($G$4:G1131,G1131)=1,MAX($C$4:C1130)+1,""))</f>
        <v>1031</v>
      </c>
      <c r="D1131" s="44">
        <v>1128</v>
      </c>
      <c r="E1131" s="50" t="s">
        <v>5162</v>
      </c>
      <c r="F1131" s="50" t="s">
        <v>9146</v>
      </c>
      <c r="G1131" s="50" t="s">
        <v>3351</v>
      </c>
      <c r="H1131" s="50" t="s">
        <v>3351</v>
      </c>
      <c r="I1131" s="50" t="s">
        <v>2389</v>
      </c>
      <c r="J1131" s="50">
        <v>2258216</v>
      </c>
      <c r="K1131" s="50" t="s">
        <v>7</v>
      </c>
      <c r="L1131" s="50" t="s">
        <v>2661</v>
      </c>
      <c r="M1131" s="50" t="s">
        <v>143</v>
      </c>
      <c r="N1131" s="50" t="s">
        <v>6261</v>
      </c>
      <c r="O1131" s="50">
        <v>995202</v>
      </c>
      <c r="P1131" s="50" t="s">
        <v>6266</v>
      </c>
      <c r="Q1131" s="50" t="s">
        <v>3352</v>
      </c>
      <c r="R1131" s="50" t="s">
        <v>15</v>
      </c>
      <c r="S1131" s="50" t="s">
        <v>9147</v>
      </c>
      <c r="T1131" s="4" t="s">
        <v>9147</v>
      </c>
      <c r="U1131" s="4">
        <v>0.81</v>
      </c>
    </row>
    <row r="1132" spans="1:21" x14ac:dyDescent="0.25">
      <c r="A1132" s="44">
        <f>IF(IF(Helper_2!$C$3&lt;&gt;"",COUNTIF(G1132:H1132,"*"&amp;Helper_2!$C$3&amp;"*"),0)&gt;0,MAX($A$4:A1131)+1,0)</f>
        <v>0</v>
      </c>
      <c r="B1132" s="44">
        <v>1129</v>
      </c>
      <c r="C1132" s="44">
        <f>IF(E1132="","",IF(COUNTIF($G$4:G1132,G1132)=1,MAX($C$4:C1131)+1,""))</f>
        <v>1032</v>
      </c>
      <c r="D1132" s="44">
        <v>1129</v>
      </c>
      <c r="E1132" s="50" t="s">
        <v>4673</v>
      </c>
      <c r="F1132" s="50" t="s">
        <v>8365</v>
      </c>
      <c r="G1132" s="50" t="s">
        <v>1728</v>
      </c>
      <c r="H1132" s="50" t="s">
        <v>1728</v>
      </c>
      <c r="I1132" s="50" t="s">
        <v>2389</v>
      </c>
      <c r="J1132" s="50">
        <v>2258203</v>
      </c>
      <c r="K1132" s="50" t="s">
        <v>7</v>
      </c>
      <c r="L1132" s="50" t="s">
        <v>9</v>
      </c>
      <c r="M1132" s="50" t="s">
        <v>143</v>
      </c>
      <c r="N1132" s="50" t="s">
        <v>143</v>
      </c>
      <c r="O1132" s="50">
        <v>1046864</v>
      </c>
      <c r="P1132" s="50" t="s">
        <v>6349</v>
      </c>
      <c r="Q1132" s="50" t="s">
        <v>560</v>
      </c>
      <c r="R1132" s="50" t="s">
        <v>15</v>
      </c>
      <c r="S1132" s="50" t="s">
        <v>8366</v>
      </c>
      <c r="T1132" s="4" t="s">
        <v>8366</v>
      </c>
      <c r="U1132" s="4">
        <v>0</v>
      </c>
    </row>
    <row r="1133" spans="1:21" x14ac:dyDescent="0.25">
      <c r="A1133" s="44">
        <f>IF(IF(Helper_2!$C$3&lt;&gt;"",COUNTIF(G1133:H1133,"*"&amp;Helper_2!$C$3&amp;"*"),0)&gt;0,MAX($A$4:A1132)+1,0)</f>
        <v>0</v>
      </c>
      <c r="B1133" s="44">
        <v>1130</v>
      </c>
      <c r="C1133" s="44">
        <f>IF(E1133="","",IF(COUNTIF($G$4:G1133,G1133)=1,MAX($C$4:C1132)+1,""))</f>
        <v>1033</v>
      </c>
      <c r="D1133" s="44">
        <v>1130</v>
      </c>
      <c r="E1133" s="50" t="s">
        <v>4854</v>
      </c>
      <c r="F1133" s="50" t="s">
        <v>8671</v>
      </c>
      <c r="G1133" s="50" t="s">
        <v>3162</v>
      </c>
      <c r="H1133" s="50" t="s">
        <v>3162</v>
      </c>
      <c r="I1133" s="50" t="s">
        <v>2389</v>
      </c>
      <c r="J1133" s="50">
        <v>2258190</v>
      </c>
      <c r="K1133" s="50" t="s">
        <v>7</v>
      </c>
      <c r="L1133" s="50" t="s">
        <v>2661</v>
      </c>
      <c r="M1133" s="50" t="s">
        <v>143</v>
      </c>
      <c r="N1133" s="50" t="s">
        <v>6261</v>
      </c>
      <c r="O1133" s="50">
        <v>995202</v>
      </c>
      <c r="P1133" s="50" t="s">
        <v>6266</v>
      </c>
      <c r="Q1133" s="50" t="s">
        <v>3163</v>
      </c>
      <c r="R1133" s="50" t="s">
        <v>10</v>
      </c>
      <c r="S1133" s="50" t="s">
        <v>8672</v>
      </c>
      <c r="T1133" s="4" t="s">
        <v>8672</v>
      </c>
      <c r="U1133" s="4">
        <v>0.43099999999999999</v>
      </c>
    </row>
    <row r="1134" spans="1:21" x14ac:dyDescent="0.25">
      <c r="A1134" s="44">
        <f>IF(IF(Helper_2!$C$3&lt;&gt;"",COUNTIF(G1134:H1134,"*"&amp;Helper_2!$C$3&amp;"*"),0)&gt;0,MAX($A$4:A1133)+1,0)</f>
        <v>0</v>
      </c>
      <c r="B1134" s="44">
        <v>1131</v>
      </c>
      <c r="C1134" s="44">
        <f>IF(E1134="","",IF(COUNTIF($G$4:G1134,G1134)=1,MAX($C$4:C1133)+1,""))</f>
        <v>1034</v>
      </c>
      <c r="D1134" s="44">
        <v>1131</v>
      </c>
      <c r="E1134" s="50" t="s">
        <v>5079</v>
      </c>
      <c r="F1134" s="50" t="s">
        <v>9006</v>
      </c>
      <c r="G1134" s="50" t="s">
        <v>3300</v>
      </c>
      <c r="H1134" s="50" t="s">
        <v>3300</v>
      </c>
      <c r="I1134" s="50" t="s">
        <v>2389</v>
      </c>
      <c r="J1134" s="50">
        <v>2258188</v>
      </c>
      <c r="K1134" s="50" t="s">
        <v>7</v>
      </c>
      <c r="L1134" s="50" t="s">
        <v>2661</v>
      </c>
      <c r="M1134" s="50" t="s">
        <v>143</v>
      </c>
      <c r="N1134" s="50" t="s">
        <v>6261</v>
      </c>
      <c r="O1134" s="50">
        <v>995202</v>
      </c>
      <c r="P1134" s="50" t="s">
        <v>6266</v>
      </c>
      <c r="Q1134" s="50" t="s">
        <v>3301</v>
      </c>
      <c r="R1134" s="50" t="s">
        <v>10</v>
      </c>
      <c r="S1134" s="50" t="s">
        <v>9007</v>
      </c>
      <c r="T1134" s="4" t="s">
        <v>9007</v>
      </c>
      <c r="U1134" s="4">
        <v>1.39</v>
      </c>
    </row>
    <row r="1135" spans="1:21" x14ac:dyDescent="0.25">
      <c r="A1135" s="44">
        <f>IF(IF(Helper_2!$C$3&lt;&gt;"",COUNTIF(G1135:H1135,"*"&amp;Helper_2!$C$3&amp;"*"),0)&gt;0,MAX($A$4:A1134)+1,0)</f>
        <v>0</v>
      </c>
      <c r="B1135" s="44">
        <v>1132</v>
      </c>
      <c r="C1135" s="44">
        <f>IF(E1135="","",IF(COUNTIF($G$4:G1135,G1135)=1,MAX($C$4:C1134)+1,""))</f>
        <v>1035</v>
      </c>
      <c r="D1135" s="44">
        <v>1132</v>
      </c>
      <c r="E1135" s="50" t="s">
        <v>5156</v>
      </c>
      <c r="F1135" s="50" t="s">
        <v>9133</v>
      </c>
      <c r="G1135" s="50" t="s">
        <v>2042</v>
      </c>
      <c r="H1135" s="50" t="s">
        <v>2042</v>
      </c>
      <c r="I1135" s="50" t="s">
        <v>2389</v>
      </c>
      <c r="J1135" s="50">
        <v>2258186</v>
      </c>
      <c r="K1135" s="50" t="s">
        <v>7</v>
      </c>
      <c r="L1135" s="50" t="s">
        <v>9</v>
      </c>
      <c r="M1135" s="50" t="s">
        <v>143</v>
      </c>
      <c r="N1135" s="50" t="s">
        <v>6261</v>
      </c>
      <c r="O1135" s="50">
        <v>995202</v>
      </c>
      <c r="P1135" s="50" t="s">
        <v>6266</v>
      </c>
      <c r="Q1135" s="50" t="s">
        <v>796</v>
      </c>
      <c r="R1135" s="50" t="s">
        <v>15</v>
      </c>
      <c r="S1135" s="50" t="s">
        <v>9134</v>
      </c>
      <c r="T1135" s="4" t="s">
        <v>9134</v>
      </c>
      <c r="U1135" s="4">
        <v>3</v>
      </c>
    </row>
    <row r="1136" spans="1:21" x14ac:dyDescent="0.25">
      <c r="A1136" s="44">
        <f>IF(IF(Helper_2!$C$3&lt;&gt;"",COUNTIF(G1136:H1136,"*"&amp;Helper_2!$C$3&amp;"*"),0)&gt;0,MAX($A$4:A1135)+1,0)</f>
        <v>0</v>
      </c>
      <c r="B1136" s="44">
        <v>1133</v>
      </c>
      <c r="C1136" s="44">
        <f>IF(E1136="","",IF(COUNTIF($G$4:G1136,G1136)=1,MAX($C$4:C1135)+1,""))</f>
        <v>1036</v>
      </c>
      <c r="D1136" s="44">
        <v>1133</v>
      </c>
      <c r="E1136" s="50" t="s">
        <v>5076</v>
      </c>
      <c r="F1136" s="50" t="s">
        <v>9000</v>
      </c>
      <c r="G1136" s="50" t="s">
        <v>3296</v>
      </c>
      <c r="H1136" s="50" t="s">
        <v>3296</v>
      </c>
      <c r="I1136" s="50" t="s">
        <v>2389</v>
      </c>
      <c r="J1136" s="50">
        <v>2258185</v>
      </c>
      <c r="K1136" s="50" t="s">
        <v>7</v>
      </c>
      <c r="L1136" s="50" t="s">
        <v>2661</v>
      </c>
      <c r="M1136" s="50" t="s">
        <v>143</v>
      </c>
      <c r="N1136" s="50" t="s">
        <v>6261</v>
      </c>
      <c r="O1136" s="50">
        <v>995202</v>
      </c>
      <c r="P1136" s="50" t="s">
        <v>6266</v>
      </c>
      <c r="Q1136" s="50" t="s">
        <v>3297</v>
      </c>
      <c r="R1136" s="50" t="s">
        <v>10</v>
      </c>
      <c r="S1136" s="50" t="s">
        <v>9001</v>
      </c>
      <c r="T1136" s="4" t="s">
        <v>9001</v>
      </c>
      <c r="U1136" s="4">
        <v>1.22</v>
      </c>
    </row>
    <row r="1137" spans="1:21" x14ac:dyDescent="0.25">
      <c r="A1137" s="44">
        <f>IF(IF(Helper_2!$C$3&lt;&gt;"",COUNTIF(G1137:H1137,"*"&amp;Helper_2!$C$3&amp;"*"),0)&gt;0,MAX($A$4:A1136)+1,0)</f>
        <v>0</v>
      </c>
      <c r="B1137" s="44">
        <v>1134</v>
      </c>
      <c r="C1137" s="44">
        <f>IF(E1137="","",IF(COUNTIF($G$4:G1137,G1137)=1,MAX($C$4:C1136)+1,""))</f>
        <v>1037</v>
      </c>
      <c r="D1137" s="44">
        <v>1134</v>
      </c>
      <c r="E1137" s="50" t="s">
        <v>4810</v>
      </c>
      <c r="F1137" s="50" t="s">
        <v>8592</v>
      </c>
      <c r="G1137" s="50" t="s">
        <v>3136</v>
      </c>
      <c r="H1137" s="50" t="s">
        <v>3136</v>
      </c>
      <c r="I1137" s="50" t="s">
        <v>2389</v>
      </c>
      <c r="J1137" s="50">
        <v>2258173</v>
      </c>
      <c r="K1137" s="50" t="s">
        <v>7</v>
      </c>
      <c r="L1137" s="50" t="s">
        <v>2661</v>
      </c>
      <c r="M1137" s="50" t="s">
        <v>143</v>
      </c>
      <c r="N1137" s="50" t="s">
        <v>6261</v>
      </c>
      <c r="O1137" s="50">
        <v>995218</v>
      </c>
      <c r="P1137" s="50" t="s">
        <v>6394</v>
      </c>
      <c r="Q1137" s="50" t="s">
        <v>3137</v>
      </c>
      <c r="R1137" s="50" t="s">
        <v>10</v>
      </c>
      <c r="S1137" s="50" t="s">
        <v>8593</v>
      </c>
      <c r="T1137" s="4" t="s">
        <v>8593</v>
      </c>
      <c r="U1137" s="4">
        <v>0.187</v>
      </c>
    </row>
    <row r="1138" spans="1:21" x14ac:dyDescent="0.25">
      <c r="A1138" s="44">
        <f>IF(IF(Helper_2!$C$3&lt;&gt;"",COUNTIF(G1138:H1138,"*"&amp;Helper_2!$C$3&amp;"*"),0)&gt;0,MAX($A$4:A1137)+1,0)</f>
        <v>0</v>
      </c>
      <c r="B1138" s="44">
        <v>1135</v>
      </c>
      <c r="C1138" s="44">
        <f>IF(E1138="","",IF(COUNTIF($G$4:G1138,G1138)=1,MAX($C$4:C1137)+1,""))</f>
        <v>1038</v>
      </c>
      <c r="D1138" s="44">
        <v>1135</v>
      </c>
      <c r="E1138" s="50" t="s">
        <v>4807</v>
      </c>
      <c r="F1138" s="50" t="s">
        <v>8583</v>
      </c>
      <c r="G1138" s="50" t="s">
        <v>3134</v>
      </c>
      <c r="H1138" s="50" t="s">
        <v>3134</v>
      </c>
      <c r="I1138" s="50" t="s">
        <v>2389</v>
      </c>
      <c r="J1138" s="50">
        <v>2258167</v>
      </c>
      <c r="K1138" s="50" t="s">
        <v>7</v>
      </c>
      <c r="L1138" s="50" t="s">
        <v>2661</v>
      </c>
      <c r="M1138" s="50" t="s">
        <v>143</v>
      </c>
      <c r="N1138" s="50" t="s">
        <v>6261</v>
      </c>
      <c r="O1138" s="50">
        <v>995218</v>
      </c>
      <c r="P1138" s="50" t="s">
        <v>6394</v>
      </c>
      <c r="Q1138" s="50" t="s">
        <v>3135</v>
      </c>
      <c r="R1138" s="50" t="s">
        <v>10</v>
      </c>
      <c r="S1138" s="50" t="s">
        <v>11725</v>
      </c>
      <c r="T1138" s="4" t="s">
        <v>11725</v>
      </c>
      <c r="U1138" s="4">
        <v>0.43</v>
      </c>
    </row>
    <row r="1139" spans="1:21" x14ac:dyDescent="0.25">
      <c r="A1139" s="44">
        <f>IF(IF(Helper_2!$C$3&lt;&gt;"",COUNTIF(G1139:H1139,"*"&amp;Helper_2!$C$3&amp;"*"),0)&gt;0,MAX($A$4:A1138)+1,0)</f>
        <v>0</v>
      </c>
      <c r="B1139" s="44">
        <v>1136</v>
      </c>
      <c r="C1139" s="44">
        <f>IF(E1139="","",IF(COUNTIF($G$4:G1139,G1139)=1,MAX($C$4:C1138)+1,""))</f>
        <v>1039</v>
      </c>
      <c r="D1139" s="44">
        <v>1136</v>
      </c>
      <c r="E1139" s="50" t="s">
        <v>4806</v>
      </c>
      <c r="F1139" s="50" t="s">
        <v>8582</v>
      </c>
      <c r="G1139" s="50" t="s">
        <v>3132</v>
      </c>
      <c r="H1139" s="50" t="s">
        <v>3132</v>
      </c>
      <c r="I1139" s="50" t="s">
        <v>2389</v>
      </c>
      <c r="J1139" s="50">
        <v>2258166</v>
      </c>
      <c r="K1139" s="50" t="s">
        <v>7</v>
      </c>
      <c r="L1139" s="50" t="s">
        <v>2661</v>
      </c>
      <c r="M1139" s="50" t="s">
        <v>143</v>
      </c>
      <c r="N1139" s="50" t="s">
        <v>6261</v>
      </c>
      <c r="O1139" s="50">
        <v>995218</v>
      </c>
      <c r="P1139" s="50" t="s">
        <v>6394</v>
      </c>
      <c r="Q1139" s="50" t="s">
        <v>3133</v>
      </c>
      <c r="R1139" s="50" t="s">
        <v>10</v>
      </c>
      <c r="S1139" s="50" t="s">
        <v>11726</v>
      </c>
      <c r="T1139" s="4" t="s">
        <v>11726</v>
      </c>
      <c r="U1139" s="4">
        <v>0.2</v>
      </c>
    </row>
    <row r="1140" spans="1:21" x14ac:dyDescent="0.25">
      <c r="A1140" s="44">
        <f>IF(IF(Helper_2!$C$3&lt;&gt;"",COUNTIF(G1140:H1140,"*"&amp;Helper_2!$C$3&amp;"*"),0)&gt;0,MAX($A$4:A1139)+1,0)</f>
        <v>0</v>
      </c>
      <c r="B1140" s="44">
        <v>1137</v>
      </c>
      <c r="C1140" s="44">
        <f>IF(E1140="","",IF(COUNTIF($G$4:G1140,G1140)=1,MAX($C$4:C1139)+1,""))</f>
        <v>1040</v>
      </c>
      <c r="D1140" s="44">
        <v>1137</v>
      </c>
      <c r="E1140" s="50" t="s">
        <v>4827</v>
      </c>
      <c r="F1140" s="50" t="s">
        <v>8623</v>
      </c>
      <c r="G1140" s="50" t="s">
        <v>1815</v>
      </c>
      <c r="H1140" s="50" t="s">
        <v>1815</v>
      </c>
      <c r="I1140" s="50" t="s">
        <v>2389</v>
      </c>
      <c r="J1140" s="50">
        <v>2258156</v>
      </c>
      <c r="K1140" s="50" t="s">
        <v>7</v>
      </c>
      <c r="L1140" s="50" t="s">
        <v>9</v>
      </c>
      <c r="M1140" s="50" t="s">
        <v>143</v>
      </c>
      <c r="N1140" s="50" t="s">
        <v>6259</v>
      </c>
      <c r="O1140" s="50">
        <v>995218</v>
      </c>
      <c r="P1140" s="50" t="s">
        <v>6394</v>
      </c>
      <c r="Q1140" s="50" t="s">
        <v>623</v>
      </c>
      <c r="R1140" s="50" t="s">
        <v>15</v>
      </c>
      <c r="S1140" s="50" t="s">
        <v>8624</v>
      </c>
      <c r="T1140" s="4" t="s">
        <v>8624</v>
      </c>
      <c r="U1140" s="4">
        <v>0</v>
      </c>
    </row>
    <row r="1141" spans="1:21" x14ac:dyDescent="0.25">
      <c r="A1141" s="44">
        <f>IF(IF(Helper_2!$C$3&lt;&gt;"",COUNTIF(G1141:H1141,"*"&amp;Helper_2!$C$3&amp;"*"),0)&gt;0,MAX($A$4:A1140)+1,0)</f>
        <v>0</v>
      </c>
      <c r="B1141" s="44">
        <v>1138</v>
      </c>
      <c r="C1141" s="44">
        <f>IF(E1141="","",IF(COUNTIF($G$4:G1141,G1141)=1,MAX($C$4:C1140)+1,""))</f>
        <v>1041</v>
      </c>
      <c r="D1141" s="44">
        <v>1138</v>
      </c>
      <c r="E1141" s="50" t="s">
        <v>4794</v>
      </c>
      <c r="F1141" s="50" t="s">
        <v>8575</v>
      </c>
      <c r="G1141" s="50" t="s">
        <v>1798</v>
      </c>
      <c r="H1141" s="50" t="s">
        <v>1798</v>
      </c>
      <c r="I1141" s="50" t="s">
        <v>2389</v>
      </c>
      <c r="J1141" s="50">
        <v>2258149</v>
      </c>
      <c r="K1141" s="50" t="s">
        <v>7</v>
      </c>
      <c r="L1141" s="50" t="s">
        <v>9</v>
      </c>
      <c r="M1141" s="50" t="s">
        <v>143</v>
      </c>
      <c r="N1141" s="50" t="s">
        <v>6267</v>
      </c>
      <c r="O1141" s="50">
        <v>994402</v>
      </c>
      <c r="P1141" s="50" t="s">
        <v>6351</v>
      </c>
      <c r="Q1141" s="50" t="s">
        <v>613</v>
      </c>
      <c r="R1141" s="50" t="s">
        <v>15</v>
      </c>
      <c r="S1141" s="50" t="s">
        <v>11727</v>
      </c>
      <c r="T1141" s="4" t="s">
        <v>8576</v>
      </c>
      <c r="U1141" s="4">
        <v>0</v>
      </c>
    </row>
    <row r="1142" spans="1:21" x14ac:dyDescent="0.25">
      <c r="A1142" s="44">
        <f>IF(IF(Helper_2!$C$3&lt;&gt;"",COUNTIF(G1142:H1142,"*"&amp;Helper_2!$C$3&amp;"*"),0)&gt;0,MAX($A$4:A1141)+1,0)</f>
        <v>0</v>
      </c>
      <c r="B1142" s="44">
        <v>1139</v>
      </c>
      <c r="C1142" s="44">
        <f>IF(E1142="","",IF(COUNTIF($G$4:G1142,G1142)=1,MAX($C$4:C1141)+1,""))</f>
        <v>1042</v>
      </c>
      <c r="D1142" s="44">
        <v>1139</v>
      </c>
      <c r="E1142" s="50" t="s">
        <v>4793</v>
      </c>
      <c r="F1142" s="50" t="s">
        <v>8573</v>
      </c>
      <c r="G1142" s="50" t="s">
        <v>1797</v>
      </c>
      <c r="H1142" s="50" t="s">
        <v>1797</v>
      </c>
      <c r="I1142" s="50" t="s">
        <v>2389</v>
      </c>
      <c r="J1142" s="50">
        <v>2258136</v>
      </c>
      <c r="K1142" s="50" t="s">
        <v>7</v>
      </c>
      <c r="L1142" s="50" t="s">
        <v>275</v>
      </c>
      <c r="M1142" s="50" t="s">
        <v>143</v>
      </c>
      <c r="N1142" s="50" t="s">
        <v>6267</v>
      </c>
      <c r="O1142" s="50">
        <v>994402</v>
      </c>
      <c r="P1142" s="50" t="s">
        <v>6351</v>
      </c>
      <c r="Q1142" s="50" t="s">
        <v>612</v>
      </c>
      <c r="R1142" s="50" t="s">
        <v>10</v>
      </c>
      <c r="S1142" s="50" t="s">
        <v>8574</v>
      </c>
      <c r="T1142" s="4" t="s">
        <v>8574</v>
      </c>
      <c r="U1142" s="4">
        <v>0.57599999999999996</v>
      </c>
    </row>
    <row r="1143" spans="1:21" x14ac:dyDescent="0.25">
      <c r="A1143" s="44">
        <f>IF(IF(Helper_2!$C$3&lt;&gt;"",COUNTIF(G1143:H1143,"*"&amp;Helper_2!$C$3&amp;"*"),0)&gt;0,MAX($A$4:A1142)+1,0)</f>
        <v>0</v>
      </c>
      <c r="B1143" s="44">
        <v>1140</v>
      </c>
      <c r="C1143" s="44">
        <f>IF(E1143="","",IF(COUNTIF($G$4:G1143,G1143)=1,MAX($C$4:C1142)+1,""))</f>
        <v>1043</v>
      </c>
      <c r="D1143" s="44">
        <v>1140</v>
      </c>
      <c r="E1143" s="50" t="s">
        <v>4792</v>
      </c>
      <c r="F1143" s="50" t="s">
        <v>8571</v>
      </c>
      <c r="G1143" s="50" t="s">
        <v>1796</v>
      </c>
      <c r="H1143" s="50" t="s">
        <v>1796</v>
      </c>
      <c r="I1143" s="50" t="s">
        <v>2389</v>
      </c>
      <c r="J1143" s="50">
        <v>2258135</v>
      </c>
      <c r="K1143" s="50" t="s">
        <v>7</v>
      </c>
      <c r="L1143" s="50" t="s">
        <v>275</v>
      </c>
      <c r="M1143" s="50" t="s">
        <v>143</v>
      </c>
      <c r="N1143" s="50" t="s">
        <v>6267</v>
      </c>
      <c r="O1143" s="50">
        <v>994402</v>
      </c>
      <c r="P1143" s="50" t="s">
        <v>6351</v>
      </c>
      <c r="Q1143" s="50" t="s">
        <v>611</v>
      </c>
      <c r="R1143" s="50" t="s">
        <v>15</v>
      </c>
      <c r="S1143" s="50" t="s">
        <v>8572</v>
      </c>
      <c r="T1143" s="4" t="s">
        <v>8572</v>
      </c>
      <c r="U1143" s="4">
        <v>1</v>
      </c>
    </row>
    <row r="1144" spans="1:21" x14ac:dyDescent="0.25">
      <c r="A1144" s="44">
        <f>IF(IF(Helper_2!$C$3&lt;&gt;"",COUNTIF(G1144:H1144,"*"&amp;Helper_2!$C$3&amp;"*"),0)&gt;0,MAX($A$4:A1143)+1,0)</f>
        <v>0</v>
      </c>
      <c r="B1144" s="44">
        <v>1141</v>
      </c>
      <c r="C1144" s="44">
        <f>IF(E1144="","",IF(COUNTIF($G$4:G1144,G1144)=1,MAX($C$4:C1143)+1,""))</f>
        <v>1044</v>
      </c>
      <c r="D1144" s="44">
        <v>1141</v>
      </c>
      <c r="E1144" s="50" t="s">
        <v>4911</v>
      </c>
      <c r="F1144" s="50" t="s">
        <v>8745</v>
      </c>
      <c r="G1144" s="50" t="s">
        <v>1883</v>
      </c>
      <c r="H1144" s="50" t="s">
        <v>1883</v>
      </c>
      <c r="I1144" s="50" t="s">
        <v>2389</v>
      </c>
      <c r="J1144" s="50">
        <v>2258133</v>
      </c>
      <c r="K1144" s="50" t="s">
        <v>7</v>
      </c>
      <c r="L1144" s="50" t="s">
        <v>9</v>
      </c>
      <c r="M1144" s="50" t="s">
        <v>143</v>
      </c>
      <c r="N1144" s="50" t="s">
        <v>6259</v>
      </c>
      <c r="O1144" s="50">
        <v>1046815</v>
      </c>
      <c r="P1144" s="50" t="s">
        <v>6395</v>
      </c>
      <c r="Q1144" s="50" t="s">
        <v>3192</v>
      </c>
      <c r="R1144" s="50" t="s">
        <v>15</v>
      </c>
      <c r="S1144" s="50" t="s">
        <v>11728</v>
      </c>
      <c r="T1144" s="4" t="s">
        <v>11728</v>
      </c>
      <c r="U1144" s="4">
        <v>0</v>
      </c>
    </row>
    <row r="1145" spans="1:21" x14ac:dyDescent="0.25">
      <c r="A1145" s="44">
        <f>IF(IF(Helper_2!$C$3&lt;&gt;"",COUNTIF(G1145:H1145,"*"&amp;Helper_2!$C$3&amp;"*"),0)&gt;0,MAX($A$4:A1144)+1,0)</f>
        <v>0</v>
      </c>
      <c r="B1145" s="44">
        <v>1142</v>
      </c>
      <c r="C1145" s="44">
        <f>IF(E1145="","",IF(COUNTIF($G$4:G1145,G1145)=1,MAX($C$4:C1144)+1,""))</f>
        <v>1045</v>
      </c>
      <c r="D1145" s="44">
        <v>1142</v>
      </c>
      <c r="E1145" s="50" t="s">
        <v>4722</v>
      </c>
      <c r="F1145" s="50" t="s">
        <v>8460</v>
      </c>
      <c r="G1145" s="50" t="s">
        <v>1755</v>
      </c>
      <c r="H1145" s="50" t="s">
        <v>1755</v>
      </c>
      <c r="I1145" s="50" t="s">
        <v>2389</v>
      </c>
      <c r="J1145" s="50">
        <v>2258125</v>
      </c>
      <c r="K1145" s="50" t="s">
        <v>7</v>
      </c>
      <c r="L1145" s="50" t="s">
        <v>9</v>
      </c>
      <c r="M1145" s="50" t="s">
        <v>143</v>
      </c>
      <c r="N1145" s="50" t="s">
        <v>88</v>
      </c>
      <c r="O1145" s="50">
        <v>994032</v>
      </c>
      <c r="P1145" s="50" t="s">
        <v>6322</v>
      </c>
      <c r="Q1145" s="50" t="s">
        <v>580</v>
      </c>
      <c r="R1145" s="50" t="s">
        <v>15</v>
      </c>
      <c r="S1145" s="50" t="s">
        <v>8461</v>
      </c>
      <c r="T1145" s="4" t="s">
        <v>8461</v>
      </c>
      <c r="U1145" s="4">
        <v>0</v>
      </c>
    </row>
    <row r="1146" spans="1:21" x14ac:dyDescent="0.25">
      <c r="A1146" s="44">
        <f>IF(IF(Helper_2!$C$3&lt;&gt;"",COUNTIF(G1146:H1146,"*"&amp;Helper_2!$C$3&amp;"*"),0)&gt;0,MAX($A$4:A1145)+1,0)</f>
        <v>0</v>
      </c>
      <c r="B1146" s="44">
        <v>1143</v>
      </c>
      <c r="C1146" s="44">
        <f>IF(E1146="","",IF(COUNTIF($G$4:G1146,G1146)=1,MAX($C$4:C1145)+1,""))</f>
        <v>1046</v>
      </c>
      <c r="D1146" s="44">
        <v>1143</v>
      </c>
      <c r="E1146" s="50" t="s">
        <v>4721</v>
      </c>
      <c r="F1146" s="50" t="s">
        <v>8458</v>
      </c>
      <c r="G1146" s="50" t="s">
        <v>1754</v>
      </c>
      <c r="H1146" s="50" t="s">
        <v>1754</v>
      </c>
      <c r="I1146" s="50" t="s">
        <v>2389</v>
      </c>
      <c r="J1146" s="50">
        <v>2258123</v>
      </c>
      <c r="K1146" s="50" t="s">
        <v>7</v>
      </c>
      <c r="L1146" s="50" t="s">
        <v>9</v>
      </c>
      <c r="M1146" s="50" t="s">
        <v>143</v>
      </c>
      <c r="N1146" s="50" t="s">
        <v>88</v>
      </c>
      <c r="O1146" s="50">
        <v>994032</v>
      </c>
      <c r="P1146" s="50" t="s">
        <v>6322</v>
      </c>
      <c r="Q1146" s="50" t="s">
        <v>579</v>
      </c>
      <c r="R1146" s="50" t="s">
        <v>15</v>
      </c>
      <c r="S1146" s="50" t="s">
        <v>8459</v>
      </c>
      <c r="T1146" s="4" t="s">
        <v>8459</v>
      </c>
      <c r="U1146" s="4">
        <v>0</v>
      </c>
    </row>
    <row r="1147" spans="1:21" x14ac:dyDescent="0.25">
      <c r="A1147" s="44">
        <f>IF(IF(Helper_2!$C$3&lt;&gt;"",COUNTIF(G1147:H1147,"*"&amp;Helper_2!$C$3&amp;"*"),0)&gt;0,MAX($A$4:A1146)+1,0)</f>
        <v>0</v>
      </c>
      <c r="B1147" s="44">
        <v>1144</v>
      </c>
      <c r="C1147" s="44">
        <f>IF(E1147="","",IF(COUNTIF($G$4:G1147,G1147)=1,MAX($C$4:C1146)+1,""))</f>
        <v>1047</v>
      </c>
      <c r="D1147" s="44">
        <v>1144</v>
      </c>
      <c r="E1147" s="50" t="s">
        <v>4720</v>
      </c>
      <c r="F1147" s="50" t="s">
        <v>8456</v>
      </c>
      <c r="G1147" s="50" t="s">
        <v>1753</v>
      </c>
      <c r="H1147" s="50" t="s">
        <v>1753</v>
      </c>
      <c r="I1147" s="50" t="s">
        <v>2389</v>
      </c>
      <c r="J1147" s="50">
        <v>2258121</v>
      </c>
      <c r="K1147" s="50" t="s">
        <v>7</v>
      </c>
      <c r="L1147" s="50" t="s">
        <v>9</v>
      </c>
      <c r="M1147" s="50" t="s">
        <v>143</v>
      </c>
      <c r="N1147" s="50" t="s">
        <v>88</v>
      </c>
      <c r="O1147" s="50">
        <v>994032</v>
      </c>
      <c r="P1147" s="50" t="s">
        <v>6322</v>
      </c>
      <c r="Q1147" s="50" t="s">
        <v>578</v>
      </c>
      <c r="R1147" s="50" t="s">
        <v>15</v>
      </c>
      <c r="S1147" s="50" t="s">
        <v>8457</v>
      </c>
      <c r="T1147" s="4" t="s">
        <v>8457</v>
      </c>
      <c r="U1147" s="4">
        <v>0</v>
      </c>
    </row>
    <row r="1148" spans="1:21" x14ac:dyDescent="0.25">
      <c r="A1148" s="44">
        <f>IF(IF(Helper_2!$C$3&lt;&gt;"",COUNTIF(G1148:H1148,"*"&amp;Helper_2!$C$3&amp;"*"),0)&gt;0,MAX($A$4:A1147)+1,0)</f>
        <v>0</v>
      </c>
      <c r="B1148" s="44">
        <v>1145</v>
      </c>
      <c r="C1148" s="44">
        <f>IF(E1148="","",IF(COUNTIF($G$4:G1148,G1148)=1,MAX($C$4:C1147)+1,""))</f>
        <v>1048</v>
      </c>
      <c r="D1148" s="44">
        <v>1145</v>
      </c>
      <c r="E1148" s="50" t="s">
        <v>4719</v>
      </c>
      <c r="F1148" s="50" t="s">
        <v>8454</v>
      </c>
      <c r="G1148" s="50" t="s">
        <v>1752</v>
      </c>
      <c r="H1148" s="50" t="s">
        <v>1752</v>
      </c>
      <c r="I1148" s="50" t="s">
        <v>2389</v>
      </c>
      <c r="J1148" s="50">
        <v>2258118</v>
      </c>
      <c r="K1148" s="50" t="s">
        <v>7</v>
      </c>
      <c r="L1148" s="50" t="s">
        <v>9</v>
      </c>
      <c r="M1148" s="50" t="s">
        <v>143</v>
      </c>
      <c r="N1148" s="50" t="s">
        <v>143</v>
      </c>
      <c r="O1148" s="50">
        <v>994032</v>
      </c>
      <c r="P1148" s="50" t="s">
        <v>6322</v>
      </c>
      <c r="Q1148" s="50" t="s">
        <v>577</v>
      </c>
      <c r="R1148" s="50" t="s">
        <v>15</v>
      </c>
      <c r="S1148" s="50" t="s">
        <v>8455</v>
      </c>
      <c r="T1148" s="4" t="s">
        <v>8455</v>
      </c>
      <c r="U1148" s="4" t="s">
        <v>143</v>
      </c>
    </row>
    <row r="1149" spans="1:21" x14ac:dyDescent="0.25">
      <c r="A1149" s="44">
        <f>IF(IF(Helper_2!$C$3&lt;&gt;"",COUNTIF(G1149:H1149,"*"&amp;Helper_2!$C$3&amp;"*"),0)&gt;0,MAX($A$4:A1148)+1,0)</f>
        <v>0</v>
      </c>
      <c r="B1149" s="44">
        <v>1146</v>
      </c>
      <c r="C1149" s="44">
        <f>IF(E1149="","",IF(COUNTIF($G$4:G1149,G1149)=1,MAX($C$4:C1148)+1,""))</f>
        <v>1049</v>
      </c>
      <c r="D1149" s="44">
        <v>1146</v>
      </c>
      <c r="E1149" s="50" t="s">
        <v>4242</v>
      </c>
      <c r="F1149" s="50" t="s">
        <v>7611</v>
      </c>
      <c r="G1149" s="50" t="s">
        <v>1452</v>
      </c>
      <c r="H1149" s="50" t="s">
        <v>1452</v>
      </c>
      <c r="I1149" s="50" t="s">
        <v>2389</v>
      </c>
      <c r="J1149" s="50">
        <v>2258093</v>
      </c>
      <c r="K1149" s="50" t="s">
        <v>7</v>
      </c>
      <c r="L1149" s="50" t="s">
        <v>9</v>
      </c>
      <c r="M1149" s="50" t="s">
        <v>143</v>
      </c>
      <c r="N1149" s="50" t="s">
        <v>6272</v>
      </c>
      <c r="O1149" s="50">
        <v>999722</v>
      </c>
      <c r="P1149" s="50" t="s">
        <v>6326</v>
      </c>
      <c r="Q1149" s="50" t="s">
        <v>354</v>
      </c>
      <c r="R1149" s="50" t="s">
        <v>15</v>
      </c>
      <c r="S1149" s="50" t="s">
        <v>11729</v>
      </c>
      <c r="T1149" s="4" t="s">
        <v>11729</v>
      </c>
      <c r="U1149" s="4">
        <v>0</v>
      </c>
    </row>
    <row r="1150" spans="1:21" x14ac:dyDescent="0.25">
      <c r="A1150" s="44">
        <f>IF(IF(Helper_2!$C$3&lt;&gt;"",COUNTIF(G1150:H1150,"*"&amp;Helper_2!$C$3&amp;"*"),0)&gt;0,MAX($A$4:A1149)+1,0)</f>
        <v>0</v>
      </c>
      <c r="B1150" s="44">
        <v>1147</v>
      </c>
      <c r="C1150" s="44">
        <f>IF(E1150="","",IF(COUNTIF($G$4:G1150,G1150)=1,MAX($C$4:C1149)+1,""))</f>
        <v>1050</v>
      </c>
      <c r="D1150" s="44">
        <v>1147</v>
      </c>
      <c r="E1150" s="50" t="s">
        <v>4718</v>
      </c>
      <c r="F1150" s="50" t="s">
        <v>8452</v>
      </c>
      <c r="G1150" s="50" t="s">
        <v>1751</v>
      </c>
      <c r="H1150" s="50" t="s">
        <v>1751</v>
      </c>
      <c r="I1150" s="50" t="s">
        <v>2389</v>
      </c>
      <c r="J1150" s="50">
        <v>2258086</v>
      </c>
      <c r="K1150" s="50" t="s">
        <v>7</v>
      </c>
      <c r="L1150" s="50" t="s">
        <v>9</v>
      </c>
      <c r="M1150" s="50" t="s">
        <v>143</v>
      </c>
      <c r="N1150" s="50" t="s">
        <v>88</v>
      </c>
      <c r="O1150" s="50">
        <v>994032</v>
      </c>
      <c r="P1150" s="50" t="s">
        <v>6322</v>
      </c>
      <c r="Q1150" s="50" t="s">
        <v>576</v>
      </c>
      <c r="R1150" s="50" t="s">
        <v>15</v>
      </c>
      <c r="S1150" s="50" t="s">
        <v>8453</v>
      </c>
      <c r="T1150" s="4" t="s">
        <v>8453</v>
      </c>
      <c r="U1150" s="4">
        <v>0</v>
      </c>
    </row>
    <row r="1151" spans="1:21" x14ac:dyDescent="0.25">
      <c r="A1151" s="44">
        <f>IF(IF(Helper_2!$C$3&lt;&gt;"",COUNTIF(G1151:H1151,"*"&amp;Helper_2!$C$3&amp;"*"),0)&gt;0,MAX($A$4:A1150)+1,0)</f>
        <v>0</v>
      </c>
      <c r="B1151" s="44">
        <v>1148</v>
      </c>
      <c r="C1151" s="44">
        <f>IF(E1151="","",IF(COUNTIF($G$4:G1151,G1151)=1,MAX($C$4:C1150)+1,""))</f>
        <v>1051</v>
      </c>
      <c r="D1151" s="44">
        <v>1148</v>
      </c>
      <c r="E1151" s="50" t="s">
        <v>4717</v>
      </c>
      <c r="F1151" s="50" t="s">
        <v>8450</v>
      </c>
      <c r="G1151" s="50" t="s">
        <v>1750</v>
      </c>
      <c r="H1151" s="50" t="s">
        <v>1750</v>
      </c>
      <c r="I1151" s="50" t="s">
        <v>2389</v>
      </c>
      <c r="J1151" s="50">
        <v>2258083</v>
      </c>
      <c r="K1151" s="50" t="s">
        <v>7</v>
      </c>
      <c r="L1151" s="50" t="s">
        <v>9</v>
      </c>
      <c r="M1151" s="50" t="s">
        <v>143</v>
      </c>
      <c r="N1151" s="50" t="s">
        <v>88</v>
      </c>
      <c r="O1151" s="50">
        <v>994032</v>
      </c>
      <c r="P1151" s="50" t="s">
        <v>6322</v>
      </c>
      <c r="Q1151" s="50" t="s">
        <v>575</v>
      </c>
      <c r="R1151" s="50" t="s">
        <v>15</v>
      </c>
      <c r="S1151" s="50" t="s">
        <v>8451</v>
      </c>
      <c r="T1151" s="4" t="s">
        <v>8451</v>
      </c>
      <c r="U1151" s="4">
        <v>0</v>
      </c>
    </row>
    <row r="1152" spans="1:21" x14ac:dyDescent="0.25">
      <c r="A1152" s="44">
        <f>IF(IF(Helper_2!$C$3&lt;&gt;"",COUNTIF(G1152:H1152,"*"&amp;Helper_2!$C$3&amp;"*"),0)&gt;0,MAX($A$4:A1151)+1,0)</f>
        <v>0</v>
      </c>
      <c r="B1152" s="44">
        <v>1149</v>
      </c>
      <c r="C1152" s="44">
        <f>IF(E1152="","",IF(COUNTIF($G$4:G1152,G1152)=1,MAX($C$4:C1151)+1,""))</f>
        <v>1052</v>
      </c>
      <c r="D1152" s="44">
        <v>1149</v>
      </c>
      <c r="E1152" s="50" t="s">
        <v>4728</v>
      </c>
      <c r="F1152" s="50" t="s">
        <v>8469</v>
      </c>
      <c r="G1152" s="50" t="s">
        <v>1760</v>
      </c>
      <c r="H1152" s="50" t="s">
        <v>1760</v>
      </c>
      <c r="I1152" s="50" t="s">
        <v>2389</v>
      </c>
      <c r="J1152" s="50">
        <v>2258080</v>
      </c>
      <c r="K1152" s="50" t="s">
        <v>7</v>
      </c>
      <c r="L1152" s="50" t="s">
        <v>9</v>
      </c>
      <c r="M1152" s="50" t="s">
        <v>143</v>
      </c>
      <c r="N1152" s="50" t="s">
        <v>6259</v>
      </c>
      <c r="O1152" s="50">
        <v>994032</v>
      </c>
      <c r="P1152" s="50" t="s">
        <v>6322</v>
      </c>
      <c r="Q1152" s="50" t="s">
        <v>585</v>
      </c>
      <c r="R1152" s="50" t="s">
        <v>15</v>
      </c>
      <c r="S1152" s="50" t="s">
        <v>8470</v>
      </c>
      <c r="T1152" s="4" t="s">
        <v>8470</v>
      </c>
      <c r="U1152" s="4">
        <v>0</v>
      </c>
    </row>
    <row r="1153" spans="1:21" x14ac:dyDescent="0.25">
      <c r="A1153" s="44">
        <f>IF(IF(Helper_2!$C$3&lt;&gt;"",COUNTIF(G1153:H1153,"*"&amp;Helper_2!$C$3&amp;"*"),0)&gt;0,MAX($A$4:A1152)+1,0)</f>
        <v>0</v>
      </c>
      <c r="B1153" s="44">
        <v>1150</v>
      </c>
      <c r="C1153" s="44">
        <f>IF(E1153="","",IF(COUNTIF($G$4:G1153,G1153)=1,MAX($C$4:C1152)+1,""))</f>
        <v>1053</v>
      </c>
      <c r="D1153" s="44">
        <v>1150</v>
      </c>
      <c r="E1153" s="50" t="s">
        <v>4033</v>
      </c>
      <c r="F1153" s="50" t="s">
        <v>7239</v>
      </c>
      <c r="G1153" s="50" t="s">
        <v>1307</v>
      </c>
      <c r="H1153" s="50" t="s">
        <v>1307</v>
      </c>
      <c r="I1153" s="50" t="s">
        <v>2389</v>
      </c>
      <c r="J1153" s="50">
        <v>2258079</v>
      </c>
      <c r="K1153" s="50" t="s">
        <v>7</v>
      </c>
      <c r="L1153" s="50" t="s">
        <v>9</v>
      </c>
      <c r="M1153" s="50" t="s">
        <v>143</v>
      </c>
      <c r="N1153" s="50" t="s">
        <v>6261</v>
      </c>
      <c r="O1153" s="50">
        <v>994031</v>
      </c>
      <c r="P1153" s="50" t="s">
        <v>6321</v>
      </c>
      <c r="Q1153" s="50" t="s">
        <v>232</v>
      </c>
      <c r="R1153" s="50" t="s">
        <v>15</v>
      </c>
      <c r="S1153" s="50" t="s">
        <v>7240</v>
      </c>
      <c r="T1153" s="4" t="s">
        <v>7240</v>
      </c>
      <c r="U1153" s="4">
        <v>52.3</v>
      </c>
    </row>
    <row r="1154" spans="1:21" x14ac:dyDescent="0.25">
      <c r="A1154" s="44">
        <f>IF(IF(Helper_2!$C$3&lt;&gt;"",COUNTIF(G1154:H1154,"*"&amp;Helper_2!$C$3&amp;"*"),0)&gt;0,MAX($A$4:A1153)+1,0)</f>
        <v>0</v>
      </c>
      <c r="B1154" s="44">
        <v>1151</v>
      </c>
      <c r="C1154" s="44">
        <f>IF(E1154="","",IF(COUNTIF($G$4:G1154,G1154)=1,MAX($C$4:C1153)+1,""))</f>
        <v>1054</v>
      </c>
      <c r="D1154" s="44">
        <v>1151</v>
      </c>
      <c r="E1154" s="50" t="s">
        <v>4014</v>
      </c>
      <c r="F1154" s="50" t="s">
        <v>7209</v>
      </c>
      <c r="G1154" s="50" t="s">
        <v>2657</v>
      </c>
      <c r="H1154" s="50" t="s">
        <v>2657</v>
      </c>
      <c r="I1154" s="50" t="s">
        <v>2389</v>
      </c>
      <c r="J1154" s="50">
        <v>2258078</v>
      </c>
      <c r="K1154" s="50" t="s">
        <v>7</v>
      </c>
      <c r="L1154" s="50" t="s">
        <v>2656</v>
      </c>
      <c r="M1154" s="50" t="s">
        <v>143</v>
      </c>
      <c r="N1154" s="50" t="s">
        <v>6261</v>
      </c>
      <c r="O1154" s="50">
        <v>994031</v>
      </c>
      <c r="P1154" s="50" t="s">
        <v>6321</v>
      </c>
      <c r="Q1154" s="50" t="s">
        <v>2658</v>
      </c>
      <c r="R1154" s="50" t="s">
        <v>10</v>
      </c>
      <c r="S1154" s="50" t="s">
        <v>7210</v>
      </c>
      <c r="T1154" s="4" t="s">
        <v>7210</v>
      </c>
      <c r="U1154" s="4">
        <v>0</v>
      </c>
    </row>
    <row r="1155" spans="1:21" x14ac:dyDescent="0.25">
      <c r="A1155" s="44">
        <f>IF(IF(Helper_2!$C$3&lt;&gt;"",COUNTIF(G1155:H1155,"*"&amp;Helper_2!$C$3&amp;"*"),0)&gt;0,MAX($A$4:A1154)+1,0)</f>
        <v>0</v>
      </c>
      <c r="B1155" s="44">
        <v>1152</v>
      </c>
      <c r="C1155" s="44">
        <f>IF(E1155="","",IF(COUNTIF($G$4:G1155,G1155)=1,MAX($C$4:C1154)+1,""))</f>
        <v>1055</v>
      </c>
      <c r="D1155" s="44">
        <v>1152</v>
      </c>
      <c r="E1155" s="50" t="s">
        <v>4536</v>
      </c>
      <c r="F1155" s="50" t="s">
        <v>8139</v>
      </c>
      <c r="G1155" s="50" t="s">
        <v>1639</v>
      </c>
      <c r="H1155" s="50" t="s">
        <v>1639</v>
      </c>
      <c r="I1155" s="50" t="s">
        <v>2389</v>
      </c>
      <c r="J1155" s="50">
        <v>2258072</v>
      </c>
      <c r="K1155" s="50" t="s">
        <v>7</v>
      </c>
      <c r="L1155" s="50" t="s">
        <v>9</v>
      </c>
      <c r="M1155" s="50" t="s">
        <v>143</v>
      </c>
      <c r="N1155" s="50" t="s">
        <v>6259</v>
      </c>
      <c r="O1155" s="50">
        <v>1046792</v>
      </c>
      <c r="P1155" s="50" t="s">
        <v>6375</v>
      </c>
      <c r="Q1155" s="50" t="s">
        <v>495</v>
      </c>
      <c r="R1155" s="50" t="s">
        <v>15</v>
      </c>
      <c r="S1155" s="50" t="s">
        <v>8140</v>
      </c>
      <c r="T1155" s="4" t="s">
        <v>8140</v>
      </c>
      <c r="U1155" s="4">
        <v>0</v>
      </c>
    </row>
    <row r="1156" spans="1:21" x14ac:dyDescent="0.25">
      <c r="A1156" s="44">
        <f>IF(IF(Helper_2!$C$3&lt;&gt;"",COUNTIF(G1156:H1156,"*"&amp;Helper_2!$C$3&amp;"*"),0)&gt;0,MAX($A$4:A1155)+1,0)</f>
        <v>0</v>
      </c>
      <c r="B1156" s="44">
        <v>1153</v>
      </c>
      <c r="C1156" s="44">
        <f>IF(E1156="","",IF(COUNTIF($G$4:G1156,G1156)=1,MAX($C$4:C1155)+1,""))</f>
        <v>1056</v>
      </c>
      <c r="D1156" s="44">
        <v>1153</v>
      </c>
      <c r="E1156" s="50" t="s">
        <v>4222</v>
      </c>
      <c r="F1156" s="50" t="s">
        <v>7572</v>
      </c>
      <c r="G1156" s="50" t="s">
        <v>1436</v>
      </c>
      <c r="H1156" s="50" t="s">
        <v>1436</v>
      </c>
      <c r="I1156" s="50" t="s">
        <v>2389</v>
      </c>
      <c r="J1156" s="50">
        <v>2258056</v>
      </c>
      <c r="K1156" s="50" t="s">
        <v>7</v>
      </c>
      <c r="L1156" s="50" t="s">
        <v>9</v>
      </c>
      <c r="M1156" s="50" t="s">
        <v>143</v>
      </c>
      <c r="N1156" s="50" t="s">
        <v>6259</v>
      </c>
      <c r="O1156" s="50">
        <v>997704</v>
      </c>
      <c r="P1156" s="50" t="s">
        <v>6345</v>
      </c>
      <c r="Q1156" s="50" t="s">
        <v>341</v>
      </c>
      <c r="R1156" s="50" t="s">
        <v>17</v>
      </c>
      <c r="S1156" s="50" t="s">
        <v>7573</v>
      </c>
      <c r="T1156" s="4" t="s">
        <v>7573</v>
      </c>
      <c r="U1156" s="4">
        <v>0</v>
      </c>
    </row>
    <row r="1157" spans="1:21" x14ac:dyDescent="0.25">
      <c r="A1157" s="44">
        <f>IF(IF(Helper_2!$C$3&lt;&gt;"",COUNTIF(G1157:H1157,"*"&amp;Helper_2!$C$3&amp;"*"),0)&gt;0,MAX($A$4:A1156)+1,0)</f>
        <v>0</v>
      </c>
      <c r="B1157" s="44">
        <v>1154</v>
      </c>
      <c r="C1157" s="44">
        <f>IF(E1157="","",IF(COUNTIF($G$4:G1157,G1157)=1,MAX($C$4:C1156)+1,""))</f>
        <v>1057</v>
      </c>
      <c r="D1157" s="44">
        <v>1154</v>
      </c>
      <c r="E1157" s="50" t="s">
        <v>4702</v>
      </c>
      <c r="F1157" s="50" t="s">
        <v>8423</v>
      </c>
      <c r="G1157" s="50" t="s">
        <v>3066</v>
      </c>
      <c r="H1157" s="50" t="s">
        <v>3066</v>
      </c>
      <c r="I1157" s="50" t="s">
        <v>2389</v>
      </c>
      <c r="J1157" s="50">
        <v>2258034</v>
      </c>
      <c r="K1157" s="50" t="s">
        <v>7</v>
      </c>
      <c r="L1157" s="50" t="s">
        <v>2656</v>
      </c>
      <c r="M1157" s="50" t="s">
        <v>143</v>
      </c>
      <c r="N1157" s="50" t="s">
        <v>6272</v>
      </c>
      <c r="O1157" s="50">
        <v>1020771</v>
      </c>
      <c r="P1157" s="50" t="s">
        <v>7162</v>
      </c>
      <c r="Q1157" s="50" t="s">
        <v>3067</v>
      </c>
      <c r="R1157" s="50" t="s">
        <v>10</v>
      </c>
      <c r="S1157" s="50" t="s">
        <v>8424</v>
      </c>
      <c r="T1157" s="4" t="s">
        <v>8424</v>
      </c>
      <c r="U1157" s="4">
        <v>0.05</v>
      </c>
    </row>
    <row r="1158" spans="1:21" x14ac:dyDescent="0.25">
      <c r="A1158" s="44">
        <f>IF(IF(Helper_2!$C$3&lt;&gt;"",COUNTIF(G1158:H1158,"*"&amp;Helper_2!$C$3&amp;"*"),0)&gt;0,MAX($A$4:A1157)+1,0)</f>
        <v>0</v>
      </c>
      <c r="B1158" s="44">
        <v>1155</v>
      </c>
      <c r="C1158" s="44">
        <f>IF(E1158="","",IF(COUNTIF($G$4:G1158,G1158)=1,MAX($C$4:C1157)+1,""))</f>
        <v>1058</v>
      </c>
      <c r="D1158" s="44">
        <v>1155</v>
      </c>
      <c r="E1158" s="50" t="s">
        <v>4700</v>
      </c>
      <c r="F1158" s="50" t="s">
        <v>8419</v>
      </c>
      <c r="G1158" s="50" t="s">
        <v>3062</v>
      </c>
      <c r="H1158" s="50" t="s">
        <v>3062</v>
      </c>
      <c r="I1158" s="50" t="s">
        <v>2389</v>
      </c>
      <c r="J1158" s="50">
        <v>2258013</v>
      </c>
      <c r="K1158" s="50" t="s">
        <v>7</v>
      </c>
      <c r="L1158" s="50" t="s">
        <v>2656</v>
      </c>
      <c r="M1158" s="50" t="s">
        <v>143</v>
      </c>
      <c r="N1158" s="50" t="s">
        <v>6272</v>
      </c>
      <c r="O1158" s="50">
        <v>1020771</v>
      </c>
      <c r="P1158" s="50" t="s">
        <v>7162</v>
      </c>
      <c r="Q1158" s="50" t="s">
        <v>3063</v>
      </c>
      <c r="R1158" s="50" t="s">
        <v>10</v>
      </c>
      <c r="S1158" s="50" t="s">
        <v>8420</v>
      </c>
      <c r="T1158" s="4" t="s">
        <v>8420</v>
      </c>
      <c r="U1158" s="4">
        <v>1.4E-2</v>
      </c>
    </row>
    <row r="1159" spans="1:21" x14ac:dyDescent="0.25">
      <c r="A1159" s="44">
        <f>IF(IF(Helper_2!$C$3&lt;&gt;"",COUNTIF(G1159:H1159,"*"&amp;Helper_2!$C$3&amp;"*"),0)&gt;0,MAX($A$4:A1158)+1,0)</f>
        <v>0</v>
      </c>
      <c r="B1159" s="44">
        <v>1156</v>
      </c>
      <c r="C1159" s="44">
        <f>IF(E1159="","",IF(COUNTIF($G$4:G1159,G1159)=1,MAX($C$4:C1158)+1,""))</f>
        <v>1059</v>
      </c>
      <c r="D1159" s="44">
        <v>1156</v>
      </c>
      <c r="E1159" s="50" t="s">
        <v>4685</v>
      </c>
      <c r="F1159" s="50" t="s">
        <v>8388</v>
      </c>
      <c r="G1159" s="50" t="s">
        <v>3048</v>
      </c>
      <c r="H1159" s="50" t="s">
        <v>3048</v>
      </c>
      <c r="I1159" s="50" t="s">
        <v>2389</v>
      </c>
      <c r="J1159" s="50">
        <v>2258006</v>
      </c>
      <c r="K1159" s="50" t="s">
        <v>7</v>
      </c>
      <c r="L1159" s="50" t="s">
        <v>2656</v>
      </c>
      <c r="M1159" s="50" t="s">
        <v>143</v>
      </c>
      <c r="N1159" s="50" t="s">
        <v>6272</v>
      </c>
      <c r="O1159" s="50">
        <v>1020771</v>
      </c>
      <c r="P1159" s="50" t="s">
        <v>7162</v>
      </c>
      <c r="Q1159" s="50" t="s">
        <v>3049</v>
      </c>
      <c r="R1159" s="50" t="s">
        <v>15</v>
      </c>
      <c r="S1159" s="50" t="s">
        <v>8389</v>
      </c>
      <c r="T1159" s="4" t="s">
        <v>8389</v>
      </c>
      <c r="U1159" s="4">
        <v>1.1000000000000001</v>
      </c>
    </row>
    <row r="1160" spans="1:21" x14ac:dyDescent="0.25">
      <c r="A1160" s="44">
        <f>IF(IF(Helper_2!$C$3&lt;&gt;"",COUNTIF(G1160:H1160,"*"&amp;Helper_2!$C$3&amp;"*"),0)&gt;0,MAX($A$4:A1159)+1,0)</f>
        <v>0</v>
      </c>
      <c r="B1160" s="44">
        <v>1157</v>
      </c>
      <c r="C1160" s="44">
        <f>IF(E1160="","",IF(COUNTIF($G$4:G1160,G1160)=1,MAX($C$4:C1159)+1,""))</f>
        <v>1060</v>
      </c>
      <c r="D1160" s="44">
        <v>1157</v>
      </c>
      <c r="E1160" s="50" t="s">
        <v>4561</v>
      </c>
      <c r="F1160" s="50" t="s">
        <v>8187</v>
      </c>
      <c r="G1160" s="50" t="s">
        <v>2970</v>
      </c>
      <c r="H1160" s="50" t="s">
        <v>2970</v>
      </c>
      <c r="I1160" s="50" t="s">
        <v>2389</v>
      </c>
      <c r="J1160" s="50">
        <v>2258003</v>
      </c>
      <c r="K1160" s="50" t="s">
        <v>7</v>
      </c>
      <c r="L1160" s="50" t="s">
        <v>2656</v>
      </c>
      <c r="M1160" s="50" t="s">
        <v>143</v>
      </c>
      <c r="N1160" s="50" t="s">
        <v>6272</v>
      </c>
      <c r="O1160" s="50">
        <v>1020771</v>
      </c>
      <c r="P1160" s="50" t="s">
        <v>7162</v>
      </c>
      <c r="Q1160" s="50" t="s">
        <v>2971</v>
      </c>
      <c r="R1160" s="50" t="s">
        <v>15</v>
      </c>
      <c r="S1160" s="50" t="s">
        <v>8188</v>
      </c>
      <c r="T1160" s="4" t="s">
        <v>8188</v>
      </c>
      <c r="U1160" s="4">
        <v>0.5</v>
      </c>
    </row>
    <row r="1161" spans="1:21" x14ac:dyDescent="0.25">
      <c r="A1161" s="44">
        <f>IF(IF(Helper_2!$C$3&lt;&gt;"",COUNTIF(G1161:H1161,"*"&amp;Helper_2!$C$3&amp;"*"),0)&gt;0,MAX($A$4:A1160)+1,0)</f>
        <v>0</v>
      </c>
      <c r="B1161" s="44">
        <v>1158</v>
      </c>
      <c r="C1161" s="44">
        <f>IF(E1161="","",IF(COUNTIF($G$4:G1161,G1161)=1,MAX($C$4:C1160)+1,""))</f>
        <v>1061</v>
      </c>
      <c r="D1161" s="44">
        <v>1158</v>
      </c>
      <c r="E1161" s="50" t="s">
        <v>4715</v>
      </c>
      <c r="F1161" s="50" t="s">
        <v>8446</v>
      </c>
      <c r="G1161" s="50" t="s">
        <v>3074</v>
      </c>
      <c r="H1161" s="50" t="s">
        <v>3074</v>
      </c>
      <c r="I1161" s="50" t="s">
        <v>2389</v>
      </c>
      <c r="J1161" s="50">
        <v>2257999</v>
      </c>
      <c r="K1161" s="50" t="s">
        <v>7</v>
      </c>
      <c r="L1161" s="50" t="s">
        <v>2656</v>
      </c>
      <c r="M1161" s="50" t="s">
        <v>143</v>
      </c>
      <c r="N1161" s="50" t="s">
        <v>6272</v>
      </c>
      <c r="O1161" s="50">
        <v>1020771</v>
      </c>
      <c r="P1161" s="50" t="s">
        <v>7162</v>
      </c>
      <c r="Q1161" s="50" t="s">
        <v>3075</v>
      </c>
      <c r="R1161" s="50" t="s">
        <v>15</v>
      </c>
      <c r="S1161" s="50" t="s">
        <v>8447</v>
      </c>
      <c r="T1161" s="4" t="s">
        <v>8447</v>
      </c>
      <c r="U1161" s="4">
        <v>0.6</v>
      </c>
    </row>
    <row r="1162" spans="1:21" x14ac:dyDescent="0.25">
      <c r="A1162" s="44">
        <f>IF(IF(Helper_2!$C$3&lt;&gt;"",COUNTIF(G1162:H1162,"*"&amp;Helper_2!$C$3&amp;"*"),0)&gt;0,MAX($A$4:A1161)+1,0)</f>
        <v>0</v>
      </c>
      <c r="B1162" s="44">
        <v>1159</v>
      </c>
      <c r="C1162" s="44">
        <f>IF(E1162="","",IF(COUNTIF($G$4:G1162,G1162)=1,MAX($C$4:C1161)+1,""))</f>
        <v>1062</v>
      </c>
      <c r="D1162" s="44">
        <v>1159</v>
      </c>
      <c r="E1162" s="50" t="s">
        <v>4335</v>
      </c>
      <c r="F1162" s="50" t="s">
        <v>7780</v>
      </c>
      <c r="G1162" s="50" t="s">
        <v>1515</v>
      </c>
      <c r="H1162" s="50" t="s">
        <v>1515</v>
      </c>
      <c r="I1162" s="50" t="s">
        <v>2389</v>
      </c>
      <c r="J1162" s="50">
        <v>2255508</v>
      </c>
      <c r="K1162" s="50" t="s">
        <v>7</v>
      </c>
      <c r="L1162" s="50" t="s">
        <v>9</v>
      </c>
      <c r="M1162" s="50" t="s">
        <v>143</v>
      </c>
      <c r="N1162" s="50" t="s">
        <v>6263</v>
      </c>
      <c r="O1162" s="50">
        <v>949583</v>
      </c>
      <c r="P1162" s="50" t="s">
        <v>6368</v>
      </c>
      <c r="Q1162" s="50" t="s">
        <v>404</v>
      </c>
      <c r="R1162" s="50" t="s">
        <v>10</v>
      </c>
      <c r="S1162" s="50" t="s">
        <v>7781</v>
      </c>
      <c r="T1162" s="4" t="s">
        <v>7781</v>
      </c>
      <c r="U1162" s="4">
        <v>0</v>
      </c>
    </row>
    <row r="1163" spans="1:21" x14ac:dyDescent="0.25">
      <c r="A1163" s="44">
        <f>IF(IF(Helper_2!$C$3&lt;&gt;"",COUNTIF(G1163:H1163,"*"&amp;Helper_2!$C$3&amp;"*"),0)&gt;0,MAX($A$4:A1162)+1,0)</f>
        <v>0</v>
      </c>
      <c r="B1163" s="44">
        <v>1160</v>
      </c>
      <c r="C1163" s="44">
        <f>IF(E1163="","",IF(COUNTIF($G$4:G1163,G1163)=1,MAX($C$4:C1162)+1,""))</f>
        <v>1063</v>
      </c>
      <c r="D1163" s="44">
        <v>1160</v>
      </c>
      <c r="E1163" s="50" t="s">
        <v>4334</v>
      </c>
      <c r="F1163" s="50" t="s">
        <v>7778</v>
      </c>
      <c r="G1163" s="50" t="s">
        <v>1514</v>
      </c>
      <c r="H1163" s="50" t="s">
        <v>1514</v>
      </c>
      <c r="I1163" s="50" t="s">
        <v>2389</v>
      </c>
      <c r="J1163" s="50">
        <v>2255507</v>
      </c>
      <c r="K1163" s="50" t="s">
        <v>7</v>
      </c>
      <c r="L1163" s="50" t="s">
        <v>9</v>
      </c>
      <c r="M1163" s="50" t="s">
        <v>143</v>
      </c>
      <c r="N1163" s="50" t="s">
        <v>6263</v>
      </c>
      <c r="O1163" s="50">
        <v>949583</v>
      </c>
      <c r="P1163" s="50" t="s">
        <v>6368</v>
      </c>
      <c r="Q1163" s="50" t="s">
        <v>403</v>
      </c>
      <c r="R1163" s="50" t="s">
        <v>10</v>
      </c>
      <c r="S1163" s="50" t="s">
        <v>7779</v>
      </c>
      <c r="T1163" s="4" t="s">
        <v>7779</v>
      </c>
      <c r="U1163" s="4">
        <v>0</v>
      </c>
    </row>
    <row r="1164" spans="1:21" x14ac:dyDescent="0.25">
      <c r="A1164" s="44">
        <f>IF(IF(Helper_2!$C$3&lt;&gt;"",COUNTIF(G1164:H1164,"*"&amp;Helper_2!$C$3&amp;"*"),0)&gt;0,MAX($A$4:A1163)+1,0)</f>
        <v>0</v>
      </c>
      <c r="B1164" s="44">
        <v>1161</v>
      </c>
      <c r="C1164" s="44">
        <f>IF(E1164="","",IF(COUNTIF($G$4:G1164,G1164)=1,MAX($C$4:C1163)+1,""))</f>
        <v>1064</v>
      </c>
      <c r="D1164" s="44">
        <v>1161</v>
      </c>
      <c r="E1164" s="50" t="s">
        <v>4333</v>
      </c>
      <c r="F1164" s="50" t="s">
        <v>7776</v>
      </c>
      <c r="G1164" s="50" t="s">
        <v>1513</v>
      </c>
      <c r="H1164" s="50" t="s">
        <v>1513</v>
      </c>
      <c r="I1164" s="50" t="s">
        <v>2389</v>
      </c>
      <c r="J1164" s="50">
        <v>2255502</v>
      </c>
      <c r="K1164" s="50" t="s">
        <v>7</v>
      </c>
      <c r="L1164" s="50" t="s">
        <v>9</v>
      </c>
      <c r="M1164" s="50" t="s">
        <v>143</v>
      </c>
      <c r="N1164" s="50" t="s">
        <v>6263</v>
      </c>
      <c r="O1164" s="50">
        <v>949583</v>
      </c>
      <c r="P1164" s="50" t="s">
        <v>6368</v>
      </c>
      <c r="Q1164" s="50" t="s">
        <v>402</v>
      </c>
      <c r="R1164" s="50" t="s">
        <v>10</v>
      </c>
      <c r="S1164" s="50" t="s">
        <v>7777</v>
      </c>
      <c r="T1164" s="4" t="s">
        <v>7777</v>
      </c>
      <c r="U1164" s="4">
        <v>0</v>
      </c>
    </row>
    <row r="1165" spans="1:21" x14ac:dyDescent="0.25">
      <c r="A1165" s="44">
        <f>IF(IF(Helper_2!$C$3&lt;&gt;"",COUNTIF(G1165:H1165,"*"&amp;Helper_2!$C$3&amp;"*"),0)&gt;0,MAX($A$4:A1164)+1,0)</f>
        <v>0</v>
      </c>
      <c r="B1165" s="44">
        <v>1162</v>
      </c>
      <c r="C1165" s="44">
        <f>IF(E1165="","",IF(COUNTIF($G$4:G1165,G1165)=1,MAX($C$4:C1164)+1,""))</f>
        <v>1065</v>
      </c>
      <c r="D1165" s="44">
        <v>1162</v>
      </c>
      <c r="E1165" s="50" t="s">
        <v>4331</v>
      </c>
      <c r="F1165" s="50" t="s">
        <v>7773</v>
      </c>
      <c r="G1165" s="50" t="s">
        <v>1511</v>
      </c>
      <c r="H1165" s="50" t="s">
        <v>1511</v>
      </c>
      <c r="I1165" s="50" t="s">
        <v>2389</v>
      </c>
      <c r="J1165" s="50">
        <v>2255499</v>
      </c>
      <c r="K1165" s="50" t="s">
        <v>7</v>
      </c>
      <c r="L1165" s="50" t="s">
        <v>9</v>
      </c>
      <c r="M1165" s="50" t="s">
        <v>143</v>
      </c>
      <c r="N1165" s="50" t="s">
        <v>6263</v>
      </c>
      <c r="O1165" s="50">
        <v>949583</v>
      </c>
      <c r="P1165" s="50" t="s">
        <v>6368</v>
      </c>
      <c r="Q1165" s="50" t="s">
        <v>400</v>
      </c>
      <c r="R1165" s="50" t="s">
        <v>15</v>
      </c>
      <c r="S1165" s="50" t="s">
        <v>11730</v>
      </c>
      <c r="T1165" s="4" t="s">
        <v>11730</v>
      </c>
      <c r="U1165" s="4">
        <v>0</v>
      </c>
    </row>
    <row r="1166" spans="1:21" x14ac:dyDescent="0.25">
      <c r="A1166" s="44">
        <f>IF(IF(Helper_2!$C$3&lt;&gt;"",COUNTIF(G1166:H1166,"*"&amp;Helper_2!$C$3&amp;"*"),0)&gt;0,MAX($A$4:A1165)+1,0)</f>
        <v>0</v>
      </c>
      <c r="B1166" s="44">
        <v>1163</v>
      </c>
      <c r="C1166" s="44">
        <f>IF(E1166="","",IF(COUNTIF($G$4:G1166,G1166)=1,MAX($C$4:C1165)+1,""))</f>
        <v>1066</v>
      </c>
      <c r="D1166" s="44">
        <v>1163</v>
      </c>
      <c r="E1166" s="50" t="s">
        <v>4732</v>
      </c>
      <c r="F1166" s="50" t="s">
        <v>8477</v>
      </c>
      <c r="G1166" s="50" t="s">
        <v>1764</v>
      </c>
      <c r="H1166" s="50" t="s">
        <v>1764</v>
      </c>
      <c r="I1166" s="50" t="s">
        <v>2389</v>
      </c>
      <c r="J1166" s="50">
        <v>2255443</v>
      </c>
      <c r="K1166" s="50" t="s">
        <v>7</v>
      </c>
      <c r="L1166" s="50" t="s">
        <v>9</v>
      </c>
      <c r="M1166" s="50" t="s">
        <v>143</v>
      </c>
      <c r="N1166" s="50" t="s">
        <v>6259</v>
      </c>
      <c r="O1166" s="50">
        <v>1046777</v>
      </c>
      <c r="P1166" s="50" t="s">
        <v>6385</v>
      </c>
      <c r="Q1166" s="50" t="s">
        <v>589</v>
      </c>
      <c r="R1166" s="50" t="s">
        <v>15</v>
      </c>
      <c r="S1166" s="50" t="s">
        <v>8478</v>
      </c>
      <c r="T1166" s="4" t="s">
        <v>8478</v>
      </c>
      <c r="U1166" s="4">
        <v>0</v>
      </c>
    </row>
    <row r="1167" spans="1:21" x14ac:dyDescent="0.25">
      <c r="A1167" s="44">
        <f>IF(IF(Helper_2!$C$3&lt;&gt;"",COUNTIF(G1167:H1167,"*"&amp;Helper_2!$C$3&amp;"*"),0)&gt;0,MAX($A$4:A1166)+1,0)</f>
        <v>0</v>
      </c>
      <c r="B1167" s="44">
        <v>1164</v>
      </c>
      <c r="C1167" s="44">
        <f>IF(E1167="","",IF(COUNTIF($G$4:G1167,G1167)=1,MAX($C$4:C1166)+1,""))</f>
        <v>1067</v>
      </c>
      <c r="D1167" s="44">
        <v>1164</v>
      </c>
      <c r="E1167" s="50" t="s">
        <v>4731</v>
      </c>
      <c r="F1167" s="50" t="s">
        <v>8475</v>
      </c>
      <c r="G1167" s="50" t="s">
        <v>1763</v>
      </c>
      <c r="H1167" s="50" t="s">
        <v>1763</v>
      </c>
      <c r="I1167" s="50" t="s">
        <v>2389</v>
      </c>
      <c r="J1167" s="50">
        <v>2255414</v>
      </c>
      <c r="K1167" s="50" t="s">
        <v>7</v>
      </c>
      <c r="L1167" s="50" t="s">
        <v>9</v>
      </c>
      <c r="M1167" s="50" t="s">
        <v>143</v>
      </c>
      <c r="N1167" s="50" t="s">
        <v>6259</v>
      </c>
      <c r="O1167" s="50">
        <v>1046777</v>
      </c>
      <c r="P1167" s="50" t="s">
        <v>6385</v>
      </c>
      <c r="Q1167" s="50" t="s">
        <v>588</v>
      </c>
      <c r="R1167" s="50" t="s">
        <v>15</v>
      </c>
      <c r="S1167" s="50" t="s">
        <v>8476</v>
      </c>
      <c r="T1167" s="4" t="s">
        <v>8476</v>
      </c>
      <c r="U1167" s="4">
        <v>0</v>
      </c>
    </row>
    <row r="1168" spans="1:21" x14ac:dyDescent="0.25">
      <c r="A1168" s="44">
        <f>IF(IF(Helper_2!$C$3&lt;&gt;"",COUNTIF(G1168:H1168,"*"&amp;Helper_2!$C$3&amp;"*"),0)&gt;0,MAX($A$4:A1167)+1,0)</f>
        <v>0</v>
      </c>
      <c r="B1168" s="44">
        <v>1165</v>
      </c>
      <c r="C1168" s="44">
        <f>IF(E1168="","",IF(COUNTIF($G$4:G1168,G1168)=1,MAX($C$4:C1167)+1,""))</f>
        <v>1068</v>
      </c>
      <c r="D1168" s="44">
        <v>1165</v>
      </c>
      <c r="E1168" s="50" t="s">
        <v>4730</v>
      </c>
      <c r="F1168" s="50" t="s">
        <v>8473</v>
      </c>
      <c r="G1168" s="50" t="s">
        <v>1762</v>
      </c>
      <c r="H1168" s="50" t="s">
        <v>1762</v>
      </c>
      <c r="I1168" s="50" t="s">
        <v>2389</v>
      </c>
      <c r="J1168" s="50">
        <v>2255413</v>
      </c>
      <c r="K1168" s="50" t="s">
        <v>7</v>
      </c>
      <c r="L1168" s="50" t="s">
        <v>9</v>
      </c>
      <c r="M1168" s="50" t="s">
        <v>143</v>
      </c>
      <c r="N1168" s="50" t="s">
        <v>6259</v>
      </c>
      <c r="O1168" s="50">
        <v>1046777</v>
      </c>
      <c r="P1168" s="50" t="s">
        <v>6385</v>
      </c>
      <c r="Q1168" s="50" t="s">
        <v>587</v>
      </c>
      <c r="R1168" s="50" t="s">
        <v>15</v>
      </c>
      <c r="S1168" s="50" t="s">
        <v>8474</v>
      </c>
      <c r="T1168" s="4" t="s">
        <v>8474</v>
      </c>
      <c r="U1168" s="4">
        <v>0</v>
      </c>
    </row>
    <row r="1169" spans="1:21" x14ac:dyDescent="0.25">
      <c r="A1169" s="44">
        <f>IF(IF(Helper_2!$C$3&lt;&gt;"",COUNTIF(G1169:H1169,"*"&amp;Helper_2!$C$3&amp;"*"),0)&gt;0,MAX($A$4:A1168)+1,0)</f>
        <v>0</v>
      </c>
      <c r="B1169" s="44">
        <v>1166</v>
      </c>
      <c r="C1169" s="44">
        <f>IF(E1169="","",IF(COUNTIF($G$4:G1169,G1169)=1,MAX($C$4:C1168)+1,""))</f>
        <v>1069</v>
      </c>
      <c r="D1169" s="44">
        <v>1166</v>
      </c>
      <c r="E1169" s="50" t="s">
        <v>5514</v>
      </c>
      <c r="F1169" s="50" t="s">
        <v>9719</v>
      </c>
      <c r="G1169" s="50" t="s">
        <v>3629</v>
      </c>
      <c r="H1169" s="50" t="s">
        <v>3629</v>
      </c>
      <c r="I1169" s="50" t="s">
        <v>2389</v>
      </c>
      <c r="J1169" s="50">
        <v>2255401</v>
      </c>
      <c r="K1169" s="50" t="s">
        <v>7</v>
      </c>
      <c r="L1169" s="50" t="s">
        <v>2656</v>
      </c>
      <c r="M1169" s="50" t="s">
        <v>143</v>
      </c>
      <c r="N1169" s="50" t="s">
        <v>6267</v>
      </c>
      <c r="O1169" s="50">
        <v>1046776</v>
      </c>
      <c r="P1169" s="50" t="s">
        <v>6409</v>
      </c>
      <c r="Q1169" s="50" t="s">
        <v>3630</v>
      </c>
      <c r="R1169" s="50" t="s">
        <v>273</v>
      </c>
      <c r="S1169" s="50" t="s">
        <v>9720</v>
      </c>
      <c r="T1169" s="4" t="s">
        <v>9720</v>
      </c>
      <c r="U1169" s="4">
        <v>0.317</v>
      </c>
    </row>
    <row r="1170" spans="1:21" x14ac:dyDescent="0.25">
      <c r="A1170" s="44">
        <f>IF(IF(Helper_2!$C$3&lt;&gt;"",COUNTIF(G1170:H1170,"*"&amp;Helper_2!$C$3&amp;"*"),0)&gt;0,MAX($A$4:A1169)+1,0)</f>
        <v>0</v>
      </c>
      <c r="B1170" s="44">
        <v>1167</v>
      </c>
      <c r="C1170" s="44">
        <f>IF(E1170="","",IF(COUNTIF($G$4:G1170,G1170)=1,MAX($C$4:C1169)+1,""))</f>
        <v>1070</v>
      </c>
      <c r="D1170" s="44">
        <v>1167</v>
      </c>
      <c r="E1170" s="50" t="s">
        <v>5513</v>
      </c>
      <c r="F1170" s="50" t="s">
        <v>9717</v>
      </c>
      <c r="G1170" s="50" t="s">
        <v>3627</v>
      </c>
      <c r="H1170" s="50" t="s">
        <v>3627</v>
      </c>
      <c r="I1170" s="50" t="s">
        <v>2389</v>
      </c>
      <c r="J1170" s="50">
        <v>2255396</v>
      </c>
      <c r="K1170" s="50" t="s">
        <v>7</v>
      </c>
      <c r="L1170" s="50" t="s">
        <v>2656</v>
      </c>
      <c r="M1170" s="50" t="s">
        <v>143</v>
      </c>
      <c r="N1170" s="50" t="s">
        <v>6267</v>
      </c>
      <c r="O1170" s="50">
        <v>1046776</v>
      </c>
      <c r="P1170" s="50" t="s">
        <v>6409</v>
      </c>
      <c r="Q1170" s="50" t="s">
        <v>3628</v>
      </c>
      <c r="R1170" s="50" t="s">
        <v>10</v>
      </c>
      <c r="S1170" s="50" t="s">
        <v>9718</v>
      </c>
      <c r="T1170" s="4" t="s">
        <v>9718</v>
      </c>
      <c r="U1170" s="4">
        <v>0.28799999999999998</v>
      </c>
    </row>
    <row r="1171" spans="1:21" x14ac:dyDescent="0.25">
      <c r="A1171" s="44">
        <f>IF(IF(Helper_2!$C$3&lt;&gt;"",COUNTIF(G1171:H1171,"*"&amp;Helper_2!$C$3&amp;"*"),0)&gt;0,MAX($A$4:A1170)+1,0)</f>
        <v>0</v>
      </c>
      <c r="B1171" s="44">
        <v>1168</v>
      </c>
      <c r="C1171" s="44">
        <f>IF(E1171="","",IF(COUNTIF($G$4:G1171,G1171)=1,MAX($C$4:C1170)+1,""))</f>
        <v>1071</v>
      </c>
      <c r="D1171" s="44">
        <v>1168</v>
      </c>
      <c r="E1171" s="50" t="s">
        <v>5512</v>
      </c>
      <c r="F1171" s="50" t="s">
        <v>9715</v>
      </c>
      <c r="G1171" s="50" t="s">
        <v>3625</v>
      </c>
      <c r="H1171" s="50" t="s">
        <v>3625</v>
      </c>
      <c r="I1171" s="50" t="s">
        <v>2389</v>
      </c>
      <c r="J1171" s="50">
        <v>2255392</v>
      </c>
      <c r="K1171" s="50" t="s">
        <v>7</v>
      </c>
      <c r="L1171" s="50" t="s">
        <v>2656</v>
      </c>
      <c r="M1171" s="50" t="s">
        <v>143</v>
      </c>
      <c r="N1171" s="50" t="s">
        <v>6267</v>
      </c>
      <c r="O1171" s="50">
        <v>1046776</v>
      </c>
      <c r="P1171" s="50" t="s">
        <v>6409</v>
      </c>
      <c r="Q1171" s="50" t="s">
        <v>3626</v>
      </c>
      <c r="R1171" s="50" t="s">
        <v>10</v>
      </c>
      <c r="S1171" s="50" t="s">
        <v>9716</v>
      </c>
      <c r="T1171" s="4" t="s">
        <v>9716</v>
      </c>
      <c r="U1171" s="4">
        <v>0.28999999999999998</v>
      </c>
    </row>
    <row r="1172" spans="1:21" x14ac:dyDescent="0.25">
      <c r="A1172" s="44">
        <f>IF(IF(Helper_2!$C$3&lt;&gt;"",COUNTIF(G1172:H1172,"*"&amp;Helper_2!$C$3&amp;"*"),0)&gt;0,MAX($A$4:A1171)+1,0)</f>
        <v>0</v>
      </c>
      <c r="B1172" s="44">
        <v>1169</v>
      </c>
      <c r="C1172" s="44">
        <f>IF(E1172="","",IF(COUNTIF($G$4:G1172,G1172)=1,MAX($C$4:C1171)+1,""))</f>
        <v>1072</v>
      </c>
      <c r="D1172" s="44">
        <v>1169</v>
      </c>
      <c r="E1172" s="50" t="s">
        <v>4167</v>
      </c>
      <c r="F1172" s="50" t="s">
        <v>7465</v>
      </c>
      <c r="G1172" s="50" t="s">
        <v>1399</v>
      </c>
      <c r="H1172" s="50" t="s">
        <v>1399</v>
      </c>
      <c r="I1172" s="50" t="s">
        <v>2389</v>
      </c>
      <c r="J1172" s="50">
        <v>2255384</v>
      </c>
      <c r="K1172" s="50" t="s">
        <v>7</v>
      </c>
      <c r="L1172" s="50" t="s">
        <v>9</v>
      </c>
      <c r="M1172" s="50" t="s">
        <v>143</v>
      </c>
      <c r="N1172" s="50" t="s">
        <v>6283</v>
      </c>
      <c r="O1172" s="50">
        <v>995201</v>
      </c>
      <c r="P1172" s="50" t="s">
        <v>6393</v>
      </c>
      <c r="Q1172" s="50" t="s">
        <v>313</v>
      </c>
      <c r="R1172" s="50" t="s">
        <v>15</v>
      </c>
      <c r="S1172" s="50" t="s">
        <v>11731</v>
      </c>
      <c r="T1172" s="4" t="s">
        <v>11731</v>
      </c>
      <c r="U1172" s="4">
        <v>0</v>
      </c>
    </row>
    <row r="1173" spans="1:21" x14ac:dyDescent="0.25">
      <c r="A1173" s="44">
        <f>IF(IF(Helper_2!$C$3&lt;&gt;"",COUNTIF(G1173:H1173,"*"&amp;Helper_2!$C$3&amp;"*"),0)&gt;0,MAX($A$4:A1172)+1,0)</f>
        <v>0</v>
      </c>
      <c r="B1173" s="44">
        <v>1170</v>
      </c>
      <c r="C1173" s="44">
        <f>IF(E1173="","",IF(COUNTIF($G$4:G1173,G1173)=1,MAX($C$4:C1172)+1,""))</f>
        <v>1073</v>
      </c>
      <c r="D1173" s="44">
        <v>1170</v>
      </c>
      <c r="E1173" s="50" t="s">
        <v>4425</v>
      </c>
      <c r="F1173" s="50" t="s">
        <v>7944</v>
      </c>
      <c r="G1173" s="50" t="s">
        <v>2897</v>
      </c>
      <c r="H1173" s="50" t="s">
        <v>2897</v>
      </c>
      <c r="I1173" s="50" t="s">
        <v>2389</v>
      </c>
      <c r="J1173" s="50">
        <v>2255380</v>
      </c>
      <c r="K1173" s="50" t="s">
        <v>7</v>
      </c>
      <c r="L1173" s="50" t="s">
        <v>2661</v>
      </c>
      <c r="M1173" s="50" t="s">
        <v>143</v>
      </c>
      <c r="N1173" s="50" t="s">
        <v>6261</v>
      </c>
      <c r="O1173" s="50">
        <v>949690</v>
      </c>
      <c r="P1173" s="50" t="s">
        <v>6529</v>
      </c>
      <c r="Q1173" s="50" t="s">
        <v>2898</v>
      </c>
      <c r="R1173" s="50" t="s">
        <v>10</v>
      </c>
      <c r="S1173" s="50" t="s">
        <v>7945</v>
      </c>
      <c r="T1173" s="4" t="s">
        <v>7945</v>
      </c>
      <c r="U1173" s="4">
        <v>0.57999999999999996</v>
      </c>
    </row>
    <row r="1174" spans="1:21" x14ac:dyDescent="0.25">
      <c r="A1174" s="44">
        <f>IF(IF(Helper_2!$C$3&lt;&gt;"",COUNTIF(G1174:H1174,"*"&amp;Helper_2!$C$3&amp;"*"),0)&gt;0,MAX($A$4:A1173)+1,0)</f>
        <v>0</v>
      </c>
      <c r="B1174" s="44">
        <v>1171</v>
      </c>
      <c r="C1174" s="44">
        <f>IF(E1174="","",IF(COUNTIF($G$4:G1174,G1174)=1,MAX($C$4:C1173)+1,""))</f>
        <v>1074</v>
      </c>
      <c r="D1174" s="44">
        <v>1171</v>
      </c>
      <c r="E1174" s="50" t="s">
        <v>4424</v>
      </c>
      <c r="F1174" s="50" t="s">
        <v>7942</v>
      </c>
      <c r="G1174" s="50" t="s">
        <v>2895</v>
      </c>
      <c r="H1174" s="50" t="s">
        <v>2895</v>
      </c>
      <c r="I1174" s="50" t="s">
        <v>2389</v>
      </c>
      <c r="J1174" s="50">
        <v>2255365</v>
      </c>
      <c r="K1174" s="50" t="s">
        <v>7</v>
      </c>
      <c r="L1174" s="50" t="s">
        <v>2661</v>
      </c>
      <c r="M1174" s="50" t="s">
        <v>143</v>
      </c>
      <c r="N1174" s="50" t="s">
        <v>6261</v>
      </c>
      <c r="O1174" s="50">
        <v>949690</v>
      </c>
      <c r="P1174" s="50" t="s">
        <v>6529</v>
      </c>
      <c r="Q1174" s="50" t="s">
        <v>2896</v>
      </c>
      <c r="R1174" s="50" t="s">
        <v>10</v>
      </c>
      <c r="S1174" s="50" t="s">
        <v>11732</v>
      </c>
      <c r="T1174" s="4" t="s">
        <v>7943</v>
      </c>
      <c r="U1174" s="4">
        <v>0.57999999999999996</v>
      </c>
    </row>
    <row r="1175" spans="1:21" x14ac:dyDescent="0.25">
      <c r="A1175" s="44">
        <f>IF(IF(Helper_2!$C$3&lt;&gt;"",COUNTIF(G1175:H1175,"*"&amp;Helper_2!$C$3&amp;"*"),0)&gt;0,MAX($A$4:A1174)+1,0)</f>
        <v>0</v>
      </c>
      <c r="B1175" s="44">
        <v>1172</v>
      </c>
      <c r="C1175" s="44">
        <f>IF(E1175="","",IF(COUNTIF($G$4:G1175,G1175)=1,MAX($C$4:C1174)+1,""))</f>
        <v>1075</v>
      </c>
      <c r="D1175" s="44">
        <v>1172</v>
      </c>
      <c r="E1175" s="50" t="s">
        <v>4416</v>
      </c>
      <c r="F1175" s="50" t="s">
        <v>7928</v>
      </c>
      <c r="G1175" s="50" t="s">
        <v>2890</v>
      </c>
      <c r="H1175" s="50" t="s">
        <v>2890</v>
      </c>
      <c r="I1175" s="50" t="s">
        <v>2389</v>
      </c>
      <c r="J1175" s="50">
        <v>2255360</v>
      </c>
      <c r="K1175" s="50" t="s">
        <v>7</v>
      </c>
      <c r="L1175" s="50" t="s">
        <v>2661</v>
      </c>
      <c r="M1175" s="50" t="s">
        <v>143</v>
      </c>
      <c r="N1175" s="50" t="s">
        <v>6261</v>
      </c>
      <c r="O1175" s="50">
        <v>949690</v>
      </c>
      <c r="P1175" s="50" t="s">
        <v>6529</v>
      </c>
      <c r="Q1175" s="50" t="s">
        <v>2891</v>
      </c>
      <c r="R1175" s="50" t="s">
        <v>10</v>
      </c>
      <c r="S1175" s="50" t="s">
        <v>7929</v>
      </c>
      <c r="T1175" s="4" t="s">
        <v>7929</v>
      </c>
      <c r="U1175" s="4">
        <v>0.15</v>
      </c>
    </row>
    <row r="1176" spans="1:21" x14ac:dyDescent="0.25">
      <c r="A1176" s="44">
        <f>IF(IF(Helper_2!$C$3&lt;&gt;"",COUNTIF(G1176:H1176,"*"&amp;Helper_2!$C$3&amp;"*"),0)&gt;0,MAX($A$4:A1175)+1,0)</f>
        <v>0</v>
      </c>
      <c r="B1176" s="44">
        <v>1173</v>
      </c>
      <c r="C1176" s="44">
        <f>IF(E1176="","",IF(COUNTIF($G$4:G1176,G1176)=1,MAX($C$4:C1175)+1,""))</f>
        <v>1076</v>
      </c>
      <c r="D1176" s="44">
        <v>1173</v>
      </c>
      <c r="E1176" s="50" t="s">
        <v>4791</v>
      </c>
      <c r="F1176" s="50" t="s">
        <v>8569</v>
      </c>
      <c r="G1176" s="50" t="s">
        <v>3120</v>
      </c>
      <c r="H1176" s="50" t="s">
        <v>3120</v>
      </c>
      <c r="I1176" s="50" t="s">
        <v>2389</v>
      </c>
      <c r="J1176" s="50">
        <v>2255334</v>
      </c>
      <c r="K1176" s="50" t="s">
        <v>7</v>
      </c>
      <c r="L1176" s="50" t="s">
        <v>2656</v>
      </c>
      <c r="M1176" s="50" t="s">
        <v>143</v>
      </c>
      <c r="N1176" s="50" t="s">
        <v>6272</v>
      </c>
      <c r="O1176" s="50">
        <v>1046747</v>
      </c>
      <c r="P1176" s="50" t="s">
        <v>6346</v>
      </c>
      <c r="Q1176" s="50" t="s">
        <v>3121</v>
      </c>
      <c r="R1176" s="50" t="s">
        <v>15</v>
      </c>
      <c r="S1176" s="50" t="s">
        <v>8570</v>
      </c>
      <c r="T1176" s="4" t="s">
        <v>8570</v>
      </c>
      <c r="U1176" s="4">
        <v>0</v>
      </c>
    </row>
    <row r="1177" spans="1:21" x14ac:dyDescent="0.25">
      <c r="A1177" s="44">
        <f>IF(IF(Helper_2!$C$3&lt;&gt;"",COUNTIF(G1177:H1177,"*"&amp;Helper_2!$C$3&amp;"*"),0)&gt;0,MAX($A$4:A1176)+1,0)</f>
        <v>0</v>
      </c>
      <c r="B1177" s="44">
        <v>1174</v>
      </c>
      <c r="C1177" s="44">
        <f>IF(E1177="","",IF(COUNTIF($G$4:G1177,G1177)=1,MAX($C$4:C1176)+1,""))</f>
        <v>1077</v>
      </c>
      <c r="D1177" s="44">
        <v>1174</v>
      </c>
      <c r="E1177" s="50" t="s">
        <v>4174</v>
      </c>
      <c r="F1177" s="50" t="s">
        <v>7478</v>
      </c>
      <c r="G1177" s="50" t="s">
        <v>2745</v>
      </c>
      <c r="H1177" s="50" t="s">
        <v>2745</v>
      </c>
      <c r="I1177" s="50" t="s">
        <v>2389</v>
      </c>
      <c r="J1177" s="50">
        <v>2255320</v>
      </c>
      <c r="K1177" s="50" t="s">
        <v>7</v>
      </c>
      <c r="L1177" s="50" t="s">
        <v>2661</v>
      </c>
      <c r="M1177" s="50" t="s">
        <v>143</v>
      </c>
      <c r="N1177" s="50" t="s">
        <v>6272</v>
      </c>
      <c r="O1177" s="50">
        <v>997146</v>
      </c>
      <c r="P1177" s="50" t="s">
        <v>6382</v>
      </c>
      <c r="Q1177" s="50" t="s">
        <v>2746</v>
      </c>
      <c r="R1177" s="50" t="s">
        <v>15</v>
      </c>
      <c r="S1177" s="50" t="s">
        <v>7479</v>
      </c>
      <c r="T1177" s="4" t="s">
        <v>7479</v>
      </c>
      <c r="U1177" s="4">
        <v>0</v>
      </c>
    </row>
    <row r="1178" spans="1:21" x14ac:dyDescent="0.25">
      <c r="A1178" s="44">
        <f>IF(IF(Helper_2!$C$3&lt;&gt;"",COUNTIF(G1178:H1178,"*"&amp;Helper_2!$C$3&amp;"*"),0)&gt;0,MAX($A$4:A1177)+1,0)</f>
        <v>0</v>
      </c>
      <c r="B1178" s="44">
        <v>1175</v>
      </c>
      <c r="C1178" s="44">
        <f>IF(E1178="","",IF(COUNTIF($G$4:G1178,G1178)=1,MAX($C$4:C1177)+1,""))</f>
        <v>1078</v>
      </c>
      <c r="D1178" s="44">
        <v>1175</v>
      </c>
      <c r="E1178" s="50" t="s">
        <v>4883</v>
      </c>
      <c r="F1178" s="50" t="s">
        <v>8708</v>
      </c>
      <c r="G1178" s="50" t="s">
        <v>1858</v>
      </c>
      <c r="H1178" s="50" t="s">
        <v>1858</v>
      </c>
      <c r="I1178" s="50" t="s">
        <v>2389</v>
      </c>
      <c r="J1178" s="50">
        <v>2255221</v>
      </c>
      <c r="K1178" s="50" t="s">
        <v>7</v>
      </c>
      <c r="L1178" s="50" t="s">
        <v>9</v>
      </c>
      <c r="M1178" s="50" t="s">
        <v>143</v>
      </c>
      <c r="N1178" s="50" t="s">
        <v>6272</v>
      </c>
      <c r="O1178" s="50">
        <v>1046745</v>
      </c>
      <c r="P1178" s="50" t="s">
        <v>6332</v>
      </c>
      <c r="Q1178" s="50" t="s">
        <v>649</v>
      </c>
      <c r="R1178" s="50" t="s">
        <v>15</v>
      </c>
      <c r="S1178" s="50" t="s">
        <v>11733</v>
      </c>
      <c r="T1178" s="4" t="s">
        <v>11733</v>
      </c>
      <c r="U1178" s="4">
        <v>0</v>
      </c>
    </row>
    <row r="1179" spans="1:21" x14ac:dyDescent="0.25">
      <c r="A1179" s="44">
        <f>IF(IF(Helper_2!$C$3&lt;&gt;"",COUNTIF(G1179:H1179,"*"&amp;Helper_2!$C$3&amp;"*"),0)&gt;0,MAX($A$4:A1178)+1,0)</f>
        <v>0</v>
      </c>
      <c r="B1179" s="44">
        <v>1176</v>
      </c>
      <c r="C1179" s="44">
        <f>IF(E1179="","",IF(COUNTIF($G$4:G1179,G1179)=1,MAX($C$4:C1178)+1,""))</f>
        <v>1079</v>
      </c>
      <c r="D1179" s="44">
        <v>1176</v>
      </c>
      <c r="E1179" s="50" t="s">
        <v>4684</v>
      </c>
      <c r="F1179" s="50" t="s">
        <v>8386</v>
      </c>
      <c r="G1179" s="50" t="s">
        <v>1736</v>
      </c>
      <c r="H1179" s="50" t="s">
        <v>1736</v>
      </c>
      <c r="I1179" s="50" t="s">
        <v>2389</v>
      </c>
      <c r="J1179" s="50">
        <v>2255199</v>
      </c>
      <c r="K1179" s="50" t="s">
        <v>7</v>
      </c>
      <c r="L1179" s="50" t="s">
        <v>9</v>
      </c>
      <c r="M1179" s="50" t="s">
        <v>143</v>
      </c>
      <c r="N1179" s="50" t="s">
        <v>6272</v>
      </c>
      <c r="O1179" s="50">
        <v>1160696</v>
      </c>
      <c r="P1179" s="50" t="s">
        <v>6397</v>
      </c>
      <c r="Q1179" s="50" t="s">
        <v>566</v>
      </c>
      <c r="R1179" s="50" t="s">
        <v>15</v>
      </c>
      <c r="S1179" s="50" t="s">
        <v>8387</v>
      </c>
      <c r="T1179" s="4" t="s">
        <v>8387</v>
      </c>
      <c r="U1179" s="4">
        <v>0</v>
      </c>
    </row>
    <row r="1180" spans="1:21" x14ac:dyDescent="0.25">
      <c r="A1180" s="44">
        <f>IF(IF(Helper_2!$C$3&lt;&gt;"",COUNTIF(G1180:H1180,"*"&amp;Helper_2!$C$3&amp;"*"),0)&gt;0,MAX($A$4:A1179)+1,0)</f>
        <v>0</v>
      </c>
      <c r="B1180" s="44">
        <v>1177</v>
      </c>
      <c r="C1180" s="44">
        <f>IF(E1180="","",IF(COUNTIF($G$4:G1180,G1180)=1,MAX($C$4:C1179)+1,""))</f>
        <v>1080</v>
      </c>
      <c r="D1180" s="44">
        <v>1177</v>
      </c>
      <c r="E1180" s="50" t="s">
        <v>5351</v>
      </c>
      <c r="F1180" s="50" t="s">
        <v>9443</v>
      </c>
      <c r="G1180" s="50" t="s">
        <v>3489</v>
      </c>
      <c r="H1180" s="50" t="s">
        <v>3489</v>
      </c>
      <c r="I1180" s="50" t="s">
        <v>2389</v>
      </c>
      <c r="J1180" s="50">
        <v>2255131</v>
      </c>
      <c r="K1180" s="50" t="s">
        <v>7</v>
      </c>
      <c r="L1180" s="50" t="s">
        <v>2687</v>
      </c>
      <c r="M1180" s="50" t="s">
        <v>143</v>
      </c>
      <c r="N1180" s="50" t="s">
        <v>88</v>
      </c>
      <c r="O1180" s="50">
        <v>1046632</v>
      </c>
      <c r="P1180" s="50" t="s">
        <v>6515</v>
      </c>
      <c r="Q1180" s="50" t="s">
        <v>3490</v>
      </c>
      <c r="R1180" s="50" t="s">
        <v>15</v>
      </c>
      <c r="S1180" s="50" t="s">
        <v>9444</v>
      </c>
      <c r="T1180" s="4" t="s">
        <v>9444</v>
      </c>
      <c r="U1180" s="4">
        <v>0.25</v>
      </c>
    </row>
    <row r="1181" spans="1:21" x14ac:dyDescent="0.25">
      <c r="A1181" s="44">
        <f>IF(IF(Helper_2!$C$3&lt;&gt;"",COUNTIF(G1181:H1181,"*"&amp;Helper_2!$C$3&amp;"*"),0)&gt;0,MAX($A$4:A1180)+1,0)</f>
        <v>0</v>
      </c>
      <c r="B1181" s="44">
        <v>1178</v>
      </c>
      <c r="C1181" s="44">
        <f>IF(E1181="","",IF(COUNTIF($G$4:G1181,G1181)=1,MAX($C$4:C1180)+1,""))</f>
        <v>1081</v>
      </c>
      <c r="D1181" s="44">
        <v>1178</v>
      </c>
      <c r="E1181" s="50" t="s">
        <v>5350</v>
      </c>
      <c r="F1181" s="50" t="s">
        <v>9442</v>
      </c>
      <c r="G1181" s="50" t="s">
        <v>2172</v>
      </c>
      <c r="H1181" s="50" t="s">
        <v>2172</v>
      </c>
      <c r="I1181" s="50" t="s">
        <v>2389</v>
      </c>
      <c r="J1181" s="50">
        <v>2255114</v>
      </c>
      <c r="K1181" s="50" t="s">
        <v>7</v>
      </c>
      <c r="L1181" s="50" t="s">
        <v>9</v>
      </c>
      <c r="M1181" s="50" t="s">
        <v>143</v>
      </c>
      <c r="N1181" s="50" t="s">
        <v>88</v>
      </c>
      <c r="O1181" s="50">
        <v>1046632</v>
      </c>
      <c r="P1181" s="50" t="s">
        <v>6515</v>
      </c>
      <c r="Q1181" s="50" t="s">
        <v>893</v>
      </c>
      <c r="R1181" s="50" t="s">
        <v>15</v>
      </c>
      <c r="S1181" s="50" t="s">
        <v>11734</v>
      </c>
      <c r="T1181" s="4" t="s">
        <v>11734</v>
      </c>
      <c r="U1181" s="4">
        <v>0</v>
      </c>
    </row>
    <row r="1182" spans="1:21" x14ac:dyDescent="0.25">
      <c r="A1182" s="44">
        <f>IF(IF(Helper_2!$C$3&lt;&gt;"",COUNTIF(G1182:H1182,"*"&amp;Helper_2!$C$3&amp;"*"),0)&gt;0,MAX($A$4:A1181)+1,0)</f>
        <v>0</v>
      </c>
      <c r="B1182" s="44">
        <v>1179</v>
      </c>
      <c r="C1182" s="44">
        <f>IF(E1182="","",IF(COUNTIF($G$4:G1182,G1182)=1,MAX($C$4:C1181)+1,""))</f>
        <v>1082</v>
      </c>
      <c r="D1182" s="44">
        <v>1179</v>
      </c>
      <c r="E1182" s="50" t="s">
        <v>4367</v>
      </c>
      <c r="F1182" s="50" t="s">
        <v>7834</v>
      </c>
      <c r="G1182" s="50" t="s">
        <v>1542</v>
      </c>
      <c r="H1182" s="50" t="s">
        <v>1542</v>
      </c>
      <c r="I1182" s="50" t="s">
        <v>2389</v>
      </c>
      <c r="J1182" s="50">
        <v>2255106</v>
      </c>
      <c r="K1182" s="50" t="s">
        <v>7</v>
      </c>
      <c r="L1182" s="50" t="s">
        <v>9</v>
      </c>
      <c r="M1182" s="50" t="s">
        <v>143</v>
      </c>
      <c r="N1182" s="50" t="s">
        <v>6261</v>
      </c>
      <c r="O1182" s="50">
        <v>994146</v>
      </c>
      <c r="P1182" s="50" t="s">
        <v>7152</v>
      </c>
      <c r="Q1182" s="50" t="s">
        <v>422</v>
      </c>
      <c r="R1182" s="50" t="s">
        <v>10</v>
      </c>
      <c r="S1182" s="50" t="s">
        <v>11735</v>
      </c>
      <c r="T1182" s="4" t="s">
        <v>7835</v>
      </c>
      <c r="U1182" s="4">
        <v>0.1152</v>
      </c>
    </row>
    <row r="1183" spans="1:21" x14ac:dyDescent="0.25">
      <c r="A1183" s="44">
        <f>IF(IF(Helper_2!$C$3&lt;&gt;"",COUNTIF(G1183:H1183,"*"&amp;Helper_2!$C$3&amp;"*"),0)&gt;0,MAX($A$4:A1182)+1,0)</f>
        <v>0</v>
      </c>
      <c r="B1183" s="44">
        <v>1180</v>
      </c>
      <c r="C1183" s="44">
        <f>IF(E1183="","",IF(COUNTIF($G$4:G1183,G1183)=1,MAX($C$4:C1182)+1,""))</f>
        <v>1083</v>
      </c>
      <c r="D1183" s="44">
        <v>1180</v>
      </c>
      <c r="E1183" s="50" t="s">
        <v>11736</v>
      </c>
      <c r="F1183" s="50" t="s">
        <v>8370</v>
      </c>
      <c r="G1183" s="50" t="s">
        <v>1731</v>
      </c>
      <c r="H1183" s="50" t="s">
        <v>1731</v>
      </c>
      <c r="I1183" s="50" t="s">
        <v>2389</v>
      </c>
      <c r="J1183" s="50">
        <v>2255099</v>
      </c>
      <c r="K1183" s="50" t="s">
        <v>7</v>
      </c>
      <c r="L1183" s="50" t="s">
        <v>9</v>
      </c>
      <c r="M1183" s="50" t="s">
        <v>143</v>
      </c>
      <c r="N1183" s="50" t="s">
        <v>6261</v>
      </c>
      <c r="O1183" s="50">
        <v>958261</v>
      </c>
      <c r="P1183" s="50" t="s">
        <v>6527</v>
      </c>
      <c r="Q1183" s="50" t="s">
        <v>11737</v>
      </c>
      <c r="R1183" s="50" t="s">
        <v>10</v>
      </c>
      <c r="S1183" s="50" t="s">
        <v>11738</v>
      </c>
      <c r="T1183" s="4" t="s">
        <v>8371</v>
      </c>
      <c r="U1183" s="4">
        <v>0.73399999999999999</v>
      </c>
    </row>
    <row r="1184" spans="1:21" x14ac:dyDescent="0.25">
      <c r="A1184" s="44">
        <f>IF(IF(Helper_2!$C$3&lt;&gt;"",COUNTIF(G1184:H1184,"*"&amp;Helper_2!$C$3&amp;"*"),0)&gt;0,MAX($A$4:A1183)+1,0)</f>
        <v>0</v>
      </c>
      <c r="B1184" s="44">
        <v>1181</v>
      </c>
      <c r="C1184" s="44">
        <f>IF(E1184="","",IF(COUNTIF($G$4:G1184,G1184)=1,MAX($C$4:C1183)+1,""))</f>
        <v>1084</v>
      </c>
      <c r="D1184" s="44">
        <v>1181</v>
      </c>
      <c r="E1184" s="50" t="s">
        <v>4207</v>
      </c>
      <c r="F1184" s="50" t="s">
        <v>7543</v>
      </c>
      <c r="G1184" s="50" t="s">
        <v>2771</v>
      </c>
      <c r="H1184" s="50" t="s">
        <v>2771</v>
      </c>
      <c r="I1184" s="50" t="s">
        <v>2389</v>
      </c>
      <c r="J1184" s="50">
        <v>2255096</v>
      </c>
      <c r="K1184" s="50" t="s">
        <v>7</v>
      </c>
      <c r="L1184" s="50" t="s">
        <v>2656</v>
      </c>
      <c r="M1184" s="50" t="s">
        <v>143</v>
      </c>
      <c r="N1184" s="50" t="s">
        <v>6261</v>
      </c>
      <c r="O1184" s="50">
        <v>994146</v>
      </c>
      <c r="P1184" s="50" t="s">
        <v>7152</v>
      </c>
      <c r="Q1184" s="50" t="s">
        <v>2772</v>
      </c>
      <c r="R1184" s="50" t="s">
        <v>10</v>
      </c>
      <c r="S1184" s="50" t="s">
        <v>7544</v>
      </c>
      <c r="T1184" s="4" t="s">
        <v>7544</v>
      </c>
      <c r="U1184" s="4">
        <v>0</v>
      </c>
    </row>
    <row r="1185" spans="1:21" x14ac:dyDescent="0.25">
      <c r="A1185" s="44">
        <f>IF(IF(Helper_2!$C$3&lt;&gt;"",COUNTIF(G1185:H1185,"*"&amp;Helper_2!$C$3&amp;"*"),0)&gt;0,MAX($A$4:A1184)+1,0)</f>
        <v>0</v>
      </c>
      <c r="B1185" s="44">
        <v>1182</v>
      </c>
      <c r="C1185" s="44">
        <f>IF(E1185="","",IF(COUNTIF($G$4:G1185,G1185)=1,MAX($C$4:C1184)+1,""))</f>
        <v>1085</v>
      </c>
      <c r="D1185" s="44">
        <v>1182</v>
      </c>
      <c r="E1185" s="50" t="s">
        <v>4979</v>
      </c>
      <c r="F1185" s="50" t="s">
        <v>8847</v>
      </c>
      <c r="G1185" s="50" t="s">
        <v>3228</v>
      </c>
      <c r="H1185" s="50" t="s">
        <v>3228</v>
      </c>
      <c r="I1185" s="50" t="s">
        <v>2389</v>
      </c>
      <c r="J1185" s="50">
        <v>2255094</v>
      </c>
      <c r="K1185" s="50" t="s">
        <v>7</v>
      </c>
      <c r="L1185" s="50" t="s">
        <v>2661</v>
      </c>
      <c r="M1185" s="50" t="s">
        <v>143</v>
      </c>
      <c r="N1185" s="50" t="s">
        <v>6261</v>
      </c>
      <c r="O1185" s="50">
        <v>994146</v>
      </c>
      <c r="P1185" s="50" t="s">
        <v>7152</v>
      </c>
      <c r="Q1185" s="50" t="s">
        <v>3229</v>
      </c>
      <c r="R1185" s="50" t="s">
        <v>10</v>
      </c>
      <c r="S1185" s="50" t="s">
        <v>11739</v>
      </c>
      <c r="T1185" s="4" t="s">
        <v>8848</v>
      </c>
      <c r="U1185" s="4">
        <v>0.46079999999999999</v>
      </c>
    </row>
    <row r="1186" spans="1:21" x14ac:dyDescent="0.25">
      <c r="A1186" s="44">
        <f>IF(IF(Helper_2!$C$3&lt;&gt;"",COUNTIF(G1186:H1186,"*"&amp;Helper_2!$C$3&amp;"*"),0)&gt;0,MAX($A$4:A1185)+1,0)</f>
        <v>0</v>
      </c>
      <c r="B1186" s="44">
        <v>1183</v>
      </c>
      <c r="C1186" s="44">
        <f>IF(E1186="","",IF(COUNTIF($G$4:G1186,G1186)=1,MAX($C$4:C1185)+1,""))</f>
        <v>1086</v>
      </c>
      <c r="D1186" s="44">
        <v>1183</v>
      </c>
      <c r="E1186" s="50" t="s">
        <v>5019</v>
      </c>
      <c r="F1186" s="50" t="s">
        <v>8925</v>
      </c>
      <c r="G1186" s="50" t="s">
        <v>1955</v>
      </c>
      <c r="H1186" s="50" t="s">
        <v>1955</v>
      </c>
      <c r="I1186" s="50" t="s">
        <v>2389</v>
      </c>
      <c r="J1186" s="50">
        <v>2255085</v>
      </c>
      <c r="K1186" s="50" t="s">
        <v>7</v>
      </c>
      <c r="L1186" s="50" t="s">
        <v>9</v>
      </c>
      <c r="M1186" s="50" t="s">
        <v>143</v>
      </c>
      <c r="N1186" s="50" t="s">
        <v>6261</v>
      </c>
      <c r="O1186" s="50">
        <v>994146</v>
      </c>
      <c r="P1186" s="50" t="s">
        <v>7152</v>
      </c>
      <c r="Q1186" s="50" t="s">
        <v>720</v>
      </c>
      <c r="R1186" s="50" t="s">
        <v>10</v>
      </c>
      <c r="S1186" s="50" t="s">
        <v>11740</v>
      </c>
      <c r="T1186" s="4" t="s">
        <v>8926</v>
      </c>
      <c r="U1186" s="4">
        <v>1</v>
      </c>
    </row>
    <row r="1187" spans="1:21" x14ac:dyDescent="0.25">
      <c r="A1187" s="44">
        <f>IF(IF(Helper_2!$C$3&lt;&gt;"",COUNTIF(G1187:H1187,"*"&amp;Helper_2!$C$3&amp;"*"),0)&gt;0,MAX($A$4:A1186)+1,0)</f>
        <v>0</v>
      </c>
      <c r="B1187" s="44">
        <v>1184</v>
      </c>
      <c r="C1187" s="44">
        <f>IF(E1187="","",IF(COUNTIF($G$4:G1187,G1187)=1,MAX($C$4:C1186)+1,""))</f>
        <v>1087</v>
      </c>
      <c r="D1187" s="44">
        <v>1184</v>
      </c>
      <c r="E1187" s="50" t="s">
        <v>5510</v>
      </c>
      <c r="F1187" s="50" t="s">
        <v>9713</v>
      </c>
      <c r="G1187" s="50" t="s">
        <v>2255</v>
      </c>
      <c r="H1187" s="50" t="s">
        <v>2255</v>
      </c>
      <c r="I1187" s="50" t="s">
        <v>2389</v>
      </c>
      <c r="J1187" s="50">
        <v>2255083</v>
      </c>
      <c r="K1187" s="50" t="s">
        <v>7</v>
      </c>
      <c r="L1187" s="50" t="s">
        <v>9</v>
      </c>
      <c r="M1187" s="50" t="s">
        <v>143</v>
      </c>
      <c r="N1187" s="50" t="s">
        <v>6261</v>
      </c>
      <c r="O1187" s="50">
        <v>994146</v>
      </c>
      <c r="P1187" s="50" t="s">
        <v>7152</v>
      </c>
      <c r="Q1187" s="50" t="s">
        <v>965</v>
      </c>
      <c r="R1187" s="50" t="s">
        <v>15</v>
      </c>
      <c r="S1187" s="50" t="s">
        <v>11741</v>
      </c>
      <c r="T1187" s="4" t="s">
        <v>9714</v>
      </c>
      <c r="U1187" s="4">
        <v>10</v>
      </c>
    </row>
    <row r="1188" spans="1:21" x14ac:dyDescent="0.25">
      <c r="A1188" s="44">
        <f>IF(IF(Helper_2!$C$3&lt;&gt;"",COUNTIF(G1188:H1188,"*"&amp;Helper_2!$C$3&amp;"*"),0)&gt;0,MAX($A$4:A1187)+1,0)</f>
        <v>0</v>
      </c>
      <c r="B1188" s="44">
        <v>1185</v>
      </c>
      <c r="C1188" s="44">
        <f>IF(E1188="","",IF(COUNTIF($G$4:G1188,G1188)=1,MAX($C$4:C1187)+1,""))</f>
        <v>1088</v>
      </c>
      <c r="D1188" s="44">
        <v>1185</v>
      </c>
      <c r="E1188" s="50" t="s">
        <v>4355</v>
      </c>
      <c r="F1188" s="50" t="s">
        <v>11742</v>
      </c>
      <c r="G1188" s="50" t="s">
        <v>1532</v>
      </c>
      <c r="H1188" s="50" t="s">
        <v>1532</v>
      </c>
      <c r="I1188" s="50" t="s">
        <v>2389</v>
      </c>
      <c r="J1188" s="50">
        <v>2255082</v>
      </c>
      <c r="K1188" s="50" t="s">
        <v>7</v>
      </c>
      <c r="L1188" s="50" t="s">
        <v>9</v>
      </c>
      <c r="M1188" s="50" t="s">
        <v>143</v>
      </c>
      <c r="N1188" s="50" t="s">
        <v>6261</v>
      </c>
      <c r="O1188" s="50">
        <v>994146</v>
      </c>
      <c r="P1188" s="50" t="s">
        <v>7152</v>
      </c>
      <c r="Q1188" s="50" t="s">
        <v>418</v>
      </c>
      <c r="R1188" s="50" t="s">
        <v>15</v>
      </c>
      <c r="S1188" s="50" t="s">
        <v>11743</v>
      </c>
      <c r="T1188" s="4" t="s">
        <v>11743</v>
      </c>
      <c r="U1188" s="4">
        <v>0</v>
      </c>
    </row>
    <row r="1189" spans="1:21" x14ac:dyDescent="0.25">
      <c r="A1189" s="44">
        <f>IF(IF(Helper_2!$C$3&lt;&gt;"",COUNTIF(G1189:H1189,"*"&amp;Helper_2!$C$3&amp;"*"),0)&gt;0,MAX($A$4:A1188)+1,0)</f>
        <v>0</v>
      </c>
      <c r="B1189" s="44">
        <v>1186</v>
      </c>
      <c r="C1189" s="44">
        <f>IF(E1189="","",IF(COUNTIF($G$4:G1189,G1189)=1,MAX($C$4:C1188)+1,""))</f>
        <v>1089</v>
      </c>
      <c r="D1189" s="44">
        <v>1186</v>
      </c>
      <c r="E1189" s="50" t="s">
        <v>4111</v>
      </c>
      <c r="F1189" s="50" t="s">
        <v>7363</v>
      </c>
      <c r="G1189" s="50" t="s">
        <v>1364</v>
      </c>
      <c r="H1189" s="50" t="s">
        <v>1364</v>
      </c>
      <c r="I1189" s="50" t="s">
        <v>2389</v>
      </c>
      <c r="J1189" s="50">
        <v>2255081</v>
      </c>
      <c r="K1189" s="50" t="s">
        <v>7</v>
      </c>
      <c r="L1189" s="50" t="s">
        <v>9</v>
      </c>
      <c r="M1189" s="50" t="s">
        <v>143</v>
      </c>
      <c r="N1189" s="50" t="s">
        <v>6261</v>
      </c>
      <c r="O1189" s="50">
        <v>994146</v>
      </c>
      <c r="P1189" s="50" t="s">
        <v>7152</v>
      </c>
      <c r="Q1189" s="50" t="s">
        <v>287</v>
      </c>
      <c r="R1189" s="50" t="s">
        <v>10</v>
      </c>
      <c r="S1189" s="50" t="s">
        <v>11744</v>
      </c>
      <c r="T1189" s="4" t="s">
        <v>11745</v>
      </c>
      <c r="U1189" s="4">
        <v>0.29399999999999998</v>
      </c>
    </row>
    <row r="1190" spans="1:21" x14ac:dyDescent="0.25">
      <c r="A1190" s="44">
        <f>IF(IF(Helper_2!$C$3&lt;&gt;"",COUNTIF(G1190:H1190,"*"&amp;Helper_2!$C$3&amp;"*"),0)&gt;0,MAX($A$4:A1189)+1,0)</f>
        <v>0</v>
      </c>
      <c r="B1190" s="44">
        <v>1187</v>
      </c>
      <c r="C1190" s="44">
        <f>IF(E1190="","",IF(COUNTIF($G$4:G1190,G1190)=1,MAX($C$4:C1189)+1,""))</f>
        <v>1090</v>
      </c>
      <c r="D1190" s="44">
        <v>1187</v>
      </c>
      <c r="E1190" s="50" t="s">
        <v>4114</v>
      </c>
      <c r="F1190" s="50" t="s">
        <v>7366</v>
      </c>
      <c r="G1190" s="50" t="s">
        <v>1367</v>
      </c>
      <c r="H1190" s="50" t="s">
        <v>1367</v>
      </c>
      <c r="I1190" s="50" t="s">
        <v>2389</v>
      </c>
      <c r="J1190" s="50">
        <v>2255079</v>
      </c>
      <c r="K1190" s="50" t="s">
        <v>7</v>
      </c>
      <c r="L1190" s="50" t="s">
        <v>9</v>
      </c>
      <c r="M1190" s="50" t="s">
        <v>143</v>
      </c>
      <c r="N1190" s="50" t="s">
        <v>6261</v>
      </c>
      <c r="O1190" s="50">
        <v>994146</v>
      </c>
      <c r="P1190" s="50" t="s">
        <v>7152</v>
      </c>
      <c r="Q1190" s="50" t="s">
        <v>290</v>
      </c>
      <c r="R1190" s="50" t="s">
        <v>10</v>
      </c>
      <c r="S1190" s="50" t="s">
        <v>11746</v>
      </c>
      <c r="T1190" s="4" t="s">
        <v>11747</v>
      </c>
      <c r="U1190" s="4">
        <v>5.04E-2</v>
      </c>
    </row>
    <row r="1191" spans="1:21" x14ac:dyDescent="0.25">
      <c r="A1191" s="44">
        <f>IF(IF(Helper_2!$C$3&lt;&gt;"",COUNTIF(G1191:H1191,"*"&amp;Helper_2!$C$3&amp;"*"),0)&gt;0,MAX($A$4:A1190)+1,0)</f>
        <v>0</v>
      </c>
      <c r="B1191" s="44">
        <v>1188</v>
      </c>
      <c r="C1191" s="44">
        <f>IF(E1191="","",IF(COUNTIF($G$4:G1191,G1191)=1,MAX($C$4:C1190)+1,""))</f>
        <v>1091</v>
      </c>
      <c r="D1191" s="44">
        <v>1188</v>
      </c>
      <c r="E1191" s="50" t="s">
        <v>4113</v>
      </c>
      <c r="F1191" s="50" t="s">
        <v>7365</v>
      </c>
      <c r="G1191" s="50" t="s">
        <v>1366</v>
      </c>
      <c r="H1191" s="50" t="s">
        <v>1366</v>
      </c>
      <c r="I1191" s="50" t="s">
        <v>2389</v>
      </c>
      <c r="J1191" s="50">
        <v>2255078</v>
      </c>
      <c r="K1191" s="50" t="s">
        <v>7</v>
      </c>
      <c r="L1191" s="50" t="s">
        <v>9</v>
      </c>
      <c r="M1191" s="50" t="s">
        <v>143</v>
      </c>
      <c r="N1191" s="50" t="s">
        <v>6261</v>
      </c>
      <c r="O1191" s="50">
        <v>994146</v>
      </c>
      <c r="P1191" s="50" t="s">
        <v>7152</v>
      </c>
      <c r="Q1191" s="50" t="s">
        <v>289</v>
      </c>
      <c r="R1191" s="50" t="s">
        <v>10</v>
      </c>
      <c r="S1191" s="50" t="s">
        <v>11748</v>
      </c>
      <c r="T1191" s="4" t="s">
        <v>11749</v>
      </c>
      <c r="U1191" s="4">
        <v>0.19439999999999999</v>
      </c>
    </row>
    <row r="1192" spans="1:21" x14ac:dyDescent="0.25">
      <c r="A1192" s="44">
        <f>IF(IF(Helper_2!$C$3&lt;&gt;"",COUNTIF(G1192:H1192,"*"&amp;Helper_2!$C$3&amp;"*"),0)&gt;0,MAX($A$4:A1191)+1,0)</f>
        <v>0</v>
      </c>
      <c r="B1192" s="44">
        <v>1189</v>
      </c>
      <c r="C1192" s="44">
        <f>IF(E1192="","",IF(COUNTIF($G$4:G1192,G1192)=1,MAX($C$4:C1191)+1,""))</f>
        <v>1092</v>
      </c>
      <c r="D1192" s="44">
        <v>1189</v>
      </c>
      <c r="E1192" s="50" t="s">
        <v>4112</v>
      </c>
      <c r="F1192" s="50" t="s">
        <v>7364</v>
      </c>
      <c r="G1192" s="50" t="s">
        <v>1365</v>
      </c>
      <c r="H1192" s="50" t="s">
        <v>1365</v>
      </c>
      <c r="I1192" s="50" t="s">
        <v>2389</v>
      </c>
      <c r="J1192" s="50">
        <v>2255077</v>
      </c>
      <c r="K1192" s="50" t="s">
        <v>7</v>
      </c>
      <c r="L1192" s="50" t="s">
        <v>9</v>
      </c>
      <c r="M1192" s="50" t="s">
        <v>143</v>
      </c>
      <c r="N1192" s="50" t="s">
        <v>6261</v>
      </c>
      <c r="O1192" s="50">
        <v>994146</v>
      </c>
      <c r="P1192" s="50" t="s">
        <v>7152</v>
      </c>
      <c r="Q1192" s="50" t="s">
        <v>288</v>
      </c>
      <c r="R1192" s="50" t="s">
        <v>10</v>
      </c>
      <c r="S1192" s="50" t="s">
        <v>11750</v>
      </c>
      <c r="T1192" s="4" t="s">
        <v>11751</v>
      </c>
      <c r="U1192" s="4">
        <v>4.9000000000000002E-2</v>
      </c>
    </row>
    <row r="1193" spans="1:21" x14ac:dyDescent="0.25">
      <c r="A1193" s="44">
        <f>IF(IF(Helper_2!$C$3&lt;&gt;"",COUNTIF(G1193:H1193,"*"&amp;Helper_2!$C$3&amp;"*"),0)&gt;0,MAX($A$4:A1192)+1,0)</f>
        <v>0</v>
      </c>
      <c r="B1193" s="44">
        <v>1190</v>
      </c>
      <c r="C1193" s="44">
        <f>IF(E1193="","",IF(COUNTIF($G$4:G1193,G1193)=1,MAX($C$4:C1192)+1,""))</f>
        <v>1093</v>
      </c>
      <c r="D1193" s="44">
        <v>1190</v>
      </c>
      <c r="E1193" s="50" t="s">
        <v>5418</v>
      </c>
      <c r="F1193" s="50" t="s">
        <v>9569</v>
      </c>
      <c r="G1193" s="50" t="s">
        <v>3539</v>
      </c>
      <c r="H1193" s="50" t="s">
        <v>3539</v>
      </c>
      <c r="I1193" s="50" t="s">
        <v>2389</v>
      </c>
      <c r="J1193" s="50">
        <v>2255065</v>
      </c>
      <c r="K1193" s="50" t="s">
        <v>7</v>
      </c>
      <c r="L1193" s="50" t="s">
        <v>2656</v>
      </c>
      <c r="M1193" s="50" t="s">
        <v>143</v>
      </c>
      <c r="N1193" s="50" t="s">
        <v>6261</v>
      </c>
      <c r="O1193" s="50">
        <v>994146</v>
      </c>
      <c r="P1193" s="50" t="s">
        <v>7152</v>
      </c>
      <c r="Q1193" s="50" t="s">
        <v>3540</v>
      </c>
      <c r="R1193" s="50" t="s">
        <v>15</v>
      </c>
      <c r="S1193" s="50" t="s">
        <v>9570</v>
      </c>
      <c r="T1193" s="4" t="s">
        <v>9570</v>
      </c>
      <c r="U1193" s="4">
        <v>1.5</v>
      </c>
    </row>
    <row r="1194" spans="1:21" x14ac:dyDescent="0.25">
      <c r="A1194" s="44">
        <f>IF(IF(Helper_2!$C$3&lt;&gt;"",COUNTIF(G1194:H1194,"*"&amp;Helper_2!$C$3&amp;"*"),0)&gt;0,MAX($A$4:A1193)+1,0)</f>
        <v>0</v>
      </c>
      <c r="B1194" s="44">
        <v>1191</v>
      </c>
      <c r="C1194" s="44">
        <f>IF(E1194="","",IF(COUNTIF($G$4:G1194,G1194)=1,MAX($C$4:C1193)+1,""))</f>
        <v>1094</v>
      </c>
      <c r="D1194" s="44">
        <v>1191</v>
      </c>
      <c r="E1194" s="50" t="s">
        <v>4628</v>
      </c>
      <c r="F1194" s="50" t="s">
        <v>8294</v>
      </c>
      <c r="G1194" s="50" t="s">
        <v>1698</v>
      </c>
      <c r="H1194" s="50" t="s">
        <v>1698</v>
      </c>
      <c r="I1194" s="50" t="s">
        <v>2389</v>
      </c>
      <c r="J1194" s="50">
        <v>2255064</v>
      </c>
      <c r="K1194" s="50" t="s">
        <v>7</v>
      </c>
      <c r="L1194" s="50" t="s">
        <v>9</v>
      </c>
      <c r="M1194" s="50" t="s">
        <v>143</v>
      </c>
      <c r="N1194" s="50" t="s">
        <v>6261</v>
      </c>
      <c r="O1194" s="50">
        <v>994146</v>
      </c>
      <c r="P1194" s="50" t="s">
        <v>7152</v>
      </c>
      <c r="Q1194" s="50" t="s">
        <v>535</v>
      </c>
      <c r="R1194" s="50" t="s">
        <v>10</v>
      </c>
      <c r="S1194" s="50" t="s">
        <v>11752</v>
      </c>
      <c r="T1194" s="4" t="s">
        <v>8295</v>
      </c>
      <c r="U1194" s="4">
        <v>0.53280000000000005</v>
      </c>
    </row>
    <row r="1195" spans="1:21" x14ac:dyDescent="0.25">
      <c r="A1195" s="44">
        <f>IF(IF(Helper_2!$C$3&lt;&gt;"",COUNTIF(G1195:H1195,"*"&amp;Helper_2!$C$3&amp;"*"),0)&gt;0,MAX($A$4:A1194)+1,0)</f>
        <v>0</v>
      </c>
      <c r="B1195" s="44">
        <v>1192</v>
      </c>
      <c r="C1195" s="44">
        <f>IF(E1195="","",IF(COUNTIF($G$4:G1195,G1195)=1,MAX($C$4:C1194)+1,""))</f>
        <v>1095</v>
      </c>
      <c r="D1195" s="44">
        <v>1192</v>
      </c>
      <c r="E1195" s="50" t="s">
        <v>4627</v>
      </c>
      <c r="F1195" s="50" t="s">
        <v>8292</v>
      </c>
      <c r="G1195" s="50" t="s">
        <v>3015</v>
      </c>
      <c r="H1195" s="50" t="s">
        <v>3015</v>
      </c>
      <c r="I1195" s="50" t="s">
        <v>2389</v>
      </c>
      <c r="J1195" s="50">
        <v>2255053</v>
      </c>
      <c r="K1195" s="50" t="s">
        <v>7</v>
      </c>
      <c r="L1195" s="50" t="s">
        <v>2661</v>
      </c>
      <c r="M1195" s="50" t="s">
        <v>143</v>
      </c>
      <c r="N1195" s="50" t="s">
        <v>6261</v>
      </c>
      <c r="O1195" s="50">
        <v>994146</v>
      </c>
      <c r="P1195" s="50" t="s">
        <v>7152</v>
      </c>
      <c r="Q1195" s="50" t="s">
        <v>3016</v>
      </c>
      <c r="R1195" s="50" t="s">
        <v>10</v>
      </c>
      <c r="S1195" s="50" t="s">
        <v>11753</v>
      </c>
      <c r="T1195" s="4" t="s">
        <v>8293</v>
      </c>
      <c r="U1195" s="4">
        <v>0.37440000000000001</v>
      </c>
    </row>
    <row r="1196" spans="1:21" x14ac:dyDescent="0.25">
      <c r="A1196" s="44">
        <f>IF(IF(Helper_2!$C$3&lt;&gt;"",COUNTIF(G1196:H1196,"*"&amp;Helper_2!$C$3&amp;"*"),0)&gt;0,MAX($A$4:A1195)+1,0)</f>
        <v>0</v>
      </c>
      <c r="B1196" s="44">
        <v>1193</v>
      </c>
      <c r="C1196" s="44">
        <f>IF(E1196="","",IF(COUNTIF($G$4:G1196,G1196)=1,MAX($C$4:C1195)+1,""))</f>
        <v>1096</v>
      </c>
      <c r="D1196" s="44">
        <v>1193</v>
      </c>
      <c r="E1196" s="50" t="s">
        <v>4784</v>
      </c>
      <c r="F1196" s="50" t="s">
        <v>8555</v>
      </c>
      <c r="G1196" s="50" t="s">
        <v>3110</v>
      </c>
      <c r="H1196" s="50" t="s">
        <v>3110</v>
      </c>
      <c r="I1196" s="50" t="s">
        <v>2389</v>
      </c>
      <c r="J1196" s="50">
        <v>2255050</v>
      </c>
      <c r="K1196" s="50" t="s">
        <v>7</v>
      </c>
      <c r="L1196" s="50" t="s">
        <v>2656</v>
      </c>
      <c r="M1196" s="50" t="s">
        <v>143</v>
      </c>
      <c r="N1196" s="50" t="s">
        <v>6261</v>
      </c>
      <c r="O1196" s="50">
        <v>994146</v>
      </c>
      <c r="P1196" s="50" t="s">
        <v>7152</v>
      </c>
      <c r="Q1196" s="50" t="s">
        <v>3111</v>
      </c>
      <c r="R1196" s="50" t="s">
        <v>10</v>
      </c>
      <c r="S1196" s="50" t="s">
        <v>8556</v>
      </c>
      <c r="T1196" s="4" t="s">
        <v>8556</v>
      </c>
      <c r="U1196" s="4">
        <v>0</v>
      </c>
    </row>
    <row r="1197" spans="1:21" x14ac:dyDescent="0.25">
      <c r="A1197" s="44">
        <f>IF(IF(Helper_2!$C$3&lt;&gt;"",COUNTIF(G1197:H1197,"*"&amp;Helper_2!$C$3&amp;"*"),0)&gt;0,MAX($A$4:A1196)+1,0)</f>
        <v>0</v>
      </c>
      <c r="B1197" s="44">
        <v>1194</v>
      </c>
      <c r="C1197" s="44">
        <f>IF(E1197="","",IF(COUNTIF($G$4:G1197,G1197)=1,MAX($C$4:C1196)+1,""))</f>
        <v>1097</v>
      </c>
      <c r="D1197" s="44">
        <v>1194</v>
      </c>
      <c r="E1197" s="50" t="s">
        <v>5018</v>
      </c>
      <c r="F1197" s="50" t="s">
        <v>8923</v>
      </c>
      <c r="G1197" s="50" t="s">
        <v>3264</v>
      </c>
      <c r="H1197" s="50" t="s">
        <v>3264</v>
      </c>
      <c r="I1197" s="50" t="s">
        <v>2389</v>
      </c>
      <c r="J1197" s="50">
        <v>2255048</v>
      </c>
      <c r="K1197" s="50" t="s">
        <v>7</v>
      </c>
      <c r="L1197" s="50" t="s">
        <v>2661</v>
      </c>
      <c r="M1197" s="50" t="s">
        <v>143</v>
      </c>
      <c r="N1197" s="50" t="s">
        <v>6261</v>
      </c>
      <c r="O1197" s="50">
        <v>994146</v>
      </c>
      <c r="P1197" s="50" t="s">
        <v>7152</v>
      </c>
      <c r="Q1197" s="50" t="s">
        <v>3265</v>
      </c>
      <c r="R1197" s="50" t="s">
        <v>10</v>
      </c>
      <c r="S1197" s="50" t="s">
        <v>8924</v>
      </c>
      <c r="T1197" s="4" t="s">
        <v>8924</v>
      </c>
      <c r="U1197" s="4">
        <v>0</v>
      </c>
    </row>
    <row r="1198" spans="1:21" x14ac:dyDescent="0.25">
      <c r="A1198" s="44">
        <f>IF(IF(Helper_2!$C$3&lt;&gt;"",COUNTIF(G1198:H1198,"*"&amp;Helper_2!$C$3&amp;"*"),0)&gt;0,MAX($A$4:A1197)+1,0)</f>
        <v>0</v>
      </c>
      <c r="B1198" s="44">
        <v>1195</v>
      </c>
      <c r="C1198" s="44">
        <f>IF(E1198="","",IF(COUNTIF($G$4:G1198,G1198)=1,MAX($C$4:C1197)+1,""))</f>
        <v>1098</v>
      </c>
      <c r="D1198" s="44">
        <v>1195</v>
      </c>
      <c r="E1198" s="50" t="s">
        <v>5017</v>
      </c>
      <c r="F1198" s="50" t="s">
        <v>8921</v>
      </c>
      <c r="G1198" s="50" t="s">
        <v>3262</v>
      </c>
      <c r="H1198" s="50" t="s">
        <v>3262</v>
      </c>
      <c r="I1198" s="50" t="s">
        <v>2389</v>
      </c>
      <c r="J1198" s="50">
        <v>2254447</v>
      </c>
      <c r="K1198" s="50" t="s">
        <v>7</v>
      </c>
      <c r="L1198" s="50" t="s">
        <v>2661</v>
      </c>
      <c r="M1198" s="50" t="s">
        <v>143</v>
      </c>
      <c r="N1198" s="50" t="s">
        <v>6261</v>
      </c>
      <c r="O1198" s="50">
        <v>994146</v>
      </c>
      <c r="P1198" s="50" t="s">
        <v>7152</v>
      </c>
      <c r="Q1198" s="50" t="s">
        <v>3263</v>
      </c>
      <c r="R1198" s="50" t="s">
        <v>10</v>
      </c>
      <c r="S1198" s="50" t="s">
        <v>8922</v>
      </c>
      <c r="T1198" s="4" t="s">
        <v>8922</v>
      </c>
      <c r="U1198" s="4">
        <v>0</v>
      </c>
    </row>
    <row r="1199" spans="1:21" x14ac:dyDescent="0.25">
      <c r="A1199" s="44">
        <f>IF(IF(Helper_2!$C$3&lt;&gt;"",COUNTIF(G1199:H1199,"*"&amp;Helper_2!$C$3&amp;"*"),0)&gt;0,MAX($A$4:A1198)+1,0)</f>
        <v>0</v>
      </c>
      <c r="B1199" s="44">
        <v>1196</v>
      </c>
      <c r="C1199" s="44">
        <f>IF(E1199="","",IF(COUNTIF($G$4:G1199,G1199)=1,MAX($C$4:C1198)+1,""))</f>
        <v>1099</v>
      </c>
      <c r="D1199" s="44">
        <v>1196</v>
      </c>
      <c r="E1199" s="50" t="s">
        <v>5016</v>
      </c>
      <c r="F1199" s="50" t="s">
        <v>8919</v>
      </c>
      <c r="G1199" s="50" t="s">
        <v>3260</v>
      </c>
      <c r="H1199" s="50" t="s">
        <v>3260</v>
      </c>
      <c r="I1199" s="50" t="s">
        <v>2389</v>
      </c>
      <c r="J1199" s="50">
        <v>2254444</v>
      </c>
      <c r="K1199" s="50" t="s">
        <v>7</v>
      </c>
      <c r="L1199" s="50" t="s">
        <v>2661</v>
      </c>
      <c r="M1199" s="50" t="s">
        <v>143</v>
      </c>
      <c r="N1199" s="50" t="s">
        <v>6261</v>
      </c>
      <c r="O1199" s="50">
        <v>994146</v>
      </c>
      <c r="P1199" s="50" t="s">
        <v>7152</v>
      </c>
      <c r="Q1199" s="50" t="s">
        <v>3261</v>
      </c>
      <c r="R1199" s="50" t="s">
        <v>10</v>
      </c>
      <c r="S1199" s="50" t="s">
        <v>8920</v>
      </c>
      <c r="T1199" s="4" t="s">
        <v>8920</v>
      </c>
      <c r="U1199" s="4">
        <v>0</v>
      </c>
    </row>
    <row r="1200" spans="1:21" x14ac:dyDescent="0.25">
      <c r="A1200" s="44">
        <f>IF(IF(Helper_2!$C$3&lt;&gt;"",COUNTIF(G1200:H1200,"*"&amp;Helper_2!$C$3&amp;"*"),0)&gt;0,MAX($A$4:A1199)+1,0)</f>
        <v>0</v>
      </c>
      <c r="B1200" s="44">
        <v>1197</v>
      </c>
      <c r="C1200" s="44">
        <f>IF(E1200="","",IF(COUNTIF($G$4:G1200,G1200)=1,MAX($C$4:C1199)+1,""))</f>
        <v>1100</v>
      </c>
      <c r="D1200" s="44">
        <v>1197</v>
      </c>
      <c r="E1200" s="50" t="s">
        <v>4086</v>
      </c>
      <c r="F1200" s="50" t="s">
        <v>7320</v>
      </c>
      <c r="G1200" s="50" t="s">
        <v>2695</v>
      </c>
      <c r="H1200" s="50" t="s">
        <v>2695</v>
      </c>
      <c r="I1200" s="50" t="s">
        <v>2389</v>
      </c>
      <c r="J1200" s="50">
        <v>2254427</v>
      </c>
      <c r="K1200" s="50" t="s">
        <v>7</v>
      </c>
      <c r="L1200" s="50" t="s">
        <v>2661</v>
      </c>
      <c r="M1200" s="50" t="s">
        <v>143</v>
      </c>
      <c r="N1200" s="50" t="s">
        <v>6261</v>
      </c>
      <c r="O1200" s="50">
        <v>994146</v>
      </c>
      <c r="P1200" s="50" t="s">
        <v>7152</v>
      </c>
      <c r="Q1200" s="50" t="s">
        <v>2696</v>
      </c>
      <c r="R1200" s="50" t="s">
        <v>10</v>
      </c>
      <c r="S1200" s="50" t="s">
        <v>7321</v>
      </c>
      <c r="T1200" s="4" t="s">
        <v>7321</v>
      </c>
      <c r="U1200" s="4">
        <v>0.187</v>
      </c>
    </row>
    <row r="1201" spans="1:21" x14ac:dyDescent="0.25">
      <c r="A1201" s="44">
        <f>IF(IF(Helper_2!$C$3&lt;&gt;"",COUNTIF(G1201:H1201,"*"&amp;Helper_2!$C$3&amp;"*"),0)&gt;0,MAX($A$4:A1200)+1,0)</f>
        <v>0</v>
      </c>
      <c r="B1201" s="44">
        <v>1198</v>
      </c>
      <c r="C1201" s="44">
        <f>IF(E1201="","",IF(COUNTIF($G$4:G1201,G1201)=1,MAX($C$4:C1200)+1,""))</f>
        <v>1101</v>
      </c>
      <c r="D1201" s="44">
        <v>1198</v>
      </c>
      <c r="E1201" s="50" t="s">
        <v>4205</v>
      </c>
      <c r="F1201" s="50" t="s">
        <v>7539</v>
      </c>
      <c r="G1201" s="50" t="s">
        <v>1426</v>
      </c>
      <c r="H1201" s="50" t="s">
        <v>1426</v>
      </c>
      <c r="I1201" s="50" t="s">
        <v>2389</v>
      </c>
      <c r="J1201" s="50">
        <v>2254379</v>
      </c>
      <c r="K1201" s="50" t="s">
        <v>7</v>
      </c>
      <c r="L1201" s="50" t="s">
        <v>9</v>
      </c>
      <c r="M1201" s="50" t="s">
        <v>143</v>
      </c>
      <c r="N1201" s="50" t="s">
        <v>143</v>
      </c>
      <c r="O1201" s="50">
        <v>994146</v>
      </c>
      <c r="P1201" s="50" t="s">
        <v>7152</v>
      </c>
      <c r="Q1201" s="50" t="s">
        <v>332</v>
      </c>
      <c r="R1201" s="50" t="s">
        <v>10</v>
      </c>
      <c r="S1201" s="50" t="s">
        <v>11754</v>
      </c>
      <c r="T1201" s="4" t="s">
        <v>7540</v>
      </c>
      <c r="U1201" s="4">
        <v>0.80640000000000001</v>
      </c>
    </row>
    <row r="1202" spans="1:21" x14ac:dyDescent="0.25">
      <c r="A1202" s="44">
        <f>IF(IF(Helper_2!$C$3&lt;&gt;"",COUNTIF(G1202:H1202,"*"&amp;Helper_2!$C$3&amp;"*"),0)&gt;0,MAX($A$4:A1201)+1,0)</f>
        <v>0</v>
      </c>
      <c r="B1202" s="44">
        <v>1199</v>
      </c>
      <c r="C1202" s="44">
        <f>IF(E1202="","",IF(COUNTIF($G$4:G1202,G1202)=1,MAX($C$4:C1201)+1,""))</f>
        <v>1102</v>
      </c>
      <c r="D1202" s="44">
        <v>1199</v>
      </c>
      <c r="E1202" s="50" t="s">
        <v>4203</v>
      </c>
      <c r="F1202" s="50" t="s">
        <v>7535</v>
      </c>
      <c r="G1202" s="50" t="s">
        <v>1424</v>
      </c>
      <c r="H1202" s="50" t="s">
        <v>1424</v>
      </c>
      <c r="I1202" s="50" t="s">
        <v>2389</v>
      </c>
      <c r="J1202" s="50">
        <v>2254377</v>
      </c>
      <c r="K1202" s="50" t="s">
        <v>7</v>
      </c>
      <c r="L1202" s="50" t="s">
        <v>9</v>
      </c>
      <c r="M1202" s="50" t="s">
        <v>143</v>
      </c>
      <c r="N1202" s="50" t="s">
        <v>6261</v>
      </c>
      <c r="O1202" s="50">
        <v>994146</v>
      </c>
      <c r="P1202" s="50" t="s">
        <v>7152</v>
      </c>
      <c r="Q1202" s="50" t="s">
        <v>330</v>
      </c>
      <c r="R1202" s="50" t="s">
        <v>10</v>
      </c>
      <c r="S1202" s="50" t="s">
        <v>11755</v>
      </c>
      <c r="T1202" s="4" t="s">
        <v>7536</v>
      </c>
      <c r="U1202" s="4">
        <v>0.86399999999999999</v>
      </c>
    </row>
    <row r="1203" spans="1:21" x14ac:dyDescent="0.25">
      <c r="A1203" s="44">
        <f>IF(IF(Helper_2!$C$3&lt;&gt;"",COUNTIF(G1203:H1203,"*"&amp;Helper_2!$C$3&amp;"*"),0)&gt;0,MAX($A$4:A1202)+1,0)</f>
        <v>0</v>
      </c>
      <c r="B1203" s="44">
        <v>1200</v>
      </c>
      <c r="C1203" s="44">
        <f>IF(E1203="","",IF(COUNTIF($G$4:G1203,G1203)=1,MAX($C$4:C1202)+1,""))</f>
        <v>1103</v>
      </c>
      <c r="D1203" s="44">
        <v>1200</v>
      </c>
      <c r="E1203" s="50" t="s">
        <v>11756</v>
      </c>
      <c r="F1203" s="50" t="s">
        <v>11757</v>
      </c>
      <c r="G1203" s="50" t="s">
        <v>2384</v>
      </c>
      <c r="H1203" s="50" t="s">
        <v>2384</v>
      </c>
      <c r="I1203" s="50" t="s">
        <v>2389</v>
      </c>
      <c r="J1203" s="50">
        <v>2254346</v>
      </c>
      <c r="K1203" s="50" t="s">
        <v>7</v>
      </c>
      <c r="L1203" s="50" t="s">
        <v>9</v>
      </c>
      <c r="M1203" s="50" t="s">
        <v>143</v>
      </c>
      <c r="N1203" s="50" t="s">
        <v>6263</v>
      </c>
      <c r="O1203" s="50">
        <v>995584</v>
      </c>
      <c r="P1203" s="50" t="s">
        <v>6361</v>
      </c>
      <c r="Q1203" s="50" t="s">
        <v>11758</v>
      </c>
      <c r="R1203" s="50" t="s">
        <v>15</v>
      </c>
      <c r="S1203" s="50" t="s">
        <v>11759</v>
      </c>
      <c r="T1203" s="4" t="s">
        <v>11760</v>
      </c>
      <c r="U1203" s="4">
        <v>0</v>
      </c>
    </row>
    <row r="1204" spans="1:21" x14ac:dyDescent="0.25">
      <c r="A1204" s="44">
        <f>IF(IF(Helper_2!$C$3&lt;&gt;"",COUNTIF(G1204:H1204,"*"&amp;Helper_2!$C$3&amp;"*"),0)&gt;0,MAX($A$4:A1203)+1,0)</f>
        <v>0</v>
      </c>
      <c r="B1204" s="44">
        <v>1201</v>
      </c>
      <c r="C1204" s="44">
        <f>IF(E1204="","",IF(COUNTIF($G$4:G1204,G1204)=1,MAX($C$4:C1203)+1,""))</f>
        <v>1104</v>
      </c>
      <c r="D1204" s="44">
        <v>1201</v>
      </c>
      <c r="E1204" s="50" t="s">
        <v>5726</v>
      </c>
      <c r="F1204" s="50" t="s">
        <v>10029</v>
      </c>
      <c r="G1204" s="50" t="s">
        <v>2382</v>
      </c>
      <c r="H1204" s="50" t="s">
        <v>2382</v>
      </c>
      <c r="I1204" s="50" t="s">
        <v>2389</v>
      </c>
      <c r="J1204" s="50">
        <v>2254344</v>
      </c>
      <c r="K1204" s="50" t="s">
        <v>7</v>
      </c>
      <c r="L1204" s="50" t="s">
        <v>9</v>
      </c>
      <c r="M1204" s="50" t="s">
        <v>143</v>
      </c>
      <c r="N1204" s="50" t="s">
        <v>6263</v>
      </c>
      <c r="O1204" s="50">
        <v>995584</v>
      </c>
      <c r="P1204" s="50" t="s">
        <v>6361</v>
      </c>
      <c r="Q1204" s="50" t="s">
        <v>137</v>
      </c>
      <c r="R1204" s="50" t="s">
        <v>15</v>
      </c>
      <c r="S1204" s="50" t="s">
        <v>10030</v>
      </c>
      <c r="T1204" s="4" t="s">
        <v>10030</v>
      </c>
      <c r="U1204" s="4">
        <v>1.44</v>
      </c>
    </row>
    <row r="1205" spans="1:21" x14ac:dyDescent="0.25">
      <c r="A1205" s="44">
        <f>IF(IF(Helper_2!$C$3&lt;&gt;"",COUNTIF(G1205:H1205,"*"&amp;Helper_2!$C$3&amp;"*"),0)&gt;0,MAX($A$4:A1204)+1,0)</f>
        <v>0</v>
      </c>
      <c r="B1205" s="44">
        <v>1202</v>
      </c>
      <c r="C1205" s="44">
        <f>IF(E1205="","",IF(COUNTIF($G$4:G1205,G1205)=1,MAX($C$4:C1204)+1,""))</f>
        <v>1105</v>
      </c>
      <c r="D1205" s="44">
        <v>1202</v>
      </c>
      <c r="E1205" s="50" t="s">
        <v>4783</v>
      </c>
      <c r="F1205" s="50" t="s">
        <v>8553</v>
      </c>
      <c r="G1205" s="50" t="s">
        <v>1793</v>
      </c>
      <c r="H1205" s="50" t="s">
        <v>1793</v>
      </c>
      <c r="I1205" s="50" t="s">
        <v>2389</v>
      </c>
      <c r="J1205" s="50">
        <v>2254257</v>
      </c>
      <c r="K1205" s="50" t="s">
        <v>7</v>
      </c>
      <c r="L1205" s="50" t="s">
        <v>9</v>
      </c>
      <c r="M1205" s="50" t="s">
        <v>143</v>
      </c>
      <c r="N1205" s="50" t="s">
        <v>6261</v>
      </c>
      <c r="O1205" s="50">
        <v>994146</v>
      </c>
      <c r="P1205" s="50" t="s">
        <v>7152</v>
      </c>
      <c r="Q1205" s="50" t="s">
        <v>608</v>
      </c>
      <c r="R1205" s="50" t="s">
        <v>15</v>
      </c>
      <c r="S1205" s="50" t="s">
        <v>11761</v>
      </c>
      <c r="T1205" s="4" t="s">
        <v>8554</v>
      </c>
      <c r="U1205" s="4">
        <v>15</v>
      </c>
    </row>
    <row r="1206" spans="1:21" x14ac:dyDescent="0.25">
      <c r="A1206" s="44">
        <f>IF(IF(Helper_2!$C$3&lt;&gt;"",COUNTIF(G1206:H1206,"*"&amp;Helper_2!$C$3&amp;"*"),0)&gt;0,MAX($A$4:A1205)+1,0)</f>
        <v>0</v>
      </c>
      <c r="B1206" s="44">
        <v>1203</v>
      </c>
      <c r="C1206" s="44">
        <f>IF(E1206="","",IF(COUNTIF($G$4:G1206,G1206)=1,MAX($C$4:C1205)+1,""))</f>
        <v>1106</v>
      </c>
      <c r="D1206" s="44">
        <v>1203</v>
      </c>
      <c r="E1206" s="50" t="s">
        <v>5437</v>
      </c>
      <c r="F1206" s="50" t="s">
        <v>9593</v>
      </c>
      <c r="G1206" s="50" t="s">
        <v>2216</v>
      </c>
      <c r="H1206" s="50" t="s">
        <v>2216</v>
      </c>
      <c r="I1206" s="50" t="s">
        <v>2389</v>
      </c>
      <c r="J1206" s="50">
        <v>2254252</v>
      </c>
      <c r="K1206" s="50" t="s">
        <v>7</v>
      </c>
      <c r="L1206" s="50" t="s">
        <v>9</v>
      </c>
      <c r="M1206" s="50" t="s">
        <v>143</v>
      </c>
      <c r="N1206" s="50" t="s">
        <v>6261</v>
      </c>
      <c r="O1206" s="50">
        <v>994146</v>
      </c>
      <c r="P1206" s="50" t="s">
        <v>7152</v>
      </c>
      <c r="Q1206" s="50" t="s">
        <v>931</v>
      </c>
      <c r="R1206" s="50" t="s">
        <v>10</v>
      </c>
      <c r="S1206" s="50" t="s">
        <v>11762</v>
      </c>
      <c r="T1206" s="4" t="s">
        <v>9594</v>
      </c>
      <c r="U1206" s="4">
        <v>0.72</v>
      </c>
    </row>
    <row r="1207" spans="1:21" x14ac:dyDescent="0.25">
      <c r="A1207" s="44">
        <f>IF(IF(Helper_2!$C$3&lt;&gt;"",COUNTIF(G1207:H1207,"*"&amp;Helper_2!$C$3&amp;"*"),0)&gt;0,MAX($A$4:A1206)+1,0)</f>
        <v>0</v>
      </c>
      <c r="B1207" s="44">
        <v>1204</v>
      </c>
      <c r="C1207" s="44">
        <f>IF(E1207="","",IF(COUNTIF($G$4:G1207,G1207)=1,MAX($C$4:C1206)+1,""))</f>
        <v>1107</v>
      </c>
      <c r="D1207" s="44">
        <v>1204</v>
      </c>
      <c r="E1207" s="50" t="s">
        <v>5029</v>
      </c>
      <c r="F1207" s="50" t="s">
        <v>8937</v>
      </c>
      <c r="G1207" s="50" t="s">
        <v>3267</v>
      </c>
      <c r="H1207" s="50" t="s">
        <v>3267</v>
      </c>
      <c r="I1207" s="50" t="s">
        <v>2389</v>
      </c>
      <c r="J1207" s="50">
        <v>2254251</v>
      </c>
      <c r="K1207" s="50" t="s">
        <v>7</v>
      </c>
      <c r="L1207" s="50" t="s">
        <v>2656</v>
      </c>
      <c r="M1207" s="50" t="s">
        <v>143</v>
      </c>
      <c r="N1207" s="50" t="s">
        <v>6261</v>
      </c>
      <c r="O1207" s="50">
        <v>994146</v>
      </c>
      <c r="P1207" s="50" t="s">
        <v>7152</v>
      </c>
      <c r="Q1207" s="50" t="s">
        <v>3268</v>
      </c>
      <c r="R1207" s="50" t="s">
        <v>8</v>
      </c>
      <c r="S1207" s="50" t="s">
        <v>8938</v>
      </c>
      <c r="T1207" s="4" t="s">
        <v>8938</v>
      </c>
      <c r="U1207" s="4">
        <v>0.432</v>
      </c>
    </row>
    <row r="1208" spans="1:21" x14ac:dyDescent="0.25">
      <c r="A1208" s="44">
        <f>IF(IF(Helper_2!$C$3&lt;&gt;"",COUNTIF(G1208:H1208,"*"&amp;Helper_2!$C$3&amp;"*"),0)&gt;0,MAX($A$4:A1207)+1,0)</f>
        <v>0</v>
      </c>
      <c r="B1208" s="44">
        <v>1205</v>
      </c>
      <c r="C1208" s="44">
        <f>IF(E1208="","",IF(COUNTIF($G$4:G1208,G1208)=1,MAX($C$4:C1207)+1,""))</f>
        <v>1108</v>
      </c>
      <c r="D1208" s="44">
        <v>1205</v>
      </c>
      <c r="E1208" s="50" t="s">
        <v>5013</v>
      </c>
      <c r="F1208" s="50" t="s">
        <v>8913</v>
      </c>
      <c r="G1208" s="50" t="s">
        <v>3256</v>
      </c>
      <c r="H1208" s="50" t="s">
        <v>3256</v>
      </c>
      <c r="I1208" s="50" t="s">
        <v>2389</v>
      </c>
      <c r="J1208" s="50">
        <v>2254247</v>
      </c>
      <c r="K1208" s="50" t="s">
        <v>7</v>
      </c>
      <c r="L1208" s="50" t="s">
        <v>2661</v>
      </c>
      <c r="M1208" s="50" t="s">
        <v>143</v>
      </c>
      <c r="N1208" s="50" t="s">
        <v>6261</v>
      </c>
      <c r="O1208" s="50">
        <v>994146</v>
      </c>
      <c r="P1208" s="50" t="s">
        <v>7152</v>
      </c>
      <c r="Q1208" s="50" t="s">
        <v>3257</v>
      </c>
      <c r="R1208" s="50" t="s">
        <v>10</v>
      </c>
      <c r="S1208" s="50" t="s">
        <v>8914</v>
      </c>
      <c r="T1208" s="4" t="s">
        <v>8914</v>
      </c>
      <c r="U1208" s="4">
        <v>0</v>
      </c>
    </row>
    <row r="1209" spans="1:21" x14ac:dyDescent="0.25">
      <c r="A1209" s="44">
        <f>IF(IF(Helper_2!$C$3&lt;&gt;"",COUNTIF(G1209:H1209,"*"&amp;Helper_2!$C$3&amp;"*"),0)&gt;0,MAX($A$4:A1208)+1,0)</f>
        <v>0</v>
      </c>
      <c r="B1209" s="44">
        <v>1206</v>
      </c>
      <c r="C1209" s="44">
        <f>IF(E1209="","",IF(COUNTIF($G$4:G1209,G1209)=1,MAX($C$4:C1208)+1,""))</f>
        <v>1109</v>
      </c>
      <c r="D1209" s="44">
        <v>1206</v>
      </c>
      <c r="E1209" s="50" t="s">
        <v>5012</v>
      </c>
      <c r="F1209" s="50" t="s">
        <v>8911</v>
      </c>
      <c r="G1209" s="50" t="s">
        <v>3254</v>
      </c>
      <c r="H1209" s="50" t="s">
        <v>3254</v>
      </c>
      <c r="I1209" s="50" t="s">
        <v>2389</v>
      </c>
      <c r="J1209" s="50">
        <v>2254239</v>
      </c>
      <c r="K1209" s="50" t="s">
        <v>7</v>
      </c>
      <c r="L1209" s="50" t="s">
        <v>2661</v>
      </c>
      <c r="M1209" s="50" t="s">
        <v>143</v>
      </c>
      <c r="N1209" s="50" t="s">
        <v>6261</v>
      </c>
      <c r="O1209" s="50">
        <v>994146</v>
      </c>
      <c r="P1209" s="50" t="s">
        <v>7152</v>
      </c>
      <c r="Q1209" s="50" t="s">
        <v>3255</v>
      </c>
      <c r="R1209" s="50" t="s">
        <v>10</v>
      </c>
      <c r="S1209" s="50" t="s">
        <v>8912</v>
      </c>
      <c r="T1209" s="4" t="s">
        <v>8912</v>
      </c>
      <c r="U1209" s="4">
        <v>0</v>
      </c>
    </row>
    <row r="1210" spans="1:21" x14ac:dyDescent="0.25">
      <c r="A1210" s="44">
        <f>IF(IF(Helper_2!$C$3&lt;&gt;"",COUNTIF(G1210:H1210,"*"&amp;Helper_2!$C$3&amp;"*"),0)&gt;0,MAX($A$4:A1209)+1,0)</f>
        <v>0</v>
      </c>
      <c r="B1210" s="44">
        <v>1207</v>
      </c>
      <c r="C1210" s="44">
        <f>IF(E1210="","",IF(COUNTIF($G$4:G1210,G1210)=1,MAX($C$4:C1209)+1,""))</f>
        <v>1110</v>
      </c>
      <c r="D1210" s="44">
        <v>1207</v>
      </c>
      <c r="E1210" s="50" t="s">
        <v>5011</v>
      </c>
      <c r="F1210" s="50" t="s">
        <v>8909</v>
      </c>
      <c r="G1210" s="50" t="s">
        <v>3252</v>
      </c>
      <c r="H1210" s="50" t="s">
        <v>3252</v>
      </c>
      <c r="I1210" s="50" t="s">
        <v>2389</v>
      </c>
      <c r="J1210" s="50">
        <v>2254238</v>
      </c>
      <c r="K1210" s="50" t="s">
        <v>7</v>
      </c>
      <c r="L1210" s="50" t="s">
        <v>2661</v>
      </c>
      <c r="M1210" s="50" t="s">
        <v>143</v>
      </c>
      <c r="N1210" s="50" t="s">
        <v>6261</v>
      </c>
      <c r="O1210" s="50">
        <v>994146</v>
      </c>
      <c r="P1210" s="50" t="s">
        <v>7152</v>
      </c>
      <c r="Q1210" s="50" t="s">
        <v>3253</v>
      </c>
      <c r="R1210" s="50" t="s">
        <v>10</v>
      </c>
      <c r="S1210" s="50" t="s">
        <v>8910</v>
      </c>
      <c r="T1210" s="4" t="s">
        <v>8910</v>
      </c>
      <c r="U1210" s="4">
        <v>0</v>
      </c>
    </row>
    <row r="1211" spans="1:21" x14ac:dyDescent="0.25">
      <c r="A1211" s="44">
        <f>IF(IF(Helper_2!$C$3&lt;&gt;"",COUNTIF(G1211:H1211,"*"&amp;Helper_2!$C$3&amp;"*"),0)&gt;0,MAX($A$4:A1210)+1,0)</f>
        <v>0</v>
      </c>
      <c r="B1211" s="44">
        <v>1208</v>
      </c>
      <c r="C1211" s="44">
        <f>IF(E1211="","",IF(COUNTIF($G$4:G1211,G1211)=1,MAX($C$4:C1210)+1,""))</f>
        <v>1111</v>
      </c>
      <c r="D1211" s="44">
        <v>1208</v>
      </c>
      <c r="E1211" s="50" t="s">
        <v>4553</v>
      </c>
      <c r="F1211" s="50" t="s">
        <v>8171</v>
      </c>
      <c r="G1211" s="50" t="s">
        <v>1651</v>
      </c>
      <c r="H1211" s="50" t="s">
        <v>1651</v>
      </c>
      <c r="I1211" s="50" t="s">
        <v>2389</v>
      </c>
      <c r="J1211" s="50">
        <v>2254216</v>
      </c>
      <c r="K1211" s="50" t="s">
        <v>7</v>
      </c>
      <c r="L1211" s="50" t="s">
        <v>9</v>
      </c>
      <c r="M1211" s="50" t="s">
        <v>143</v>
      </c>
      <c r="N1211" s="50" t="s">
        <v>6259</v>
      </c>
      <c r="O1211" s="50">
        <v>1046619</v>
      </c>
      <c r="P1211" s="50" t="s">
        <v>6386</v>
      </c>
      <c r="Q1211" s="50" t="s">
        <v>506</v>
      </c>
      <c r="R1211" s="50" t="s">
        <v>15</v>
      </c>
      <c r="S1211" s="50" t="s">
        <v>8172</v>
      </c>
      <c r="T1211" s="4" t="s">
        <v>8172</v>
      </c>
      <c r="U1211" s="4">
        <v>0</v>
      </c>
    </row>
    <row r="1212" spans="1:21" x14ac:dyDescent="0.25">
      <c r="A1212" s="44">
        <f>IF(IF(Helper_2!$C$3&lt;&gt;"",COUNTIF(G1212:H1212,"*"&amp;Helper_2!$C$3&amp;"*"),0)&gt;0,MAX($A$4:A1211)+1,0)</f>
        <v>0</v>
      </c>
      <c r="B1212" s="44">
        <v>1209</v>
      </c>
      <c r="C1212" s="44">
        <f>IF(E1212="","",IF(COUNTIF($G$4:G1212,G1212)=1,MAX($C$4:C1211)+1,""))</f>
        <v>1112</v>
      </c>
      <c r="D1212" s="44">
        <v>1209</v>
      </c>
      <c r="E1212" s="50" t="s">
        <v>4552</v>
      </c>
      <c r="F1212" s="50" t="s">
        <v>8169</v>
      </c>
      <c r="G1212" s="50" t="s">
        <v>1650</v>
      </c>
      <c r="H1212" s="50" t="s">
        <v>1650</v>
      </c>
      <c r="I1212" s="50" t="s">
        <v>2389</v>
      </c>
      <c r="J1212" s="50">
        <v>2254205</v>
      </c>
      <c r="K1212" s="50" t="s">
        <v>7</v>
      </c>
      <c r="L1212" s="50" t="s">
        <v>9</v>
      </c>
      <c r="M1212" s="50" t="s">
        <v>143</v>
      </c>
      <c r="N1212" s="50" t="s">
        <v>6259</v>
      </c>
      <c r="O1212" s="50">
        <v>1046619</v>
      </c>
      <c r="P1212" s="50" t="s">
        <v>6386</v>
      </c>
      <c r="Q1212" s="50" t="s">
        <v>505</v>
      </c>
      <c r="R1212" s="50" t="s">
        <v>15</v>
      </c>
      <c r="S1212" s="50" t="s">
        <v>8170</v>
      </c>
      <c r="T1212" s="4" t="s">
        <v>8170</v>
      </c>
      <c r="U1212" s="4">
        <v>0</v>
      </c>
    </row>
    <row r="1213" spans="1:21" x14ac:dyDescent="0.25">
      <c r="A1213" s="44">
        <f>IF(IF(Helper_2!$C$3&lt;&gt;"",COUNTIF(G1213:H1213,"*"&amp;Helper_2!$C$3&amp;"*"),0)&gt;0,MAX($A$4:A1212)+1,0)</f>
        <v>0</v>
      </c>
      <c r="B1213" s="44">
        <v>1210</v>
      </c>
      <c r="C1213" s="44">
        <f>IF(E1213="","",IF(COUNTIF($G$4:G1213,G1213)=1,MAX($C$4:C1212)+1,""))</f>
        <v>1113</v>
      </c>
      <c r="D1213" s="44">
        <v>1210</v>
      </c>
      <c r="E1213" s="50" t="s">
        <v>4551</v>
      </c>
      <c r="F1213" s="50" t="s">
        <v>8167</v>
      </c>
      <c r="G1213" s="50" t="s">
        <v>1649</v>
      </c>
      <c r="H1213" s="50" t="s">
        <v>1649</v>
      </c>
      <c r="I1213" s="50" t="s">
        <v>2389</v>
      </c>
      <c r="J1213" s="50">
        <v>2254193</v>
      </c>
      <c r="K1213" s="50" t="s">
        <v>7</v>
      </c>
      <c r="L1213" s="50" t="s">
        <v>9</v>
      </c>
      <c r="M1213" s="50" t="s">
        <v>143</v>
      </c>
      <c r="N1213" s="50" t="s">
        <v>6259</v>
      </c>
      <c r="O1213" s="50">
        <v>1046619</v>
      </c>
      <c r="P1213" s="50" t="s">
        <v>6386</v>
      </c>
      <c r="Q1213" s="50" t="s">
        <v>504</v>
      </c>
      <c r="R1213" s="50" t="s">
        <v>15</v>
      </c>
      <c r="S1213" s="50" t="s">
        <v>8168</v>
      </c>
      <c r="T1213" s="4" t="s">
        <v>8168</v>
      </c>
      <c r="U1213" s="4">
        <v>0</v>
      </c>
    </row>
    <row r="1214" spans="1:21" x14ac:dyDescent="0.25">
      <c r="A1214" s="44">
        <f>IF(IF(Helper_2!$C$3&lt;&gt;"",COUNTIF(G1214:H1214,"*"&amp;Helper_2!$C$3&amp;"*"),0)&gt;0,MAX($A$4:A1213)+1,0)</f>
        <v>0</v>
      </c>
      <c r="B1214" s="44">
        <v>1211</v>
      </c>
      <c r="C1214" s="44">
        <f>IF(E1214="","",IF(COUNTIF($G$4:G1214,G1214)=1,MAX($C$4:C1213)+1,""))</f>
        <v>1114</v>
      </c>
      <c r="D1214" s="44">
        <v>1211</v>
      </c>
      <c r="E1214" s="50" t="s">
        <v>4550</v>
      </c>
      <c r="F1214" s="50" t="s">
        <v>8165</v>
      </c>
      <c r="G1214" s="50" t="s">
        <v>1648</v>
      </c>
      <c r="H1214" s="50" t="s">
        <v>1648</v>
      </c>
      <c r="I1214" s="50" t="s">
        <v>2389</v>
      </c>
      <c r="J1214" s="50">
        <v>2254182</v>
      </c>
      <c r="K1214" s="50" t="s">
        <v>7</v>
      </c>
      <c r="L1214" s="50" t="s">
        <v>9</v>
      </c>
      <c r="M1214" s="50" t="s">
        <v>143</v>
      </c>
      <c r="N1214" s="50" t="s">
        <v>6259</v>
      </c>
      <c r="O1214" s="50">
        <v>1046619</v>
      </c>
      <c r="P1214" s="50" t="s">
        <v>6386</v>
      </c>
      <c r="Q1214" s="50" t="s">
        <v>503</v>
      </c>
      <c r="R1214" s="50" t="s">
        <v>15</v>
      </c>
      <c r="S1214" s="50" t="s">
        <v>8166</v>
      </c>
      <c r="T1214" s="4" t="s">
        <v>8166</v>
      </c>
      <c r="U1214" s="4">
        <v>0</v>
      </c>
    </row>
    <row r="1215" spans="1:21" x14ac:dyDescent="0.25">
      <c r="A1215" s="44">
        <f>IF(IF(Helper_2!$C$3&lt;&gt;"",COUNTIF(G1215:H1215,"*"&amp;Helper_2!$C$3&amp;"*"),0)&gt;0,MAX($A$4:A1214)+1,0)</f>
        <v>0</v>
      </c>
      <c r="B1215" s="44">
        <v>1212</v>
      </c>
      <c r="C1215" s="44">
        <f>IF(E1215="","",IF(COUNTIF($G$4:G1215,G1215)=1,MAX($C$4:C1214)+1,""))</f>
        <v>1115</v>
      </c>
      <c r="D1215" s="44">
        <v>1212</v>
      </c>
      <c r="E1215" s="50" t="s">
        <v>4549</v>
      </c>
      <c r="F1215" s="50" t="s">
        <v>8163</v>
      </c>
      <c r="G1215" s="50" t="s">
        <v>1647</v>
      </c>
      <c r="H1215" s="50" t="s">
        <v>1647</v>
      </c>
      <c r="I1215" s="50" t="s">
        <v>2389</v>
      </c>
      <c r="J1215" s="50">
        <v>2254170</v>
      </c>
      <c r="K1215" s="50" t="s">
        <v>7</v>
      </c>
      <c r="L1215" s="50" t="s">
        <v>9</v>
      </c>
      <c r="M1215" s="50" t="s">
        <v>143</v>
      </c>
      <c r="N1215" s="50" t="s">
        <v>6259</v>
      </c>
      <c r="O1215" s="50">
        <v>1046619</v>
      </c>
      <c r="P1215" s="50" t="s">
        <v>6386</v>
      </c>
      <c r="Q1215" s="50" t="s">
        <v>502</v>
      </c>
      <c r="R1215" s="50" t="s">
        <v>15</v>
      </c>
      <c r="S1215" s="50" t="s">
        <v>8164</v>
      </c>
      <c r="T1215" s="4" t="s">
        <v>8164</v>
      </c>
      <c r="U1215" s="4">
        <v>0</v>
      </c>
    </row>
    <row r="1216" spans="1:21" x14ac:dyDescent="0.25">
      <c r="A1216" s="44">
        <f>IF(IF(Helper_2!$C$3&lt;&gt;"",COUNTIF(G1216:H1216,"*"&amp;Helper_2!$C$3&amp;"*"),0)&gt;0,MAX($A$4:A1215)+1,0)</f>
        <v>0</v>
      </c>
      <c r="B1216" s="44">
        <v>1213</v>
      </c>
      <c r="C1216" s="44">
        <f>IF(E1216="","",IF(COUNTIF($G$4:G1216,G1216)=1,MAX($C$4:C1215)+1,""))</f>
        <v>1116</v>
      </c>
      <c r="D1216" s="44">
        <v>1213</v>
      </c>
      <c r="E1216" s="50" t="s">
        <v>5010</v>
      </c>
      <c r="F1216" s="50" t="s">
        <v>8907</v>
      </c>
      <c r="G1216" s="50" t="s">
        <v>3250</v>
      </c>
      <c r="H1216" s="50" t="s">
        <v>3250</v>
      </c>
      <c r="I1216" s="50" t="s">
        <v>2389</v>
      </c>
      <c r="J1216" s="50">
        <v>2254157</v>
      </c>
      <c r="K1216" s="50" t="s">
        <v>7</v>
      </c>
      <c r="L1216" s="50" t="s">
        <v>2661</v>
      </c>
      <c r="M1216" s="50" t="s">
        <v>143</v>
      </c>
      <c r="N1216" s="50" t="s">
        <v>6261</v>
      </c>
      <c r="O1216" s="50">
        <v>994146</v>
      </c>
      <c r="P1216" s="50" t="s">
        <v>7152</v>
      </c>
      <c r="Q1216" s="50" t="s">
        <v>3251</v>
      </c>
      <c r="R1216" s="50" t="s">
        <v>10</v>
      </c>
      <c r="S1216" s="50" t="s">
        <v>8908</v>
      </c>
      <c r="T1216" s="4" t="s">
        <v>8908</v>
      </c>
      <c r="U1216" s="4">
        <v>0</v>
      </c>
    </row>
    <row r="1217" spans="1:21" x14ac:dyDescent="0.25">
      <c r="A1217" s="44">
        <f>IF(IF(Helper_2!$C$3&lt;&gt;"",COUNTIF(G1217:H1217,"*"&amp;Helper_2!$C$3&amp;"*"),0)&gt;0,MAX($A$4:A1216)+1,0)</f>
        <v>0</v>
      </c>
      <c r="B1217" s="44">
        <v>1214</v>
      </c>
      <c r="C1217" s="44">
        <f>IF(E1217="","",IF(COUNTIF($G$4:G1217,G1217)=1,MAX($C$4:C1216)+1,""))</f>
        <v>1117</v>
      </c>
      <c r="D1217" s="44">
        <v>1214</v>
      </c>
      <c r="E1217" s="50" t="s">
        <v>5009</v>
      </c>
      <c r="F1217" s="50" t="s">
        <v>8905</v>
      </c>
      <c r="G1217" s="50" t="s">
        <v>3248</v>
      </c>
      <c r="H1217" s="50" t="s">
        <v>3248</v>
      </c>
      <c r="I1217" s="50" t="s">
        <v>2389</v>
      </c>
      <c r="J1217" s="50">
        <v>2254145</v>
      </c>
      <c r="K1217" s="50" t="s">
        <v>7</v>
      </c>
      <c r="L1217" s="50" t="s">
        <v>2661</v>
      </c>
      <c r="M1217" s="50" t="s">
        <v>143</v>
      </c>
      <c r="N1217" s="50" t="s">
        <v>6261</v>
      </c>
      <c r="O1217" s="50">
        <v>994146</v>
      </c>
      <c r="P1217" s="50" t="s">
        <v>7152</v>
      </c>
      <c r="Q1217" s="50" t="s">
        <v>3249</v>
      </c>
      <c r="R1217" s="50" t="s">
        <v>10</v>
      </c>
      <c r="S1217" s="50" t="s">
        <v>8906</v>
      </c>
      <c r="T1217" s="4" t="s">
        <v>8906</v>
      </c>
      <c r="U1217" s="4">
        <v>0</v>
      </c>
    </row>
    <row r="1218" spans="1:21" x14ac:dyDescent="0.25">
      <c r="A1218" s="44">
        <f>IF(IF(Helper_2!$C$3&lt;&gt;"",COUNTIF(G1218:H1218,"*"&amp;Helper_2!$C$3&amp;"*"),0)&gt;0,MAX($A$4:A1217)+1,0)</f>
        <v>0</v>
      </c>
      <c r="B1218" s="44">
        <v>1215</v>
      </c>
      <c r="C1218" s="44">
        <f>IF(E1218="","",IF(COUNTIF($G$4:G1218,G1218)=1,MAX($C$4:C1217)+1,""))</f>
        <v>1118</v>
      </c>
      <c r="D1218" s="44">
        <v>1215</v>
      </c>
      <c r="E1218" s="50" t="s">
        <v>5008</v>
      </c>
      <c r="F1218" s="50" t="s">
        <v>8903</v>
      </c>
      <c r="G1218" s="50" t="s">
        <v>3246</v>
      </c>
      <c r="H1218" s="50" t="s">
        <v>3246</v>
      </c>
      <c r="I1218" s="50" t="s">
        <v>2389</v>
      </c>
      <c r="J1218" s="50">
        <v>2254143</v>
      </c>
      <c r="K1218" s="50" t="s">
        <v>7</v>
      </c>
      <c r="L1218" s="50" t="s">
        <v>2661</v>
      </c>
      <c r="M1218" s="50" t="s">
        <v>143</v>
      </c>
      <c r="N1218" s="50" t="s">
        <v>6261</v>
      </c>
      <c r="O1218" s="50">
        <v>994146</v>
      </c>
      <c r="P1218" s="50" t="s">
        <v>7152</v>
      </c>
      <c r="Q1218" s="50" t="s">
        <v>3247</v>
      </c>
      <c r="R1218" s="50" t="s">
        <v>10</v>
      </c>
      <c r="S1218" s="50" t="s">
        <v>8904</v>
      </c>
      <c r="T1218" s="4" t="s">
        <v>8904</v>
      </c>
      <c r="U1218" s="4">
        <v>0</v>
      </c>
    </row>
    <row r="1219" spans="1:21" x14ac:dyDescent="0.25">
      <c r="A1219" s="44">
        <f>IF(IF(Helper_2!$C$3&lt;&gt;"",COUNTIF(G1219:H1219,"*"&amp;Helper_2!$C$3&amp;"*"),0)&gt;0,MAX($A$4:A1218)+1,0)</f>
        <v>0</v>
      </c>
      <c r="B1219" s="44">
        <v>1216</v>
      </c>
      <c r="C1219" s="44">
        <f>IF(E1219="","",IF(COUNTIF($G$4:G1219,G1219)=1,MAX($C$4:C1218)+1,""))</f>
        <v>1119</v>
      </c>
      <c r="D1219" s="44">
        <v>1216</v>
      </c>
      <c r="E1219" s="50" t="s">
        <v>5506</v>
      </c>
      <c r="F1219" s="50" t="s">
        <v>11763</v>
      </c>
      <c r="G1219" s="50" t="s">
        <v>2253</v>
      </c>
      <c r="H1219" s="50" t="s">
        <v>2253</v>
      </c>
      <c r="I1219" s="50" t="s">
        <v>2389</v>
      </c>
      <c r="J1219" s="50">
        <v>2254046</v>
      </c>
      <c r="K1219" s="50" t="s">
        <v>7</v>
      </c>
      <c r="L1219" s="50" t="s">
        <v>9</v>
      </c>
      <c r="M1219" s="50" t="s">
        <v>143</v>
      </c>
      <c r="N1219" s="50" t="s">
        <v>6261</v>
      </c>
      <c r="O1219" s="50">
        <v>994146</v>
      </c>
      <c r="P1219" s="50" t="s">
        <v>7152</v>
      </c>
      <c r="Q1219" s="50" t="s">
        <v>963</v>
      </c>
      <c r="R1219" s="50" t="s">
        <v>15</v>
      </c>
      <c r="S1219" s="50" t="s">
        <v>11764</v>
      </c>
      <c r="T1219" s="4" t="s">
        <v>11764</v>
      </c>
      <c r="U1219" s="4">
        <v>0</v>
      </c>
    </row>
    <row r="1220" spans="1:21" x14ac:dyDescent="0.25">
      <c r="A1220" s="44">
        <f>IF(IF(Helper_2!$C$3&lt;&gt;"",COUNTIF(G1220:H1220,"*"&amp;Helper_2!$C$3&amp;"*"),0)&gt;0,MAX($A$4:A1219)+1,0)</f>
        <v>0</v>
      </c>
      <c r="B1220" s="44">
        <v>1217</v>
      </c>
      <c r="C1220" s="44">
        <f>IF(E1220="","",IF(COUNTIF($G$4:G1220,G1220)=1,MAX($C$4:C1219)+1,""))</f>
        <v>1120</v>
      </c>
      <c r="D1220" s="44">
        <v>1217</v>
      </c>
      <c r="E1220" s="50" t="s">
        <v>4291</v>
      </c>
      <c r="F1220" s="50" t="s">
        <v>7698</v>
      </c>
      <c r="G1220" s="50" t="s">
        <v>2832</v>
      </c>
      <c r="H1220" s="50" t="s">
        <v>2832</v>
      </c>
      <c r="I1220" s="50" t="s">
        <v>2389</v>
      </c>
      <c r="J1220" s="50">
        <v>2254045</v>
      </c>
      <c r="K1220" s="50" t="s">
        <v>7</v>
      </c>
      <c r="L1220" s="50" t="s">
        <v>2661</v>
      </c>
      <c r="M1220" s="50" t="s">
        <v>143</v>
      </c>
      <c r="N1220" s="50" t="s">
        <v>6261</v>
      </c>
      <c r="O1220" s="50">
        <v>994146</v>
      </c>
      <c r="P1220" s="50" t="s">
        <v>7152</v>
      </c>
      <c r="Q1220" s="50" t="s">
        <v>2833</v>
      </c>
      <c r="R1220" s="50" t="s">
        <v>15</v>
      </c>
      <c r="S1220" s="50" t="s">
        <v>7699</v>
      </c>
      <c r="T1220" s="4" t="s">
        <v>7699</v>
      </c>
      <c r="U1220" s="4">
        <v>0</v>
      </c>
    </row>
    <row r="1221" spans="1:21" x14ac:dyDescent="0.25">
      <c r="A1221" s="44">
        <f>IF(IF(Helper_2!$C$3&lt;&gt;"",COUNTIF(G1221:H1221,"*"&amp;Helper_2!$C$3&amp;"*"),0)&gt;0,MAX($A$4:A1220)+1,0)</f>
        <v>0</v>
      </c>
      <c r="B1221" s="44">
        <v>1218</v>
      </c>
      <c r="C1221" s="44">
        <f>IF(E1221="","",IF(COUNTIF($G$4:G1221,G1221)=1,MAX($C$4:C1220)+1,""))</f>
        <v>1121</v>
      </c>
      <c r="D1221" s="44">
        <v>1218</v>
      </c>
      <c r="E1221" s="50" t="s">
        <v>4993</v>
      </c>
      <c r="F1221" s="50" t="s">
        <v>8873</v>
      </c>
      <c r="G1221" s="50" t="s">
        <v>1946</v>
      </c>
      <c r="H1221" s="50" t="s">
        <v>1946</v>
      </c>
      <c r="I1221" s="50" t="s">
        <v>2389</v>
      </c>
      <c r="J1221" s="50">
        <v>2254005</v>
      </c>
      <c r="K1221" s="50" t="s">
        <v>7</v>
      </c>
      <c r="L1221" s="50" t="s">
        <v>9</v>
      </c>
      <c r="M1221" s="50" t="s">
        <v>143</v>
      </c>
      <c r="N1221" s="50" t="s">
        <v>6261</v>
      </c>
      <c r="O1221" s="50">
        <v>994146</v>
      </c>
      <c r="P1221" s="50" t="s">
        <v>7152</v>
      </c>
      <c r="Q1221" s="50" t="s">
        <v>712</v>
      </c>
      <c r="R1221" s="50" t="s">
        <v>15</v>
      </c>
      <c r="S1221" s="50" t="s">
        <v>11765</v>
      </c>
      <c r="T1221" s="4" t="s">
        <v>11766</v>
      </c>
      <c r="U1221" s="4">
        <v>0</v>
      </c>
    </row>
    <row r="1222" spans="1:21" x14ac:dyDescent="0.25">
      <c r="A1222" s="44">
        <f>IF(IF(Helper_2!$C$3&lt;&gt;"",COUNTIF(G1222:H1222,"*"&amp;Helper_2!$C$3&amp;"*"),0)&gt;0,MAX($A$4:A1221)+1,0)</f>
        <v>0</v>
      </c>
      <c r="B1222" s="44">
        <v>1219</v>
      </c>
      <c r="C1222" s="44">
        <f>IF(E1222="","",IF(COUNTIF($G$4:G1222,G1222)=1,MAX($C$4:C1221)+1,""))</f>
        <v>1122</v>
      </c>
      <c r="D1222" s="44">
        <v>1219</v>
      </c>
      <c r="E1222" s="50" t="s">
        <v>4992</v>
      </c>
      <c r="F1222" s="50" t="s">
        <v>8871</v>
      </c>
      <c r="G1222" s="50" t="s">
        <v>1945</v>
      </c>
      <c r="H1222" s="50" t="s">
        <v>1945</v>
      </c>
      <c r="I1222" s="50" t="s">
        <v>2389</v>
      </c>
      <c r="J1222" s="50">
        <v>2253984</v>
      </c>
      <c r="K1222" s="50" t="s">
        <v>7</v>
      </c>
      <c r="L1222" s="50" t="s">
        <v>9</v>
      </c>
      <c r="M1222" s="50" t="s">
        <v>143</v>
      </c>
      <c r="N1222" s="50" t="s">
        <v>6261</v>
      </c>
      <c r="O1222" s="50">
        <v>994146</v>
      </c>
      <c r="P1222" s="50" t="s">
        <v>7152</v>
      </c>
      <c r="Q1222" s="50" t="s">
        <v>711</v>
      </c>
      <c r="R1222" s="50" t="s">
        <v>15</v>
      </c>
      <c r="S1222" s="50" t="s">
        <v>11767</v>
      </c>
      <c r="T1222" s="4" t="s">
        <v>8872</v>
      </c>
      <c r="U1222" s="4">
        <v>8.34</v>
      </c>
    </row>
    <row r="1223" spans="1:21" x14ac:dyDescent="0.25">
      <c r="A1223" s="44">
        <f>IF(IF(Helper_2!$C$3&lt;&gt;"",COUNTIF(G1223:H1223,"*"&amp;Helper_2!$C$3&amp;"*"),0)&gt;0,MAX($A$4:A1222)+1,0)</f>
        <v>0</v>
      </c>
      <c r="B1223" s="44">
        <v>1220</v>
      </c>
      <c r="C1223" s="44">
        <f>IF(E1223="","",IF(COUNTIF($G$4:G1223,G1223)=1,MAX($C$4:C1222)+1,""))</f>
        <v>1123</v>
      </c>
      <c r="D1223" s="44">
        <v>1220</v>
      </c>
      <c r="E1223" s="50" t="s">
        <v>4459</v>
      </c>
      <c r="F1223" s="50" t="s">
        <v>8006</v>
      </c>
      <c r="G1223" s="50" t="s">
        <v>2913</v>
      </c>
      <c r="H1223" s="50" t="s">
        <v>2913</v>
      </c>
      <c r="I1223" s="50" t="s">
        <v>2389</v>
      </c>
      <c r="J1223" s="50">
        <v>2253943</v>
      </c>
      <c r="K1223" s="50" t="s">
        <v>7</v>
      </c>
      <c r="L1223" s="50" t="s">
        <v>2661</v>
      </c>
      <c r="M1223" s="50" t="s">
        <v>143</v>
      </c>
      <c r="N1223" s="50" t="s">
        <v>6261</v>
      </c>
      <c r="O1223" s="50">
        <v>994146</v>
      </c>
      <c r="P1223" s="50" t="s">
        <v>7152</v>
      </c>
      <c r="Q1223" s="50" t="s">
        <v>2914</v>
      </c>
      <c r="R1223" s="50" t="s">
        <v>10</v>
      </c>
      <c r="S1223" s="50" t="s">
        <v>8007</v>
      </c>
      <c r="T1223" s="4" t="s">
        <v>8007</v>
      </c>
      <c r="U1223" s="4">
        <v>7.1999999999999995E-2</v>
      </c>
    </row>
    <row r="1224" spans="1:21" x14ac:dyDescent="0.25">
      <c r="A1224" s="44">
        <f>IF(IF(Helper_2!$C$3&lt;&gt;"",COUNTIF(G1224:H1224,"*"&amp;Helper_2!$C$3&amp;"*"),0)&gt;0,MAX($A$4:A1223)+1,0)</f>
        <v>0</v>
      </c>
      <c r="B1224" s="44">
        <v>1221</v>
      </c>
      <c r="C1224" s="44">
        <f>IF(E1224="","",IF(COUNTIF($G$4:G1224,G1224)=1,MAX($C$4:C1223)+1,""))</f>
        <v>1124</v>
      </c>
      <c r="D1224" s="44">
        <v>1221</v>
      </c>
      <c r="E1224" s="50" t="s">
        <v>5416</v>
      </c>
      <c r="F1224" s="50" t="s">
        <v>9565</v>
      </c>
      <c r="G1224" s="50" t="s">
        <v>3535</v>
      </c>
      <c r="H1224" s="50" t="s">
        <v>3535</v>
      </c>
      <c r="I1224" s="50" t="s">
        <v>2389</v>
      </c>
      <c r="J1224" s="50">
        <v>2253893</v>
      </c>
      <c r="K1224" s="50" t="s">
        <v>7</v>
      </c>
      <c r="L1224" s="50" t="s">
        <v>2656</v>
      </c>
      <c r="M1224" s="50" t="s">
        <v>143</v>
      </c>
      <c r="N1224" s="50" t="s">
        <v>6261</v>
      </c>
      <c r="O1224" s="50">
        <v>994146</v>
      </c>
      <c r="P1224" s="50" t="s">
        <v>7152</v>
      </c>
      <c r="Q1224" s="50" t="s">
        <v>3536</v>
      </c>
      <c r="R1224" s="50" t="s">
        <v>10</v>
      </c>
      <c r="S1224" s="50" t="s">
        <v>9566</v>
      </c>
      <c r="T1224" s="4" t="s">
        <v>9566</v>
      </c>
      <c r="U1224" s="4">
        <v>0.17299999999999999</v>
      </c>
    </row>
    <row r="1225" spans="1:21" x14ac:dyDescent="0.25">
      <c r="A1225" s="44">
        <f>IF(IF(Helper_2!$C$3&lt;&gt;"",COUNTIF(G1225:H1225,"*"&amp;Helper_2!$C$3&amp;"*"),0)&gt;0,MAX($A$4:A1224)+1,0)</f>
        <v>0</v>
      </c>
      <c r="B1225" s="44">
        <v>1222</v>
      </c>
      <c r="C1225" s="44">
        <f>IF(E1225="","",IF(COUNTIF($G$4:G1225,G1225)=1,MAX($C$4:C1224)+1,""))</f>
        <v>1125</v>
      </c>
      <c r="D1225" s="44">
        <v>1222</v>
      </c>
      <c r="E1225" s="50" t="s">
        <v>4407</v>
      </c>
      <c r="F1225" s="50" t="s">
        <v>7912</v>
      </c>
      <c r="G1225" s="50" t="s">
        <v>1564</v>
      </c>
      <c r="H1225" s="50" t="s">
        <v>1564</v>
      </c>
      <c r="I1225" s="50" t="s">
        <v>2389</v>
      </c>
      <c r="J1225" s="50">
        <v>2253874</v>
      </c>
      <c r="K1225" s="50" t="s">
        <v>7</v>
      </c>
      <c r="L1225" s="50" t="s">
        <v>9</v>
      </c>
      <c r="M1225" s="50" t="s">
        <v>143</v>
      </c>
      <c r="N1225" s="50" t="s">
        <v>6261</v>
      </c>
      <c r="O1225" s="50">
        <v>994146</v>
      </c>
      <c r="P1225" s="50" t="s">
        <v>7152</v>
      </c>
      <c r="Q1225" s="50" t="s">
        <v>2886</v>
      </c>
      <c r="R1225" s="50" t="s">
        <v>10</v>
      </c>
      <c r="S1225" s="50" t="s">
        <v>11768</v>
      </c>
      <c r="T1225" s="4" t="s">
        <v>7913</v>
      </c>
      <c r="U1225" s="4">
        <v>0.57599999999999996</v>
      </c>
    </row>
    <row r="1226" spans="1:21" x14ac:dyDescent="0.25">
      <c r="A1226" s="44">
        <f>IF(IF(Helper_2!$C$3&lt;&gt;"",COUNTIF(G1226:H1226,"*"&amp;Helper_2!$C$3&amp;"*"),0)&gt;0,MAX($A$4:A1225)+1,0)</f>
        <v>0</v>
      </c>
      <c r="B1226" s="44">
        <v>1223</v>
      </c>
      <c r="C1226" s="44">
        <f>IF(E1226="","",IF(COUNTIF($G$4:G1226,G1226)=1,MAX($C$4:C1225)+1,""))</f>
        <v>1126</v>
      </c>
      <c r="D1226" s="44">
        <v>1223</v>
      </c>
      <c r="E1226" s="50" t="s">
        <v>4412</v>
      </c>
      <c r="F1226" s="50" t="s">
        <v>7922</v>
      </c>
      <c r="G1226" s="50" t="s">
        <v>1568</v>
      </c>
      <c r="H1226" s="50" t="s">
        <v>1568</v>
      </c>
      <c r="I1226" s="50" t="s">
        <v>2389</v>
      </c>
      <c r="J1226" s="50">
        <v>2253865</v>
      </c>
      <c r="K1226" s="50" t="s">
        <v>7</v>
      </c>
      <c r="L1226" s="50" t="s">
        <v>9</v>
      </c>
      <c r="M1226" s="50" t="s">
        <v>143</v>
      </c>
      <c r="N1226" s="50" t="s">
        <v>6261</v>
      </c>
      <c r="O1226" s="50">
        <v>994146</v>
      </c>
      <c r="P1226" s="50" t="s">
        <v>7152</v>
      </c>
      <c r="Q1226" s="50" t="s">
        <v>441</v>
      </c>
      <c r="R1226" s="50" t="s">
        <v>10</v>
      </c>
      <c r="S1226" s="50" t="s">
        <v>11769</v>
      </c>
      <c r="T1226" s="4" t="s">
        <v>7923</v>
      </c>
      <c r="U1226" s="4">
        <v>0.93600000000000005</v>
      </c>
    </row>
    <row r="1227" spans="1:21" x14ac:dyDescent="0.25">
      <c r="A1227" s="44">
        <f>IF(IF(Helper_2!$C$3&lt;&gt;"",COUNTIF(G1227:H1227,"*"&amp;Helper_2!$C$3&amp;"*"),0)&gt;0,MAX($A$4:A1226)+1,0)</f>
        <v>0</v>
      </c>
      <c r="B1227" s="44">
        <v>1224</v>
      </c>
      <c r="C1227" s="44">
        <f>IF(E1227="","",IF(COUNTIF($G$4:G1227,G1227)=1,MAX($C$4:C1226)+1,""))</f>
        <v>1127</v>
      </c>
      <c r="D1227" s="44">
        <v>1224</v>
      </c>
      <c r="E1227" s="50" t="s">
        <v>4406</v>
      </c>
      <c r="F1227" s="50" t="s">
        <v>7910</v>
      </c>
      <c r="G1227" s="50" t="s">
        <v>2884</v>
      </c>
      <c r="H1227" s="50" t="s">
        <v>2884</v>
      </c>
      <c r="I1227" s="50" t="s">
        <v>2389</v>
      </c>
      <c r="J1227" s="50">
        <v>2253851</v>
      </c>
      <c r="K1227" s="50" t="s">
        <v>7</v>
      </c>
      <c r="L1227" s="50" t="s">
        <v>2656</v>
      </c>
      <c r="M1227" s="50" t="s">
        <v>143</v>
      </c>
      <c r="N1227" s="50" t="s">
        <v>6261</v>
      </c>
      <c r="O1227" s="50">
        <v>994146</v>
      </c>
      <c r="P1227" s="50" t="s">
        <v>7152</v>
      </c>
      <c r="Q1227" s="50" t="s">
        <v>2885</v>
      </c>
      <c r="R1227" s="50" t="s">
        <v>10</v>
      </c>
      <c r="S1227" s="50" t="s">
        <v>7911</v>
      </c>
      <c r="T1227" s="4" t="s">
        <v>7911</v>
      </c>
      <c r="U1227" s="4">
        <v>0</v>
      </c>
    </row>
    <row r="1228" spans="1:21" x14ac:dyDescent="0.25">
      <c r="A1228" s="44">
        <f>IF(IF(Helper_2!$C$3&lt;&gt;"",COUNTIF(G1228:H1228,"*"&amp;Helper_2!$C$3&amp;"*"),0)&gt;0,MAX($A$4:A1227)+1,0)</f>
        <v>0</v>
      </c>
      <c r="B1228" s="44">
        <v>1225</v>
      </c>
      <c r="C1228" s="44">
        <f>IF(E1228="","",IF(COUNTIF($G$4:G1228,G1228)=1,MAX($C$4:C1227)+1,""))</f>
        <v>1128</v>
      </c>
      <c r="D1228" s="44">
        <v>1225</v>
      </c>
      <c r="E1228" s="50" t="s">
        <v>4405</v>
      </c>
      <c r="F1228" s="50" t="s">
        <v>7908</v>
      </c>
      <c r="G1228" s="50" t="s">
        <v>2882</v>
      </c>
      <c r="H1228" s="50" t="s">
        <v>2882</v>
      </c>
      <c r="I1228" s="50" t="s">
        <v>2389</v>
      </c>
      <c r="J1228" s="50">
        <v>2253849</v>
      </c>
      <c r="K1228" s="50" t="s">
        <v>7</v>
      </c>
      <c r="L1228" s="50" t="s">
        <v>2656</v>
      </c>
      <c r="M1228" s="50" t="s">
        <v>143</v>
      </c>
      <c r="N1228" s="50" t="s">
        <v>6261</v>
      </c>
      <c r="O1228" s="50">
        <v>994146</v>
      </c>
      <c r="P1228" s="50" t="s">
        <v>7152</v>
      </c>
      <c r="Q1228" s="50" t="s">
        <v>2883</v>
      </c>
      <c r="R1228" s="50" t="s">
        <v>10</v>
      </c>
      <c r="S1228" s="50" t="s">
        <v>7909</v>
      </c>
      <c r="T1228" s="4" t="s">
        <v>7909</v>
      </c>
      <c r="U1228" s="4">
        <v>1.008</v>
      </c>
    </row>
    <row r="1229" spans="1:21" x14ac:dyDescent="0.25">
      <c r="A1229" s="44">
        <f>IF(IF(Helper_2!$C$3&lt;&gt;"",COUNTIF(G1229:H1229,"*"&amp;Helper_2!$C$3&amp;"*"),0)&gt;0,MAX($A$4:A1228)+1,0)</f>
        <v>0</v>
      </c>
      <c r="B1229" s="44">
        <v>1226</v>
      </c>
      <c r="C1229" s="44" t="str">
        <f>IF(E1229="","",IF(COUNTIF($G$4:G1229,G1229)=1,MAX($C$4:C1228)+1,""))</f>
        <v/>
      </c>
      <c r="D1229" s="44">
        <v>1226</v>
      </c>
      <c r="E1229" s="50" t="s">
        <v>4405</v>
      </c>
      <c r="F1229" s="50" t="s">
        <v>7906</v>
      </c>
      <c r="G1229" s="50" t="s">
        <v>2882</v>
      </c>
      <c r="H1229" s="50" t="s">
        <v>2882</v>
      </c>
      <c r="I1229" s="50" t="s">
        <v>2389</v>
      </c>
      <c r="J1229" s="50">
        <v>2253848</v>
      </c>
      <c r="K1229" s="50" t="s">
        <v>7</v>
      </c>
      <c r="L1229" s="50" t="s">
        <v>2656</v>
      </c>
      <c r="M1229" s="50" t="s">
        <v>143</v>
      </c>
      <c r="N1229" s="50" t="s">
        <v>6261</v>
      </c>
      <c r="O1229" s="50">
        <v>994146</v>
      </c>
      <c r="P1229" s="50" t="s">
        <v>7152</v>
      </c>
      <c r="Q1229" s="50" t="s">
        <v>2883</v>
      </c>
      <c r="R1229" s="50" t="s">
        <v>10</v>
      </c>
      <c r="S1229" s="50" t="s">
        <v>7907</v>
      </c>
      <c r="T1229" s="4" t="s">
        <v>7907</v>
      </c>
      <c r="U1229" s="4">
        <v>1.008</v>
      </c>
    </row>
    <row r="1230" spans="1:21" x14ac:dyDescent="0.25">
      <c r="A1230" s="44">
        <f>IF(IF(Helper_2!$C$3&lt;&gt;"",COUNTIF(G1230:H1230,"*"&amp;Helper_2!$C$3&amp;"*"),0)&gt;0,MAX($A$4:A1229)+1,0)</f>
        <v>0</v>
      </c>
      <c r="B1230" s="44">
        <v>1227</v>
      </c>
      <c r="C1230" s="44">
        <f>IF(E1230="","",IF(COUNTIF($G$4:G1230,G1230)=1,MAX($C$4:C1229)+1,""))</f>
        <v>1129</v>
      </c>
      <c r="D1230" s="44">
        <v>1227</v>
      </c>
      <c r="E1230" s="50" t="s">
        <v>4404</v>
      </c>
      <c r="F1230" s="50" t="s">
        <v>7904</v>
      </c>
      <c r="G1230" s="50" t="s">
        <v>2880</v>
      </c>
      <c r="H1230" s="50" t="s">
        <v>2880</v>
      </c>
      <c r="I1230" s="50" t="s">
        <v>2389</v>
      </c>
      <c r="J1230" s="50">
        <v>2253835</v>
      </c>
      <c r="K1230" s="50" t="s">
        <v>7</v>
      </c>
      <c r="L1230" s="50" t="s">
        <v>2656</v>
      </c>
      <c r="M1230" s="50" t="s">
        <v>143</v>
      </c>
      <c r="N1230" s="50" t="s">
        <v>6261</v>
      </c>
      <c r="O1230" s="50">
        <v>994146</v>
      </c>
      <c r="P1230" s="50" t="s">
        <v>7152</v>
      </c>
      <c r="Q1230" s="50" t="s">
        <v>2881</v>
      </c>
      <c r="R1230" s="50" t="s">
        <v>10</v>
      </c>
      <c r="S1230" s="50" t="s">
        <v>7905</v>
      </c>
      <c r="T1230" s="4" t="s">
        <v>7905</v>
      </c>
      <c r="U1230" s="4">
        <v>0</v>
      </c>
    </row>
    <row r="1231" spans="1:21" x14ac:dyDescent="0.25">
      <c r="A1231" s="44">
        <f>IF(IF(Helper_2!$C$3&lt;&gt;"",COUNTIF(G1231:H1231,"*"&amp;Helper_2!$C$3&amp;"*"),0)&gt;0,MAX($A$4:A1230)+1,0)</f>
        <v>0</v>
      </c>
      <c r="B1231" s="44">
        <v>1228</v>
      </c>
      <c r="C1231" s="44">
        <f>IF(E1231="","",IF(COUNTIF($G$4:G1231,G1231)=1,MAX($C$4:C1230)+1,""))</f>
        <v>1130</v>
      </c>
      <c r="D1231" s="44">
        <v>1228</v>
      </c>
      <c r="E1231" s="50" t="s">
        <v>4978</v>
      </c>
      <c r="F1231" s="50" t="s">
        <v>8845</v>
      </c>
      <c r="G1231" s="50" t="s">
        <v>1934</v>
      </c>
      <c r="H1231" s="50" t="s">
        <v>1934</v>
      </c>
      <c r="I1231" s="50" t="s">
        <v>2389</v>
      </c>
      <c r="J1231" s="50">
        <v>2253811</v>
      </c>
      <c r="K1231" s="50" t="s">
        <v>7</v>
      </c>
      <c r="L1231" s="50" t="s">
        <v>2661</v>
      </c>
      <c r="M1231" s="50" t="s">
        <v>143</v>
      </c>
      <c r="N1231" s="50" t="s">
        <v>6261</v>
      </c>
      <c r="O1231" s="50">
        <v>994146</v>
      </c>
      <c r="P1231" s="50" t="s">
        <v>7152</v>
      </c>
      <c r="Q1231" s="50" t="s">
        <v>702</v>
      </c>
      <c r="R1231" s="50" t="s">
        <v>10</v>
      </c>
      <c r="S1231" s="50" t="s">
        <v>11770</v>
      </c>
      <c r="T1231" s="4" t="s">
        <v>8846</v>
      </c>
      <c r="U1231" s="4">
        <v>0.72</v>
      </c>
    </row>
    <row r="1232" spans="1:21" x14ac:dyDescent="0.25">
      <c r="A1232" s="44">
        <f>IF(IF(Helper_2!$C$3&lt;&gt;"",COUNTIF(G1232:H1232,"*"&amp;Helper_2!$C$3&amp;"*"),0)&gt;0,MAX($A$4:A1231)+1,0)</f>
        <v>0</v>
      </c>
      <c r="B1232" s="44">
        <v>1229</v>
      </c>
      <c r="C1232" s="44">
        <f>IF(E1232="","",IF(COUNTIF($G$4:G1232,G1232)=1,MAX($C$4:C1231)+1,""))</f>
        <v>1131</v>
      </c>
      <c r="D1232" s="44">
        <v>1229</v>
      </c>
      <c r="E1232" s="50" t="s">
        <v>4520</v>
      </c>
      <c r="F1232" s="50" t="s">
        <v>8106</v>
      </c>
      <c r="G1232" s="50" t="s">
        <v>2958</v>
      </c>
      <c r="H1232" s="50" t="s">
        <v>2958</v>
      </c>
      <c r="I1232" s="50" t="s">
        <v>2389</v>
      </c>
      <c r="J1232" s="50">
        <v>2253805</v>
      </c>
      <c r="K1232" s="50" t="s">
        <v>7</v>
      </c>
      <c r="L1232" s="50" t="s">
        <v>2656</v>
      </c>
      <c r="M1232" s="50" t="s">
        <v>143</v>
      </c>
      <c r="N1232" s="50" t="s">
        <v>6261</v>
      </c>
      <c r="O1232" s="50">
        <v>994146</v>
      </c>
      <c r="P1232" s="50" t="s">
        <v>7152</v>
      </c>
      <c r="Q1232" s="50" t="s">
        <v>2959</v>
      </c>
      <c r="R1232" s="50" t="s">
        <v>10</v>
      </c>
      <c r="S1232" s="50" t="s">
        <v>8107</v>
      </c>
      <c r="T1232" s="4" t="s">
        <v>8107</v>
      </c>
      <c r="U1232" s="4">
        <v>0</v>
      </c>
    </row>
    <row r="1233" spans="1:21" x14ac:dyDescent="0.25">
      <c r="A1233" s="44">
        <f>IF(IF(Helper_2!$C$3&lt;&gt;"",COUNTIF(G1233:H1233,"*"&amp;Helper_2!$C$3&amp;"*"),0)&gt;0,MAX($A$4:A1232)+1,0)</f>
        <v>0</v>
      </c>
      <c r="B1233" s="44">
        <v>1230</v>
      </c>
      <c r="C1233" s="44">
        <f>IF(E1233="","",IF(COUNTIF($G$4:G1233,G1233)=1,MAX($C$4:C1232)+1,""))</f>
        <v>1132</v>
      </c>
      <c r="D1233" s="44">
        <v>1230</v>
      </c>
      <c r="E1233" s="50" t="s">
        <v>5007</v>
      </c>
      <c r="F1233" s="50" t="s">
        <v>8901</v>
      </c>
      <c r="G1233" s="50" t="s">
        <v>3244</v>
      </c>
      <c r="H1233" s="50" t="s">
        <v>3244</v>
      </c>
      <c r="I1233" s="50" t="s">
        <v>2389</v>
      </c>
      <c r="J1233" s="50">
        <v>2253802</v>
      </c>
      <c r="K1233" s="50" t="s">
        <v>7</v>
      </c>
      <c r="L1233" s="50" t="s">
        <v>2661</v>
      </c>
      <c r="M1233" s="50" t="s">
        <v>143</v>
      </c>
      <c r="N1233" s="50" t="s">
        <v>6261</v>
      </c>
      <c r="O1233" s="50">
        <v>994146</v>
      </c>
      <c r="P1233" s="50" t="s">
        <v>7152</v>
      </c>
      <c r="Q1233" s="50" t="s">
        <v>3245</v>
      </c>
      <c r="R1233" s="50" t="s">
        <v>10</v>
      </c>
      <c r="S1233" s="50" t="s">
        <v>8902</v>
      </c>
      <c r="T1233" s="4" t="s">
        <v>8902</v>
      </c>
      <c r="U1233" s="4">
        <v>0</v>
      </c>
    </row>
    <row r="1234" spans="1:21" x14ac:dyDescent="0.25">
      <c r="A1234" s="44">
        <f>IF(IF(Helper_2!$C$3&lt;&gt;"",COUNTIF(G1234:H1234,"*"&amp;Helper_2!$C$3&amp;"*"),0)&gt;0,MAX($A$4:A1233)+1,0)</f>
        <v>0</v>
      </c>
      <c r="B1234" s="44">
        <v>1231</v>
      </c>
      <c r="C1234" s="44">
        <f>IF(E1234="","",IF(COUNTIF($G$4:G1234,G1234)=1,MAX($C$4:C1233)+1,""))</f>
        <v>1133</v>
      </c>
      <c r="D1234" s="44">
        <v>1231</v>
      </c>
      <c r="E1234" s="50" t="s">
        <v>5006</v>
      </c>
      <c r="F1234" s="50" t="s">
        <v>8899</v>
      </c>
      <c r="G1234" s="50" t="s">
        <v>3242</v>
      </c>
      <c r="H1234" s="50" t="s">
        <v>3242</v>
      </c>
      <c r="I1234" s="50" t="s">
        <v>2389</v>
      </c>
      <c r="J1234" s="50">
        <v>2253727</v>
      </c>
      <c r="K1234" s="50" t="s">
        <v>7</v>
      </c>
      <c r="L1234" s="50" t="s">
        <v>2661</v>
      </c>
      <c r="M1234" s="50" t="s">
        <v>143</v>
      </c>
      <c r="N1234" s="50" t="s">
        <v>6261</v>
      </c>
      <c r="O1234" s="50">
        <v>994146</v>
      </c>
      <c r="P1234" s="50" t="s">
        <v>7152</v>
      </c>
      <c r="Q1234" s="50" t="s">
        <v>3243</v>
      </c>
      <c r="R1234" s="50" t="s">
        <v>10</v>
      </c>
      <c r="S1234" s="50" t="s">
        <v>8900</v>
      </c>
      <c r="T1234" s="4" t="s">
        <v>8900</v>
      </c>
      <c r="U1234" s="4">
        <v>0</v>
      </c>
    </row>
    <row r="1235" spans="1:21" x14ac:dyDescent="0.25">
      <c r="A1235" s="44">
        <f>IF(IF(Helper_2!$C$3&lt;&gt;"",COUNTIF(G1235:H1235,"*"&amp;Helper_2!$C$3&amp;"*"),0)&gt;0,MAX($A$4:A1234)+1,0)</f>
        <v>0</v>
      </c>
      <c r="B1235" s="44">
        <v>1232</v>
      </c>
      <c r="C1235" s="44">
        <f>IF(E1235="","",IF(COUNTIF($G$4:G1235,G1235)=1,MAX($C$4:C1234)+1,""))</f>
        <v>1134</v>
      </c>
      <c r="D1235" s="44">
        <v>1232</v>
      </c>
      <c r="E1235" s="50" t="s">
        <v>5005</v>
      </c>
      <c r="F1235" s="50" t="s">
        <v>8897</v>
      </c>
      <c r="G1235" s="50" t="s">
        <v>3240</v>
      </c>
      <c r="H1235" s="50" t="s">
        <v>3240</v>
      </c>
      <c r="I1235" s="50" t="s">
        <v>2389</v>
      </c>
      <c r="J1235" s="50">
        <v>2253712</v>
      </c>
      <c r="K1235" s="50" t="s">
        <v>7</v>
      </c>
      <c r="L1235" s="50" t="s">
        <v>2661</v>
      </c>
      <c r="M1235" s="50" t="s">
        <v>143</v>
      </c>
      <c r="N1235" s="50" t="s">
        <v>6261</v>
      </c>
      <c r="O1235" s="50">
        <v>994146</v>
      </c>
      <c r="P1235" s="50" t="s">
        <v>7152</v>
      </c>
      <c r="Q1235" s="50" t="s">
        <v>3241</v>
      </c>
      <c r="R1235" s="50" t="s">
        <v>10</v>
      </c>
      <c r="S1235" s="50" t="s">
        <v>8898</v>
      </c>
      <c r="T1235" s="4" t="s">
        <v>8898</v>
      </c>
      <c r="U1235" s="4" t="s">
        <v>143</v>
      </c>
    </row>
    <row r="1236" spans="1:21" x14ac:dyDescent="0.25">
      <c r="A1236" s="44">
        <f>IF(IF(Helper_2!$C$3&lt;&gt;"",COUNTIF(G1236:H1236,"*"&amp;Helper_2!$C$3&amp;"*"),0)&gt;0,MAX($A$4:A1235)+1,0)</f>
        <v>0</v>
      </c>
      <c r="B1236" s="44">
        <v>1233</v>
      </c>
      <c r="C1236" s="44">
        <f>IF(E1236="","",IF(COUNTIF($G$4:G1236,G1236)=1,MAX($C$4:C1235)+1,""))</f>
        <v>1135</v>
      </c>
      <c r="D1236" s="44">
        <v>1233</v>
      </c>
      <c r="E1236" s="50" t="s">
        <v>5004</v>
      </c>
      <c r="F1236" s="50" t="s">
        <v>8895</v>
      </c>
      <c r="G1236" s="50" t="s">
        <v>3238</v>
      </c>
      <c r="H1236" s="50" t="s">
        <v>3238</v>
      </c>
      <c r="I1236" s="50" t="s">
        <v>2389</v>
      </c>
      <c r="J1236" s="50">
        <v>2253688</v>
      </c>
      <c r="K1236" s="50" t="s">
        <v>7</v>
      </c>
      <c r="L1236" s="50" t="s">
        <v>2661</v>
      </c>
      <c r="M1236" s="50" t="s">
        <v>143</v>
      </c>
      <c r="N1236" s="50" t="s">
        <v>6261</v>
      </c>
      <c r="O1236" s="50">
        <v>994146</v>
      </c>
      <c r="P1236" s="50" t="s">
        <v>7152</v>
      </c>
      <c r="Q1236" s="50" t="s">
        <v>3239</v>
      </c>
      <c r="R1236" s="50" t="s">
        <v>10</v>
      </c>
      <c r="S1236" s="50" t="s">
        <v>8896</v>
      </c>
      <c r="T1236" s="4" t="s">
        <v>8896</v>
      </c>
      <c r="U1236" s="4">
        <v>0</v>
      </c>
    </row>
    <row r="1237" spans="1:21" x14ac:dyDescent="0.25">
      <c r="A1237" s="44">
        <f>IF(IF(Helper_2!$C$3&lt;&gt;"",COUNTIF(G1237:H1237,"*"&amp;Helper_2!$C$3&amp;"*"),0)&gt;0,MAX($A$4:A1236)+1,0)</f>
        <v>0</v>
      </c>
      <c r="B1237" s="44">
        <v>1234</v>
      </c>
      <c r="C1237" s="44">
        <f>IF(E1237="","",IF(COUNTIF($G$4:G1237,G1237)=1,MAX($C$4:C1236)+1,""))</f>
        <v>1136</v>
      </c>
      <c r="D1237" s="44">
        <v>1234</v>
      </c>
      <c r="E1237" s="50" t="s">
        <v>5003</v>
      </c>
      <c r="F1237" s="50" t="s">
        <v>8893</v>
      </c>
      <c r="G1237" s="50" t="s">
        <v>3236</v>
      </c>
      <c r="H1237" s="50" t="s">
        <v>3236</v>
      </c>
      <c r="I1237" s="50" t="s">
        <v>2389</v>
      </c>
      <c r="J1237" s="50">
        <v>2253555</v>
      </c>
      <c r="K1237" s="50" t="s">
        <v>7</v>
      </c>
      <c r="L1237" s="50" t="s">
        <v>2661</v>
      </c>
      <c r="M1237" s="50" t="s">
        <v>143</v>
      </c>
      <c r="N1237" s="50" t="s">
        <v>6261</v>
      </c>
      <c r="O1237" s="50">
        <v>994146</v>
      </c>
      <c r="P1237" s="50" t="s">
        <v>7152</v>
      </c>
      <c r="Q1237" s="50" t="s">
        <v>3237</v>
      </c>
      <c r="R1237" s="50" t="s">
        <v>10</v>
      </c>
      <c r="S1237" s="50" t="s">
        <v>8894</v>
      </c>
      <c r="T1237" s="4" t="s">
        <v>8894</v>
      </c>
      <c r="U1237" s="4">
        <v>0</v>
      </c>
    </row>
    <row r="1238" spans="1:21" x14ac:dyDescent="0.25">
      <c r="A1238" s="44">
        <f>IF(IF(Helper_2!$C$3&lt;&gt;"",COUNTIF(G1238:H1238,"*"&amp;Helper_2!$C$3&amp;"*"),0)&gt;0,MAX($A$4:A1237)+1,0)</f>
        <v>0</v>
      </c>
      <c r="B1238" s="44">
        <v>1235</v>
      </c>
      <c r="C1238" s="44">
        <f>IF(E1238="","",IF(COUNTIF($G$4:G1238,G1238)=1,MAX($C$4:C1237)+1,""))</f>
        <v>1137</v>
      </c>
      <c r="D1238" s="44">
        <v>1235</v>
      </c>
      <c r="E1238" s="50" t="s">
        <v>4402</v>
      </c>
      <c r="F1238" s="50" t="s">
        <v>7900</v>
      </c>
      <c r="G1238" s="50" t="s">
        <v>2876</v>
      </c>
      <c r="H1238" s="50" t="s">
        <v>2876</v>
      </c>
      <c r="I1238" s="50" t="s">
        <v>2389</v>
      </c>
      <c r="J1238" s="50">
        <v>2253544</v>
      </c>
      <c r="K1238" s="50" t="s">
        <v>7</v>
      </c>
      <c r="L1238" s="50" t="s">
        <v>2661</v>
      </c>
      <c r="M1238" s="50" t="s">
        <v>143</v>
      </c>
      <c r="N1238" s="50" t="s">
        <v>6261</v>
      </c>
      <c r="O1238" s="50">
        <v>994146</v>
      </c>
      <c r="P1238" s="50" t="s">
        <v>7152</v>
      </c>
      <c r="Q1238" s="50" t="s">
        <v>2877</v>
      </c>
      <c r="R1238" s="50" t="s">
        <v>10</v>
      </c>
      <c r="S1238" s="50" t="s">
        <v>7901</v>
      </c>
      <c r="T1238" s="4" t="s">
        <v>7901</v>
      </c>
      <c r="U1238" s="4">
        <v>7.1999999999999995E-2</v>
      </c>
    </row>
    <row r="1239" spans="1:21" x14ac:dyDescent="0.25">
      <c r="A1239" s="44">
        <f>IF(IF(Helper_2!$C$3&lt;&gt;"",COUNTIF(G1239:H1239,"*"&amp;Helper_2!$C$3&amp;"*"),0)&gt;0,MAX($A$4:A1238)+1,0)</f>
        <v>0</v>
      </c>
      <c r="B1239" s="44">
        <v>1236</v>
      </c>
      <c r="C1239" s="44">
        <f>IF(E1239="","",IF(COUNTIF($G$4:G1239,G1239)=1,MAX($C$4:C1238)+1,""))</f>
        <v>1138</v>
      </c>
      <c r="D1239" s="44">
        <v>1236</v>
      </c>
      <c r="E1239" s="50" t="s">
        <v>5001</v>
      </c>
      <c r="F1239" s="50" t="s">
        <v>8889</v>
      </c>
      <c r="G1239" s="50" t="s">
        <v>3234</v>
      </c>
      <c r="H1239" s="50" t="s">
        <v>3234</v>
      </c>
      <c r="I1239" s="50" t="s">
        <v>2389</v>
      </c>
      <c r="J1239" s="50">
        <v>2253534</v>
      </c>
      <c r="K1239" s="50" t="s">
        <v>7</v>
      </c>
      <c r="L1239" s="50" t="s">
        <v>2661</v>
      </c>
      <c r="M1239" s="50" t="s">
        <v>143</v>
      </c>
      <c r="N1239" s="50" t="s">
        <v>6261</v>
      </c>
      <c r="O1239" s="50">
        <v>994146</v>
      </c>
      <c r="P1239" s="50" t="s">
        <v>7152</v>
      </c>
      <c r="Q1239" s="50" t="s">
        <v>3235</v>
      </c>
      <c r="R1239" s="50" t="s">
        <v>10</v>
      </c>
      <c r="S1239" s="50" t="s">
        <v>11771</v>
      </c>
      <c r="T1239" s="4" t="s">
        <v>8890</v>
      </c>
      <c r="U1239" s="4">
        <v>7.1999999999999995E-2</v>
      </c>
    </row>
    <row r="1240" spans="1:21" x14ac:dyDescent="0.25">
      <c r="A1240" s="44">
        <f>IF(IF(Helper_2!$C$3&lt;&gt;"",COUNTIF(G1240:H1240,"*"&amp;Helper_2!$C$3&amp;"*"),0)&gt;0,MAX($A$4:A1239)+1,0)</f>
        <v>0</v>
      </c>
      <c r="B1240" s="44">
        <v>1237</v>
      </c>
      <c r="C1240" s="44">
        <f>IF(E1240="","",IF(COUNTIF($G$4:G1240,G1240)=1,MAX($C$4:C1239)+1,""))</f>
        <v>1139</v>
      </c>
      <c r="D1240" s="44">
        <v>1237</v>
      </c>
      <c r="E1240" s="50" t="s">
        <v>4683</v>
      </c>
      <c r="F1240" s="50" t="s">
        <v>8384</v>
      </c>
      <c r="G1240" s="50" t="s">
        <v>3046</v>
      </c>
      <c r="H1240" s="50" t="s">
        <v>3046</v>
      </c>
      <c r="I1240" s="50" t="s">
        <v>2389</v>
      </c>
      <c r="J1240" s="50">
        <v>2253532</v>
      </c>
      <c r="K1240" s="50" t="s">
        <v>7</v>
      </c>
      <c r="L1240" s="50" t="s">
        <v>2656</v>
      </c>
      <c r="M1240" s="50" t="s">
        <v>143</v>
      </c>
      <c r="N1240" s="50" t="s">
        <v>6272</v>
      </c>
      <c r="O1240" s="50">
        <v>1036807</v>
      </c>
      <c r="P1240" s="50" t="s">
        <v>7155</v>
      </c>
      <c r="Q1240" s="50" t="s">
        <v>3047</v>
      </c>
      <c r="R1240" s="50" t="s">
        <v>10</v>
      </c>
      <c r="S1240" s="50" t="s">
        <v>8385</v>
      </c>
      <c r="T1240" s="4" t="s">
        <v>8385</v>
      </c>
      <c r="U1240" s="4">
        <v>0</v>
      </c>
    </row>
    <row r="1241" spans="1:21" x14ac:dyDescent="0.25">
      <c r="A1241" s="44">
        <f>IF(IF(Helper_2!$C$3&lt;&gt;"",COUNTIF(G1241:H1241,"*"&amp;Helper_2!$C$3&amp;"*"),0)&gt;0,MAX($A$4:A1240)+1,0)</f>
        <v>0</v>
      </c>
      <c r="B1241" s="44">
        <v>1238</v>
      </c>
      <c r="C1241" s="44">
        <f>IF(E1241="","",IF(COUNTIF($G$4:G1241,G1241)=1,MAX($C$4:C1240)+1,""))</f>
        <v>1140</v>
      </c>
      <c r="D1241" s="44">
        <v>1238</v>
      </c>
      <c r="E1241" s="50" t="s">
        <v>4122</v>
      </c>
      <c r="F1241" s="50" t="s">
        <v>7382</v>
      </c>
      <c r="G1241" s="50" t="s">
        <v>2709</v>
      </c>
      <c r="H1241" s="50" t="s">
        <v>2709</v>
      </c>
      <c r="I1241" s="50" t="s">
        <v>2389</v>
      </c>
      <c r="J1241" s="50">
        <v>2252111</v>
      </c>
      <c r="K1241" s="50" t="s">
        <v>7</v>
      </c>
      <c r="L1241" s="50" t="s">
        <v>2656</v>
      </c>
      <c r="M1241" s="50" t="s">
        <v>143</v>
      </c>
      <c r="N1241" s="50" t="s">
        <v>6261</v>
      </c>
      <c r="O1241" s="50">
        <v>994146</v>
      </c>
      <c r="P1241" s="50" t="s">
        <v>7152</v>
      </c>
      <c r="Q1241" s="50" t="s">
        <v>2710</v>
      </c>
      <c r="R1241" s="50" t="s">
        <v>15</v>
      </c>
      <c r="S1241" s="50" t="s">
        <v>7383</v>
      </c>
      <c r="T1241" s="4" t="s">
        <v>7383</v>
      </c>
      <c r="U1241" s="4">
        <v>0.6</v>
      </c>
    </row>
    <row r="1242" spans="1:21" x14ac:dyDescent="0.25">
      <c r="A1242" s="44">
        <f>IF(IF(Helper_2!$C$3&lt;&gt;"",COUNTIF(G1242:H1242,"*"&amp;Helper_2!$C$3&amp;"*"),0)&gt;0,MAX($A$4:A1241)+1,0)</f>
        <v>0</v>
      </c>
      <c r="B1242" s="44">
        <v>1239</v>
      </c>
      <c r="C1242" s="44">
        <f>IF(E1242="","",IF(COUNTIF($G$4:G1242,G1242)=1,MAX($C$4:C1241)+1,""))</f>
        <v>1141</v>
      </c>
      <c r="D1242" s="44">
        <v>1239</v>
      </c>
      <c r="E1242" s="50" t="s">
        <v>4648</v>
      </c>
      <c r="F1242" s="50" t="s">
        <v>8328</v>
      </c>
      <c r="G1242" s="50" t="s">
        <v>3028</v>
      </c>
      <c r="H1242" s="50" t="s">
        <v>3028</v>
      </c>
      <c r="I1242" s="50" t="s">
        <v>2389</v>
      </c>
      <c r="J1242" s="50">
        <v>2252109</v>
      </c>
      <c r="K1242" s="50" t="s">
        <v>7</v>
      </c>
      <c r="L1242" s="50" t="s">
        <v>2656</v>
      </c>
      <c r="M1242" s="50" t="s">
        <v>143</v>
      </c>
      <c r="N1242" s="50" t="s">
        <v>6267</v>
      </c>
      <c r="O1242" s="50">
        <v>1039175</v>
      </c>
      <c r="P1242" s="50" t="s">
        <v>6426</v>
      </c>
      <c r="Q1242" s="50" t="s">
        <v>3029</v>
      </c>
      <c r="R1242" s="50" t="s">
        <v>10</v>
      </c>
      <c r="S1242" s="50" t="s">
        <v>8329</v>
      </c>
      <c r="T1242" s="4" t="s">
        <v>8329</v>
      </c>
      <c r="U1242" s="4">
        <v>0.36</v>
      </c>
    </row>
    <row r="1243" spans="1:21" x14ac:dyDescent="0.25">
      <c r="A1243" s="44">
        <f>IF(IF(Helper_2!$C$3&lt;&gt;"",COUNTIF(G1243:H1243,"*"&amp;Helper_2!$C$3&amp;"*"),0)&gt;0,MAX($A$4:A1242)+1,0)</f>
        <v>0</v>
      </c>
      <c r="B1243" s="44">
        <v>1240</v>
      </c>
      <c r="C1243" s="44">
        <f>IF(E1243="","",IF(COUNTIF($G$4:G1243,G1243)=1,MAX($C$4:C1242)+1,""))</f>
        <v>1142</v>
      </c>
      <c r="D1243" s="44">
        <v>1240</v>
      </c>
      <c r="E1243" s="50" t="s">
        <v>4681</v>
      </c>
      <c r="F1243" s="50" t="s">
        <v>8380</v>
      </c>
      <c r="G1243" s="50" t="s">
        <v>3043</v>
      </c>
      <c r="H1243" s="50" t="s">
        <v>3043</v>
      </c>
      <c r="I1243" s="50" t="s">
        <v>2389</v>
      </c>
      <c r="J1243" s="50">
        <v>2252101</v>
      </c>
      <c r="K1243" s="50" t="s">
        <v>7</v>
      </c>
      <c r="L1243" s="50" t="s">
        <v>2656</v>
      </c>
      <c r="M1243" s="50" t="s">
        <v>143</v>
      </c>
      <c r="N1243" s="50" t="s">
        <v>6272</v>
      </c>
      <c r="O1243" s="50">
        <v>1036807</v>
      </c>
      <c r="P1243" s="50" t="s">
        <v>7155</v>
      </c>
      <c r="Q1243" s="50" t="s">
        <v>3044</v>
      </c>
      <c r="R1243" s="50" t="s">
        <v>10</v>
      </c>
      <c r="S1243" s="50" t="s">
        <v>8381</v>
      </c>
      <c r="T1243" s="4" t="s">
        <v>8381</v>
      </c>
      <c r="U1243" s="4">
        <v>0</v>
      </c>
    </row>
    <row r="1244" spans="1:21" x14ac:dyDescent="0.25">
      <c r="A1244" s="44">
        <f>IF(IF(Helper_2!$C$3&lt;&gt;"",COUNTIF(G1244:H1244,"*"&amp;Helper_2!$C$3&amp;"*"),0)&gt;0,MAX($A$4:A1243)+1,0)</f>
        <v>0</v>
      </c>
      <c r="B1244" s="44">
        <v>1241</v>
      </c>
      <c r="C1244" s="44">
        <f>IF(E1244="","",IF(COUNTIF($G$4:G1244,G1244)=1,MAX($C$4:C1243)+1,""))</f>
        <v>1143</v>
      </c>
      <c r="D1244" s="44">
        <v>1241</v>
      </c>
      <c r="E1244" s="50" t="s">
        <v>4680</v>
      </c>
      <c r="F1244" s="50" t="s">
        <v>8378</v>
      </c>
      <c r="G1244" s="50" t="s">
        <v>3041</v>
      </c>
      <c r="H1244" s="50" t="s">
        <v>3041</v>
      </c>
      <c r="I1244" s="50" t="s">
        <v>2389</v>
      </c>
      <c r="J1244" s="50">
        <v>2252095</v>
      </c>
      <c r="K1244" s="50" t="s">
        <v>7</v>
      </c>
      <c r="L1244" s="50" t="s">
        <v>2656</v>
      </c>
      <c r="M1244" s="50" t="s">
        <v>143</v>
      </c>
      <c r="N1244" s="50" t="s">
        <v>6272</v>
      </c>
      <c r="O1244" s="50">
        <v>1036807</v>
      </c>
      <c r="P1244" s="50" t="s">
        <v>7155</v>
      </c>
      <c r="Q1244" s="50" t="s">
        <v>3042</v>
      </c>
      <c r="R1244" s="50" t="s">
        <v>15</v>
      </c>
      <c r="S1244" s="50" t="s">
        <v>8379</v>
      </c>
      <c r="T1244" s="4" t="s">
        <v>8379</v>
      </c>
      <c r="U1244" s="4">
        <v>0</v>
      </c>
    </row>
    <row r="1245" spans="1:21" x14ac:dyDescent="0.25">
      <c r="A1245" s="44">
        <f>IF(IF(Helper_2!$C$3&lt;&gt;"",COUNTIF(G1245:H1245,"*"&amp;Helper_2!$C$3&amp;"*"),0)&gt;0,MAX($A$4:A1244)+1,0)</f>
        <v>0</v>
      </c>
      <c r="B1245" s="44">
        <v>1242</v>
      </c>
      <c r="C1245" s="44">
        <f>IF(E1245="","",IF(COUNTIF($G$4:G1245,G1245)=1,MAX($C$4:C1244)+1,""))</f>
        <v>1144</v>
      </c>
      <c r="D1245" s="44">
        <v>1242</v>
      </c>
      <c r="E1245" s="50" t="s">
        <v>5407</v>
      </c>
      <c r="F1245" s="50" t="s">
        <v>9547</v>
      </c>
      <c r="G1245" s="50" t="s">
        <v>3527</v>
      </c>
      <c r="H1245" s="50" t="s">
        <v>3527</v>
      </c>
      <c r="I1245" s="50" t="s">
        <v>2389</v>
      </c>
      <c r="J1245" s="50">
        <v>2252014</v>
      </c>
      <c r="K1245" s="50" t="s">
        <v>7</v>
      </c>
      <c r="L1245" s="50" t="s">
        <v>2661</v>
      </c>
      <c r="M1245" s="50" t="s">
        <v>143</v>
      </c>
      <c r="N1245" s="50" t="s">
        <v>6261</v>
      </c>
      <c r="O1245" s="50">
        <v>996330</v>
      </c>
      <c r="P1245" s="50" t="s">
        <v>11418</v>
      </c>
      <c r="Q1245" s="50" t="s">
        <v>3528</v>
      </c>
      <c r="R1245" s="50" t="s">
        <v>10</v>
      </c>
      <c r="S1245" s="50" t="s">
        <v>9548</v>
      </c>
      <c r="T1245" s="4" t="s">
        <v>9548</v>
      </c>
      <c r="U1245" s="4">
        <v>0.36</v>
      </c>
    </row>
    <row r="1246" spans="1:21" x14ac:dyDescent="0.25">
      <c r="A1246" s="44">
        <f>IF(IF(Helper_2!$C$3&lt;&gt;"",COUNTIF(G1246:H1246,"*"&amp;Helper_2!$C$3&amp;"*"),0)&gt;0,MAX($A$4:A1245)+1,0)</f>
        <v>0</v>
      </c>
      <c r="B1246" s="44">
        <v>1243</v>
      </c>
      <c r="C1246" s="44">
        <f>IF(E1246="","",IF(COUNTIF($G$4:G1246,G1246)=1,MAX($C$4:C1245)+1,""))</f>
        <v>1145</v>
      </c>
      <c r="D1246" s="44">
        <v>1243</v>
      </c>
      <c r="E1246" s="50" t="s">
        <v>4307</v>
      </c>
      <c r="F1246" s="50" t="s">
        <v>7726</v>
      </c>
      <c r="G1246" s="50" t="s">
        <v>2837</v>
      </c>
      <c r="H1246" s="50" t="s">
        <v>2837</v>
      </c>
      <c r="I1246" s="50" t="s">
        <v>2389</v>
      </c>
      <c r="J1246" s="50">
        <v>2251890</v>
      </c>
      <c r="K1246" s="50" t="s">
        <v>7</v>
      </c>
      <c r="L1246" s="50" t="s">
        <v>2656</v>
      </c>
      <c r="M1246" s="50" t="s">
        <v>143</v>
      </c>
      <c r="N1246" s="50" t="s">
        <v>6328</v>
      </c>
      <c r="O1246" s="50">
        <v>994045</v>
      </c>
      <c r="P1246" s="50" t="s">
        <v>6312</v>
      </c>
      <c r="Q1246" s="50" t="s">
        <v>2838</v>
      </c>
      <c r="R1246" s="50" t="s">
        <v>10</v>
      </c>
      <c r="S1246" s="50" t="s">
        <v>7727</v>
      </c>
      <c r="T1246" s="4" t="s">
        <v>7727</v>
      </c>
      <c r="U1246" s="4" t="s">
        <v>143</v>
      </c>
    </row>
    <row r="1247" spans="1:21" x14ac:dyDescent="0.25">
      <c r="A1247" s="44">
        <f>IF(IF(Helper_2!$C$3&lt;&gt;"",COUNTIF(G1247:H1247,"*"&amp;Helper_2!$C$3&amp;"*"),0)&gt;0,MAX($A$4:A1246)+1,0)</f>
        <v>0</v>
      </c>
      <c r="B1247" s="44">
        <v>1244</v>
      </c>
      <c r="C1247" s="44">
        <f>IF(E1247="","",IF(COUNTIF($G$4:G1247,G1247)=1,MAX($C$4:C1246)+1,""))</f>
        <v>1146</v>
      </c>
      <c r="D1247" s="44">
        <v>1244</v>
      </c>
      <c r="E1247" s="50" t="s">
        <v>4306</v>
      </c>
      <c r="F1247" s="50" t="s">
        <v>7724</v>
      </c>
      <c r="G1247" s="50" t="s">
        <v>2835</v>
      </c>
      <c r="H1247" s="50" t="s">
        <v>2835</v>
      </c>
      <c r="I1247" s="50" t="s">
        <v>2389</v>
      </c>
      <c r="J1247" s="50">
        <v>2251887</v>
      </c>
      <c r="K1247" s="50" t="s">
        <v>7</v>
      </c>
      <c r="L1247" s="50" t="s">
        <v>2656</v>
      </c>
      <c r="M1247" s="50" t="s">
        <v>143</v>
      </c>
      <c r="N1247" s="50" t="s">
        <v>6328</v>
      </c>
      <c r="O1247" s="50">
        <v>994045</v>
      </c>
      <c r="P1247" s="50" t="s">
        <v>6312</v>
      </c>
      <c r="Q1247" s="50" t="s">
        <v>2836</v>
      </c>
      <c r="R1247" s="50" t="s">
        <v>10</v>
      </c>
      <c r="S1247" s="50" t="s">
        <v>7725</v>
      </c>
      <c r="T1247" s="4" t="s">
        <v>7725</v>
      </c>
      <c r="U1247" s="4" t="s">
        <v>143</v>
      </c>
    </row>
    <row r="1248" spans="1:21" x14ac:dyDescent="0.25">
      <c r="A1248" s="44">
        <f>IF(IF(Helper_2!$C$3&lt;&gt;"",COUNTIF(G1248:H1248,"*"&amp;Helper_2!$C$3&amp;"*"),0)&gt;0,MAX($A$4:A1247)+1,0)</f>
        <v>0</v>
      </c>
      <c r="B1248" s="44">
        <v>1245</v>
      </c>
      <c r="C1248" s="44">
        <f>IF(E1248="","",IF(COUNTIF($G$4:G1248,G1248)=1,MAX($C$4:C1247)+1,""))</f>
        <v>1147</v>
      </c>
      <c r="D1248" s="44">
        <v>1245</v>
      </c>
      <c r="E1248" s="50" t="s">
        <v>4494</v>
      </c>
      <c r="F1248" s="50" t="s">
        <v>8066</v>
      </c>
      <c r="G1248" s="50" t="s">
        <v>1615</v>
      </c>
      <c r="H1248" s="50" t="s">
        <v>1615</v>
      </c>
      <c r="I1248" s="50" t="s">
        <v>2389</v>
      </c>
      <c r="J1248" s="50">
        <v>2251884</v>
      </c>
      <c r="K1248" s="50" t="s">
        <v>7</v>
      </c>
      <c r="L1248" s="50" t="s">
        <v>9</v>
      </c>
      <c r="M1248" s="50" t="s">
        <v>143</v>
      </c>
      <c r="N1248" s="50" t="s">
        <v>6263</v>
      </c>
      <c r="O1248" s="50">
        <v>995816</v>
      </c>
      <c r="P1248" s="50" t="s">
        <v>6374</v>
      </c>
      <c r="Q1248" s="50" t="s">
        <v>475</v>
      </c>
      <c r="R1248" s="50" t="s">
        <v>15</v>
      </c>
      <c r="S1248" s="50" t="s">
        <v>11772</v>
      </c>
      <c r="T1248" s="4" t="s">
        <v>11772</v>
      </c>
      <c r="U1248" s="4">
        <v>0</v>
      </c>
    </row>
    <row r="1249" spans="1:21" x14ac:dyDescent="0.25">
      <c r="A1249" s="44">
        <f>IF(IF(Helper_2!$C$3&lt;&gt;"",COUNTIF(G1249:H1249,"*"&amp;Helper_2!$C$3&amp;"*"),0)&gt;0,MAX($A$4:A1248)+1,0)</f>
        <v>0</v>
      </c>
      <c r="B1249" s="44">
        <v>1246</v>
      </c>
      <c r="C1249" s="44">
        <f>IF(E1249="","",IF(COUNTIF($G$4:G1249,G1249)=1,MAX($C$4:C1248)+1,""))</f>
        <v>1148</v>
      </c>
      <c r="D1249" s="44">
        <v>1246</v>
      </c>
      <c r="E1249" s="50" t="s">
        <v>4884</v>
      </c>
      <c r="F1249" s="50" t="s">
        <v>8709</v>
      </c>
      <c r="G1249" s="50" t="s">
        <v>1859</v>
      </c>
      <c r="H1249" s="50" t="s">
        <v>1859</v>
      </c>
      <c r="I1249" s="50" t="s">
        <v>2389</v>
      </c>
      <c r="J1249" s="50">
        <v>2251877</v>
      </c>
      <c r="K1249" s="50" t="s">
        <v>7</v>
      </c>
      <c r="L1249" s="50" t="s">
        <v>9</v>
      </c>
      <c r="M1249" s="50" t="s">
        <v>143</v>
      </c>
      <c r="N1249" s="50" t="s">
        <v>6259</v>
      </c>
      <c r="O1249" s="50">
        <v>997172</v>
      </c>
      <c r="P1249" s="50" t="s">
        <v>11291</v>
      </c>
      <c r="Q1249" s="50" t="s">
        <v>3181</v>
      </c>
      <c r="R1249" s="50" t="s">
        <v>10</v>
      </c>
      <c r="S1249" s="50" t="s">
        <v>8710</v>
      </c>
      <c r="T1249" s="4" t="s">
        <v>8710</v>
      </c>
      <c r="U1249" s="4" t="s">
        <v>143</v>
      </c>
    </row>
    <row r="1250" spans="1:21" x14ac:dyDescent="0.25">
      <c r="A1250" s="44">
        <f>IF(IF(Helper_2!$C$3&lt;&gt;"",COUNTIF(G1250:H1250,"*"&amp;Helper_2!$C$3&amp;"*"),0)&gt;0,MAX($A$4:A1249)+1,0)</f>
        <v>0</v>
      </c>
      <c r="B1250" s="44">
        <v>1247</v>
      </c>
      <c r="C1250" s="44">
        <f>IF(E1250="","",IF(COUNTIF($G$4:G1250,G1250)=1,MAX($C$4:C1249)+1,""))</f>
        <v>1149</v>
      </c>
      <c r="D1250" s="44">
        <v>1247</v>
      </c>
      <c r="E1250" s="50" t="s">
        <v>4156</v>
      </c>
      <c r="F1250" s="50" t="s">
        <v>7443</v>
      </c>
      <c r="G1250" s="50" t="s">
        <v>1392</v>
      </c>
      <c r="H1250" s="50" t="s">
        <v>1392</v>
      </c>
      <c r="I1250" s="50" t="s">
        <v>2389</v>
      </c>
      <c r="J1250" s="50">
        <v>2251808</v>
      </c>
      <c r="K1250" s="50" t="s">
        <v>7</v>
      </c>
      <c r="L1250" s="50" t="s">
        <v>9</v>
      </c>
      <c r="M1250" s="50" t="s">
        <v>143</v>
      </c>
      <c r="N1250" s="50" t="s">
        <v>6259</v>
      </c>
      <c r="O1250" s="50">
        <v>997172</v>
      </c>
      <c r="P1250" s="50" t="s">
        <v>11291</v>
      </c>
      <c r="Q1250" s="50" t="s">
        <v>309</v>
      </c>
      <c r="R1250" s="50" t="s">
        <v>15</v>
      </c>
      <c r="S1250" s="50" t="s">
        <v>7444</v>
      </c>
      <c r="T1250" s="4" t="s">
        <v>7444</v>
      </c>
      <c r="U1250" s="4">
        <v>0</v>
      </c>
    </row>
    <row r="1251" spans="1:21" x14ac:dyDescent="0.25">
      <c r="A1251" s="44">
        <f>IF(IF(Helper_2!$C$3&lt;&gt;"",COUNTIF(G1251:H1251,"*"&amp;Helper_2!$C$3&amp;"*"),0)&gt;0,MAX($A$4:A1250)+1,0)</f>
        <v>0</v>
      </c>
      <c r="B1251" s="44">
        <v>1248</v>
      </c>
      <c r="C1251" s="44">
        <f>IF(E1251="","",IF(COUNTIF($G$4:G1251,G1251)=1,MAX($C$4:C1250)+1,""))</f>
        <v>1150</v>
      </c>
      <c r="D1251" s="44">
        <v>1248</v>
      </c>
      <c r="E1251" s="50" t="s">
        <v>5440</v>
      </c>
      <c r="F1251" s="50" t="s">
        <v>9599</v>
      </c>
      <c r="G1251" s="50" t="s">
        <v>2218</v>
      </c>
      <c r="H1251" s="50" t="s">
        <v>2218</v>
      </c>
      <c r="I1251" s="50" t="s">
        <v>2389</v>
      </c>
      <c r="J1251" s="50">
        <v>2251807</v>
      </c>
      <c r="K1251" s="50" t="s">
        <v>7</v>
      </c>
      <c r="L1251" s="50" t="s">
        <v>9</v>
      </c>
      <c r="M1251" s="50" t="s">
        <v>143</v>
      </c>
      <c r="N1251" s="50" t="s">
        <v>6259</v>
      </c>
      <c r="O1251" s="50">
        <v>997172</v>
      </c>
      <c r="P1251" s="50" t="s">
        <v>11291</v>
      </c>
      <c r="Q1251" s="50" t="s">
        <v>933</v>
      </c>
      <c r="R1251" s="50" t="s">
        <v>15</v>
      </c>
      <c r="S1251" s="50" t="s">
        <v>9600</v>
      </c>
      <c r="T1251" s="4" t="s">
        <v>9600</v>
      </c>
      <c r="U1251" s="4">
        <v>0</v>
      </c>
    </row>
    <row r="1252" spans="1:21" x14ac:dyDescent="0.25">
      <c r="A1252" s="44">
        <f>IF(IF(Helper_2!$C$3&lt;&gt;"",COUNTIF(G1252:H1252,"*"&amp;Helper_2!$C$3&amp;"*"),0)&gt;0,MAX($A$4:A1251)+1,0)</f>
        <v>0</v>
      </c>
      <c r="B1252" s="44">
        <v>1249</v>
      </c>
      <c r="C1252" s="44">
        <f>IF(E1252="","",IF(COUNTIF($G$4:G1252,G1252)=1,MAX($C$4:C1251)+1,""))</f>
        <v>1151</v>
      </c>
      <c r="D1252" s="44">
        <v>1249</v>
      </c>
      <c r="E1252" s="50" t="s">
        <v>4346</v>
      </c>
      <c r="F1252" s="50" t="s">
        <v>7799</v>
      </c>
      <c r="G1252" s="50" t="s">
        <v>1525</v>
      </c>
      <c r="H1252" s="50" t="s">
        <v>1525</v>
      </c>
      <c r="I1252" s="50" t="s">
        <v>2389</v>
      </c>
      <c r="J1252" s="50">
        <v>2251499</v>
      </c>
      <c r="K1252" s="50" t="s">
        <v>7</v>
      </c>
      <c r="L1252" s="50" t="s">
        <v>275</v>
      </c>
      <c r="M1252" s="50" t="s">
        <v>143</v>
      </c>
      <c r="N1252" s="50" t="s">
        <v>6272</v>
      </c>
      <c r="O1252" s="50">
        <v>1046599</v>
      </c>
      <c r="P1252" s="50" t="s">
        <v>6473</v>
      </c>
      <c r="Q1252" s="50" t="s">
        <v>413</v>
      </c>
      <c r="R1252" s="50" t="s">
        <v>10</v>
      </c>
      <c r="S1252" s="50" t="s">
        <v>7800</v>
      </c>
      <c r="T1252" s="4" t="s">
        <v>7800</v>
      </c>
      <c r="U1252" s="4">
        <v>1.7999999999999999E-2</v>
      </c>
    </row>
    <row r="1253" spans="1:21" x14ac:dyDescent="0.25">
      <c r="A1253" s="44">
        <f>IF(IF(Helper_2!$C$3&lt;&gt;"",COUNTIF(G1253:H1253,"*"&amp;Helper_2!$C$3&amp;"*"),0)&gt;0,MAX($A$4:A1252)+1,0)</f>
        <v>0</v>
      </c>
      <c r="B1253" s="44">
        <v>1250</v>
      </c>
      <c r="C1253" s="44">
        <f>IF(E1253="","",IF(COUNTIF($G$4:G1253,G1253)=1,MAX($C$4:C1252)+1,""))</f>
        <v>1152</v>
      </c>
      <c r="D1253" s="44">
        <v>1250</v>
      </c>
      <c r="E1253" s="50" t="s">
        <v>4345</v>
      </c>
      <c r="F1253" s="50" t="s">
        <v>7797</v>
      </c>
      <c r="G1253" s="50" t="s">
        <v>1524</v>
      </c>
      <c r="H1253" s="50" t="s">
        <v>1524</v>
      </c>
      <c r="I1253" s="50" t="s">
        <v>2389</v>
      </c>
      <c r="J1253" s="50">
        <v>2251473</v>
      </c>
      <c r="K1253" s="50" t="s">
        <v>7</v>
      </c>
      <c r="L1253" s="50" t="s">
        <v>275</v>
      </c>
      <c r="M1253" s="50" t="s">
        <v>143</v>
      </c>
      <c r="N1253" s="50" t="s">
        <v>6272</v>
      </c>
      <c r="O1253" s="50">
        <v>1046599</v>
      </c>
      <c r="P1253" s="50" t="s">
        <v>6473</v>
      </c>
      <c r="Q1253" s="50" t="s">
        <v>412</v>
      </c>
      <c r="R1253" s="50" t="s">
        <v>10</v>
      </c>
      <c r="S1253" s="50" t="s">
        <v>7798</v>
      </c>
      <c r="T1253" s="4" t="s">
        <v>7798</v>
      </c>
      <c r="U1253" s="4">
        <v>1.7999999999999999E-2</v>
      </c>
    </row>
    <row r="1254" spans="1:21" x14ac:dyDescent="0.25">
      <c r="A1254" s="44">
        <f>IF(IF(Helper_2!$C$3&lt;&gt;"",COUNTIF(G1254:H1254,"*"&amp;Helper_2!$C$3&amp;"*"),0)&gt;0,MAX($A$4:A1253)+1,0)</f>
        <v>0</v>
      </c>
      <c r="B1254" s="44">
        <v>1251</v>
      </c>
      <c r="C1254" s="44">
        <f>IF(E1254="","",IF(COUNTIF($G$4:G1254,G1254)=1,MAX($C$4:C1253)+1,""))</f>
        <v>1153</v>
      </c>
      <c r="D1254" s="44">
        <v>1251</v>
      </c>
      <c r="E1254" s="50" t="s">
        <v>4344</v>
      </c>
      <c r="F1254" s="50" t="s">
        <v>7795</v>
      </c>
      <c r="G1254" s="50" t="s">
        <v>1523</v>
      </c>
      <c r="H1254" s="50" t="s">
        <v>1523</v>
      </c>
      <c r="I1254" s="50" t="s">
        <v>2389</v>
      </c>
      <c r="J1254" s="50">
        <v>2251472</v>
      </c>
      <c r="K1254" s="50" t="s">
        <v>7</v>
      </c>
      <c r="L1254" s="50" t="s">
        <v>275</v>
      </c>
      <c r="M1254" s="50" t="s">
        <v>143</v>
      </c>
      <c r="N1254" s="50" t="s">
        <v>6272</v>
      </c>
      <c r="O1254" s="50">
        <v>1046599</v>
      </c>
      <c r="P1254" s="50" t="s">
        <v>6473</v>
      </c>
      <c r="Q1254" s="50" t="s">
        <v>411</v>
      </c>
      <c r="R1254" s="50" t="s">
        <v>15</v>
      </c>
      <c r="S1254" s="50" t="s">
        <v>7796</v>
      </c>
      <c r="T1254" s="4" t="s">
        <v>7796</v>
      </c>
      <c r="U1254" s="4">
        <v>0.252</v>
      </c>
    </row>
    <row r="1255" spans="1:21" x14ac:dyDescent="0.25">
      <c r="A1255" s="44">
        <f>IF(IF(Helper_2!$C$3&lt;&gt;"",COUNTIF(G1255:H1255,"*"&amp;Helper_2!$C$3&amp;"*"),0)&gt;0,MAX($A$4:A1254)+1,0)</f>
        <v>0</v>
      </c>
      <c r="B1255" s="44">
        <v>1252</v>
      </c>
      <c r="C1255" s="44">
        <f>IF(E1255="","",IF(COUNTIF($G$4:G1255,G1255)=1,MAX($C$4:C1254)+1,""))</f>
        <v>1154</v>
      </c>
      <c r="D1255" s="44">
        <v>1252</v>
      </c>
      <c r="E1255" s="50" t="s">
        <v>4887</v>
      </c>
      <c r="F1255" s="50" t="s">
        <v>11773</v>
      </c>
      <c r="G1255" s="50" t="s">
        <v>1861</v>
      </c>
      <c r="H1255" s="50" t="s">
        <v>1861</v>
      </c>
      <c r="I1255" s="50" t="s">
        <v>2389</v>
      </c>
      <c r="J1255" s="50">
        <v>2251252</v>
      </c>
      <c r="K1255" s="50" t="s">
        <v>7</v>
      </c>
      <c r="L1255" s="50" t="s">
        <v>9</v>
      </c>
      <c r="M1255" s="50" t="s">
        <v>143</v>
      </c>
      <c r="N1255" s="50" t="s">
        <v>6263</v>
      </c>
      <c r="O1255" s="50">
        <v>1046582</v>
      </c>
      <c r="P1255" s="50" t="s">
        <v>6365</v>
      </c>
      <c r="Q1255" s="50" t="s">
        <v>3182</v>
      </c>
      <c r="R1255" s="50" t="s">
        <v>53</v>
      </c>
      <c r="S1255" s="50" t="s">
        <v>11774</v>
      </c>
      <c r="T1255" s="4" t="s">
        <v>11774</v>
      </c>
      <c r="U1255" s="4">
        <v>0</v>
      </c>
    </row>
    <row r="1256" spans="1:21" x14ac:dyDescent="0.25">
      <c r="A1256" s="44">
        <f>IF(IF(Helper_2!$C$3&lt;&gt;"",COUNTIF(G1256:H1256,"*"&amp;Helper_2!$C$3&amp;"*"),0)&gt;0,MAX($A$4:A1255)+1,0)</f>
        <v>0</v>
      </c>
      <c r="B1256" s="44">
        <v>1253</v>
      </c>
      <c r="C1256" s="44">
        <f>IF(E1256="","",IF(COUNTIF($G$4:G1256,G1256)=1,MAX($C$4:C1255)+1,""))</f>
        <v>1155</v>
      </c>
      <c r="D1256" s="44">
        <v>1253</v>
      </c>
      <c r="E1256" s="50" t="s">
        <v>4897</v>
      </c>
      <c r="F1256" s="50" t="s">
        <v>11775</v>
      </c>
      <c r="G1256" s="50" t="s">
        <v>1871</v>
      </c>
      <c r="H1256" s="50" t="s">
        <v>1871</v>
      </c>
      <c r="I1256" s="50" t="s">
        <v>2389</v>
      </c>
      <c r="J1256" s="50">
        <v>2251243</v>
      </c>
      <c r="K1256" s="50" t="s">
        <v>7</v>
      </c>
      <c r="L1256" s="50" t="s">
        <v>9</v>
      </c>
      <c r="M1256" s="50" t="s">
        <v>143</v>
      </c>
      <c r="N1256" s="50" t="s">
        <v>6263</v>
      </c>
      <c r="O1256" s="50">
        <v>1046582</v>
      </c>
      <c r="P1256" s="50" t="s">
        <v>6365</v>
      </c>
      <c r="Q1256" s="50" t="s">
        <v>656</v>
      </c>
      <c r="R1256" s="50" t="s">
        <v>53</v>
      </c>
      <c r="S1256" s="50" t="s">
        <v>11776</v>
      </c>
      <c r="T1256" s="4" t="s">
        <v>11776</v>
      </c>
      <c r="U1256" s="4">
        <v>0</v>
      </c>
    </row>
    <row r="1257" spans="1:21" x14ac:dyDescent="0.25">
      <c r="A1257" s="44">
        <f>IF(IF(Helper_2!$C$3&lt;&gt;"",COUNTIF(G1257:H1257,"*"&amp;Helper_2!$C$3&amp;"*"),0)&gt;0,MAX($A$4:A1256)+1,0)</f>
        <v>0</v>
      </c>
      <c r="B1257" s="44">
        <v>1254</v>
      </c>
      <c r="C1257" s="44">
        <f>IF(E1257="","",IF(COUNTIF($G$4:G1257,G1257)=1,MAX($C$4:C1256)+1,""))</f>
        <v>1156</v>
      </c>
      <c r="D1257" s="44">
        <v>1254</v>
      </c>
      <c r="E1257" s="50" t="s">
        <v>4295</v>
      </c>
      <c r="F1257" s="50" t="s">
        <v>7706</v>
      </c>
      <c r="G1257" s="50" t="s">
        <v>1481</v>
      </c>
      <c r="H1257" s="50" t="s">
        <v>1481</v>
      </c>
      <c r="I1257" s="50" t="s">
        <v>2389</v>
      </c>
      <c r="J1257" s="50">
        <v>2251232</v>
      </c>
      <c r="K1257" s="50" t="s">
        <v>7</v>
      </c>
      <c r="L1257" s="50" t="s">
        <v>9</v>
      </c>
      <c r="M1257" s="50" t="s">
        <v>143</v>
      </c>
      <c r="N1257" s="50" t="s">
        <v>88</v>
      </c>
      <c r="O1257" s="50">
        <v>994018</v>
      </c>
      <c r="P1257" s="50" t="s">
        <v>6279</v>
      </c>
      <c r="Q1257" s="50" t="s">
        <v>374</v>
      </c>
      <c r="R1257" s="50" t="s">
        <v>15</v>
      </c>
      <c r="S1257" s="50" t="s">
        <v>7707</v>
      </c>
      <c r="T1257" s="4" t="s">
        <v>7707</v>
      </c>
      <c r="U1257" s="4">
        <v>0</v>
      </c>
    </row>
    <row r="1258" spans="1:21" x14ac:dyDescent="0.25">
      <c r="A1258" s="44">
        <f>IF(IF(Helper_2!$C$3&lt;&gt;"",COUNTIF(G1258:H1258,"*"&amp;Helper_2!$C$3&amp;"*"),0)&gt;0,MAX($A$4:A1257)+1,0)</f>
        <v>0</v>
      </c>
      <c r="B1258" s="44">
        <v>1255</v>
      </c>
      <c r="C1258" s="44">
        <f>IF(E1258="","",IF(COUNTIF($G$4:G1258,G1258)=1,MAX($C$4:C1257)+1,""))</f>
        <v>1157</v>
      </c>
      <c r="D1258" s="44">
        <v>1255</v>
      </c>
      <c r="E1258" s="50" t="s">
        <v>4893</v>
      </c>
      <c r="F1258" s="50" t="s">
        <v>8722</v>
      </c>
      <c r="G1258" s="50" t="s">
        <v>1867</v>
      </c>
      <c r="H1258" s="50" t="s">
        <v>1867</v>
      </c>
      <c r="I1258" s="50" t="s">
        <v>2389</v>
      </c>
      <c r="J1258" s="50">
        <v>2251225</v>
      </c>
      <c r="K1258" s="50" t="s">
        <v>7</v>
      </c>
      <c r="L1258" s="50" t="s">
        <v>9</v>
      </c>
      <c r="M1258" s="50" t="s">
        <v>143</v>
      </c>
      <c r="N1258" s="50" t="s">
        <v>6272</v>
      </c>
      <c r="O1258" s="50">
        <v>1046579</v>
      </c>
      <c r="P1258" s="50" t="s">
        <v>6379</v>
      </c>
      <c r="Q1258" s="50" t="s">
        <v>654</v>
      </c>
      <c r="R1258" s="50" t="s">
        <v>15</v>
      </c>
      <c r="S1258" s="50" t="s">
        <v>8723</v>
      </c>
      <c r="T1258" s="4" t="s">
        <v>8723</v>
      </c>
      <c r="U1258" s="4">
        <v>0</v>
      </c>
    </row>
    <row r="1259" spans="1:21" x14ac:dyDescent="0.25">
      <c r="A1259" s="44">
        <f>IF(IF(Helper_2!$C$3&lt;&gt;"",COUNTIF(G1259:H1259,"*"&amp;Helper_2!$C$3&amp;"*"),0)&gt;0,MAX($A$4:A1258)+1,0)</f>
        <v>0</v>
      </c>
      <c r="B1259" s="44">
        <v>1256</v>
      </c>
      <c r="C1259" s="44">
        <f>IF(E1259="","",IF(COUNTIF($G$4:G1259,G1259)=1,MAX($C$4:C1258)+1,""))</f>
        <v>1158</v>
      </c>
      <c r="D1259" s="44">
        <v>1256</v>
      </c>
      <c r="E1259" s="50" t="s">
        <v>4327</v>
      </c>
      <c r="F1259" s="50" t="s">
        <v>7765</v>
      </c>
      <c r="G1259" s="50" t="s">
        <v>1507</v>
      </c>
      <c r="H1259" s="50" t="s">
        <v>1507</v>
      </c>
      <c r="I1259" s="50" t="s">
        <v>2389</v>
      </c>
      <c r="J1259" s="50">
        <v>2251153</v>
      </c>
      <c r="K1259" s="50" t="s">
        <v>7</v>
      </c>
      <c r="L1259" s="50" t="s">
        <v>9</v>
      </c>
      <c r="M1259" s="50" t="s">
        <v>143</v>
      </c>
      <c r="N1259" s="50" t="s">
        <v>88</v>
      </c>
      <c r="O1259" s="50">
        <v>1046577</v>
      </c>
      <c r="P1259" s="50" t="s">
        <v>6391</v>
      </c>
      <c r="Q1259" s="50" t="s">
        <v>2843</v>
      </c>
      <c r="R1259" s="50" t="s">
        <v>15</v>
      </c>
      <c r="S1259" s="50" t="s">
        <v>7766</v>
      </c>
      <c r="T1259" s="4" t="s">
        <v>7766</v>
      </c>
      <c r="U1259" s="4">
        <v>0</v>
      </c>
    </row>
    <row r="1260" spans="1:21" x14ac:dyDescent="0.25">
      <c r="A1260" s="44">
        <f>IF(IF(Helper_2!$C$3&lt;&gt;"",COUNTIF(G1260:H1260,"*"&amp;Helper_2!$C$3&amp;"*"),0)&gt;0,MAX($A$4:A1259)+1,0)</f>
        <v>0</v>
      </c>
      <c r="B1260" s="44">
        <v>1257</v>
      </c>
      <c r="C1260" s="44">
        <f>IF(E1260="","",IF(COUNTIF($G$4:G1260,G1260)=1,MAX($C$4:C1259)+1,""))</f>
        <v>1159</v>
      </c>
      <c r="D1260" s="44">
        <v>1257</v>
      </c>
      <c r="E1260" s="50" t="s">
        <v>5075</v>
      </c>
      <c r="F1260" s="50" t="s">
        <v>8998</v>
      </c>
      <c r="G1260" s="50" t="s">
        <v>1995</v>
      </c>
      <c r="H1260" s="50" t="s">
        <v>1995</v>
      </c>
      <c r="I1260" s="50" t="s">
        <v>2389</v>
      </c>
      <c r="J1260" s="50">
        <v>2251150</v>
      </c>
      <c r="K1260" s="50" t="s">
        <v>7</v>
      </c>
      <c r="L1260" s="50" t="s">
        <v>275</v>
      </c>
      <c r="M1260" s="50" t="s">
        <v>143</v>
      </c>
      <c r="N1260" s="50" t="s">
        <v>6267</v>
      </c>
      <c r="O1260" s="50">
        <v>1046575</v>
      </c>
      <c r="P1260" s="50" t="s">
        <v>6305</v>
      </c>
      <c r="Q1260" s="50" t="s">
        <v>755</v>
      </c>
      <c r="R1260" s="50" t="s">
        <v>10</v>
      </c>
      <c r="S1260" s="50" t="s">
        <v>8999</v>
      </c>
      <c r="T1260" s="4" t="s">
        <v>8999</v>
      </c>
      <c r="U1260" s="4">
        <v>0</v>
      </c>
    </row>
    <row r="1261" spans="1:21" x14ac:dyDescent="0.25">
      <c r="A1261" s="44">
        <f>IF(IF(Helper_2!$C$3&lt;&gt;"",COUNTIF(G1261:H1261,"*"&amp;Helper_2!$C$3&amp;"*"),0)&gt;0,MAX($A$4:A1260)+1,0)</f>
        <v>0</v>
      </c>
      <c r="B1261" s="44">
        <v>1258</v>
      </c>
      <c r="C1261" s="44">
        <f>IF(E1261="","",IF(COUNTIF($G$4:G1261,G1261)=1,MAX($C$4:C1260)+1,""))</f>
        <v>1160</v>
      </c>
      <c r="D1261" s="44">
        <v>1258</v>
      </c>
      <c r="E1261" s="50" t="s">
        <v>5074</v>
      </c>
      <c r="F1261" s="50" t="s">
        <v>8996</v>
      </c>
      <c r="G1261" s="50" t="s">
        <v>3294</v>
      </c>
      <c r="H1261" s="50" t="s">
        <v>3294</v>
      </c>
      <c r="I1261" s="50" t="s">
        <v>2389</v>
      </c>
      <c r="J1261" s="50">
        <v>2251146</v>
      </c>
      <c r="K1261" s="50" t="s">
        <v>7</v>
      </c>
      <c r="L1261" s="50" t="s">
        <v>275</v>
      </c>
      <c r="M1261" s="50" t="s">
        <v>143</v>
      </c>
      <c r="N1261" s="50" t="s">
        <v>143</v>
      </c>
      <c r="O1261" s="50">
        <v>1046575</v>
      </c>
      <c r="P1261" s="50" t="s">
        <v>6305</v>
      </c>
      <c r="Q1261" s="50" t="s">
        <v>3295</v>
      </c>
      <c r="R1261" s="50" t="s">
        <v>10</v>
      </c>
      <c r="S1261" s="50" t="s">
        <v>8997</v>
      </c>
      <c r="T1261" s="4" t="s">
        <v>8997</v>
      </c>
      <c r="U1261" s="4" t="s">
        <v>143</v>
      </c>
    </row>
    <row r="1262" spans="1:21" x14ac:dyDescent="0.25">
      <c r="A1262" s="44">
        <f>IF(IF(Helper_2!$C$3&lt;&gt;"",COUNTIF(G1262:H1262,"*"&amp;Helper_2!$C$3&amp;"*"),0)&gt;0,MAX($A$4:A1261)+1,0)</f>
        <v>0</v>
      </c>
      <c r="B1262" s="44">
        <v>1259</v>
      </c>
      <c r="C1262" s="44">
        <f>IF(E1262="","",IF(COUNTIF($G$4:G1262,G1262)=1,MAX($C$4:C1261)+1,""))</f>
        <v>1161</v>
      </c>
      <c r="D1262" s="44">
        <v>1259</v>
      </c>
      <c r="E1262" s="50" t="s">
        <v>5073</v>
      </c>
      <c r="F1262" s="50" t="s">
        <v>8994</v>
      </c>
      <c r="G1262" s="50" t="s">
        <v>3292</v>
      </c>
      <c r="H1262" s="50" t="s">
        <v>3292</v>
      </c>
      <c r="I1262" s="50" t="s">
        <v>2389</v>
      </c>
      <c r="J1262" s="50">
        <v>2251138</v>
      </c>
      <c r="K1262" s="50" t="s">
        <v>7</v>
      </c>
      <c r="L1262" s="50" t="s">
        <v>275</v>
      </c>
      <c r="M1262" s="50" t="s">
        <v>143</v>
      </c>
      <c r="N1262" s="50" t="s">
        <v>6267</v>
      </c>
      <c r="O1262" s="50">
        <v>1046575</v>
      </c>
      <c r="P1262" s="50" t="s">
        <v>6305</v>
      </c>
      <c r="Q1262" s="50" t="s">
        <v>3293</v>
      </c>
      <c r="R1262" s="50" t="s">
        <v>10</v>
      </c>
      <c r="S1262" s="50" t="s">
        <v>8995</v>
      </c>
      <c r="T1262" s="4" t="s">
        <v>8995</v>
      </c>
      <c r="U1262" s="4">
        <v>0</v>
      </c>
    </row>
    <row r="1263" spans="1:21" x14ac:dyDescent="0.25">
      <c r="A1263" s="44">
        <f>IF(IF(Helper_2!$C$3&lt;&gt;"",COUNTIF(G1263:H1263,"*"&amp;Helper_2!$C$3&amp;"*"),0)&gt;0,MAX($A$4:A1262)+1,0)</f>
        <v>0</v>
      </c>
      <c r="B1263" s="44">
        <v>1260</v>
      </c>
      <c r="C1263" s="44">
        <f>IF(E1263="","",IF(COUNTIF($G$4:G1263,G1263)=1,MAX($C$4:C1262)+1,""))</f>
        <v>1162</v>
      </c>
      <c r="D1263" s="44">
        <v>1260</v>
      </c>
      <c r="E1263" s="50" t="s">
        <v>5072</v>
      </c>
      <c r="F1263" s="50" t="s">
        <v>8992</v>
      </c>
      <c r="G1263" s="50" t="s">
        <v>3290</v>
      </c>
      <c r="H1263" s="50" t="s">
        <v>3290</v>
      </c>
      <c r="I1263" s="50" t="s">
        <v>2389</v>
      </c>
      <c r="J1263" s="50">
        <v>2251137</v>
      </c>
      <c r="K1263" s="50" t="s">
        <v>7</v>
      </c>
      <c r="L1263" s="50" t="s">
        <v>275</v>
      </c>
      <c r="M1263" s="50" t="s">
        <v>143</v>
      </c>
      <c r="N1263" s="50" t="s">
        <v>6267</v>
      </c>
      <c r="O1263" s="50">
        <v>1046575</v>
      </c>
      <c r="P1263" s="50" t="s">
        <v>6305</v>
      </c>
      <c r="Q1263" s="50" t="s">
        <v>3291</v>
      </c>
      <c r="R1263" s="50" t="s">
        <v>10</v>
      </c>
      <c r="S1263" s="50" t="s">
        <v>8993</v>
      </c>
      <c r="T1263" s="4" t="s">
        <v>8993</v>
      </c>
      <c r="U1263" s="4">
        <v>0</v>
      </c>
    </row>
    <row r="1264" spans="1:21" x14ac:dyDescent="0.25">
      <c r="A1264" s="44">
        <f>IF(IF(Helper_2!$C$3&lt;&gt;"",COUNTIF(G1264:H1264,"*"&amp;Helper_2!$C$3&amp;"*"),0)&gt;0,MAX($A$4:A1263)+1,0)</f>
        <v>0</v>
      </c>
      <c r="B1264" s="44">
        <v>1261</v>
      </c>
      <c r="C1264" s="44">
        <f>IF(E1264="","",IF(COUNTIF($G$4:G1264,G1264)=1,MAX($C$4:C1263)+1,""))</f>
        <v>1163</v>
      </c>
      <c r="D1264" s="44">
        <v>1261</v>
      </c>
      <c r="E1264" s="50" t="s">
        <v>5071</v>
      </c>
      <c r="F1264" s="50" t="s">
        <v>8990</v>
      </c>
      <c r="G1264" s="50" t="s">
        <v>3289</v>
      </c>
      <c r="H1264" s="50" t="s">
        <v>3289</v>
      </c>
      <c r="I1264" s="50" t="s">
        <v>2389</v>
      </c>
      <c r="J1264" s="50">
        <v>2251135</v>
      </c>
      <c r="K1264" s="50" t="s">
        <v>7</v>
      </c>
      <c r="L1264" s="50" t="s">
        <v>275</v>
      </c>
      <c r="M1264" s="50" t="s">
        <v>143</v>
      </c>
      <c r="N1264" s="50" t="s">
        <v>6267</v>
      </c>
      <c r="O1264" s="50">
        <v>1046575</v>
      </c>
      <c r="P1264" s="50" t="s">
        <v>6305</v>
      </c>
      <c r="Q1264" s="50" t="s">
        <v>750</v>
      </c>
      <c r="R1264" s="50" t="s">
        <v>10</v>
      </c>
      <c r="S1264" s="50" t="s">
        <v>8991</v>
      </c>
      <c r="T1264" s="4" t="s">
        <v>8991</v>
      </c>
      <c r="U1264" s="4">
        <v>0</v>
      </c>
    </row>
    <row r="1265" spans="1:21" x14ac:dyDescent="0.25">
      <c r="A1265" s="44">
        <f>IF(IF(Helper_2!$C$3&lt;&gt;"",COUNTIF(G1265:H1265,"*"&amp;Helper_2!$C$3&amp;"*"),0)&gt;0,MAX($A$4:A1264)+1,0)</f>
        <v>0</v>
      </c>
      <c r="B1265" s="44">
        <v>1262</v>
      </c>
      <c r="C1265" s="44">
        <f>IF(E1265="","",IF(COUNTIF($G$4:G1265,G1265)=1,MAX($C$4:C1264)+1,""))</f>
        <v>1164</v>
      </c>
      <c r="D1265" s="44">
        <v>1262</v>
      </c>
      <c r="E1265" s="50" t="s">
        <v>4594</v>
      </c>
      <c r="F1265" s="50" t="s">
        <v>8249</v>
      </c>
      <c r="G1265" s="50" t="s">
        <v>2995</v>
      </c>
      <c r="H1265" s="50" t="s">
        <v>2995</v>
      </c>
      <c r="I1265" s="50" t="s">
        <v>2389</v>
      </c>
      <c r="J1265" s="50">
        <v>2251133</v>
      </c>
      <c r="K1265" s="50" t="s">
        <v>7</v>
      </c>
      <c r="L1265" s="50" t="s">
        <v>2661</v>
      </c>
      <c r="M1265" s="50" t="s">
        <v>143</v>
      </c>
      <c r="N1265" s="50" t="s">
        <v>6267</v>
      </c>
      <c r="O1265" s="50">
        <v>948531</v>
      </c>
      <c r="P1265" s="50" t="s">
        <v>6369</v>
      </c>
      <c r="Q1265" s="50" t="s">
        <v>2996</v>
      </c>
      <c r="R1265" s="50" t="s">
        <v>10</v>
      </c>
      <c r="S1265" s="50" t="s">
        <v>8250</v>
      </c>
      <c r="T1265" s="4" t="s">
        <v>8250</v>
      </c>
      <c r="U1265" s="4">
        <v>0</v>
      </c>
    </row>
    <row r="1266" spans="1:21" x14ac:dyDescent="0.25">
      <c r="A1266" s="44">
        <f>IF(IF(Helper_2!$C$3&lt;&gt;"",COUNTIF(G1266:H1266,"*"&amp;Helper_2!$C$3&amp;"*"),0)&gt;0,MAX($A$4:A1265)+1,0)</f>
        <v>0</v>
      </c>
      <c r="B1266" s="44">
        <v>1263</v>
      </c>
      <c r="C1266" s="44">
        <f>IF(E1266="","",IF(COUNTIF($G$4:G1266,G1266)=1,MAX($C$4:C1265)+1,""))</f>
        <v>1165</v>
      </c>
      <c r="D1266" s="44">
        <v>1263</v>
      </c>
      <c r="E1266" s="50" t="s">
        <v>4548</v>
      </c>
      <c r="F1266" s="50" t="s">
        <v>8161</v>
      </c>
      <c r="G1266" s="50" t="s">
        <v>1646</v>
      </c>
      <c r="H1266" s="50" t="s">
        <v>1646</v>
      </c>
      <c r="I1266" s="50" t="s">
        <v>2389</v>
      </c>
      <c r="J1266" s="50">
        <v>2251114</v>
      </c>
      <c r="K1266" s="50" t="s">
        <v>7</v>
      </c>
      <c r="L1266" s="50" t="s">
        <v>9</v>
      </c>
      <c r="M1266" s="50" t="s">
        <v>143</v>
      </c>
      <c r="N1266" s="50" t="s">
        <v>6259</v>
      </c>
      <c r="O1266" s="50">
        <v>1046573</v>
      </c>
      <c r="P1266" s="50" t="s">
        <v>6325</v>
      </c>
      <c r="Q1266" s="50" t="s">
        <v>501</v>
      </c>
      <c r="R1266" s="50" t="s">
        <v>15</v>
      </c>
      <c r="S1266" s="50" t="s">
        <v>8162</v>
      </c>
      <c r="T1266" s="4" t="s">
        <v>8162</v>
      </c>
      <c r="U1266" s="4">
        <v>0</v>
      </c>
    </row>
    <row r="1267" spans="1:21" x14ac:dyDescent="0.25">
      <c r="A1267" s="44">
        <f>IF(IF(Helper_2!$C$3&lt;&gt;"",COUNTIF(G1267:H1267,"*"&amp;Helper_2!$C$3&amp;"*"),0)&gt;0,MAX($A$4:A1266)+1,0)</f>
        <v>0</v>
      </c>
      <c r="B1267" s="44">
        <v>1264</v>
      </c>
      <c r="C1267" s="44">
        <f>IF(E1267="","",IF(COUNTIF($G$4:G1267,G1267)=1,MAX($C$4:C1266)+1,""))</f>
        <v>1166</v>
      </c>
      <c r="D1267" s="44">
        <v>1264</v>
      </c>
      <c r="E1267" s="50" t="s">
        <v>5412</v>
      </c>
      <c r="F1267" s="50" t="s">
        <v>9557</v>
      </c>
      <c r="G1267" s="50" t="s">
        <v>3531</v>
      </c>
      <c r="H1267" s="50" t="s">
        <v>3531</v>
      </c>
      <c r="I1267" s="50" t="s">
        <v>2389</v>
      </c>
      <c r="J1267" s="50">
        <v>2251111</v>
      </c>
      <c r="K1267" s="50" t="s">
        <v>7</v>
      </c>
      <c r="L1267" s="50" t="s">
        <v>2661</v>
      </c>
      <c r="M1267" s="50" t="s">
        <v>143</v>
      </c>
      <c r="N1267" s="50" t="s">
        <v>6267</v>
      </c>
      <c r="O1267" s="50">
        <v>1018360</v>
      </c>
      <c r="P1267" s="50" t="s">
        <v>6403</v>
      </c>
      <c r="Q1267" s="50" t="s">
        <v>3532</v>
      </c>
      <c r="R1267" s="50" t="s">
        <v>10</v>
      </c>
      <c r="S1267" s="50" t="s">
        <v>9558</v>
      </c>
      <c r="T1267" s="4" t="s">
        <v>9558</v>
      </c>
      <c r="U1267" s="4">
        <v>3.6</v>
      </c>
    </row>
    <row r="1268" spans="1:21" x14ac:dyDescent="0.25">
      <c r="A1268" s="44">
        <f>IF(IF(Helper_2!$C$3&lt;&gt;"",COUNTIF(G1268:H1268,"*"&amp;Helper_2!$C$3&amp;"*"),0)&gt;0,MAX($A$4:A1267)+1,0)</f>
        <v>0</v>
      </c>
      <c r="B1268" s="44">
        <v>1265</v>
      </c>
      <c r="C1268" s="44">
        <f>IF(E1268="","",IF(COUNTIF($G$4:G1268,G1268)=1,MAX($C$4:C1267)+1,""))</f>
        <v>1167</v>
      </c>
      <c r="D1268" s="44">
        <v>1265</v>
      </c>
      <c r="E1268" s="50" t="s">
        <v>5151</v>
      </c>
      <c r="F1268" s="50" t="s">
        <v>9122</v>
      </c>
      <c r="G1268" s="50" t="s">
        <v>2038</v>
      </c>
      <c r="H1268" s="50" t="s">
        <v>2038</v>
      </c>
      <c r="I1268" s="50" t="s">
        <v>2389</v>
      </c>
      <c r="J1268" s="50">
        <v>2251109</v>
      </c>
      <c r="K1268" s="50" t="s">
        <v>7</v>
      </c>
      <c r="L1268" s="50" t="s">
        <v>9</v>
      </c>
      <c r="M1268" s="50" t="s">
        <v>143</v>
      </c>
      <c r="N1268" s="50" t="s">
        <v>6283</v>
      </c>
      <c r="O1268" s="50">
        <v>974792</v>
      </c>
      <c r="P1268" s="50" t="s">
        <v>6271</v>
      </c>
      <c r="Q1268" s="50" t="s">
        <v>793</v>
      </c>
      <c r="R1268" s="50" t="s">
        <v>15</v>
      </c>
      <c r="S1268" s="50" t="s">
        <v>11777</v>
      </c>
      <c r="T1268" s="4" t="s">
        <v>11777</v>
      </c>
      <c r="U1268" s="4">
        <v>0</v>
      </c>
    </row>
    <row r="1269" spans="1:21" x14ac:dyDescent="0.25">
      <c r="A1269" s="44">
        <f>IF(IF(Helper_2!$C$3&lt;&gt;"",COUNTIF(G1269:H1269,"*"&amp;Helper_2!$C$3&amp;"*"),0)&gt;0,MAX($A$4:A1268)+1,0)</f>
        <v>0</v>
      </c>
      <c r="B1269" s="44">
        <v>1266</v>
      </c>
      <c r="C1269" s="44">
        <f>IF(E1269="","",IF(COUNTIF($G$4:G1269,G1269)=1,MAX($C$4:C1268)+1,""))</f>
        <v>1168</v>
      </c>
      <c r="D1269" s="44">
        <v>1266</v>
      </c>
      <c r="E1269" s="50" t="s">
        <v>4838</v>
      </c>
      <c r="F1269" s="50" t="s">
        <v>8643</v>
      </c>
      <c r="G1269" s="50" t="s">
        <v>3154</v>
      </c>
      <c r="H1269" s="50" t="s">
        <v>3154</v>
      </c>
      <c r="I1269" s="50" t="s">
        <v>2389</v>
      </c>
      <c r="J1269" s="50">
        <v>2250830</v>
      </c>
      <c r="K1269" s="50" t="s">
        <v>7</v>
      </c>
      <c r="L1269" s="50" t="s">
        <v>2656</v>
      </c>
      <c r="M1269" s="50" t="s">
        <v>143</v>
      </c>
      <c r="N1269" s="50" t="s">
        <v>6259</v>
      </c>
      <c r="O1269" s="50">
        <v>1046558</v>
      </c>
      <c r="P1269" s="50" t="s">
        <v>6364</v>
      </c>
      <c r="Q1269" s="50" t="s">
        <v>3155</v>
      </c>
      <c r="R1269" s="50" t="s">
        <v>15</v>
      </c>
      <c r="S1269" s="50" t="s">
        <v>8644</v>
      </c>
      <c r="T1269" s="4" t="s">
        <v>8644</v>
      </c>
      <c r="U1269" s="4">
        <v>0</v>
      </c>
    </row>
    <row r="1270" spans="1:21" x14ac:dyDescent="0.25">
      <c r="A1270" s="44">
        <f>IF(IF(Helper_2!$C$3&lt;&gt;"",COUNTIF(G1270:H1270,"*"&amp;Helper_2!$C$3&amp;"*"),0)&gt;0,MAX($A$4:A1269)+1,0)</f>
        <v>0</v>
      </c>
      <c r="B1270" s="44">
        <v>1267</v>
      </c>
      <c r="C1270" s="44">
        <f>IF(E1270="","",IF(COUNTIF($G$4:G1270,G1270)=1,MAX($C$4:C1269)+1,""))</f>
        <v>1169</v>
      </c>
      <c r="D1270" s="44">
        <v>1267</v>
      </c>
      <c r="E1270" s="50" t="s">
        <v>4837</v>
      </c>
      <c r="F1270" s="50" t="s">
        <v>8641</v>
      </c>
      <c r="G1270" s="50" t="s">
        <v>3152</v>
      </c>
      <c r="H1270" s="50" t="s">
        <v>3152</v>
      </c>
      <c r="I1270" s="50" t="s">
        <v>2389</v>
      </c>
      <c r="J1270" s="50">
        <v>2250828</v>
      </c>
      <c r="K1270" s="50" t="s">
        <v>7</v>
      </c>
      <c r="L1270" s="50" t="s">
        <v>2656</v>
      </c>
      <c r="M1270" s="50" t="s">
        <v>143</v>
      </c>
      <c r="N1270" s="50" t="s">
        <v>6259</v>
      </c>
      <c r="O1270" s="50">
        <v>1046558</v>
      </c>
      <c r="P1270" s="50" t="s">
        <v>6364</v>
      </c>
      <c r="Q1270" s="50" t="s">
        <v>3153</v>
      </c>
      <c r="R1270" s="50" t="s">
        <v>10</v>
      </c>
      <c r="S1270" s="50" t="s">
        <v>8642</v>
      </c>
      <c r="T1270" s="4" t="s">
        <v>8642</v>
      </c>
      <c r="U1270" s="4">
        <v>0</v>
      </c>
    </row>
    <row r="1271" spans="1:21" x14ac:dyDescent="0.25">
      <c r="A1271" s="44">
        <f>IF(IF(Helper_2!$C$3&lt;&gt;"",COUNTIF(G1271:H1271,"*"&amp;Helper_2!$C$3&amp;"*"),0)&gt;0,MAX($A$4:A1270)+1,0)</f>
        <v>0</v>
      </c>
      <c r="B1271" s="44">
        <v>1268</v>
      </c>
      <c r="C1271" s="44">
        <f>IF(E1271="","",IF(COUNTIF($G$4:G1271,G1271)=1,MAX($C$4:C1270)+1,""))</f>
        <v>1170</v>
      </c>
      <c r="D1271" s="44">
        <v>1268</v>
      </c>
      <c r="E1271" s="50" t="s">
        <v>4836</v>
      </c>
      <c r="F1271" s="50" t="s">
        <v>8639</v>
      </c>
      <c r="G1271" s="50" t="s">
        <v>3150</v>
      </c>
      <c r="H1271" s="50" t="s">
        <v>3150</v>
      </c>
      <c r="I1271" s="50" t="s">
        <v>2389</v>
      </c>
      <c r="J1271" s="50">
        <v>2250624</v>
      </c>
      <c r="K1271" s="50" t="s">
        <v>7</v>
      </c>
      <c r="L1271" s="50" t="s">
        <v>2656</v>
      </c>
      <c r="M1271" s="50" t="s">
        <v>143</v>
      </c>
      <c r="N1271" s="50" t="s">
        <v>6259</v>
      </c>
      <c r="O1271" s="50">
        <v>1046558</v>
      </c>
      <c r="P1271" s="50" t="s">
        <v>6364</v>
      </c>
      <c r="Q1271" s="50" t="s">
        <v>3151</v>
      </c>
      <c r="R1271" s="50" t="s">
        <v>10</v>
      </c>
      <c r="S1271" s="50" t="s">
        <v>8640</v>
      </c>
      <c r="T1271" s="4" t="s">
        <v>8640</v>
      </c>
      <c r="U1271" s="4">
        <v>0</v>
      </c>
    </row>
    <row r="1272" spans="1:21" x14ac:dyDescent="0.25">
      <c r="A1272" s="44">
        <f>IF(IF(Helper_2!$C$3&lt;&gt;"",COUNTIF(G1272:H1272,"*"&amp;Helper_2!$C$3&amp;"*"),0)&gt;0,MAX($A$4:A1271)+1,0)</f>
        <v>0</v>
      </c>
      <c r="B1272" s="44">
        <v>1269</v>
      </c>
      <c r="C1272" s="44">
        <f>IF(E1272="","",IF(COUNTIF($G$4:G1272,G1272)=1,MAX($C$4:C1271)+1,""))</f>
        <v>1171</v>
      </c>
      <c r="D1272" s="44">
        <v>1269</v>
      </c>
      <c r="E1272" s="50" t="s">
        <v>4835</v>
      </c>
      <c r="F1272" s="50" t="s">
        <v>8637</v>
      </c>
      <c r="G1272" s="50" t="s">
        <v>3149</v>
      </c>
      <c r="H1272" s="50" t="s">
        <v>3149</v>
      </c>
      <c r="I1272" s="50" t="s">
        <v>2389</v>
      </c>
      <c r="J1272" s="50">
        <v>2250622</v>
      </c>
      <c r="K1272" s="50" t="s">
        <v>7</v>
      </c>
      <c r="L1272" s="50" t="s">
        <v>2656</v>
      </c>
      <c r="M1272" s="50" t="s">
        <v>143</v>
      </c>
      <c r="N1272" s="50" t="s">
        <v>6259</v>
      </c>
      <c r="O1272" s="50">
        <v>1046558</v>
      </c>
      <c r="P1272" s="50" t="s">
        <v>6364</v>
      </c>
      <c r="Q1272" s="50" t="s">
        <v>707</v>
      </c>
      <c r="R1272" s="50" t="s">
        <v>10</v>
      </c>
      <c r="S1272" s="50" t="s">
        <v>8638</v>
      </c>
      <c r="T1272" s="4" t="s">
        <v>8638</v>
      </c>
      <c r="U1272" s="4">
        <v>0</v>
      </c>
    </row>
    <row r="1273" spans="1:21" x14ac:dyDescent="0.25">
      <c r="A1273" s="44">
        <f>IF(IF(Helper_2!$C$3&lt;&gt;"",COUNTIF(G1273:H1273,"*"&amp;Helper_2!$C$3&amp;"*"),0)&gt;0,MAX($A$4:A1272)+1,0)</f>
        <v>0</v>
      </c>
      <c r="B1273" s="44">
        <v>1270</v>
      </c>
      <c r="C1273" s="44">
        <f>IF(E1273="","",IF(COUNTIF($G$4:G1273,G1273)=1,MAX($C$4:C1272)+1,""))</f>
        <v>1172</v>
      </c>
      <c r="D1273" s="44">
        <v>1270</v>
      </c>
      <c r="E1273" s="50" t="s">
        <v>4834</v>
      </c>
      <c r="F1273" s="50" t="s">
        <v>8635</v>
      </c>
      <c r="G1273" s="50" t="s">
        <v>3147</v>
      </c>
      <c r="H1273" s="50" t="s">
        <v>3147</v>
      </c>
      <c r="I1273" s="50" t="s">
        <v>2389</v>
      </c>
      <c r="J1273" s="50">
        <v>2250620</v>
      </c>
      <c r="K1273" s="50" t="s">
        <v>7</v>
      </c>
      <c r="L1273" s="50" t="s">
        <v>2656</v>
      </c>
      <c r="M1273" s="50" t="s">
        <v>143</v>
      </c>
      <c r="N1273" s="50" t="s">
        <v>6261</v>
      </c>
      <c r="O1273" s="50">
        <v>1046558</v>
      </c>
      <c r="P1273" s="50" t="s">
        <v>6364</v>
      </c>
      <c r="Q1273" s="50" t="s">
        <v>3148</v>
      </c>
      <c r="R1273" s="50" t="s">
        <v>10</v>
      </c>
      <c r="S1273" s="50" t="s">
        <v>8636</v>
      </c>
      <c r="T1273" s="4" t="s">
        <v>8636</v>
      </c>
      <c r="U1273" s="4">
        <v>0</v>
      </c>
    </row>
    <row r="1274" spans="1:21" x14ac:dyDescent="0.25">
      <c r="A1274" s="44">
        <f>IF(IF(Helper_2!$C$3&lt;&gt;"",COUNTIF(G1274:H1274,"*"&amp;Helper_2!$C$3&amp;"*"),0)&gt;0,MAX($A$4:A1273)+1,0)</f>
        <v>0</v>
      </c>
      <c r="B1274" s="44">
        <v>1271</v>
      </c>
      <c r="C1274" s="44">
        <f>IF(E1274="","",IF(COUNTIF($G$4:G1274,G1274)=1,MAX($C$4:C1273)+1,""))</f>
        <v>1173</v>
      </c>
      <c r="D1274" s="44">
        <v>1271</v>
      </c>
      <c r="E1274" s="50" t="s">
        <v>4997</v>
      </c>
      <c r="F1274" s="50" t="s">
        <v>8881</v>
      </c>
      <c r="G1274" s="50" t="s">
        <v>1949</v>
      </c>
      <c r="H1274" s="50" t="s">
        <v>1949</v>
      </c>
      <c r="I1274" s="50" t="s">
        <v>2389</v>
      </c>
      <c r="J1274" s="50">
        <v>2250613</v>
      </c>
      <c r="K1274" s="50" t="s">
        <v>7</v>
      </c>
      <c r="L1274" s="50" t="s">
        <v>9</v>
      </c>
      <c r="M1274" s="50" t="s">
        <v>143</v>
      </c>
      <c r="N1274" s="50" t="s">
        <v>6259</v>
      </c>
      <c r="O1274" s="50">
        <v>998549</v>
      </c>
      <c r="P1274" s="50" t="s">
        <v>6335</v>
      </c>
      <c r="Q1274" s="50" t="s">
        <v>715</v>
      </c>
      <c r="R1274" s="50" t="s">
        <v>15</v>
      </c>
      <c r="S1274" s="50" t="s">
        <v>8882</v>
      </c>
      <c r="T1274" s="4" t="s">
        <v>8882</v>
      </c>
      <c r="U1274" s="4">
        <v>0</v>
      </c>
    </row>
    <row r="1275" spans="1:21" x14ac:dyDescent="0.25">
      <c r="A1275" s="44">
        <f>IF(IF(Helper_2!$C$3&lt;&gt;"",COUNTIF(G1275:H1275,"*"&amp;Helper_2!$C$3&amp;"*"),0)&gt;0,MAX($A$4:A1274)+1,0)</f>
        <v>0</v>
      </c>
      <c r="B1275" s="44">
        <v>1272</v>
      </c>
      <c r="C1275" s="44">
        <f>IF(E1275="","",IF(COUNTIF($G$4:G1275,G1275)=1,MAX($C$4:C1274)+1,""))</f>
        <v>1174</v>
      </c>
      <c r="D1275" s="44">
        <v>1272</v>
      </c>
      <c r="E1275" s="50" t="s">
        <v>4103</v>
      </c>
      <c r="F1275" s="50" t="s">
        <v>7349</v>
      </c>
      <c r="G1275" s="50" t="s">
        <v>1358</v>
      </c>
      <c r="H1275" s="50" t="s">
        <v>1358</v>
      </c>
      <c r="I1275" s="50" t="s">
        <v>2389</v>
      </c>
      <c r="J1275" s="50">
        <v>2250611</v>
      </c>
      <c r="K1275" s="50" t="s">
        <v>7</v>
      </c>
      <c r="L1275" s="50" t="s">
        <v>9</v>
      </c>
      <c r="M1275" s="50" t="s">
        <v>143</v>
      </c>
      <c r="N1275" s="50" t="s">
        <v>6259</v>
      </c>
      <c r="O1275" s="50">
        <v>998549</v>
      </c>
      <c r="P1275" s="50" t="s">
        <v>6335</v>
      </c>
      <c r="Q1275" s="50" t="s">
        <v>281</v>
      </c>
      <c r="R1275" s="50" t="s">
        <v>15</v>
      </c>
      <c r="S1275" s="50" t="s">
        <v>7350</v>
      </c>
      <c r="T1275" s="4" t="s">
        <v>7350</v>
      </c>
      <c r="U1275" s="4">
        <v>0</v>
      </c>
    </row>
    <row r="1276" spans="1:21" x14ac:dyDescent="0.25">
      <c r="A1276" s="44">
        <f>IF(IF(Helper_2!$C$3&lt;&gt;"",COUNTIF(G1276:H1276,"*"&amp;Helper_2!$C$3&amp;"*"),0)&gt;0,MAX($A$4:A1275)+1,0)</f>
        <v>0</v>
      </c>
      <c r="B1276" s="44">
        <v>1273</v>
      </c>
      <c r="C1276" s="44">
        <f>IF(E1276="","",IF(COUNTIF($G$4:G1276,G1276)=1,MAX($C$4:C1275)+1,""))</f>
        <v>1175</v>
      </c>
      <c r="D1276" s="44">
        <v>1273</v>
      </c>
      <c r="E1276" s="50" t="s">
        <v>5333</v>
      </c>
      <c r="F1276" s="50" t="s">
        <v>9408</v>
      </c>
      <c r="G1276" s="50" t="s">
        <v>2159</v>
      </c>
      <c r="H1276" s="50" t="s">
        <v>2159</v>
      </c>
      <c r="I1276" s="50" t="s">
        <v>2389</v>
      </c>
      <c r="J1276" s="50">
        <v>2250609</v>
      </c>
      <c r="K1276" s="50" t="s">
        <v>7</v>
      </c>
      <c r="L1276" s="50" t="s">
        <v>9</v>
      </c>
      <c r="M1276" s="50" t="s">
        <v>143</v>
      </c>
      <c r="N1276" s="50" t="s">
        <v>6259</v>
      </c>
      <c r="O1276" s="50">
        <v>998549</v>
      </c>
      <c r="P1276" s="50" t="s">
        <v>6335</v>
      </c>
      <c r="Q1276" s="50" t="s">
        <v>882</v>
      </c>
      <c r="R1276" s="50" t="s">
        <v>15</v>
      </c>
      <c r="S1276" s="50" t="s">
        <v>9409</v>
      </c>
      <c r="T1276" s="4" t="s">
        <v>9409</v>
      </c>
      <c r="U1276" s="4">
        <v>0</v>
      </c>
    </row>
    <row r="1277" spans="1:21" x14ac:dyDescent="0.25">
      <c r="A1277" s="44">
        <f>IF(IF(Helper_2!$C$3&lt;&gt;"",COUNTIF(G1277:H1277,"*"&amp;Helper_2!$C$3&amp;"*"),0)&gt;0,MAX($A$4:A1276)+1,0)</f>
        <v>0</v>
      </c>
      <c r="B1277" s="44">
        <v>1274</v>
      </c>
      <c r="C1277" s="44">
        <f>IF(E1277="","",IF(COUNTIF($G$4:G1277,G1277)=1,MAX($C$4:C1276)+1,""))</f>
        <v>1176</v>
      </c>
      <c r="D1277" s="44">
        <v>1274</v>
      </c>
      <c r="E1277" s="50" t="s">
        <v>4909</v>
      </c>
      <c r="F1277" s="50" t="s">
        <v>8742</v>
      </c>
      <c r="G1277" s="50" t="s">
        <v>3189</v>
      </c>
      <c r="H1277" s="50" t="s">
        <v>3189</v>
      </c>
      <c r="I1277" s="50" t="s">
        <v>2389</v>
      </c>
      <c r="J1277" s="50">
        <v>2250606</v>
      </c>
      <c r="K1277" s="50" t="s">
        <v>7</v>
      </c>
      <c r="L1277" s="50" t="s">
        <v>2661</v>
      </c>
      <c r="M1277" s="50" t="s">
        <v>143</v>
      </c>
      <c r="N1277" s="50" t="s">
        <v>6263</v>
      </c>
      <c r="O1277" s="50">
        <v>1046540</v>
      </c>
      <c r="P1277" s="50" t="s">
        <v>6329</v>
      </c>
      <c r="Q1277" s="50" t="s">
        <v>3190</v>
      </c>
      <c r="R1277" s="50" t="s">
        <v>10</v>
      </c>
      <c r="S1277" s="50" t="s">
        <v>8743</v>
      </c>
      <c r="T1277" s="4" t="s">
        <v>8743</v>
      </c>
      <c r="U1277" s="4">
        <v>0</v>
      </c>
    </row>
    <row r="1278" spans="1:21" x14ac:dyDescent="0.25">
      <c r="A1278" s="44">
        <f>IF(IF(Helper_2!$C$3&lt;&gt;"",COUNTIF(G1278:H1278,"*"&amp;Helper_2!$C$3&amp;"*"),0)&gt;0,MAX($A$4:A1277)+1,0)</f>
        <v>0</v>
      </c>
      <c r="B1278" s="44">
        <v>1275</v>
      </c>
      <c r="C1278" s="44">
        <f>IF(E1278="","",IF(COUNTIF($G$4:G1278,G1278)=1,MAX($C$4:C1277)+1,""))</f>
        <v>1177</v>
      </c>
      <c r="D1278" s="44">
        <v>1275</v>
      </c>
      <c r="E1278" s="50" t="s">
        <v>4908</v>
      </c>
      <c r="F1278" s="50" t="s">
        <v>8740</v>
      </c>
      <c r="G1278" s="50" t="s">
        <v>3187</v>
      </c>
      <c r="H1278" s="50" t="s">
        <v>3187</v>
      </c>
      <c r="I1278" s="50" t="s">
        <v>2389</v>
      </c>
      <c r="J1278" s="50">
        <v>2250604</v>
      </c>
      <c r="K1278" s="50" t="s">
        <v>7</v>
      </c>
      <c r="L1278" s="50" t="s">
        <v>2661</v>
      </c>
      <c r="M1278" s="50" t="s">
        <v>143</v>
      </c>
      <c r="N1278" s="50" t="s">
        <v>6263</v>
      </c>
      <c r="O1278" s="50">
        <v>1046540</v>
      </c>
      <c r="P1278" s="50" t="s">
        <v>6329</v>
      </c>
      <c r="Q1278" s="50" t="s">
        <v>3188</v>
      </c>
      <c r="R1278" s="50" t="s">
        <v>10</v>
      </c>
      <c r="S1278" s="50" t="s">
        <v>8741</v>
      </c>
      <c r="T1278" s="4" t="s">
        <v>8741</v>
      </c>
      <c r="U1278" s="4">
        <v>0</v>
      </c>
    </row>
    <row r="1279" spans="1:21" x14ac:dyDescent="0.25">
      <c r="A1279" s="44">
        <f>IF(IF(Helper_2!$C$3&lt;&gt;"",COUNTIF(G1279:H1279,"*"&amp;Helper_2!$C$3&amp;"*"),0)&gt;0,MAX($A$4:A1278)+1,0)</f>
        <v>0</v>
      </c>
      <c r="B1279" s="44">
        <v>1276</v>
      </c>
      <c r="C1279" s="44">
        <f>IF(E1279="","",IF(COUNTIF($G$4:G1279,G1279)=1,MAX($C$4:C1278)+1,""))</f>
        <v>1178</v>
      </c>
      <c r="D1279" s="44">
        <v>1276</v>
      </c>
      <c r="E1279" s="50" t="s">
        <v>4906</v>
      </c>
      <c r="F1279" s="50" t="s">
        <v>8736</v>
      </c>
      <c r="G1279" s="50" t="s">
        <v>1880</v>
      </c>
      <c r="H1279" s="50" t="s">
        <v>1880</v>
      </c>
      <c r="I1279" s="50" t="s">
        <v>2389</v>
      </c>
      <c r="J1279" s="50">
        <v>2250601</v>
      </c>
      <c r="K1279" s="50" t="s">
        <v>7</v>
      </c>
      <c r="L1279" s="50" t="s">
        <v>9</v>
      </c>
      <c r="M1279" s="50" t="s">
        <v>143</v>
      </c>
      <c r="N1279" s="50" t="s">
        <v>6263</v>
      </c>
      <c r="O1279" s="50">
        <v>1046540</v>
      </c>
      <c r="P1279" s="50" t="s">
        <v>6329</v>
      </c>
      <c r="Q1279" s="50" t="s">
        <v>76</v>
      </c>
      <c r="R1279" s="50" t="s">
        <v>10</v>
      </c>
      <c r="S1279" s="50" t="s">
        <v>8737</v>
      </c>
      <c r="T1279" s="4" t="s">
        <v>8737</v>
      </c>
      <c r="U1279" s="4">
        <v>0</v>
      </c>
    </row>
    <row r="1280" spans="1:21" x14ac:dyDescent="0.25">
      <c r="A1280" s="44">
        <f>IF(IF(Helper_2!$C$3&lt;&gt;"",COUNTIF(G1280:H1280,"*"&amp;Helper_2!$C$3&amp;"*"),0)&gt;0,MAX($A$4:A1279)+1,0)</f>
        <v>0</v>
      </c>
      <c r="B1280" s="44">
        <v>1277</v>
      </c>
      <c r="C1280" s="44">
        <f>IF(E1280="","",IF(COUNTIF($G$4:G1280,G1280)=1,MAX($C$4:C1279)+1,""))</f>
        <v>1179</v>
      </c>
      <c r="D1280" s="44">
        <v>1277</v>
      </c>
      <c r="E1280" s="50" t="s">
        <v>4177</v>
      </c>
      <c r="F1280" s="50" t="s">
        <v>7486</v>
      </c>
      <c r="G1280" s="50" t="s">
        <v>2750</v>
      </c>
      <c r="H1280" s="50" t="s">
        <v>2750</v>
      </c>
      <c r="I1280" s="50" t="s">
        <v>2389</v>
      </c>
      <c r="J1280" s="50">
        <v>2250599</v>
      </c>
      <c r="K1280" s="50" t="s">
        <v>7</v>
      </c>
      <c r="L1280" s="50" t="s">
        <v>2656</v>
      </c>
      <c r="M1280" s="50" t="s">
        <v>143</v>
      </c>
      <c r="N1280" s="50" t="s">
        <v>6283</v>
      </c>
      <c r="O1280" s="50">
        <v>994667</v>
      </c>
      <c r="P1280" s="50" t="s">
        <v>6287</v>
      </c>
      <c r="Q1280" s="50" t="s">
        <v>2751</v>
      </c>
      <c r="R1280" s="50" t="s">
        <v>10</v>
      </c>
      <c r="S1280" s="50" t="s">
        <v>7487</v>
      </c>
      <c r="T1280" s="4" t="s">
        <v>7487</v>
      </c>
      <c r="U1280" s="4">
        <v>0</v>
      </c>
    </row>
    <row r="1281" spans="1:21" x14ac:dyDescent="0.25">
      <c r="A1281" s="44">
        <f>IF(IF(Helper_2!$C$3&lt;&gt;"",COUNTIF(G1281:H1281,"*"&amp;Helper_2!$C$3&amp;"*"),0)&gt;0,MAX($A$4:A1280)+1,0)</f>
        <v>0</v>
      </c>
      <c r="B1281" s="44">
        <v>1278</v>
      </c>
      <c r="C1281" s="44" t="str">
        <f>IF(E1281="","",IF(COUNTIF($G$4:G1281,G1281)=1,MAX($C$4:C1280)+1,""))</f>
        <v/>
      </c>
      <c r="D1281" s="44">
        <v>1278</v>
      </c>
      <c r="E1281" s="50" t="s">
        <v>4177</v>
      </c>
      <c r="F1281" s="50" t="s">
        <v>7484</v>
      </c>
      <c r="G1281" s="50" t="s">
        <v>2750</v>
      </c>
      <c r="H1281" s="50" t="s">
        <v>2750</v>
      </c>
      <c r="I1281" s="50" t="s">
        <v>2389</v>
      </c>
      <c r="J1281" s="50">
        <v>2250598</v>
      </c>
      <c r="K1281" s="50" t="s">
        <v>7</v>
      </c>
      <c r="L1281" s="50" t="s">
        <v>2656</v>
      </c>
      <c r="M1281" s="50" t="s">
        <v>143</v>
      </c>
      <c r="N1281" s="50" t="s">
        <v>6283</v>
      </c>
      <c r="O1281" s="50">
        <v>994667</v>
      </c>
      <c r="P1281" s="50" t="s">
        <v>6287</v>
      </c>
      <c r="Q1281" s="50" t="s">
        <v>2751</v>
      </c>
      <c r="R1281" s="50" t="s">
        <v>10</v>
      </c>
      <c r="S1281" s="50" t="s">
        <v>7485</v>
      </c>
      <c r="T1281" s="4" t="s">
        <v>7485</v>
      </c>
      <c r="U1281" s="4">
        <v>0</v>
      </c>
    </row>
    <row r="1282" spans="1:21" x14ac:dyDescent="0.25">
      <c r="A1282" s="44">
        <f>IF(IF(Helper_2!$C$3&lt;&gt;"",COUNTIF(G1282:H1282,"*"&amp;Helper_2!$C$3&amp;"*"),0)&gt;0,MAX($A$4:A1281)+1,0)</f>
        <v>0</v>
      </c>
      <c r="B1282" s="44">
        <v>1279</v>
      </c>
      <c r="C1282" s="44">
        <f>IF(E1282="","",IF(COUNTIF($G$4:G1282,G1282)=1,MAX($C$4:C1281)+1,""))</f>
        <v>1180</v>
      </c>
      <c r="D1282" s="44">
        <v>1279</v>
      </c>
      <c r="E1282" s="50" t="s">
        <v>4176</v>
      </c>
      <c r="F1282" s="50" t="s">
        <v>7482</v>
      </c>
      <c r="G1282" s="50" t="s">
        <v>2748</v>
      </c>
      <c r="H1282" s="50" t="s">
        <v>2748</v>
      </c>
      <c r="I1282" s="50" t="s">
        <v>2389</v>
      </c>
      <c r="J1282" s="50">
        <v>2250594</v>
      </c>
      <c r="K1282" s="50" t="s">
        <v>7</v>
      </c>
      <c r="L1282" s="50" t="s">
        <v>2656</v>
      </c>
      <c r="M1282" s="50" t="s">
        <v>143</v>
      </c>
      <c r="N1282" s="50" t="s">
        <v>6283</v>
      </c>
      <c r="O1282" s="50">
        <v>994667</v>
      </c>
      <c r="P1282" s="50" t="s">
        <v>6287</v>
      </c>
      <c r="Q1282" s="50" t="s">
        <v>2749</v>
      </c>
      <c r="R1282" s="50" t="s">
        <v>10</v>
      </c>
      <c r="S1282" s="50" t="s">
        <v>7483</v>
      </c>
      <c r="T1282" s="4" t="s">
        <v>7483</v>
      </c>
      <c r="U1282" s="4">
        <v>0</v>
      </c>
    </row>
    <row r="1283" spans="1:21" x14ac:dyDescent="0.25">
      <c r="A1283" s="44">
        <f>IF(IF(Helper_2!$C$3&lt;&gt;"",COUNTIF(G1283:H1283,"*"&amp;Helper_2!$C$3&amp;"*"),0)&gt;0,MAX($A$4:A1282)+1,0)</f>
        <v>0</v>
      </c>
      <c r="B1283" s="44">
        <v>1280</v>
      </c>
      <c r="C1283" s="44">
        <f>IF(E1283="","",IF(COUNTIF($G$4:G1283,G1283)=1,MAX($C$4:C1282)+1,""))</f>
        <v>1181</v>
      </c>
      <c r="D1283" s="44">
        <v>1280</v>
      </c>
      <c r="E1283" s="50" t="s">
        <v>4790</v>
      </c>
      <c r="F1283" s="50" t="s">
        <v>8567</v>
      </c>
      <c r="G1283" s="50" t="s">
        <v>1795</v>
      </c>
      <c r="H1283" s="50" t="s">
        <v>1795</v>
      </c>
      <c r="I1283" s="50" t="s">
        <v>2389</v>
      </c>
      <c r="J1283" s="50">
        <v>2250592</v>
      </c>
      <c r="K1283" s="50" t="s">
        <v>7</v>
      </c>
      <c r="L1283" s="50" t="s">
        <v>2661</v>
      </c>
      <c r="M1283" s="50" t="s">
        <v>143</v>
      </c>
      <c r="N1283" s="50" t="s">
        <v>6261</v>
      </c>
      <c r="O1283" s="50">
        <v>994146</v>
      </c>
      <c r="P1283" s="50" t="s">
        <v>7152</v>
      </c>
      <c r="Q1283" s="50" t="s">
        <v>610</v>
      </c>
      <c r="R1283" s="50" t="s">
        <v>10</v>
      </c>
      <c r="S1283" s="50" t="s">
        <v>8568</v>
      </c>
      <c r="T1283" s="4" t="s">
        <v>8568</v>
      </c>
      <c r="U1283" s="4">
        <v>0.252</v>
      </c>
    </row>
    <row r="1284" spans="1:21" x14ac:dyDescent="0.25">
      <c r="A1284" s="44">
        <f>IF(IF(Helper_2!$C$3&lt;&gt;"",COUNTIF(G1284:H1284,"*"&amp;Helper_2!$C$3&amp;"*"),0)&gt;0,MAX($A$4:A1283)+1,0)</f>
        <v>0</v>
      </c>
      <c r="B1284" s="44">
        <v>1281</v>
      </c>
      <c r="C1284" s="44">
        <f>IF(E1284="","",IF(COUNTIF($G$4:G1284,G1284)=1,MAX($C$4:C1283)+1,""))</f>
        <v>1182</v>
      </c>
      <c r="D1284" s="44">
        <v>1281</v>
      </c>
      <c r="E1284" s="50" t="s">
        <v>5511</v>
      </c>
      <c r="F1284" s="50" t="s">
        <v>11778</v>
      </c>
      <c r="G1284" s="50" t="s">
        <v>2256</v>
      </c>
      <c r="H1284" s="50" t="s">
        <v>2256</v>
      </c>
      <c r="I1284" s="50" t="s">
        <v>2389</v>
      </c>
      <c r="J1284" s="50">
        <v>2250586</v>
      </c>
      <c r="K1284" s="50" t="s">
        <v>7</v>
      </c>
      <c r="L1284" s="50" t="s">
        <v>9</v>
      </c>
      <c r="M1284" s="50" t="s">
        <v>143</v>
      </c>
      <c r="N1284" s="50" t="s">
        <v>6261</v>
      </c>
      <c r="O1284" s="50">
        <v>994146</v>
      </c>
      <c r="P1284" s="50" t="s">
        <v>7152</v>
      </c>
      <c r="Q1284" s="50" t="s">
        <v>966</v>
      </c>
      <c r="R1284" s="50" t="s">
        <v>15</v>
      </c>
      <c r="S1284" s="50" t="s">
        <v>11779</v>
      </c>
      <c r="T1284" s="4" t="s">
        <v>11779</v>
      </c>
      <c r="U1284" s="4">
        <v>0</v>
      </c>
    </row>
    <row r="1285" spans="1:21" x14ac:dyDescent="0.25">
      <c r="A1285" s="44">
        <f>IF(IF(Helper_2!$C$3&lt;&gt;"",COUNTIF(G1285:H1285,"*"&amp;Helper_2!$C$3&amp;"*"),0)&gt;0,MAX($A$4:A1284)+1,0)</f>
        <v>0</v>
      </c>
      <c r="B1285" s="44">
        <v>1282</v>
      </c>
      <c r="C1285" s="44">
        <f>IF(E1285="","",IF(COUNTIF($G$4:G1285,G1285)=1,MAX($C$4:C1284)+1,""))</f>
        <v>1183</v>
      </c>
      <c r="D1285" s="44">
        <v>1282</v>
      </c>
      <c r="E1285" s="50" t="s">
        <v>4211</v>
      </c>
      <c r="F1285" s="50" t="s">
        <v>7551</v>
      </c>
      <c r="G1285" s="50" t="s">
        <v>2778</v>
      </c>
      <c r="H1285" s="50" t="s">
        <v>2778</v>
      </c>
      <c r="I1285" s="50" t="s">
        <v>2389</v>
      </c>
      <c r="J1285" s="50">
        <v>2250583</v>
      </c>
      <c r="K1285" s="50" t="s">
        <v>7</v>
      </c>
      <c r="L1285" s="50" t="s">
        <v>2661</v>
      </c>
      <c r="M1285" s="50" t="s">
        <v>143</v>
      </c>
      <c r="N1285" s="50" t="s">
        <v>6261</v>
      </c>
      <c r="O1285" s="50">
        <v>994146</v>
      </c>
      <c r="P1285" s="50" t="s">
        <v>7152</v>
      </c>
      <c r="Q1285" s="50" t="s">
        <v>2779</v>
      </c>
      <c r="R1285" s="50" t="s">
        <v>10</v>
      </c>
      <c r="S1285" s="50" t="s">
        <v>7552</v>
      </c>
      <c r="T1285" s="4" t="s">
        <v>7552</v>
      </c>
      <c r="U1285" s="4">
        <v>0</v>
      </c>
    </row>
    <row r="1286" spans="1:21" x14ac:dyDescent="0.25">
      <c r="A1286" s="44">
        <f>IF(IF(Helper_2!$C$3&lt;&gt;"",COUNTIF(G1286:H1286,"*"&amp;Helper_2!$C$3&amp;"*"),0)&gt;0,MAX($A$4:A1285)+1,0)</f>
        <v>0</v>
      </c>
      <c r="B1286" s="44">
        <v>1283</v>
      </c>
      <c r="C1286" s="44">
        <f>IF(E1286="","",IF(COUNTIF($G$4:G1286,G1286)=1,MAX($C$4:C1285)+1,""))</f>
        <v>1184</v>
      </c>
      <c r="D1286" s="44">
        <v>1283</v>
      </c>
      <c r="E1286" s="50" t="s">
        <v>4210</v>
      </c>
      <c r="F1286" s="50" t="s">
        <v>7549</v>
      </c>
      <c r="G1286" s="50" t="s">
        <v>2776</v>
      </c>
      <c r="H1286" s="50" t="s">
        <v>2776</v>
      </c>
      <c r="I1286" s="50" t="s">
        <v>2389</v>
      </c>
      <c r="J1286" s="50">
        <v>2250580</v>
      </c>
      <c r="K1286" s="50" t="s">
        <v>7</v>
      </c>
      <c r="L1286" s="50" t="s">
        <v>2656</v>
      </c>
      <c r="M1286" s="50" t="s">
        <v>143</v>
      </c>
      <c r="N1286" s="50" t="s">
        <v>6261</v>
      </c>
      <c r="O1286" s="50">
        <v>994146</v>
      </c>
      <c r="P1286" s="50" t="s">
        <v>7152</v>
      </c>
      <c r="Q1286" s="50" t="s">
        <v>2777</v>
      </c>
      <c r="R1286" s="50" t="s">
        <v>10</v>
      </c>
      <c r="S1286" s="50" t="s">
        <v>7550</v>
      </c>
      <c r="T1286" s="4" t="s">
        <v>7550</v>
      </c>
      <c r="U1286" s="4">
        <v>0</v>
      </c>
    </row>
    <row r="1287" spans="1:21" x14ac:dyDescent="0.25">
      <c r="A1287" s="44">
        <f>IF(IF(Helper_2!$C$3&lt;&gt;"",COUNTIF(G1287:H1287,"*"&amp;Helper_2!$C$3&amp;"*"),0)&gt;0,MAX($A$4:A1286)+1,0)</f>
        <v>0</v>
      </c>
      <c r="B1287" s="44">
        <v>1284</v>
      </c>
      <c r="C1287" s="44">
        <f>IF(E1287="","",IF(COUNTIF($G$4:G1287,G1287)=1,MAX($C$4:C1286)+1,""))</f>
        <v>1185</v>
      </c>
      <c r="D1287" s="44">
        <v>1284</v>
      </c>
      <c r="E1287" s="50" t="s">
        <v>4209</v>
      </c>
      <c r="F1287" s="50" t="s">
        <v>7547</v>
      </c>
      <c r="G1287" s="50" t="s">
        <v>2774</v>
      </c>
      <c r="H1287" s="50" t="s">
        <v>2774</v>
      </c>
      <c r="I1287" s="50" t="s">
        <v>2389</v>
      </c>
      <c r="J1287" s="50">
        <v>2250578</v>
      </c>
      <c r="K1287" s="50" t="s">
        <v>7</v>
      </c>
      <c r="L1287" s="50" t="s">
        <v>2656</v>
      </c>
      <c r="M1287" s="50" t="s">
        <v>143</v>
      </c>
      <c r="N1287" s="50" t="s">
        <v>6261</v>
      </c>
      <c r="O1287" s="50">
        <v>994146</v>
      </c>
      <c r="P1287" s="50" t="s">
        <v>7152</v>
      </c>
      <c r="Q1287" s="50" t="s">
        <v>2775</v>
      </c>
      <c r="R1287" s="50" t="s">
        <v>10</v>
      </c>
      <c r="S1287" s="50" t="s">
        <v>7548</v>
      </c>
      <c r="T1287" s="4" t="s">
        <v>7548</v>
      </c>
      <c r="U1287" s="4">
        <v>0</v>
      </c>
    </row>
    <row r="1288" spans="1:21" x14ac:dyDescent="0.25">
      <c r="A1288" s="44">
        <f>IF(IF(Helper_2!$C$3&lt;&gt;"",COUNTIF(G1288:H1288,"*"&amp;Helper_2!$C$3&amp;"*"),0)&gt;0,MAX($A$4:A1287)+1,0)</f>
        <v>0</v>
      </c>
      <c r="B1288" s="44">
        <v>1285</v>
      </c>
      <c r="C1288" s="44">
        <f>IF(E1288="","",IF(COUNTIF($G$4:G1288,G1288)=1,MAX($C$4:C1287)+1,""))</f>
        <v>1186</v>
      </c>
      <c r="D1288" s="44">
        <v>1285</v>
      </c>
      <c r="E1288" s="50" t="s">
        <v>4208</v>
      </c>
      <c r="F1288" s="50" t="s">
        <v>7545</v>
      </c>
      <c r="G1288" s="50" t="s">
        <v>2773</v>
      </c>
      <c r="H1288" s="50" t="s">
        <v>2773</v>
      </c>
      <c r="I1288" s="50" t="s">
        <v>2389</v>
      </c>
      <c r="J1288" s="50">
        <v>2250576</v>
      </c>
      <c r="K1288" s="50" t="s">
        <v>7</v>
      </c>
      <c r="L1288" s="50" t="s">
        <v>2656</v>
      </c>
      <c r="M1288" s="50" t="s">
        <v>143</v>
      </c>
      <c r="N1288" s="50" t="s">
        <v>6261</v>
      </c>
      <c r="O1288" s="50">
        <v>994146</v>
      </c>
      <c r="P1288" s="50" t="s">
        <v>7152</v>
      </c>
      <c r="Q1288" s="50" t="s">
        <v>2772</v>
      </c>
      <c r="R1288" s="50" t="s">
        <v>10</v>
      </c>
      <c r="S1288" s="50" t="s">
        <v>7546</v>
      </c>
      <c r="T1288" s="4" t="s">
        <v>7546</v>
      </c>
      <c r="U1288" s="4">
        <v>0</v>
      </c>
    </row>
    <row r="1289" spans="1:21" x14ac:dyDescent="0.25">
      <c r="A1289" s="44">
        <f>IF(IF(Helper_2!$C$3&lt;&gt;"",COUNTIF(G1289:H1289,"*"&amp;Helper_2!$C$3&amp;"*"),0)&gt;0,MAX($A$4:A1288)+1,0)</f>
        <v>0</v>
      </c>
      <c r="B1289" s="44">
        <v>1286</v>
      </c>
      <c r="C1289" s="44">
        <f>IF(E1289="","",IF(COUNTIF($G$4:G1289,G1289)=1,MAX($C$4:C1288)+1,""))</f>
        <v>1187</v>
      </c>
      <c r="D1289" s="44">
        <v>1286</v>
      </c>
      <c r="E1289" s="50" t="s">
        <v>4904</v>
      </c>
      <c r="F1289" s="50" t="s">
        <v>11780</v>
      </c>
      <c r="G1289" s="50" t="s">
        <v>1878</v>
      </c>
      <c r="H1289" s="50" t="s">
        <v>1878</v>
      </c>
      <c r="I1289" s="50" t="s">
        <v>2389</v>
      </c>
      <c r="J1289" s="50">
        <v>2250557</v>
      </c>
      <c r="K1289" s="50" t="s">
        <v>7</v>
      </c>
      <c r="L1289" s="50" t="s">
        <v>9</v>
      </c>
      <c r="M1289" s="50" t="s">
        <v>143</v>
      </c>
      <c r="N1289" s="50" t="s">
        <v>6261</v>
      </c>
      <c r="O1289" s="50">
        <v>1046540</v>
      </c>
      <c r="P1289" s="50" t="s">
        <v>6329</v>
      </c>
      <c r="Q1289" s="50" t="s">
        <v>661</v>
      </c>
      <c r="R1289" s="50" t="s">
        <v>15</v>
      </c>
      <c r="S1289" s="50" t="s">
        <v>11781</v>
      </c>
      <c r="T1289" s="4" t="s">
        <v>11781</v>
      </c>
      <c r="U1289" s="4">
        <v>0</v>
      </c>
    </row>
    <row r="1290" spans="1:21" x14ac:dyDescent="0.25">
      <c r="A1290" s="44">
        <f>IF(IF(Helper_2!$C$3&lt;&gt;"",COUNTIF(G1290:H1290,"*"&amp;Helper_2!$C$3&amp;"*"),0)&gt;0,MAX($A$4:A1289)+1,0)</f>
        <v>0</v>
      </c>
      <c r="B1290" s="44">
        <v>1287</v>
      </c>
      <c r="C1290" s="44">
        <f>IF(E1290="","",IF(COUNTIF($G$4:G1290,G1290)=1,MAX($C$4:C1289)+1,""))</f>
        <v>1188</v>
      </c>
      <c r="D1290" s="44">
        <v>1287</v>
      </c>
      <c r="E1290" s="50" t="s">
        <v>4903</v>
      </c>
      <c r="F1290" s="50" t="s">
        <v>11782</v>
      </c>
      <c r="G1290" s="50" t="s">
        <v>1877</v>
      </c>
      <c r="H1290" s="50" t="s">
        <v>1877</v>
      </c>
      <c r="I1290" s="50" t="s">
        <v>2389</v>
      </c>
      <c r="J1290" s="50">
        <v>2250554</v>
      </c>
      <c r="K1290" s="50" t="s">
        <v>7</v>
      </c>
      <c r="L1290" s="50" t="s">
        <v>9</v>
      </c>
      <c r="M1290" s="50" t="s">
        <v>143</v>
      </c>
      <c r="N1290" s="50" t="s">
        <v>6263</v>
      </c>
      <c r="O1290" s="50">
        <v>1046540</v>
      </c>
      <c r="P1290" s="50" t="s">
        <v>6329</v>
      </c>
      <c r="Q1290" s="50" t="s">
        <v>660</v>
      </c>
      <c r="R1290" s="50" t="s">
        <v>15</v>
      </c>
      <c r="S1290" s="50" t="s">
        <v>11783</v>
      </c>
      <c r="T1290" s="4" t="s">
        <v>11783</v>
      </c>
      <c r="U1290" s="4">
        <v>0</v>
      </c>
    </row>
    <row r="1291" spans="1:21" x14ac:dyDescent="0.25">
      <c r="A1291" s="44">
        <f>IF(IF(Helper_2!$C$3&lt;&gt;"",COUNTIF(G1291:H1291,"*"&amp;Helper_2!$C$3&amp;"*"),0)&gt;0,MAX($A$4:A1290)+1,0)</f>
        <v>0</v>
      </c>
      <c r="B1291" s="44">
        <v>1288</v>
      </c>
      <c r="C1291" s="44">
        <f>IF(E1291="","",IF(COUNTIF($G$4:G1291,G1291)=1,MAX($C$4:C1290)+1,""))</f>
        <v>1189</v>
      </c>
      <c r="D1291" s="44">
        <v>1288</v>
      </c>
      <c r="E1291" s="50" t="s">
        <v>4902</v>
      </c>
      <c r="F1291" s="50" t="s">
        <v>11784</v>
      </c>
      <c r="G1291" s="50" t="s">
        <v>1876</v>
      </c>
      <c r="H1291" s="50" t="s">
        <v>1876</v>
      </c>
      <c r="I1291" s="50" t="s">
        <v>2389</v>
      </c>
      <c r="J1291" s="50">
        <v>2250552</v>
      </c>
      <c r="K1291" s="50" t="s">
        <v>7</v>
      </c>
      <c r="L1291" s="50" t="s">
        <v>9</v>
      </c>
      <c r="M1291" s="50" t="s">
        <v>143</v>
      </c>
      <c r="N1291" s="50" t="s">
        <v>6263</v>
      </c>
      <c r="O1291" s="50">
        <v>1046540</v>
      </c>
      <c r="P1291" s="50" t="s">
        <v>6329</v>
      </c>
      <c r="Q1291" s="50" t="s">
        <v>380</v>
      </c>
      <c r="R1291" s="50" t="s">
        <v>15</v>
      </c>
      <c r="S1291" s="50" t="s">
        <v>11785</v>
      </c>
      <c r="T1291" s="4" t="s">
        <v>11785</v>
      </c>
      <c r="U1291" s="4">
        <v>0</v>
      </c>
    </row>
    <row r="1292" spans="1:21" x14ac:dyDescent="0.25">
      <c r="A1292" s="44">
        <f>IF(IF(Helper_2!$C$3&lt;&gt;"",COUNTIF(G1292:H1292,"*"&amp;Helper_2!$C$3&amp;"*"),0)&gt;0,MAX($A$4:A1291)+1,0)</f>
        <v>0</v>
      </c>
      <c r="B1292" s="44">
        <v>1289</v>
      </c>
      <c r="C1292" s="44">
        <f>IF(E1292="","",IF(COUNTIF($G$4:G1292,G1292)=1,MAX($C$4:C1291)+1,""))</f>
        <v>1190</v>
      </c>
      <c r="D1292" s="44">
        <v>1289</v>
      </c>
      <c r="E1292" s="50" t="s">
        <v>4901</v>
      </c>
      <c r="F1292" s="50" t="s">
        <v>11786</v>
      </c>
      <c r="G1292" s="50" t="s">
        <v>1875</v>
      </c>
      <c r="H1292" s="50" t="s">
        <v>1875</v>
      </c>
      <c r="I1292" s="50" t="s">
        <v>2389</v>
      </c>
      <c r="J1292" s="50">
        <v>2250549</v>
      </c>
      <c r="K1292" s="50" t="s">
        <v>7</v>
      </c>
      <c r="L1292" s="50" t="s">
        <v>9</v>
      </c>
      <c r="M1292" s="50" t="s">
        <v>143</v>
      </c>
      <c r="N1292" s="50" t="s">
        <v>6263</v>
      </c>
      <c r="O1292" s="50">
        <v>1046540</v>
      </c>
      <c r="P1292" s="50" t="s">
        <v>6329</v>
      </c>
      <c r="Q1292" s="50" t="s">
        <v>659</v>
      </c>
      <c r="R1292" s="50" t="s">
        <v>15</v>
      </c>
      <c r="S1292" s="50" t="s">
        <v>11787</v>
      </c>
      <c r="T1292" s="4" t="s">
        <v>11787</v>
      </c>
      <c r="U1292" s="4">
        <v>0</v>
      </c>
    </row>
    <row r="1293" spans="1:21" x14ac:dyDescent="0.25">
      <c r="A1293" s="44">
        <f>IF(IF(Helper_2!$C$3&lt;&gt;"",COUNTIF(G1293:H1293,"*"&amp;Helper_2!$C$3&amp;"*"),0)&gt;0,MAX($A$4:A1292)+1,0)</f>
        <v>0</v>
      </c>
      <c r="B1293" s="44">
        <v>1290</v>
      </c>
      <c r="C1293" s="44">
        <f>IF(E1293="","",IF(COUNTIF($G$4:G1293,G1293)=1,MAX($C$4:C1292)+1,""))</f>
        <v>1191</v>
      </c>
      <c r="D1293" s="44">
        <v>1290</v>
      </c>
      <c r="E1293" s="50" t="s">
        <v>4900</v>
      </c>
      <c r="F1293" s="50" t="s">
        <v>11788</v>
      </c>
      <c r="G1293" s="50" t="s">
        <v>1874</v>
      </c>
      <c r="H1293" s="50" t="s">
        <v>1874</v>
      </c>
      <c r="I1293" s="50" t="s">
        <v>2389</v>
      </c>
      <c r="J1293" s="50">
        <v>2250547</v>
      </c>
      <c r="K1293" s="50" t="s">
        <v>7</v>
      </c>
      <c r="L1293" s="50" t="s">
        <v>9</v>
      </c>
      <c r="M1293" s="50" t="s">
        <v>143</v>
      </c>
      <c r="N1293" s="50" t="s">
        <v>6263</v>
      </c>
      <c r="O1293" s="50">
        <v>1046540</v>
      </c>
      <c r="P1293" s="50" t="s">
        <v>6329</v>
      </c>
      <c r="Q1293" s="50" t="s">
        <v>658</v>
      </c>
      <c r="R1293" s="50" t="s">
        <v>15</v>
      </c>
      <c r="S1293" s="50" t="s">
        <v>11789</v>
      </c>
      <c r="T1293" s="4" t="s">
        <v>11789</v>
      </c>
      <c r="U1293" s="4">
        <v>0</v>
      </c>
    </row>
    <row r="1294" spans="1:21" x14ac:dyDescent="0.25">
      <c r="A1294" s="44">
        <f>IF(IF(Helper_2!$C$3&lt;&gt;"",COUNTIF(G1294:H1294,"*"&amp;Helper_2!$C$3&amp;"*"),0)&gt;0,MAX($A$4:A1293)+1,0)</f>
        <v>0</v>
      </c>
      <c r="B1294" s="44">
        <v>1291</v>
      </c>
      <c r="C1294" s="44">
        <f>IF(E1294="","",IF(COUNTIF($G$4:G1294,G1294)=1,MAX($C$4:C1293)+1,""))</f>
        <v>1192</v>
      </c>
      <c r="D1294" s="44">
        <v>1291</v>
      </c>
      <c r="E1294" s="50" t="s">
        <v>5345</v>
      </c>
      <c r="F1294" s="50" t="s">
        <v>9432</v>
      </c>
      <c r="G1294" s="50" t="s">
        <v>3485</v>
      </c>
      <c r="H1294" s="50" t="s">
        <v>3485</v>
      </c>
      <c r="I1294" s="50" t="s">
        <v>2389</v>
      </c>
      <c r="J1294" s="50">
        <v>2250542</v>
      </c>
      <c r="K1294" s="50" t="s">
        <v>7</v>
      </c>
      <c r="L1294" s="50" t="s">
        <v>2661</v>
      </c>
      <c r="M1294" s="50" t="s">
        <v>143</v>
      </c>
      <c r="N1294" s="50" t="s">
        <v>6261</v>
      </c>
      <c r="O1294" s="50">
        <v>995232</v>
      </c>
      <c r="P1294" s="50" t="s">
        <v>6419</v>
      </c>
      <c r="Q1294" s="50" t="s">
        <v>3486</v>
      </c>
      <c r="R1294" s="50" t="s">
        <v>15</v>
      </c>
      <c r="S1294" s="50" t="s">
        <v>9433</v>
      </c>
      <c r="T1294" s="4" t="s">
        <v>9433</v>
      </c>
      <c r="U1294" s="4">
        <v>1</v>
      </c>
    </row>
    <row r="1295" spans="1:21" x14ac:dyDescent="0.25">
      <c r="A1295" s="44">
        <f>IF(IF(Helper_2!$C$3&lt;&gt;"",COUNTIF(G1295:H1295,"*"&amp;Helper_2!$C$3&amp;"*"),0)&gt;0,MAX($A$4:A1294)+1,0)</f>
        <v>0</v>
      </c>
      <c r="B1295" s="44">
        <v>1292</v>
      </c>
      <c r="C1295" s="44">
        <f>IF(E1295="","",IF(COUNTIF($G$4:G1295,G1295)=1,MAX($C$4:C1294)+1,""))</f>
        <v>1193</v>
      </c>
      <c r="D1295" s="44">
        <v>1292</v>
      </c>
      <c r="E1295" s="50" t="s">
        <v>4845</v>
      </c>
      <c r="F1295" s="50" t="s">
        <v>8657</v>
      </c>
      <c r="G1295" s="50" t="s">
        <v>3157</v>
      </c>
      <c r="H1295" s="50" t="s">
        <v>3157</v>
      </c>
      <c r="I1295" s="50" t="s">
        <v>2389</v>
      </c>
      <c r="J1295" s="50">
        <v>2250533</v>
      </c>
      <c r="K1295" s="50" t="s">
        <v>7</v>
      </c>
      <c r="L1295" s="50" t="s">
        <v>2661</v>
      </c>
      <c r="M1295" s="50" t="s">
        <v>143</v>
      </c>
      <c r="N1295" s="50" t="s">
        <v>6261</v>
      </c>
      <c r="O1295" s="50">
        <v>994084</v>
      </c>
      <c r="P1295" s="50" t="s">
        <v>7170</v>
      </c>
      <c r="Q1295" s="50" t="s">
        <v>3158</v>
      </c>
      <c r="R1295" s="50" t="s">
        <v>10</v>
      </c>
      <c r="S1295" s="50" t="s">
        <v>8658</v>
      </c>
      <c r="T1295" s="4" t="s">
        <v>8658</v>
      </c>
      <c r="U1295" s="4">
        <v>0.72</v>
      </c>
    </row>
    <row r="1296" spans="1:21" x14ac:dyDescent="0.25">
      <c r="A1296" s="44">
        <f>IF(IF(Helper_2!$C$3&lt;&gt;"",COUNTIF(G1296:H1296,"*"&amp;Helper_2!$C$3&amp;"*"),0)&gt;0,MAX($A$4:A1295)+1,0)</f>
        <v>0</v>
      </c>
      <c r="B1296" s="44">
        <v>1293</v>
      </c>
      <c r="C1296" s="44">
        <f>IF(E1296="","",IF(COUNTIF($G$4:G1296,G1296)=1,MAX($C$4:C1295)+1,""))</f>
        <v>1194</v>
      </c>
      <c r="D1296" s="44">
        <v>1293</v>
      </c>
      <c r="E1296" s="50" t="s">
        <v>4868</v>
      </c>
      <c r="F1296" s="50" t="s">
        <v>8676</v>
      </c>
      <c r="G1296" s="50" t="s">
        <v>3175</v>
      </c>
      <c r="H1296" s="50" t="s">
        <v>3175</v>
      </c>
      <c r="I1296" s="50" t="s">
        <v>2389</v>
      </c>
      <c r="J1296" s="50">
        <v>2250496</v>
      </c>
      <c r="K1296" s="50" t="s">
        <v>7</v>
      </c>
      <c r="L1296" s="50" t="s">
        <v>2661</v>
      </c>
      <c r="M1296" s="50" t="s">
        <v>143</v>
      </c>
      <c r="N1296" s="50" t="s">
        <v>6261</v>
      </c>
      <c r="O1296" s="50">
        <v>994084</v>
      </c>
      <c r="P1296" s="50" t="s">
        <v>7170</v>
      </c>
      <c r="Q1296" s="50" t="s">
        <v>3176</v>
      </c>
      <c r="R1296" s="50" t="s">
        <v>10</v>
      </c>
      <c r="S1296" s="50" t="s">
        <v>8677</v>
      </c>
      <c r="T1296" s="4" t="s">
        <v>8677</v>
      </c>
      <c r="U1296" s="4">
        <v>0.5</v>
      </c>
    </row>
    <row r="1297" spans="1:21" x14ac:dyDescent="0.25">
      <c r="A1297" s="44">
        <f>IF(IF(Helper_2!$C$3&lt;&gt;"",COUNTIF(G1297:H1297,"*"&amp;Helper_2!$C$3&amp;"*"),0)&gt;0,MAX($A$4:A1296)+1,0)</f>
        <v>0</v>
      </c>
      <c r="B1297" s="44">
        <v>1294</v>
      </c>
      <c r="C1297" s="44">
        <f>IF(E1297="","",IF(COUNTIF($G$4:G1297,G1297)=1,MAX($C$4:C1296)+1,""))</f>
        <v>1195</v>
      </c>
      <c r="D1297" s="44">
        <v>1294</v>
      </c>
      <c r="E1297" s="50" t="s">
        <v>4853</v>
      </c>
      <c r="F1297" s="50" t="s">
        <v>8670</v>
      </c>
      <c r="G1297" s="50" t="s">
        <v>3160</v>
      </c>
      <c r="H1297" s="50" t="s">
        <v>3160</v>
      </c>
      <c r="I1297" s="50" t="s">
        <v>2389</v>
      </c>
      <c r="J1297" s="50">
        <v>2250483</v>
      </c>
      <c r="K1297" s="50" t="s">
        <v>7</v>
      </c>
      <c r="L1297" s="50" t="s">
        <v>2661</v>
      </c>
      <c r="M1297" s="50" t="s">
        <v>143</v>
      </c>
      <c r="N1297" s="50" t="s">
        <v>6267</v>
      </c>
      <c r="O1297" s="50">
        <v>994084</v>
      </c>
      <c r="P1297" s="50" t="s">
        <v>7170</v>
      </c>
      <c r="Q1297" s="50" t="s">
        <v>3161</v>
      </c>
      <c r="R1297" s="50" t="s">
        <v>15</v>
      </c>
      <c r="S1297" s="50" t="s">
        <v>11790</v>
      </c>
      <c r="T1297" s="4" t="s">
        <v>11790</v>
      </c>
      <c r="U1297" s="4">
        <v>0</v>
      </c>
    </row>
    <row r="1298" spans="1:21" x14ac:dyDescent="0.25">
      <c r="A1298" s="44">
        <f>IF(IF(Helper_2!$C$3&lt;&gt;"",COUNTIF(G1298:H1298,"*"&amp;Helper_2!$C$3&amp;"*"),0)&gt;0,MAX($A$4:A1297)+1,0)</f>
        <v>0</v>
      </c>
      <c r="B1298" s="44">
        <v>1295</v>
      </c>
      <c r="C1298" s="44">
        <f>IF(E1298="","",IF(COUNTIF($G$4:G1298,G1298)=1,MAX($C$4:C1297)+1,""))</f>
        <v>1196</v>
      </c>
      <c r="D1298" s="44">
        <v>1295</v>
      </c>
      <c r="E1298" s="50" t="s">
        <v>4201</v>
      </c>
      <c r="F1298" s="50" t="s">
        <v>7531</v>
      </c>
      <c r="G1298" s="50" t="s">
        <v>2769</v>
      </c>
      <c r="H1298" s="50" t="s">
        <v>2769</v>
      </c>
      <c r="I1298" s="50" t="s">
        <v>2389</v>
      </c>
      <c r="J1298" s="50">
        <v>2250480</v>
      </c>
      <c r="K1298" s="50" t="s">
        <v>7</v>
      </c>
      <c r="L1298" s="50" t="s">
        <v>275</v>
      </c>
      <c r="M1298" s="50" t="s">
        <v>143</v>
      </c>
      <c r="N1298" s="50" t="s">
        <v>6267</v>
      </c>
      <c r="O1298" s="50">
        <v>958321</v>
      </c>
      <c r="P1298" s="50" t="s">
        <v>6471</v>
      </c>
      <c r="Q1298" s="50" t="s">
        <v>2770</v>
      </c>
      <c r="R1298" s="50" t="s">
        <v>10</v>
      </c>
      <c r="S1298" s="50" t="s">
        <v>7532</v>
      </c>
      <c r="T1298" s="4" t="s">
        <v>7532</v>
      </c>
      <c r="U1298" s="4">
        <v>6.91</v>
      </c>
    </row>
    <row r="1299" spans="1:21" x14ac:dyDescent="0.25">
      <c r="A1299" s="44">
        <f>IF(IF(Helper_2!$C$3&lt;&gt;"",COUNTIF(G1299:H1299,"*"&amp;Helper_2!$C$3&amp;"*"),0)&gt;0,MAX($A$4:A1298)+1,0)</f>
        <v>0</v>
      </c>
      <c r="B1299" s="44">
        <v>1296</v>
      </c>
      <c r="C1299" s="44">
        <f>IF(E1299="","",IF(COUNTIF($G$4:G1299,G1299)=1,MAX($C$4:C1298)+1,""))</f>
        <v>1197</v>
      </c>
      <c r="D1299" s="44">
        <v>1296</v>
      </c>
      <c r="E1299" s="50" t="s">
        <v>4048</v>
      </c>
      <c r="F1299" s="50" t="s">
        <v>7258</v>
      </c>
      <c r="G1299" s="50" t="s">
        <v>1316</v>
      </c>
      <c r="H1299" s="50" t="s">
        <v>1316</v>
      </c>
      <c r="I1299" s="50" t="s">
        <v>2389</v>
      </c>
      <c r="J1299" s="50">
        <v>2250463</v>
      </c>
      <c r="K1299" s="50" t="s">
        <v>7</v>
      </c>
      <c r="L1299" s="50" t="s">
        <v>9</v>
      </c>
      <c r="M1299" s="50" t="s">
        <v>143</v>
      </c>
      <c r="N1299" s="50" t="s">
        <v>6259</v>
      </c>
      <c r="O1299" s="50">
        <v>1046537</v>
      </c>
      <c r="P1299" s="50" t="s">
        <v>6340</v>
      </c>
      <c r="Q1299" s="50" t="s">
        <v>240</v>
      </c>
      <c r="R1299" s="50" t="s">
        <v>15</v>
      </c>
      <c r="S1299" s="50" t="s">
        <v>7259</v>
      </c>
      <c r="T1299" s="4" t="s">
        <v>7259</v>
      </c>
      <c r="U1299" s="4">
        <v>0</v>
      </c>
    </row>
    <row r="1300" spans="1:21" x14ac:dyDescent="0.25">
      <c r="A1300" s="44">
        <f>IF(IF(Helper_2!$C$3&lt;&gt;"",COUNTIF(G1300:H1300,"*"&amp;Helper_2!$C$3&amp;"*"),0)&gt;0,MAX($A$4:A1299)+1,0)</f>
        <v>0</v>
      </c>
      <c r="B1300" s="44">
        <v>1297</v>
      </c>
      <c r="C1300" s="44">
        <f>IF(E1300="","",IF(COUNTIF($G$4:G1300,G1300)=1,MAX($C$4:C1299)+1,""))</f>
        <v>1198</v>
      </c>
      <c r="D1300" s="44">
        <v>1297</v>
      </c>
      <c r="E1300" s="50" t="s">
        <v>4796</v>
      </c>
      <c r="F1300" s="50" t="s">
        <v>8579</v>
      </c>
      <c r="G1300" s="50" t="s">
        <v>3124</v>
      </c>
      <c r="H1300" s="50" t="s">
        <v>3124</v>
      </c>
      <c r="I1300" s="50" t="s">
        <v>2389</v>
      </c>
      <c r="J1300" s="50">
        <v>2250456</v>
      </c>
      <c r="K1300" s="50" t="s">
        <v>7</v>
      </c>
      <c r="L1300" s="50" t="s">
        <v>2656</v>
      </c>
      <c r="M1300" s="50" t="s">
        <v>143</v>
      </c>
      <c r="N1300" s="50" t="s">
        <v>6272</v>
      </c>
      <c r="O1300" s="50">
        <v>1046533</v>
      </c>
      <c r="P1300" s="50" t="s">
        <v>6331</v>
      </c>
      <c r="Q1300" s="50" t="s">
        <v>3125</v>
      </c>
      <c r="R1300" s="50" t="s">
        <v>15</v>
      </c>
      <c r="S1300" s="50" t="s">
        <v>8580</v>
      </c>
      <c r="T1300" s="4" t="s">
        <v>8580</v>
      </c>
      <c r="U1300" s="4">
        <v>0</v>
      </c>
    </row>
    <row r="1301" spans="1:21" x14ac:dyDescent="0.25">
      <c r="A1301" s="44">
        <f>IF(IF(Helper_2!$C$3&lt;&gt;"",COUNTIF(G1301:H1301,"*"&amp;Helper_2!$C$3&amp;"*"),0)&gt;0,MAX($A$4:A1300)+1,0)</f>
        <v>0</v>
      </c>
      <c r="B1301" s="44">
        <v>1298</v>
      </c>
      <c r="C1301" s="44">
        <f>IF(E1301="","",IF(COUNTIF($G$4:G1301,G1301)=1,MAX($C$4:C1300)+1,""))</f>
        <v>1199</v>
      </c>
      <c r="D1301" s="44">
        <v>1298</v>
      </c>
      <c r="E1301" s="50" t="s">
        <v>4795</v>
      </c>
      <c r="F1301" s="50" t="s">
        <v>8577</v>
      </c>
      <c r="G1301" s="50" t="s">
        <v>3122</v>
      </c>
      <c r="H1301" s="50" t="s">
        <v>3122</v>
      </c>
      <c r="I1301" s="50" t="s">
        <v>2389</v>
      </c>
      <c r="J1301" s="50">
        <v>2250454</v>
      </c>
      <c r="K1301" s="50" t="s">
        <v>7</v>
      </c>
      <c r="L1301" s="50" t="s">
        <v>2656</v>
      </c>
      <c r="M1301" s="50" t="s">
        <v>143</v>
      </c>
      <c r="N1301" s="50" t="s">
        <v>6272</v>
      </c>
      <c r="O1301" s="50">
        <v>1046533</v>
      </c>
      <c r="P1301" s="50" t="s">
        <v>6331</v>
      </c>
      <c r="Q1301" s="50" t="s">
        <v>3123</v>
      </c>
      <c r="R1301" s="50" t="s">
        <v>15</v>
      </c>
      <c r="S1301" s="50" t="s">
        <v>8578</v>
      </c>
      <c r="T1301" s="4" t="s">
        <v>8578</v>
      </c>
      <c r="U1301" s="4">
        <v>0</v>
      </c>
    </row>
    <row r="1302" spans="1:21" x14ac:dyDescent="0.25">
      <c r="A1302" s="44">
        <f>IF(IF(Helper_2!$C$3&lt;&gt;"",COUNTIF(G1302:H1302,"*"&amp;Helper_2!$C$3&amp;"*"),0)&gt;0,MAX($A$4:A1301)+1,0)</f>
        <v>0</v>
      </c>
      <c r="B1302" s="44">
        <v>1299</v>
      </c>
      <c r="C1302" s="44">
        <f>IF(E1302="","",IF(COUNTIF($G$4:G1302,G1302)=1,MAX($C$4:C1301)+1,""))</f>
        <v>1200</v>
      </c>
      <c r="D1302" s="44">
        <v>1299</v>
      </c>
      <c r="E1302" s="50" t="s">
        <v>4660</v>
      </c>
      <c r="F1302" s="50" t="s">
        <v>8343</v>
      </c>
      <c r="G1302" s="50" t="s">
        <v>1721</v>
      </c>
      <c r="H1302" s="50" t="s">
        <v>1721</v>
      </c>
      <c r="I1302" s="50" t="s">
        <v>2389</v>
      </c>
      <c r="J1302" s="50">
        <v>2249905</v>
      </c>
      <c r="K1302" s="50" t="s">
        <v>7</v>
      </c>
      <c r="L1302" s="50" t="s">
        <v>9</v>
      </c>
      <c r="M1302" s="50" t="s">
        <v>143</v>
      </c>
      <c r="N1302" s="50" t="s">
        <v>6261</v>
      </c>
      <c r="O1302" s="50">
        <v>994146</v>
      </c>
      <c r="P1302" s="50" t="s">
        <v>7159</v>
      </c>
      <c r="Q1302" s="50" t="s">
        <v>554</v>
      </c>
      <c r="R1302" s="50" t="s">
        <v>10</v>
      </c>
      <c r="S1302" s="50" t="s">
        <v>8344</v>
      </c>
      <c r="T1302" s="4" t="s">
        <v>8344</v>
      </c>
      <c r="U1302" s="4">
        <v>0</v>
      </c>
    </row>
    <row r="1303" spans="1:21" x14ac:dyDescent="0.25">
      <c r="A1303" s="44">
        <f>IF(IF(Helper_2!$C$3&lt;&gt;"",COUNTIF(G1303:H1303,"*"&amp;Helper_2!$C$3&amp;"*"),0)&gt;0,MAX($A$4:A1302)+1,0)</f>
        <v>0</v>
      </c>
      <c r="B1303" s="44">
        <v>1300</v>
      </c>
      <c r="C1303" s="44">
        <f>IF(E1303="","",IF(COUNTIF($G$4:G1303,G1303)=1,MAX($C$4:C1302)+1,""))</f>
        <v>1201</v>
      </c>
      <c r="D1303" s="44">
        <v>1300</v>
      </c>
      <c r="E1303" s="50" t="s">
        <v>5600</v>
      </c>
      <c r="F1303" s="50" t="s">
        <v>9836</v>
      </c>
      <c r="G1303" s="50" t="s">
        <v>2317</v>
      </c>
      <c r="H1303" s="50" t="s">
        <v>2317</v>
      </c>
      <c r="I1303" s="50" t="s">
        <v>2389</v>
      </c>
      <c r="J1303" s="50">
        <v>2249897</v>
      </c>
      <c r="K1303" s="50" t="s">
        <v>7</v>
      </c>
      <c r="L1303" s="50" t="s">
        <v>9</v>
      </c>
      <c r="M1303" s="50" t="s">
        <v>143</v>
      </c>
      <c r="N1303" s="50" t="s">
        <v>6263</v>
      </c>
      <c r="O1303" s="50">
        <v>963544</v>
      </c>
      <c r="P1303" s="50" t="s">
        <v>6371</v>
      </c>
      <c r="Q1303" s="50" t="s">
        <v>3688</v>
      </c>
      <c r="R1303" s="50" t="s">
        <v>10</v>
      </c>
      <c r="S1303" s="50" t="s">
        <v>9837</v>
      </c>
      <c r="T1303" s="4" t="s">
        <v>9837</v>
      </c>
      <c r="U1303" s="4">
        <v>6.0000000000000001E-3</v>
      </c>
    </row>
    <row r="1304" spans="1:21" x14ac:dyDescent="0.25">
      <c r="A1304" s="44">
        <f>IF(IF(Helper_2!$C$3&lt;&gt;"",COUNTIF(G1304:H1304,"*"&amp;Helper_2!$C$3&amp;"*"),0)&gt;0,MAX($A$4:A1303)+1,0)</f>
        <v>0</v>
      </c>
      <c r="B1304" s="44">
        <v>1301</v>
      </c>
      <c r="C1304" s="44">
        <f>IF(E1304="","",IF(COUNTIF($G$4:G1304,G1304)=1,MAX($C$4:C1303)+1,""))</f>
        <v>1202</v>
      </c>
      <c r="D1304" s="44">
        <v>1301</v>
      </c>
      <c r="E1304" s="50" t="s">
        <v>5597</v>
      </c>
      <c r="F1304" s="50" t="s">
        <v>9831</v>
      </c>
      <c r="G1304" s="50" t="s">
        <v>3684</v>
      </c>
      <c r="H1304" s="50" t="s">
        <v>3684</v>
      </c>
      <c r="I1304" s="50" t="s">
        <v>2389</v>
      </c>
      <c r="J1304" s="50">
        <v>2249894</v>
      </c>
      <c r="K1304" s="50" t="s">
        <v>7</v>
      </c>
      <c r="L1304" s="50" t="s">
        <v>2656</v>
      </c>
      <c r="M1304" s="50" t="s">
        <v>143</v>
      </c>
      <c r="N1304" s="50" t="s">
        <v>6263</v>
      </c>
      <c r="O1304" s="50">
        <v>963544</v>
      </c>
      <c r="P1304" s="50" t="s">
        <v>6371</v>
      </c>
      <c r="Q1304" s="50" t="s">
        <v>3685</v>
      </c>
      <c r="R1304" s="50" t="s">
        <v>15</v>
      </c>
      <c r="S1304" s="50" t="s">
        <v>11791</v>
      </c>
      <c r="T1304" s="4" t="s">
        <v>11791</v>
      </c>
      <c r="U1304" s="4">
        <v>1.44</v>
      </c>
    </row>
    <row r="1305" spans="1:21" x14ac:dyDescent="0.25">
      <c r="A1305" s="44">
        <f>IF(IF(Helper_2!$C$3&lt;&gt;"",COUNTIF(G1305:H1305,"*"&amp;Helper_2!$C$3&amp;"*"),0)&gt;0,MAX($A$4:A1304)+1,0)</f>
        <v>0</v>
      </c>
      <c r="B1305" s="44">
        <v>1302</v>
      </c>
      <c r="C1305" s="44">
        <f>IF(E1305="","",IF(COUNTIF($G$4:G1305,G1305)=1,MAX($C$4:C1304)+1,""))</f>
        <v>1203</v>
      </c>
      <c r="D1305" s="44">
        <v>1302</v>
      </c>
      <c r="E1305" s="50" t="s">
        <v>5596</v>
      </c>
      <c r="F1305" s="50" t="s">
        <v>11792</v>
      </c>
      <c r="G1305" s="50" t="s">
        <v>2314</v>
      </c>
      <c r="H1305" s="50" t="s">
        <v>2314</v>
      </c>
      <c r="I1305" s="50" t="s">
        <v>2389</v>
      </c>
      <c r="J1305" s="50">
        <v>2249891</v>
      </c>
      <c r="K1305" s="50" t="s">
        <v>7</v>
      </c>
      <c r="L1305" s="50" t="s">
        <v>9</v>
      </c>
      <c r="M1305" s="50" t="s">
        <v>143</v>
      </c>
      <c r="N1305" s="50" t="s">
        <v>6263</v>
      </c>
      <c r="O1305" s="50">
        <v>963544</v>
      </c>
      <c r="P1305" s="50" t="s">
        <v>6371</v>
      </c>
      <c r="Q1305" s="50" t="s">
        <v>3683</v>
      </c>
      <c r="R1305" s="50" t="s">
        <v>273</v>
      </c>
      <c r="S1305" s="50" t="s">
        <v>11793</v>
      </c>
      <c r="T1305" s="4" t="s">
        <v>11794</v>
      </c>
      <c r="U1305" s="4">
        <v>0</v>
      </c>
    </row>
    <row r="1306" spans="1:21" x14ac:dyDescent="0.25">
      <c r="A1306" s="44">
        <f>IF(IF(Helper_2!$C$3&lt;&gt;"",COUNTIF(G1306:H1306,"*"&amp;Helper_2!$C$3&amp;"*"),0)&gt;0,MAX($A$4:A1305)+1,0)</f>
        <v>0</v>
      </c>
      <c r="B1306" s="44">
        <v>1303</v>
      </c>
      <c r="C1306" s="44">
        <f>IF(E1306="","",IF(COUNTIF($G$4:G1306,G1306)=1,MAX($C$4:C1305)+1,""))</f>
        <v>1204</v>
      </c>
      <c r="D1306" s="44">
        <v>1303</v>
      </c>
      <c r="E1306" s="50" t="s">
        <v>5595</v>
      </c>
      <c r="F1306" s="50" t="s">
        <v>11795</v>
      </c>
      <c r="G1306" s="50" t="s">
        <v>2313</v>
      </c>
      <c r="H1306" s="50" t="s">
        <v>2313</v>
      </c>
      <c r="I1306" s="50" t="s">
        <v>2389</v>
      </c>
      <c r="J1306" s="50">
        <v>2249888</v>
      </c>
      <c r="K1306" s="50" t="s">
        <v>7</v>
      </c>
      <c r="L1306" s="50" t="s">
        <v>9</v>
      </c>
      <c r="M1306" s="50" t="s">
        <v>143</v>
      </c>
      <c r="N1306" s="50" t="s">
        <v>6263</v>
      </c>
      <c r="O1306" s="50">
        <v>963544</v>
      </c>
      <c r="P1306" s="50" t="s">
        <v>6371</v>
      </c>
      <c r="Q1306" s="50" t="s">
        <v>3682</v>
      </c>
      <c r="R1306" s="50" t="s">
        <v>273</v>
      </c>
      <c r="S1306" s="50" t="s">
        <v>11796</v>
      </c>
      <c r="T1306" s="4" t="s">
        <v>11797</v>
      </c>
      <c r="U1306" s="4">
        <v>0</v>
      </c>
    </row>
    <row r="1307" spans="1:21" x14ac:dyDescent="0.25">
      <c r="A1307" s="44">
        <f>IF(IF(Helper_2!$C$3&lt;&gt;"",COUNTIF(G1307:H1307,"*"&amp;Helper_2!$C$3&amp;"*"),0)&gt;0,MAX($A$4:A1306)+1,0)</f>
        <v>0</v>
      </c>
      <c r="B1307" s="44">
        <v>1304</v>
      </c>
      <c r="C1307" s="44">
        <f>IF(E1307="","",IF(COUNTIF($G$4:G1307,G1307)=1,MAX($C$4:C1306)+1,""))</f>
        <v>1205</v>
      </c>
      <c r="D1307" s="44">
        <v>1304</v>
      </c>
      <c r="E1307" s="50" t="s">
        <v>5594</v>
      </c>
      <c r="F1307" s="50" t="s">
        <v>11798</v>
      </c>
      <c r="G1307" s="50" t="s">
        <v>2312</v>
      </c>
      <c r="H1307" s="50" t="s">
        <v>2312</v>
      </c>
      <c r="I1307" s="50" t="s">
        <v>2389</v>
      </c>
      <c r="J1307" s="50">
        <v>2249846</v>
      </c>
      <c r="K1307" s="50" t="s">
        <v>7</v>
      </c>
      <c r="L1307" s="50" t="s">
        <v>9</v>
      </c>
      <c r="M1307" s="50" t="s">
        <v>143</v>
      </c>
      <c r="N1307" s="50" t="s">
        <v>6263</v>
      </c>
      <c r="O1307" s="50">
        <v>963544</v>
      </c>
      <c r="P1307" s="50" t="s">
        <v>6371</v>
      </c>
      <c r="Q1307" s="50" t="s">
        <v>3681</v>
      </c>
      <c r="R1307" s="50" t="s">
        <v>273</v>
      </c>
      <c r="S1307" s="50" t="s">
        <v>11799</v>
      </c>
      <c r="T1307" s="4" t="s">
        <v>11800</v>
      </c>
      <c r="U1307" s="4">
        <v>0</v>
      </c>
    </row>
    <row r="1308" spans="1:21" x14ac:dyDescent="0.25">
      <c r="A1308" s="44">
        <f>IF(IF(Helper_2!$C$3&lt;&gt;"",COUNTIF(G1308:H1308,"*"&amp;Helper_2!$C$3&amp;"*"),0)&gt;0,MAX($A$4:A1307)+1,0)</f>
        <v>0</v>
      </c>
      <c r="B1308" s="44">
        <v>1305</v>
      </c>
      <c r="C1308" s="44">
        <f>IF(E1308="","",IF(COUNTIF($G$4:G1308,G1308)=1,MAX($C$4:C1307)+1,""))</f>
        <v>1206</v>
      </c>
      <c r="D1308" s="44">
        <v>1305</v>
      </c>
      <c r="E1308" s="50" t="s">
        <v>5593</v>
      </c>
      <c r="F1308" s="50" t="s">
        <v>11801</v>
      </c>
      <c r="G1308" s="50" t="s">
        <v>2310</v>
      </c>
      <c r="H1308" s="50" t="s">
        <v>2310</v>
      </c>
      <c r="I1308" s="50" t="s">
        <v>2389</v>
      </c>
      <c r="J1308" s="50">
        <v>2249838</v>
      </c>
      <c r="K1308" s="50" t="s">
        <v>7</v>
      </c>
      <c r="L1308" s="50" t="s">
        <v>9</v>
      </c>
      <c r="M1308" s="50" t="s">
        <v>143</v>
      </c>
      <c r="N1308" s="50" t="s">
        <v>6263</v>
      </c>
      <c r="O1308" s="50">
        <v>963544</v>
      </c>
      <c r="P1308" s="50" t="s">
        <v>6371</v>
      </c>
      <c r="Q1308" s="50" t="s">
        <v>3680</v>
      </c>
      <c r="R1308" s="50" t="s">
        <v>273</v>
      </c>
      <c r="S1308" s="50" t="s">
        <v>11802</v>
      </c>
      <c r="T1308" s="4" t="s">
        <v>11802</v>
      </c>
      <c r="U1308" s="4">
        <v>0</v>
      </c>
    </row>
    <row r="1309" spans="1:21" x14ac:dyDescent="0.25">
      <c r="A1309" s="44">
        <f>IF(IF(Helper_2!$C$3&lt;&gt;"",COUNTIF(G1309:H1309,"*"&amp;Helper_2!$C$3&amp;"*"),0)&gt;0,MAX($A$4:A1308)+1,0)</f>
        <v>0</v>
      </c>
      <c r="B1309" s="44">
        <v>1306</v>
      </c>
      <c r="C1309" s="44">
        <f>IF(E1309="","",IF(COUNTIF($G$4:G1309,G1309)=1,MAX($C$4:C1308)+1,""))</f>
        <v>1207</v>
      </c>
      <c r="D1309" s="44">
        <v>1306</v>
      </c>
      <c r="E1309" s="50" t="s">
        <v>11803</v>
      </c>
      <c r="F1309" s="50" t="s">
        <v>11804</v>
      </c>
      <c r="G1309" s="50" t="s">
        <v>2311</v>
      </c>
      <c r="H1309" s="50" t="s">
        <v>2311</v>
      </c>
      <c r="I1309" s="50" t="s">
        <v>2389</v>
      </c>
      <c r="J1309" s="50">
        <v>2249830</v>
      </c>
      <c r="K1309" s="50" t="s">
        <v>7</v>
      </c>
      <c r="L1309" s="50" t="s">
        <v>9</v>
      </c>
      <c r="M1309" s="50" t="s">
        <v>143</v>
      </c>
      <c r="N1309" s="50" t="s">
        <v>6263</v>
      </c>
      <c r="O1309" s="50">
        <v>963544</v>
      </c>
      <c r="P1309" s="50" t="s">
        <v>6371</v>
      </c>
      <c r="Q1309" s="50" t="s">
        <v>11805</v>
      </c>
      <c r="R1309" s="50" t="s">
        <v>273</v>
      </c>
      <c r="S1309" s="50" t="s">
        <v>11806</v>
      </c>
      <c r="T1309" s="4" t="s">
        <v>11807</v>
      </c>
      <c r="U1309" s="4">
        <v>0</v>
      </c>
    </row>
    <row r="1310" spans="1:21" x14ac:dyDescent="0.25">
      <c r="A1310" s="44">
        <f>IF(IF(Helper_2!$C$3&lt;&gt;"",COUNTIF(G1310:H1310,"*"&amp;Helper_2!$C$3&amp;"*"),0)&gt;0,MAX($A$4:A1309)+1,0)</f>
        <v>0</v>
      </c>
      <c r="B1310" s="44">
        <v>1307</v>
      </c>
      <c r="C1310" s="44">
        <f>IF(E1310="","",IF(COUNTIF($G$4:G1310,G1310)=1,MAX($C$4:C1309)+1,""))</f>
        <v>1208</v>
      </c>
      <c r="D1310" s="44">
        <v>1307</v>
      </c>
      <c r="E1310" s="50" t="s">
        <v>5592</v>
      </c>
      <c r="F1310" s="50" t="s">
        <v>11808</v>
      </c>
      <c r="G1310" s="50" t="s">
        <v>2309</v>
      </c>
      <c r="H1310" s="50" t="s">
        <v>2309</v>
      </c>
      <c r="I1310" s="50" t="s">
        <v>2389</v>
      </c>
      <c r="J1310" s="50">
        <v>2249828</v>
      </c>
      <c r="K1310" s="50" t="s">
        <v>7</v>
      </c>
      <c r="L1310" s="50" t="s">
        <v>9</v>
      </c>
      <c r="M1310" s="50" t="s">
        <v>143</v>
      </c>
      <c r="N1310" s="50" t="s">
        <v>6263</v>
      </c>
      <c r="O1310" s="50">
        <v>963544</v>
      </c>
      <c r="P1310" s="50" t="s">
        <v>6371</v>
      </c>
      <c r="Q1310" s="50" t="s">
        <v>3679</v>
      </c>
      <c r="R1310" s="50" t="s">
        <v>273</v>
      </c>
      <c r="S1310" s="50" t="s">
        <v>11809</v>
      </c>
      <c r="T1310" s="4" t="s">
        <v>11810</v>
      </c>
      <c r="U1310" s="4">
        <v>0</v>
      </c>
    </row>
    <row r="1311" spans="1:21" x14ac:dyDescent="0.25">
      <c r="A1311" s="44">
        <f>IF(IF(Helper_2!$C$3&lt;&gt;"",COUNTIF(G1311:H1311,"*"&amp;Helper_2!$C$3&amp;"*"),0)&gt;0,MAX($A$4:A1310)+1,0)</f>
        <v>0</v>
      </c>
      <c r="B1311" s="44">
        <v>1308</v>
      </c>
      <c r="C1311" s="44">
        <f>IF(E1311="","",IF(COUNTIF($G$4:G1311,G1311)=1,MAX($C$4:C1310)+1,""))</f>
        <v>1209</v>
      </c>
      <c r="D1311" s="44">
        <v>1308</v>
      </c>
      <c r="E1311" s="50" t="s">
        <v>5591</v>
      </c>
      <c r="F1311" s="50" t="s">
        <v>11811</v>
      </c>
      <c r="G1311" s="50" t="s">
        <v>2308</v>
      </c>
      <c r="H1311" s="50" t="s">
        <v>2308</v>
      </c>
      <c r="I1311" s="50" t="s">
        <v>2389</v>
      </c>
      <c r="J1311" s="50">
        <v>2249817</v>
      </c>
      <c r="K1311" s="50" t="s">
        <v>7</v>
      </c>
      <c r="L1311" s="50" t="s">
        <v>9</v>
      </c>
      <c r="M1311" s="50" t="s">
        <v>143</v>
      </c>
      <c r="N1311" s="50" t="s">
        <v>6263</v>
      </c>
      <c r="O1311" s="50">
        <v>963544</v>
      </c>
      <c r="P1311" s="50" t="s">
        <v>6371</v>
      </c>
      <c r="Q1311" s="50" t="s">
        <v>3678</v>
      </c>
      <c r="R1311" s="50" t="s">
        <v>273</v>
      </c>
      <c r="S1311" s="50" t="s">
        <v>11812</v>
      </c>
      <c r="T1311" s="4" t="s">
        <v>11813</v>
      </c>
      <c r="U1311" s="4">
        <v>0</v>
      </c>
    </row>
    <row r="1312" spans="1:21" x14ac:dyDescent="0.25">
      <c r="A1312" s="44">
        <f>IF(IF(Helper_2!$C$3&lt;&gt;"",COUNTIF(G1312:H1312,"*"&amp;Helper_2!$C$3&amp;"*"),0)&gt;0,MAX($A$4:A1311)+1,0)</f>
        <v>0</v>
      </c>
      <c r="B1312" s="44">
        <v>1309</v>
      </c>
      <c r="C1312" s="44">
        <f>IF(E1312="","",IF(COUNTIF($G$4:G1312,G1312)=1,MAX($C$4:C1311)+1,""))</f>
        <v>1210</v>
      </c>
      <c r="D1312" s="44">
        <v>1309</v>
      </c>
      <c r="E1312" s="50" t="s">
        <v>11814</v>
      </c>
      <c r="F1312" s="50" t="s">
        <v>11815</v>
      </c>
      <c r="G1312" s="50" t="s">
        <v>2306</v>
      </c>
      <c r="H1312" s="50" t="s">
        <v>2306</v>
      </c>
      <c r="I1312" s="50" t="s">
        <v>2389</v>
      </c>
      <c r="J1312" s="50">
        <v>2249815</v>
      </c>
      <c r="K1312" s="50" t="s">
        <v>7</v>
      </c>
      <c r="L1312" s="50" t="s">
        <v>9</v>
      </c>
      <c r="M1312" s="50" t="s">
        <v>143</v>
      </c>
      <c r="N1312" s="50" t="s">
        <v>6263</v>
      </c>
      <c r="O1312" s="50">
        <v>963544</v>
      </c>
      <c r="P1312" s="50" t="s">
        <v>6371</v>
      </c>
      <c r="Q1312" s="50" t="s">
        <v>11816</v>
      </c>
      <c r="R1312" s="50" t="s">
        <v>273</v>
      </c>
      <c r="S1312" s="50" t="s">
        <v>11817</v>
      </c>
      <c r="T1312" s="4" t="s">
        <v>11818</v>
      </c>
      <c r="U1312" s="4">
        <v>0</v>
      </c>
    </row>
    <row r="1313" spans="1:21" x14ac:dyDescent="0.25">
      <c r="A1313" s="44">
        <f>IF(IF(Helper_2!$C$3&lt;&gt;"",COUNTIF(G1313:H1313,"*"&amp;Helper_2!$C$3&amp;"*"),0)&gt;0,MAX($A$4:A1312)+1,0)</f>
        <v>0</v>
      </c>
      <c r="B1313" s="44">
        <v>1310</v>
      </c>
      <c r="C1313" s="44">
        <f>IF(E1313="","",IF(COUNTIF($G$4:G1313,G1313)=1,MAX($C$4:C1312)+1,""))</f>
        <v>1211</v>
      </c>
      <c r="D1313" s="44">
        <v>1310</v>
      </c>
      <c r="E1313" s="50" t="s">
        <v>5590</v>
      </c>
      <c r="F1313" s="50" t="s">
        <v>11819</v>
      </c>
      <c r="G1313" s="50" t="s">
        <v>2307</v>
      </c>
      <c r="H1313" s="50" t="s">
        <v>2307</v>
      </c>
      <c r="I1313" s="50" t="s">
        <v>2389</v>
      </c>
      <c r="J1313" s="50">
        <v>2249813</v>
      </c>
      <c r="K1313" s="50" t="s">
        <v>7</v>
      </c>
      <c r="L1313" s="50" t="s">
        <v>9</v>
      </c>
      <c r="M1313" s="50" t="s">
        <v>143</v>
      </c>
      <c r="N1313" s="50" t="s">
        <v>6263</v>
      </c>
      <c r="O1313" s="50">
        <v>963544</v>
      </c>
      <c r="P1313" s="50" t="s">
        <v>6371</v>
      </c>
      <c r="Q1313" s="50" t="s">
        <v>3677</v>
      </c>
      <c r="R1313" s="50" t="s">
        <v>273</v>
      </c>
      <c r="S1313" s="50" t="s">
        <v>11820</v>
      </c>
      <c r="T1313" s="4" t="s">
        <v>11821</v>
      </c>
      <c r="U1313" s="4">
        <v>0</v>
      </c>
    </row>
    <row r="1314" spans="1:21" x14ac:dyDescent="0.25">
      <c r="A1314" s="44">
        <f>IF(IF(Helper_2!$C$3&lt;&gt;"",COUNTIF(G1314:H1314,"*"&amp;Helper_2!$C$3&amp;"*"),0)&gt;0,MAX($A$4:A1313)+1,0)</f>
        <v>0</v>
      </c>
      <c r="B1314" s="44">
        <v>1311</v>
      </c>
      <c r="C1314" s="44">
        <f>IF(E1314="","",IF(COUNTIF($G$4:G1314,G1314)=1,MAX($C$4:C1313)+1,""))</f>
        <v>1212</v>
      </c>
      <c r="D1314" s="44">
        <v>1311</v>
      </c>
      <c r="E1314" s="50" t="s">
        <v>5677</v>
      </c>
      <c r="F1314" s="50" t="s">
        <v>9972</v>
      </c>
      <c r="G1314" s="50" t="s">
        <v>3772</v>
      </c>
      <c r="H1314" s="50" t="s">
        <v>3772</v>
      </c>
      <c r="I1314" s="50" t="s">
        <v>2389</v>
      </c>
      <c r="J1314" s="50">
        <v>2249811</v>
      </c>
      <c r="K1314" s="50" t="s">
        <v>7</v>
      </c>
      <c r="L1314" s="50" t="s">
        <v>2661</v>
      </c>
      <c r="M1314" s="50" t="s">
        <v>143</v>
      </c>
      <c r="N1314" s="50" t="s">
        <v>6261</v>
      </c>
      <c r="O1314" s="50">
        <v>1000789</v>
      </c>
      <c r="P1314" s="50" t="s">
        <v>7150</v>
      </c>
      <c r="Q1314" s="50" t="s">
        <v>3773</v>
      </c>
      <c r="R1314" s="50" t="s">
        <v>10</v>
      </c>
      <c r="S1314" s="50" t="s">
        <v>9973</v>
      </c>
      <c r="T1314" s="4" t="s">
        <v>9973</v>
      </c>
      <c r="U1314" s="4">
        <v>7.0000000000000007E-2</v>
      </c>
    </row>
    <row r="1315" spans="1:21" x14ac:dyDescent="0.25">
      <c r="A1315" s="44">
        <f>IF(IF(Helper_2!$C$3&lt;&gt;"",COUNTIF(G1315:H1315,"*"&amp;Helper_2!$C$3&amp;"*"),0)&gt;0,MAX($A$4:A1314)+1,0)</f>
        <v>0</v>
      </c>
      <c r="B1315" s="44">
        <v>1312</v>
      </c>
      <c r="C1315" s="44">
        <f>IF(E1315="","",IF(COUNTIF($G$4:G1315,G1315)=1,MAX($C$4:C1314)+1,""))</f>
        <v>1213</v>
      </c>
      <c r="D1315" s="44">
        <v>1312</v>
      </c>
      <c r="E1315" s="50" t="s">
        <v>5588</v>
      </c>
      <c r="F1315" s="50" t="s">
        <v>9829</v>
      </c>
      <c r="G1315" s="50" t="s">
        <v>3674</v>
      </c>
      <c r="H1315" s="50" t="s">
        <v>3674</v>
      </c>
      <c r="I1315" s="50" t="s">
        <v>2389</v>
      </c>
      <c r="J1315" s="50">
        <v>2249808</v>
      </c>
      <c r="K1315" s="50" t="s">
        <v>7</v>
      </c>
      <c r="L1315" s="50" t="s">
        <v>2661</v>
      </c>
      <c r="M1315" s="50" t="s">
        <v>143</v>
      </c>
      <c r="N1315" s="50" t="s">
        <v>6261</v>
      </c>
      <c r="O1315" s="50">
        <v>1000789</v>
      </c>
      <c r="P1315" s="50" t="s">
        <v>7150</v>
      </c>
      <c r="Q1315" s="50" t="s">
        <v>3675</v>
      </c>
      <c r="R1315" s="50" t="s">
        <v>10</v>
      </c>
      <c r="S1315" s="50" t="s">
        <v>9830</v>
      </c>
      <c r="T1315" s="4" t="s">
        <v>9830</v>
      </c>
      <c r="U1315" s="4">
        <v>3.02</v>
      </c>
    </row>
    <row r="1316" spans="1:21" x14ac:dyDescent="0.25">
      <c r="A1316" s="44">
        <f>IF(IF(Helper_2!$C$3&lt;&gt;"",COUNTIF(G1316:H1316,"*"&amp;Helper_2!$C$3&amp;"*"),0)&gt;0,MAX($A$4:A1315)+1,0)</f>
        <v>0</v>
      </c>
      <c r="B1316" s="44">
        <v>1313</v>
      </c>
      <c r="C1316" s="44">
        <f>IF(E1316="","",IF(COUNTIF($G$4:G1316,G1316)=1,MAX($C$4:C1315)+1,""))</f>
        <v>1214</v>
      </c>
      <c r="D1316" s="44">
        <v>1313</v>
      </c>
      <c r="E1316" s="50" t="s">
        <v>5676</v>
      </c>
      <c r="F1316" s="50" t="s">
        <v>9970</v>
      </c>
      <c r="G1316" s="50" t="s">
        <v>3770</v>
      </c>
      <c r="H1316" s="50" t="s">
        <v>3770</v>
      </c>
      <c r="I1316" s="50" t="s">
        <v>2389</v>
      </c>
      <c r="J1316" s="50">
        <v>2249806</v>
      </c>
      <c r="K1316" s="50" t="s">
        <v>7</v>
      </c>
      <c r="L1316" s="50" t="s">
        <v>2661</v>
      </c>
      <c r="M1316" s="50" t="s">
        <v>143</v>
      </c>
      <c r="N1316" s="50" t="s">
        <v>6261</v>
      </c>
      <c r="O1316" s="50">
        <v>1000789</v>
      </c>
      <c r="P1316" s="50" t="s">
        <v>7150</v>
      </c>
      <c r="Q1316" s="50" t="s">
        <v>3771</v>
      </c>
      <c r="R1316" s="50" t="s">
        <v>10</v>
      </c>
      <c r="S1316" s="50" t="s">
        <v>9971</v>
      </c>
      <c r="T1316" s="4" t="s">
        <v>9971</v>
      </c>
      <c r="U1316" s="4">
        <v>0.4</v>
      </c>
    </row>
    <row r="1317" spans="1:21" x14ac:dyDescent="0.25">
      <c r="A1317" s="44">
        <f>IF(IF(Helper_2!$C$3&lt;&gt;"",COUNTIF(G1317:H1317,"*"&amp;Helper_2!$C$3&amp;"*"),0)&gt;0,MAX($A$4:A1316)+1,0)</f>
        <v>0</v>
      </c>
      <c r="B1317" s="44">
        <v>1314</v>
      </c>
      <c r="C1317" s="44">
        <f>IF(E1317="","",IF(COUNTIF($G$4:G1317,G1317)=1,MAX($C$4:C1316)+1,""))</f>
        <v>1215</v>
      </c>
      <c r="D1317" s="44">
        <v>1314</v>
      </c>
      <c r="E1317" s="50" t="s">
        <v>5323</v>
      </c>
      <c r="F1317" s="50" t="s">
        <v>11822</v>
      </c>
      <c r="G1317" s="50" t="s">
        <v>2149</v>
      </c>
      <c r="H1317" s="50" t="s">
        <v>2149</v>
      </c>
      <c r="I1317" s="50" t="s">
        <v>2389</v>
      </c>
      <c r="J1317" s="50">
        <v>2249797</v>
      </c>
      <c r="K1317" s="50" t="s">
        <v>7</v>
      </c>
      <c r="L1317" s="50" t="s">
        <v>9</v>
      </c>
      <c r="M1317" s="50" t="s">
        <v>143</v>
      </c>
      <c r="N1317" s="50" t="s">
        <v>6261</v>
      </c>
      <c r="O1317" s="50">
        <v>1000789</v>
      </c>
      <c r="P1317" s="50" t="s">
        <v>7150</v>
      </c>
      <c r="Q1317" s="50" t="s">
        <v>3475</v>
      </c>
      <c r="R1317" s="50" t="s">
        <v>15</v>
      </c>
      <c r="S1317" s="50" t="s">
        <v>11823</v>
      </c>
      <c r="T1317" s="4" t="s">
        <v>11823</v>
      </c>
      <c r="U1317" s="4">
        <v>0</v>
      </c>
    </row>
    <row r="1318" spans="1:21" x14ac:dyDescent="0.25">
      <c r="A1318" s="44">
        <f>IF(IF(Helper_2!$C$3&lt;&gt;"",COUNTIF(G1318:H1318,"*"&amp;Helper_2!$C$3&amp;"*"),0)&gt;0,MAX($A$4:A1317)+1,0)</f>
        <v>0</v>
      </c>
      <c r="B1318" s="44">
        <v>1315</v>
      </c>
      <c r="C1318" s="44">
        <f>IF(E1318="","",IF(COUNTIF($G$4:G1318,G1318)=1,MAX($C$4:C1317)+1,""))</f>
        <v>1216</v>
      </c>
      <c r="D1318" s="44">
        <v>1315</v>
      </c>
      <c r="E1318" s="50" t="s">
        <v>5698</v>
      </c>
      <c r="F1318" s="50" t="s">
        <v>9997</v>
      </c>
      <c r="G1318" s="50" t="s">
        <v>3792</v>
      </c>
      <c r="H1318" s="50" t="s">
        <v>3792</v>
      </c>
      <c r="I1318" s="50" t="s">
        <v>2389</v>
      </c>
      <c r="J1318" s="50">
        <v>2249794</v>
      </c>
      <c r="K1318" s="50" t="s">
        <v>7</v>
      </c>
      <c r="L1318" s="50" t="s">
        <v>2661</v>
      </c>
      <c r="M1318" s="50" t="s">
        <v>143</v>
      </c>
      <c r="N1318" s="50" t="s">
        <v>6261</v>
      </c>
      <c r="O1318" s="50">
        <v>1000789</v>
      </c>
      <c r="P1318" s="50" t="s">
        <v>7150</v>
      </c>
      <c r="Q1318" s="50" t="s">
        <v>3793</v>
      </c>
      <c r="R1318" s="50" t="s">
        <v>15</v>
      </c>
      <c r="S1318" s="50" t="s">
        <v>9998</v>
      </c>
      <c r="T1318" s="4" t="s">
        <v>9998</v>
      </c>
      <c r="U1318" s="4">
        <v>6</v>
      </c>
    </row>
    <row r="1319" spans="1:21" x14ac:dyDescent="0.25">
      <c r="A1319" s="44">
        <f>IF(IF(Helper_2!$C$3&lt;&gt;"",COUNTIF(G1319:H1319,"*"&amp;Helper_2!$C$3&amp;"*"),0)&gt;0,MAX($A$4:A1318)+1,0)</f>
        <v>0</v>
      </c>
      <c r="B1319" s="44">
        <v>1316</v>
      </c>
      <c r="C1319" s="44">
        <f>IF(E1319="","",IF(COUNTIF($G$4:G1319,G1319)=1,MAX($C$4:C1318)+1,""))</f>
        <v>1217</v>
      </c>
      <c r="D1319" s="44">
        <v>1316</v>
      </c>
      <c r="E1319" s="50" t="s">
        <v>5696</v>
      </c>
      <c r="F1319" s="50" t="s">
        <v>11824</v>
      </c>
      <c r="G1319" s="50" t="s">
        <v>2363</v>
      </c>
      <c r="H1319" s="50" t="s">
        <v>2363</v>
      </c>
      <c r="I1319" s="50" t="s">
        <v>2389</v>
      </c>
      <c r="J1319" s="50">
        <v>2249791</v>
      </c>
      <c r="K1319" s="50" t="s">
        <v>7</v>
      </c>
      <c r="L1319" s="50" t="s">
        <v>9</v>
      </c>
      <c r="M1319" s="50" t="s">
        <v>143</v>
      </c>
      <c r="N1319" s="50" t="s">
        <v>6261</v>
      </c>
      <c r="O1319" s="50">
        <v>1000789</v>
      </c>
      <c r="P1319" s="50" t="s">
        <v>7150</v>
      </c>
      <c r="Q1319" s="50" t="s">
        <v>3790</v>
      </c>
      <c r="R1319" s="50" t="s">
        <v>15</v>
      </c>
      <c r="S1319" s="50" t="s">
        <v>11825</v>
      </c>
      <c r="T1319" s="4" t="s">
        <v>11825</v>
      </c>
      <c r="U1319" s="4">
        <v>0</v>
      </c>
    </row>
    <row r="1320" spans="1:21" x14ac:dyDescent="0.25">
      <c r="A1320" s="44">
        <f>IF(IF(Helper_2!$C$3&lt;&gt;"",COUNTIF(G1320:H1320,"*"&amp;Helper_2!$C$3&amp;"*"),0)&gt;0,MAX($A$4:A1319)+1,0)</f>
        <v>0</v>
      </c>
      <c r="B1320" s="44">
        <v>1317</v>
      </c>
      <c r="C1320" s="44">
        <f>IF(E1320="","",IF(COUNTIF($G$4:G1320,G1320)=1,MAX($C$4:C1319)+1,""))</f>
        <v>1218</v>
      </c>
      <c r="D1320" s="44">
        <v>1317</v>
      </c>
      <c r="E1320" s="50" t="s">
        <v>5248</v>
      </c>
      <c r="F1320" s="50" t="s">
        <v>9267</v>
      </c>
      <c r="G1320" s="50" t="s">
        <v>3429</v>
      </c>
      <c r="H1320" s="50" t="s">
        <v>3429</v>
      </c>
      <c r="I1320" s="50" t="s">
        <v>2389</v>
      </c>
      <c r="J1320" s="50">
        <v>2249789</v>
      </c>
      <c r="K1320" s="50" t="s">
        <v>7</v>
      </c>
      <c r="L1320" s="50" t="s">
        <v>2656</v>
      </c>
      <c r="M1320" s="50" t="s">
        <v>143</v>
      </c>
      <c r="N1320" s="50" t="s">
        <v>6261</v>
      </c>
      <c r="O1320" s="50">
        <v>1000789</v>
      </c>
      <c r="P1320" s="50" t="s">
        <v>7150</v>
      </c>
      <c r="Q1320" s="50" t="s">
        <v>3430</v>
      </c>
      <c r="R1320" s="50" t="s">
        <v>15</v>
      </c>
      <c r="S1320" s="50" t="s">
        <v>9268</v>
      </c>
      <c r="T1320" s="4" t="s">
        <v>9268</v>
      </c>
      <c r="U1320" s="4">
        <v>0</v>
      </c>
    </row>
    <row r="1321" spans="1:21" x14ac:dyDescent="0.25">
      <c r="A1321" s="44">
        <f>IF(IF(Helper_2!$C$3&lt;&gt;"",COUNTIF(G1321:H1321,"*"&amp;Helper_2!$C$3&amp;"*"),0)&gt;0,MAX($A$4:A1320)+1,0)</f>
        <v>0</v>
      </c>
      <c r="B1321" s="44">
        <v>1318</v>
      </c>
      <c r="C1321" s="44">
        <f>IF(E1321="","",IF(COUNTIF($G$4:G1321,G1321)=1,MAX($C$4:C1320)+1,""))</f>
        <v>1219</v>
      </c>
      <c r="D1321" s="44">
        <v>1318</v>
      </c>
      <c r="E1321" s="50" t="s">
        <v>5247</v>
      </c>
      <c r="F1321" s="50" t="s">
        <v>9265</v>
      </c>
      <c r="G1321" s="50" t="s">
        <v>2095</v>
      </c>
      <c r="H1321" s="50" t="s">
        <v>2095</v>
      </c>
      <c r="I1321" s="50" t="s">
        <v>2389</v>
      </c>
      <c r="J1321" s="50">
        <v>2249786</v>
      </c>
      <c r="K1321" s="50" t="s">
        <v>7</v>
      </c>
      <c r="L1321" s="50" t="s">
        <v>9</v>
      </c>
      <c r="M1321" s="50" t="s">
        <v>143</v>
      </c>
      <c r="N1321" s="50" t="s">
        <v>6261</v>
      </c>
      <c r="O1321" s="50">
        <v>1000789</v>
      </c>
      <c r="P1321" s="50" t="s">
        <v>7150</v>
      </c>
      <c r="Q1321" s="50" t="s">
        <v>3428</v>
      </c>
      <c r="R1321" s="50" t="s">
        <v>15</v>
      </c>
      <c r="S1321" s="50" t="s">
        <v>9266</v>
      </c>
      <c r="T1321" s="4" t="s">
        <v>9266</v>
      </c>
      <c r="U1321" s="4">
        <v>8.8000000000000007</v>
      </c>
    </row>
    <row r="1322" spans="1:21" x14ac:dyDescent="0.25">
      <c r="A1322" s="44">
        <f>IF(IF(Helper_2!$C$3&lt;&gt;"",COUNTIF(G1322:H1322,"*"&amp;Helper_2!$C$3&amp;"*"),0)&gt;0,MAX($A$4:A1321)+1,0)</f>
        <v>0</v>
      </c>
      <c r="B1322" s="44">
        <v>1319</v>
      </c>
      <c r="C1322" s="44">
        <f>IF(E1322="","",IF(COUNTIF($G$4:G1322,G1322)=1,MAX($C$4:C1321)+1,""))</f>
        <v>1220</v>
      </c>
      <c r="D1322" s="44">
        <v>1319</v>
      </c>
      <c r="E1322" s="50" t="s">
        <v>5584</v>
      </c>
      <c r="F1322" s="50" t="s">
        <v>9822</v>
      </c>
      <c r="G1322" s="50" t="s">
        <v>3672</v>
      </c>
      <c r="H1322" s="50" t="s">
        <v>3672</v>
      </c>
      <c r="I1322" s="50" t="s">
        <v>2389</v>
      </c>
      <c r="J1322" s="50">
        <v>2249737</v>
      </c>
      <c r="K1322" s="50" t="s">
        <v>7</v>
      </c>
      <c r="L1322" s="50" t="s">
        <v>2661</v>
      </c>
      <c r="M1322" s="50" t="s">
        <v>143</v>
      </c>
      <c r="N1322" s="50" t="s">
        <v>6261</v>
      </c>
      <c r="O1322" s="50">
        <v>1000789</v>
      </c>
      <c r="P1322" s="50" t="s">
        <v>7150</v>
      </c>
      <c r="Q1322" s="50" t="s">
        <v>3673</v>
      </c>
      <c r="R1322" s="50" t="s">
        <v>15</v>
      </c>
      <c r="S1322" s="50" t="s">
        <v>11826</v>
      </c>
      <c r="T1322" s="4" t="s">
        <v>11826</v>
      </c>
      <c r="U1322" s="4">
        <v>0</v>
      </c>
    </row>
    <row r="1323" spans="1:21" x14ac:dyDescent="0.25">
      <c r="A1323" s="44">
        <f>IF(IF(Helper_2!$C$3&lt;&gt;"",COUNTIF(G1323:H1323,"*"&amp;Helper_2!$C$3&amp;"*"),0)&gt;0,MAX($A$4:A1322)+1,0)</f>
        <v>0</v>
      </c>
      <c r="B1323" s="44">
        <v>1320</v>
      </c>
      <c r="C1323" s="44">
        <f>IF(E1323="","",IF(COUNTIF($G$4:G1323,G1323)=1,MAX($C$4:C1322)+1,""))</f>
        <v>1221</v>
      </c>
      <c r="D1323" s="44">
        <v>1320</v>
      </c>
      <c r="E1323" s="50" t="s">
        <v>5583</v>
      </c>
      <c r="F1323" s="50" t="s">
        <v>11827</v>
      </c>
      <c r="G1323" s="50" t="s">
        <v>2301</v>
      </c>
      <c r="H1323" s="50" t="s">
        <v>2301</v>
      </c>
      <c r="I1323" s="50" t="s">
        <v>2389</v>
      </c>
      <c r="J1323" s="50">
        <v>2249717</v>
      </c>
      <c r="K1323" s="50" t="s">
        <v>7</v>
      </c>
      <c r="L1323" s="50" t="s">
        <v>9</v>
      </c>
      <c r="M1323" s="50" t="s">
        <v>143</v>
      </c>
      <c r="N1323" s="50" t="s">
        <v>6261</v>
      </c>
      <c r="O1323" s="50">
        <v>1000789</v>
      </c>
      <c r="P1323" s="50" t="s">
        <v>7150</v>
      </c>
      <c r="Q1323" s="50" t="s">
        <v>3671</v>
      </c>
      <c r="R1323" s="50" t="s">
        <v>15</v>
      </c>
      <c r="S1323" s="50" t="s">
        <v>11828</v>
      </c>
      <c r="T1323" s="4" t="s">
        <v>11828</v>
      </c>
      <c r="U1323" s="4">
        <v>0</v>
      </c>
    </row>
    <row r="1324" spans="1:21" x14ac:dyDescent="0.25">
      <c r="A1324" s="44">
        <f>IF(IF(Helper_2!$C$3&lt;&gt;"",COUNTIF(G1324:H1324,"*"&amp;Helper_2!$C$3&amp;"*"),0)&gt;0,MAX($A$4:A1323)+1,0)</f>
        <v>0</v>
      </c>
      <c r="B1324" s="44">
        <v>1321</v>
      </c>
      <c r="C1324" s="44">
        <f>IF(E1324="","",IF(COUNTIF($G$4:G1324,G1324)=1,MAX($C$4:C1323)+1,""))</f>
        <v>1222</v>
      </c>
      <c r="D1324" s="44">
        <v>1321</v>
      </c>
      <c r="E1324" s="50" t="s">
        <v>5581</v>
      </c>
      <c r="F1324" s="50" t="s">
        <v>11829</v>
      </c>
      <c r="G1324" s="50" t="s">
        <v>2299</v>
      </c>
      <c r="H1324" s="50" t="s">
        <v>2299</v>
      </c>
      <c r="I1324" s="50" t="s">
        <v>2389</v>
      </c>
      <c r="J1324" s="50">
        <v>2249715</v>
      </c>
      <c r="K1324" s="50" t="s">
        <v>7</v>
      </c>
      <c r="L1324" s="50" t="s">
        <v>9</v>
      </c>
      <c r="M1324" s="50" t="s">
        <v>143</v>
      </c>
      <c r="N1324" s="50" t="s">
        <v>6261</v>
      </c>
      <c r="O1324" s="50">
        <v>1000789</v>
      </c>
      <c r="P1324" s="50" t="s">
        <v>7150</v>
      </c>
      <c r="Q1324" s="50" t="s">
        <v>3669</v>
      </c>
      <c r="R1324" s="50" t="s">
        <v>15</v>
      </c>
      <c r="S1324" s="50" t="s">
        <v>11830</v>
      </c>
      <c r="T1324" s="4" t="s">
        <v>11830</v>
      </c>
      <c r="U1324" s="4">
        <v>0</v>
      </c>
    </row>
    <row r="1325" spans="1:21" x14ac:dyDescent="0.25">
      <c r="A1325" s="44">
        <f>IF(IF(Helper_2!$C$3&lt;&gt;"",COUNTIF(G1325:H1325,"*"&amp;Helper_2!$C$3&amp;"*"),0)&gt;0,MAX($A$4:A1324)+1,0)</f>
        <v>0</v>
      </c>
      <c r="B1325" s="44">
        <v>1322</v>
      </c>
      <c r="C1325" s="44">
        <f>IF(E1325="","",IF(COUNTIF($G$4:G1325,G1325)=1,MAX($C$4:C1324)+1,""))</f>
        <v>1223</v>
      </c>
      <c r="D1325" s="44">
        <v>1322</v>
      </c>
      <c r="E1325" s="50" t="s">
        <v>5287</v>
      </c>
      <c r="F1325" s="50" t="s">
        <v>9327</v>
      </c>
      <c r="G1325" s="50" t="s">
        <v>2124</v>
      </c>
      <c r="H1325" s="50" t="s">
        <v>2124</v>
      </c>
      <c r="I1325" s="50" t="s">
        <v>2389</v>
      </c>
      <c r="J1325" s="50">
        <v>2249713</v>
      </c>
      <c r="K1325" s="50" t="s">
        <v>7</v>
      </c>
      <c r="L1325" s="50" t="s">
        <v>9</v>
      </c>
      <c r="M1325" s="50" t="s">
        <v>143</v>
      </c>
      <c r="N1325" s="50" t="s">
        <v>6261</v>
      </c>
      <c r="O1325" s="50">
        <v>1000789</v>
      </c>
      <c r="P1325" s="50" t="s">
        <v>7150</v>
      </c>
      <c r="Q1325" s="50" t="s">
        <v>857</v>
      </c>
      <c r="R1325" s="50" t="s">
        <v>10</v>
      </c>
      <c r="S1325" s="50" t="s">
        <v>9328</v>
      </c>
      <c r="T1325" s="4" t="s">
        <v>9328</v>
      </c>
      <c r="U1325" s="4">
        <v>0.108</v>
      </c>
    </row>
    <row r="1326" spans="1:21" x14ac:dyDescent="0.25">
      <c r="A1326" s="44">
        <f>IF(IF(Helper_2!$C$3&lt;&gt;"",COUNTIF(G1326:H1326,"*"&amp;Helper_2!$C$3&amp;"*"),0)&gt;0,MAX($A$4:A1325)+1,0)</f>
        <v>0</v>
      </c>
      <c r="B1326" s="44">
        <v>1323</v>
      </c>
      <c r="C1326" s="44">
        <f>IF(E1326="","",IF(COUNTIF($G$4:G1326,G1326)=1,MAX($C$4:C1325)+1,""))</f>
        <v>1224</v>
      </c>
      <c r="D1326" s="44">
        <v>1323</v>
      </c>
      <c r="E1326" s="50" t="s">
        <v>5557</v>
      </c>
      <c r="F1326" s="50" t="s">
        <v>9793</v>
      </c>
      <c r="G1326" s="50" t="s">
        <v>3651</v>
      </c>
      <c r="H1326" s="50" t="s">
        <v>3651</v>
      </c>
      <c r="I1326" s="50" t="s">
        <v>2389</v>
      </c>
      <c r="J1326" s="50">
        <v>2249711</v>
      </c>
      <c r="K1326" s="50" t="s">
        <v>7</v>
      </c>
      <c r="L1326" s="50" t="s">
        <v>2661</v>
      </c>
      <c r="M1326" s="50" t="s">
        <v>143</v>
      </c>
      <c r="N1326" s="50" t="s">
        <v>6261</v>
      </c>
      <c r="O1326" s="50">
        <v>1000789</v>
      </c>
      <c r="P1326" s="50" t="s">
        <v>7150</v>
      </c>
      <c r="Q1326" s="50" t="s">
        <v>5558</v>
      </c>
      <c r="R1326" s="50" t="s">
        <v>8</v>
      </c>
      <c r="S1326" s="50" t="s">
        <v>9794</v>
      </c>
      <c r="T1326" s="4" t="s">
        <v>9795</v>
      </c>
      <c r="U1326" s="4">
        <v>0</v>
      </c>
    </row>
    <row r="1327" spans="1:21" x14ac:dyDescent="0.25">
      <c r="A1327" s="44">
        <f>IF(IF(Helper_2!$C$3&lt;&gt;"",COUNTIF(G1327:H1327,"*"&amp;Helper_2!$C$3&amp;"*"),0)&gt;0,MAX($A$4:A1326)+1,0)</f>
        <v>0</v>
      </c>
      <c r="B1327" s="44">
        <v>1324</v>
      </c>
      <c r="C1327" s="44">
        <f>IF(E1327="","",IF(COUNTIF($G$4:G1327,G1327)=1,MAX($C$4:C1326)+1,""))</f>
        <v>1225</v>
      </c>
      <c r="D1327" s="44">
        <v>1324</v>
      </c>
      <c r="E1327" s="50" t="s">
        <v>5555</v>
      </c>
      <c r="F1327" s="50" t="s">
        <v>9790</v>
      </c>
      <c r="G1327" s="50" t="s">
        <v>3650</v>
      </c>
      <c r="H1327" s="50" t="s">
        <v>3650</v>
      </c>
      <c r="I1327" s="50" t="s">
        <v>2389</v>
      </c>
      <c r="J1327" s="50">
        <v>2249707</v>
      </c>
      <c r="K1327" s="50" t="s">
        <v>7</v>
      </c>
      <c r="L1327" s="50" t="s">
        <v>2661</v>
      </c>
      <c r="M1327" s="50" t="s">
        <v>143</v>
      </c>
      <c r="N1327" s="50" t="s">
        <v>6261</v>
      </c>
      <c r="O1327" s="50">
        <v>1000789</v>
      </c>
      <c r="P1327" s="50" t="s">
        <v>7150</v>
      </c>
      <c r="Q1327" s="50" t="s">
        <v>5556</v>
      </c>
      <c r="R1327" s="50" t="s">
        <v>8</v>
      </c>
      <c r="S1327" s="50" t="s">
        <v>9791</v>
      </c>
      <c r="T1327" s="4" t="s">
        <v>9792</v>
      </c>
      <c r="U1327" s="4">
        <v>0</v>
      </c>
    </row>
    <row r="1328" spans="1:21" x14ac:dyDescent="0.25">
      <c r="A1328" s="44">
        <f>IF(IF(Helper_2!$C$3&lt;&gt;"",COUNTIF(G1328:H1328,"*"&amp;Helper_2!$C$3&amp;"*"),0)&gt;0,MAX($A$4:A1327)+1,0)</f>
        <v>0</v>
      </c>
      <c r="B1328" s="44">
        <v>1325</v>
      </c>
      <c r="C1328" s="44">
        <f>IF(E1328="","",IF(COUNTIF($G$4:G1328,G1328)=1,MAX($C$4:C1327)+1,""))</f>
        <v>1226</v>
      </c>
      <c r="D1328" s="44">
        <v>1325</v>
      </c>
      <c r="E1328" s="50" t="s">
        <v>5553</v>
      </c>
      <c r="F1328" s="50" t="s">
        <v>9787</v>
      </c>
      <c r="G1328" s="50" t="s">
        <v>3649</v>
      </c>
      <c r="H1328" s="50" t="s">
        <v>3649</v>
      </c>
      <c r="I1328" s="50" t="s">
        <v>2389</v>
      </c>
      <c r="J1328" s="50">
        <v>2249695</v>
      </c>
      <c r="K1328" s="50" t="s">
        <v>7</v>
      </c>
      <c r="L1328" s="50" t="s">
        <v>2661</v>
      </c>
      <c r="M1328" s="50" t="s">
        <v>143</v>
      </c>
      <c r="N1328" s="50" t="s">
        <v>6261</v>
      </c>
      <c r="O1328" s="50">
        <v>1000789</v>
      </c>
      <c r="P1328" s="50" t="s">
        <v>7150</v>
      </c>
      <c r="Q1328" s="50" t="s">
        <v>5554</v>
      </c>
      <c r="R1328" s="50" t="s">
        <v>8</v>
      </c>
      <c r="S1328" s="50" t="s">
        <v>9788</v>
      </c>
      <c r="T1328" s="4" t="s">
        <v>9789</v>
      </c>
      <c r="U1328" s="4">
        <v>1</v>
      </c>
    </row>
    <row r="1329" spans="1:21" x14ac:dyDescent="0.25">
      <c r="A1329" s="44">
        <f>IF(IF(Helper_2!$C$3&lt;&gt;"",COUNTIF(G1329:H1329,"*"&amp;Helper_2!$C$3&amp;"*"),0)&gt;0,MAX($A$4:A1328)+1,0)</f>
        <v>0</v>
      </c>
      <c r="B1329" s="44">
        <v>1326</v>
      </c>
      <c r="C1329" s="44">
        <f>IF(E1329="","",IF(COUNTIF($G$4:G1329,G1329)=1,MAX($C$4:C1328)+1,""))</f>
        <v>1227</v>
      </c>
      <c r="D1329" s="44">
        <v>1326</v>
      </c>
      <c r="E1329" s="50" t="s">
        <v>5439</v>
      </c>
      <c r="F1329" s="50" t="s">
        <v>9597</v>
      </c>
      <c r="G1329" s="50" t="s">
        <v>3564</v>
      </c>
      <c r="H1329" s="50" t="s">
        <v>3564</v>
      </c>
      <c r="I1329" s="50" t="s">
        <v>2389</v>
      </c>
      <c r="J1329" s="50">
        <v>2249691</v>
      </c>
      <c r="K1329" s="50" t="s">
        <v>7</v>
      </c>
      <c r="L1329" s="50" t="s">
        <v>2656</v>
      </c>
      <c r="M1329" s="50" t="s">
        <v>143</v>
      </c>
      <c r="N1329" s="50" t="s">
        <v>6261</v>
      </c>
      <c r="O1329" s="50">
        <v>1000789</v>
      </c>
      <c r="P1329" s="50" t="s">
        <v>7150</v>
      </c>
      <c r="Q1329" s="50" t="s">
        <v>3565</v>
      </c>
      <c r="R1329" s="50" t="s">
        <v>8</v>
      </c>
      <c r="S1329" s="50" t="s">
        <v>9598</v>
      </c>
      <c r="T1329" s="4" t="s">
        <v>9598</v>
      </c>
      <c r="U1329" s="4">
        <v>0</v>
      </c>
    </row>
    <row r="1330" spans="1:21" x14ac:dyDescent="0.25">
      <c r="A1330" s="44">
        <f>IF(IF(Helper_2!$C$3&lt;&gt;"",COUNTIF(G1330:H1330,"*"&amp;Helper_2!$C$3&amp;"*"),0)&gt;0,MAX($A$4:A1329)+1,0)</f>
        <v>0</v>
      </c>
      <c r="B1330" s="44">
        <v>1327</v>
      </c>
      <c r="C1330" s="44">
        <f>IF(E1330="","",IF(COUNTIF($G$4:G1330,G1330)=1,MAX($C$4:C1329)+1,""))</f>
        <v>1228</v>
      </c>
      <c r="D1330" s="44">
        <v>1327</v>
      </c>
      <c r="E1330" s="50" t="s">
        <v>5529</v>
      </c>
      <c r="F1330" s="50" t="s">
        <v>9742</v>
      </c>
      <c r="G1330" s="50" t="s">
        <v>3636</v>
      </c>
      <c r="H1330" s="50" t="s">
        <v>3636</v>
      </c>
      <c r="I1330" s="50" t="s">
        <v>2389</v>
      </c>
      <c r="J1330" s="50">
        <v>2249688</v>
      </c>
      <c r="K1330" s="50" t="s">
        <v>7</v>
      </c>
      <c r="L1330" s="50" t="s">
        <v>2661</v>
      </c>
      <c r="M1330" s="50" t="s">
        <v>143</v>
      </c>
      <c r="N1330" s="50" t="s">
        <v>6261</v>
      </c>
      <c r="O1330" s="50">
        <v>1000789</v>
      </c>
      <c r="P1330" s="50" t="s">
        <v>7150</v>
      </c>
      <c r="Q1330" s="50" t="s">
        <v>3637</v>
      </c>
      <c r="R1330" s="50" t="s">
        <v>10</v>
      </c>
      <c r="S1330" s="50" t="s">
        <v>9743</v>
      </c>
      <c r="T1330" s="4" t="s">
        <v>9743</v>
      </c>
      <c r="U1330" s="4">
        <v>0</v>
      </c>
    </row>
    <row r="1331" spans="1:21" x14ac:dyDescent="0.25">
      <c r="A1331" s="44">
        <f>IF(IF(Helper_2!$C$3&lt;&gt;"",COUNTIF(G1331:H1331,"*"&amp;Helper_2!$C$3&amp;"*"),0)&gt;0,MAX($A$4:A1330)+1,0)</f>
        <v>0</v>
      </c>
      <c r="B1331" s="44">
        <v>1328</v>
      </c>
      <c r="C1331" s="44">
        <f>IF(E1331="","",IF(COUNTIF($G$4:G1331,G1331)=1,MAX($C$4:C1330)+1,""))</f>
        <v>1229</v>
      </c>
      <c r="D1331" s="44">
        <v>1328</v>
      </c>
      <c r="E1331" s="50" t="s">
        <v>5695</v>
      </c>
      <c r="F1331" s="50" t="s">
        <v>11831</v>
      </c>
      <c r="G1331" s="50" t="s">
        <v>2362</v>
      </c>
      <c r="H1331" s="50" t="s">
        <v>2362</v>
      </c>
      <c r="I1331" s="50" t="s">
        <v>2389</v>
      </c>
      <c r="J1331" s="50">
        <v>2249686</v>
      </c>
      <c r="K1331" s="50" t="s">
        <v>7</v>
      </c>
      <c r="L1331" s="50" t="s">
        <v>9</v>
      </c>
      <c r="M1331" s="50" t="s">
        <v>143</v>
      </c>
      <c r="N1331" s="50" t="s">
        <v>6261</v>
      </c>
      <c r="O1331" s="50">
        <v>1000789</v>
      </c>
      <c r="P1331" s="50" t="s">
        <v>7150</v>
      </c>
      <c r="Q1331" s="50" t="s">
        <v>3789</v>
      </c>
      <c r="R1331" s="50" t="s">
        <v>15</v>
      </c>
      <c r="S1331" s="50" t="s">
        <v>11832</v>
      </c>
      <c r="T1331" s="4" t="s">
        <v>11832</v>
      </c>
      <c r="U1331" s="4">
        <v>0</v>
      </c>
    </row>
    <row r="1332" spans="1:21" x14ac:dyDescent="0.25">
      <c r="A1332" s="44">
        <f>IF(IF(Helper_2!$C$3&lt;&gt;"",COUNTIF(G1332:H1332,"*"&amp;Helper_2!$C$3&amp;"*"),0)&gt;0,MAX($A$4:A1331)+1,0)</f>
        <v>0</v>
      </c>
      <c r="B1332" s="44">
        <v>1329</v>
      </c>
      <c r="C1332" s="44">
        <f>IF(E1332="","",IF(COUNTIF($G$4:G1332,G1332)=1,MAX($C$4:C1331)+1,""))</f>
        <v>1230</v>
      </c>
      <c r="D1332" s="44">
        <v>1329</v>
      </c>
      <c r="E1332" s="50" t="s">
        <v>5725</v>
      </c>
      <c r="F1332" s="50" t="s">
        <v>10027</v>
      </c>
      <c r="G1332" s="50" t="s">
        <v>2381</v>
      </c>
      <c r="H1332" s="50" t="s">
        <v>2381</v>
      </c>
      <c r="I1332" s="50" t="s">
        <v>2389</v>
      </c>
      <c r="J1332" s="50">
        <v>2249677</v>
      </c>
      <c r="K1332" s="50" t="s">
        <v>7</v>
      </c>
      <c r="L1332" s="50" t="s">
        <v>2661</v>
      </c>
      <c r="M1332" s="50" t="s">
        <v>143</v>
      </c>
      <c r="N1332" s="50" t="s">
        <v>6261</v>
      </c>
      <c r="O1332" s="50">
        <v>1000789</v>
      </c>
      <c r="P1332" s="50" t="s">
        <v>7150</v>
      </c>
      <c r="Q1332" s="50" t="s">
        <v>1030</v>
      </c>
      <c r="R1332" s="50" t="s">
        <v>8</v>
      </c>
      <c r="S1332" s="50" t="s">
        <v>10028</v>
      </c>
      <c r="T1332" s="4" t="s">
        <v>10028</v>
      </c>
      <c r="U1332" s="4">
        <v>7.2</v>
      </c>
    </row>
    <row r="1333" spans="1:21" x14ac:dyDescent="0.25">
      <c r="A1333" s="44">
        <f>IF(IF(Helper_2!$C$3&lt;&gt;"",COUNTIF(G1333:H1333,"*"&amp;Helper_2!$C$3&amp;"*"),0)&gt;0,MAX($A$4:A1332)+1,0)</f>
        <v>0</v>
      </c>
      <c r="B1333" s="44">
        <v>1330</v>
      </c>
      <c r="C1333" s="44">
        <f>IF(E1333="","",IF(COUNTIF($G$4:G1333,G1333)=1,MAX($C$4:C1332)+1,""))</f>
        <v>1231</v>
      </c>
      <c r="D1333" s="44">
        <v>1330</v>
      </c>
      <c r="E1333" s="50" t="s">
        <v>5246</v>
      </c>
      <c r="F1333" s="50" t="s">
        <v>9262</v>
      </c>
      <c r="G1333" s="50" t="s">
        <v>3426</v>
      </c>
      <c r="H1333" s="50" t="s">
        <v>3426</v>
      </c>
      <c r="I1333" s="50" t="s">
        <v>2389</v>
      </c>
      <c r="J1333" s="50">
        <v>2249673</v>
      </c>
      <c r="K1333" s="50" t="s">
        <v>7</v>
      </c>
      <c r="L1333" s="50" t="s">
        <v>2661</v>
      </c>
      <c r="M1333" s="50" t="s">
        <v>143</v>
      </c>
      <c r="N1333" s="50" t="s">
        <v>6261</v>
      </c>
      <c r="O1333" s="50">
        <v>1000789</v>
      </c>
      <c r="P1333" s="50" t="s">
        <v>7150</v>
      </c>
      <c r="Q1333" s="50" t="s">
        <v>3427</v>
      </c>
      <c r="R1333" s="50" t="s">
        <v>10</v>
      </c>
      <c r="S1333" s="50" t="s">
        <v>9263</v>
      </c>
      <c r="T1333" s="4" t="s">
        <v>9263</v>
      </c>
      <c r="U1333" s="4">
        <v>2.02</v>
      </c>
    </row>
    <row r="1334" spans="1:21" x14ac:dyDescent="0.25">
      <c r="A1334" s="44">
        <f>IF(IF(Helper_2!$C$3&lt;&gt;"",COUNTIF(G1334:H1334,"*"&amp;Helper_2!$C$3&amp;"*"),0)&gt;0,MAX($A$4:A1333)+1,0)</f>
        <v>0</v>
      </c>
      <c r="B1334" s="44">
        <v>1331</v>
      </c>
      <c r="C1334" s="44">
        <f>IF(E1334="","",IF(COUNTIF($G$4:G1334,G1334)=1,MAX($C$4:C1333)+1,""))</f>
        <v>1232</v>
      </c>
      <c r="D1334" s="44">
        <v>1331</v>
      </c>
      <c r="E1334" s="50" t="s">
        <v>5693</v>
      </c>
      <c r="F1334" s="50" t="s">
        <v>9991</v>
      </c>
      <c r="G1334" s="50" t="s">
        <v>2360</v>
      </c>
      <c r="H1334" s="50" t="s">
        <v>2360</v>
      </c>
      <c r="I1334" s="50" t="s">
        <v>2389</v>
      </c>
      <c r="J1334" s="50">
        <v>2249565</v>
      </c>
      <c r="K1334" s="50" t="s">
        <v>7</v>
      </c>
      <c r="L1334" s="50" t="s">
        <v>2661</v>
      </c>
      <c r="M1334" s="50" t="s">
        <v>143</v>
      </c>
      <c r="N1334" s="50" t="s">
        <v>6261</v>
      </c>
      <c r="O1334" s="50">
        <v>1000789</v>
      </c>
      <c r="P1334" s="50" t="s">
        <v>7150</v>
      </c>
      <c r="Q1334" s="50" t="s">
        <v>1017</v>
      </c>
      <c r="R1334" s="50" t="s">
        <v>15</v>
      </c>
      <c r="S1334" s="50" t="s">
        <v>9992</v>
      </c>
      <c r="T1334" s="4" t="s">
        <v>9992</v>
      </c>
      <c r="U1334" s="4">
        <v>12</v>
      </c>
    </row>
    <row r="1335" spans="1:21" x14ac:dyDescent="0.25">
      <c r="A1335" s="44">
        <f>IF(IF(Helper_2!$C$3&lt;&gt;"",COUNTIF(G1335:H1335,"*"&amp;Helper_2!$C$3&amp;"*"),0)&gt;0,MAX($A$4:A1334)+1,0)</f>
        <v>0</v>
      </c>
      <c r="B1335" s="44">
        <v>1332</v>
      </c>
      <c r="C1335" s="44">
        <f>IF(E1335="","",IF(COUNTIF($G$4:G1335,G1335)=1,MAX($C$4:C1334)+1,""))</f>
        <v>1233</v>
      </c>
      <c r="D1335" s="44">
        <v>1332</v>
      </c>
      <c r="E1335" s="50" t="s">
        <v>5241</v>
      </c>
      <c r="F1335" s="50" t="s">
        <v>9252</v>
      </c>
      <c r="G1335" s="50" t="s">
        <v>3417</v>
      </c>
      <c r="H1335" s="50" t="s">
        <v>3417</v>
      </c>
      <c r="I1335" s="50" t="s">
        <v>2389</v>
      </c>
      <c r="J1335" s="50">
        <v>2249562</v>
      </c>
      <c r="K1335" s="50" t="s">
        <v>7</v>
      </c>
      <c r="L1335" s="50" t="s">
        <v>2656</v>
      </c>
      <c r="M1335" s="50" t="s">
        <v>143</v>
      </c>
      <c r="N1335" s="50" t="s">
        <v>6261</v>
      </c>
      <c r="O1335" s="50">
        <v>1000789</v>
      </c>
      <c r="P1335" s="50" t="s">
        <v>7150</v>
      </c>
      <c r="Q1335" s="50" t="s">
        <v>841</v>
      </c>
      <c r="R1335" s="50" t="s">
        <v>10</v>
      </c>
      <c r="S1335" s="50" t="s">
        <v>9253</v>
      </c>
      <c r="T1335" s="4" t="s">
        <v>9253</v>
      </c>
      <c r="U1335" s="4">
        <v>1.04</v>
      </c>
    </row>
    <row r="1336" spans="1:21" x14ac:dyDescent="0.25">
      <c r="A1336" s="44">
        <f>IF(IF(Helper_2!$C$3&lt;&gt;"",COUNTIF(G1336:H1336,"*"&amp;Helper_2!$C$3&amp;"*"),0)&gt;0,MAX($A$4:A1335)+1,0)</f>
        <v>0</v>
      </c>
      <c r="B1336" s="44">
        <v>1333</v>
      </c>
      <c r="C1336" s="44">
        <f>IF(E1336="","",IF(COUNTIF($G$4:G1336,G1336)=1,MAX($C$4:C1335)+1,""))</f>
        <v>1234</v>
      </c>
      <c r="D1336" s="44">
        <v>1333</v>
      </c>
      <c r="E1336" s="50" t="s">
        <v>5240</v>
      </c>
      <c r="F1336" s="50" t="s">
        <v>9250</v>
      </c>
      <c r="G1336" s="50" t="s">
        <v>3416</v>
      </c>
      <c r="H1336" s="50" t="s">
        <v>3416</v>
      </c>
      <c r="I1336" s="50" t="s">
        <v>2389</v>
      </c>
      <c r="J1336" s="50">
        <v>2249560</v>
      </c>
      <c r="K1336" s="50" t="s">
        <v>7</v>
      </c>
      <c r="L1336" s="50" t="s">
        <v>2656</v>
      </c>
      <c r="M1336" s="50" t="s">
        <v>143</v>
      </c>
      <c r="N1336" s="50" t="s">
        <v>6261</v>
      </c>
      <c r="O1336" s="50">
        <v>1000789</v>
      </c>
      <c r="P1336" s="50" t="s">
        <v>7150</v>
      </c>
      <c r="Q1336" s="50" t="s">
        <v>841</v>
      </c>
      <c r="R1336" s="50" t="s">
        <v>10</v>
      </c>
      <c r="S1336" s="50" t="s">
        <v>9251</v>
      </c>
      <c r="T1336" s="4" t="s">
        <v>9251</v>
      </c>
      <c r="U1336" s="4">
        <v>0</v>
      </c>
    </row>
    <row r="1337" spans="1:21" x14ac:dyDescent="0.25">
      <c r="A1337" s="44">
        <f>IF(IF(Helper_2!$C$3&lt;&gt;"",COUNTIF(G1337:H1337,"*"&amp;Helper_2!$C$3&amp;"*"),0)&gt;0,MAX($A$4:A1336)+1,0)</f>
        <v>0</v>
      </c>
      <c r="B1337" s="44">
        <v>1334</v>
      </c>
      <c r="C1337" s="44">
        <f>IF(E1337="","",IF(COUNTIF($G$4:G1337,G1337)=1,MAX($C$4:C1336)+1,""))</f>
        <v>1235</v>
      </c>
      <c r="D1337" s="44">
        <v>1334</v>
      </c>
      <c r="E1337" s="50" t="s">
        <v>5279</v>
      </c>
      <c r="F1337" s="50" t="s">
        <v>11833</v>
      </c>
      <c r="G1337" s="50" t="s">
        <v>2116</v>
      </c>
      <c r="H1337" s="50" t="s">
        <v>2116</v>
      </c>
      <c r="I1337" s="50" t="s">
        <v>2389</v>
      </c>
      <c r="J1337" s="50">
        <v>2249555</v>
      </c>
      <c r="K1337" s="50" t="s">
        <v>7</v>
      </c>
      <c r="L1337" s="50" t="s">
        <v>9</v>
      </c>
      <c r="M1337" s="50" t="s">
        <v>143</v>
      </c>
      <c r="N1337" s="50" t="s">
        <v>6261</v>
      </c>
      <c r="O1337" s="50">
        <v>1000789</v>
      </c>
      <c r="P1337" s="50" t="s">
        <v>7150</v>
      </c>
      <c r="Q1337" s="50" t="s">
        <v>3453</v>
      </c>
      <c r="R1337" s="50" t="s">
        <v>15</v>
      </c>
      <c r="S1337" s="50" t="s">
        <v>11834</v>
      </c>
      <c r="T1337" s="4" t="s">
        <v>11834</v>
      </c>
      <c r="U1337" s="4">
        <v>0</v>
      </c>
    </row>
    <row r="1338" spans="1:21" x14ac:dyDescent="0.25">
      <c r="A1338" s="44">
        <f>IF(IF(Helper_2!$C$3&lt;&gt;"",COUNTIF(G1338:H1338,"*"&amp;Helper_2!$C$3&amp;"*"),0)&gt;0,MAX($A$4:A1337)+1,0)</f>
        <v>0</v>
      </c>
      <c r="B1338" s="44">
        <v>1335</v>
      </c>
      <c r="C1338" s="44">
        <f>IF(E1338="","",IF(COUNTIF($G$4:G1338,G1338)=1,MAX($C$4:C1337)+1,""))</f>
        <v>1236</v>
      </c>
      <c r="D1338" s="44">
        <v>1335</v>
      </c>
      <c r="E1338" s="50" t="s">
        <v>5237</v>
      </c>
      <c r="F1338" s="50" t="s">
        <v>9244</v>
      </c>
      <c r="G1338" s="50" t="s">
        <v>3410</v>
      </c>
      <c r="H1338" s="50" t="s">
        <v>3410</v>
      </c>
      <c r="I1338" s="50" t="s">
        <v>2389</v>
      </c>
      <c r="J1338" s="50">
        <v>2249516</v>
      </c>
      <c r="K1338" s="50" t="s">
        <v>7</v>
      </c>
      <c r="L1338" s="50" t="s">
        <v>2656</v>
      </c>
      <c r="M1338" s="50" t="s">
        <v>143</v>
      </c>
      <c r="N1338" s="50" t="s">
        <v>6261</v>
      </c>
      <c r="O1338" s="50">
        <v>1000789</v>
      </c>
      <c r="P1338" s="50" t="s">
        <v>7150</v>
      </c>
      <c r="Q1338" s="50" t="s">
        <v>3411</v>
      </c>
      <c r="R1338" s="50" t="s">
        <v>10</v>
      </c>
      <c r="S1338" s="50" t="s">
        <v>9245</v>
      </c>
      <c r="T1338" s="4" t="s">
        <v>9245</v>
      </c>
      <c r="U1338" s="4">
        <v>0</v>
      </c>
    </row>
    <row r="1339" spans="1:21" x14ac:dyDescent="0.25">
      <c r="A1339" s="44">
        <f>IF(IF(Helper_2!$C$3&lt;&gt;"",COUNTIF(G1339:H1339,"*"&amp;Helper_2!$C$3&amp;"*"),0)&gt;0,MAX($A$4:A1338)+1,0)</f>
        <v>0</v>
      </c>
      <c r="B1339" s="44">
        <v>1336</v>
      </c>
      <c r="C1339" s="44">
        <f>IF(E1339="","",IF(COUNTIF($G$4:G1339,G1339)=1,MAX($C$4:C1338)+1,""))</f>
        <v>1237</v>
      </c>
      <c r="D1339" s="44">
        <v>1336</v>
      </c>
      <c r="E1339" s="50" t="s">
        <v>5235</v>
      </c>
      <c r="F1339" s="50" t="s">
        <v>9240</v>
      </c>
      <c r="G1339" s="50" t="s">
        <v>3406</v>
      </c>
      <c r="H1339" s="50" t="s">
        <v>3406</v>
      </c>
      <c r="I1339" s="50" t="s">
        <v>2389</v>
      </c>
      <c r="J1339" s="50">
        <v>2249510</v>
      </c>
      <c r="K1339" s="50" t="s">
        <v>7</v>
      </c>
      <c r="L1339" s="50" t="s">
        <v>2656</v>
      </c>
      <c r="M1339" s="50" t="s">
        <v>143</v>
      </c>
      <c r="N1339" s="50" t="s">
        <v>6261</v>
      </c>
      <c r="O1339" s="50">
        <v>1000789</v>
      </c>
      <c r="P1339" s="50" t="s">
        <v>7150</v>
      </c>
      <c r="Q1339" s="50" t="s">
        <v>3407</v>
      </c>
      <c r="R1339" s="50" t="s">
        <v>10</v>
      </c>
      <c r="S1339" s="50" t="s">
        <v>9241</v>
      </c>
      <c r="T1339" s="4" t="s">
        <v>9241</v>
      </c>
      <c r="U1339" s="4">
        <v>0</v>
      </c>
    </row>
    <row r="1340" spans="1:21" x14ac:dyDescent="0.25">
      <c r="A1340" s="44">
        <f>IF(IF(Helper_2!$C$3&lt;&gt;"",COUNTIF(G1340:H1340,"*"&amp;Helper_2!$C$3&amp;"*"),0)&gt;0,MAX($A$4:A1339)+1,0)</f>
        <v>0</v>
      </c>
      <c r="B1340" s="44">
        <v>1337</v>
      </c>
      <c r="C1340" s="44">
        <f>IF(E1340="","",IF(COUNTIF($G$4:G1340,G1340)=1,MAX($C$4:C1339)+1,""))</f>
        <v>1238</v>
      </c>
      <c r="D1340" s="44">
        <v>1337</v>
      </c>
      <c r="E1340" s="50" t="s">
        <v>5234</v>
      </c>
      <c r="F1340" s="50" t="s">
        <v>9238</v>
      </c>
      <c r="G1340" s="50" t="s">
        <v>3404</v>
      </c>
      <c r="H1340" s="50" t="s">
        <v>3404</v>
      </c>
      <c r="I1340" s="50" t="s">
        <v>2389</v>
      </c>
      <c r="J1340" s="50">
        <v>2249503</v>
      </c>
      <c r="K1340" s="50" t="s">
        <v>7</v>
      </c>
      <c r="L1340" s="50" t="s">
        <v>2656</v>
      </c>
      <c r="M1340" s="50" t="s">
        <v>143</v>
      </c>
      <c r="N1340" s="50" t="s">
        <v>6261</v>
      </c>
      <c r="O1340" s="50">
        <v>1000789</v>
      </c>
      <c r="P1340" s="50" t="s">
        <v>7150</v>
      </c>
      <c r="Q1340" s="50" t="s">
        <v>3405</v>
      </c>
      <c r="R1340" s="50" t="s">
        <v>10</v>
      </c>
      <c r="S1340" s="50" t="s">
        <v>9239</v>
      </c>
      <c r="T1340" s="4" t="s">
        <v>9239</v>
      </c>
      <c r="U1340" s="4">
        <v>0</v>
      </c>
    </row>
    <row r="1341" spans="1:21" x14ac:dyDescent="0.25">
      <c r="A1341" s="44">
        <f>IF(IF(Helper_2!$C$3&lt;&gt;"",COUNTIF(G1341:H1341,"*"&amp;Helper_2!$C$3&amp;"*"),0)&gt;0,MAX($A$4:A1340)+1,0)</f>
        <v>0</v>
      </c>
      <c r="B1341" s="44">
        <v>1338</v>
      </c>
      <c r="C1341" s="44">
        <f>IF(E1341="","",IF(COUNTIF($G$4:G1341,G1341)=1,MAX($C$4:C1340)+1,""))</f>
        <v>1239</v>
      </c>
      <c r="D1341" s="44">
        <v>1338</v>
      </c>
      <c r="E1341" s="50" t="s">
        <v>5526</v>
      </c>
      <c r="F1341" s="50" t="s">
        <v>11835</v>
      </c>
      <c r="G1341" s="50" t="s">
        <v>2263</v>
      </c>
      <c r="H1341" s="50" t="s">
        <v>2263</v>
      </c>
      <c r="I1341" s="50" t="s">
        <v>2389</v>
      </c>
      <c r="J1341" s="50">
        <v>2249500</v>
      </c>
      <c r="K1341" s="50" t="s">
        <v>7</v>
      </c>
      <c r="L1341" s="50" t="s">
        <v>9</v>
      </c>
      <c r="M1341" s="50" t="s">
        <v>143</v>
      </c>
      <c r="N1341" s="50" t="s">
        <v>6261</v>
      </c>
      <c r="O1341" s="50">
        <v>1000789</v>
      </c>
      <c r="P1341" s="50" t="s">
        <v>7150</v>
      </c>
      <c r="Q1341" s="50" t="s">
        <v>973</v>
      </c>
      <c r="R1341" s="50" t="s">
        <v>15</v>
      </c>
      <c r="S1341" s="50" t="s">
        <v>11836</v>
      </c>
      <c r="T1341" s="4" t="s">
        <v>11836</v>
      </c>
      <c r="U1341" s="4">
        <v>0</v>
      </c>
    </row>
    <row r="1342" spans="1:21" x14ac:dyDescent="0.25">
      <c r="A1342" s="44">
        <f>IF(IF(Helper_2!$C$3&lt;&gt;"",COUNTIF(G1342:H1342,"*"&amp;Helper_2!$C$3&amp;"*"),0)&gt;0,MAX($A$4:A1341)+1,0)</f>
        <v>0</v>
      </c>
      <c r="B1342" s="44">
        <v>1339</v>
      </c>
      <c r="C1342" s="44">
        <f>IF(E1342="","",IF(COUNTIF($G$4:G1342,G1342)=1,MAX($C$4:C1341)+1,""))</f>
        <v>1240</v>
      </c>
      <c r="D1342" s="44">
        <v>1339</v>
      </c>
      <c r="E1342" s="50" t="s">
        <v>5567</v>
      </c>
      <c r="F1342" s="50" t="s">
        <v>11837</v>
      </c>
      <c r="G1342" s="50" t="s">
        <v>2286</v>
      </c>
      <c r="H1342" s="50" t="s">
        <v>2286</v>
      </c>
      <c r="I1342" s="50" t="s">
        <v>2389</v>
      </c>
      <c r="J1342" s="50">
        <v>2249498</v>
      </c>
      <c r="K1342" s="50" t="s">
        <v>7</v>
      </c>
      <c r="L1342" s="50" t="s">
        <v>9</v>
      </c>
      <c r="M1342" s="50" t="s">
        <v>143</v>
      </c>
      <c r="N1342" s="50" t="s">
        <v>6261</v>
      </c>
      <c r="O1342" s="50">
        <v>1000789</v>
      </c>
      <c r="P1342" s="50" t="s">
        <v>7150</v>
      </c>
      <c r="Q1342" s="50" t="s">
        <v>3662</v>
      </c>
      <c r="R1342" s="50" t="s">
        <v>15</v>
      </c>
      <c r="S1342" s="50" t="s">
        <v>11838</v>
      </c>
      <c r="T1342" s="4" t="s">
        <v>11838</v>
      </c>
      <c r="U1342" s="4">
        <v>0</v>
      </c>
    </row>
    <row r="1343" spans="1:21" x14ac:dyDescent="0.25">
      <c r="A1343" s="44">
        <f>IF(IF(Helper_2!$C$3&lt;&gt;"",COUNTIF(G1343:H1343,"*"&amp;Helper_2!$C$3&amp;"*"),0)&gt;0,MAX($A$4:A1342)+1,0)</f>
        <v>0</v>
      </c>
      <c r="B1343" s="44">
        <v>1340</v>
      </c>
      <c r="C1343" s="44">
        <f>IF(E1343="","",IF(COUNTIF($G$4:G1343,G1343)=1,MAX($C$4:C1342)+1,""))</f>
        <v>1241</v>
      </c>
      <c r="D1343" s="44">
        <v>1340</v>
      </c>
      <c r="E1343" s="50" t="s">
        <v>5362</v>
      </c>
      <c r="F1343" s="50" t="s">
        <v>9464</v>
      </c>
      <c r="G1343" s="50" t="s">
        <v>3503</v>
      </c>
      <c r="H1343" s="50" t="s">
        <v>3503</v>
      </c>
      <c r="I1343" s="50" t="s">
        <v>2389</v>
      </c>
      <c r="J1343" s="50">
        <v>2249489</v>
      </c>
      <c r="K1343" s="50" t="s">
        <v>7</v>
      </c>
      <c r="L1343" s="50" t="s">
        <v>2661</v>
      </c>
      <c r="M1343" s="50" t="s">
        <v>143</v>
      </c>
      <c r="N1343" s="50" t="s">
        <v>6261</v>
      </c>
      <c r="O1343" s="50">
        <v>1000789</v>
      </c>
      <c r="P1343" s="50" t="s">
        <v>7150</v>
      </c>
      <c r="Q1343" s="50" t="s">
        <v>3504</v>
      </c>
      <c r="R1343" s="50" t="s">
        <v>10</v>
      </c>
      <c r="S1343" s="50" t="s">
        <v>9465</v>
      </c>
      <c r="T1343" s="4" t="s">
        <v>9465</v>
      </c>
      <c r="U1343" s="4">
        <v>5.7599999999999998E-2</v>
      </c>
    </row>
    <row r="1344" spans="1:21" x14ac:dyDescent="0.25">
      <c r="A1344" s="44">
        <f>IF(IF(Helper_2!$C$3&lt;&gt;"",COUNTIF(G1344:H1344,"*"&amp;Helper_2!$C$3&amp;"*"),0)&gt;0,MAX($A$4:A1343)+1,0)</f>
        <v>0</v>
      </c>
      <c r="B1344" s="44">
        <v>1341</v>
      </c>
      <c r="C1344" s="44">
        <f>IF(E1344="","",IF(COUNTIF($G$4:G1344,G1344)=1,MAX($C$4:C1343)+1,""))</f>
        <v>1242</v>
      </c>
      <c r="D1344" s="44">
        <v>1341</v>
      </c>
      <c r="E1344" s="50" t="s">
        <v>6091</v>
      </c>
      <c r="F1344" s="50" t="s">
        <v>10676</v>
      </c>
      <c r="G1344" s="50" t="s">
        <v>1236</v>
      </c>
      <c r="H1344" s="50" t="s">
        <v>6722</v>
      </c>
      <c r="I1344" s="50" t="s">
        <v>2388</v>
      </c>
      <c r="J1344" s="50">
        <v>2248495</v>
      </c>
      <c r="K1344" s="50" t="s">
        <v>7</v>
      </c>
      <c r="L1344" s="50" t="s">
        <v>143</v>
      </c>
      <c r="M1344" s="50" t="s">
        <v>210</v>
      </c>
      <c r="N1344" s="50" t="s">
        <v>6267</v>
      </c>
      <c r="O1344" s="50">
        <v>994069</v>
      </c>
      <c r="P1344" s="50" t="s">
        <v>6723</v>
      </c>
      <c r="Q1344" s="50" t="s">
        <v>211</v>
      </c>
      <c r="R1344" s="50" t="s">
        <v>155</v>
      </c>
      <c r="S1344" s="50" t="s">
        <v>10677</v>
      </c>
      <c r="T1344" s="4" t="s">
        <v>10677</v>
      </c>
      <c r="U1344" s="4">
        <v>0.5</v>
      </c>
    </row>
    <row r="1345" spans="1:21" x14ac:dyDescent="0.25">
      <c r="A1345" s="44">
        <f>IF(IF(Helper_2!$C$3&lt;&gt;"",COUNTIF(G1345:H1345,"*"&amp;Helper_2!$C$3&amp;"*"),0)&gt;0,MAX($A$4:A1344)+1,0)</f>
        <v>0</v>
      </c>
      <c r="B1345" s="44">
        <v>1342</v>
      </c>
      <c r="C1345" s="44">
        <f>IF(E1345="","",IF(COUNTIF($G$4:G1345,G1345)=1,MAX($C$4:C1344)+1,""))</f>
        <v>1243</v>
      </c>
      <c r="D1345" s="44">
        <v>1342</v>
      </c>
      <c r="E1345" s="50" t="s">
        <v>6099</v>
      </c>
      <c r="F1345" s="50" t="s">
        <v>10697</v>
      </c>
      <c r="G1345" s="50" t="s">
        <v>1242</v>
      </c>
      <c r="H1345" s="50" t="s">
        <v>6603</v>
      </c>
      <c r="I1345" s="50" t="s">
        <v>2388</v>
      </c>
      <c r="J1345" s="50">
        <v>2242713</v>
      </c>
      <c r="K1345" s="50" t="s">
        <v>7</v>
      </c>
      <c r="L1345" s="50" t="s">
        <v>9</v>
      </c>
      <c r="M1345" s="50" t="s">
        <v>3958</v>
      </c>
      <c r="N1345" s="50" t="s">
        <v>6259</v>
      </c>
      <c r="O1345" s="50">
        <v>994032</v>
      </c>
      <c r="P1345" s="50" t="s">
        <v>6322</v>
      </c>
      <c r="Q1345" s="50" t="s">
        <v>217</v>
      </c>
      <c r="R1345" s="50" t="s">
        <v>157</v>
      </c>
      <c r="S1345" s="50" t="s">
        <v>10698</v>
      </c>
      <c r="T1345" s="4" t="s">
        <v>10699</v>
      </c>
      <c r="U1345" s="4">
        <v>0.25</v>
      </c>
    </row>
    <row r="1346" spans="1:21" x14ac:dyDescent="0.25">
      <c r="A1346" s="44">
        <f>IF(IF(Helper_2!$C$3&lt;&gt;"",COUNTIF(G1346:H1346,"*"&amp;Helper_2!$C$3&amp;"*"),0)&gt;0,MAX($A$4:A1345)+1,0)</f>
        <v>0</v>
      </c>
      <c r="B1346" s="44">
        <v>1343</v>
      </c>
      <c r="C1346" s="44">
        <f>IF(E1346="","",IF(COUNTIF($G$4:G1346,G1346)=1,MAX($C$4:C1345)+1,""))</f>
        <v>1244</v>
      </c>
      <c r="D1346" s="44">
        <v>1343</v>
      </c>
      <c r="E1346" s="50" t="s">
        <v>6994</v>
      </c>
      <c r="F1346" s="50" t="s">
        <v>10688</v>
      </c>
      <c r="G1346" s="50" t="s">
        <v>6995</v>
      </c>
      <c r="H1346" s="50" t="s">
        <v>6996</v>
      </c>
      <c r="I1346" s="50" t="s">
        <v>2388</v>
      </c>
      <c r="J1346" s="50">
        <v>2242712</v>
      </c>
      <c r="K1346" s="50" t="s">
        <v>7</v>
      </c>
      <c r="L1346" s="50" t="s">
        <v>9</v>
      </c>
      <c r="M1346" s="50" t="s">
        <v>6997</v>
      </c>
      <c r="N1346" s="50" t="s">
        <v>6259</v>
      </c>
      <c r="O1346" s="50">
        <v>994032</v>
      </c>
      <c r="P1346" s="50" t="s">
        <v>6322</v>
      </c>
      <c r="Q1346" s="50" t="s">
        <v>6998</v>
      </c>
      <c r="R1346" s="50" t="s">
        <v>157</v>
      </c>
      <c r="S1346" s="50" t="s">
        <v>10689</v>
      </c>
      <c r="T1346" s="4" t="s">
        <v>10690</v>
      </c>
      <c r="U1346" s="4">
        <v>0.25</v>
      </c>
    </row>
    <row r="1347" spans="1:21" x14ac:dyDescent="0.25">
      <c r="A1347" s="44">
        <f>IF(IF(Helper_2!$C$3&lt;&gt;"",COUNTIF(G1347:H1347,"*"&amp;Helper_2!$C$3&amp;"*"),0)&gt;0,MAX($A$4:A1346)+1,0)</f>
        <v>0</v>
      </c>
      <c r="B1347" s="44">
        <v>1344</v>
      </c>
      <c r="C1347" s="44">
        <f>IF(E1347="","",IF(COUNTIF($G$4:G1347,G1347)=1,MAX($C$4:C1346)+1,""))</f>
        <v>1245</v>
      </c>
      <c r="D1347" s="44">
        <v>1344</v>
      </c>
      <c r="E1347" s="50" t="s">
        <v>6097</v>
      </c>
      <c r="F1347" s="50" t="s">
        <v>10694</v>
      </c>
      <c r="G1347" s="50" t="s">
        <v>3956</v>
      </c>
      <c r="H1347" s="50" t="s">
        <v>6593</v>
      </c>
      <c r="I1347" s="50" t="s">
        <v>2388</v>
      </c>
      <c r="J1347" s="50">
        <v>2242695</v>
      </c>
      <c r="K1347" s="50" t="s">
        <v>7</v>
      </c>
      <c r="L1347" s="50" t="s">
        <v>2661</v>
      </c>
      <c r="M1347" s="50" t="s">
        <v>3957</v>
      </c>
      <c r="N1347" s="50" t="s">
        <v>6259</v>
      </c>
      <c r="O1347" s="50">
        <v>994032</v>
      </c>
      <c r="P1347" s="50" t="s">
        <v>6322</v>
      </c>
      <c r="Q1347" s="50" t="s">
        <v>6098</v>
      </c>
      <c r="R1347" s="50" t="s">
        <v>157</v>
      </c>
      <c r="S1347" s="50" t="s">
        <v>10695</v>
      </c>
      <c r="T1347" s="4" t="s">
        <v>10696</v>
      </c>
      <c r="U1347" s="4">
        <v>0.25</v>
      </c>
    </row>
    <row r="1348" spans="1:21" x14ac:dyDescent="0.25">
      <c r="A1348" s="44">
        <f>IF(IF(Helper_2!$C$3&lt;&gt;"",COUNTIF(G1348:H1348,"*"&amp;Helper_2!$C$3&amp;"*"),0)&gt;0,MAX($A$4:A1347)+1,0)</f>
        <v>0</v>
      </c>
      <c r="B1348" s="44">
        <v>1345</v>
      </c>
      <c r="C1348" s="44">
        <f>IF(E1348="","",IF(COUNTIF($G$4:G1348,G1348)=1,MAX($C$4:C1347)+1,""))</f>
        <v>1246</v>
      </c>
      <c r="D1348" s="44">
        <v>1345</v>
      </c>
      <c r="E1348" s="50" t="s">
        <v>6999</v>
      </c>
      <c r="F1348" s="50" t="s">
        <v>10691</v>
      </c>
      <c r="G1348" s="50" t="s">
        <v>7000</v>
      </c>
      <c r="H1348" s="50" t="s">
        <v>7001</v>
      </c>
      <c r="I1348" s="50" t="s">
        <v>2388</v>
      </c>
      <c r="J1348" s="50">
        <v>2242694</v>
      </c>
      <c r="K1348" s="50" t="s">
        <v>7</v>
      </c>
      <c r="L1348" s="50" t="s">
        <v>2661</v>
      </c>
      <c r="M1348" s="50" t="s">
        <v>7002</v>
      </c>
      <c r="N1348" s="50" t="s">
        <v>6259</v>
      </c>
      <c r="O1348" s="50">
        <v>994032</v>
      </c>
      <c r="P1348" s="50" t="s">
        <v>6322</v>
      </c>
      <c r="Q1348" s="50" t="s">
        <v>7003</v>
      </c>
      <c r="R1348" s="50" t="s">
        <v>157</v>
      </c>
      <c r="S1348" s="50" t="s">
        <v>10692</v>
      </c>
      <c r="T1348" s="4" t="s">
        <v>10693</v>
      </c>
      <c r="U1348" s="4">
        <v>0.25</v>
      </c>
    </row>
    <row r="1349" spans="1:21" x14ac:dyDescent="0.25">
      <c r="A1349" s="44">
        <f>IF(IF(Helper_2!$C$3&lt;&gt;"",COUNTIF(G1349:H1349,"*"&amp;Helper_2!$C$3&amp;"*"),0)&gt;0,MAX($A$4:A1348)+1,0)</f>
        <v>0</v>
      </c>
      <c r="B1349" s="44">
        <v>1346</v>
      </c>
      <c r="C1349" s="44">
        <f>IF(E1349="","",IF(COUNTIF($G$4:G1349,G1349)=1,MAX($C$4:C1348)+1,""))</f>
        <v>1247</v>
      </c>
      <c r="D1349" s="44">
        <v>1346</v>
      </c>
      <c r="E1349" s="50" t="s">
        <v>6084</v>
      </c>
      <c r="F1349" s="50" t="s">
        <v>10663</v>
      </c>
      <c r="G1349" s="50" t="s">
        <v>1230</v>
      </c>
      <c r="H1349" s="50" t="s">
        <v>6667</v>
      </c>
      <c r="I1349" s="50" t="s">
        <v>2388</v>
      </c>
      <c r="J1349" s="50">
        <v>2242690</v>
      </c>
      <c r="K1349" s="50" t="s">
        <v>7</v>
      </c>
      <c r="L1349" s="50" t="s">
        <v>143</v>
      </c>
      <c r="M1349" s="50" t="s">
        <v>3945</v>
      </c>
      <c r="N1349" s="50" t="s">
        <v>6259</v>
      </c>
      <c r="O1349" s="50">
        <v>994500</v>
      </c>
      <c r="P1349" s="50" t="s">
        <v>6668</v>
      </c>
      <c r="Q1349" s="50" t="s">
        <v>204</v>
      </c>
      <c r="R1349" s="50" t="s">
        <v>157</v>
      </c>
      <c r="S1349" s="50" t="s">
        <v>10664</v>
      </c>
      <c r="T1349" s="4" t="s">
        <v>10664</v>
      </c>
      <c r="U1349" s="4">
        <v>0.25</v>
      </c>
    </row>
    <row r="1350" spans="1:21" x14ac:dyDescent="0.25">
      <c r="A1350" s="44">
        <f>IF(IF(Helper_2!$C$3&lt;&gt;"",COUNTIF(G1350:H1350,"*"&amp;Helper_2!$C$3&amp;"*"),0)&gt;0,MAX($A$4:A1349)+1,0)</f>
        <v>0</v>
      </c>
      <c r="B1350" s="44">
        <v>1347</v>
      </c>
      <c r="C1350" s="44">
        <f>IF(E1350="","",IF(COUNTIF($G$4:G1350,G1350)=1,MAX($C$4:C1349)+1,""))</f>
        <v>1248</v>
      </c>
      <c r="D1350" s="44">
        <v>1347</v>
      </c>
      <c r="E1350" s="50" t="s">
        <v>6092</v>
      </c>
      <c r="F1350" s="50" t="s">
        <v>10678</v>
      </c>
      <c r="G1350" s="50" t="s">
        <v>1237</v>
      </c>
      <c r="H1350" s="50" t="s">
        <v>6707</v>
      </c>
      <c r="I1350" s="50" t="s">
        <v>2388</v>
      </c>
      <c r="J1350" s="50">
        <v>2242414</v>
      </c>
      <c r="K1350" s="50" t="s">
        <v>7</v>
      </c>
      <c r="L1350" s="50" t="s">
        <v>9</v>
      </c>
      <c r="M1350" s="50" t="s">
        <v>3951</v>
      </c>
      <c r="N1350" s="50" t="s">
        <v>6267</v>
      </c>
      <c r="O1350" s="50">
        <v>1162097</v>
      </c>
      <c r="P1350" s="50" t="s">
        <v>6708</v>
      </c>
      <c r="Q1350" s="50" t="s">
        <v>212</v>
      </c>
      <c r="R1350" s="50" t="s">
        <v>155</v>
      </c>
      <c r="S1350" s="50" t="s">
        <v>10679</v>
      </c>
      <c r="T1350" s="4" t="s">
        <v>10679</v>
      </c>
      <c r="U1350" s="4">
        <v>0.16</v>
      </c>
    </row>
    <row r="1351" spans="1:21" x14ac:dyDescent="0.25">
      <c r="A1351" s="44">
        <f>IF(IF(Helper_2!$C$3&lt;&gt;"",COUNTIF(G1351:H1351,"*"&amp;Helper_2!$C$3&amp;"*"),0)&gt;0,MAX($A$4:A1350)+1,0)</f>
        <v>0</v>
      </c>
      <c r="B1351" s="44">
        <v>1348</v>
      </c>
      <c r="C1351" s="44">
        <f>IF(E1351="","",IF(COUNTIF($G$4:G1351,G1351)=1,MAX($C$4:C1350)+1,""))</f>
        <v>1249</v>
      </c>
      <c r="D1351" s="44">
        <v>1348</v>
      </c>
      <c r="E1351" s="50" t="s">
        <v>6034</v>
      </c>
      <c r="F1351" s="50" t="s">
        <v>10578</v>
      </c>
      <c r="G1351" s="50" t="s">
        <v>3914</v>
      </c>
      <c r="H1351" s="50" t="s">
        <v>6629</v>
      </c>
      <c r="I1351" s="50" t="s">
        <v>2388</v>
      </c>
      <c r="J1351" s="50">
        <v>2239307</v>
      </c>
      <c r="K1351" s="50" t="s">
        <v>7</v>
      </c>
      <c r="L1351" s="50" t="s">
        <v>2661</v>
      </c>
      <c r="M1351" s="50" t="s">
        <v>3915</v>
      </c>
      <c r="N1351" s="50" t="s">
        <v>6261</v>
      </c>
      <c r="O1351" s="50">
        <v>1000789</v>
      </c>
      <c r="P1351" s="50" t="s">
        <v>7183</v>
      </c>
      <c r="Q1351" s="50" t="s">
        <v>6035</v>
      </c>
      <c r="R1351" s="50" t="s">
        <v>179</v>
      </c>
      <c r="S1351" s="50" t="s">
        <v>10579</v>
      </c>
      <c r="T1351" s="4" t="s">
        <v>10579</v>
      </c>
      <c r="U1351" s="4">
        <v>0.05</v>
      </c>
    </row>
    <row r="1352" spans="1:21" x14ac:dyDescent="0.25">
      <c r="A1352" s="44">
        <f>IF(IF(Helper_2!$C$3&lt;&gt;"",COUNTIF(G1352:H1352,"*"&amp;Helper_2!$C$3&amp;"*"),0)&gt;0,MAX($A$4:A1351)+1,0)</f>
        <v>0</v>
      </c>
      <c r="B1352" s="44">
        <v>1349</v>
      </c>
      <c r="C1352" s="44">
        <f>IF(E1352="","",IF(COUNTIF($G$4:G1352,G1352)=1,MAX($C$4:C1351)+1,""))</f>
        <v>1250</v>
      </c>
      <c r="D1352" s="44">
        <v>1349</v>
      </c>
      <c r="E1352" s="50" t="s">
        <v>6023</v>
      </c>
      <c r="F1352" s="50" t="s">
        <v>10564</v>
      </c>
      <c r="G1352" s="50" t="s">
        <v>3905</v>
      </c>
      <c r="H1352" s="50" t="s">
        <v>6641</v>
      </c>
      <c r="I1352" s="50" t="s">
        <v>2388</v>
      </c>
      <c r="J1352" s="50">
        <v>2239305</v>
      </c>
      <c r="K1352" s="50" t="s">
        <v>7</v>
      </c>
      <c r="L1352" s="50" t="s">
        <v>2661</v>
      </c>
      <c r="M1352" s="50" t="s">
        <v>3906</v>
      </c>
      <c r="N1352" s="50" t="s">
        <v>6261</v>
      </c>
      <c r="O1352" s="50">
        <v>1000789</v>
      </c>
      <c r="P1352" s="50" t="s">
        <v>7150</v>
      </c>
      <c r="Q1352" s="50" t="s">
        <v>6024</v>
      </c>
      <c r="R1352" s="50" t="s">
        <v>179</v>
      </c>
      <c r="S1352" s="50" t="s">
        <v>10565</v>
      </c>
      <c r="T1352" s="4" t="s">
        <v>10565</v>
      </c>
      <c r="U1352" s="4">
        <v>0.05</v>
      </c>
    </row>
    <row r="1353" spans="1:21" x14ac:dyDescent="0.25">
      <c r="A1353" s="44">
        <f>IF(IF(Helper_2!$C$3&lt;&gt;"",COUNTIF(G1353:H1353,"*"&amp;Helper_2!$C$3&amp;"*"),0)&gt;0,MAX($A$4:A1352)+1,0)</f>
        <v>0</v>
      </c>
      <c r="B1353" s="44">
        <v>1350</v>
      </c>
      <c r="C1353" s="44">
        <f>IF(E1353="","",IF(COUNTIF($G$4:G1353,G1353)=1,MAX($C$4:C1352)+1,""))</f>
        <v>1251</v>
      </c>
      <c r="D1353" s="44">
        <v>1350</v>
      </c>
      <c r="E1353" s="50" t="s">
        <v>6080</v>
      </c>
      <c r="F1353" s="50" t="s">
        <v>10654</v>
      </c>
      <c r="G1353" s="50" t="s">
        <v>1226</v>
      </c>
      <c r="H1353" s="50" t="s">
        <v>6553</v>
      </c>
      <c r="I1353" s="50" t="s">
        <v>2388</v>
      </c>
      <c r="J1353" s="50">
        <v>2238977</v>
      </c>
      <c r="K1353" s="50" t="s">
        <v>7</v>
      </c>
      <c r="L1353" s="50" t="s">
        <v>143</v>
      </c>
      <c r="M1353" s="50" t="s">
        <v>3941</v>
      </c>
      <c r="N1353" s="50" t="s">
        <v>6261</v>
      </c>
      <c r="O1353" s="50">
        <v>999887</v>
      </c>
      <c r="P1353" s="50" t="s">
        <v>6554</v>
      </c>
      <c r="Q1353" s="50" t="s">
        <v>200</v>
      </c>
      <c r="R1353" s="50" t="s">
        <v>163</v>
      </c>
      <c r="S1353" s="50" t="s">
        <v>10655</v>
      </c>
      <c r="T1353" s="4" t="s">
        <v>10656</v>
      </c>
      <c r="U1353" s="4">
        <v>0.5</v>
      </c>
    </row>
    <row r="1354" spans="1:21" x14ac:dyDescent="0.25">
      <c r="A1354" s="44">
        <f>IF(IF(Helper_2!$C$3&lt;&gt;"",COUNTIF(G1354:H1354,"*"&amp;Helper_2!$C$3&amp;"*"),0)&gt;0,MAX($A$4:A1353)+1,0)</f>
        <v>0</v>
      </c>
      <c r="B1354" s="44">
        <v>1351</v>
      </c>
      <c r="C1354" s="44">
        <f>IF(E1354="","",IF(COUNTIF($G$4:G1354,G1354)=1,MAX($C$4:C1353)+1,""))</f>
        <v>1252</v>
      </c>
      <c r="D1354" s="44">
        <v>1351</v>
      </c>
      <c r="E1354" s="50" t="s">
        <v>6029</v>
      </c>
      <c r="F1354" s="50" t="s">
        <v>10571</v>
      </c>
      <c r="G1354" s="50" t="s">
        <v>1198</v>
      </c>
      <c r="H1354" s="50" t="s">
        <v>6633</v>
      </c>
      <c r="I1354" s="50" t="s">
        <v>2388</v>
      </c>
      <c r="J1354" s="50">
        <v>2236392</v>
      </c>
      <c r="K1354" s="50" t="s">
        <v>7</v>
      </c>
      <c r="L1354" s="50" t="s">
        <v>9</v>
      </c>
      <c r="M1354" s="50" t="s">
        <v>3910</v>
      </c>
      <c r="N1354" s="50" t="s">
        <v>6261</v>
      </c>
      <c r="O1354" s="50">
        <v>1000789</v>
      </c>
      <c r="P1354" s="50" t="s">
        <v>7183</v>
      </c>
      <c r="Q1354" s="50" t="s">
        <v>180</v>
      </c>
      <c r="R1354" s="50" t="s">
        <v>179</v>
      </c>
      <c r="S1354" s="50" t="s">
        <v>10572</v>
      </c>
      <c r="T1354" s="4" t="s">
        <v>10572</v>
      </c>
      <c r="U1354" s="4">
        <v>0.12</v>
      </c>
    </row>
    <row r="1355" spans="1:21" x14ac:dyDescent="0.25">
      <c r="A1355" s="44">
        <f>IF(IF(Helper_2!$C$3&lt;&gt;"",COUNTIF(G1355:H1355,"*"&amp;Helper_2!$C$3&amp;"*"),0)&gt;0,MAX($A$4:A1354)+1,0)</f>
        <v>0</v>
      </c>
      <c r="B1355" s="44">
        <v>1352</v>
      </c>
      <c r="C1355" s="44">
        <f>IF(E1355="","",IF(COUNTIF($G$4:G1355,G1355)=1,MAX($C$4:C1354)+1,""))</f>
        <v>1253</v>
      </c>
      <c r="D1355" s="44">
        <v>1352</v>
      </c>
      <c r="E1355" s="50" t="s">
        <v>6089</v>
      </c>
      <c r="F1355" s="50" t="s">
        <v>10674</v>
      </c>
      <c r="G1355" s="50" t="s">
        <v>1235</v>
      </c>
      <c r="H1355" s="50" t="s">
        <v>6646</v>
      </c>
      <c r="I1355" s="50" t="s">
        <v>2388</v>
      </c>
      <c r="J1355" s="50">
        <v>2235452</v>
      </c>
      <c r="K1355" s="50" t="s">
        <v>7</v>
      </c>
      <c r="L1355" s="50" t="s">
        <v>2661</v>
      </c>
      <c r="M1355" s="50" t="s">
        <v>3950</v>
      </c>
      <c r="N1355" s="50" t="s">
        <v>6272</v>
      </c>
      <c r="O1355" s="50">
        <v>994063</v>
      </c>
      <c r="P1355" s="50" t="s">
        <v>6647</v>
      </c>
      <c r="Q1355" s="50" t="s">
        <v>6090</v>
      </c>
      <c r="R1355" s="50" t="s">
        <v>209</v>
      </c>
      <c r="S1355" s="50" t="s">
        <v>10675</v>
      </c>
      <c r="T1355" s="4" t="s">
        <v>10675</v>
      </c>
      <c r="U1355" s="4">
        <v>1.44</v>
      </c>
    </row>
    <row r="1356" spans="1:21" x14ac:dyDescent="0.25">
      <c r="A1356" s="44">
        <f>IF(IF(Helper_2!$C$3&lt;&gt;"",COUNTIF(G1356:H1356,"*"&amp;Helper_2!$C$3&amp;"*"),0)&gt;0,MAX($A$4:A1355)+1,0)</f>
        <v>0</v>
      </c>
      <c r="B1356" s="44">
        <v>1353</v>
      </c>
      <c r="C1356" s="44">
        <f>IF(E1356="","",IF(COUNTIF($G$4:G1356,G1356)=1,MAX($C$4:C1355)+1,""))</f>
        <v>1254</v>
      </c>
      <c r="D1356" s="44">
        <v>1353</v>
      </c>
      <c r="E1356" s="50" t="s">
        <v>6032</v>
      </c>
      <c r="F1356" s="50" t="s">
        <v>10576</v>
      </c>
      <c r="G1356" s="50" t="s">
        <v>3912</v>
      </c>
      <c r="H1356" s="50" t="s">
        <v>6651</v>
      </c>
      <c r="I1356" s="50" t="s">
        <v>2388</v>
      </c>
      <c r="J1356" s="50">
        <v>2235392</v>
      </c>
      <c r="K1356" s="50" t="s">
        <v>7</v>
      </c>
      <c r="L1356" s="50" t="s">
        <v>2661</v>
      </c>
      <c r="M1356" s="50" t="s">
        <v>3913</v>
      </c>
      <c r="N1356" s="50" t="s">
        <v>6261</v>
      </c>
      <c r="O1356" s="50">
        <v>1000789</v>
      </c>
      <c r="P1356" s="50" t="s">
        <v>7183</v>
      </c>
      <c r="Q1356" s="50" t="s">
        <v>6033</v>
      </c>
      <c r="R1356" s="50" t="s">
        <v>183</v>
      </c>
      <c r="S1356" s="50" t="s">
        <v>10577</v>
      </c>
      <c r="T1356" s="4" t="s">
        <v>10577</v>
      </c>
      <c r="U1356" s="4">
        <v>2.3E-2</v>
      </c>
    </row>
    <row r="1357" spans="1:21" x14ac:dyDescent="0.25">
      <c r="A1357" s="44">
        <f>IF(IF(Helper_2!$C$3&lt;&gt;"",COUNTIF(G1357:H1357,"*"&amp;Helper_2!$C$3&amp;"*"),0)&gt;0,MAX($A$4:A1356)+1,0)</f>
        <v>0</v>
      </c>
      <c r="B1357" s="44">
        <v>1354</v>
      </c>
      <c r="C1357" s="44" t="str">
        <f>IF(E1357="","",IF(COUNTIF($G$4:G1357,G1357)=1,MAX($C$4:C1356)+1,""))</f>
        <v/>
      </c>
      <c r="D1357" s="44">
        <v>1354</v>
      </c>
      <c r="E1357" s="50" t="s">
        <v>6059</v>
      </c>
      <c r="F1357" s="50" t="s">
        <v>10623</v>
      </c>
      <c r="G1357" s="50" t="s">
        <v>1213</v>
      </c>
      <c r="H1357" s="50" t="s">
        <v>6589</v>
      </c>
      <c r="I1357" s="50" t="s">
        <v>2388</v>
      </c>
      <c r="J1357" s="50">
        <v>2234838</v>
      </c>
      <c r="K1357" s="50" t="s">
        <v>7</v>
      </c>
      <c r="L1357" s="50" t="s">
        <v>2661</v>
      </c>
      <c r="M1357" s="50" t="s">
        <v>3928</v>
      </c>
      <c r="N1357" s="50" t="s">
        <v>6263</v>
      </c>
      <c r="O1357" s="50">
        <v>1175274</v>
      </c>
      <c r="P1357" s="50" t="s">
        <v>11281</v>
      </c>
      <c r="Q1357" s="50" t="s">
        <v>6060</v>
      </c>
      <c r="R1357" s="50" t="s">
        <v>157</v>
      </c>
      <c r="S1357" s="50" t="s">
        <v>10624</v>
      </c>
      <c r="T1357" s="4" t="s">
        <v>10625</v>
      </c>
      <c r="U1357" s="4">
        <v>0.25</v>
      </c>
    </row>
    <row r="1358" spans="1:21" x14ac:dyDescent="0.25">
      <c r="A1358" s="44">
        <f>IF(IF(Helper_2!$C$3&lt;&gt;"",COUNTIF(G1358:H1358,"*"&amp;Helper_2!$C$3&amp;"*"),0)&gt;0,MAX($A$4:A1357)+1,0)</f>
        <v>0</v>
      </c>
      <c r="B1358" s="44">
        <v>1355</v>
      </c>
      <c r="C1358" s="44">
        <f>IF(E1358="","",IF(COUNTIF($G$4:G1358,G1358)=1,MAX($C$4:C1357)+1,""))</f>
        <v>1255</v>
      </c>
      <c r="D1358" s="44">
        <v>1355</v>
      </c>
      <c r="E1358" s="50" t="s">
        <v>6088</v>
      </c>
      <c r="F1358" s="50" t="s">
        <v>10672</v>
      </c>
      <c r="G1358" s="50" t="s">
        <v>1234</v>
      </c>
      <c r="H1358" s="50" t="s">
        <v>6657</v>
      </c>
      <c r="I1358" s="50" t="s">
        <v>2388</v>
      </c>
      <c r="J1358" s="50">
        <v>2234825</v>
      </c>
      <c r="K1358" s="50" t="s">
        <v>7</v>
      </c>
      <c r="L1358" s="50" t="s">
        <v>9</v>
      </c>
      <c r="M1358" s="50" t="s">
        <v>3949</v>
      </c>
      <c r="N1358" s="50" t="s">
        <v>6272</v>
      </c>
      <c r="O1358" s="50">
        <v>994063</v>
      </c>
      <c r="P1358" s="50" t="s">
        <v>6647</v>
      </c>
      <c r="Q1358" s="50" t="s">
        <v>208</v>
      </c>
      <c r="R1358" s="50" t="s">
        <v>157</v>
      </c>
      <c r="S1358" s="50" t="s">
        <v>10673</v>
      </c>
      <c r="T1358" s="4" t="s">
        <v>10673</v>
      </c>
      <c r="U1358" s="4">
        <v>0.25</v>
      </c>
    </row>
    <row r="1359" spans="1:21" x14ac:dyDescent="0.25">
      <c r="A1359" s="44">
        <f>IF(IF(Helper_2!$C$3&lt;&gt;"",COUNTIF(G1359:H1359,"*"&amp;Helper_2!$C$3&amp;"*"),0)&gt;0,MAX($A$4:A1358)+1,0)</f>
        <v>0</v>
      </c>
      <c r="B1359" s="44">
        <v>1356</v>
      </c>
      <c r="C1359" s="44">
        <f>IF(E1359="","",IF(COUNTIF($G$4:G1359,G1359)=1,MAX($C$4:C1358)+1,""))</f>
        <v>1256</v>
      </c>
      <c r="D1359" s="44">
        <v>1356</v>
      </c>
      <c r="E1359" s="50" t="s">
        <v>6027</v>
      </c>
      <c r="F1359" s="50" t="s">
        <v>10568</v>
      </c>
      <c r="G1359" s="50" t="s">
        <v>3908</v>
      </c>
      <c r="H1359" s="50" t="s">
        <v>6590</v>
      </c>
      <c r="I1359" s="50" t="s">
        <v>2388</v>
      </c>
      <c r="J1359" s="50">
        <v>2234549</v>
      </c>
      <c r="K1359" s="50" t="s">
        <v>7</v>
      </c>
      <c r="L1359" s="50" t="s">
        <v>2661</v>
      </c>
      <c r="M1359" s="50" t="s">
        <v>3909</v>
      </c>
      <c r="N1359" s="50" t="s">
        <v>6261</v>
      </c>
      <c r="O1359" s="50">
        <v>1000789</v>
      </c>
      <c r="P1359" s="50" t="s">
        <v>7150</v>
      </c>
      <c r="Q1359" s="50" t="s">
        <v>6028</v>
      </c>
      <c r="R1359" s="50" t="s">
        <v>158</v>
      </c>
      <c r="S1359" s="50" t="s">
        <v>10569</v>
      </c>
      <c r="T1359" s="4" t="s">
        <v>10570</v>
      </c>
      <c r="U1359" s="4">
        <v>0.14000000000000001</v>
      </c>
    </row>
    <row r="1360" spans="1:21" x14ac:dyDescent="0.25">
      <c r="A1360" s="44">
        <f>IF(IF(Helper_2!$C$3&lt;&gt;"",COUNTIF(G1360:H1360,"*"&amp;Helper_2!$C$3&amp;"*"),0)&gt;0,MAX($A$4:A1359)+1,0)</f>
        <v>0</v>
      </c>
      <c r="B1360" s="44">
        <v>1357</v>
      </c>
      <c r="C1360" s="44">
        <f>IF(E1360="","",IF(COUNTIF($G$4:G1360,G1360)=1,MAX($C$4:C1359)+1,""))</f>
        <v>1257</v>
      </c>
      <c r="D1360" s="44">
        <v>1357</v>
      </c>
      <c r="E1360" s="50" t="s">
        <v>6082</v>
      </c>
      <c r="F1360" s="50" t="s">
        <v>10659</v>
      </c>
      <c r="G1360" s="50" t="s">
        <v>1228</v>
      </c>
      <c r="H1360" s="50" t="s">
        <v>6617</v>
      </c>
      <c r="I1360" s="50" t="s">
        <v>2388</v>
      </c>
      <c r="J1360" s="50">
        <v>2234528</v>
      </c>
      <c r="K1360" s="50" t="s">
        <v>7</v>
      </c>
      <c r="L1360" s="50" t="s">
        <v>143</v>
      </c>
      <c r="M1360" s="50" t="s">
        <v>3943</v>
      </c>
      <c r="N1360" s="50" t="s">
        <v>6261</v>
      </c>
      <c r="O1360" s="50">
        <v>994502</v>
      </c>
      <c r="P1360" s="50" t="s">
        <v>7187</v>
      </c>
      <c r="Q1360" s="50" t="s">
        <v>202</v>
      </c>
      <c r="R1360" s="50" t="s">
        <v>127</v>
      </c>
      <c r="S1360" s="50" t="s">
        <v>11839</v>
      </c>
      <c r="T1360" s="4" t="s">
        <v>10660</v>
      </c>
      <c r="U1360" s="4">
        <v>0.5</v>
      </c>
    </row>
    <row r="1361" spans="1:21" x14ac:dyDescent="0.25">
      <c r="A1361" s="44">
        <f>IF(IF(Helper_2!$C$3&lt;&gt;"",COUNTIF(G1361:H1361,"*"&amp;Helper_2!$C$3&amp;"*"),0)&gt;0,MAX($A$4:A1360)+1,0)</f>
        <v>0</v>
      </c>
      <c r="B1361" s="44">
        <v>1358</v>
      </c>
      <c r="C1361" s="44">
        <f>IF(E1361="","",IF(COUNTIF($G$4:G1361,G1361)=1,MAX($C$4:C1360)+1,""))</f>
        <v>1258</v>
      </c>
      <c r="D1361" s="44">
        <v>1358</v>
      </c>
      <c r="E1361" s="50" t="s">
        <v>5404</v>
      </c>
      <c r="F1361" s="50" t="s">
        <v>9541</v>
      </c>
      <c r="G1361" s="50" t="s">
        <v>2203</v>
      </c>
      <c r="H1361" s="50" t="s">
        <v>2203</v>
      </c>
      <c r="I1361" s="50" t="s">
        <v>2389</v>
      </c>
      <c r="J1361" s="50">
        <v>2233514</v>
      </c>
      <c r="K1361" s="50" t="s">
        <v>7</v>
      </c>
      <c r="L1361" s="50" t="s">
        <v>161</v>
      </c>
      <c r="M1361" s="50" t="s">
        <v>143</v>
      </c>
      <c r="N1361" s="50" t="s">
        <v>6261</v>
      </c>
      <c r="O1361" s="50">
        <v>995830</v>
      </c>
      <c r="P1361" s="50" t="s">
        <v>6441</v>
      </c>
      <c r="Q1361" s="50" t="s">
        <v>919</v>
      </c>
      <c r="R1361" s="50" t="s">
        <v>10</v>
      </c>
      <c r="S1361" s="50" t="s">
        <v>9542</v>
      </c>
      <c r="T1361" s="4" t="s">
        <v>9542</v>
      </c>
      <c r="U1361" s="4">
        <v>0.18</v>
      </c>
    </row>
    <row r="1362" spans="1:21" x14ac:dyDescent="0.25">
      <c r="A1362" s="44">
        <f>IF(IF(Helper_2!$C$3&lt;&gt;"",COUNTIF(G1362:H1362,"*"&amp;Helper_2!$C$3&amp;"*"),0)&gt;0,MAX($A$4:A1361)+1,0)</f>
        <v>0</v>
      </c>
      <c r="B1362" s="44">
        <v>1359</v>
      </c>
      <c r="C1362" s="44">
        <f>IF(E1362="","",IF(COUNTIF($G$4:G1362,G1362)=1,MAX($C$4:C1361)+1,""))</f>
        <v>1259</v>
      </c>
      <c r="D1362" s="44">
        <v>1359</v>
      </c>
      <c r="E1362" s="50" t="s">
        <v>5441</v>
      </c>
      <c r="F1362" s="50" t="s">
        <v>11840</v>
      </c>
      <c r="G1362" s="50" t="s">
        <v>2219</v>
      </c>
      <c r="H1362" s="50" t="s">
        <v>2219</v>
      </c>
      <c r="I1362" s="50" t="s">
        <v>2389</v>
      </c>
      <c r="J1362" s="50">
        <v>2233512</v>
      </c>
      <c r="K1362" s="50" t="s">
        <v>7</v>
      </c>
      <c r="L1362" s="50" t="s">
        <v>9</v>
      </c>
      <c r="M1362" s="50" t="s">
        <v>143</v>
      </c>
      <c r="N1362" s="50" t="s">
        <v>6261</v>
      </c>
      <c r="O1362" s="50">
        <v>995184</v>
      </c>
      <c r="P1362" s="50" t="s">
        <v>7175</v>
      </c>
      <c r="Q1362" s="50" t="s">
        <v>934</v>
      </c>
      <c r="R1362" s="50" t="s">
        <v>53</v>
      </c>
      <c r="S1362" s="50" t="s">
        <v>11841</v>
      </c>
      <c r="T1362" s="4" t="s">
        <v>11842</v>
      </c>
      <c r="U1362" s="4">
        <v>0</v>
      </c>
    </row>
    <row r="1363" spans="1:21" x14ac:dyDescent="0.25">
      <c r="A1363" s="44">
        <f>IF(IF(Helper_2!$C$3&lt;&gt;"",COUNTIF(G1363:H1363,"*"&amp;Helper_2!$C$3&amp;"*"),0)&gt;0,MAX($A$4:A1362)+1,0)</f>
        <v>0</v>
      </c>
      <c r="B1363" s="44">
        <v>1360</v>
      </c>
      <c r="C1363" s="44">
        <f>IF(E1363="","",IF(COUNTIF($G$4:G1363,G1363)=1,MAX($C$4:C1362)+1,""))</f>
        <v>1260</v>
      </c>
      <c r="D1363" s="44">
        <v>1360</v>
      </c>
      <c r="E1363" s="50" t="s">
        <v>4135</v>
      </c>
      <c r="F1363" s="50" t="s">
        <v>7404</v>
      </c>
      <c r="G1363" s="50" t="s">
        <v>2718</v>
      </c>
      <c r="H1363" s="50" t="s">
        <v>2718</v>
      </c>
      <c r="I1363" s="50" t="s">
        <v>2389</v>
      </c>
      <c r="J1363" s="50">
        <v>2233362</v>
      </c>
      <c r="K1363" s="50" t="s">
        <v>7</v>
      </c>
      <c r="L1363" s="50" t="s">
        <v>2687</v>
      </c>
      <c r="M1363" s="50" t="s">
        <v>143</v>
      </c>
      <c r="N1363" s="50" t="s">
        <v>6261</v>
      </c>
      <c r="O1363" s="50">
        <v>1038138</v>
      </c>
      <c r="P1363" s="50" t="s">
        <v>6427</v>
      </c>
      <c r="Q1363" s="50" t="s">
        <v>2719</v>
      </c>
      <c r="R1363" s="50" t="s">
        <v>10</v>
      </c>
      <c r="S1363" s="50" t="s">
        <v>11843</v>
      </c>
      <c r="T1363" s="4" t="s">
        <v>11843</v>
      </c>
      <c r="U1363" s="4">
        <v>0.10100000000000001</v>
      </c>
    </row>
    <row r="1364" spans="1:21" x14ac:dyDescent="0.25">
      <c r="A1364" s="44">
        <f>IF(IF(Helper_2!$C$3&lt;&gt;"",COUNTIF(G1364:H1364,"*"&amp;Helper_2!$C$3&amp;"*"),0)&gt;0,MAX($A$4:A1363)+1,0)</f>
        <v>0</v>
      </c>
      <c r="B1364" s="44">
        <v>1361</v>
      </c>
      <c r="C1364" s="44">
        <f>IF(E1364="","",IF(COUNTIF($G$4:G1364,G1364)=1,MAX($C$4:C1363)+1,""))</f>
        <v>1261</v>
      </c>
      <c r="D1364" s="44">
        <v>1361</v>
      </c>
      <c r="E1364" s="50" t="s">
        <v>4119</v>
      </c>
      <c r="F1364" s="50" t="s">
        <v>7376</v>
      </c>
      <c r="G1364" s="50" t="s">
        <v>1371</v>
      </c>
      <c r="H1364" s="50" t="s">
        <v>1371</v>
      </c>
      <c r="I1364" s="50" t="s">
        <v>2389</v>
      </c>
      <c r="J1364" s="50">
        <v>2233358</v>
      </c>
      <c r="K1364" s="50" t="s">
        <v>7</v>
      </c>
      <c r="L1364" s="50" t="s">
        <v>9</v>
      </c>
      <c r="M1364" s="50" t="s">
        <v>143</v>
      </c>
      <c r="N1364" s="50" t="s">
        <v>6390</v>
      </c>
      <c r="O1364" s="50">
        <v>993961</v>
      </c>
      <c r="P1364" s="50" t="s">
        <v>6360</v>
      </c>
      <c r="Q1364" s="50" t="s">
        <v>2706</v>
      </c>
      <c r="R1364" s="50" t="s">
        <v>10</v>
      </c>
      <c r="S1364" s="50" t="s">
        <v>7377</v>
      </c>
      <c r="T1364" s="4" t="s">
        <v>7377</v>
      </c>
      <c r="U1364" s="4">
        <v>1.73</v>
      </c>
    </row>
    <row r="1365" spans="1:21" x14ac:dyDescent="0.25">
      <c r="A1365" s="44">
        <f>IF(IF(Helper_2!$C$3&lt;&gt;"",COUNTIF(G1365:H1365,"*"&amp;Helper_2!$C$3&amp;"*"),0)&gt;0,MAX($A$4:A1364)+1,0)</f>
        <v>0</v>
      </c>
      <c r="B1365" s="44">
        <v>1362</v>
      </c>
      <c r="C1365" s="44">
        <f>IF(E1365="","",IF(COUNTIF($G$4:G1365,G1365)=1,MAX($C$4:C1364)+1,""))</f>
        <v>1262</v>
      </c>
      <c r="D1365" s="44">
        <v>1362</v>
      </c>
      <c r="E1365" s="50" t="s">
        <v>5727</v>
      </c>
      <c r="F1365" s="50" t="s">
        <v>10031</v>
      </c>
      <c r="G1365" s="50" t="s">
        <v>2383</v>
      </c>
      <c r="H1365" s="50" t="s">
        <v>2383</v>
      </c>
      <c r="I1365" s="50" t="s">
        <v>2389</v>
      </c>
      <c r="J1365" s="50">
        <v>2233343</v>
      </c>
      <c r="K1365" s="50" t="s">
        <v>7</v>
      </c>
      <c r="L1365" s="50" t="s">
        <v>9</v>
      </c>
      <c r="M1365" s="50" t="s">
        <v>143</v>
      </c>
      <c r="N1365" s="50" t="s">
        <v>6263</v>
      </c>
      <c r="O1365" s="50">
        <v>995584</v>
      </c>
      <c r="P1365" s="50" t="s">
        <v>6361</v>
      </c>
      <c r="Q1365" s="50" t="s">
        <v>3804</v>
      </c>
      <c r="R1365" s="50" t="s">
        <v>15</v>
      </c>
      <c r="S1365" s="50" t="s">
        <v>10032</v>
      </c>
      <c r="T1365" s="4" t="s">
        <v>10032</v>
      </c>
      <c r="U1365" s="4">
        <v>0.55400000000000005</v>
      </c>
    </row>
    <row r="1366" spans="1:21" x14ac:dyDescent="0.25">
      <c r="A1366" s="44">
        <f>IF(IF(Helper_2!$C$3&lt;&gt;"",COUNTIF(G1366:H1366,"*"&amp;Helper_2!$C$3&amp;"*"),0)&gt;0,MAX($A$4:A1365)+1,0)</f>
        <v>0</v>
      </c>
      <c r="B1366" s="44">
        <v>1363</v>
      </c>
      <c r="C1366" s="44">
        <f>IF(E1366="","",IF(COUNTIF($G$4:G1366,G1366)=1,MAX($C$4:C1365)+1,""))</f>
        <v>1263</v>
      </c>
      <c r="D1366" s="44">
        <v>1363</v>
      </c>
      <c r="E1366" s="50" t="s">
        <v>6025</v>
      </c>
      <c r="F1366" s="50" t="s">
        <v>10566</v>
      </c>
      <c r="G1366" s="50" t="s">
        <v>1197</v>
      </c>
      <c r="H1366" s="50" t="s">
        <v>6618</v>
      </c>
      <c r="I1366" s="50" t="s">
        <v>2388</v>
      </c>
      <c r="J1366" s="50">
        <v>2232817</v>
      </c>
      <c r="K1366" s="50" t="s">
        <v>7</v>
      </c>
      <c r="L1366" s="50" t="s">
        <v>2661</v>
      </c>
      <c r="M1366" s="50" t="s">
        <v>3907</v>
      </c>
      <c r="N1366" s="50" t="s">
        <v>6261</v>
      </c>
      <c r="O1366" s="50">
        <v>1000789</v>
      </c>
      <c r="P1366" s="50" t="s">
        <v>7150</v>
      </c>
      <c r="Q1366" s="50" t="s">
        <v>6026</v>
      </c>
      <c r="R1366" s="50" t="s">
        <v>155</v>
      </c>
      <c r="S1366" s="50" t="s">
        <v>10567</v>
      </c>
      <c r="T1366" s="4" t="s">
        <v>10567</v>
      </c>
      <c r="U1366" s="4">
        <v>0.1</v>
      </c>
    </row>
    <row r="1367" spans="1:21" x14ac:dyDescent="0.25">
      <c r="A1367" s="44">
        <f>IF(IF(Helper_2!$C$3&lt;&gt;"",COUNTIF(G1367:H1367,"*"&amp;Helper_2!$C$3&amp;"*"),0)&gt;0,MAX($A$4:A1366)+1,0)</f>
        <v>0</v>
      </c>
      <c r="B1367" s="44">
        <v>1364</v>
      </c>
      <c r="C1367" s="44">
        <f>IF(E1367="","",IF(COUNTIF($G$4:G1367,G1367)=1,MAX($C$4:C1366)+1,""))</f>
        <v>1264</v>
      </c>
      <c r="D1367" s="44">
        <v>1364</v>
      </c>
      <c r="E1367" s="50" t="s">
        <v>6056</v>
      </c>
      <c r="F1367" s="50" t="s">
        <v>10617</v>
      </c>
      <c r="G1367" s="50" t="s">
        <v>1212</v>
      </c>
      <c r="H1367" s="50" t="s">
        <v>6597</v>
      </c>
      <c r="I1367" s="50" t="s">
        <v>2388</v>
      </c>
      <c r="J1367" s="50">
        <v>2232810</v>
      </c>
      <c r="K1367" s="50" t="s">
        <v>7</v>
      </c>
      <c r="L1367" s="50" t="s">
        <v>9</v>
      </c>
      <c r="M1367" s="50" t="s">
        <v>3927</v>
      </c>
      <c r="N1367" s="50" t="s">
        <v>6261</v>
      </c>
      <c r="O1367" s="50">
        <v>1023026</v>
      </c>
      <c r="P1367" s="50" t="s">
        <v>6438</v>
      </c>
      <c r="Q1367" s="50" t="s">
        <v>70</v>
      </c>
      <c r="R1367" s="50" t="s">
        <v>160</v>
      </c>
      <c r="S1367" s="50" t="s">
        <v>10618</v>
      </c>
      <c r="T1367" s="4" t="s">
        <v>10619</v>
      </c>
      <c r="U1367" s="4">
        <v>0.25</v>
      </c>
    </row>
    <row r="1368" spans="1:21" x14ac:dyDescent="0.25">
      <c r="A1368" s="44">
        <f>IF(IF(Helper_2!$C$3&lt;&gt;"",COUNTIF(G1368:H1368,"*"&amp;Helper_2!$C$3&amp;"*"),0)&gt;0,MAX($A$4:A1367)+1,0)</f>
        <v>0</v>
      </c>
      <c r="B1368" s="44">
        <v>1365</v>
      </c>
      <c r="C1368" s="44">
        <f>IF(E1368="","",IF(COUNTIF($G$4:G1368,G1368)=1,MAX($C$4:C1367)+1,""))</f>
        <v>1265</v>
      </c>
      <c r="D1368" s="44">
        <v>1365</v>
      </c>
      <c r="E1368" s="50" t="s">
        <v>6087</v>
      </c>
      <c r="F1368" s="50" t="s">
        <v>10670</v>
      </c>
      <c r="G1368" s="50" t="s">
        <v>1233</v>
      </c>
      <c r="H1368" s="50" t="s">
        <v>6716</v>
      </c>
      <c r="I1368" s="50" t="s">
        <v>2388</v>
      </c>
      <c r="J1368" s="50">
        <v>2232214</v>
      </c>
      <c r="K1368" s="50" t="s">
        <v>7</v>
      </c>
      <c r="L1368" s="50" t="s">
        <v>143</v>
      </c>
      <c r="M1368" s="50" t="s">
        <v>3948</v>
      </c>
      <c r="N1368" s="50" t="s">
        <v>6261</v>
      </c>
      <c r="O1368" s="50">
        <v>1000235</v>
      </c>
      <c r="P1368" s="50" t="s">
        <v>6717</v>
      </c>
      <c r="Q1368" s="50" t="s">
        <v>207</v>
      </c>
      <c r="R1368" s="50" t="s">
        <v>179</v>
      </c>
      <c r="S1368" s="50" t="s">
        <v>10671</v>
      </c>
      <c r="T1368" s="4" t="s">
        <v>10671</v>
      </c>
      <c r="U1368" s="4">
        <v>0.1</v>
      </c>
    </row>
    <row r="1369" spans="1:21" x14ac:dyDescent="0.25">
      <c r="A1369" s="44">
        <f>IF(IF(Helper_2!$C$3&lt;&gt;"",COUNTIF(G1369:H1369,"*"&amp;Helper_2!$C$3&amp;"*"),0)&gt;0,MAX($A$4:A1368)+1,0)</f>
        <v>0</v>
      </c>
      <c r="B1369" s="44">
        <v>1366</v>
      </c>
      <c r="C1369" s="44">
        <f>IF(E1369="","",IF(COUNTIF($G$4:G1369,G1369)=1,MAX($C$4:C1368)+1,""))</f>
        <v>1266</v>
      </c>
      <c r="D1369" s="44">
        <v>1366</v>
      </c>
      <c r="E1369" s="50" t="s">
        <v>6030</v>
      </c>
      <c r="F1369" s="50" t="s">
        <v>10573</v>
      </c>
      <c r="G1369" s="50" t="s">
        <v>1199</v>
      </c>
      <c r="H1369" s="50" t="s">
        <v>6557</v>
      </c>
      <c r="I1369" s="50" t="s">
        <v>2388</v>
      </c>
      <c r="J1369" s="50">
        <v>2230984</v>
      </c>
      <c r="K1369" s="50" t="s">
        <v>7</v>
      </c>
      <c r="L1369" s="50" t="s">
        <v>9</v>
      </c>
      <c r="M1369" s="50" t="s">
        <v>3911</v>
      </c>
      <c r="N1369" s="50" t="s">
        <v>143</v>
      </c>
      <c r="O1369" s="50">
        <v>1000789</v>
      </c>
      <c r="P1369" s="50" t="s">
        <v>7150</v>
      </c>
      <c r="Q1369" s="50" t="s">
        <v>6031</v>
      </c>
      <c r="R1369" s="50" t="s">
        <v>157</v>
      </c>
      <c r="S1369" s="50" t="s">
        <v>10574</v>
      </c>
      <c r="T1369" s="4" t="s">
        <v>10575</v>
      </c>
      <c r="U1369" s="4">
        <v>0.25</v>
      </c>
    </row>
    <row r="1370" spans="1:21" x14ac:dyDescent="0.25">
      <c r="A1370" s="44">
        <f>IF(IF(Helper_2!$C$3&lt;&gt;"",COUNTIF(G1370:H1370,"*"&amp;Helper_2!$C$3&amp;"*"),0)&gt;0,MAX($A$4:A1369)+1,0)</f>
        <v>0</v>
      </c>
      <c r="B1370" s="44">
        <v>1367</v>
      </c>
      <c r="C1370" s="44">
        <f>IF(E1370="","",IF(COUNTIF($G$4:G1370,G1370)=1,MAX($C$4:C1369)+1,""))</f>
        <v>1267</v>
      </c>
      <c r="D1370" s="44">
        <v>1367</v>
      </c>
      <c r="E1370" s="50" t="s">
        <v>6022</v>
      </c>
      <c r="F1370" s="50" t="s">
        <v>10562</v>
      </c>
      <c r="G1370" s="50" t="s">
        <v>1196</v>
      </c>
      <c r="H1370" s="50" t="s">
        <v>6727</v>
      </c>
      <c r="I1370" s="50" t="s">
        <v>2388</v>
      </c>
      <c r="J1370" s="50">
        <v>2230981</v>
      </c>
      <c r="K1370" s="50" t="s">
        <v>7</v>
      </c>
      <c r="L1370" s="50" t="s">
        <v>9</v>
      </c>
      <c r="M1370" s="50" t="s">
        <v>3904</v>
      </c>
      <c r="N1370" s="50" t="s">
        <v>6261</v>
      </c>
      <c r="O1370" s="50">
        <v>1000789</v>
      </c>
      <c r="P1370" s="50" t="s">
        <v>7150</v>
      </c>
      <c r="Q1370" s="50" t="s">
        <v>178</v>
      </c>
      <c r="R1370" s="50" t="s">
        <v>177</v>
      </c>
      <c r="S1370" s="50" t="s">
        <v>10563</v>
      </c>
      <c r="T1370" s="4" t="s">
        <v>10563</v>
      </c>
      <c r="U1370" s="4">
        <v>1.1519999999999999</v>
      </c>
    </row>
    <row r="1371" spans="1:21" x14ac:dyDescent="0.25">
      <c r="A1371" s="44">
        <f>IF(IF(Helper_2!$C$3&lt;&gt;"",COUNTIF(G1371:H1371,"*"&amp;Helper_2!$C$3&amp;"*"),0)&gt;0,MAX($A$4:A1370)+1,0)</f>
        <v>0</v>
      </c>
      <c r="B1371" s="44">
        <v>1368</v>
      </c>
      <c r="C1371" s="44">
        <f>IF(E1371="","",IF(COUNTIF($G$4:G1371,G1371)=1,MAX($C$4:C1370)+1,""))</f>
        <v>1268</v>
      </c>
      <c r="D1371" s="44">
        <v>1368</v>
      </c>
      <c r="E1371" s="50" t="s">
        <v>6070</v>
      </c>
      <c r="F1371" s="50" t="s">
        <v>10639</v>
      </c>
      <c r="G1371" s="50" t="s">
        <v>1219</v>
      </c>
      <c r="H1371" s="50" t="s">
        <v>6624</v>
      </c>
      <c r="I1371" s="50" t="s">
        <v>2388</v>
      </c>
      <c r="J1371" s="50">
        <v>2230980</v>
      </c>
      <c r="K1371" s="50" t="s">
        <v>7</v>
      </c>
      <c r="L1371" s="50" t="s">
        <v>9</v>
      </c>
      <c r="M1371" s="50" t="s">
        <v>3934</v>
      </c>
      <c r="N1371" s="50" t="s">
        <v>6261</v>
      </c>
      <c r="O1371" s="50">
        <v>1000789</v>
      </c>
      <c r="P1371" s="50" t="s">
        <v>7150</v>
      </c>
      <c r="Q1371" s="50" t="s">
        <v>6071</v>
      </c>
      <c r="R1371" s="50" t="s">
        <v>163</v>
      </c>
      <c r="S1371" s="50" t="s">
        <v>10640</v>
      </c>
      <c r="T1371" s="4" t="s">
        <v>10640</v>
      </c>
      <c r="U1371" s="4">
        <v>0.12</v>
      </c>
    </row>
    <row r="1372" spans="1:21" x14ac:dyDescent="0.25">
      <c r="A1372" s="44">
        <f>IF(IF(Helper_2!$C$3&lt;&gt;"",COUNTIF(G1372:H1372,"*"&amp;Helper_2!$C$3&amp;"*"),0)&gt;0,MAX($A$4:A1371)+1,0)</f>
        <v>0</v>
      </c>
      <c r="B1372" s="44">
        <v>1369</v>
      </c>
      <c r="C1372" s="44">
        <f>IF(E1372="","",IF(COUNTIF($G$4:G1372,G1372)=1,MAX($C$4:C1371)+1,""))</f>
        <v>1269</v>
      </c>
      <c r="D1372" s="44">
        <v>1369</v>
      </c>
      <c r="E1372" s="50" t="s">
        <v>6007</v>
      </c>
      <c r="F1372" s="50" t="s">
        <v>10538</v>
      </c>
      <c r="G1372" s="50" t="s">
        <v>1191</v>
      </c>
      <c r="H1372" s="50" t="s">
        <v>6630</v>
      </c>
      <c r="I1372" s="50" t="s">
        <v>2388</v>
      </c>
      <c r="J1372" s="50">
        <v>2230942</v>
      </c>
      <c r="K1372" s="50" t="s">
        <v>7</v>
      </c>
      <c r="L1372" s="50" t="s">
        <v>143</v>
      </c>
      <c r="M1372" s="50" t="s">
        <v>3891</v>
      </c>
      <c r="N1372" s="50" t="s">
        <v>6261</v>
      </c>
      <c r="O1372" s="50">
        <v>960328</v>
      </c>
      <c r="P1372" s="50" t="s">
        <v>6631</v>
      </c>
      <c r="Q1372" s="50" t="s">
        <v>172</v>
      </c>
      <c r="R1372" s="50" t="s">
        <v>158</v>
      </c>
      <c r="S1372" s="50" t="s">
        <v>10539</v>
      </c>
      <c r="T1372" s="4" t="s">
        <v>10539</v>
      </c>
      <c r="U1372" s="4">
        <v>0.1</v>
      </c>
    </row>
    <row r="1373" spans="1:21" x14ac:dyDescent="0.25">
      <c r="A1373" s="44">
        <f>IF(IF(Helper_2!$C$3&lt;&gt;"",COUNTIF(G1373:H1373,"*"&amp;Helper_2!$C$3&amp;"*"),0)&gt;0,MAX($A$4:A1372)+1,0)</f>
        <v>0</v>
      </c>
      <c r="B1373" s="44">
        <v>1370</v>
      </c>
      <c r="C1373" s="44">
        <f>IF(E1373="","",IF(COUNTIF($G$4:G1373,G1373)=1,MAX($C$4:C1372)+1,""))</f>
        <v>1270</v>
      </c>
      <c r="D1373" s="44">
        <v>1370</v>
      </c>
      <c r="E1373" s="50" t="s">
        <v>4045</v>
      </c>
      <c r="F1373" s="50" t="s">
        <v>7254</v>
      </c>
      <c r="G1373" s="50" t="s">
        <v>1314</v>
      </c>
      <c r="H1373" s="50" t="s">
        <v>1314</v>
      </c>
      <c r="I1373" s="50" t="s">
        <v>2389</v>
      </c>
      <c r="J1373" s="50">
        <v>2230885</v>
      </c>
      <c r="K1373" s="50" t="s">
        <v>7</v>
      </c>
      <c r="L1373" s="50" t="s">
        <v>9</v>
      </c>
      <c r="M1373" s="50" t="s">
        <v>143</v>
      </c>
      <c r="N1373" s="50" t="s">
        <v>6261</v>
      </c>
      <c r="O1373" s="50">
        <v>995242</v>
      </c>
      <c r="P1373" s="50" t="s">
        <v>7151</v>
      </c>
      <c r="Q1373" s="50" t="s">
        <v>239</v>
      </c>
      <c r="R1373" s="50" t="s">
        <v>10</v>
      </c>
      <c r="S1373" s="50" t="s">
        <v>7255</v>
      </c>
      <c r="T1373" s="4" t="s">
        <v>7255</v>
      </c>
      <c r="U1373" s="4">
        <v>1.1599999999999999</v>
      </c>
    </row>
    <row r="1374" spans="1:21" x14ac:dyDescent="0.25">
      <c r="A1374" s="44">
        <f>IF(IF(Helper_2!$C$3&lt;&gt;"",COUNTIF(G1374:H1374,"*"&amp;Helper_2!$C$3&amp;"*"),0)&gt;0,MAX($A$4:A1373)+1,0)</f>
        <v>0</v>
      </c>
      <c r="B1374" s="44">
        <v>1371</v>
      </c>
      <c r="C1374" s="44">
        <f>IF(E1374="","",IF(COUNTIF($G$4:G1374,G1374)=1,MAX($C$4:C1373)+1,""))</f>
        <v>1271</v>
      </c>
      <c r="D1374" s="44">
        <v>1371</v>
      </c>
      <c r="E1374" s="50" t="s">
        <v>11844</v>
      </c>
      <c r="F1374" s="50" t="s">
        <v>7898</v>
      </c>
      <c r="G1374" s="50" t="s">
        <v>11845</v>
      </c>
      <c r="H1374" s="50" t="s">
        <v>11845</v>
      </c>
      <c r="I1374" s="50" t="s">
        <v>2389</v>
      </c>
      <c r="J1374" s="50">
        <v>2230878</v>
      </c>
      <c r="K1374" s="50" t="s">
        <v>7</v>
      </c>
      <c r="L1374" s="50" t="s">
        <v>9</v>
      </c>
      <c r="M1374" s="50" t="s">
        <v>143</v>
      </c>
      <c r="N1374" s="50" t="s">
        <v>6263</v>
      </c>
      <c r="O1374" s="50">
        <v>998926</v>
      </c>
      <c r="P1374" s="50" t="s">
        <v>11846</v>
      </c>
      <c r="Q1374" s="50" t="s">
        <v>2875</v>
      </c>
      <c r="R1374" s="50" t="s">
        <v>15</v>
      </c>
      <c r="S1374" s="50" t="s">
        <v>7899</v>
      </c>
      <c r="T1374" s="4" t="s">
        <v>7899</v>
      </c>
      <c r="U1374" s="4">
        <v>0.56000000000000005</v>
      </c>
    </row>
    <row r="1375" spans="1:21" x14ac:dyDescent="0.25">
      <c r="A1375" s="44">
        <f>IF(IF(Helper_2!$C$3&lt;&gt;"",COUNTIF(G1375:H1375,"*"&amp;Helper_2!$C$3&amp;"*"),0)&gt;0,MAX($A$4:A1374)+1,0)</f>
        <v>0</v>
      </c>
      <c r="B1375" s="44">
        <v>1372</v>
      </c>
      <c r="C1375" s="44">
        <f>IF(E1375="","",IF(COUNTIF($G$4:G1375,G1375)=1,MAX($C$4:C1374)+1,""))</f>
        <v>1272</v>
      </c>
      <c r="D1375" s="44">
        <v>1372</v>
      </c>
      <c r="E1375" s="50" t="s">
        <v>5717</v>
      </c>
      <c r="F1375" s="50" t="s">
        <v>10014</v>
      </c>
      <c r="G1375" s="50" t="s">
        <v>2376</v>
      </c>
      <c r="H1375" s="50" t="s">
        <v>2376</v>
      </c>
      <c r="I1375" s="50" t="s">
        <v>2389</v>
      </c>
      <c r="J1375" s="50">
        <v>2230876</v>
      </c>
      <c r="K1375" s="50" t="s">
        <v>7</v>
      </c>
      <c r="L1375" s="50" t="s">
        <v>9</v>
      </c>
      <c r="M1375" s="50" t="s">
        <v>143</v>
      </c>
      <c r="N1375" s="50" t="s">
        <v>6261</v>
      </c>
      <c r="O1375" s="50">
        <v>1000789</v>
      </c>
      <c r="P1375" s="50" t="s">
        <v>7150</v>
      </c>
      <c r="Q1375" s="50" t="s">
        <v>1025</v>
      </c>
      <c r="R1375" s="50" t="s">
        <v>15</v>
      </c>
      <c r="S1375" s="50" t="s">
        <v>10015</v>
      </c>
      <c r="T1375" s="4" t="s">
        <v>10015</v>
      </c>
      <c r="U1375" s="4">
        <v>12</v>
      </c>
    </row>
    <row r="1376" spans="1:21" x14ac:dyDescent="0.25">
      <c r="A1376" s="44">
        <f>IF(IF(Helper_2!$C$3&lt;&gt;"",COUNTIF(G1376:H1376,"*"&amp;Helper_2!$C$3&amp;"*"),0)&gt;0,MAX($A$4:A1375)+1,0)</f>
        <v>0</v>
      </c>
      <c r="B1376" s="44">
        <v>1373</v>
      </c>
      <c r="C1376" s="44">
        <f>IF(E1376="","",IF(COUNTIF($G$4:G1376,G1376)=1,MAX($C$4:C1375)+1,""))</f>
        <v>1273</v>
      </c>
      <c r="D1376" s="44">
        <v>1373</v>
      </c>
      <c r="E1376" s="50" t="s">
        <v>5651</v>
      </c>
      <c r="F1376" s="50" t="s">
        <v>9924</v>
      </c>
      <c r="G1376" s="50" t="s">
        <v>3739</v>
      </c>
      <c r="H1376" s="50" t="s">
        <v>3739</v>
      </c>
      <c r="I1376" s="50" t="s">
        <v>2389</v>
      </c>
      <c r="J1376" s="50">
        <v>2230822</v>
      </c>
      <c r="K1376" s="50" t="s">
        <v>7</v>
      </c>
      <c r="L1376" s="50" t="s">
        <v>2661</v>
      </c>
      <c r="M1376" s="50" t="s">
        <v>143</v>
      </c>
      <c r="N1376" s="50" t="s">
        <v>6261</v>
      </c>
      <c r="O1376" s="50">
        <v>1000789</v>
      </c>
      <c r="P1376" s="50" t="s">
        <v>7176</v>
      </c>
      <c r="Q1376" s="50" t="s">
        <v>77</v>
      </c>
      <c r="R1376" s="50" t="s">
        <v>10</v>
      </c>
      <c r="S1376" s="50" t="s">
        <v>9925</v>
      </c>
      <c r="T1376" s="4" t="s">
        <v>9925</v>
      </c>
      <c r="U1376" s="4">
        <v>7.1999999999999995E-2</v>
      </c>
    </row>
    <row r="1377" spans="1:21" x14ac:dyDescent="0.25">
      <c r="A1377" s="44">
        <f>IF(IF(Helper_2!$C$3&lt;&gt;"",COUNTIF(G1377:H1377,"*"&amp;Helper_2!$C$3&amp;"*"),0)&gt;0,MAX($A$4:A1376)+1,0)</f>
        <v>0</v>
      </c>
      <c r="B1377" s="44">
        <v>1374</v>
      </c>
      <c r="C1377" s="44">
        <f>IF(E1377="","",IF(COUNTIF($G$4:G1377,G1377)=1,MAX($C$4:C1376)+1,""))</f>
        <v>1274</v>
      </c>
      <c r="D1377" s="44">
        <v>1374</v>
      </c>
      <c r="E1377" s="50" t="s">
        <v>6077</v>
      </c>
      <c r="F1377" s="50" t="s">
        <v>10650</v>
      </c>
      <c r="G1377" s="50" t="s">
        <v>1224</v>
      </c>
      <c r="H1377" s="50" t="s">
        <v>6634</v>
      </c>
      <c r="I1377" s="50" t="s">
        <v>2388</v>
      </c>
      <c r="J1377" s="50">
        <v>2230630</v>
      </c>
      <c r="K1377" s="50" t="s">
        <v>7</v>
      </c>
      <c r="L1377" s="50" t="s">
        <v>143</v>
      </c>
      <c r="M1377" s="50" t="s">
        <v>3939</v>
      </c>
      <c r="N1377" s="50" t="s">
        <v>6272</v>
      </c>
      <c r="O1377" s="50">
        <v>1117041</v>
      </c>
      <c r="P1377" s="50" t="s">
        <v>6635</v>
      </c>
      <c r="Q1377" s="50" t="s">
        <v>6078</v>
      </c>
      <c r="R1377" s="50" t="s">
        <v>157</v>
      </c>
      <c r="S1377" s="50" t="s">
        <v>10651</v>
      </c>
      <c r="T1377" s="4" t="s">
        <v>10651</v>
      </c>
      <c r="U1377" s="4">
        <v>0.25</v>
      </c>
    </row>
    <row r="1378" spans="1:21" x14ac:dyDescent="0.25">
      <c r="A1378" s="44">
        <f>IF(IF(Helper_2!$C$3&lt;&gt;"",COUNTIF(G1378:H1378,"*"&amp;Helper_2!$C$3&amp;"*"),0)&gt;0,MAX($A$4:A1377)+1,0)</f>
        <v>0</v>
      </c>
      <c r="B1378" s="44">
        <v>1375</v>
      </c>
      <c r="C1378" s="44">
        <f>IF(E1378="","",IF(COUNTIF($G$4:G1378,G1378)=1,MAX($C$4:C1377)+1,""))</f>
        <v>1275</v>
      </c>
      <c r="D1378" s="44">
        <v>1375</v>
      </c>
      <c r="E1378" s="50" t="s">
        <v>6072</v>
      </c>
      <c r="F1378" s="50" t="s">
        <v>10641</v>
      </c>
      <c r="G1378" s="50" t="s">
        <v>1220</v>
      </c>
      <c r="H1378" s="50" t="s">
        <v>6073</v>
      </c>
      <c r="I1378" s="50" t="s">
        <v>2388</v>
      </c>
      <c r="J1378" s="50">
        <v>2230629</v>
      </c>
      <c r="K1378" s="50" t="s">
        <v>7</v>
      </c>
      <c r="L1378" s="50" t="s">
        <v>9</v>
      </c>
      <c r="M1378" s="50" t="s">
        <v>3935</v>
      </c>
      <c r="N1378" s="50" t="s">
        <v>6313</v>
      </c>
      <c r="O1378" s="50">
        <v>994061</v>
      </c>
      <c r="P1378" s="50" t="s">
        <v>6568</v>
      </c>
      <c r="Q1378" s="50" t="s">
        <v>114</v>
      </c>
      <c r="R1378" s="50" t="s">
        <v>15</v>
      </c>
      <c r="S1378" s="50" t="s">
        <v>10642</v>
      </c>
      <c r="T1378" s="4" t="s">
        <v>10642</v>
      </c>
      <c r="U1378" s="4">
        <v>1.17</v>
      </c>
    </row>
    <row r="1379" spans="1:21" x14ac:dyDescent="0.25">
      <c r="A1379" s="44">
        <f>IF(IF(Helper_2!$C$3&lt;&gt;"",COUNTIF(G1379:H1379,"*"&amp;Helper_2!$C$3&amp;"*"),0)&gt;0,MAX($A$4:A1378)+1,0)</f>
        <v>0</v>
      </c>
      <c r="B1379" s="44">
        <v>1376</v>
      </c>
      <c r="C1379" s="44">
        <f>IF(E1379="","",IF(COUNTIF($G$4:G1379,G1379)=1,MAX($C$4:C1378)+1,""))</f>
        <v>1276</v>
      </c>
      <c r="D1379" s="44">
        <v>1376</v>
      </c>
      <c r="E1379" s="50" t="s">
        <v>5654</v>
      </c>
      <c r="F1379" s="50" t="s">
        <v>9930</v>
      </c>
      <c r="G1379" s="50" t="s">
        <v>3742</v>
      </c>
      <c r="H1379" s="50" t="s">
        <v>3742</v>
      </c>
      <c r="I1379" s="50" t="s">
        <v>2389</v>
      </c>
      <c r="J1379" s="50">
        <v>2230300</v>
      </c>
      <c r="K1379" s="50" t="s">
        <v>7</v>
      </c>
      <c r="L1379" s="50" t="s">
        <v>2661</v>
      </c>
      <c r="M1379" s="50" t="s">
        <v>143</v>
      </c>
      <c r="N1379" s="50" t="s">
        <v>6261</v>
      </c>
      <c r="O1379" s="50">
        <v>1046901</v>
      </c>
      <c r="P1379" s="50" t="s">
        <v>6317</v>
      </c>
      <c r="Q1379" s="50" t="s">
        <v>3743</v>
      </c>
      <c r="R1379" s="50" t="s">
        <v>8</v>
      </c>
      <c r="S1379" s="50" t="s">
        <v>9931</v>
      </c>
      <c r="T1379" s="4" t="s">
        <v>9931</v>
      </c>
      <c r="U1379" s="4">
        <v>0</v>
      </c>
    </row>
    <row r="1380" spans="1:21" x14ac:dyDescent="0.25">
      <c r="A1380" s="44">
        <f>IF(IF(Helper_2!$C$3&lt;&gt;"",COUNTIF(G1380:H1380,"*"&amp;Helper_2!$C$3&amp;"*"),0)&gt;0,MAX($A$4:A1379)+1,0)</f>
        <v>0</v>
      </c>
      <c r="B1380" s="44">
        <v>1377</v>
      </c>
      <c r="C1380" s="44">
        <f>IF(E1380="","",IF(COUNTIF($G$4:G1380,G1380)=1,MAX($C$4:C1379)+1,""))</f>
        <v>1277</v>
      </c>
      <c r="D1380" s="44">
        <v>1377</v>
      </c>
      <c r="E1380" s="50" t="s">
        <v>5560</v>
      </c>
      <c r="F1380" s="50" t="s">
        <v>9798</v>
      </c>
      <c r="G1380" s="50" t="s">
        <v>3654</v>
      </c>
      <c r="H1380" s="50" t="s">
        <v>3654</v>
      </c>
      <c r="I1380" s="50" t="s">
        <v>2389</v>
      </c>
      <c r="J1380" s="50">
        <v>2230294</v>
      </c>
      <c r="K1380" s="50" t="s">
        <v>7</v>
      </c>
      <c r="L1380" s="50" t="s">
        <v>2661</v>
      </c>
      <c r="M1380" s="50" t="s">
        <v>143</v>
      </c>
      <c r="N1380" s="50" t="s">
        <v>6261</v>
      </c>
      <c r="O1380" s="50">
        <v>1046901</v>
      </c>
      <c r="P1380" s="50" t="s">
        <v>6317</v>
      </c>
      <c r="Q1380" s="50" t="s">
        <v>3655</v>
      </c>
      <c r="R1380" s="50" t="s">
        <v>8</v>
      </c>
      <c r="S1380" s="50" t="s">
        <v>9799</v>
      </c>
      <c r="T1380" s="4" t="s">
        <v>9799</v>
      </c>
      <c r="U1380" s="4">
        <v>0</v>
      </c>
    </row>
    <row r="1381" spans="1:21" x14ac:dyDescent="0.25">
      <c r="A1381" s="44">
        <f>IF(IF(Helper_2!$C$3&lt;&gt;"",COUNTIF(G1381:H1381,"*"&amp;Helper_2!$C$3&amp;"*"),0)&gt;0,MAX($A$4:A1380)+1,0)</f>
        <v>0</v>
      </c>
      <c r="B1381" s="44">
        <v>1378</v>
      </c>
      <c r="C1381" s="44">
        <f>IF(E1381="","",IF(COUNTIF($G$4:G1381,G1381)=1,MAX($C$4:C1380)+1,""))</f>
        <v>1278</v>
      </c>
      <c r="D1381" s="44">
        <v>1378</v>
      </c>
      <c r="E1381" s="50" t="s">
        <v>5559</v>
      </c>
      <c r="F1381" s="50" t="s">
        <v>9796</v>
      </c>
      <c r="G1381" s="50" t="s">
        <v>3652</v>
      </c>
      <c r="H1381" s="50" t="s">
        <v>3652</v>
      </c>
      <c r="I1381" s="50" t="s">
        <v>2389</v>
      </c>
      <c r="J1381" s="50">
        <v>2230280</v>
      </c>
      <c r="K1381" s="50" t="s">
        <v>7</v>
      </c>
      <c r="L1381" s="50" t="s">
        <v>2661</v>
      </c>
      <c r="M1381" s="50" t="s">
        <v>143</v>
      </c>
      <c r="N1381" s="50" t="s">
        <v>6261</v>
      </c>
      <c r="O1381" s="50">
        <v>1046901</v>
      </c>
      <c r="P1381" s="50" t="s">
        <v>6317</v>
      </c>
      <c r="Q1381" s="50" t="s">
        <v>3653</v>
      </c>
      <c r="R1381" s="50" t="s">
        <v>8</v>
      </c>
      <c r="S1381" s="50" t="s">
        <v>9797</v>
      </c>
      <c r="T1381" s="4" t="s">
        <v>9797</v>
      </c>
      <c r="U1381" s="4">
        <v>0</v>
      </c>
    </row>
    <row r="1382" spans="1:21" x14ac:dyDescent="0.25">
      <c r="A1382" s="44">
        <f>IF(IF(Helper_2!$C$3&lt;&gt;"",COUNTIF(G1382:H1382,"*"&amp;Helper_2!$C$3&amp;"*"),0)&gt;0,MAX($A$4:A1381)+1,0)</f>
        <v>0</v>
      </c>
      <c r="B1382" s="44">
        <v>1379</v>
      </c>
      <c r="C1382" s="44">
        <f>IF(E1382="","",IF(COUNTIF($G$4:G1382,G1382)=1,MAX($C$4:C1381)+1,""))</f>
        <v>1279</v>
      </c>
      <c r="D1382" s="44">
        <v>1379</v>
      </c>
      <c r="E1382" s="50" t="s">
        <v>5641</v>
      </c>
      <c r="F1382" s="50" t="s">
        <v>9907</v>
      </c>
      <c r="G1382" s="50" t="s">
        <v>3734</v>
      </c>
      <c r="H1382" s="50" t="s">
        <v>3734</v>
      </c>
      <c r="I1382" s="50" t="s">
        <v>2389</v>
      </c>
      <c r="J1382" s="50">
        <v>2230273</v>
      </c>
      <c r="K1382" s="50" t="s">
        <v>7</v>
      </c>
      <c r="L1382" s="50" t="s">
        <v>2661</v>
      </c>
      <c r="M1382" s="50" t="s">
        <v>143</v>
      </c>
      <c r="N1382" s="50" t="s">
        <v>6261</v>
      </c>
      <c r="O1382" s="50">
        <v>1046901</v>
      </c>
      <c r="P1382" s="50" t="s">
        <v>6317</v>
      </c>
      <c r="Q1382" s="50" t="s">
        <v>3735</v>
      </c>
      <c r="R1382" s="50" t="s">
        <v>8</v>
      </c>
      <c r="S1382" s="50" t="s">
        <v>9908</v>
      </c>
      <c r="T1382" s="4" t="s">
        <v>9908</v>
      </c>
      <c r="U1382" s="4">
        <v>1.2</v>
      </c>
    </row>
    <row r="1383" spans="1:21" x14ac:dyDescent="0.25">
      <c r="A1383" s="44">
        <f>IF(IF(Helper_2!$C$3&lt;&gt;"",COUNTIF(G1383:H1383,"*"&amp;Helper_2!$C$3&amp;"*"),0)&gt;0,MAX($A$4:A1382)+1,0)</f>
        <v>0</v>
      </c>
      <c r="B1383" s="44">
        <v>1380</v>
      </c>
      <c r="C1383" s="44">
        <f>IF(E1383="","",IF(COUNTIF($G$4:G1383,G1383)=1,MAX($C$4:C1382)+1,""))</f>
        <v>1280</v>
      </c>
      <c r="D1383" s="44">
        <v>1380</v>
      </c>
      <c r="E1383" s="50" t="s">
        <v>5622</v>
      </c>
      <c r="F1383" s="50" t="s">
        <v>9878</v>
      </c>
      <c r="G1383" s="50" t="s">
        <v>3717</v>
      </c>
      <c r="H1383" s="50" t="s">
        <v>3717</v>
      </c>
      <c r="I1383" s="50" t="s">
        <v>2389</v>
      </c>
      <c r="J1383" s="50">
        <v>2230262</v>
      </c>
      <c r="K1383" s="50" t="s">
        <v>7</v>
      </c>
      <c r="L1383" s="50" t="s">
        <v>2661</v>
      </c>
      <c r="M1383" s="50" t="s">
        <v>143</v>
      </c>
      <c r="N1383" s="50" t="s">
        <v>6261</v>
      </c>
      <c r="O1383" s="50">
        <v>1046901</v>
      </c>
      <c r="P1383" s="50" t="s">
        <v>6317</v>
      </c>
      <c r="Q1383" s="50" t="s">
        <v>3718</v>
      </c>
      <c r="R1383" s="50" t="s">
        <v>8</v>
      </c>
      <c r="S1383" s="50" t="s">
        <v>9879</v>
      </c>
      <c r="T1383" s="4" t="s">
        <v>9879</v>
      </c>
      <c r="U1383" s="4">
        <v>0</v>
      </c>
    </row>
    <row r="1384" spans="1:21" x14ac:dyDescent="0.25">
      <c r="A1384" s="44">
        <f>IF(IF(Helper_2!$C$3&lt;&gt;"",COUNTIF(G1384:H1384,"*"&amp;Helper_2!$C$3&amp;"*"),0)&gt;0,MAX($A$4:A1383)+1,0)</f>
        <v>0</v>
      </c>
      <c r="B1384" s="44">
        <v>1381</v>
      </c>
      <c r="C1384" s="44">
        <f>IF(E1384="","",IF(COUNTIF($G$4:G1384,G1384)=1,MAX($C$4:C1383)+1,""))</f>
        <v>1281</v>
      </c>
      <c r="D1384" s="44">
        <v>1381</v>
      </c>
      <c r="E1384" s="50" t="s">
        <v>5606</v>
      </c>
      <c r="F1384" s="50" t="s">
        <v>9846</v>
      </c>
      <c r="G1384" s="50" t="s">
        <v>3693</v>
      </c>
      <c r="H1384" s="50" t="s">
        <v>3693</v>
      </c>
      <c r="I1384" s="50" t="s">
        <v>2389</v>
      </c>
      <c r="J1384" s="50">
        <v>2230220</v>
      </c>
      <c r="K1384" s="50" t="s">
        <v>7</v>
      </c>
      <c r="L1384" s="50" t="s">
        <v>2661</v>
      </c>
      <c r="M1384" s="50" t="s">
        <v>143</v>
      </c>
      <c r="N1384" s="50" t="s">
        <v>6261</v>
      </c>
      <c r="O1384" s="50">
        <v>1046901</v>
      </c>
      <c r="P1384" s="50" t="s">
        <v>6317</v>
      </c>
      <c r="Q1384" s="50" t="s">
        <v>3694</v>
      </c>
      <c r="R1384" s="50" t="s">
        <v>10</v>
      </c>
      <c r="S1384" s="50" t="s">
        <v>9847</v>
      </c>
      <c r="T1384" s="4" t="s">
        <v>9847</v>
      </c>
      <c r="U1384" s="4">
        <v>1.008</v>
      </c>
    </row>
    <row r="1385" spans="1:21" x14ac:dyDescent="0.25">
      <c r="A1385" s="44">
        <f>IF(IF(Helper_2!$C$3&lt;&gt;"",COUNTIF(G1385:H1385,"*"&amp;Helper_2!$C$3&amp;"*"),0)&gt;0,MAX($A$4:A1384)+1,0)</f>
        <v>0</v>
      </c>
      <c r="B1385" s="44">
        <v>1382</v>
      </c>
      <c r="C1385" s="44">
        <f>IF(E1385="","",IF(COUNTIF($G$4:G1385,G1385)=1,MAX($C$4:C1384)+1,""))</f>
        <v>1282</v>
      </c>
      <c r="D1385" s="44">
        <v>1382</v>
      </c>
      <c r="E1385" s="50" t="s">
        <v>6020</v>
      </c>
      <c r="F1385" s="50" t="s">
        <v>10554</v>
      </c>
      <c r="G1385" s="50" t="s">
        <v>1194</v>
      </c>
      <c r="H1385" s="50" t="s">
        <v>6556</v>
      </c>
      <c r="I1385" s="50" t="s">
        <v>2388</v>
      </c>
      <c r="J1385" s="50">
        <v>2230058</v>
      </c>
      <c r="K1385" s="50" t="s">
        <v>7</v>
      </c>
      <c r="L1385" s="50" t="s">
        <v>9</v>
      </c>
      <c r="M1385" s="50" t="s">
        <v>3902</v>
      </c>
      <c r="N1385" s="50" t="s">
        <v>6261</v>
      </c>
      <c r="O1385" s="50">
        <v>1000789</v>
      </c>
      <c r="P1385" s="50" t="s">
        <v>7150</v>
      </c>
      <c r="Q1385" s="50" t="s">
        <v>175</v>
      </c>
      <c r="R1385" s="50" t="s">
        <v>17</v>
      </c>
      <c r="S1385" s="50" t="s">
        <v>10555</v>
      </c>
      <c r="T1385" s="4" t="s">
        <v>10556</v>
      </c>
      <c r="U1385" s="4">
        <v>0.05</v>
      </c>
    </row>
    <row r="1386" spans="1:21" x14ac:dyDescent="0.25">
      <c r="A1386" s="44">
        <f>IF(IF(Helper_2!$C$3&lt;&gt;"",COUNTIF(G1386:H1386,"*"&amp;Helper_2!$C$3&amp;"*"),0)&gt;0,MAX($A$4:A1385)+1,0)</f>
        <v>0</v>
      </c>
      <c r="B1386" s="44">
        <v>1383</v>
      </c>
      <c r="C1386" s="44">
        <f>IF(E1386="","",IF(COUNTIF($G$4:G1386,G1386)=1,MAX($C$4:C1385)+1,""))</f>
        <v>1283</v>
      </c>
      <c r="D1386" s="44">
        <v>1383</v>
      </c>
      <c r="E1386" s="50" t="s">
        <v>6061</v>
      </c>
      <c r="F1386" s="50" t="s">
        <v>10626</v>
      </c>
      <c r="G1386" s="50" t="s">
        <v>1214</v>
      </c>
      <c r="H1386" s="50" t="s">
        <v>6604</v>
      </c>
      <c r="I1386" s="50" t="s">
        <v>2388</v>
      </c>
      <c r="J1386" s="50">
        <v>2230023</v>
      </c>
      <c r="K1386" s="50" t="s">
        <v>7</v>
      </c>
      <c r="L1386" s="50" t="s">
        <v>9</v>
      </c>
      <c r="M1386" s="50" t="s">
        <v>3929</v>
      </c>
      <c r="N1386" s="50" t="s">
        <v>6261</v>
      </c>
      <c r="O1386" s="50">
        <v>995830</v>
      </c>
      <c r="P1386" s="50" t="s">
        <v>6441</v>
      </c>
      <c r="Q1386" s="50" t="s">
        <v>194</v>
      </c>
      <c r="R1386" s="50" t="s">
        <v>193</v>
      </c>
      <c r="S1386" s="50" t="s">
        <v>10627</v>
      </c>
      <c r="T1386" s="4" t="s">
        <v>10628</v>
      </c>
      <c r="U1386" s="4">
        <v>0.05</v>
      </c>
    </row>
    <row r="1387" spans="1:21" x14ac:dyDescent="0.25">
      <c r="A1387" s="44">
        <f>IF(IF(Helper_2!$C$3&lt;&gt;"",COUNTIF(G1387:H1387,"*"&amp;Helper_2!$C$3&amp;"*"),0)&gt;0,MAX($A$4:A1386)+1,0)</f>
        <v>0</v>
      </c>
      <c r="B1387" s="44">
        <v>1384</v>
      </c>
      <c r="C1387" s="44">
        <f>IF(E1387="","",IF(COUNTIF($G$4:G1387,G1387)=1,MAX($C$4:C1386)+1,""))</f>
        <v>1284</v>
      </c>
      <c r="D1387" s="44">
        <v>1384</v>
      </c>
      <c r="E1387" s="50" t="s">
        <v>6096</v>
      </c>
      <c r="F1387" s="50" t="s">
        <v>10686</v>
      </c>
      <c r="G1387" s="50" t="s">
        <v>1241</v>
      </c>
      <c r="H1387" s="50" t="s">
        <v>6720</v>
      </c>
      <c r="I1387" s="50" t="s">
        <v>2388</v>
      </c>
      <c r="J1387" s="50">
        <v>2228793</v>
      </c>
      <c r="K1387" s="50" t="s">
        <v>7</v>
      </c>
      <c r="L1387" s="50" t="s">
        <v>9</v>
      </c>
      <c r="M1387" s="50" t="s">
        <v>3955</v>
      </c>
      <c r="N1387" s="50" t="s">
        <v>6263</v>
      </c>
      <c r="O1387" s="50">
        <v>995220</v>
      </c>
      <c r="P1387" s="50" t="s">
        <v>11847</v>
      </c>
      <c r="Q1387" s="50" t="s">
        <v>216</v>
      </c>
      <c r="R1387" s="50" t="s">
        <v>155</v>
      </c>
      <c r="S1387" s="50" t="s">
        <v>10687</v>
      </c>
      <c r="T1387" s="4" t="s">
        <v>10687</v>
      </c>
      <c r="U1387" s="4">
        <v>0.125</v>
      </c>
    </row>
    <row r="1388" spans="1:21" x14ac:dyDescent="0.25">
      <c r="A1388" s="44">
        <f>IF(IF(Helper_2!$C$3&lt;&gt;"",COUNTIF(G1388:H1388,"*"&amp;Helper_2!$C$3&amp;"*"),0)&gt;0,MAX($A$4:A1387)+1,0)</f>
        <v>0</v>
      </c>
      <c r="B1388" s="44">
        <v>1385</v>
      </c>
      <c r="C1388" s="44">
        <f>IF(E1388="","",IF(COUNTIF($G$4:G1388,G1388)=1,MAX($C$4:C1387)+1,""))</f>
        <v>1285</v>
      </c>
      <c r="D1388" s="44">
        <v>1385</v>
      </c>
      <c r="E1388" s="50" t="s">
        <v>5996</v>
      </c>
      <c r="F1388" s="50" t="s">
        <v>10509</v>
      </c>
      <c r="G1388" s="50" t="s">
        <v>1181</v>
      </c>
      <c r="H1388" s="50" t="s">
        <v>5995</v>
      </c>
      <c r="I1388" s="50" t="s">
        <v>2388</v>
      </c>
      <c r="J1388" s="50">
        <v>2228779</v>
      </c>
      <c r="K1388" s="50" t="s">
        <v>7</v>
      </c>
      <c r="L1388" s="50" t="s">
        <v>143</v>
      </c>
      <c r="M1388" s="50" t="s">
        <v>3881</v>
      </c>
      <c r="N1388" s="50" t="s">
        <v>6263</v>
      </c>
      <c r="O1388" s="50">
        <v>1032571</v>
      </c>
      <c r="P1388" s="50" t="s">
        <v>6550</v>
      </c>
      <c r="Q1388" s="50" t="s">
        <v>113</v>
      </c>
      <c r="R1388" s="50" t="s">
        <v>10</v>
      </c>
      <c r="S1388" s="50" t="s">
        <v>10510</v>
      </c>
      <c r="T1388" s="4" t="s">
        <v>10511</v>
      </c>
      <c r="U1388" s="4">
        <v>0.245</v>
      </c>
    </row>
    <row r="1389" spans="1:21" x14ac:dyDescent="0.25">
      <c r="A1389" s="44">
        <f>IF(IF(Helper_2!$C$3&lt;&gt;"",COUNTIF(G1389:H1389,"*"&amp;Helper_2!$C$3&amp;"*"),0)&gt;0,MAX($A$4:A1388)+1,0)</f>
        <v>0</v>
      </c>
      <c r="B1389" s="44">
        <v>1386</v>
      </c>
      <c r="C1389" s="44" t="str">
        <f>IF(E1389="","",IF(COUNTIF($G$4:G1389,G1389)=1,MAX($C$4:C1388)+1,""))</f>
        <v/>
      </c>
      <c r="D1389" s="44">
        <v>1386</v>
      </c>
      <c r="E1389" s="50" t="s">
        <v>5994</v>
      </c>
      <c r="F1389" s="50" t="s">
        <v>10506</v>
      </c>
      <c r="G1389" s="50" t="s">
        <v>1181</v>
      </c>
      <c r="H1389" s="50" t="s">
        <v>5995</v>
      </c>
      <c r="I1389" s="50" t="s">
        <v>2388</v>
      </c>
      <c r="J1389" s="50">
        <v>2228778</v>
      </c>
      <c r="K1389" s="50" t="s">
        <v>7</v>
      </c>
      <c r="L1389" s="50" t="s">
        <v>143</v>
      </c>
      <c r="M1389" s="50" t="s">
        <v>3881</v>
      </c>
      <c r="N1389" s="50" t="s">
        <v>6263</v>
      </c>
      <c r="O1389" s="50">
        <v>1032571</v>
      </c>
      <c r="P1389" s="50" t="s">
        <v>6550</v>
      </c>
      <c r="Q1389" s="50" t="s">
        <v>41</v>
      </c>
      <c r="R1389" s="50" t="s">
        <v>15</v>
      </c>
      <c r="S1389" s="50" t="s">
        <v>10507</v>
      </c>
      <c r="T1389" s="4" t="s">
        <v>10508</v>
      </c>
      <c r="U1389" s="4">
        <v>0.4</v>
      </c>
    </row>
    <row r="1390" spans="1:21" x14ac:dyDescent="0.25">
      <c r="A1390" s="44">
        <f>IF(IF(Helper_2!$C$3&lt;&gt;"",COUNTIF(G1390:H1390,"*"&amp;Helper_2!$C$3&amp;"*"),0)&gt;0,MAX($A$4:A1389)+1,0)</f>
        <v>0</v>
      </c>
      <c r="B1390" s="44">
        <v>1387</v>
      </c>
      <c r="C1390" s="44">
        <f>IF(E1390="","",IF(COUNTIF($G$4:G1390,G1390)=1,MAX($C$4:C1389)+1,""))</f>
        <v>1286</v>
      </c>
      <c r="D1390" s="44">
        <v>1387</v>
      </c>
      <c r="E1390" s="50" t="s">
        <v>6053</v>
      </c>
      <c r="F1390" s="50" t="s">
        <v>10609</v>
      </c>
      <c r="G1390" s="50" t="s">
        <v>1209</v>
      </c>
      <c r="H1390" s="50" t="s">
        <v>6552</v>
      </c>
      <c r="I1390" s="50" t="s">
        <v>2388</v>
      </c>
      <c r="J1390" s="50">
        <v>2228022</v>
      </c>
      <c r="K1390" s="50" t="s">
        <v>7</v>
      </c>
      <c r="L1390" s="50" t="s">
        <v>9</v>
      </c>
      <c r="M1390" s="50" t="s">
        <v>3925</v>
      </c>
      <c r="N1390" s="50" t="s">
        <v>6261</v>
      </c>
      <c r="O1390" s="50">
        <v>946662</v>
      </c>
      <c r="P1390" s="50" t="s">
        <v>6262</v>
      </c>
      <c r="Q1390" s="50" t="s">
        <v>189</v>
      </c>
      <c r="R1390" s="50" t="s">
        <v>163</v>
      </c>
      <c r="S1390" s="50" t="s">
        <v>10610</v>
      </c>
      <c r="T1390" s="4" t="s">
        <v>10611</v>
      </c>
      <c r="U1390" s="4">
        <v>1</v>
      </c>
    </row>
    <row r="1391" spans="1:21" x14ac:dyDescent="0.25">
      <c r="A1391" s="44">
        <f>IF(IF(Helper_2!$C$3&lt;&gt;"",COUNTIF(G1391:H1391,"*"&amp;Helper_2!$C$3&amp;"*"),0)&gt;0,MAX($A$4:A1390)+1,0)</f>
        <v>0</v>
      </c>
      <c r="B1391" s="44">
        <v>1388</v>
      </c>
      <c r="C1391" s="44">
        <f>IF(E1391="","",IF(COUNTIF($G$4:G1391,G1391)=1,MAX($C$4:C1390)+1,""))</f>
        <v>1287</v>
      </c>
      <c r="D1391" s="44">
        <v>1388</v>
      </c>
      <c r="E1391" s="50" t="s">
        <v>6079</v>
      </c>
      <c r="F1391" s="50" t="s">
        <v>10652</v>
      </c>
      <c r="G1391" s="50" t="s">
        <v>1225</v>
      </c>
      <c r="H1391" s="50" t="s">
        <v>6652</v>
      </c>
      <c r="I1391" s="50" t="s">
        <v>2388</v>
      </c>
      <c r="J1391" s="50">
        <v>2226705</v>
      </c>
      <c r="K1391" s="50" t="s">
        <v>7</v>
      </c>
      <c r="L1391" s="50" t="s">
        <v>143</v>
      </c>
      <c r="M1391" s="50" t="s">
        <v>3940</v>
      </c>
      <c r="N1391" s="50" t="s">
        <v>6261</v>
      </c>
      <c r="O1391" s="50">
        <v>995242</v>
      </c>
      <c r="P1391" s="50" t="s">
        <v>6442</v>
      </c>
      <c r="Q1391" s="50" t="s">
        <v>163</v>
      </c>
      <c r="R1391" s="50" t="s">
        <v>163</v>
      </c>
      <c r="S1391" s="50" t="s">
        <v>10653</v>
      </c>
      <c r="T1391" s="4" t="s">
        <v>10653</v>
      </c>
      <c r="U1391" s="4">
        <v>1</v>
      </c>
    </row>
    <row r="1392" spans="1:21" x14ac:dyDescent="0.25">
      <c r="A1392" s="44">
        <f>IF(IF(Helper_2!$C$3&lt;&gt;"",COUNTIF(G1392:H1392,"*"&amp;Helper_2!$C$3&amp;"*"),0)&gt;0,MAX($A$4:A1391)+1,0)</f>
        <v>0</v>
      </c>
      <c r="B1392" s="44">
        <v>1389</v>
      </c>
      <c r="C1392" s="44">
        <f>IF(E1392="","",IF(COUNTIF($G$4:G1392,G1392)=1,MAX($C$4:C1391)+1,""))</f>
        <v>1288</v>
      </c>
      <c r="D1392" s="44">
        <v>1389</v>
      </c>
      <c r="E1392" s="50" t="s">
        <v>6042</v>
      </c>
      <c r="F1392" s="50" t="s">
        <v>10586</v>
      </c>
      <c r="G1392" s="50" t="s">
        <v>1200</v>
      </c>
      <c r="H1392" s="50" t="s">
        <v>6702</v>
      </c>
      <c r="I1392" s="50" t="s">
        <v>2388</v>
      </c>
      <c r="J1392" s="50">
        <v>2226211</v>
      </c>
      <c r="K1392" s="50" t="s">
        <v>7</v>
      </c>
      <c r="L1392" s="50" t="s">
        <v>9</v>
      </c>
      <c r="M1392" s="50" t="s">
        <v>3916</v>
      </c>
      <c r="N1392" s="50" t="s">
        <v>6263</v>
      </c>
      <c r="O1392" s="50">
        <v>995209</v>
      </c>
      <c r="P1392" s="50" t="s">
        <v>11535</v>
      </c>
      <c r="Q1392" s="50" t="s">
        <v>181</v>
      </c>
      <c r="R1392" s="50" t="s">
        <v>157</v>
      </c>
      <c r="S1392" s="50" t="s">
        <v>10587</v>
      </c>
      <c r="T1392" s="4" t="s">
        <v>10587</v>
      </c>
      <c r="U1392" s="4">
        <v>0.15</v>
      </c>
    </row>
    <row r="1393" spans="1:21" x14ac:dyDescent="0.25">
      <c r="A1393" s="44">
        <f>IF(IF(Helper_2!$C$3&lt;&gt;"",COUNTIF(G1393:H1393,"*"&amp;Helper_2!$C$3&amp;"*"),0)&gt;0,MAX($A$4:A1392)+1,0)</f>
        <v>0</v>
      </c>
      <c r="B1393" s="44">
        <v>1390</v>
      </c>
      <c r="C1393" s="44" t="str">
        <f>IF(E1393="","",IF(COUNTIF($G$4:G1393,G1393)=1,MAX($C$4:C1392)+1,""))</f>
        <v/>
      </c>
      <c r="D1393" s="44">
        <v>1390</v>
      </c>
      <c r="E1393" s="50" t="s">
        <v>6040</v>
      </c>
      <c r="F1393" s="50" t="s">
        <v>10584</v>
      </c>
      <c r="G1393" s="50" t="s">
        <v>1200</v>
      </c>
      <c r="H1393" s="50" t="s">
        <v>6702</v>
      </c>
      <c r="I1393" s="50" t="s">
        <v>2388</v>
      </c>
      <c r="J1393" s="50">
        <v>2226210</v>
      </c>
      <c r="K1393" s="50" t="s">
        <v>7</v>
      </c>
      <c r="L1393" s="50" t="s">
        <v>9</v>
      </c>
      <c r="M1393" s="50" t="s">
        <v>3916</v>
      </c>
      <c r="N1393" s="50" t="s">
        <v>6263</v>
      </c>
      <c r="O1393" s="50">
        <v>995209</v>
      </c>
      <c r="P1393" s="50" t="s">
        <v>11535</v>
      </c>
      <c r="Q1393" s="50" t="s">
        <v>6041</v>
      </c>
      <c r="R1393" s="50" t="s">
        <v>157</v>
      </c>
      <c r="S1393" s="50" t="s">
        <v>10585</v>
      </c>
      <c r="T1393" s="4" t="s">
        <v>10585</v>
      </c>
      <c r="U1393" s="4">
        <v>0.2</v>
      </c>
    </row>
    <row r="1394" spans="1:21" x14ac:dyDescent="0.25">
      <c r="A1394" s="44">
        <f>IF(IF(Helper_2!$C$3&lt;&gt;"",COUNTIF(G1394:H1394,"*"&amp;Helper_2!$C$3&amp;"*"),0)&gt;0,MAX($A$4:A1393)+1,0)</f>
        <v>0</v>
      </c>
      <c r="B1394" s="44">
        <v>1391</v>
      </c>
      <c r="C1394" s="44" t="str">
        <f>IF(E1394="","",IF(COUNTIF($G$4:G1394,G1394)=1,MAX($C$4:C1393)+1,""))</f>
        <v/>
      </c>
      <c r="D1394" s="44">
        <v>1391</v>
      </c>
      <c r="E1394" s="50" t="s">
        <v>6038</v>
      </c>
      <c r="F1394" s="50" t="s">
        <v>10582</v>
      </c>
      <c r="G1394" s="50" t="s">
        <v>1200</v>
      </c>
      <c r="H1394" s="50" t="s">
        <v>6702</v>
      </c>
      <c r="I1394" s="50" t="s">
        <v>2388</v>
      </c>
      <c r="J1394" s="50">
        <v>2226209</v>
      </c>
      <c r="K1394" s="50" t="s">
        <v>7</v>
      </c>
      <c r="L1394" s="50" t="s">
        <v>9</v>
      </c>
      <c r="M1394" s="50" t="s">
        <v>3916</v>
      </c>
      <c r="N1394" s="50" t="s">
        <v>6263</v>
      </c>
      <c r="O1394" s="50">
        <v>995209</v>
      </c>
      <c r="P1394" s="50" t="s">
        <v>11535</v>
      </c>
      <c r="Q1394" s="50" t="s">
        <v>6039</v>
      </c>
      <c r="R1394" s="50" t="s">
        <v>157</v>
      </c>
      <c r="S1394" s="50" t="s">
        <v>10583</v>
      </c>
      <c r="T1394" s="4" t="s">
        <v>10583</v>
      </c>
      <c r="U1394" s="4">
        <v>0.04</v>
      </c>
    </row>
    <row r="1395" spans="1:21" x14ac:dyDescent="0.25">
      <c r="A1395" s="44">
        <f>IF(IF(Helper_2!$C$3&lt;&gt;"",COUNTIF(G1395:H1395,"*"&amp;Helper_2!$C$3&amp;"*"),0)&gt;0,MAX($A$4:A1394)+1,0)</f>
        <v>0</v>
      </c>
      <c r="B1395" s="44">
        <v>1392</v>
      </c>
      <c r="C1395" s="44" t="str">
        <f>IF(E1395="","",IF(COUNTIF($G$4:G1395,G1395)=1,MAX($C$4:C1394)+1,""))</f>
        <v/>
      </c>
      <c r="D1395" s="44">
        <v>1392</v>
      </c>
      <c r="E1395" s="50" t="s">
        <v>6036</v>
      </c>
      <c r="F1395" s="50" t="s">
        <v>10580</v>
      </c>
      <c r="G1395" s="50" t="s">
        <v>1200</v>
      </c>
      <c r="H1395" s="50" t="s">
        <v>6702</v>
      </c>
      <c r="I1395" s="50" t="s">
        <v>2388</v>
      </c>
      <c r="J1395" s="50">
        <v>2226208</v>
      </c>
      <c r="K1395" s="50" t="s">
        <v>7</v>
      </c>
      <c r="L1395" s="50" t="s">
        <v>9</v>
      </c>
      <c r="M1395" s="50" t="s">
        <v>3916</v>
      </c>
      <c r="N1395" s="50" t="s">
        <v>6263</v>
      </c>
      <c r="O1395" s="50">
        <v>995209</v>
      </c>
      <c r="P1395" s="50" t="s">
        <v>11535</v>
      </c>
      <c r="Q1395" s="50" t="s">
        <v>6037</v>
      </c>
      <c r="R1395" s="50" t="s">
        <v>157</v>
      </c>
      <c r="S1395" s="50" t="s">
        <v>10581</v>
      </c>
      <c r="T1395" s="4" t="s">
        <v>10581</v>
      </c>
      <c r="U1395" s="4">
        <v>0.25</v>
      </c>
    </row>
    <row r="1396" spans="1:21" x14ac:dyDescent="0.25">
      <c r="A1396" s="44">
        <f>IF(IF(Helper_2!$C$3&lt;&gt;"",COUNTIF(G1396:H1396,"*"&amp;Helper_2!$C$3&amp;"*"),0)&gt;0,MAX($A$4:A1395)+1,0)</f>
        <v>0</v>
      </c>
      <c r="B1396" s="44">
        <v>1393</v>
      </c>
      <c r="C1396" s="44">
        <f>IF(E1396="","",IF(COUNTIF($G$4:G1396,G1396)=1,MAX($C$4:C1395)+1,""))</f>
        <v>1289</v>
      </c>
      <c r="D1396" s="44">
        <v>1393</v>
      </c>
      <c r="E1396" s="50" t="s">
        <v>6064</v>
      </c>
      <c r="F1396" s="50" t="s">
        <v>10633</v>
      </c>
      <c r="G1396" s="50" t="s">
        <v>1217</v>
      </c>
      <c r="H1396" s="50" t="s">
        <v>6696</v>
      </c>
      <c r="I1396" s="50" t="s">
        <v>2388</v>
      </c>
      <c r="J1396" s="50">
        <v>2226200</v>
      </c>
      <c r="K1396" s="50" t="s">
        <v>7</v>
      </c>
      <c r="L1396" s="50" t="s">
        <v>9</v>
      </c>
      <c r="M1396" s="50" t="s">
        <v>3932</v>
      </c>
      <c r="N1396" s="50" t="s">
        <v>6263</v>
      </c>
      <c r="O1396" s="50">
        <v>994163</v>
      </c>
      <c r="P1396" s="50" t="s">
        <v>6697</v>
      </c>
      <c r="Q1396" s="50" t="s">
        <v>6065</v>
      </c>
      <c r="R1396" s="50" t="s">
        <v>155</v>
      </c>
      <c r="S1396" s="50" t="s">
        <v>10634</v>
      </c>
      <c r="T1396" s="4" t="s">
        <v>10634</v>
      </c>
      <c r="U1396" s="4">
        <v>0.252</v>
      </c>
    </row>
    <row r="1397" spans="1:21" x14ac:dyDescent="0.25">
      <c r="A1397" s="44">
        <f>IF(IF(Helper_2!$C$3&lt;&gt;"",COUNTIF(G1397:H1397,"*"&amp;Helper_2!$C$3&amp;"*"),0)&gt;0,MAX($A$4:A1396)+1,0)</f>
        <v>0</v>
      </c>
      <c r="B1397" s="44">
        <v>1394</v>
      </c>
      <c r="C1397" s="44">
        <f>IF(E1397="","",IF(COUNTIF($G$4:G1397,G1397)=1,MAX($C$4:C1396)+1,""))</f>
        <v>1290</v>
      </c>
      <c r="D1397" s="44">
        <v>1394</v>
      </c>
      <c r="E1397" s="50" t="s">
        <v>6055</v>
      </c>
      <c r="F1397" s="50" t="s">
        <v>10614</v>
      </c>
      <c r="G1397" s="50" t="s">
        <v>1211</v>
      </c>
      <c r="H1397" s="50" t="s">
        <v>6591</v>
      </c>
      <c r="I1397" s="50" t="s">
        <v>2388</v>
      </c>
      <c r="J1397" s="50">
        <v>2226007</v>
      </c>
      <c r="K1397" s="50" t="s">
        <v>7</v>
      </c>
      <c r="L1397" s="50" t="s">
        <v>9</v>
      </c>
      <c r="M1397" s="50" t="s">
        <v>191</v>
      </c>
      <c r="N1397" s="50" t="s">
        <v>6263</v>
      </c>
      <c r="O1397" s="50">
        <v>1001885</v>
      </c>
      <c r="P1397" s="50" t="s">
        <v>6592</v>
      </c>
      <c r="Q1397" s="50" t="s">
        <v>192</v>
      </c>
      <c r="R1397" s="50" t="s">
        <v>155</v>
      </c>
      <c r="S1397" s="50" t="s">
        <v>10615</v>
      </c>
      <c r="T1397" s="4" t="s">
        <v>10616</v>
      </c>
      <c r="U1397" s="4">
        <v>0.25</v>
      </c>
    </row>
    <row r="1398" spans="1:21" x14ac:dyDescent="0.25">
      <c r="A1398" s="44">
        <f>IF(IF(Helper_2!$C$3&lt;&gt;"",COUNTIF(G1398:H1398,"*"&amp;Helper_2!$C$3&amp;"*"),0)&gt;0,MAX($A$4:A1397)+1,0)</f>
        <v>0</v>
      </c>
      <c r="B1398" s="44">
        <v>1395</v>
      </c>
      <c r="C1398" s="44">
        <f>IF(E1398="","",IF(COUNTIF($G$4:G1398,G1398)=1,MAX($C$4:C1397)+1,""))</f>
        <v>1291</v>
      </c>
      <c r="D1398" s="44">
        <v>1395</v>
      </c>
      <c r="E1398" s="50" t="s">
        <v>6002</v>
      </c>
      <c r="F1398" s="50" t="s">
        <v>10526</v>
      </c>
      <c r="G1398" s="50" t="s">
        <v>1187</v>
      </c>
      <c r="H1398" s="50" t="s">
        <v>6655</v>
      </c>
      <c r="I1398" s="50" t="s">
        <v>2388</v>
      </c>
      <c r="J1398" s="50">
        <v>2226004</v>
      </c>
      <c r="K1398" s="50" t="s">
        <v>7</v>
      </c>
      <c r="L1398" s="50" t="s">
        <v>143</v>
      </c>
      <c r="M1398" s="50" t="s">
        <v>3887</v>
      </c>
      <c r="N1398" s="50" t="s">
        <v>6261</v>
      </c>
      <c r="O1398" s="50">
        <v>994192</v>
      </c>
      <c r="P1398" s="50" t="s">
        <v>6656</v>
      </c>
      <c r="Q1398" s="50" t="s">
        <v>6003</v>
      </c>
      <c r="R1398" s="50" t="s">
        <v>163</v>
      </c>
      <c r="S1398" s="50" t="s">
        <v>10527</v>
      </c>
      <c r="T1398" s="4" t="s">
        <v>10527</v>
      </c>
      <c r="U1398" s="4">
        <v>0.5</v>
      </c>
    </row>
    <row r="1399" spans="1:21" x14ac:dyDescent="0.25">
      <c r="A1399" s="44">
        <f>IF(IF(Helper_2!$C$3&lt;&gt;"",COUNTIF(G1399:H1399,"*"&amp;Helper_2!$C$3&amp;"*"),0)&gt;0,MAX($A$4:A1398)+1,0)</f>
        <v>0</v>
      </c>
      <c r="B1399" s="44">
        <v>1396</v>
      </c>
      <c r="C1399" s="44">
        <f>IF(E1399="","",IF(COUNTIF($G$4:G1399,G1399)=1,MAX($C$4:C1398)+1,""))</f>
        <v>1292</v>
      </c>
      <c r="D1399" s="44">
        <v>1396</v>
      </c>
      <c r="E1399" s="50" t="s">
        <v>6062</v>
      </c>
      <c r="F1399" s="50" t="s">
        <v>10629</v>
      </c>
      <c r="G1399" s="50" t="s">
        <v>1215</v>
      </c>
      <c r="H1399" s="50" t="s">
        <v>6693</v>
      </c>
      <c r="I1399" s="50" t="s">
        <v>2388</v>
      </c>
      <c r="J1399" s="50">
        <v>2226003</v>
      </c>
      <c r="K1399" s="50" t="s">
        <v>7</v>
      </c>
      <c r="L1399" s="50" t="s">
        <v>9</v>
      </c>
      <c r="M1399" s="50" t="s">
        <v>3930</v>
      </c>
      <c r="N1399" s="50" t="s">
        <v>6263</v>
      </c>
      <c r="O1399" s="50">
        <v>998064</v>
      </c>
      <c r="P1399" s="50" t="s">
        <v>6694</v>
      </c>
      <c r="Q1399" s="50" t="s">
        <v>195</v>
      </c>
      <c r="R1399" s="50" t="s">
        <v>155</v>
      </c>
      <c r="S1399" s="50" t="s">
        <v>10630</v>
      </c>
      <c r="T1399" s="4" t="s">
        <v>10630</v>
      </c>
      <c r="U1399" s="4">
        <v>0.2</v>
      </c>
    </row>
    <row r="1400" spans="1:21" x14ac:dyDescent="0.25">
      <c r="A1400" s="44">
        <f>IF(IF(Helper_2!$C$3&lt;&gt;"",COUNTIF(G1400:H1400,"*"&amp;Helper_2!$C$3&amp;"*"),0)&gt;0,MAX($A$4:A1399)+1,0)</f>
        <v>0</v>
      </c>
      <c r="B1400" s="44">
        <v>1397</v>
      </c>
      <c r="C1400" s="44">
        <f>IF(E1400="","",IF(COUNTIF($G$4:G1400,G1400)=1,MAX($C$4:C1399)+1,""))</f>
        <v>1293</v>
      </c>
      <c r="D1400" s="44">
        <v>1397</v>
      </c>
      <c r="E1400" s="50" t="s">
        <v>6075</v>
      </c>
      <c r="F1400" s="50" t="s">
        <v>10645</v>
      </c>
      <c r="G1400" s="50" t="s">
        <v>1222</v>
      </c>
      <c r="H1400" s="50" t="s">
        <v>6602</v>
      </c>
      <c r="I1400" s="50" t="s">
        <v>2388</v>
      </c>
      <c r="J1400" s="50">
        <v>2225918</v>
      </c>
      <c r="K1400" s="50" t="s">
        <v>7</v>
      </c>
      <c r="L1400" s="50" t="s">
        <v>143</v>
      </c>
      <c r="M1400" s="50" t="s">
        <v>3937</v>
      </c>
      <c r="N1400" s="50" t="s">
        <v>6261</v>
      </c>
      <c r="O1400" s="50">
        <v>994038</v>
      </c>
      <c r="P1400" s="50" t="s">
        <v>6577</v>
      </c>
      <c r="Q1400" s="50" t="s">
        <v>198</v>
      </c>
      <c r="R1400" s="50" t="s">
        <v>183</v>
      </c>
      <c r="S1400" s="50" t="s">
        <v>10646</v>
      </c>
      <c r="T1400" s="4" t="s">
        <v>10647</v>
      </c>
      <c r="U1400" s="4">
        <v>7.4999999999999997E-2</v>
      </c>
    </row>
    <row r="1401" spans="1:21" x14ac:dyDescent="0.25">
      <c r="A1401" s="44">
        <f>IF(IF(Helper_2!$C$3&lt;&gt;"",COUNTIF(G1401:H1401,"*"&amp;Helper_2!$C$3&amp;"*"),0)&gt;0,MAX($A$4:A1400)+1,0)</f>
        <v>0</v>
      </c>
      <c r="B1401" s="44">
        <v>1398</v>
      </c>
      <c r="C1401" s="44">
        <f>IF(E1401="","",IF(COUNTIF($G$4:G1401,G1401)=1,MAX($C$4:C1400)+1,""))</f>
        <v>1294</v>
      </c>
      <c r="D1401" s="44">
        <v>1398</v>
      </c>
      <c r="E1401" s="50" t="s">
        <v>6083</v>
      </c>
      <c r="F1401" s="50" t="s">
        <v>10661</v>
      </c>
      <c r="G1401" s="50" t="s">
        <v>1229</v>
      </c>
      <c r="H1401" s="50" t="s">
        <v>6632</v>
      </c>
      <c r="I1401" s="50" t="s">
        <v>2388</v>
      </c>
      <c r="J1401" s="50">
        <v>2225910</v>
      </c>
      <c r="K1401" s="50" t="s">
        <v>7</v>
      </c>
      <c r="L1401" s="50" t="s">
        <v>9</v>
      </c>
      <c r="M1401" s="50" t="s">
        <v>3944</v>
      </c>
      <c r="N1401" s="50" t="s">
        <v>6261</v>
      </c>
      <c r="O1401" s="50">
        <v>1000797</v>
      </c>
      <c r="P1401" s="50" t="s">
        <v>6524</v>
      </c>
      <c r="Q1401" s="50" t="s">
        <v>203</v>
      </c>
      <c r="R1401" s="50" t="s">
        <v>127</v>
      </c>
      <c r="S1401" s="50" t="s">
        <v>10662</v>
      </c>
      <c r="T1401" s="4" t="s">
        <v>10662</v>
      </c>
      <c r="U1401" s="4">
        <v>9.5000000000000001E-2</v>
      </c>
    </row>
    <row r="1402" spans="1:21" x14ac:dyDescent="0.25">
      <c r="A1402" s="44">
        <f>IF(IF(Helper_2!$C$3&lt;&gt;"",COUNTIF(G1402:H1402,"*"&amp;Helper_2!$C$3&amp;"*"),0)&gt;0,MAX($A$4:A1401)+1,0)</f>
        <v>0</v>
      </c>
      <c r="B1402" s="44">
        <v>1399</v>
      </c>
      <c r="C1402" s="44">
        <f>IF(E1402="","",IF(COUNTIF($G$4:G1402,G1402)=1,MAX($C$4:C1401)+1,""))</f>
        <v>1295</v>
      </c>
      <c r="D1402" s="44">
        <v>1399</v>
      </c>
      <c r="E1402" s="50" t="s">
        <v>6093</v>
      </c>
      <c r="F1402" s="50" t="s">
        <v>10680</v>
      </c>
      <c r="G1402" s="50" t="s">
        <v>1238</v>
      </c>
      <c r="H1402" s="50" t="s">
        <v>6724</v>
      </c>
      <c r="I1402" s="50" t="s">
        <v>2388</v>
      </c>
      <c r="J1402" s="50">
        <v>2224821</v>
      </c>
      <c r="K1402" s="50" t="s">
        <v>7</v>
      </c>
      <c r="L1402" s="50" t="s">
        <v>9</v>
      </c>
      <c r="M1402" s="50" t="s">
        <v>3952</v>
      </c>
      <c r="N1402" s="50" t="s">
        <v>6259</v>
      </c>
      <c r="O1402" s="50">
        <v>995221</v>
      </c>
      <c r="P1402" s="50" t="s">
        <v>6487</v>
      </c>
      <c r="Q1402" s="50" t="s">
        <v>213</v>
      </c>
      <c r="R1402" s="50" t="s">
        <v>157</v>
      </c>
      <c r="S1402" s="50" t="s">
        <v>10681</v>
      </c>
      <c r="T1402" s="4" t="s">
        <v>10681</v>
      </c>
      <c r="U1402" s="4">
        <v>0.23</v>
      </c>
    </row>
    <row r="1403" spans="1:21" x14ac:dyDescent="0.25">
      <c r="A1403" s="44">
        <f>IF(IF(Helper_2!$C$3&lt;&gt;"",COUNTIF(G1403:H1403,"*"&amp;Helper_2!$C$3&amp;"*"),0)&gt;0,MAX($A$4:A1402)+1,0)</f>
        <v>0</v>
      </c>
      <c r="B1403" s="44">
        <v>1400</v>
      </c>
      <c r="C1403" s="44">
        <f>IF(E1403="","",IF(COUNTIF($G$4:G1403,G1403)=1,MAX($C$4:C1402)+1,""))</f>
        <v>1296</v>
      </c>
      <c r="D1403" s="44">
        <v>1400</v>
      </c>
      <c r="E1403" s="50" t="s">
        <v>6074</v>
      </c>
      <c r="F1403" s="50" t="s">
        <v>10643</v>
      </c>
      <c r="G1403" s="50" t="s">
        <v>1221</v>
      </c>
      <c r="H1403" s="50" t="s">
        <v>6619</v>
      </c>
      <c r="I1403" s="50" t="s">
        <v>2388</v>
      </c>
      <c r="J1403" s="50">
        <v>2224776</v>
      </c>
      <c r="K1403" s="50" t="s">
        <v>7</v>
      </c>
      <c r="L1403" s="50" t="s">
        <v>143</v>
      </c>
      <c r="M1403" s="50" t="s">
        <v>3936</v>
      </c>
      <c r="N1403" s="50" t="s">
        <v>6261</v>
      </c>
      <c r="O1403" s="50">
        <v>960345</v>
      </c>
      <c r="P1403" s="50" t="s">
        <v>6620</v>
      </c>
      <c r="Q1403" s="50" t="s">
        <v>197</v>
      </c>
      <c r="R1403" s="50" t="s">
        <v>157</v>
      </c>
      <c r="S1403" s="50" t="s">
        <v>10644</v>
      </c>
      <c r="T1403" s="4" t="s">
        <v>10644</v>
      </c>
      <c r="U1403" s="4">
        <v>0.13200000000000001</v>
      </c>
    </row>
    <row r="1404" spans="1:21" x14ac:dyDescent="0.25">
      <c r="A1404" s="44">
        <f>IF(IF(Helper_2!$C$3&lt;&gt;"",COUNTIF(G1404:H1404,"*"&amp;Helper_2!$C$3&amp;"*"),0)&gt;0,MAX($A$4:A1403)+1,0)</f>
        <v>0</v>
      </c>
      <c r="B1404" s="44">
        <v>1401</v>
      </c>
      <c r="C1404" s="44">
        <f>IF(E1404="","",IF(COUNTIF($G$4:G1404,G1404)=1,MAX($C$4:C1403)+1,""))</f>
        <v>1297</v>
      </c>
      <c r="D1404" s="44">
        <v>1401</v>
      </c>
      <c r="E1404" s="50" t="s">
        <v>6063</v>
      </c>
      <c r="F1404" s="50" t="s">
        <v>10631</v>
      </c>
      <c r="G1404" s="50" t="s">
        <v>1216</v>
      </c>
      <c r="H1404" s="50" t="s">
        <v>6714</v>
      </c>
      <c r="I1404" s="50" t="s">
        <v>2388</v>
      </c>
      <c r="J1404" s="50">
        <v>2223000</v>
      </c>
      <c r="K1404" s="50" t="s">
        <v>7</v>
      </c>
      <c r="L1404" s="50" t="s">
        <v>9</v>
      </c>
      <c r="M1404" s="50" t="s">
        <v>3931</v>
      </c>
      <c r="N1404" s="50" t="s">
        <v>6263</v>
      </c>
      <c r="O1404" s="50">
        <v>957968</v>
      </c>
      <c r="P1404" s="50" t="s">
        <v>6715</v>
      </c>
      <c r="Q1404" s="50" t="s">
        <v>196</v>
      </c>
      <c r="R1404" s="50" t="s">
        <v>157</v>
      </c>
      <c r="S1404" s="50" t="s">
        <v>10632</v>
      </c>
      <c r="T1404" s="4" t="s">
        <v>10632</v>
      </c>
      <c r="U1404" s="4">
        <v>0.2</v>
      </c>
    </row>
    <row r="1405" spans="1:21" x14ac:dyDescent="0.25">
      <c r="A1405" s="44">
        <f>IF(IF(Helper_2!$C$3&lt;&gt;"",COUNTIF(G1405:H1405,"*"&amp;Helper_2!$C$3&amp;"*"),0)&gt;0,MAX($A$4:A1404)+1,0)</f>
        <v>0</v>
      </c>
      <c r="B1405" s="44">
        <v>1402</v>
      </c>
      <c r="C1405" s="44">
        <f>IF(E1405="","",IF(COUNTIF($G$4:G1405,G1405)=1,MAX($C$4:C1404)+1,""))</f>
        <v>1298</v>
      </c>
      <c r="D1405" s="44">
        <v>1402</v>
      </c>
      <c r="E1405" s="50" t="s">
        <v>6052</v>
      </c>
      <c r="F1405" s="50" t="s">
        <v>10607</v>
      </c>
      <c r="G1405" s="50" t="s">
        <v>1208</v>
      </c>
      <c r="H1405" s="50" t="s">
        <v>6701</v>
      </c>
      <c r="I1405" s="50" t="s">
        <v>2388</v>
      </c>
      <c r="J1405" s="50">
        <v>2221729</v>
      </c>
      <c r="K1405" s="50" t="s">
        <v>7</v>
      </c>
      <c r="L1405" s="50" t="s">
        <v>9</v>
      </c>
      <c r="M1405" s="50" t="s">
        <v>3924</v>
      </c>
      <c r="N1405" s="50" t="s">
        <v>6261</v>
      </c>
      <c r="O1405" s="50">
        <v>994074</v>
      </c>
      <c r="P1405" s="50" t="s">
        <v>6579</v>
      </c>
      <c r="Q1405" s="50" t="s">
        <v>188</v>
      </c>
      <c r="R1405" s="50" t="s">
        <v>163</v>
      </c>
      <c r="S1405" s="50" t="s">
        <v>10608</v>
      </c>
      <c r="T1405" s="4" t="s">
        <v>10608</v>
      </c>
      <c r="U1405" s="4">
        <v>0.8</v>
      </c>
    </row>
    <row r="1406" spans="1:21" x14ac:dyDescent="0.25">
      <c r="A1406" s="44">
        <f>IF(IF(Helper_2!$C$3&lt;&gt;"",COUNTIF(G1406:H1406,"*"&amp;Helper_2!$C$3&amp;"*"),0)&gt;0,MAX($A$4:A1405)+1,0)</f>
        <v>0</v>
      </c>
      <c r="B1406" s="44">
        <v>1403</v>
      </c>
      <c r="C1406" s="44">
        <f>IF(E1406="","",IF(COUNTIF($G$4:G1406,G1406)=1,MAX($C$4:C1405)+1,""))</f>
        <v>1299</v>
      </c>
      <c r="D1406" s="44">
        <v>1403</v>
      </c>
      <c r="E1406" s="50" t="s">
        <v>6068</v>
      </c>
      <c r="F1406" s="50" t="s">
        <v>10637</v>
      </c>
      <c r="G1406" s="50" t="s">
        <v>1218</v>
      </c>
      <c r="H1406" s="50" t="s">
        <v>6718</v>
      </c>
      <c r="I1406" s="50" t="s">
        <v>2388</v>
      </c>
      <c r="J1406" s="50">
        <v>2221660</v>
      </c>
      <c r="K1406" s="50" t="s">
        <v>7</v>
      </c>
      <c r="L1406" s="50" t="s">
        <v>9</v>
      </c>
      <c r="M1406" s="50" t="s">
        <v>3933</v>
      </c>
      <c r="N1406" s="50" t="s">
        <v>6263</v>
      </c>
      <c r="O1406" s="50">
        <v>1002448</v>
      </c>
      <c r="P1406" s="50" t="s">
        <v>6719</v>
      </c>
      <c r="Q1406" s="50" t="s">
        <v>6069</v>
      </c>
      <c r="R1406" s="50" t="s">
        <v>6067</v>
      </c>
      <c r="S1406" s="50" t="s">
        <v>10638</v>
      </c>
      <c r="T1406" s="4" t="s">
        <v>10638</v>
      </c>
      <c r="U1406" s="4">
        <v>0.05</v>
      </c>
    </row>
    <row r="1407" spans="1:21" x14ac:dyDescent="0.25">
      <c r="A1407" s="44">
        <f>IF(IF(Helper_2!$C$3&lt;&gt;"",COUNTIF(G1407:H1407,"*"&amp;Helper_2!$C$3&amp;"*"),0)&gt;0,MAX($A$4:A1406)+1,0)</f>
        <v>0</v>
      </c>
      <c r="B1407" s="44">
        <v>1404</v>
      </c>
      <c r="C1407" s="44" t="str">
        <f>IF(E1407="","",IF(COUNTIF($G$4:G1407,G1407)=1,MAX($C$4:C1406)+1,""))</f>
        <v/>
      </c>
      <c r="D1407" s="44">
        <v>1404</v>
      </c>
      <c r="E1407" s="50" t="s">
        <v>6066</v>
      </c>
      <c r="F1407" s="50" t="s">
        <v>10635</v>
      </c>
      <c r="G1407" s="50" t="s">
        <v>1218</v>
      </c>
      <c r="H1407" s="50" t="s">
        <v>6718</v>
      </c>
      <c r="I1407" s="50" t="s">
        <v>2388</v>
      </c>
      <c r="J1407" s="50">
        <v>2221659</v>
      </c>
      <c r="K1407" s="50" t="s">
        <v>7</v>
      </c>
      <c r="L1407" s="50" t="s">
        <v>9</v>
      </c>
      <c r="M1407" s="50" t="s">
        <v>3933</v>
      </c>
      <c r="N1407" s="50" t="s">
        <v>6263</v>
      </c>
      <c r="O1407" s="50">
        <v>1002448</v>
      </c>
      <c r="P1407" s="50" t="s">
        <v>6719</v>
      </c>
      <c r="Q1407" s="50" t="s">
        <v>103</v>
      </c>
      <c r="R1407" s="50" t="s">
        <v>6067</v>
      </c>
      <c r="S1407" s="50" t="s">
        <v>10636</v>
      </c>
      <c r="T1407" s="4" t="s">
        <v>10636</v>
      </c>
      <c r="U1407" s="4">
        <v>0.13900000000000001</v>
      </c>
    </row>
    <row r="1408" spans="1:21" x14ac:dyDescent="0.25">
      <c r="A1408" s="44">
        <f>IF(IF(Helper_2!$C$3&lt;&gt;"",COUNTIF(G1408:H1408,"*"&amp;Helper_2!$C$3&amp;"*"),0)&gt;0,MAX($A$4:A1407)+1,0)</f>
        <v>0</v>
      </c>
      <c r="B1408" s="44">
        <v>1405</v>
      </c>
      <c r="C1408" s="44">
        <f>IF(E1408="","",IF(COUNTIF($G$4:G1408,G1408)=1,MAX($C$4:C1407)+1,""))</f>
        <v>1300</v>
      </c>
      <c r="D1408" s="44">
        <v>1405</v>
      </c>
      <c r="E1408" s="50" t="s">
        <v>6006</v>
      </c>
      <c r="F1408" s="50" t="s">
        <v>10535</v>
      </c>
      <c r="G1408" s="50" t="s">
        <v>1190</v>
      </c>
      <c r="H1408" s="50" t="s">
        <v>6598</v>
      </c>
      <c r="I1408" s="50" t="s">
        <v>2388</v>
      </c>
      <c r="J1408" s="50">
        <v>2221658</v>
      </c>
      <c r="K1408" s="50" t="s">
        <v>7</v>
      </c>
      <c r="L1408" s="50" t="s">
        <v>9</v>
      </c>
      <c r="M1408" s="50" t="s">
        <v>3890</v>
      </c>
      <c r="N1408" s="50" t="s">
        <v>6263</v>
      </c>
      <c r="O1408" s="50">
        <v>1081701</v>
      </c>
      <c r="P1408" s="50" t="s">
        <v>6599</v>
      </c>
      <c r="Q1408" s="50" t="s">
        <v>171</v>
      </c>
      <c r="R1408" s="50" t="s">
        <v>157</v>
      </c>
      <c r="S1408" s="50" t="s">
        <v>10536</v>
      </c>
      <c r="T1408" s="4" t="s">
        <v>10537</v>
      </c>
      <c r="U1408" s="4">
        <v>0.25</v>
      </c>
    </row>
    <row r="1409" spans="1:21" x14ac:dyDescent="0.25">
      <c r="A1409" s="44">
        <f>IF(IF(Helper_2!$C$3&lt;&gt;"",COUNTIF(G1409:H1409,"*"&amp;Helper_2!$C$3&amp;"*"),0)&gt;0,MAX($A$4:A1408)+1,0)</f>
        <v>0</v>
      </c>
      <c r="B1409" s="44">
        <v>1406</v>
      </c>
      <c r="C1409" s="44">
        <f>IF(E1409="","",IF(COUNTIF($G$4:G1409,G1409)=1,MAX($C$4:C1408)+1,""))</f>
        <v>1301</v>
      </c>
      <c r="D1409" s="44">
        <v>1406</v>
      </c>
      <c r="E1409" s="50" t="s">
        <v>7021</v>
      </c>
      <c r="F1409" s="50" t="s">
        <v>10559</v>
      </c>
      <c r="G1409" s="50" t="s">
        <v>1195</v>
      </c>
      <c r="H1409" s="50" t="s">
        <v>6725</v>
      </c>
      <c r="I1409" s="50" t="s">
        <v>2388</v>
      </c>
      <c r="J1409" s="50">
        <v>2221656</v>
      </c>
      <c r="K1409" s="50" t="s">
        <v>7</v>
      </c>
      <c r="L1409" s="50" t="s">
        <v>9</v>
      </c>
      <c r="M1409" s="50" t="s">
        <v>3903</v>
      </c>
      <c r="N1409" s="50" t="s">
        <v>6263</v>
      </c>
      <c r="O1409" s="50">
        <v>960325</v>
      </c>
      <c r="P1409" s="50" t="s">
        <v>6726</v>
      </c>
      <c r="Q1409" s="50" t="s">
        <v>7022</v>
      </c>
      <c r="R1409" s="50" t="s">
        <v>155</v>
      </c>
      <c r="S1409" s="50" t="s">
        <v>10560</v>
      </c>
      <c r="T1409" s="4" t="s">
        <v>10561</v>
      </c>
      <c r="U1409" s="4">
        <v>8.1000000000000003E-2</v>
      </c>
    </row>
    <row r="1410" spans="1:21" x14ac:dyDescent="0.25">
      <c r="A1410" s="44">
        <f>IF(IF(Helper_2!$C$3&lt;&gt;"",COUNTIF(G1410:H1410,"*"&amp;Helper_2!$C$3&amp;"*"),0)&gt;0,MAX($A$4:A1409)+1,0)</f>
        <v>0</v>
      </c>
      <c r="B1410" s="44">
        <v>1407</v>
      </c>
      <c r="C1410" s="44" t="str">
        <f>IF(E1410="","",IF(COUNTIF($G$4:G1410,G1410)=1,MAX($C$4:C1409)+1,""))</f>
        <v/>
      </c>
      <c r="D1410" s="44">
        <v>1407</v>
      </c>
      <c r="E1410" s="50" t="s">
        <v>6021</v>
      </c>
      <c r="F1410" s="50" t="s">
        <v>10557</v>
      </c>
      <c r="G1410" s="50" t="s">
        <v>1195</v>
      </c>
      <c r="H1410" s="50" t="s">
        <v>6725</v>
      </c>
      <c r="I1410" s="50" t="s">
        <v>2388</v>
      </c>
      <c r="J1410" s="50">
        <v>2221655</v>
      </c>
      <c r="K1410" s="50" t="s">
        <v>7</v>
      </c>
      <c r="L1410" s="50" t="s">
        <v>9</v>
      </c>
      <c r="M1410" s="50" t="s">
        <v>3903</v>
      </c>
      <c r="N1410" s="50" t="s">
        <v>6263</v>
      </c>
      <c r="O1410" s="50">
        <v>960325</v>
      </c>
      <c r="P1410" s="50" t="s">
        <v>6726</v>
      </c>
      <c r="Q1410" s="50" t="s">
        <v>176</v>
      </c>
      <c r="R1410" s="50" t="s">
        <v>155</v>
      </c>
      <c r="S1410" s="50" t="s">
        <v>10558</v>
      </c>
      <c r="T1410" s="4" t="s">
        <v>10558</v>
      </c>
      <c r="U1410" s="4">
        <v>0.125</v>
      </c>
    </row>
    <row r="1411" spans="1:21" x14ac:dyDescent="0.25">
      <c r="A1411" s="44">
        <f>IF(IF(Helper_2!$C$3&lt;&gt;"",COUNTIF(G1411:H1411,"*"&amp;Helper_2!$C$3&amp;"*"),0)&gt;0,MAX($A$4:A1410)+1,0)</f>
        <v>0</v>
      </c>
      <c r="B1411" s="44">
        <v>1408</v>
      </c>
      <c r="C1411" s="44">
        <f>IF(E1411="","",IF(COUNTIF($G$4:G1411,G1411)=1,MAX($C$4:C1410)+1,""))</f>
        <v>1302</v>
      </c>
      <c r="D1411" s="44">
        <v>1408</v>
      </c>
      <c r="E1411" s="50" t="s">
        <v>6749</v>
      </c>
      <c r="F1411" s="50" t="s">
        <v>10488</v>
      </c>
      <c r="G1411" s="50" t="s">
        <v>1175</v>
      </c>
      <c r="H1411" s="50" t="s">
        <v>5985</v>
      </c>
      <c r="I1411" s="50" t="s">
        <v>2388</v>
      </c>
      <c r="J1411" s="50">
        <v>2221549</v>
      </c>
      <c r="K1411" s="50" t="s">
        <v>7</v>
      </c>
      <c r="L1411" s="50" t="s">
        <v>9</v>
      </c>
      <c r="M1411" s="50" t="s">
        <v>3874</v>
      </c>
      <c r="N1411" s="50" t="s">
        <v>6263</v>
      </c>
      <c r="O1411" s="50">
        <v>995597</v>
      </c>
      <c r="P1411" s="50" t="s">
        <v>6671</v>
      </c>
      <c r="Q1411" s="50" t="s">
        <v>6750</v>
      </c>
      <c r="R1411" s="50" t="s">
        <v>10</v>
      </c>
      <c r="S1411" s="50" t="s">
        <v>10489</v>
      </c>
      <c r="T1411" s="4" t="s">
        <v>10490</v>
      </c>
      <c r="U1411" s="4">
        <v>0.4</v>
      </c>
    </row>
    <row r="1412" spans="1:21" x14ac:dyDescent="0.25">
      <c r="A1412" s="44">
        <f>IF(IF(Helper_2!$C$3&lt;&gt;"",COUNTIF(G1412:H1412,"*"&amp;Helper_2!$C$3&amp;"*"),0)&gt;0,MAX($A$4:A1411)+1,0)</f>
        <v>0</v>
      </c>
      <c r="B1412" s="44">
        <v>1409</v>
      </c>
      <c r="C1412" s="44" t="str">
        <f>IF(E1412="","",IF(COUNTIF($G$4:G1412,G1412)=1,MAX($C$4:C1411)+1,""))</f>
        <v/>
      </c>
      <c r="D1412" s="44">
        <v>1409</v>
      </c>
      <c r="E1412" s="50" t="s">
        <v>5984</v>
      </c>
      <c r="F1412" s="50" t="s">
        <v>10486</v>
      </c>
      <c r="G1412" s="50" t="s">
        <v>1175</v>
      </c>
      <c r="H1412" s="50" t="s">
        <v>5985</v>
      </c>
      <c r="I1412" s="50" t="s">
        <v>2388</v>
      </c>
      <c r="J1412" s="50">
        <v>2221548</v>
      </c>
      <c r="K1412" s="50" t="s">
        <v>7</v>
      </c>
      <c r="L1412" s="50" t="s">
        <v>9</v>
      </c>
      <c r="M1412" s="50" t="s">
        <v>3874</v>
      </c>
      <c r="N1412" s="50" t="s">
        <v>6263</v>
      </c>
      <c r="O1412" s="50">
        <v>995597</v>
      </c>
      <c r="P1412" s="50" t="s">
        <v>6671</v>
      </c>
      <c r="Q1412" s="50" t="s">
        <v>41</v>
      </c>
      <c r="R1412" s="50" t="s">
        <v>15</v>
      </c>
      <c r="S1412" s="50" t="s">
        <v>10487</v>
      </c>
      <c r="T1412" s="4" t="s">
        <v>10487</v>
      </c>
      <c r="U1412" s="4">
        <v>0.375</v>
      </c>
    </row>
    <row r="1413" spans="1:21" x14ac:dyDescent="0.25">
      <c r="A1413" s="44">
        <f>IF(IF(Helper_2!$C$3&lt;&gt;"",COUNTIF(G1413:H1413,"*"&amp;Helper_2!$C$3&amp;"*"),0)&gt;0,MAX($A$4:A1412)+1,0)</f>
        <v>0</v>
      </c>
      <c r="B1413" s="44">
        <v>1410</v>
      </c>
      <c r="C1413" s="44">
        <f>IF(E1413="","",IF(COUNTIF($G$4:G1413,G1413)=1,MAX($C$4:C1412)+1,""))</f>
        <v>1303</v>
      </c>
      <c r="D1413" s="44">
        <v>1410</v>
      </c>
      <c r="E1413" s="50" t="s">
        <v>6050</v>
      </c>
      <c r="F1413" s="50" t="s">
        <v>10605</v>
      </c>
      <c r="G1413" s="50" t="s">
        <v>1207</v>
      </c>
      <c r="H1413" s="50" t="s">
        <v>6653</v>
      </c>
      <c r="I1413" s="50" t="s">
        <v>2388</v>
      </c>
      <c r="J1413" s="50">
        <v>2221547</v>
      </c>
      <c r="K1413" s="50" t="s">
        <v>7</v>
      </c>
      <c r="L1413" s="50" t="s">
        <v>9</v>
      </c>
      <c r="M1413" s="50" t="s">
        <v>3923</v>
      </c>
      <c r="N1413" s="50" t="s">
        <v>6261</v>
      </c>
      <c r="O1413" s="50">
        <v>994146</v>
      </c>
      <c r="P1413" s="50" t="s">
        <v>7152</v>
      </c>
      <c r="Q1413" s="50" t="s">
        <v>6051</v>
      </c>
      <c r="R1413" s="50" t="s">
        <v>155</v>
      </c>
      <c r="S1413" s="50" t="s">
        <v>10606</v>
      </c>
      <c r="T1413" s="4" t="s">
        <v>10606</v>
      </c>
      <c r="U1413" s="4">
        <v>0.16</v>
      </c>
    </row>
    <row r="1414" spans="1:21" x14ac:dyDescent="0.25">
      <c r="A1414" s="44">
        <f>IF(IF(Helper_2!$C$3&lt;&gt;"",COUNTIF(G1414:H1414,"*"&amp;Helper_2!$C$3&amp;"*"),0)&gt;0,MAX($A$4:A1413)+1,0)</f>
        <v>0</v>
      </c>
      <c r="B1414" s="44">
        <v>1411</v>
      </c>
      <c r="C1414" s="44">
        <f>IF(E1414="","",IF(COUNTIF($G$4:G1414,G1414)=1,MAX($C$4:C1413)+1,""))</f>
        <v>1304</v>
      </c>
      <c r="D1414" s="44">
        <v>1411</v>
      </c>
      <c r="E1414" s="50" t="s">
        <v>6048</v>
      </c>
      <c r="F1414" s="50" t="s">
        <v>10602</v>
      </c>
      <c r="G1414" s="50" t="s">
        <v>1205</v>
      </c>
      <c r="H1414" s="50" t="s">
        <v>6640</v>
      </c>
      <c r="I1414" s="50" t="s">
        <v>2388</v>
      </c>
      <c r="J1414" s="50">
        <v>2220639</v>
      </c>
      <c r="K1414" s="50" t="s">
        <v>7</v>
      </c>
      <c r="L1414" s="50" t="s">
        <v>2661</v>
      </c>
      <c r="M1414" s="50" t="s">
        <v>3921</v>
      </c>
      <c r="N1414" s="50" t="s">
        <v>6261</v>
      </c>
      <c r="O1414" s="50">
        <v>994146</v>
      </c>
      <c r="P1414" s="50" t="s">
        <v>7152</v>
      </c>
      <c r="Q1414" s="50" t="s">
        <v>185</v>
      </c>
      <c r="R1414" s="50" t="s">
        <v>155</v>
      </c>
      <c r="S1414" s="50" t="s">
        <v>10603</v>
      </c>
      <c r="T1414" s="4" t="s">
        <v>10603</v>
      </c>
      <c r="U1414" s="4">
        <v>0.42</v>
      </c>
    </row>
    <row r="1415" spans="1:21" x14ac:dyDescent="0.25">
      <c r="A1415" s="44">
        <f>IF(IF(Helper_2!$C$3&lt;&gt;"",COUNTIF(G1415:H1415,"*"&amp;Helper_2!$C$3&amp;"*"),0)&gt;0,MAX($A$4:A1414)+1,0)</f>
        <v>0</v>
      </c>
      <c r="B1415" s="44">
        <v>1412</v>
      </c>
      <c r="C1415" s="44">
        <f>IF(E1415="","",IF(COUNTIF($G$4:G1415,G1415)=1,MAX($C$4:C1414)+1,""))</f>
        <v>1305</v>
      </c>
      <c r="D1415" s="44">
        <v>1412</v>
      </c>
      <c r="E1415" s="50" t="s">
        <v>6046</v>
      </c>
      <c r="F1415" s="50" t="s">
        <v>10596</v>
      </c>
      <c r="G1415" s="50" t="s">
        <v>1203</v>
      </c>
      <c r="H1415" s="50" t="s">
        <v>6555</v>
      </c>
      <c r="I1415" s="50" t="s">
        <v>2388</v>
      </c>
      <c r="J1415" s="50">
        <v>2220628</v>
      </c>
      <c r="K1415" s="50" t="s">
        <v>7</v>
      </c>
      <c r="L1415" s="50" t="s">
        <v>2661</v>
      </c>
      <c r="M1415" s="50" t="s">
        <v>3919</v>
      </c>
      <c r="N1415" s="50" t="s">
        <v>6261</v>
      </c>
      <c r="O1415" s="50">
        <v>994146</v>
      </c>
      <c r="P1415" s="50" t="s">
        <v>7186</v>
      </c>
      <c r="Q1415" s="50" t="s">
        <v>182</v>
      </c>
      <c r="R1415" s="50" t="s">
        <v>163</v>
      </c>
      <c r="S1415" s="50" t="s">
        <v>10597</v>
      </c>
      <c r="T1415" s="4" t="s">
        <v>10598</v>
      </c>
      <c r="U1415" s="4">
        <v>0.3</v>
      </c>
    </row>
    <row r="1416" spans="1:21" x14ac:dyDescent="0.25">
      <c r="A1416" s="44">
        <f>IF(IF(Helper_2!$C$3&lt;&gt;"",COUNTIF(G1416:H1416,"*"&amp;Helper_2!$C$3&amp;"*"),0)&gt;0,MAX($A$4:A1415)+1,0)</f>
        <v>0</v>
      </c>
      <c r="B1416" s="44">
        <v>1413</v>
      </c>
      <c r="C1416" s="44">
        <f>IF(E1416="","",IF(COUNTIF($G$4:G1416,G1416)=1,MAX($C$4:C1415)+1,""))</f>
        <v>1306</v>
      </c>
      <c r="D1416" s="44">
        <v>1413</v>
      </c>
      <c r="E1416" s="50" t="s">
        <v>6081</v>
      </c>
      <c r="F1416" s="50" t="s">
        <v>10657</v>
      </c>
      <c r="G1416" s="50" t="s">
        <v>1227</v>
      </c>
      <c r="H1416" s="50" t="s">
        <v>6698</v>
      </c>
      <c r="I1416" s="50" t="s">
        <v>2388</v>
      </c>
      <c r="J1416" s="50">
        <v>2220461</v>
      </c>
      <c r="K1416" s="50" t="s">
        <v>7</v>
      </c>
      <c r="L1416" s="50" t="s">
        <v>9</v>
      </c>
      <c r="M1416" s="50" t="s">
        <v>3942</v>
      </c>
      <c r="N1416" s="50" t="s">
        <v>6263</v>
      </c>
      <c r="O1416" s="50">
        <v>994241</v>
      </c>
      <c r="P1416" s="50" t="s">
        <v>6464</v>
      </c>
      <c r="Q1416" s="50" t="s">
        <v>201</v>
      </c>
      <c r="R1416" s="50" t="s">
        <v>157</v>
      </c>
      <c r="S1416" s="50" t="s">
        <v>10658</v>
      </c>
      <c r="T1416" s="4" t="s">
        <v>10658</v>
      </c>
      <c r="U1416" s="4">
        <v>0.25</v>
      </c>
    </row>
    <row r="1417" spans="1:21" x14ac:dyDescent="0.25">
      <c r="A1417" s="44">
        <f>IF(IF(Helper_2!$C$3&lt;&gt;"",COUNTIF(G1417:H1417,"*"&amp;Helper_2!$C$3&amp;"*"),0)&gt;0,MAX($A$4:A1416)+1,0)</f>
        <v>0</v>
      </c>
      <c r="B1417" s="44">
        <v>1414</v>
      </c>
      <c r="C1417" s="44">
        <f>IF(E1417="","",IF(COUNTIF($G$4:G1417,G1417)=1,MAX($C$4:C1416)+1,""))</f>
        <v>1307</v>
      </c>
      <c r="D1417" s="44">
        <v>1414</v>
      </c>
      <c r="E1417" s="50" t="s">
        <v>6076</v>
      </c>
      <c r="F1417" s="50" t="s">
        <v>10648</v>
      </c>
      <c r="G1417" s="50" t="s">
        <v>1223</v>
      </c>
      <c r="H1417" s="50" t="s">
        <v>6642</v>
      </c>
      <c r="I1417" s="50" t="s">
        <v>2388</v>
      </c>
      <c r="J1417" s="50">
        <v>2220460</v>
      </c>
      <c r="K1417" s="50" t="s">
        <v>7</v>
      </c>
      <c r="L1417" s="50" t="s">
        <v>143</v>
      </c>
      <c r="M1417" s="50" t="s">
        <v>3938</v>
      </c>
      <c r="N1417" s="50" t="s">
        <v>6267</v>
      </c>
      <c r="O1417" s="50">
        <v>1038871</v>
      </c>
      <c r="P1417" s="50" t="s">
        <v>6643</v>
      </c>
      <c r="Q1417" s="50" t="s">
        <v>199</v>
      </c>
      <c r="R1417" s="50" t="s">
        <v>155</v>
      </c>
      <c r="S1417" s="50" t="s">
        <v>10649</v>
      </c>
      <c r="T1417" s="4" t="s">
        <v>10649</v>
      </c>
      <c r="U1417" s="4">
        <v>0.5</v>
      </c>
    </row>
    <row r="1418" spans="1:21" x14ac:dyDescent="0.25">
      <c r="A1418" s="44">
        <f>IF(IF(Helper_2!$C$3&lt;&gt;"",COUNTIF(G1418:H1418,"*"&amp;Helper_2!$C$3&amp;"*"),0)&gt;0,MAX($A$4:A1417)+1,0)</f>
        <v>0</v>
      </c>
      <c r="B1418" s="44">
        <v>1415</v>
      </c>
      <c r="C1418" s="44">
        <f>IF(E1418="","",IF(COUNTIF($G$4:G1418,G1418)=1,MAX($C$4:C1417)+1,""))</f>
        <v>1308</v>
      </c>
      <c r="D1418" s="44">
        <v>1415</v>
      </c>
      <c r="E1418" s="50" t="s">
        <v>6011</v>
      </c>
      <c r="F1418" s="50" t="s">
        <v>10544</v>
      </c>
      <c r="G1418" s="50" t="s">
        <v>3895</v>
      </c>
      <c r="H1418" s="50" t="s">
        <v>6721</v>
      </c>
      <c r="I1418" s="50" t="s">
        <v>2388</v>
      </c>
      <c r="J1418" s="50">
        <v>2220459</v>
      </c>
      <c r="K1418" s="50" t="s">
        <v>7</v>
      </c>
      <c r="L1418" s="50" t="s">
        <v>2661</v>
      </c>
      <c r="M1418" s="50" t="s">
        <v>3896</v>
      </c>
      <c r="N1418" s="50" t="s">
        <v>6313</v>
      </c>
      <c r="O1418" s="50">
        <v>994594</v>
      </c>
      <c r="P1418" s="50" t="s">
        <v>6433</v>
      </c>
      <c r="Q1418" s="50" t="s">
        <v>6012</v>
      </c>
      <c r="R1418" s="50" t="s">
        <v>155</v>
      </c>
      <c r="S1418" s="50" t="s">
        <v>10545</v>
      </c>
      <c r="T1418" s="4" t="s">
        <v>10545</v>
      </c>
      <c r="U1418" s="4">
        <v>0.86399999999999999</v>
      </c>
    </row>
    <row r="1419" spans="1:21" x14ac:dyDescent="0.25">
      <c r="A1419" s="44">
        <f>IF(IF(Helper_2!$C$3&lt;&gt;"",COUNTIF(G1419:H1419,"*"&amp;Helper_2!$C$3&amp;"*"),0)&gt;0,MAX($A$4:A1418)+1,0)</f>
        <v>0</v>
      </c>
      <c r="B1419" s="44">
        <v>1416</v>
      </c>
      <c r="C1419" s="44">
        <f>IF(E1419="","",IF(COUNTIF($G$4:G1419,G1419)=1,MAX($C$4:C1418)+1,""))</f>
        <v>1309</v>
      </c>
      <c r="D1419" s="44">
        <v>1416</v>
      </c>
      <c r="E1419" s="50" t="s">
        <v>6049</v>
      </c>
      <c r="F1419" s="50" t="s">
        <v>10604</v>
      </c>
      <c r="G1419" s="50" t="s">
        <v>1206</v>
      </c>
      <c r="H1419" s="50" t="s">
        <v>6558</v>
      </c>
      <c r="I1419" s="50" t="s">
        <v>2388</v>
      </c>
      <c r="J1419" s="50">
        <v>2220457</v>
      </c>
      <c r="K1419" s="50" t="s">
        <v>7</v>
      </c>
      <c r="L1419" s="50" t="s">
        <v>2661</v>
      </c>
      <c r="M1419" s="50" t="s">
        <v>3922</v>
      </c>
      <c r="N1419" s="50" t="s">
        <v>6261</v>
      </c>
      <c r="O1419" s="50">
        <v>995245</v>
      </c>
      <c r="P1419" s="50" t="s">
        <v>6338</v>
      </c>
      <c r="Q1419" s="50" t="s">
        <v>187</v>
      </c>
      <c r="R1419" s="50" t="s">
        <v>163</v>
      </c>
      <c r="S1419" s="50" t="s">
        <v>11095</v>
      </c>
      <c r="T1419" s="4" t="s">
        <v>11096</v>
      </c>
      <c r="U1419" s="4">
        <v>1</v>
      </c>
    </row>
    <row r="1420" spans="1:21" x14ac:dyDescent="0.25">
      <c r="A1420" s="44">
        <f>IF(IF(Helper_2!$C$3&lt;&gt;"",COUNTIF(G1420:H1420,"*"&amp;Helper_2!$C$3&amp;"*"),0)&gt;0,MAX($A$4:A1419)+1,0)</f>
        <v>0</v>
      </c>
      <c r="B1420" s="44">
        <v>1417</v>
      </c>
      <c r="C1420" s="44">
        <f>IF(E1420="","",IF(COUNTIF($G$4:G1420,G1420)=1,MAX($C$4:C1419)+1,""))</f>
        <v>1310</v>
      </c>
      <c r="D1420" s="44">
        <v>1417</v>
      </c>
      <c r="E1420" s="50" t="s">
        <v>6086</v>
      </c>
      <c r="F1420" s="50" t="s">
        <v>10667</v>
      </c>
      <c r="G1420" s="50" t="s">
        <v>1232</v>
      </c>
      <c r="H1420" s="50" t="s">
        <v>6600</v>
      </c>
      <c r="I1420" s="50" t="s">
        <v>2388</v>
      </c>
      <c r="J1420" s="50">
        <v>2220449</v>
      </c>
      <c r="K1420" s="50" t="s">
        <v>7</v>
      </c>
      <c r="L1420" s="50" t="s">
        <v>9</v>
      </c>
      <c r="M1420" s="50" t="s">
        <v>3947</v>
      </c>
      <c r="N1420" s="50" t="s">
        <v>6263</v>
      </c>
      <c r="O1420" s="50">
        <v>1039906</v>
      </c>
      <c r="P1420" s="50" t="s">
        <v>6601</v>
      </c>
      <c r="Q1420" s="50" t="s">
        <v>206</v>
      </c>
      <c r="R1420" s="50" t="s">
        <v>6067</v>
      </c>
      <c r="S1420" s="50" t="s">
        <v>10668</v>
      </c>
      <c r="T1420" s="4" t="s">
        <v>10669</v>
      </c>
      <c r="U1420" s="4">
        <v>0.14499999999999999</v>
      </c>
    </row>
    <row r="1421" spans="1:21" x14ac:dyDescent="0.25">
      <c r="A1421" s="44">
        <f>IF(IF(Helper_2!$C$3&lt;&gt;"",COUNTIF(G1421:H1421,"*"&amp;Helper_2!$C$3&amp;"*"),0)&gt;0,MAX($A$4:A1420)+1,0)</f>
        <v>0</v>
      </c>
      <c r="B1421" s="44">
        <v>1418</v>
      </c>
      <c r="C1421" s="44">
        <f>IF(E1421="","",IF(COUNTIF($G$4:G1421,G1421)=1,MAX($C$4:C1420)+1,""))</f>
        <v>1311</v>
      </c>
      <c r="D1421" s="44">
        <v>1418</v>
      </c>
      <c r="E1421" s="50" t="s">
        <v>6047</v>
      </c>
      <c r="F1421" s="50" t="s">
        <v>10599</v>
      </c>
      <c r="G1421" s="50" t="s">
        <v>1204</v>
      </c>
      <c r="H1421" s="50" t="s">
        <v>6596</v>
      </c>
      <c r="I1421" s="50" t="s">
        <v>2388</v>
      </c>
      <c r="J1421" s="50">
        <v>2218635</v>
      </c>
      <c r="K1421" s="50" t="s">
        <v>7</v>
      </c>
      <c r="L1421" s="50" t="s">
        <v>9</v>
      </c>
      <c r="M1421" s="50" t="s">
        <v>3920</v>
      </c>
      <c r="N1421" s="50" t="s">
        <v>143</v>
      </c>
      <c r="O1421" s="50">
        <v>994146</v>
      </c>
      <c r="P1421" s="50" t="s">
        <v>7152</v>
      </c>
      <c r="Q1421" s="50" t="s">
        <v>184</v>
      </c>
      <c r="R1421" s="50" t="s">
        <v>183</v>
      </c>
      <c r="S1421" s="50" t="s">
        <v>10600</v>
      </c>
      <c r="T1421" s="4" t="s">
        <v>10601</v>
      </c>
      <c r="U1421" s="4">
        <v>0.05</v>
      </c>
    </row>
    <row r="1422" spans="1:21" x14ac:dyDescent="0.25">
      <c r="A1422" s="44">
        <f>IF(IF(Helper_2!$C$3&lt;&gt;"",COUNTIF(G1422:H1422,"*"&amp;Helper_2!$C$3&amp;"*"),0)&gt;0,MAX($A$4:A1421)+1,0)</f>
        <v>0</v>
      </c>
      <c r="B1422" s="44">
        <v>1419</v>
      </c>
      <c r="C1422" s="44">
        <f>IF(E1422="","",IF(COUNTIF($G$4:G1422,G1422)=1,MAX($C$4:C1421)+1,""))</f>
        <v>1312</v>
      </c>
      <c r="D1422" s="44">
        <v>1419</v>
      </c>
      <c r="E1422" s="50" t="s">
        <v>6045</v>
      </c>
      <c r="F1422" s="50" t="s">
        <v>10595</v>
      </c>
      <c r="G1422" s="50" t="s">
        <v>1202</v>
      </c>
      <c r="H1422" s="50" t="s">
        <v>6666</v>
      </c>
      <c r="I1422" s="50" t="s">
        <v>2388</v>
      </c>
      <c r="J1422" s="50">
        <v>2217414</v>
      </c>
      <c r="K1422" s="50" t="s">
        <v>7</v>
      </c>
      <c r="L1422" s="50" t="s">
        <v>9</v>
      </c>
      <c r="M1422" s="50" t="s">
        <v>3918</v>
      </c>
      <c r="N1422" s="50" t="s">
        <v>143</v>
      </c>
      <c r="O1422" s="50">
        <v>996272</v>
      </c>
      <c r="P1422" s="50" t="s">
        <v>7185</v>
      </c>
      <c r="Q1422" s="50" t="s">
        <v>164</v>
      </c>
      <c r="R1422" s="50" t="s">
        <v>127</v>
      </c>
      <c r="S1422" s="50" t="s">
        <v>11094</v>
      </c>
      <c r="T1422" s="4" t="s">
        <v>11094</v>
      </c>
      <c r="U1422" s="4" t="s">
        <v>143</v>
      </c>
    </row>
    <row r="1423" spans="1:21" x14ac:dyDescent="0.25">
      <c r="A1423" s="44">
        <f>IF(IF(Helper_2!$C$3&lt;&gt;"",COUNTIF(G1423:H1423,"*"&amp;Helper_2!$C$3&amp;"*"),0)&gt;0,MAX($A$4:A1422)+1,0)</f>
        <v>0</v>
      </c>
      <c r="B1423" s="44">
        <v>1420</v>
      </c>
      <c r="C1423" s="44">
        <f>IF(E1423="","",IF(COUNTIF($G$4:G1423,G1423)=1,MAX($C$4:C1422)+1,""))</f>
        <v>1313</v>
      </c>
      <c r="D1423" s="44">
        <v>1420</v>
      </c>
      <c r="E1423" s="50" t="s">
        <v>6008</v>
      </c>
      <c r="F1423" s="50" t="s">
        <v>10540</v>
      </c>
      <c r="G1423" s="50" t="s">
        <v>1192</v>
      </c>
      <c r="H1423" s="50" t="s">
        <v>6695</v>
      </c>
      <c r="I1423" s="50" t="s">
        <v>2388</v>
      </c>
      <c r="J1423" s="50">
        <v>2216946</v>
      </c>
      <c r="K1423" s="50" t="s">
        <v>7</v>
      </c>
      <c r="L1423" s="50" t="s">
        <v>9</v>
      </c>
      <c r="M1423" s="50" t="s">
        <v>3892</v>
      </c>
      <c r="N1423" s="50" t="s">
        <v>6313</v>
      </c>
      <c r="O1423" s="50">
        <v>994594</v>
      </c>
      <c r="P1423" s="50" t="s">
        <v>6433</v>
      </c>
      <c r="Q1423" s="50" t="s">
        <v>173</v>
      </c>
      <c r="R1423" s="50" t="s">
        <v>157</v>
      </c>
      <c r="S1423" s="50" t="s">
        <v>10541</v>
      </c>
      <c r="T1423" s="4" t="s">
        <v>10541</v>
      </c>
      <c r="U1423" s="4">
        <v>0.24</v>
      </c>
    </row>
    <row r="1424" spans="1:21" x14ac:dyDescent="0.25">
      <c r="A1424" s="44">
        <f>IF(IF(Helper_2!$C$3&lt;&gt;"",COUNTIF(G1424:H1424,"*"&amp;Helper_2!$C$3&amp;"*"),0)&gt;0,MAX($A$4:A1423)+1,0)</f>
        <v>0</v>
      </c>
      <c r="B1424" s="44">
        <v>1421</v>
      </c>
      <c r="C1424" s="44">
        <f>IF(E1424="","",IF(COUNTIF($G$4:G1424,G1424)=1,MAX($C$4:C1423)+1,""))</f>
        <v>1314</v>
      </c>
      <c r="D1424" s="44">
        <v>1421</v>
      </c>
      <c r="E1424" s="50" t="s">
        <v>6009</v>
      </c>
      <c r="F1424" s="50" t="s">
        <v>10542</v>
      </c>
      <c r="G1424" s="50" t="s">
        <v>3893</v>
      </c>
      <c r="H1424" s="50" t="s">
        <v>6625</v>
      </c>
      <c r="I1424" s="50" t="s">
        <v>2388</v>
      </c>
      <c r="J1424" s="50">
        <v>2216937</v>
      </c>
      <c r="K1424" s="50" t="s">
        <v>7</v>
      </c>
      <c r="L1424" s="50" t="s">
        <v>2661</v>
      </c>
      <c r="M1424" s="50" t="s">
        <v>3894</v>
      </c>
      <c r="N1424" s="50" t="s">
        <v>6313</v>
      </c>
      <c r="O1424" s="50">
        <v>994594</v>
      </c>
      <c r="P1424" s="50" t="s">
        <v>6433</v>
      </c>
      <c r="Q1424" s="50" t="s">
        <v>6010</v>
      </c>
      <c r="R1424" s="50" t="s">
        <v>157</v>
      </c>
      <c r="S1424" s="50" t="s">
        <v>10543</v>
      </c>
      <c r="T1424" s="4" t="s">
        <v>10543</v>
      </c>
      <c r="U1424" s="4">
        <v>0.249</v>
      </c>
    </row>
    <row r="1425" spans="1:21" x14ac:dyDescent="0.25">
      <c r="A1425" s="44">
        <f>IF(IF(Helper_2!$C$3&lt;&gt;"",COUNTIF(G1425:H1425,"*"&amp;Helper_2!$C$3&amp;"*"),0)&gt;0,MAX($A$4:A1424)+1,0)</f>
        <v>0</v>
      </c>
      <c r="B1425" s="44">
        <v>1422</v>
      </c>
      <c r="C1425" s="44">
        <f>IF(E1425="","",IF(COUNTIF($G$4:G1425,G1425)=1,MAX($C$4:C1424)+1,""))</f>
        <v>1315</v>
      </c>
      <c r="D1425" s="44">
        <v>1422</v>
      </c>
      <c r="E1425" s="50" t="s">
        <v>6017</v>
      </c>
      <c r="F1425" s="50" t="s">
        <v>10550</v>
      </c>
      <c r="G1425" s="50" t="s">
        <v>3899</v>
      </c>
      <c r="H1425" s="50" t="s">
        <v>6638</v>
      </c>
      <c r="I1425" s="50" t="s">
        <v>2388</v>
      </c>
      <c r="J1425" s="50">
        <v>2216912</v>
      </c>
      <c r="K1425" s="50" t="s">
        <v>7</v>
      </c>
      <c r="L1425" s="50" t="s">
        <v>2661</v>
      </c>
      <c r="M1425" s="50" t="s">
        <v>3900</v>
      </c>
      <c r="N1425" s="50" t="s">
        <v>6313</v>
      </c>
      <c r="O1425" s="50">
        <v>994594</v>
      </c>
      <c r="P1425" s="50" t="s">
        <v>6433</v>
      </c>
      <c r="Q1425" s="50" t="s">
        <v>6018</v>
      </c>
      <c r="R1425" s="50" t="s">
        <v>157</v>
      </c>
      <c r="S1425" s="50" t="s">
        <v>10551</v>
      </c>
      <c r="T1425" s="4" t="s">
        <v>10551</v>
      </c>
      <c r="U1425" s="4">
        <v>5.0000000000000001E-3</v>
      </c>
    </row>
    <row r="1426" spans="1:21" x14ac:dyDescent="0.25">
      <c r="A1426" s="44">
        <f>IF(IF(Helper_2!$C$3&lt;&gt;"",COUNTIF(G1426:H1426,"*"&amp;Helper_2!$C$3&amp;"*"),0)&gt;0,MAX($A$4:A1425)+1,0)</f>
        <v>0</v>
      </c>
      <c r="B1426" s="44">
        <v>1423</v>
      </c>
      <c r="C1426" s="44" t="str">
        <f>IF(E1426="","",IF(COUNTIF($G$4:G1426,G1426)=1,MAX($C$4:C1425)+1,""))</f>
        <v/>
      </c>
      <c r="D1426" s="44">
        <v>1423</v>
      </c>
      <c r="E1426" s="50" t="s">
        <v>6015</v>
      </c>
      <c r="F1426" s="50" t="s">
        <v>10548</v>
      </c>
      <c r="G1426" s="50" t="s">
        <v>3899</v>
      </c>
      <c r="H1426" s="50" t="s">
        <v>6638</v>
      </c>
      <c r="I1426" s="50" t="s">
        <v>2388</v>
      </c>
      <c r="J1426" s="50">
        <v>2216911</v>
      </c>
      <c r="K1426" s="50" t="s">
        <v>7</v>
      </c>
      <c r="L1426" s="50" t="s">
        <v>2661</v>
      </c>
      <c r="M1426" s="50" t="s">
        <v>3900</v>
      </c>
      <c r="N1426" s="50" t="s">
        <v>6313</v>
      </c>
      <c r="O1426" s="50">
        <v>994594</v>
      </c>
      <c r="P1426" s="50" t="s">
        <v>6433</v>
      </c>
      <c r="Q1426" s="50" t="s">
        <v>6016</v>
      </c>
      <c r="R1426" s="50" t="s">
        <v>157</v>
      </c>
      <c r="S1426" s="50" t="s">
        <v>10549</v>
      </c>
      <c r="T1426" s="4" t="s">
        <v>10549</v>
      </c>
      <c r="U1426" s="4">
        <v>0.104</v>
      </c>
    </row>
    <row r="1427" spans="1:21" x14ac:dyDescent="0.25">
      <c r="A1427" s="44">
        <f>IF(IF(Helper_2!$C$3&lt;&gt;"",COUNTIF(G1427:H1427,"*"&amp;Helper_2!$C$3&amp;"*"),0)&gt;0,MAX($A$4:A1426)+1,0)</f>
        <v>0</v>
      </c>
      <c r="B1427" s="44">
        <v>1424</v>
      </c>
      <c r="C1427" s="44">
        <f>IF(E1427="","",IF(COUNTIF($G$4:G1427,G1427)=1,MAX($C$4:C1426)+1,""))</f>
        <v>1316</v>
      </c>
      <c r="D1427" s="44">
        <v>1424</v>
      </c>
      <c r="E1427" s="50" t="s">
        <v>6019</v>
      </c>
      <c r="F1427" s="50" t="s">
        <v>10552</v>
      </c>
      <c r="G1427" s="50" t="s">
        <v>1193</v>
      </c>
      <c r="H1427" s="50" t="s">
        <v>6639</v>
      </c>
      <c r="I1427" s="50" t="s">
        <v>2388</v>
      </c>
      <c r="J1427" s="50">
        <v>2216900</v>
      </c>
      <c r="K1427" s="50" t="s">
        <v>7</v>
      </c>
      <c r="L1427" s="50" t="s">
        <v>9</v>
      </c>
      <c r="M1427" s="50" t="s">
        <v>3901</v>
      </c>
      <c r="N1427" s="50" t="s">
        <v>6313</v>
      </c>
      <c r="O1427" s="50">
        <v>994594</v>
      </c>
      <c r="P1427" s="50" t="s">
        <v>6433</v>
      </c>
      <c r="Q1427" s="50" t="s">
        <v>174</v>
      </c>
      <c r="R1427" s="50" t="s">
        <v>155</v>
      </c>
      <c r="S1427" s="50" t="s">
        <v>10553</v>
      </c>
      <c r="T1427" s="4" t="s">
        <v>10553</v>
      </c>
      <c r="U1427" s="4">
        <v>0.24</v>
      </c>
    </row>
    <row r="1428" spans="1:21" x14ac:dyDescent="0.25">
      <c r="A1428" s="44">
        <f>IF(IF(Helper_2!$C$3&lt;&gt;"",COUNTIF(G1428:H1428,"*"&amp;Helper_2!$C$3&amp;"*"),0)&gt;0,MAX($A$4:A1427)+1,0)</f>
        <v>0</v>
      </c>
      <c r="B1428" s="44">
        <v>1425</v>
      </c>
      <c r="C1428" s="44">
        <f>IF(E1428="","",IF(COUNTIF($G$4:G1428,G1428)=1,MAX($C$4:C1427)+1,""))</f>
        <v>1317</v>
      </c>
      <c r="D1428" s="44">
        <v>1425</v>
      </c>
      <c r="E1428" s="50" t="s">
        <v>6013</v>
      </c>
      <c r="F1428" s="50" t="s">
        <v>10546</v>
      </c>
      <c r="G1428" s="50" t="s">
        <v>3897</v>
      </c>
      <c r="H1428" s="50" t="s">
        <v>6691</v>
      </c>
      <c r="I1428" s="50" t="s">
        <v>2388</v>
      </c>
      <c r="J1428" s="50">
        <v>2216892</v>
      </c>
      <c r="K1428" s="50" t="s">
        <v>7</v>
      </c>
      <c r="L1428" s="50" t="s">
        <v>2661</v>
      </c>
      <c r="M1428" s="50" t="s">
        <v>3898</v>
      </c>
      <c r="N1428" s="50" t="s">
        <v>6313</v>
      </c>
      <c r="O1428" s="50">
        <v>994594</v>
      </c>
      <c r="P1428" s="50" t="s">
        <v>6433</v>
      </c>
      <c r="Q1428" s="50" t="s">
        <v>6014</v>
      </c>
      <c r="R1428" s="50" t="s">
        <v>155</v>
      </c>
      <c r="S1428" s="50" t="s">
        <v>10547</v>
      </c>
      <c r="T1428" s="4" t="s">
        <v>10547</v>
      </c>
      <c r="U1428" s="4">
        <v>1.3440000000000001</v>
      </c>
    </row>
    <row r="1429" spans="1:21" x14ac:dyDescent="0.25">
      <c r="A1429" s="44">
        <f>IF(IF(Helper_2!$C$3&lt;&gt;"",COUNTIF(G1429:H1429,"*"&amp;Helper_2!$C$3&amp;"*"),0)&gt;0,MAX($A$4:A1428)+1,0)</f>
        <v>0</v>
      </c>
      <c r="B1429" s="44">
        <v>1426</v>
      </c>
      <c r="C1429" s="44">
        <f>IF(E1429="","",IF(COUNTIF($G$4:G1429,G1429)=1,MAX($C$4:C1428)+1,""))</f>
        <v>1318</v>
      </c>
      <c r="D1429" s="44">
        <v>1426</v>
      </c>
      <c r="E1429" s="50" t="s">
        <v>7004</v>
      </c>
      <c r="F1429" s="50" t="s">
        <v>10588</v>
      </c>
      <c r="G1429" s="50" t="s">
        <v>7005</v>
      </c>
      <c r="H1429" s="50" t="s">
        <v>7006</v>
      </c>
      <c r="I1429" s="50" t="s">
        <v>2388</v>
      </c>
      <c r="J1429" s="50">
        <v>2216821</v>
      </c>
      <c r="K1429" s="50" t="s">
        <v>7</v>
      </c>
      <c r="L1429" s="50" t="s">
        <v>9</v>
      </c>
      <c r="M1429" s="50" t="s">
        <v>7007</v>
      </c>
      <c r="N1429" s="50" t="s">
        <v>6313</v>
      </c>
      <c r="O1429" s="50">
        <v>994147</v>
      </c>
      <c r="P1429" s="50" t="s">
        <v>7008</v>
      </c>
      <c r="Q1429" s="50" t="s">
        <v>7009</v>
      </c>
      <c r="R1429" s="50" t="s">
        <v>155</v>
      </c>
      <c r="S1429" s="50" t="s">
        <v>10589</v>
      </c>
      <c r="T1429" s="4" t="s">
        <v>10590</v>
      </c>
      <c r="U1429" s="4">
        <v>0.27500000000000002</v>
      </c>
    </row>
    <row r="1430" spans="1:21" x14ac:dyDescent="0.25">
      <c r="A1430" s="44">
        <f>IF(IF(Helper_2!$C$3&lt;&gt;"",COUNTIF(G1430:H1430,"*"&amp;Helper_2!$C$3&amp;"*"),0)&gt;0,MAX($A$4:A1429)+1,0)</f>
        <v>0</v>
      </c>
      <c r="B1430" s="44">
        <v>1427</v>
      </c>
      <c r="C1430" s="44">
        <f>IF(E1430="","",IF(COUNTIF($G$4:G1430,G1430)=1,MAX($C$4:C1429)+1,""))</f>
        <v>1319</v>
      </c>
      <c r="D1430" s="44">
        <v>1427</v>
      </c>
      <c r="E1430" s="50" t="s">
        <v>6043</v>
      </c>
      <c r="F1430" s="50" t="s">
        <v>10594</v>
      </c>
      <c r="G1430" s="50" t="s">
        <v>1201</v>
      </c>
      <c r="H1430" s="50" t="s">
        <v>6626</v>
      </c>
      <c r="I1430" s="50" t="s">
        <v>2388</v>
      </c>
      <c r="J1430" s="50">
        <v>2216811</v>
      </c>
      <c r="K1430" s="50" t="s">
        <v>7</v>
      </c>
      <c r="L1430" s="50" t="s">
        <v>9</v>
      </c>
      <c r="M1430" s="50" t="s">
        <v>3917</v>
      </c>
      <c r="N1430" s="50" t="s">
        <v>6261</v>
      </c>
      <c r="O1430" s="50">
        <v>994146</v>
      </c>
      <c r="P1430" s="50" t="s">
        <v>7184</v>
      </c>
      <c r="Q1430" s="50" t="s">
        <v>6044</v>
      </c>
      <c r="R1430" s="50" t="s">
        <v>163</v>
      </c>
      <c r="S1430" s="50" t="s">
        <v>11093</v>
      </c>
      <c r="T1430" s="4" t="s">
        <v>11093</v>
      </c>
      <c r="U1430" s="4">
        <v>1</v>
      </c>
    </row>
    <row r="1431" spans="1:21" x14ac:dyDescent="0.25">
      <c r="A1431" s="44">
        <f>IF(IF(Helper_2!$C$3&lt;&gt;"",COUNTIF(G1431:H1431,"*"&amp;Helper_2!$C$3&amp;"*"),0)&gt;0,MAX($A$4:A1430)+1,0)</f>
        <v>0</v>
      </c>
      <c r="B1431" s="44">
        <v>1428</v>
      </c>
      <c r="C1431" s="44">
        <f>IF(E1431="","",IF(COUNTIF($G$4:G1431,G1431)=1,MAX($C$4:C1430)+1,""))</f>
        <v>1320</v>
      </c>
      <c r="D1431" s="44">
        <v>1428</v>
      </c>
      <c r="E1431" s="50" t="s">
        <v>6054</v>
      </c>
      <c r="F1431" s="50" t="s">
        <v>10612</v>
      </c>
      <c r="G1431" s="50" t="s">
        <v>1210</v>
      </c>
      <c r="H1431" s="50" t="s">
        <v>6621</v>
      </c>
      <c r="I1431" s="50" t="s">
        <v>2388</v>
      </c>
      <c r="J1431" s="50">
        <v>2216806</v>
      </c>
      <c r="K1431" s="50" t="s">
        <v>7</v>
      </c>
      <c r="L1431" s="50" t="s">
        <v>9</v>
      </c>
      <c r="M1431" s="50" t="s">
        <v>3926</v>
      </c>
      <c r="N1431" s="50" t="s">
        <v>6261</v>
      </c>
      <c r="O1431" s="50">
        <v>994146</v>
      </c>
      <c r="P1431" s="50" t="s">
        <v>7152</v>
      </c>
      <c r="Q1431" s="50" t="s">
        <v>190</v>
      </c>
      <c r="R1431" s="50" t="s">
        <v>179</v>
      </c>
      <c r="S1431" s="50" t="s">
        <v>10613</v>
      </c>
      <c r="T1431" s="4" t="s">
        <v>10613</v>
      </c>
      <c r="U1431" s="4">
        <v>0.111</v>
      </c>
    </row>
    <row r="1432" spans="1:21" x14ac:dyDescent="0.25">
      <c r="A1432" s="44">
        <f>IF(IF(Helper_2!$C$3&lt;&gt;"",COUNTIF(G1432:H1432,"*"&amp;Helper_2!$C$3&amp;"*"),0)&gt;0,MAX($A$4:A1431)+1,0)</f>
        <v>0</v>
      </c>
      <c r="B1432" s="44">
        <v>1429</v>
      </c>
      <c r="C1432" s="44">
        <f>IF(E1432="","",IF(COUNTIF($G$4:G1432,G1432)=1,MAX($C$4:C1431)+1,""))</f>
        <v>1321</v>
      </c>
      <c r="D1432" s="44">
        <v>1429</v>
      </c>
      <c r="E1432" s="50" t="s">
        <v>7015</v>
      </c>
      <c r="F1432" s="50" t="s">
        <v>10528</v>
      </c>
      <c r="G1432" s="50" t="s">
        <v>7016</v>
      </c>
      <c r="H1432" s="50" t="s">
        <v>7017</v>
      </c>
      <c r="I1432" s="50" t="s">
        <v>2388</v>
      </c>
      <c r="J1432" s="50">
        <v>2214404</v>
      </c>
      <c r="K1432" s="50" t="s">
        <v>7</v>
      </c>
      <c r="L1432" s="50" t="s">
        <v>9</v>
      </c>
      <c r="M1432" s="50" t="s">
        <v>7018</v>
      </c>
      <c r="N1432" s="50" t="s">
        <v>143</v>
      </c>
      <c r="O1432" s="50">
        <v>993987</v>
      </c>
      <c r="P1432" s="50" t="s">
        <v>7019</v>
      </c>
      <c r="Q1432" s="50" t="s">
        <v>7020</v>
      </c>
      <c r="R1432" s="50" t="s">
        <v>6067</v>
      </c>
      <c r="S1432" s="50" t="s">
        <v>10529</v>
      </c>
      <c r="T1432" s="4" t="s">
        <v>10530</v>
      </c>
      <c r="U1432" s="4">
        <v>0.08</v>
      </c>
    </row>
    <row r="1433" spans="1:21" x14ac:dyDescent="0.25">
      <c r="A1433" s="44">
        <f>IF(IF(Helper_2!$C$3&lt;&gt;"",COUNTIF(G1433:H1433,"*"&amp;Helper_2!$C$3&amp;"*"),0)&gt;0,MAX($A$4:A1432)+1,0)</f>
        <v>0</v>
      </c>
      <c r="B1433" s="44">
        <v>1430</v>
      </c>
      <c r="C1433" s="44">
        <f>IF(E1433="","",IF(COUNTIF($G$4:G1433,G1433)=1,MAX($C$4:C1432)+1,""))</f>
        <v>1322</v>
      </c>
      <c r="D1433" s="44">
        <v>1430</v>
      </c>
      <c r="E1433" s="50" t="s">
        <v>6004</v>
      </c>
      <c r="F1433" s="50" t="s">
        <v>10531</v>
      </c>
      <c r="G1433" s="50" t="s">
        <v>1188</v>
      </c>
      <c r="H1433" s="50" t="s">
        <v>6627</v>
      </c>
      <c r="I1433" s="50" t="s">
        <v>2388</v>
      </c>
      <c r="J1433" s="50">
        <v>2214399</v>
      </c>
      <c r="K1433" s="50" t="s">
        <v>7</v>
      </c>
      <c r="L1433" s="50" t="s">
        <v>9</v>
      </c>
      <c r="M1433" s="50" t="s">
        <v>3888</v>
      </c>
      <c r="N1433" s="50" t="s">
        <v>6263</v>
      </c>
      <c r="O1433" s="50">
        <v>959149</v>
      </c>
      <c r="P1433" s="50" t="s">
        <v>6628</v>
      </c>
      <c r="Q1433" s="50" t="s">
        <v>169</v>
      </c>
      <c r="R1433" s="50" t="s">
        <v>157</v>
      </c>
      <c r="S1433" s="50" t="s">
        <v>10532</v>
      </c>
      <c r="T1433" s="4" t="s">
        <v>10532</v>
      </c>
      <c r="U1433" s="4">
        <v>0.185</v>
      </c>
    </row>
    <row r="1434" spans="1:21" x14ac:dyDescent="0.25">
      <c r="A1434" s="44">
        <f>IF(IF(Helper_2!$C$3&lt;&gt;"",COUNTIF(G1434:H1434,"*"&amp;Helper_2!$C$3&amp;"*"),0)&gt;0,MAX($A$4:A1433)+1,0)</f>
        <v>0</v>
      </c>
      <c r="B1434" s="44">
        <v>1431</v>
      </c>
      <c r="C1434" s="44">
        <f>IF(E1434="","",IF(COUNTIF($G$4:G1434,G1434)=1,MAX($C$4:C1433)+1,""))</f>
        <v>1323</v>
      </c>
      <c r="D1434" s="44">
        <v>1431</v>
      </c>
      <c r="E1434" s="50" t="s">
        <v>6988</v>
      </c>
      <c r="F1434" s="50" t="s">
        <v>10521</v>
      </c>
      <c r="G1434" s="50" t="s">
        <v>6989</v>
      </c>
      <c r="H1434" s="50" t="s">
        <v>6990</v>
      </c>
      <c r="I1434" s="50" t="s">
        <v>2388</v>
      </c>
      <c r="J1434" s="50">
        <v>2214291</v>
      </c>
      <c r="K1434" s="50" t="s">
        <v>7</v>
      </c>
      <c r="L1434" s="50" t="s">
        <v>9</v>
      </c>
      <c r="M1434" s="50" t="s">
        <v>6991</v>
      </c>
      <c r="N1434" s="50" t="s">
        <v>6328</v>
      </c>
      <c r="O1434" s="50">
        <v>1019280</v>
      </c>
      <c r="P1434" s="50" t="s">
        <v>6992</v>
      </c>
      <c r="Q1434" s="50" t="s">
        <v>6993</v>
      </c>
      <c r="R1434" s="50" t="s">
        <v>157</v>
      </c>
      <c r="S1434" s="50" t="s">
        <v>10522</v>
      </c>
      <c r="T1434" s="4" t="s">
        <v>10523</v>
      </c>
      <c r="U1434" s="4">
        <v>0.1</v>
      </c>
    </row>
    <row r="1435" spans="1:21" x14ac:dyDescent="0.25">
      <c r="A1435" s="44">
        <f>IF(IF(Helper_2!$C$3&lt;&gt;"",COUNTIF(G1435:H1435,"*"&amp;Helper_2!$C$3&amp;"*"),0)&gt;0,MAX($A$4:A1434)+1,0)</f>
        <v>0</v>
      </c>
      <c r="B1435" s="44">
        <v>1432</v>
      </c>
      <c r="C1435" s="44">
        <f>IF(E1435="","",IF(COUNTIF($G$4:G1435,G1435)=1,MAX($C$4:C1434)+1,""))</f>
        <v>1324</v>
      </c>
      <c r="D1435" s="44">
        <v>1432</v>
      </c>
      <c r="E1435" s="50" t="s">
        <v>6000</v>
      </c>
      <c r="F1435" s="50" t="s">
        <v>10519</v>
      </c>
      <c r="G1435" s="50" t="s">
        <v>1185</v>
      </c>
      <c r="H1435" s="50" t="s">
        <v>6712</v>
      </c>
      <c r="I1435" s="50" t="s">
        <v>2388</v>
      </c>
      <c r="J1435" s="50">
        <v>2211976</v>
      </c>
      <c r="K1435" s="50" t="s">
        <v>7</v>
      </c>
      <c r="L1435" s="50" t="s">
        <v>9</v>
      </c>
      <c r="M1435" s="50" t="s">
        <v>3885</v>
      </c>
      <c r="N1435" s="50" t="s">
        <v>6263</v>
      </c>
      <c r="O1435" s="50">
        <v>1071073</v>
      </c>
      <c r="P1435" s="50" t="s">
        <v>6713</v>
      </c>
      <c r="Q1435" s="50" t="s">
        <v>167</v>
      </c>
      <c r="R1435" s="50" t="s">
        <v>155</v>
      </c>
      <c r="S1435" s="50" t="s">
        <v>10520</v>
      </c>
      <c r="T1435" s="4" t="s">
        <v>10520</v>
      </c>
      <c r="U1435" s="4">
        <v>0.2</v>
      </c>
    </row>
    <row r="1436" spans="1:21" x14ac:dyDescent="0.25">
      <c r="A1436" s="44">
        <f>IF(IF(Helper_2!$C$3&lt;&gt;"",COUNTIF(G1436:H1436,"*"&amp;Helper_2!$C$3&amp;"*"),0)&gt;0,MAX($A$4:A1435)+1,0)</f>
        <v>0</v>
      </c>
      <c r="B1436" s="44">
        <v>1433</v>
      </c>
      <c r="C1436" s="44">
        <f>IF(E1436="","",IF(COUNTIF($G$4:G1436,G1436)=1,MAX($C$4:C1435)+1,""))</f>
        <v>1325</v>
      </c>
      <c r="D1436" s="44">
        <v>1433</v>
      </c>
      <c r="E1436" s="50" t="s">
        <v>5999</v>
      </c>
      <c r="F1436" s="50" t="s">
        <v>10516</v>
      </c>
      <c r="G1436" s="50" t="s">
        <v>1184</v>
      </c>
      <c r="H1436" s="50" t="s">
        <v>6709</v>
      </c>
      <c r="I1436" s="50" t="s">
        <v>2388</v>
      </c>
      <c r="J1436" s="50">
        <v>2211974</v>
      </c>
      <c r="K1436" s="50" t="s">
        <v>7</v>
      </c>
      <c r="L1436" s="50" t="s">
        <v>9</v>
      </c>
      <c r="M1436" s="50" t="s">
        <v>3884</v>
      </c>
      <c r="N1436" s="50" t="s">
        <v>6263</v>
      </c>
      <c r="O1436" s="50">
        <v>963756</v>
      </c>
      <c r="P1436" s="50" t="s">
        <v>10517</v>
      </c>
      <c r="Q1436" s="50" t="s">
        <v>166</v>
      </c>
      <c r="R1436" s="50" t="s">
        <v>157</v>
      </c>
      <c r="S1436" s="50" t="s">
        <v>10518</v>
      </c>
      <c r="T1436" s="4" t="s">
        <v>10518</v>
      </c>
      <c r="U1436" s="4">
        <v>0.23</v>
      </c>
    </row>
    <row r="1437" spans="1:21" x14ac:dyDescent="0.25">
      <c r="A1437" s="44">
        <f>IF(IF(Helper_2!$C$3&lt;&gt;"",COUNTIF(G1437:H1437,"*"&amp;Helper_2!$C$3&amp;"*"),0)&gt;0,MAX($A$4:A1436)+1,0)</f>
        <v>0</v>
      </c>
      <c r="B1437" s="44">
        <v>1434</v>
      </c>
      <c r="C1437" s="44">
        <f>IF(E1437="","",IF(COUNTIF($G$4:G1437,G1437)=1,MAX($C$4:C1436)+1,""))</f>
        <v>1326</v>
      </c>
      <c r="D1437" s="44">
        <v>1434</v>
      </c>
      <c r="E1437" s="50" t="s">
        <v>6001</v>
      </c>
      <c r="F1437" s="50" t="s">
        <v>10524</v>
      </c>
      <c r="G1437" s="50" t="s">
        <v>1186</v>
      </c>
      <c r="H1437" s="50" t="s">
        <v>6710</v>
      </c>
      <c r="I1437" s="50" t="s">
        <v>2388</v>
      </c>
      <c r="J1437" s="50">
        <v>2211973</v>
      </c>
      <c r="K1437" s="50" t="s">
        <v>7</v>
      </c>
      <c r="L1437" s="50" t="s">
        <v>9</v>
      </c>
      <c r="M1437" s="50" t="s">
        <v>3886</v>
      </c>
      <c r="N1437" s="50" t="s">
        <v>6390</v>
      </c>
      <c r="O1437" s="50">
        <v>1071118</v>
      </c>
      <c r="P1437" s="50" t="s">
        <v>6711</v>
      </c>
      <c r="Q1437" s="50" t="s">
        <v>168</v>
      </c>
      <c r="R1437" s="50" t="s">
        <v>155</v>
      </c>
      <c r="S1437" s="50" t="s">
        <v>10525</v>
      </c>
      <c r="T1437" s="4" t="s">
        <v>10525</v>
      </c>
      <c r="U1437" s="4">
        <v>0.126</v>
      </c>
    </row>
    <row r="1438" spans="1:21" x14ac:dyDescent="0.25">
      <c r="A1438" s="44">
        <f>IF(IF(Helper_2!$C$3&lt;&gt;"",COUNTIF(G1438:H1438,"*"&amp;Helper_2!$C$3&amp;"*"),0)&gt;0,MAX($A$4:A1437)+1,0)</f>
        <v>0</v>
      </c>
      <c r="B1438" s="44">
        <v>1435</v>
      </c>
      <c r="C1438" s="44">
        <f>IF(E1438="","",IF(COUNTIF($G$4:G1438,G1438)=1,MAX($C$4:C1437)+1,""))</f>
        <v>1327</v>
      </c>
      <c r="D1438" s="44">
        <v>1435</v>
      </c>
      <c r="E1438" s="50" t="s">
        <v>7010</v>
      </c>
      <c r="F1438" s="50" t="s">
        <v>10491</v>
      </c>
      <c r="G1438" s="50" t="s">
        <v>7011</v>
      </c>
      <c r="H1438" s="50" t="s">
        <v>7012</v>
      </c>
      <c r="I1438" s="50" t="s">
        <v>2388</v>
      </c>
      <c r="J1438" s="50">
        <v>2208942</v>
      </c>
      <c r="K1438" s="50" t="s">
        <v>7</v>
      </c>
      <c r="L1438" s="50" t="s">
        <v>9</v>
      </c>
      <c r="M1438" s="50" t="s">
        <v>7013</v>
      </c>
      <c r="N1438" s="50" t="s">
        <v>6263</v>
      </c>
      <c r="O1438" s="50">
        <v>963905</v>
      </c>
      <c r="P1438" s="50" t="s">
        <v>6488</v>
      </c>
      <c r="Q1438" s="50" t="s">
        <v>7014</v>
      </c>
      <c r="R1438" s="50" t="s">
        <v>6067</v>
      </c>
      <c r="S1438" s="50" t="s">
        <v>10492</v>
      </c>
      <c r="T1438" s="4" t="s">
        <v>10493</v>
      </c>
      <c r="U1438" s="4">
        <v>0.15</v>
      </c>
    </row>
    <row r="1439" spans="1:21" x14ac:dyDescent="0.25">
      <c r="A1439" s="44">
        <f>IF(IF(Helper_2!$C$3&lt;&gt;"",COUNTIF(G1439:H1439,"*"&amp;Helper_2!$C$3&amp;"*"),0)&gt;0,MAX($A$4:A1438)+1,0)</f>
        <v>0</v>
      </c>
      <c r="B1439" s="44">
        <v>1436</v>
      </c>
      <c r="C1439" s="44">
        <f>IF(E1439="","",IF(COUNTIF($G$4:G1439,G1439)=1,MAX($C$4:C1438)+1,""))</f>
        <v>1328</v>
      </c>
      <c r="D1439" s="44">
        <v>1436</v>
      </c>
      <c r="E1439" s="50" t="s">
        <v>5776</v>
      </c>
      <c r="F1439" s="50" t="s">
        <v>10132</v>
      </c>
      <c r="G1439" s="50" t="s">
        <v>1112</v>
      </c>
      <c r="H1439" s="50" t="s">
        <v>5777</v>
      </c>
      <c r="I1439" s="50" t="s">
        <v>2388</v>
      </c>
      <c r="J1439" s="50">
        <v>2208828</v>
      </c>
      <c r="K1439" s="50" t="s">
        <v>7</v>
      </c>
      <c r="L1439" s="50" t="s">
        <v>9</v>
      </c>
      <c r="M1439" s="50" t="s">
        <v>143</v>
      </c>
      <c r="N1439" s="50" t="s">
        <v>6283</v>
      </c>
      <c r="O1439" s="50">
        <v>994694</v>
      </c>
      <c r="P1439" s="50" t="s">
        <v>6565</v>
      </c>
      <c r="Q1439" s="50" t="s">
        <v>36</v>
      </c>
      <c r="R1439" s="50" t="s">
        <v>10</v>
      </c>
      <c r="S1439" s="50" t="s">
        <v>10133</v>
      </c>
      <c r="T1439" s="4" t="s">
        <v>10134</v>
      </c>
      <c r="U1439" s="4">
        <v>7.39</v>
      </c>
    </row>
    <row r="1440" spans="1:21" x14ac:dyDescent="0.25">
      <c r="A1440" s="44">
        <f>IF(IF(Helper_2!$C$3&lt;&gt;"",COUNTIF(G1440:H1440,"*"&amp;Helper_2!$C$3&amp;"*"),0)&gt;0,MAX($A$4:A1439)+1,0)</f>
        <v>0</v>
      </c>
      <c r="B1440" s="44">
        <v>1437</v>
      </c>
      <c r="C1440" s="44">
        <f>IF(E1440="","",IF(COUNTIF($G$4:G1440,G1440)=1,MAX($C$4:C1439)+1,""))</f>
        <v>1329</v>
      </c>
      <c r="D1440" s="44">
        <v>1437</v>
      </c>
      <c r="E1440" s="50" t="s">
        <v>5998</v>
      </c>
      <c r="F1440" s="50" t="s">
        <v>10514</v>
      </c>
      <c r="G1440" s="50" t="s">
        <v>1183</v>
      </c>
      <c r="H1440" s="50" t="s">
        <v>6699</v>
      </c>
      <c r="I1440" s="50" t="s">
        <v>2388</v>
      </c>
      <c r="J1440" s="50">
        <v>2208274</v>
      </c>
      <c r="K1440" s="50" t="s">
        <v>7</v>
      </c>
      <c r="L1440" s="50" t="s">
        <v>9</v>
      </c>
      <c r="M1440" s="50" t="s">
        <v>3883</v>
      </c>
      <c r="N1440" s="50" t="s">
        <v>6263</v>
      </c>
      <c r="O1440" s="50">
        <v>959087</v>
      </c>
      <c r="P1440" s="50" t="s">
        <v>6700</v>
      </c>
      <c r="Q1440" s="50" t="s">
        <v>165</v>
      </c>
      <c r="R1440" s="50" t="s">
        <v>157</v>
      </c>
      <c r="S1440" s="50" t="s">
        <v>10515</v>
      </c>
      <c r="T1440" s="4" t="s">
        <v>10515</v>
      </c>
      <c r="U1440" s="4">
        <v>0.2</v>
      </c>
    </row>
    <row r="1441" spans="1:21" x14ac:dyDescent="0.25">
      <c r="A1441" s="44">
        <f>IF(IF(Helper_2!$C$3&lt;&gt;"",COUNTIF(G1441:H1441,"*"&amp;Helper_2!$C$3&amp;"*"),0)&gt;0,MAX($A$4:A1440)+1,0)</f>
        <v>0</v>
      </c>
      <c r="B1441" s="44">
        <v>1438</v>
      </c>
      <c r="C1441" s="44">
        <f>IF(E1441="","",IF(COUNTIF($G$4:G1441,G1441)=1,MAX($C$4:C1440)+1,""))</f>
        <v>1330</v>
      </c>
      <c r="D1441" s="44">
        <v>1438</v>
      </c>
      <c r="E1441" s="50" t="s">
        <v>5992</v>
      </c>
      <c r="F1441" s="50" t="s">
        <v>10502</v>
      </c>
      <c r="G1441" s="50" t="s">
        <v>1179</v>
      </c>
      <c r="H1441" s="50" t="s">
        <v>6644</v>
      </c>
      <c r="I1441" s="50" t="s">
        <v>2388</v>
      </c>
      <c r="J1441" s="50">
        <v>2208273</v>
      </c>
      <c r="K1441" s="50" t="s">
        <v>7</v>
      </c>
      <c r="L1441" s="50" t="s">
        <v>161</v>
      </c>
      <c r="M1441" s="50" t="s">
        <v>3879</v>
      </c>
      <c r="N1441" s="50" t="s">
        <v>6263</v>
      </c>
      <c r="O1441" s="50">
        <v>994046</v>
      </c>
      <c r="P1441" s="50" t="s">
        <v>6645</v>
      </c>
      <c r="Q1441" s="50" t="s">
        <v>70</v>
      </c>
      <c r="R1441" s="50" t="s">
        <v>160</v>
      </c>
      <c r="S1441" s="50" t="s">
        <v>10503</v>
      </c>
      <c r="T1441" s="4" t="s">
        <v>10503</v>
      </c>
      <c r="U1441" s="4">
        <v>0.23</v>
      </c>
    </row>
    <row r="1442" spans="1:21" x14ac:dyDescent="0.25">
      <c r="A1442" s="44">
        <f>IF(IF(Helper_2!$C$3&lt;&gt;"",COUNTIF(G1442:H1442,"*"&amp;Helper_2!$C$3&amp;"*"),0)&gt;0,MAX($A$4:A1441)+1,0)</f>
        <v>0</v>
      </c>
      <c r="B1442" s="44">
        <v>1439</v>
      </c>
      <c r="C1442" s="44">
        <f>IF(E1442="","",IF(COUNTIF($G$4:G1442,G1442)=1,MAX($C$4:C1441)+1,""))</f>
        <v>1331</v>
      </c>
      <c r="D1442" s="44">
        <v>1439</v>
      </c>
      <c r="E1442" s="50" t="s">
        <v>5997</v>
      </c>
      <c r="F1442" s="50" t="s">
        <v>10512</v>
      </c>
      <c r="G1442" s="50" t="s">
        <v>1182</v>
      </c>
      <c r="H1442" s="50" t="s">
        <v>6654</v>
      </c>
      <c r="I1442" s="50" t="s">
        <v>2388</v>
      </c>
      <c r="J1442" s="50">
        <v>2208268</v>
      </c>
      <c r="K1442" s="50" t="s">
        <v>7</v>
      </c>
      <c r="L1442" s="50" t="s">
        <v>143</v>
      </c>
      <c r="M1442" s="50" t="s">
        <v>3882</v>
      </c>
      <c r="N1442" s="50" t="s">
        <v>6261</v>
      </c>
      <c r="O1442" s="50">
        <v>1081598</v>
      </c>
      <c r="P1442" s="50" t="s">
        <v>6461</v>
      </c>
      <c r="Q1442" s="50" t="s">
        <v>164</v>
      </c>
      <c r="R1442" s="50" t="s">
        <v>163</v>
      </c>
      <c r="S1442" s="50" t="s">
        <v>10513</v>
      </c>
      <c r="T1442" s="4" t="s">
        <v>10513</v>
      </c>
      <c r="U1442" s="4">
        <v>0.33300000000000002</v>
      </c>
    </row>
    <row r="1443" spans="1:21" x14ac:dyDescent="0.25">
      <c r="A1443" s="44">
        <f>IF(IF(Helper_2!$C$3&lt;&gt;"",COUNTIF(G1443:H1443,"*"&amp;Helper_2!$C$3&amp;"*"),0)&gt;0,MAX($A$4:A1442)+1,0)</f>
        <v>0</v>
      </c>
      <c r="B1443" s="44">
        <v>1440</v>
      </c>
      <c r="C1443" s="44">
        <f>IF(E1443="","",IF(COUNTIF($G$4:G1443,G1443)=1,MAX($C$4:C1442)+1,""))</f>
        <v>1332</v>
      </c>
      <c r="D1443" s="44">
        <v>1440</v>
      </c>
      <c r="E1443" s="50" t="s">
        <v>5993</v>
      </c>
      <c r="F1443" s="50" t="s">
        <v>10504</v>
      </c>
      <c r="G1443" s="50" t="s">
        <v>1180</v>
      </c>
      <c r="H1443" s="50" t="s">
        <v>6636</v>
      </c>
      <c r="I1443" s="50" t="s">
        <v>2388</v>
      </c>
      <c r="J1443" s="50">
        <v>2208267</v>
      </c>
      <c r="K1443" s="50" t="s">
        <v>7</v>
      </c>
      <c r="L1443" s="50" t="s">
        <v>9</v>
      </c>
      <c r="M1443" s="50" t="s">
        <v>3880</v>
      </c>
      <c r="N1443" s="50" t="s">
        <v>6263</v>
      </c>
      <c r="O1443" s="50">
        <v>999428</v>
      </c>
      <c r="P1443" s="50" t="s">
        <v>6637</v>
      </c>
      <c r="Q1443" s="50" t="s">
        <v>162</v>
      </c>
      <c r="R1443" s="50" t="s">
        <v>155</v>
      </c>
      <c r="S1443" s="50" t="s">
        <v>10505</v>
      </c>
      <c r="T1443" s="4" t="s">
        <v>10505</v>
      </c>
      <c r="U1443" s="4">
        <v>0.23799999999999999</v>
      </c>
    </row>
    <row r="1444" spans="1:21" x14ac:dyDescent="0.25">
      <c r="A1444" s="44">
        <f>IF(IF(Helper_2!$C$3&lt;&gt;"",COUNTIF(G1444:H1444,"*"&amp;Helper_2!$C$3&amp;"*"),0)&gt;0,MAX($A$4:A1443)+1,0)</f>
        <v>0</v>
      </c>
      <c r="B1444" s="44">
        <v>1441</v>
      </c>
      <c r="C1444" s="44">
        <f>IF(E1444="","",IF(COUNTIF($G$4:G1444,G1444)=1,MAX($C$4:C1443)+1,""))</f>
        <v>1333</v>
      </c>
      <c r="D1444" s="44">
        <v>1441</v>
      </c>
      <c r="E1444" s="50" t="s">
        <v>5991</v>
      </c>
      <c r="F1444" s="50" t="s">
        <v>10500</v>
      </c>
      <c r="G1444" s="50" t="s">
        <v>1178</v>
      </c>
      <c r="H1444" s="50" t="s">
        <v>6622</v>
      </c>
      <c r="I1444" s="50" t="s">
        <v>2388</v>
      </c>
      <c r="J1444" s="50">
        <v>2208265</v>
      </c>
      <c r="K1444" s="50" t="s">
        <v>7</v>
      </c>
      <c r="L1444" s="50" t="s">
        <v>9</v>
      </c>
      <c r="M1444" s="50" t="s">
        <v>3878</v>
      </c>
      <c r="N1444" s="50" t="s">
        <v>6261</v>
      </c>
      <c r="O1444" s="50">
        <v>1174927</v>
      </c>
      <c r="P1444" s="50" t="s">
        <v>6623</v>
      </c>
      <c r="Q1444" s="50" t="s">
        <v>159</v>
      </c>
      <c r="R1444" s="50" t="s">
        <v>158</v>
      </c>
      <c r="S1444" s="50" t="s">
        <v>10501</v>
      </c>
      <c r="T1444" s="4" t="s">
        <v>10501</v>
      </c>
      <c r="U1444" s="4">
        <v>0.17299999999999999</v>
      </c>
    </row>
    <row r="1445" spans="1:21" x14ac:dyDescent="0.25">
      <c r="A1445" s="44">
        <f>IF(IF(Helper_2!$C$3&lt;&gt;"",COUNTIF(G1445:H1445,"*"&amp;Helper_2!$C$3&amp;"*"),0)&gt;0,MAX($A$4:A1444)+1,0)</f>
        <v>0</v>
      </c>
      <c r="B1445" s="44">
        <v>1442</v>
      </c>
      <c r="C1445" s="44">
        <f>IF(E1445="","",IF(COUNTIF($G$4:G1445,G1445)=1,MAX($C$4:C1444)+1,""))</f>
        <v>1334</v>
      </c>
      <c r="D1445" s="44">
        <v>1442</v>
      </c>
      <c r="E1445" s="50" t="s">
        <v>5987</v>
      </c>
      <c r="F1445" s="50" t="s">
        <v>10496</v>
      </c>
      <c r="G1445" s="50" t="s">
        <v>1177</v>
      </c>
      <c r="H1445" s="50" t="s">
        <v>6594</v>
      </c>
      <c r="I1445" s="50" t="s">
        <v>2388</v>
      </c>
      <c r="J1445" s="50">
        <v>2206841</v>
      </c>
      <c r="K1445" s="50" t="s">
        <v>7</v>
      </c>
      <c r="L1445" s="50" t="s">
        <v>9</v>
      </c>
      <c r="M1445" s="50" t="s">
        <v>3876</v>
      </c>
      <c r="N1445" s="50" t="s">
        <v>6263</v>
      </c>
      <c r="O1445" s="50">
        <v>994162</v>
      </c>
      <c r="P1445" s="50" t="s">
        <v>6595</v>
      </c>
      <c r="Q1445" s="50" t="s">
        <v>5988</v>
      </c>
      <c r="R1445" s="50" t="s">
        <v>157</v>
      </c>
      <c r="S1445" s="50" t="s">
        <v>10497</v>
      </c>
      <c r="T1445" s="4" t="s">
        <v>10498</v>
      </c>
      <c r="U1445" s="4">
        <v>0.25</v>
      </c>
    </row>
    <row r="1446" spans="1:21" x14ac:dyDescent="0.25">
      <c r="A1446" s="44">
        <f>IF(IF(Helper_2!$C$3&lt;&gt;"",COUNTIF(G1446:H1446,"*"&amp;Helper_2!$C$3&amp;"*"),0)&gt;0,MAX($A$4:A1445)+1,0)</f>
        <v>0</v>
      </c>
      <c r="B1446" s="44">
        <v>1443</v>
      </c>
      <c r="C1446" s="44">
        <f>IF(E1446="","",IF(COUNTIF($G$4:G1446,G1446)=1,MAX($C$4:C1445)+1,""))</f>
        <v>1335</v>
      </c>
      <c r="D1446" s="44">
        <v>1443</v>
      </c>
      <c r="E1446" s="50" t="s">
        <v>5986</v>
      </c>
      <c r="F1446" s="50" t="s">
        <v>10494</v>
      </c>
      <c r="G1446" s="50" t="s">
        <v>1176</v>
      </c>
      <c r="H1446" s="50" t="s">
        <v>6649</v>
      </c>
      <c r="I1446" s="50" t="s">
        <v>2388</v>
      </c>
      <c r="J1446" s="50">
        <v>2206832</v>
      </c>
      <c r="K1446" s="50" t="s">
        <v>7</v>
      </c>
      <c r="L1446" s="50" t="s">
        <v>9</v>
      </c>
      <c r="M1446" s="50" t="s">
        <v>3875</v>
      </c>
      <c r="N1446" s="50" t="s">
        <v>6263</v>
      </c>
      <c r="O1446" s="50">
        <v>994190</v>
      </c>
      <c r="P1446" s="50" t="s">
        <v>6650</v>
      </c>
      <c r="Q1446" s="50" t="s">
        <v>156</v>
      </c>
      <c r="R1446" s="50" t="s">
        <v>155</v>
      </c>
      <c r="S1446" s="50" t="s">
        <v>10495</v>
      </c>
      <c r="T1446" s="4" t="s">
        <v>10495</v>
      </c>
      <c r="U1446" s="4">
        <v>0.6</v>
      </c>
    </row>
    <row r="1447" spans="1:21" x14ac:dyDescent="0.25">
      <c r="A1447" s="44">
        <f>IF(IF(Helper_2!$C$3&lt;&gt;"",COUNTIF(G1447:H1447,"*"&amp;Helper_2!$C$3&amp;"*"),0)&gt;0,MAX($A$4:A1446)+1,0)</f>
        <v>0</v>
      </c>
      <c r="B1447" s="44">
        <v>1444</v>
      </c>
      <c r="C1447" s="44" t="str">
        <f>IF(E1447="","",IF(COUNTIF($G$4:G1447,G1447)=1,MAX($C$4:C1446)+1,""))</f>
        <v/>
      </c>
      <c r="D1447" s="44">
        <v>1444</v>
      </c>
      <c r="E1447" s="50" t="s">
        <v>5953</v>
      </c>
      <c r="F1447" s="50" t="s">
        <v>10472</v>
      </c>
      <c r="G1447" s="50" t="s">
        <v>1172</v>
      </c>
      <c r="H1447" s="50" t="s">
        <v>5954</v>
      </c>
      <c r="I1447" s="50" t="s">
        <v>2388</v>
      </c>
      <c r="J1447" s="50">
        <v>2193512</v>
      </c>
      <c r="K1447" s="50" t="s">
        <v>7</v>
      </c>
      <c r="L1447" s="50" t="s">
        <v>9</v>
      </c>
      <c r="M1447" s="50" t="s">
        <v>3867</v>
      </c>
      <c r="N1447" s="50" t="s">
        <v>6313</v>
      </c>
      <c r="O1447" s="50">
        <v>1087790</v>
      </c>
      <c r="P1447" s="50" t="s">
        <v>6570</v>
      </c>
      <c r="Q1447" s="50" t="s">
        <v>5955</v>
      </c>
      <c r="R1447" s="50" t="s">
        <v>15</v>
      </c>
      <c r="S1447" s="50" t="s">
        <v>10473</v>
      </c>
      <c r="T1447" s="4" t="s">
        <v>10474</v>
      </c>
      <c r="U1447" s="4">
        <v>1.4</v>
      </c>
    </row>
    <row r="1448" spans="1:21" x14ac:dyDescent="0.25">
      <c r="A1448" s="44">
        <f>IF(IF(Helper_2!$C$3&lt;&gt;"",COUNTIF(G1448:H1448,"*"&amp;Helper_2!$C$3&amp;"*"),0)&gt;0,MAX($A$4:A1447)+1,0)</f>
        <v>0</v>
      </c>
      <c r="B1448" s="44">
        <v>1445</v>
      </c>
      <c r="C1448" s="44">
        <f>IF(E1448="","",IF(COUNTIF($G$4:G1448,G1448)=1,MAX($C$4:C1447)+1,""))</f>
        <v>1336</v>
      </c>
      <c r="D1448" s="44">
        <v>1445</v>
      </c>
      <c r="E1448" s="50" t="s">
        <v>5148</v>
      </c>
      <c r="F1448" s="50" t="s">
        <v>9116</v>
      </c>
      <c r="G1448" s="50" t="s">
        <v>2035</v>
      </c>
      <c r="H1448" s="50" t="s">
        <v>2035</v>
      </c>
      <c r="I1448" s="50" t="s">
        <v>2389</v>
      </c>
      <c r="J1448" s="50">
        <v>2170486</v>
      </c>
      <c r="K1448" s="50" t="s">
        <v>7</v>
      </c>
      <c r="L1448" s="50" t="s">
        <v>9</v>
      </c>
      <c r="M1448" s="50" t="s">
        <v>143</v>
      </c>
      <c r="N1448" s="50" t="s">
        <v>6267</v>
      </c>
      <c r="O1448" s="50">
        <v>1057256</v>
      </c>
      <c r="P1448" s="50" t="s">
        <v>6421</v>
      </c>
      <c r="Q1448" s="50" t="s">
        <v>792</v>
      </c>
      <c r="R1448" s="50" t="s">
        <v>10</v>
      </c>
      <c r="S1448" s="50" t="s">
        <v>9117</v>
      </c>
      <c r="T1448" s="4" t="s">
        <v>9117</v>
      </c>
      <c r="U1448" s="4">
        <v>0.11</v>
      </c>
    </row>
    <row r="1449" spans="1:21" x14ac:dyDescent="0.25">
      <c r="A1449" s="44">
        <f>IF(IF(Helper_2!$C$3&lt;&gt;"",COUNTIF(G1449:H1449,"*"&amp;Helper_2!$C$3&amp;"*"),0)&gt;0,MAX($A$4:A1448)+1,0)</f>
        <v>0</v>
      </c>
      <c r="B1449" s="44">
        <v>1446</v>
      </c>
      <c r="C1449" s="44">
        <f>IF(E1449="","",IF(COUNTIF($G$4:G1449,G1449)=1,MAX($C$4:C1448)+1,""))</f>
        <v>1337</v>
      </c>
      <c r="D1449" s="44">
        <v>1446</v>
      </c>
      <c r="E1449" s="50" t="s">
        <v>4578</v>
      </c>
      <c r="F1449" s="50" t="s">
        <v>8217</v>
      </c>
      <c r="G1449" s="50" t="s">
        <v>1665</v>
      </c>
      <c r="H1449" s="50" t="s">
        <v>1665</v>
      </c>
      <c r="I1449" s="50" t="s">
        <v>2389</v>
      </c>
      <c r="J1449" s="50">
        <v>2170305</v>
      </c>
      <c r="K1449" s="50" t="s">
        <v>7</v>
      </c>
      <c r="L1449" s="50" t="s">
        <v>9</v>
      </c>
      <c r="M1449" s="50" t="s">
        <v>143</v>
      </c>
      <c r="N1449" s="50" t="s">
        <v>6261</v>
      </c>
      <c r="O1449" s="50">
        <v>965875</v>
      </c>
      <c r="P1449" s="50" t="s">
        <v>6425</v>
      </c>
      <c r="Q1449" s="50" t="s">
        <v>2985</v>
      </c>
      <c r="R1449" s="50" t="s">
        <v>10</v>
      </c>
      <c r="S1449" s="50" t="s">
        <v>11848</v>
      </c>
      <c r="T1449" s="4" t="s">
        <v>8218</v>
      </c>
      <c r="U1449" s="4">
        <v>0.22</v>
      </c>
    </row>
    <row r="1450" spans="1:21" x14ac:dyDescent="0.25">
      <c r="A1450" s="44">
        <f>IF(IF(Helper_2!$C$3&lt;&gt;"",COUNTIF(G1450:H1450,"*"&amp;Helper_2!$C$3&amp;"*"),0)&gt;0,MAX($A$4:A1449)+1,0)</f>
        <v>0</v>
      </c>
      <c r="B1450" s="44">
        <v>1447</v>
      </c>
      <c r="C1450" s="44">
        <f>IF(E1450="","",IF(COUNTIF($G$4:G1450,G1450)=1,MAX($C$4:C1449)+1,""))</f>
        <v>1338</v>
      </c>
      <c r="D1450" s="44">
        <v>1447</v>
      </c>
      <c r="E1450" s="50" t="s">
        <v>5405</v>
      </c>
      <c r="F1450" s="50" t="s">
        <v>9543</v>
      </c>
      <c r="G1450" s="50" t="s">
        <v>3525</v>
      </c>
      <c r="H1450" s="50" t="s">
        <v>3525</v>
      </c>
      <c r="I1450" s="50" t="s">
        <v>2389</v>
      </c>
      <c r="J1450" s="50">
        <v>2169915</v>
      </c>
      <c r="K1450" s="50" t="s">
        <v>7</v>
      </c>
      <c r="L1450" s="50" t="s">
        <v>2661</v>
      </c>
      <c r="M1450" s="50" t="s">
        <v>143</v>
      </c>
      <c r="N1450" s="50" t="s">
        <v>6261</v>
      </c>
      <c r="O1450" s="50">
        <v>995830</v>
      </c>
      <c r="P1450" s="50" t="s">
        <v>6441</v>
      </c>
      <c r="Q1450" s="50" t="s">
        <v>3526</v>
      </c>
      <c r="R1450" s="50" t="s">
        <v>10</v>
      </c>
      <c r="S1450" s="50" t="s">
        <v>9544</v>
      </c>
      <c r="T1450" s="4" t="s">
        <v>9544</v>
      </c>
      <c r="U1450" s="4">
        <v>0.104</v>
      </c>
    </row>
    <row r="1451" spans="1:21" x14ac:dyDescent="0.25">
      <c r="A1451" s="44">
        <f>IF(IF(Helper_2!$C$3&lt;&gt;"",COUNTIF(G1451:H1451,"*"&amp;Helper_2!$C$3&amp;"*"),0)&gt;0,MAX($A$4:A1450)+1,0)</f>
        <v>0</v>
      </c>
      <c r="B1451" s="44">
        <v>1448</v>
      </c>
      <c r="C1451" s="44">
        <f>IF(E1451="","",IF(COUNTIF($G$4:G1451,G1451)=1,MAX($C$4:C1450)+1,""))</f>
        <v>1339</v>
      </c>
      <c r="D1451" s="44">
        <v>1448</v>
      </c>
      <c r="E1451" s="50" t="s">
        <v>5215</v>
      </c>
      <c r="F1451" s="50" t="s">
        <v>9209</v>
      </c>
      <c r="G1451" s="50" t="s">
        <v>3379</v>
      </c>
      <c r="H1451" s="50" t="s">
        <v>3379</v>
      </c>
      <c r="I1451" s="50" t="s">
        <v>2389</v>
      </c>
      <c r="J1451" s="50">
        <v>2169913</v>
      </c>
      <c r="K1451" s="50" t="s">
        <v>7</v>
      </c>
      <c r="L1451" s="50" t="s">
        <v>2661</v>
      </c>
      <c r="M1451" s="50" t="s">
        <v>143</v>
      </c>
      <c r="N1451" s="50" t="s">
        <v>6263</v>
      </c>
      <c r="O1451" s="50">
        <v>1023288</v>
      </c>
      <c r="P1451" s="50" t="s">
        <v>6401</v>
      </c>
      <c r="Q1451" s="50" t="s">
        <v>3380</v>
      </c>
      <c r="R1451" s="50" t="s">
        <v>10</v>
      </c>
      <c r="S1451" s="50" t="s">
        <v>9210</v>
      </c>
      <c r="T1451" s="4" t="s">
        <v>9210</v>
      </c>
      <c r="U1451" s="4">
        <v>0.43</v>
      </c>
    </row>
    <row r="1452" spans="1:21" x14ac:dyDescent="0.25">
      <c r="A1452" s="44">
        <f>IF(IF(Helper_2!$C$3&lt;&gt;"",COUNTIF(G1452:H1452,"*"&amp;Helper_2!$C$3&amp;"*"),0)&gt;0,MAX($A$4:A1451)+1,0)</f>
        <v>0</v>
      </c>
      <c r="B1452" s="44">
        <v>1449</v>
      </c>
      <c r="C1452" s="44">
        <f>IF(E1452="","",IF(COUNTIF($G$4:G1452,G1452)=1,MAX($C$4:C1451)+1,""))</f>
        <v>1340</v>
      </c>
      <c r="D1452" s="44">
        <v>1449</v>
      </c>
      <c r="E1452" s="50" t="s">
        <v>5224</v>
      </c>
      <c r="F1452" s="50" t="s">
        <v>9219</v>
      </c>
      <c r="G1452" s="50" t="s">
        <v>3392</v>
      </c>
      <c r="H1452" s="50" t="s">
        <v>3392</v>
      </c>
      <c r="I1452" s="50" t="s">
        <v>2389</v>
      </c>
      <c r="J1452" s="50">
        <v>2169906</v>
      </c>
      <c r="K1452" s="50" t="s">
        <v>7</v>
      </c>
      <c r="L1452" s="50" t="s">
        <v>2661</v>
      </c>
      <c r="M1452" s="50" t="s">
        <v>143</v>
      </c>
      <c r="N1452" s="50" t="s">
        <v>6263</v>
      </c>
      <c r="O1452" s="50">
        <v>1023288</v>
      </c>
      <c r="P1452" s="50" t="s">
        <v>6401</v>
      </c>
      <c r="Q1452" s="50" t="s">
        <v>3393</v>
      </c>
      <c r="R1452" s="50" t="s">
        <v>10</v>
      </c>
      <c r="S1452" s="50" t="s">
        <v>9220</v>
      </c>
      <c r="T1452" s="4" t="s">
        <v>9220</v>
      </c>
      <c r="U1452" s="4">
        <v>7.0000000000000007E-2</v>
      </c>
    </row>
    <row r="1453" spans="1:21" x14ac:dyDescent="0.25">
      <c r="A1453" s="44">
        <f>IF(IF(Helper_2!$C$3&lt;&gt;"",COUNTIF(G1453:H1453,"*"&amp;Helper_2!$C$3&amp;"*"),0)&gt;0,MAX($A$4:A1452)+1,0)</f>
        <v>0</v>
      </c>
      <c r="B1453" s="44">
        <v>1450</v>
      </c>
      <c r="C1453" s="44">
        <f>IF(E1453="","",IF(COUNTIF($G$4:G1453,G1453)=1,MAX($C$4:C1452)+1,""))</f>
        <v>1341</v>
      </c>
      <c r="D1453" s="44">
        <v>1450</v>
      </c>
      <c r="E1453" s="50" t="s">
        <v>5682</v>
      </c>
      <c r="F1453" s="50" t="s">
        <v>9982</v>
      </c>
      <c r="G1453" s="50" t="s">
        <v>2353</v>
      </c>
      <c r="H1453" s="50" t="s">
        <v>2353</v>
      </c>
      <c r="I1453" s="50" t="s">
        <v>2389</v>
      </c>
      <c r="J1453" s="50">
        <v>2169902</v>
      </c>
      <c r="K1453" s="50" t="s">
        <v>7</v>
      </c>
      <c r="L1453" s="50" t="s">
        <v>9</v>
      </c>
      <c r="M1453" s="50" t="s">
        <v>143</v>
      </c>
      <c r="N1453" s="50" t="s">
        <v>6263</v>
      </c>
      <c r="O1453" s="50">
        <v>998838</v>
      </c>
      <c r="P1453" s="50" t="s">
        <v>6277</v>
      </c>
      <c r="Q1453" s="50" t="s">
        <v>3779</v>
      </c>
      <c r="R1453" s="50" t="s">
        <v>15</v>
      </c>
      <c r="S1453" s="50" t="s">
        <v>9983</v>
      </c>
      <c r="T1453" s="4" t="s">
        <v>9983</v>
      </c>
      <c r="U1453" s="4">
        <v>0.72</v>
      </c>
    </row>
    <row r="1454" spans="1:21" x14ac:dyDescent="0.25">
      <c r="A1454" s="44">
        <f>IF(IF(Helper_2!$C$3&lt;&gt;"",COUNTIF(G1454:H1454,"*"&amp;Helper_2!$C$3&amp;"*"),0)&gt;0,MAX($A$4:A1453)+1,0)</f>
        <v>0</v>
      </c>
      <c r="B1454" s="44">
        <v>1451</v>
      </c>
      <c r="C1454" s="44">
        <f>IF(E1454="","",IF(COUNTIF($G$4:G1454,G1454)=1,MAX($C$4:C1453)+1,""))</f>
        <v>1342</v>
      </c>
      <c r="D1454" s="44">
        <v>1451</v>
      </c>
      <c r="E1454" s="50" t="s">
        <v>5403</v>
      </c>
      <c r="F1454" s="50" t="s">
        <v>9539</v>
      </c>
      <c r="G1454" s="50" t="s">
        <v>3523</v>
      </c>
      <c r="H1454" s="50" t="s">
        <v>3523</v>
      </c>
      <c r="I1454" s="50" t="s">
        <v>2389</v>
      </c>
      <c r="J1454" s="50">
        <v>2169900</v>
      </c>
      <c r="K1454" s="50" t="s">
        <v>7</v>
      </c>
      <c r="L1454" s="50" t="s">
        <v>2661</v>
      </c>
      <c r="M1454" s="50" t="s">
        <v>143</v>
      </c>
      <c r="N1454" s="50" t="s">
        <v>6261</v>
      </c>
      <c r="O1454" s="50">
        <v>995830</v>
      </c>
      <c r="P1454" s="50" t="s">
        <v>6441</v>
      </c>
      <c r="Q1454" s="50" t="s">
        <v>3524</v>
      </c>
      <c r="R1454" s="50" t="s">
        <v>10</v>
      </c>
      <c r="S1454" s="50" t="s">
        <v>9540</v>
      </c>
      <c r="T1454" s="4" t="s">
        <v>9540</v>
      </c>
      <c r="U1454" s="4">
        <v>0.18</v>
      </c>
    </row>
    <row r="1455" spans="1:21" x14ac:dyDescent="0.25">
      <c r="A1455" s="44">
        <f>IF(IF(Helper_2!$C$3&lt;&gt;"",COUNTIF(G1455:H1455,"*"&amp;Helper_2!$C$3&amp;"*"),0)&gt;0,MAX($A$4:A1454)+1,0)</f>
        <v>0</v>
      </c>
      <c r="B1455" s="44">
        <v>1452</v>
      </c>
      <c r="C1455" s="44">
        <f>IF(E1455="","",IF(COUNTIF($G$4:G1455,G1455)=1,MAX($C$4:C1454)+1,""))</f>
        <v>1343</v>
      </c>
      <c r="D1455" s="44">
        <v>1452</v>
      </c>
      <c r="E1455" s="50" t="s">
        <v>4467</v>
      </c>
      <c r="F1455" s="50" t="s">
        <v>8022</v>
      </c>
      <c r="G1455" s="50" t="s">
        <v>1602</v>
      </c>
      <c r="H1455" s="50" t="s">
        <v>1602</v>
      </c>
      <c r="I1455" s="50" t="s">
        <v>2389</v>
      </c>
      <c r="J1455" s="50">
        <v>2169761</v>
      </c>
      <c r="K1455" s="50" t="s">
        <v>7</v>
      </c>
      <c r="L1455" s="50" t="s">
        <v>9</v>
      </c>
      <c r="M1455" s="50" t="s">
        <v>143</v>
      </c>
      <c r="N1455" s="50" t="s">
        <v>6272</v>
      </c>
      <c r="O1455" s="50">
        <v>1057218</v>
      </c>
      <c r="P1455" s="50" t="s">
        <v>6472</v>
      </c>
      <c r="Q1455" s="50" t="s">
        <v>465</v>
      </c>
      <c r="R1455" s="50" t="s">
        <v>15</v>
      </c>
      <c r="S1455" s="50" t="s">
        <v>8023</v>
      </c>
      <c r="T1455" s="4" t="s">
        <v>8023</v>
      </c>
      <c r="U1455" s="4">
        <v>0.17</v>
      </c>
    </row>
    <row r="1456" spans="1:21" x14ac:dyDescent="0.25">
      <c r="A1456" s="44">
        <f>IF(IF(Helper_2!$C$3&lt;&gt;"",COUNTIF(G1456:H1456,"*"&amp;Helper_2!$C$3&amp;"*"),0)&gt;0,MAX($A$4:A1455)+1,0)</f>
        <v>0</v>
      </c>
      <c r="B1456" s="44">
        <v>1453</v>
      </c>
      <c r="C1456" s="44">
        <f>IF(E1456="","",IF(COUNTIF($G$4:G1456,G1456)=1,MAX($C$4:C1455)+1,""))</f>
        <v>1344</v>
      </c>
      <c r="D1456" s="44">
        <v>1453</v>
      </c>
      <c r="E1456" s="50" t="s">
        <v>4466</v>
      </c>
      <c r="F1456" s="50" t="s">
        <v>8020</v>
      </c>
      <c r="G1456" s="50" t="s">
        <v>1601</v>
      </c>
      <c r="H1456" s="50" t="s">
        <v>1601</v>
      </c>
      <c r="I1456" s="50" t="s">
        <v>2389</v>
      </c>
      <c r="J1456" s="50">
        <v>2169759</v>
      </c>
      <c r="K1456" s="50" t="s">
        <v>7</v>
      </c>
      <c r="L1456" s="50" t="s">
        <v>9</v>
      </c>
      <c r="M1456" s="50" t="s">
        <v>143</v>
      </c>
      <c r="N1456" s="50" t="s">
        <v>6272</v>
      </c>
      <c r="O1456" s="50">
        <v>1057218</v>
      </c>
      <c r="P1456" s="50" t="s">
        <v>6472</v>
      </c>
      <c r="Q1456" s="50" t="s">
        <v>464</v>
      </c>
      <c r="R1456" s="50" t="s">
        <v>15</v>
      </c>
      <c r="S1456" s="50" t="s">
        <v>8021</v>
      </c>
      <c r="T1456" s="4" t="s">
        <v>8021</v>
      </c>
      <c r="U1456" s="4">
        <v>0.32</v>
      </c>
    </row>
    <row r="1457" spans="1:21" x14ac:dyDescent="0.25">
      <c r="A1457" s="44">
        <f>IF(IF(Helper_2!$C$3&lt;&gt;"",COUNTIF(G1457:H1457,"*"&amp;Helper_2!$C$3&amp;"*"),0)&gt;0,MAX($A$4:A1456)+1,0)</f>
        <v>0</v>
      </c>
      <c r="B1457" s="44">
        <v>1454</v>
      </c>
      <c r="C1457" s="44">
        <f>IF(E1457="","",IF(COUNTIF($G$4:G1457,G1457)=1,MAX($C$4:C1456)+1,""))</f>
        <v>1345</v>
      </c>
      <c r="D1457" s="44">
        <v>1454</v>
      </c>
      <c r="E1457" s="50" t="s">
        <v>4593</v>
      </c>
      <c r="F1457" s="50" t="s">
        <v>8247</v>
      </c>
      <c r="G1457" s="50" t="s">
        <v>2993</v>
      </c>
      <c r="H1457" s="50" t="s">
        <v>2993</v>
      </c>
      <c r="I1457" s="50" t="s">
        <v>2389</v>
      </c>
      <c r="J1457" s="50">
        <v>2169693</v>
      </c>
      <c r="K1457" s="50" t="s">
        <v>7</v>
      </c>
      <c r="L1457" s="50" t="s">
        <v>2661</v>
      </c>
      <c r="M1457" s="50" t="s">
        <v>143</v>
      </c>
      <c r="N1457" s="50" t="s">
        <v>6261</v>
      </c>
      <c r="O1457" s="50">
        <v>1035484</v>
      </c>
      <c r="P1457" s="50" t="s">
        <v>6501</v>
      </c>
      <c r="Q1457" s="50" t="s">
        <v>2994</v>
      </c>
      <c r="R1457" s="50" t="s">
        <v>15</v>
      </c>
      <c r="S1457" s="50" t="s">
        <v>8248</v>
      </c>
      <c r="T1457" s="4" t="s">
        <v>8248</v>
      </c>
      <c r="U1457" s="4">
        <v>419</v>
      </c>
    </row>
    <row r="1458" spans="1:21" x14ac:dyDescent="0.25">
      <c r="A1458" s="44">
        <f>IF(IF(Helper_2!$C$3&lt;&gt;"",COUNTIF(G1458:H1458,"*"&amp;Helper_2!$C$3&amp;"*"),0)&gt;0,MAX($A$4:A1457)+1,0)</f>
        <v>0</v>
      </c>
      <c r="B1458" s="44">
        <v>1455</v>
      </c>
      <c r="C1458" s="44">
        <f>IF(E1458="","",IF(COUNTIF($G$4:G1458,G1458)=1,MAX($C$4:C1457)+1,""))</f>
        <v>1346</v>
      </c>
      <c r="D1458" s="44">
        <v>1455</v>
      </c>
      <c r="E1458" s="50" t="s">
        <v>4468</v>
      </c>
      <c r="F1458" s="50" t="s">
        <v>8024</v>
      </c>
      <c r="G1458" s="50" t="s">
        <v>1603</v>
      </c>
      <c r="H1458" s="50" t="s">
        <v>1603</v>
      </c>
      <c r="I1458" s="50" t="s">
        <v>2389</v>
      </c>
      <c r="J1458" s="50">
        <v>2169687</v>
      </c>
      <c r="K1458" s="50" t="s">
        <v>7</v>
      </c>
      <c r="L1458" s="50" t="s">
        <v>9</v>
      </c>
      <c r="M1458" s="50" t="s">
        <v>143</v>
      </c>
      <c r="N1458" s="50" t="s">
        <v>6272</v>
      </c>
      <c r="O1458" s="50">
        <v>1057218</v>
      </c>
      <c r="P1458" s="50" t="s">
        <v>6472</v>
      </c>
      <c r="Q1458" s="50" t="s">
        <v>2926</v>
      </c>
      <c r="R1458" s="50" t="s">
        <v>15</v>
      </c>
      <c r="S1458" s="50" t="s">
        <v>8025</v>
      </c>
      <c r="T1458" s="4" t="s">
        <v>8025</v>
      </c>
      <c r="U1458" s="4">
        <v>0.72</v>
      </c>
    </row>
    <row r="1459" spans="1:21" x14ac:dyDescent="0.25">
      <c r="A1459" s="44">
        <f>IF(IF(Helper_2!$C$3&lt;&gt;"",COUNTIF(G1459:H1459,"*"&amp;Helper_2!$C$3&amp;"*"),0)&gt;0,MAX($A$4:A1458)+1,0)</f>
        <v>0</v>
      </c>
      <c r="B1459" s="44">
        <v>1456</v>
      </c>
      <c r="C1459" s="44">
        <f>IF(E1459="","",IF(COUNTIF($G$4:G1459,G1459)=1,MAX($C$4:C1458)+1,""))</f>
        <v>1347</v>
      </c>
      <c r="D1459" s="44">
        <v>1456</v>
      </c>
      <c r="E1459" s="50" t="s">
        <v>4591</v>
      </c>
      <c r="F1459" s="50" t="s">
        <v>8243</v>
      </c>
      <c r="G1459" s="50" t="s">
        <v>1676</v>
      </c>
      <c r="H1459" s="50" t="s">
        <v>1676</v>
      </c>
      <c r="I1459" s="50" t="s">
        <v>2389</v>
      </c>
      <c r="J1459" s="50">
        <v>2169685</v>
      </c>
      <c r="K1459" s="50" t="s">
        <v>7</v>
      </c>
      <c r="L1459" s="50" t="s">
        <v>9</v>
      </c>
      <c r="M1459" s="50" t="s">
        <v>143</v>
      </c>
      <c r="N1459" s="50" t="s">
        <v>6261</v>
      </c>
      <c r="O1459" s="50">
        <v>1035484</v>
      </c>
      <c r="P1459" s="50" t="s">
        <v>6501</v>
      </c>
      <c r="Q1459" s="50" t="s">
        <v>523</v>
      </c>
      <c r="R1459" s="50" t="s">
        <v>15</v>
      </c>
      <c r="S1459" s="50" t="s">
        <v>8244</v>
      </c>
      <c r="T1459" s="4" t="s">
        <v>8244</v>
      </c>
      <c r="U1459" s="4">
        <v>7.7</v>
      </c>
    </row>
    <row r="1460" spans="1:21" x14ac:dyDescent="0.25">
      <c r="A1460" s="44">
        <f>IF(IF(Helper_2!$C$3&lt;&gt;"",COUNTIF(G1460:H1460,"*"&amp;Helper_2!$C$3&amp;"*"),0)&gt;0,MAX($A$4:A1459)+1,0)</f>
        <v>0</v>
      </c>
      <c r="B1460" s="44">
        <v>1457</v>
      </c>
      <c r="C1460" s="44">
        <f>IF(E1460="","",IF(COUNTIF($G$4:G1460,G1460)=1,MAX($C$4:C1459)+1,""))</f>
        <v>1348</v>
      </c>
      <c r="D1460" s="44">
        <v>1457</v>
      </c>
      <c r="E1460" s="50" t="s">
        <v>5221</v>
      </c>
      <c r="F1460" s="50" t="s">
        <v>9215</v>
      </c>
      <c r="G1460" s="50" t="s">
        <v>3386</v>
      </c>
      <c r="H1460" s="50" t="s">
        <v>3386</v>
      </c>
      <c r="I1460" s="50" t="s">
        <v>2389</v>
      </c>
      <c r="J1460" s="50">
        <v>2169658</v>
      </c>
      <c r="K1460" s="50" t="s">
        <v>7</v>
      </c>
      <c r="L1460" s="50" t="s">
        <v>2661</v>
      </c>
      <c r="M1460" s="50" t="s">
        <v>143</v>
      </c>
      <c r="N1460" s="50" t="s">
        <v>6263</v>
      </c>
      <c r="O1460" s="50">
        <v>1023288</v>
      </c>
      <c r="P1460" s="50" t="s">
        <v>6401</v>
      </c>
      <c r="Q1460" s="50" t="s">
        <v>3387</v>
      </c>
      <c r="R1460" s="50" t="s">
        <v>15</v>
      </c>
      <c r="S1460" s="50" t="s">
        <v>9216</v>
      </c>
      <c r="T1460" s="4" t="s">
        <v>9216</v>
      </c>
      <c r="U1460" s="4">
        <v>1.1200000000000001</v>
      </c>
    </row>
    <row r="1461" spans="1:21" x14ac:dyDescent="0.25">
      <c r="A1461" s="44">
        <f>IF(IF(Helper_2!$C$3&lt;&gt;"",COUNTIF(G1461:H1461,"*"&amp;Helper_2!$C$3&amp;"*"),0)&gt;0,MAX($A$4:A1460)+1,0)</f>
        <v>0</v>
      </c>
      <c r="B1461" s="44">
        <v>1458</v>
      </c>
      <c r="C1461" s="44">
        <f>IF(E1461="","",IF(COUNTIF($G$4:G1461,G1461)=1,MAX($C$4:C1460)+1,""))</f>
        <v>1349</v>
      </c>
      <c r="D1461" s="44">
        <v>1458</v>
      </c>
      <c r="E1461" s="50" t="s">
        <v>4469</v>
      </c>
      <c r="F1461" s="50" t="s">
        <v>8026</v>
      </c>
      <c r="G1461" s="50" t="s">
        <v>1604</v>
      </c>
      <c r="H1461" s="50" t="s">
        <v>1604</v>
      </c>
      <c r="I1461" s="50" t="s">
        <v>2389</v>
      </c>
      <c r="J1461" s="50">
        <v>2169656</v>
      </c>
      <c r="K1461" s="50" t="s">
        <v>7</v>
      </c>
      <c r="L1461" s="50" t="s">
        <v>9</v>
      </c>
      <c r="M1461" s="50" t="s">
        <v>143</v>
      </c>
      <c r="N1461" s="50" t="s">
        <v>6272</v>
      </c>
      <c r="O1461" s="50">
        <v>1057218</v>
      </c>
      <c r="P1461" s="50" t="s">
        <v>6472</v>
      </c>
      <c r="Q1461" s="50" t="s">
        <v>466</v>
      </c>
      <c r="R1461" s="50" t="s">
        <v>10</v>
      </c>
      <c r="S1461" s="50" t="s">
        <v>8027</v>
      </c>
      <c r="T1461" s="4" t="s">
        <v>8027</v>
      </c>
      <c r="U1461" s="4">
        <v>0.72</v>
      </c>
    </row>
    <row r="1462" spans="1:21" x14ac:dyDescent="0.25">
      <c r="A1462" s="44">
        <f>IF(IF(Helper_2!$C$3&lt;&gt;"",COUNTIF(G1462:H1462,"*"&amp;Helper_2!$C$3&amp;"*"),0)&gt;0,MAX($A$4:A1461)+1,0)</f>
        <v>0</v>
      </c>
      <c r="B1462" s="44">
        <v>1459</v>
      </c>
      <c r="C1462" s="44">
        <f>IF(E1462="","",IF(COUNTIF($G$4:G1462,G1462)=1,MAX($C$4:C1461)+1,""))</f>
        <v>1350</v>
      </c>
      <c r="D1462" s="44">
        <v>1459</v>
      </c>
      <c r="E1462" s="50" t="s">
        <v>4535</v>
      </c>
      <c r="F1462" s="50" t="s">
        <v>8137</v>
      </c>
      <c r="G1462" s="50" t="s">
        <v>1638</v>
      </c>
      <c r="H1462" s="50" t="s">
        <v>1638</v>
      </c>
      <c r="I1462" s="50" t="s">
        <v>2389</v>
      </c>
      <c r="J1462" s="50">
        <v>2169608</v>
      </c>
      <c r="K1462" s="50" t="s">
        <v>7</v>
      </c>
      <c r="L1462" s="50" t="s">
        <v>9</v>
      </c>
      <c r="M1462" s="50" t="s">
        <v>143</v>
      </c>
      <c r="N1462" s="50" t="s">
        <v>6272</v>
      </c>
      <c r="O1462" s="50">
        <v>1057207</v>
      </c>
      <c r="P1462" s="50" t="s">
        <v>6476</v>
      </c>
      <c r="Q1462" s="50" t="s">
        <v>494</v>
      </c>
      <c r="R1462" s="50" t="s">
        <v>15</v>
      </c>
      <c r="S1462" s="50" t="s">
        <v>8138</v>
      </c>
      <c r="T1462" s="4" t="s">
        <v>8138</v>
      </c>
      <c r="U1462" s="4">
        <v>0.13</v>
      </c>
    </row>
    <row r="1463" spans="1:21" x14ac:dyDescent="0.25">
      <c r="A1463" s="44">
        <f>IF(IF(Helper_2!$C$3&lt;&gt;"",COUNTIF(G1463:H1463,"*"&amp;Helper_2!$C$3&amp;"*"),0)&gt;0,MAX($A$4:A1462)+1,0)</f>
        <v>0</v>
      </c>
      <c r="B1463" s="44">
        <v>1460</v>
      </c>
      <c r="C1463" s="44">
        <f>IF(E1463="","",IF(COUNTIF($G$4:G1463,G1463)=1,MAX($C$4:C1462)+1,""))</f>
        <v>1351</v>
      </c>
      <c r="D1463" s="44">
        <v>1460</v>
      </c>
      <c r="E1463" s="50" t="s">
        <v>4534</v>
      </c>
      <c r="F1463" s="50" t="s">
        <v>8135</v>
      </c>
      <c r="G1463" s="50" t="s">
        <v>1637</v>
      </c>
      <c r="H1463" s="50" t="s">
        <v>1637</v>
      </c>
      <c r="I1463" s="50" t="s">
        <v>2389</v>
      </c>
      <c r="J1463" s="50">
        <v>2169607</v>
      </c>
      <c r="K1463" s="50" t="s">
        <v>7</v>
      </c>
      <c r="L1463" s="50" t="s">
        <v>9</v>
      </c>
      <c r="M1463" s="50" t="s">
        <v>143</v>
      </c>
      <c r="N1463" s="50" t="s">
        <v>6272</v>
      </c>
      <c r="O1463" s="50">
        <v>1057207</v>
      </c>
      <c r="P1463" s="50" t="s">
        <v>6476</v>
      </c>
      <c r="Q1463" s="50" t="s">
        <v>2963</v>
      </c>
      <c r="R1463" s="50" t="s">
        <v>15</v>
      </c>
      <c r="S1463" s="50" t="s">
        <v>8136</v>
      </c>
      <c r="T1463" s="4" t="s">
        <v>8136</v>
      </c>
      <c r="U1463" s="4">
        <v>0.13</v>
      </c>
    </row>
    <row r="1464" spans="1:21" x14ac:dyDescent="0.25">
      <c r="A1464" s="44">
        <f>IF(IF(Helper_2!$C$3&lt;&gt;"",COUNTIF(G1464:H1464,"*"&amp;Helper_2!$C$3&amp;"*"),0)&gt;0,MAX($A$4:A1463)+1,0)</f>
        <v>0</v>
      </c>
      <c r="B1464" s="44">
        <v>1461</v>
      </c>
      <c r="C1464" s="44">
        <f>IF(E1464="","",IF(COUNTIF($G$4:G1464,G1464)=1,MAX($C$4:C1463)+1,""))</f>
        <v>1352</v>
      </c>
      <c r="D1464" s="44">
        <v>1461</v>
      </c>
      <c r="E1464" s="50" t="s">
        <v>4533</v>
      </c>
      <c r="F1464" s="50" t="s">
        <v>8133</v>
      </c>
      <c r="G1464" s="50" t="s">
        <v>1636</v>
      </c>
      <c r="H1464" s="50" t="s">
        <v>1636</v>
      </c>
      <c r="I1464" s="50" t="s">
        <v>2389</v>
      </c>
      <c r="J1464" s="50">
        <v>2169604</v>
      </c>
      <c r="K1464" s="50" t="s">
        <v>7</v>
      </c>
      <c r="L1464" s="50" t="s">
        <v>9</v>
      </c>
      <c r="M1464" s="50" t="s">
        <v>143</v>
      </c>
      <c r="N1464" s="50" t="s">
        <v>6272</v>
      </c>
      <c r="O1464" s="50">
        <v>1057207</v>
      </c>
      <c r="P1464" s="50" t="s">
        <v>6476</v>
      </c>
      <c r="Q1464" s="50" t="s">
        <v>2962</v>
      </c>
      <c r="R1464" s="50" t="s">
        <v>15</v>
      </c>
      <c r="S1464" s="50" t="s">
        <v>8134</v>
      </c>
      <c r="T1464" s="4" t="s">
        <v>8134</v>
      </c>
      <c r="U1464" s="4">
        <v>0.43</v>
      </c>
    </row>
    <row r="1465" spans="1:21" x14ac:dyDescent="0.25">
      <c r="A1465" s="44">
        <f>IF(IF(Helper_2!$C$3&lt;&gt;"",COUNTIF(G1465:H1465,"*"&amp;Helper_2!$C$3&amp;"*"),0)&gt;0,MAX($A$4:A1464)+1,0)</f>
        <v>0</v>
      </c>
      <c r="B1465" s="44">
        <v>1462</v>
      </c>
      <c r="C1465" s="44">
        <f>IF(E1465="","",IF(COUNTIF($G$4:G1465,G1465)=1,MAX($C$4:C1464)+1,""))</f>
        <v>1353</v>
      </c>
      <c r="D1465" s="44">
        <v>1462</v>
      </c>
      <c r="E1465" s="50" t="s">
        <v>4100</v>
      </c>
      <c r="F1465" s="50" t="s">
        <v>7343</v>
      </c>
      <c r="G1465" s="50" t="s">
        <v>1356</v>
      </c>
      <c r="H1465" s="50" t="s">
        <v>1356</v>
      </c>
      <c r="I1465" s="50" t="s">
        <v>2389</v>
      </c>
      <c r="J1465" s="50">
        <v>2169539</v>
      </c>
      <c r="K1465" s="50" t="s">
        <v>7</v>
      </c>
      <c r="L1465" s="50" t="s">
        <v>2661</v>
      </c>
      <c r="M1465" s="50" t="s">
        <v>143</v>
      </c>
      <c r="N1465" s="50" t="s">
        <v>6263</v>
      </c>
      <c r="O1465" s="50">
        <v>1057197</v>
      </c>
      <c r="P1465" s="50" t="s">
        <v>6440</v>
      </c>
      <c r="Q1465" s="50" t="s">
        <v>2699</v>
      </c>
      <c r="R1465" s="50" t="s">
        <v>15</v>
      </c>
      <c r="S1465" s="50" t="s">
        <v>7344</v>
      </c>
      <c r="T1465" s="4" t="s">
        <v>7344</v>
      </c>
      <c r="U1465" s="4">
        <v>0.17299999999999999</v>
      </c>
    </row>
    <row r="1466" spans="1:21" x14ac:dyDescent="0.25">
      <c r="A1466" s="44">
        <f>IF(IF(Helper_2!$C$3&lt;&gt;"",COUNTIF(G1466:H1466,"*"&amp;Helper_2!$C$3&amp;"*"),0)&gt;0,MAX($A$4:A1465)+1,0)</f>
        <v>0</v>
      </c>
      <c r="B1466" s="44">
        <v>1463</v>
      </c>
      <c r="C1466" s="44">
        <f>IF(E1466="","",IF(COUNTIF($G$4:G1466,G1466)=1,MAX($C$4:C1465)+1,""))</f>
        <v>1354</v>
      </c>
      <c r="D1466" s="44">
        <v>1463</v>
      </c>
      <c r="E1466" s="50" t="s">
        <v>4098</v>
      </c>
      <c r="F1466" s="50" t="s">
        <v>7342</v>
      </c>
      <c r="G1466" s="50" t="s">
        <v>1355</v>
      </c>
      <c r="H1466" s="50" t="s">
        <v>1355</v>
      </c>
      <c r="I1466" s="50" t="s">
        <v>2389</v>
      </c>
      <c r="J1466" s="50">
        <v>2169537</v>
      </c>
      <c r="K1466" s="50" t="s">
        <v>7</v>
      </c>
      <c r="L1466" s="50" t="s">
        <v>2661</v>
      </c>
      <c r="M1466" s="50" t="s">
        <v>143</v>
      </c>
      <c r="N1466" s="50" t="s">
        <v>6263</v>
      </c>
      <c r="O1466" s="50">
        <v>1057197</v>
      </c>
      <c r="P1466" s="50" t="s">
        <v>6440</v>
      </c>
      <c r="Q1466" s="50" t="s">
        <v>4099</v>
      </c>
      <c r="R1466" s="50" t="s">
        <v>15</v>
      </c>
      <c r="S1466" s="50" t="s">
        <v>11849</v>
      </c>
      <c r="T1466" s="4" t="s">
        <v>11850</v>
      </c>
      <c r="U1466" s="4">
        <v>0</v>
      </c>
    </row>
    <row r="1467" spans="1:21" x14ac:dyDescent="0.25">
      <c r="A1467" s="44">
        <f>IF(IF(Helper_2!$C$3&lt;&gt;"",COUNTIF(G1467:H1467,"*"&amp;Helper_2!$C$3&amp;"*"),0)&gt;0,MAX($A$4:A1466)+1,0)</f>
        <v>0</v>
      </c>
      <c r="B1467" s="44">
        <v>1464</v>
      </c>
      <c r="C1467" s="44">
        <f>IF(E1467="","",IF(COUNTIF($G$4:G1467,G1467)=1,MAX($C$4:C1466)+1,""))</f>
        <v>1355</v>
      </c>
      <c r="D1467" s="44">
        <v>1464</v>
      </c>
      <c r="E1467" s="50" t="s">
        <v>4464</v>
      </c>
      <c r="F1467" s="50" t="s">
        <v>8016</v>
      </c>
      <c r="G1467" s="50" t="s">
        <v>2923</v>
      </c>
      <c r="H1467" s="50" t="s">
        <v>2923</v>
      </c>
      <c r="I1467" s="50" t="s">
        <v>2389</v>
      </c>
      <c r="J1467" s="50">
        <v>2169349</v>
      </c>
      <c r="K1467" s="50" t="s">
        <v>7</v>
      </c>
      <c r="L1467" s="50" t="s">
        <v>2661</v>
      </c>
      <c r="M1467" s="50" t="s">
        <v>143</v>
      </c>
      <c r="N1467" s="50" t="s">
        <v>6272</v>
      </c>
      <c r="O1467" s="50">
        <v>1057180</v>
      </c>
      <c r="P1467" s="50" t="s">
        <v>6383</v>
      </c>
      <c r="Q1467" s="50" t="s">
        <v>2924</v>
      </c>
      <c r="R1467" s="50" t="s">
        <v>15</v>
      </c>
      <c r="S1467" s="50" t="s">
        <v>8017</v>
      </c>
      <c r="T1467" s="4" t="s">
        <v>8017</v>
      </c>
      <c r="U1467" s="4">
        <v>2.23</v>
      </c>
    </row>
    <row r="1468" spans="1:21" x14ac:dyDescent="0.25">
      <c r="A1468" s="44">
        <f>IF(IF(Helper_2!$C$3&lt;&gt;"",COUNTIF(G1468:H1468,"*"&amp;Helper_2!$C$3&amp;"*"),0)&gt;0,MAX($A$4:A1467)+1,0)</f>
        <v>0</v>
      </c>
      <c r="B1468" s="44">
        <v>1465</v>
      </c>
      <c r="C1468" s="44">
        <f>IF(E1468="","",IF(COUNTIF($G$4:G1468,G1468)=1,MAX($C$4:C1467)+1,""))</f>
        <v>1356</v>
      </c>
      <c r="D1468" s="44">
        <v>1465</v>
      </c>
      <c r="E1468" s="50" t="s">
        <v>5122</v>
      </c>
      <c r="F1468" s="50" t="s">
        <v>9080</v>
      </c>
      <c r="G1468" s="50" t="s">
        <v>2018</v>
      </c>
      <c r="H1468" s="50" t="s">
        <v>2018</v>
      </c>
      <c r="I1468" s="50" t="s">
        <v>2389</v>
      </c>
      <c r="J1468" s="50">
        <v>2169211</v>
      </c>
      <c r="K1468" s="50" t="s">
        <v>7</v>
      </c>
      <c r="L1468" s="50" t="s">
        <v>9</v>
      </c>
      <c r="M1468" s="50" t="s">
        <v>143</v>
      </c>
      <c r="N1468" s="50" t="s">
        <v>6261</v>
      </c>
      <c r="O1468" s="50">
        <v>995245</v>
      </c>
      <c r="P1468" s="50" t="s">
        <v>7173</v>
      </c>
      <c r="Q1468" s="50" t="s">
        <v>777</v>
      </c>
      <c r="R1468" s="50" t="s">
        <v>10</v>
      </c>
      <c r="S1468" s="50" t="s">
        <v>9081</v>
      </c>
      <c r="T1468" s="4" t="s">
        <v>9081</v>
      </c>
      <c r="U1468" s="4">
        <v>2.74</v>
      </c>
    </row>
    <row r="1469" spans="1:21" x14ac:dyDescent="0.25">
      <c r="A1469" s="44">
        <f>IF(IF(Helper_2!$C$3&lt;&gt;"",COUNTIF(G1469:H1469,"*"&amp;Helper_2!$C$3&amp;"*"),0)&gt;0,MAX($A$4:A1468)+1,0)</f>
        <v>0</v>
      </c>
      <c r="B1469" s="44">
        <v>1466</v>
      </c>
      <c r="C1469" s="44">
        <f>IF(E1469="","",IF(COUNTIF($G$4:G1469,G1469)=1,MAX($C$4:C1468)+1,""))</f>
        <v>1357</v>
      </c>
      <c r="D1469" s="44">
        <v>1466</v>
      </c>
      <c r="E1469" s="50" t="s">
        <v>5121</v>
      </c>
      <c r="F1469" s="50" t="s">
        <v>9078</v>
      </c>
      <c r="G1469" s="50" t="s">
        <v>2017</v>
      </c>
      <c r="H1469" s="50" t="s">
        <v>2017</v>
      </c>
      <c r="I1469" s="50" t="s">
        <v>2389</v>
      </c>
      <c r="J1469" s="50">
        <v>2169209</v>
      </c>
      <c r="K1469" s="50" t="s">
        <v>7</v>
      </c>
      <c r="L1469" s="50" t="s">
        <v>9</v>
      </c>
      <c r="M1469" s="50" t="s">
        <v>143</v>
      </c>
      <c r="N1469" s="50" t="s">
        <v>6261</v>
      </c>
      <c r="O1469" s="50">
        <v>995245</v>
      </c>
      <c r="P1469" s="50" t="s">
        <v>7173</v>
      </c>
      <c r="Q1469" s="50" t="s">
        <v>776</v>
      </c>
      <c r="R1469" s="50" t="s">
        <v>10</v>
      </c>
      <c r="S1469" s="50" t="s">
        <v>11851</v>
      </c>
      <c r="T1469" s="4" t="s">
        <v>9079</v>
      </c>
      <c r="U1469" s="4">
        <v>1.06</v>
      </c>
    </row>
    <row r="1470" spans="1:21" x14ac:dyDescent="0.25">
      <c r="A1470" s="44">
        <f>IF(IF(Helper_2!$C$3&lt;&gt;"",COUNTIF(G1470:H1470,"*"&amp;Helper_2!$C$3&amp;"*"),0)&gt;0,MAX($A$4:A1469)+1,0)</f>
        <v>0</v>
      </c>
      <c r="B1470" s="44">
        <v>1467</v>
      </c>
      <c r="C1470" s="44">
        <f>IF(E1470="","",IF(COUNTIF($G$4:G1470,G1470)=1,MAX($C$4:C1469)+1,""))</f>
        <v>1358</v>
      </c>
      <c r="D1470" s="44">
        <v>1467</v>
      </c>
      <c r="E1470" s="50" t="s">
        <v>5041</v>
      </c>
      <c r="F1470" s="50" t="s">
        <v>8958</v>
      </c>
      <c r="G1470" s="50" t="s">
        <v>3274</v>
      </c>
      <c r="H1470" s="50" t="s">
        <v>3274</v>
      </c>
      <c r="I1470" s="50" t="s">
        <v>2389</v>
      </c>
      <c r="J1470" s="50">
        <v>2169198</v>
      </c>
      <c r="K1470" s="50" t="s">
        <v>7</v>
      </c>
      <c r="L1470" s="50" t="s">
        <v>9</v>
      </c>
      <c r="M1470" s="50" t="s">
        <v>143</v>
      </c>
      <c r="N1470" s="50" t="s">
        <v>6261</v>
      </c>
      <c r="O1470" s="50">
        <v>995245</v>
      </c>
      <c r="P1470" s="50" t="s">
        <v>7173</v>
      </c>
      <c r="Q1470" s="50" t="s">
        <v>3275</v>
      </c>
      <c r="R1470" s="50" t="s">
        <v>15</v>
      </c>
      <c r="S1470" s="50" t="s">
        <v>8959</v>
      </c>
      <c r="T1470" s="4" t="s">
        <v>8959</v>
      </c>
      <c r="U1470" s="4">
        <v>1.84</v>
      </c>
    </row>
    <row r="1471" spans="1:21" x14ac:dyDescent="0.25">
      <c r="A1471" s="44">
        <f>IF(IF(Helper_2!$C$3&lt;&gt;"",COUNTIF(G1471:H1471,"*"&amp;Helper_2!$C$3&amp;"*"),0)&gt;0,MAX($A$4:A1470)+1,0)</f>
        <v>0</v>
      </c>
      <c r="B1471" s="44">
        <v>1468</v>
      </c>
      <c r="C1471" s="44">
        <f>IF(E1471="","",IF(COUNTIF($G$4:G1471,G1471)=1,MAX($C$4:C1470)+1,""))</f>
        <v>1359</v>
      </c>
      <c r="D1471" s="44">
        <v>1468</v>
      </c>
      <c r="E1471" s="50" t="s">
        <v>4298</v>
      </c>
      <c r="F1471" s="50" t="s">
        <v>7712</v>
      </c>
      <c r="G1471" s="50" t="s">
        <v>1484</v>
      </c>
      <c r="H1471" s="50" t="s">
        <v>1484</v>
      </c>
      <c r="I1471" s="50" t="s">
        <v>2389</v>
      </c>
      <c r="J1471" s="50">
        <v>2169187</v>
      </c>
      <c r="K1471" s="50" t="s">
        <v>7</v>
      </c>
      <c r="L1471" s="50" t="s">
        <v>275</v>
      </c>
      <c r="M1471" s="50" t="s">
        <v>143</v>
      </c>
      <c r="N1471" s="50" t="s">
        <v>6272</v>
      </c>
      <c r="O1471" s="50">
        <v>998551</v>
      </c>
      <c r="P1471" s="50" t="s">
        <v>6355</v>
      </c>
      <c r="Q1471" s="50" t="s">
        <v>376</v>
      </c>
      <c r="R1471" s="50" t="s">
        <v>15</v>
      </c>
      <c r="S1471" s="50" t="s">
        <v>7713</v>
      </c>
      <c r="T1471" s="4" t="s">
        <v>7713</v>
      </c>
      <c r="U1471" s="4">
        <v>1.44</v>
      </c>
    </row>
    <row r="1472" spans="1:21" x14ac:dyDescent="0.25">
      <c r="A1472" s="44">
        <f>IF(IF(Helper_2!$C$3&lt;&gt;"",COUNTIF(G1472:H1472,"*"&amp;Helper_2!$C$3&amp;"*"),0)&gt;0,MAX($A$4:A1471)+1,0)</f>
        <v>0</v>
      </c>
      <c r="B1472" s="44">
        <v>1469</v>
      </c>
      <c r="C1472" s="44">
        <f>IF(E1472="","",IF(COUNTIF($G$4:G1472,G1472)=1,MAX($C$4:C1471)+1,""))</f>
        <v>1360</v>
      </c>
      <c r="D1472" s="44">
        <v>1469</v>
      </c>
      <c r="E1472" s="50" t="s">
        <v>4296</v>
      </c>
      <c r="F1472" s="50" t="s">
        <v>7708</v>
      </c>
      <c r="G1472" s="50" t="s">
        <v>1482</v>
      </c>
      <c r="H1472" s="50" t="s">
        <v>1482</v>
      </c>
      <c r="I1472" s="50" t="s">
        <v>2389</v>
      </c>
      <c r="J1472" s="50">
        <v>2169185</v>
      </c>
      <c r="K1472" s="50" t="s">
        <v>7</v>
      </c>
      <c r="L1472" s="50" t="s">
        <v>275</v>
      </c>
      <c r="M1472" s="50" t="s">
        <v>143</v>
      </c>
      <c r="N1472" s="50" t="s">
        <v>6272</v>
      </c>
      <c r="O1472" s="50">
        <v>998551</v>
      </c>
      <c r="P1472" s="50" t="s">
        <v>6355</v>
      </c>
      <c r="Q1472" s="50" t="s">
        <v>375</v>
      </c>
      <c r="R1472" s="50" t="s">
        <v>15</v>
      </c>
      <c r="S1472" s="50" t="s">
        <v>7709</v>
      </c>
      <c r="T1472" s="4" t="s">
        <v>7709</v>
      </c>
      <c r="U1472" s="4">
        <v>1.44</v>
      </c>
    </row>
    <row r="1473" spans="1:21" x14ac:dyDescent="0.25">
      <c r="A1473" s="44">
        <f>IF(IF(Helper_2!$C$3&lt;&gt;"",COUNTIF(G1473:H1473,"*"&amp;Helper_2!$C$3&amp;"*"),0)&gt;0,MAX($A$4:A1472)+1,0)</f>
        <v>0</v>
      </c>
      <c r="B1473" s="44">
        <v>1470</v>
      </c>
      <c r="C1473" s="44">
        <f>IF(E1473="","",IF(COUNTIF($G$4:G1473,G1473)=1,MAX($C$4:C1472)+1,""))</f>
        <v>1361</v>
      </c>
      <c r="D1473" s="44">
        <v>1470</v>
      </c>
      <c r="E1473" s="50" t="s">
        <v>4618</v>
      </c>
      <c r="F1473" s="50" t="s">
        <v>8277</v>
      </c>
      <c r="G1473" s="50" t="s">
        <v>1693</v>
      </c>
      <c r="H1473" s="50" t="s">
        <v>1693</v>
      </c>
      <c r="I1473" s="50" t="s">
        <v>2389</v>
      </c>
      <c r="J1473" s="50">
        <v>2169183</v>
      </c>
      <c r="K1473" s="50" t="s">
        <v>7</v>
      </c>
      <c r="L1473" s="50" t="s">
        <v>9</v>
      </c>
      <c r="M1473" s="50" t="s">
        <v>143</v>
      </c>
      <c r="N1473" s="50" t="s">
        <v>6263</v>
      </c>
      <c r="O1473" s="50">
        <v>960093</v>
      </c>
      <c r="P1473" s="50" t="s">
        <v>6342</v>
      </c>
      <c r="Q1473" s="50" t="s">
        <v>3010</v>
      </c>
      <c r="R1473" s="50" t="s">
        <v>15</v>
      </c>
      <c r="S1473" s="50" t="s">
        <v>8278</v>
      </c>
      <c r="T1473" s="4" t="s">
        <v>8278</v>
      </c>
      <c r="U1473" s="4">
        <v>0.04</v>
      </c>
    </row>
    <row r="1474" spans="1:21" x14ac:dyDescent="0.25">
      <c r="A1474" s="44">
        <f>IF(IF(Helper_2!$C$3&lt;&gt;"",COUNTIF(G1474:H1474,"*"&amp;Helper_2!$C$3&amp;"*"),0)&gt;0,MAX($A$4:A1473)+1,0)</f>
        <v>0</v>
      </c>
      <c r="B1474" s="44">
        <v>1471</v>
      </c>
      <c r="C1474" s="44">
        <f>IF(E1474="","",IF(COUNTIF($G$4:G1474,G1474)=1,MAX($C$4:C1473)+1,""))</f>
        <v>1362</v>
      </c>
      <c r="D1474" s="44">
        <v>1471</v>
      </c>
      <c r="E1474" s="50" t="s">
        <v>4617</v>
      </c>
      <c r="F1474" s="50" t="s">
        <v>8275</v>
      </c>
      <c r="G1474" s="50" t="s">
        <v>1692</v>
      </c>
      <c r="H1474" s="50" t="s">
        <v>1692</v>
      </c>
      <c r="I1474" s="50" t="s">
        <v>2389</v>
      </c>
      <c r="J1474" s="50">
        <v>2169177</v>
      </c>
      <c r="K1474" s="50" t="s">
        <v>7</v>
      </c>
      <c r="L1474" s="50" t="s">
        <v>9</v>
      </c>
      <c r="M1474" s="50" t="s">
        <v>143</v>
      </c>
      <c r="N1474" s="50" t="s">
        <v>6263</v>
      </c>
      <c r="O1474" s="50">
        <v>960093</v>
      </c>
      <c r="P1474" s="50" t="s">
        <v>6342</v>
      </c>
      <c r="Q1474" s="50" t="s">
        <v>3009</v>
      </c>
      <c r="R1474" s="50" t="s">
        <v>15</v>
      </c>
      <c r="S1474" s="50" t="s">
        <v>8276</v>
      </c>
      <c r="T1474" s="4" t="s">
        <v>8276</v>
      </c>
      <c r="U1474" s="4">
        <v>0.98</v>
      </c>
    </row>
    <row r="1475" spans="1:21" x14ac:dyDescent="0.25">
      <c r="A1475" s="44">
        <f>IF(IF(Helper_2!$C$3&lt;&gt;"",COUNTIF(G1475:H1475,"*"&amp;Helper_2!$C$3&amp;"*"),0)&gt;0,MAX($A$4:A1474)+1,0)</f>
        <v>0</v>
      </c>
      <c r="B1475" s="44">
        <v>1472</v>
      </c>
      <c r="C1475" s="44">
        <f>IF(E1475="","",IF(COUNTIF($G$4:G1475,G1475)=1,MAX($C$4:C1474)+1,""))</f>
        <v>1363</v>
      </c>
      <c r="D1475" s="44">
        <v>1472</v>
      </c>
      <c r="E1475" s="50" t="s">
        <v>5662</v>
      </c>
      <c r="F1475" s="50" t="s">
        <v>9944</v>
      </c>
      <c r="G1475" s="50" t="s">
        <v>3751</v>
      </c>
      <c r="H1475" s="50" t="s">
        <v>3751</v>
      </c>
      <c r="I1475" s="50" t="s">
        <v>2389</v>
      </c>
      <c r="J1475" s="50">
        <v>2169086</v>
      </c>
      <c r="K1475" s="50" t="s">
        <v>7</v>
      </c>
      <c r="L1475" s="50" t="s">
        <v>2661</v>
      </c>
      <c r="M1475" s="50" t="s">
        <v>143</v>
      </c>
      <c r="N1475" s="50" t="s">
        <v>6263</v>
      </c>
      <c r="O1475" s="50">
        <v>996734</v>
      </c>
      <c r="P1475" s="50" t="s">
        <v>6359</v>
      </c>
      <c r="Q1475" s="50" t="s">
        <v>3752</v>
      </c>
      <c r="R1475" s="50" t="s">
        <v>15</v>
      </c>
      <c r="S1475" s="50" t="s">
        <v>11852</v>
      </c>
      <c r="T1475" s="4" t="s">
        <v>9945</v>
      </c>
      <c r="U1475" s="4">
        <v>0.72</v>
      </c>
    </row>
    <row r="1476" spans="1:21" x14ac:dyDescent="0.25">
      <c r="A1476" s="44">
        <f>IF(IF(Helper_2!$C$3&lt;&gt;"",COUNTIF(G1476:H1476,"*"&amp;Helper_2!$C$3&amp;"*"),0)&gt;0,MAX($A$4:A1475)+1,0)</f>
        <v>0</v>
      </c>
      <c r="B1476" s="44">
        <v>1473</v>
      </c>
      <c r="C1476" s="44">
        <f>IF(E1476="","",IF(COUNTIF($G$4:G1476,G1476)=1,MAX($C$4:C1475)+1,""))</f>
        <v>1364</v>
      </c>
      <c r="D1476" s="44">
        <v>1473</v>
      </c>
      <c r="E1476" s="50" t="s">
        <v>5656</v>
      </c>
      <c r="F1476" s="50" t="s">
        <v>9934</v>
      </c>
      <c r="G1476" s="50" t="s">
        <v>2342</v>
      </c>
      <c r="H1476" s="50" t="s">
        <v>2342</v>
      </c>
      <c r="I1476" s="50" t="s">
        <v>2389</v>
      </c>
      <c r="J1476" s="50">
        <v>2169084</v>
      </c>
      <c r="K1476" s="50" t="s">
        <v>7</v>
      </c>
      <c r="L1476" s="50" t="s">
        <v>9</v>
      </c>
      <c r="M1476" s="50" t="s">
        <v>143</v>
      </c>
      <c r="N1476" s="50" t="s">
        <v>6263</v>
      </c>
      <c r="O1476" s="50">
        <v>996734</v>
      </c>
      <c r="P1476" s="50" t="s">
        <v>6359</v>
      </c>
      <c r="Q1476" s="50" t="s">
        <v>1015</v>
      </c>
      <c r="R1476" s="50" t="s">
        <v>15</v>
      </c>
      <c r="S1476" s="50" t="s">
        <v>11853</v>
      </c>
      <c r="T1476" s="4" t="s">
        <v>9935</v>
      </c>
      <c r="U1476" s="4">
        <v>0.72</v>
      </c>
    </row>
    <row r="1477" spans="1:21" x14ac:dyDescent="0.25">
      <c r="A1477" s="44">
        <f>IF(IF(Helper_2!$C$3&lt;&gt;"",COUNTIF(G1477:H1477,"*"&amp;Helper_2!$C$3&amp;"*"),0)&gt;0,MAX($A$4:A1476)+1,0)</f>
        <v>0</v>
      </c>
      <c r="B1477" s="44">
        <v>1474</v>
      </c>
      <c r="C1477" s="44">
        <f>IF(E1477="","",IF(COUNTIF($G$4:G1477,G1477)=1,MAX($C$4:C1476)+1,""))</f>
        <v>1365</v>
      </c>
      <c r="D1477" s="44">
        <v>1474</v>
      </c>
      <c r="E1477" s="50" t="s">
        <v>4401</v>
      </c>
      <c r="F1477" s="50" t="s">
        <v>7896</v>
      </c>
      <c r="G1477" s="50" t="s">
        <v>1563</v>
      </c>
      <c r="H1477" s="50" t="s">
        <v>1563</v>
      </c>
      <c r="I1477" s="50" t="s">
        <v>2389</v>
      </c>
      <c r="J1477" s="50">
        <v>2169082</v>
      </c>
      <c r="K1477" s="50" t="s">
        <v>7</v>
      </c>
      <c r="L1477" s="50" t="s">
        <v>9</v>
      </c>
      <c r="M1477" s="50" t="s">
        <v>143</v>
      </c>
      <c r="N1477" s="50" t="s">
        <v>6263</v>
      </c>
      <c r="O1477" s="50">
        <v>998926</v>
      </c>
      <c r="P1477" s="50" t="s">
        <v>11846</v>
      </c>
      <c r="Q1477" s="50" t="s">
        <v>2875</v>
      </c>
      <c r="R1477" s="50" t="s">
        <v>15</v>
      </c>
      <c r="S1477" s="50" t="s">
        <v>7897</v>
      </c>
      <c r="T1477" s="4" t="s">
        <v>7897</v>
      </c>
      <c r="U1477" s="4">
        <v>0.56000000000000005</v>
      </c>
    </row>
    <row r="1478" spans="1:21" x14ac:dyDescent="0.25">
      <c r="A1478" s="44">
        <f>IF(IF(Helper_2!$C$3&lt;&gt;"",COUNTIF(G1478:H1478,"*"&amp;Helper_2!$C$3&amp;"*"),0)&gt;0,MAX($A$4:A1477)+1,0)</f>
        <v>0</v>
      </c>
      <c r="B1478" s="44">
        <v>1475</v>
      </c>
      <c r="C1478" s="44">
        <f>IF(E1478="","",IF(COUNTIF($G$4:G1478,G1478)=1,MAX($C$4:C1477)+1,""))</f>
        <v>1366</v>
      </c>
      <c r="D1478" s="44">
        <v>1475</v>
      </c>
      <c r="E1478" s="50" t="s">
        <v>4150</v>
      </c>
      <c r="F1478" s="50" t="s">
        <v>7434</v>
      </c>
      <c r="G1478" s="50" t="s">
        <v>1388</v>
      </c>
      <c r="H1478" s="50" t="s">
        <v>1388</v>
      </c>
      <c r="I1478" s="50" t="s">
        <v>2389</v>
      </c>
      <c r="J1478" s="50">
        <v>2169072</v>
      </c>
      <c r="K1478" s="50" t="s">
        <v>7</v>
      </c>
      <c r="L1478" s="50" t="s">
        <v>9</v>
      </c>
      <c r="M1478" s="50" t="s">
        <v>143</v>
      </c>
      <c r="N1478" s="50" t="s">
        <v>6272</v>
      </c>
      <c r="O1478" s="50">
        <v>1057168</v>
      </c>
      <c r="P1478" s="50" t="s">
        <v>6504</v>
      </c>
      <c r="Q1478" s="50" t="s">
        <v>306</v>
      </c>
      <c r="R1478" s="50" t="s">
        <v>15</v>
      </c>
      <c r="S1478" s="50" t="s">
        <v>7435</v>
      </c>
      <c r="T1478" s="4" t="s">
        <v>7435</v>
      </c>
      <c r="U1478" s="4">
        <v>1.08</v>
      </c>
    </row>
    <row r="1479" spans="1:21" x14ac:dyDescent="0.25">
      <c r="A1479" s="44">
        <f>IF(IF(Helper_2!$C$3&lt;&gt;"",COUNTIF(G1479:H1479,"*"&amp;Helper_2!$C$3&amp;"*"),0)&gt;0,MAX($A$4:A1478)+1,0)</f>
        <v>0</v>
      </c>
      <c r="B1479" s="44">
        <v>1476</v>
      </c>
      <c r="C1479" s="44">
        <f>IF(E1479="","",IF(COUNTIF($G$4:G1479,G1479)=1,MAX($C$4:C1478)+1,""))</f>
        <v>1367</v>
      </c>
      <c r="D1479" s="44">
        <v>1476</v>
      </c>
      <c r="E1479" s="50" t="s">
        <v>5348</v>
      </c>
      <c r="F1479" s="50" t="s">
        <v>9438</v>
      </c>
      <c r="G1479" s="50" t="s">
        <v>3487</v>
      </c>
      <c r="H1479" s="50" t="s">
        <v>3487</v>
      </c>
      <c r="I1479" s="50" t="s">
        <v>2389</v>
      </c>
      <c r="J1479" s="50">
        <v>2169068</v>
      </c>
      <c r="K1479" s="50" t="s">
        <v>7</v>
      </c>
      <c r="L1479" s="50" t="s">
        <v>2661</v>
      </c>
      <c r="M1479" s="50" t="s">
        <v>143</v>
      </c>
      <c r="N1479" s="50" t="s">
        <v>6267</v>
      </c>
      <c r="O1479" s="50">
        <v>1057166</v>
      </c>
      <c r="P1479" s="50" t="s">
        <v>6507</v>
      </c>
      <c r="Q1479" s="50" t="s">
        <v>3488</v>
      </c>
      <c r="R1479" s="50" t="s">
        <v>15</v>
      </c>
      <c r="S1479" s="50" t="s">
        <v>9439</v>
      </c>
      <c r="T1479" s="4" t="s">
        <v>9439</v>
      </c>
      <c r="U1479" s="4">
        <v>0.18</v>
      </c>
    </row>
    <row r="1480" spans="1:21" x14ac:dyDescent="0.25">
      <c r="A1480" s="44">
        <f>IF(IF(Helper_2!$C$3&lt;&gt;"",COUNTIF(G1480:H1480,"*"&amp;Helper_2!$C$3&amp;"*"),0)&gt;0,MAX($A$4:A1479)+1,0)</f>
        <v>0</v>
      </c>
      <c r="B1480" s="44">
        <v>1477</v>
      </c>
      <c r="C1480" s="44">
        <f>IF(E1480="","",IF(COUNTIF($G$4:G1480,G1480)=1,MAX($C$4:C1479)+1,""))</f>
        <v>1368</v>
      </c>
      <c r="D1480" s="44">
        <v>1477</v>
      </c>
      <c r="E1480" s="50" t="s">
        <v>5167</v>
      </c>
      <c r="F1480" s="50" t="s">
        <v>9155</v>
      </c>
      <c r="G1480" s="50" t="s">
        <v>2048</v>
      </c>
      <c r="H1480" s="50" t="s">
        <v>2048</v>
      </c>
      <c r="I1480" s="50" t="s">
        <v>2389</v>
      </c>
      <c r="J1480" s="50">
        <v>2169063</v>
      </c>
      <c r="K1480" s="50" t="s">
        <v>7</v>
      </c>
      <c r="L1480" s="50" t="s">
        <v>9</v>
      </c>
      <c r="M1480" s="50" t="s">
        <v>143</v>
      </c>
      <c r="N1480" s="50" t="s">
        <v>6407</v>
      </c>
      <c r="O1480" s="50">
        <v>999727</v>
      </c>
      <c r="P1480" s="50" t="s">
        <v>6468</v>
      </c>
      <c r="Q1480" s="50" t="s">
        <v>802</v>
      </c>
      <c r="R1480" s="50" t="s">
        <v>10</v>
      </c>
      <c r="S1480" s="50" t="s">
        <v>9156</v>
      </c>
      <c r="T1480" s="4" t="s">
        <v>9156</v>
      </c>
      <c r="U1480" s="4">
        <v>7.0000000000000007E-2</v>
      </c>
    </row>
    <row r="1481" spans="1:21" x14ac:dyDescent="0.25">
      <c r="A1481" s="44">
        <f>IF(IF(Helper_2!$C$3&lt;&gt;"",COUNTIF(G1481:H1481,"*"&amp;Helper_2!$C$3&amp;"*"),0)&gt;0,MAX($A$4:A1480)+1,0)</f>
        <v>0</v>
      </c>
      <c r="B1481" s="44">
        <v>1478</v>
      </c>
      <c r="C1481" s="44">
        <f>IF(E1481="","",IF(COUNTIF($G$4:G1481,G1481)=1,MAX($C$4:C1480)+1,""))</f>
        <v>1369</v>
      </c>
      <c r="D1481" s="44">
        <v>1478</v>
      </c>
      <c r="E1481" s="50" t="s">
        <v>4519</v>
      </c>
      <c r="F1481" s="50" t="s">
        <v>8104</v>
      </c>
      <c r="G1481" s="50" t="s">
        <v>2956</v>
      </c>
      <c r="H1481" s="50" t="s">
        <v>2956</v>
      </c>
      <c r="I1481" s="50" t="s">
        <v>2389</v>
      </c>
      <c r="J1481" s="50">
        <v>2169060</v>
      </c>
      <c r="K1481" s="50" t="s">
        <v>7</v>
      </c>
      <c r="L1481" s="50" t="s">
        <v>2661</v>
      </c>
      <c r="M1481" s="50" t="s">
        <v>143</v>
      </c>
      <c r="N1481" s="50" t="s">
        <v>6272</v>
      </c>
      <c r="O1481" s="50">
        <v>1098959</v>
      </c>
      <c r="P1481" s="50" t="s">
        <v>6491</v>
      </c>
      <c r="Q1481" s="50" t="s">
        <v>2957</v>
      </c>
      <c r="R1481" s="50" t="s">
        <v>15</v>
      </c>
      <c r="S1481" s="50" t="s">
        <v>8105</v>
      </c>
      <c r="T1481" s="4" t="s">
        <v>8105</v>
      </c>
      <c r="U1481" s="4">
        <v>4.2</v>
      </c>
    </row>
    <row r="1482" spans="1:21" x14ac:dyDescent="0.25">
      <c r="A1482" s="44">
        <f>IF(IF(Helper_2!$C$3&lt;&gt;"",COUNTIF(G1482:H1482,"*"&amp;Helper_2!$C$3&amp;"*"),0)&gt;0,MAX($A$4:A1481)+1,0)</f>
        <v>0</v>
      </c>
      <c r="B1482" s="44">
        <v>1479</v>
      </c>
      <c r="C1482" s="44">
        <f>IF(E1482="","",IF(COUNTIF($G$4:G1482,G1482)=1,MAX($C$4:C1481)+1,""))</f>
        <v>1370</v>
      </c>
      <c r="D1482" s="44">
        <v>1479</v>
      </c>
      <c r="E1482" s="50" t="s">
        <v>5478</v>
      </c>
      <c r="F1482" s="50" t="s">
        <v>9658</v>
      </c>
      <c r="G1482" s="50" t="s">
        <v>2244</v>
      </c>
      <c r="H1482" s="50" t="s">
        <v>2244</v>
      </c>
      <c r="I1482" s="50" t="s">
        <v>2389</v>
      </c>
      <c r="J1482" s="50">
        <v>2169058</v>
      </c>
      <c r="K1482" s="50" t="s">
        <v>7</v>
      </c>
      <c r="L1482" s="50" t="s">
        <v>9</v>
      </c>
      <c r="M1482" s="50" t="s">
        <v>143</v>
      </c>
      <c r="N1482" s="50" t="s">
        <v>6263</v>
      </c>
      <c r="O1482" s="50">
        <v>998770</v>
      </c>
      <c r="P1482" s="50" t="s">
        <v>6310</v>
      </c>
      <c r="Q1482" s="50" t="s">
        <v>955</v>
      </c>
      <c r="R1482" s="50" t="s">
        <v>15</v>
      </c>
      <c r="S1482" s="50" t="s">
        <v>9659</v>
      </c>
      <c r="T1482" s="4" t="s">
        <v>9659</v>
      </c>
      <c r="U1482" s="4">
        <v>0.43</v>
      </c>
    </row>
    <row r="1483" spans="1:21" x14ac:dyDescent="0.25">
      <c r="A1483" s="44">
        <f>IF(IF(Helper_2!$C$3&lt;&gt;"",COUNTIF(G1483:H1483,"*"&amp;Helper_2!$C$3&amp;"*"),0)&gt;0,MAX($A$4:A1482)+1,0)</f>
        <v>0</v>
      </c>
      <c r="B1483" s="44">
        <v>1480</v>
      </c>
      <c r="C1483" s="44">
        <f>IF(E1483="","",IF(COUNTIF($G$4:G1483,G1483)=1,MAX($C$4:C1482)+1,""))</f>
        <v>1371</v>
      </c>
      <c r="D1483" s="44">
        <v>1480</v>
      </c>
      <c r="E1483" s="50" t="s">
        <v>5391</v>
      </c>
      <c r="F1483" s="50" t="s">
        <v>9518</v>
      </c>
      <c r="G1483" s="50" t="s">
        <v>2192</v>
      </c>
      <c r="H1483" s="50" t="s">
        <v>2192</v>
      </c>
      <c r="I1483" s="50" t="s">
        <v>2389</v>
      </c>
      <c r="J1483" s="50">
        <v>2169055</v>
      </c>
      <c r="K1483" s="50" t="s">
        <v>7</v>
      </c>
      <c r="L1483" s="50" t="s">
        <v>9</v>
      </c>
      <c r="M1483" s="50" t="s">
        <v>143</v>
      </c>
      <c r="N1483" s="50" t="s">
        <v>6261</v>
      </c>
      <c r="O1483" s="50">
        <v>994550</v>
      </c>
      <c r="P1483" s="50" t="s">
        <v>6358</v>
      </c>
      <c r="Q1483" s="50" t="s">
        <v>909</v>
      </c>
      <c r="R1483" s="50" t="s">
        <v>10</v>
      </c>
      <c r="S1483" s="50" t="s">
        <v>9519</v>
      </c>
      <c r="T1483" s="4" t="s">
        <v>9519</v>
      </c>
      <c r="U1483" s="4">
        <v>0.27</v>
      </c>
    </row>
    <row r="1484" spans="1:21" x14ac:dyDescent="0.25">
      <c r="A1484" s="44">
        <f>IF(IF(Helper_2!$C$3&lt;&gt;"",COUNTIF(G1484:H1484,"*"&amp;Helper_2!$C$3&amp;"*"),0)&gt;0,MAX($A$4:A1483)+1,0)</f>
        <v>0</v>
      </c>
      <c r="B1484" s="44">
        <v>1481</v>
      </c>
      <c r="C1484" s="44">
        <f>IF(E1484="","",IF(COUNTIF($G$4:G1484,G1484)=1,MAX($C$4:C1483)+1,""))</f>
        <v>1372</v>
      </c>
      <c r="D1484" s="44">
        <v>1481</v>
      </c>
      <c r="E1484" s="50" t="s">
        <v>5476</v>
      </c>
      <c r="F1484" s="50" t="s">
        <v>9656</v>
      </c>
      <c r="G1484" s="50" t="s">
        <v>3583</v>
      </c>
      <c r="H1484" s="50" t="s">
        <v>3583</v>
      </c>
      <c r="I1484" s="50" t="s">
        <v>2389</v>
      </c>
      <c r="J1484" s="50">
        <v>2169054</v>
      </c>
      <c r="K1484" s="50" t="s">
        <v>7</v>
      </c>
      <c r="L1484" s="50" t="s">
        <v>2656</v>
      </c>
      <c r="M1484" s="50" t="s">
        <v>143</v>
      </c>
      <c r="N1484" s="50" t="s">
        <v>6263</v>
      </c>
      <c r="O1484" s="50">
        <v>998770</v>
      </c>
      <c r="P1484" s="50" t="s">
        <v>6310</v>
      </c>
      <c r="Q1484" s="50" t="s">
        <v>3584</v>
      </c>
      <c r="R1484" s="50" t="s">
        <v>15</v>
      </c>
      <c r="S1484" s="50" t="s">
        <v>11854</v>
      </c>
      <c r="T1484" s="4" t="s">
        <v>11854</v>
      </c>
      <c r="U1484" s="4">
        <v>0</v>
      </c>
    </row>
    <row r="1485" spans="1:21" x14ac:dyDescent="0.25">
      <c r="A1485" s="44">
        <f>IF(IF(Helper_2!$C$3&lt;&gt;"",COUNTIF(G1485:H1485,"*"&amp;Helper_2!$C$3&amp;"*"),0)&gt;0,MAX($A$4:A1484)+1,0)</f>
        <v>0</v>
      </c>
      <c r="B1485" s="44">
        <v>1482</v>
      </c>
      <c r="C1485" s="44">
        <f>IF(E1485="","",IF(COUNTIF($G$4:G1485,G1485)=1,MAX($C$4:C1484)+1,""))</f>
        <v>1373</v>
      </c>
      <c r="D1485" s="44">
        <v>1482</v>
      </c>
      <c r="E1485" s="50" t="s">
        <v>5390</v>
      </c>
      <c r="F1485" s="50" t="s">
        <v>9516</v>
      </c>
      <c r="G1485" s="50" t="s">
        <v>2191</v>
      </c>
      <c r="H1485" s="50" t="s">
        <v>2191</v>
      </c>
      <c r="I1485" s="50" t="s">
        <v>2389</v>
      </c>
      <c r="J1485" s="50">
        <v>2169051</v>
      </c>
      <c r="K1485" s="50" t="s">
        <v>7</v>
      </c>
      <c r="L1485" s="50" t="s">
        <v>9</v>
      </c>
      <c r="M1485" s="50" t="s">
        <v>143</v>
      </c>
      <c r="N1485" s="50" t="s">
        <v>6261</v>
      </c>
      <c r="O1485" s="50">
        <v>994550</v>
      </c>
      <c r="P1485" s="50" t="s">
        <v>6358</v>
      </c>
      <c r="Q1485" s="50" t="s">
        <v>908</v>
      </c>
      <c r="R1485" s="50" t="s">
        <v>10</v>
      </c>
      <c r="S1485" s="50" t="s">
        <v>9517</v>
      </c>
      <c r="T1485" s="4" t="s">
        <v>9517</v>
      </c>
      <c r="U1485" s="4">
        <v>0.19</v>
      </c>
    </row>
    <row r="1486" spans="1:21" x14ac:dyDescent="0.25">
      <c r="A1486" s="44">
        <f>IF(IF(Helper_2!$C$3&lt;&gt;"",COUNTIF(G1486:H1486,"*"&amp;Helper_2!$C$3&amp;"*"),0)&gt;0,MAX($A$4:A1485)+1,0)</f>
        <v>0</v>
      </c>
      <c r="B1486" s="44">
        <v>1483</v>
      </c>
      <c r="C1486" s="44">
        <f>IF(E1486="","",IF(COUNTIF($G$4:G1486,G1486)=1,MAX($C$4:C1485)+1,""))</f>
        <v>1374</v>
      </c>
      <c r="D1486" s="44">
        <v>1483</v>
      </c>
      <c r="E1486" s="50" t="s">
        <v>5389</v>
      </c>
      <c r="F1486" s="50" t="s">
        <v>9514</v>
      </c>
      <c r="G1486" s="50" t="s">
        <v>2190</v>
      </c>
      <c r="H1486" s="50" t="s">
        <v>2190</v>
      </c>
      <c r="I1486" s="50" t="s">
        <v>2389</v>
      </c>
      <c r="J1486" s="50">
        <v>2169048</v>
      </c>
      <c r="K1486" s="50" t="s">
        <v>7</v>
      </c>
      <c r="L1486" s="50" t="s">
        <v>9</v>
      </c>
      <c r="M1486" s="50" t="s">
        <v>143</v>
      </c>
      <c r="N1486" s="50" t="s">
        <v>6261</v>
      </c>
      <c r="O1486" s="50">
        <v>994550</v>
      </c>
      <c r="P1486" s="50" t="s">
        <v>6358</v>
      </c>
      <c r="Q1486" s="50" t="s">
        <v>907</v>
      </c>
      <c r="R1486" s="50" t="s">
        <v>10</v>
      </c>
      <c r="S1486" s="50" t="s">
        <v>9515</v>
      </c>
      <c r="T1486" s="4" t="s">
        <v>9515</v>
      </c>
      <c r="U1486" s="4">
        <v>0.12</v>
      </c>
    </row>
    <row r="1487" spans="1:21" x14ac:dyDescent="0.25">
      <c r="A1487" s="44">
        <f>IF(IF(Helper_2!$C$3&lt;&gt;"",COUNTIF(G1487:H1487,"*"&amp;Helper_2!$C$3&amp;"*"),0)&gt;0,MAX($A$4:A1486)+1,0)</f>
        <v>0</v>
      </c>
      <c r="B1487" s="44">
        <v>1484</v>
      </c>
      <c r="C1487" s="44">
        <f>IF(E1487="","",IF(COUNTIF($G$4:G1487,G1487)=1,MAX($C$4:C1486)+1,""))</f>
        <v>1375</v>
      </c>
      <c r="D1487" s="44">
        <v>1484</v>
      </c>
      <c r="E1487" s="50" t="s">
        <v>5386</v>
      </c>
      <c r="F1487" s="50" t="s">
        <v>9510</v>
      </c>
      <c r="G1487" s="50" t="s">
        <v>3522</v>
      </c>
      <c r="H1487" s="50" t="s">
        <v>3522</v>
      </c>
      <c r="I1487" s="50" t="s">
        <v>2389</v>
      </c>
      <c r="J1487" s="50">
        <v>2169043</v>
      </c>
      <c r="K1487" s="50" t="s">
        <v>7</v>
      </c>
      <c r="L1487" s="50" t="s">
        <v>2661</v>
      </c>
      <c r="M1487" s="50" t="s">
        <v>143</v>
      </c>
      <c r="N1487" s="50" t="s">
        <v>6261</v>
      </c>
      <c r="O1487" s="50">
        <v>994550</v>
      </c>
      <c r="P1487" s="50" t="s">
        <v>6358</v>
      </c>
      <c r="Q1487" s="50" t="s">
        <v>5387</v>
      </c>
      <c r="R1487" s="50" t="s">
        <v>15</v>
      </c>
      <c r="S1487" s="50" t="s">
        <v>9511</v>
      </c>
      <c r="T1487" s="4" t="s">
        <v>9511</v>
      </c>
      <c r="U1487" s="4">
        <v>0.87</v>
      </c>
    </row>
    <row r="1488" spans="1:21" x14ac:dyDescent="0.25">
      <c r="A1488" s="44">
        <f>IF(IF(Helper_2!$C$3&lt;&gt;"",COUNTIF(G1488:H1488,"*"&amp;Helper_2!$C$3&amp;"*"),0)&gt;0,MAX($A$4:A1487)+1,0)</f>
        <v>0</v>
      </c>
      <c r="B1488" s="44">
        <v>1485</v>
      </c>
      <c r="C1488" s="44">
        <f>IF(E1488="","",IF(COUNTIF($G$4:G1488,G1488)=1,MAX($C$4:C1487)+1,""))</f>
        <v>1376</v>
      </c>
      <c r="D1488" s="44">
        <v>1485</v>
      </c>
      <c r="E1488" s="50" t="s">
        <v>5474</v>
      </c>
      <c r="F1488" s="50" t="s">
        <v>9652</v>
      </c>
      <c r="G1488" s="50" t="s">
        <v>2242</v>
      </c>
      <c r="H1488" s="50" t="s">
        <v>2242</v>
      </c>
      <c r="I1488" s="50" t="s">
        <v>2389</v>
      </c>
      <c r="J1488" s="50">
        <v>2169040</v>
      </c>
      <c r="K1488" s="50" t="s">
        <v>7</v>
      </c>
      <c r="L1488" s="50" t="s">
        <v>9</v>
      </c>
      <c r="M1488" s="50" t="s">
        <v>143</v>
      </c>
      <c r="N1488" s="50" t="s">
        <v>6263</v>
      </c>
      <c r="O1488" s="50">
        <v>994550</v>
      </c>
      <c r="P1488" s="50" t="s">
        <v>6358</v>
      </c>
      <c r="Q1488" s="50" t="s">
        <v>953</v>
      </c>
      <c r="R1488" s="50" t="s">
        <v>15</v>
      </c>
      <c r="S1488" s="50" t="s">
        <v>9653</v>
      </c>
      <c r="T1488" s="4" t="s">
        <v>9653</v>
      </c>
      <c r="U1488" s="4">
        <v>1.44</v>
      </c>
    </row>
    <row r="1489" spans="1:21" x14ac:dyDescent="0.25">
      <c r="A1489" s="44">
        <f>IF(IF(Helper_2!$C$3&lt;&gt;"",COUNTIF(G1489:H1489,"*"&amp;Helper_2!$C$3&amp;"*"),0)&gt;0,MAX($A$4:A1488)+1,0)</f>
        <v>0</v>
      </c>
      <c r="B1489" s="44">
        <v>1486</v>
      </c>
      <c r="C1489" s="44">
        <f>IF(E1489="","",IF(COUNTIF($G$4:G1489,G1489)=1,MAX($C$4:C1488)+1,""))</f>
        <v>1377</v>
      </c>
      <c r="D1489" s="44">
        <v>1486</v>
      </c>
      <c r="E1489" s="50" t="s">
        <v>5473</v>
      </c>
      <c r="F1489" s="50" t="s">
        <v>9650</v>
      </c>
      <c r="G1489" s="50" t="s">
        <v>2241</v>
      </c>
      <c r="H1489" s="50" t="s">
        <v>2241</v>
      </c>
      <c r="I1489" s="50" t="s">
        <v>2389</v>
      </c>
      <c r="J1489" s="50">
        <v>2169036</v>
      </c>
      <c r="K1489" s="50" t="s">
        <v>7</v>
      </c>
      <c r="L1489" s="50" t="s">
        <v>9</v>
      </c>
      <c r="M1489" s="50" t="s">
        <v>143</v>
      </c>
      <c r="N1489" s="50" t="s">
        <v>6263</v>
      </c>
      <c r="O1489" s="50">
        <v>994550</v>
      </c>
      <c r="P1489" s="50" t="s">
        <v>6358</v>
      </c>
      <c r="Q1489" s="50" t="s">
        <v>952</v>
      </c>
      <c r="R1489" s="50" t="s">
        <v>10</v>
      </c>
      <c r="S1489" s="50" t="s">
        <v>9651</v>
      </c>
      <c r="T1489" s="4" t="s">
        <v>9651</v>
      </c>
      <c r="U1489" s="4">
        <v>0.04</v>
      </c>
    </row>
    <row r="1490" spans="1:21" x14ac:dyDescent="0.25">
      <c r="A1490" s="44">
        <f>IF(IF(Helper_2!$C$3&lt;&gt;"",COUNTIF(G1490:H1490,"*"&amp;Helper_2!$C$3&amp;"*"),0)&gt;0,MAX($A$4:A1489)+1,0)</f>
        <v>0</v>
      </c>
      <c r="B1490" s="44">
        <v>1487</v>
      </c>
      <c r="C1490" s="44">
        <f>IF(E1490="","",IF(COUNTIF($G$4:G1490,G1490)=1,MAX($C$4:C1489)+1,""))</f>
        <v>1378</v>
      </c>
      <c r="D1490" s="44">
        <v>1487</v>
      </c>
      <c r="E1490" s="50" t="s">
        <v>4109</v>
      </c>
      <c r="F1490" s="50" t="s">
        <v>7358</v>
      </c>
      <c r="G1490" s="50" t="s">
        <v>1362</v>
      </c>
      <c r="H1490" s="50" t="s">
        <v>1362</v>
      </c>
      <c r="I1490" s="50" t="s">
        <v>2389</v>
      </c>
      <c r="J1490" s="50">
        <v>2169032</v>
      </c>
      <c r="K1490" s="50" t="s">
        <v>7</v>
      </c>
      <c r="L1490" s="50" t="s">
        <v>9</v>
      </c>
      <c r="M1490" s="50" t="s">
        <v>143</v>
      </c>
      <c r="N1490" s="50" t="s">
        <v>6261</v>
      </c>
      <c r="O1490" s="50">
        <v>1002195</v>
      </c>
      <c r="P1490" s="50" t="s">
        <v>6341</v>
      </c>
      <c r="Q1490" s="50" t="s">
        <v>285</v>
      </c>
      <c r="R1490" s="50" t="s">
        <v>8</v>
      </c>
      <c r="S1490" s="50" t="s">
        <v>7359</v>
      </c>
      <c r="T1490" s="4" t="s">
        <v>7359</v>
      </c>
      <c r="U1490" s="4" t="s">
        <v>143</v>
      </c>
    </row>
    <row r="1491" spans="1:21" x14ac:dyDescent="0.25">
      <c r="A1491" s="44">
        <f>IF(IF(Helper_2!$C$3&lt;&gt;"",COUNTIF(G1491:H1491,"*"&amp;Helper_2!$C$3&amp;"*"),0)&gt;0,MAX($A$4:A1490)+1,0)</f>
        <v>0</v>
      </c>
      <c r="B1491" s="44">
        <v>1488</v>
      </c>
      <c r="C1491" s="44">
        <f>IF(E1491="","",IF(COUNTIF($G$4:G1491,G1491)=1,MAX($C$4:C1490)+1,""))</f>
        <v>1379</v>
      </c>
      <c r="D1491" s="44">
        <v>1488</v>
      </c>
      <c r="E1491" s="50" t="s">
        <v>4075</v>
      </c>
      <c r="F1491" s="50" t="s">
        <v>7301</v>
      </c>
      <c r="G1491" s="50" t="s">
        <v>1335</v>
      </c>
      <c r="H1491" s="50" t="s">
        <v>1335</v>
      </c>
      <c r="I1491" s="50" t="s">
        <v>2389</v>
      </c>
      <c r="J1491" s="50">
        <v>2169028</v>
      </c>
      <c r="K1491" s="50" t="s">
        <v>7</v>
      </c>
      <c r="L1491" s="50" t="s">
        <v>9</v>
      </c>
      <c r="M1491" s="50" t="s">
        <v>143</v>
      </c>
      <c r="N1491" s="50" t="s">
        <v>6261</v>
      </c>
      <c r="O1491" s="50">
        <v>1002195</v>
      </c>
      <c r="P1491" s="50" t="s">
        <v>6341</v>
      </c>
      <c r="Q1491" s="50" t="s">
        <v>258</v>
      </c>
      <c r="R1491" s="50" t="s">
        <v>8</v>
      </c>
      <c r="S1491" s="50" t="s">
        <v>7302</v>
      </c>
      <c r="T1491" s="4" t="s">
        <v>7302</v>
      </c>
      <c r="U1491" s="4" t="s">
        <v>143</v>
      </c>
    </row>
    <row r="1492" spans="1:21" x14ac:dyDescent="0.25">
      <c r="A1492" s="44">
        <f>IF(IF(Helper_2!$C$3&lt;&gt;"",COUNTIF(G1492:H1492,"*"&amp;Helper_2!$C$3&amp;"*"),0)&gt;0,MAX($A$4:A1491)+1,0)</f>
        <v>0</v>
      </c>
      <c r="B1492" s="44">
        <v>1489</v>
      </c>
      <c r="C1492" s="44">
        <f>IF(E1492="","",IF(COUNTIF($G$4:G1492,G1492)=1,MAX($C$4:C1491)+1,""))</f>
        <v>1380</v>
      </c>
      <c r="D1492" s="44">
        <v>1489</v>
      </c>
      <c r="E1492" s="50" t="s">
        <v>4108</v>
      </c>
      <c r="F1492" s="50" t="s">
        <v>7356</v>
      </c>
      <c r="G1492" s="50" t="s">
        <v>1361</v>
      </c>
      <c r="H1492" s="50" t="s">
        <v>1361</v>
      </c>
      <c r="I1492" s="50" t="s">
        <v>2389</v>
      </c>
      <c r="J1492" s="50">
        <v>2169024</v>
      </c>
      <c r="K1492" s="50" t="s">
        <v>7</v>
      </c>
      <c r="L1492" s="50" t="s">
        <v>9</v>
      </c>
      <c r="M1492" s="50" t="s">
        <v>143</v>
      </c>
      <c r="N1492" s="50" t="s">
        <v>6261</v>
      </c>
      <c r="O1492" s="50">
        <v>1002195</v>
      </c>
      <c r="P1492" s="50" t="s">
        <v>6341</v>
      </c>
      <c r="Q1492" s="50" t="s">
        <v>284</v>
      </c>
      <c r="R1492" s="50" t="s">
        <v>10</v>
      </c>
      <c r="S1492" s="50" t="s">
        <v>7357</v>
      </c>
      <c r="T1492" s="4" t="s">
        <v>7357</v>
      </c>
      <c r="U1492" s="4">
        <v>0.72</v>
      </c>
    </row>
    <row r="1493" spans="1:21" x14ac:dyDescent="0.25">
      <c r="A1493" s="44">
        <f>IF(IF(Helper_2!$C$3&lt;&gt;"",COUNTIF(G1493:H1493,"*"&amp;Helper_2!$C$3&amp;"*"),0)&gt;0,MAX($A$4:A1492)+1,0)</f>
        <v>0</v>
      </c>
      <c r="B1493" s="44">
        <v>1490</v>
      </c>
      <c r="C1493" s="44">
        <f>IF(E1493="","",IF(COUNTIF($G$4:G1493,G1493)=1,MAX($C$4:C1492)+1,""))</f>
        <v>1381</v>
      </c>
      <c r="D1493" s="44">
        <v>1490</v>
      </c>
      <c r="E1493" s="50" t="s">
        <v>5452</v>
      </c>
      <c r="F1493" s="50" t="s">
        <v>9616</v>
      </c>
      <c r="G1493" s="50" t="s">
        <v>2226</v>
      </c>
      <c r="H1493" s="50" t="s">
        <v>2226</v>
      </c>
      <c r="I1493" s="50" t="s">
        <v>2389</v>
      </c>
      <c r="J1493" s="50">
        <v>2169020</v>
      </c>
      <c r="K1493" s="50" t="s">
        <v>7</v>
      </c>
      <c r="L1493" s="50" t="s">
        <v>9</v>
      </c>
      <c r="M1493" s="50" t="s">
        <v>143</v>
      </c>
      <c r="N1493" s="50" t="s">
        <v>6261</v>
      </c>
      <c r="O1493" s="50">
        <v>995221</v>
      </c>
      <c r="P1493" s="50" t="s">
        <v>6487</v>
      </c>
      <c r="Q1493" s="50" t="s">
        <v>940</v>
      </c>
      <c r="R1493" s="50" t="s">
        <v>15</v>
      </c>
      <c r="S1493" s="50" t="s">
        <v>9617</v>
      </c>
      <c r="T1493" s="4" t="s">
        <v>9617</v>
      </c>
      <c r="U1493" s="4">
        <v>25.4</v>
      </c>
    </row>
    <row r="1494" spans="1:21" x14ac:dyDescent="0.25">
      <c r="A1494" s="44">
        <f>IF(IF(Helper_2!$C$3&lt;&gt;"",COUNTIF(G1494:H1494,"*"&amp;Helper_2!$C$3&amp;"*"),0)&gt;0,MAX($A$4:A1493)+1,0)</f>
        <v>0</v>
      </c>
      <c r="B1494" s="44">
        <v>1491</v>
      </c>
      <c r="C1494" s="44">
        <f>IF(E1494="","",IF(COUNTIF($G$4:G1494,G1494)=1,MAX($C$4:C1493)+1,""))</f>
        <v>1382</v>
      </c>
      <c r="D1494" s="44">
        <v>1491</v>
      </c>
      <c r="E1494" s="50" t="s">
        <v>4107</v>
      </c>
      <c r="F1494" s="50" t="s">
        <v>7354</v>
      </c>
      <c r="G1494" s="50" t="s">
        <v>1360</v>
      </c>
      <c r="H1494" s="50" t="s">
        <v>1360</v>
      </c>
      <c r="I1494" s="50" t="s">
        <v>2389</v>
      </c>
      <c r="J1494" s="50">
        <v>2169018</v>
      </c>
      <c r="K1494" s="50" t="s">
        <v>7</v>
      </c>
      <c r="L1494" s="50" t="s">
        <v>9</v>
      </c>
      <c r="M1494" s="50" t="s">
        <v>143</v>
      </c>
      <c r="N1494" s="50" t="s">
        <v>6261</v>
      </c>
      <c r="O1494" s="50">
        <v>1002195</v>
      </c>
      <c r="P1494" s="50" t="s">
        <v>6341</v>
      </c>
      <c r="Q1494" s="50" t="s">
        <v>283</v>
      </c>
      <c r="R1494" s="50" t="s">
        <v>10</v>
      </c>
      <c r="S1494" s="50" t="s">
        <v>7355</v>
      </c>
      <c r="T1494" s="4" t="s">
        <v>7355</v>
      </c>
      <c r="U1494" s="4">
        <v>0.72</v>
      </c>
    </row>
    <row r="1495" spans="1:21" x14ac:dyDescent="0.25">
      <c r="A1495" s="44">
        <f>IF(IF(Helper_2!$C$3&lt;&gt;"",COUNTIF(G1495:H1495,"*"&amp;Helper_2!$C$3&amp;"*"),0)&gt;0,MAX($A$4:A1494)+1,0)</f>
        <v>0</v>
      </c>
      <c r="B1495" s="44">
        <v>1492</v>
      </c>
      <c r="C1495" s="44">
        <f>IF(E1495="","",IF(COUNTIF($G$4:G1495,G1495)=1,MAX($C$4:C1494)+1,""))</f>
        <v>1383</v>
      </c>
      <c r="D1495" s="44">
        <v>1492</v>
      </c>
      <c r="E1495" s="50" t="s">
        <v>5467</v>
      </c>
      <c r="F1495" s="50" t="s">
        <v>9642</v>
      </c>
      <c r="G1495" s="50" t="s">
        <v>2235</v>
      </c>
      <c r="H1495" s="50" t="s">
        <v>2235</v>
      </c>
      <c r="I1495" s="50" t="s">
        <v>2389</v>
      </c>
      <c r="J1495" s="50">
        <v>2169015</v>
      </c>
      <c r="K1495" s="50" t="s">
        <v>7</v>
      </c>
      <c r="L1495" s="50" t="s">
        <v>9</v>
      </c>
      <c r="M1495" s="50" t="s">
        <v>143</v>
      </c>
      <c r="N1495" s="50" t="s">
        <v>6261</v>
      </c>
      <c r="O1495" s="50">
        <v>995221</v>
      </c>
      <c r="P1495" s="50" t="s">
        <v>6487</v>
      </c>
      <c r="Q1495" s="50" t="s">
        <v>946</v>
      </c>
      <c r="R1495" s="50" t="s">
        <v>8</v>
      </c>
      <c r="S1495" s="50" t="s">
        <v>9643</v>
      </c>
      <c r="T1495" s="4" t="s">
        <v>9643</v>
      </c>
      <c r="U1495" s="4">
        <v>5.5989000000000004</v>
      </c>
    </row>
    <row r="1496" spans="1:21" x14ac:dyDescent="0.25">
      <c r="A1496" s="44">
        <f>IF(IF(Helper_2!$C$3&lt;&gt;"",COUNTIF(G1496:H1496,"*"&amp;Helper_2!$C$3&amp;"*"),0)&gt;0,MAX($A$4:A1495)+1,0)</f>
        <v>0</v>
      </c>
      <c r="B1496" s="44">
        <v>1493</v>
      </c>
      <c r="C1496" s="44">
        <f>IF(E1496="","",IF(COUNTIF($G$4:G1496,G1496)=1,MAX($C$4:C1495)+1,""))</f>
        <v>1384</v>
      </c>
      <c r="D1496" s="44">
        <v>1493</v>
      </c>
      <c r="E1496" s="50" t="s">
        <v>5349</v>
      </c>
      <c r="F1496" s="50" t="s">
        <v>9440</v>
      </c>
      <c r="G1496" s="50" t="s">
        <v>2171</v>
      </c>
      <c r="H1496" s="50" t="s">
        <v>2171</v>
      </c>
      <c r="I1496" s="50" t="s">
        <v>2389</v>
      </c>
      <c r="J1496" s="50">
        <v>2168998</v>
      </c>
      <c r="K1496" s="50" t="s">
        <v>7</v>
      </c>
      <c r="L1496" s="50" t="s">
        <v>9</v>
      </c>
      <c r="M1496" s="50" t="s">
        <v>143</v>
      </c>
      <c r="N1496" s="50" t="s">
        <v>6261</v>
      </c>
      <c r="O1496" s="50">
        <v>995221</v>
      </c>
      <c r="P1496" s="50" t="s">
        <v>6487</v>
      </c>
      <c r="Q1496" s="50" t="s">
        <v>892</v>
      </c>
      <c r="R1496" s="50" t="s">
        <v>15</v>
      </c>
      <c r="S1496" s="50" t="s">
        <v>9441</v>
      </c>
      <c r="T1496" s="4" t="s">
        <v>9441</v>
      </c>
      <c r="U1496" s="4">
        <v>30</v>
      </c>
    </row>
    <row r="1497" spans="1:21" x14ac:dyDescent="0.25">
      <c r="A1497" s="44">
        <f>IF(IF(Helper_2!$C$3&lt;&gt;"",COUNTIF(G1497:H1497,"*"&amp;Helper_2!$C$3&amp;"*"),0)&gt;0,MAX($A$4:A1496)+1,0)</f>
        <v>0</v>
      </c>
      <c r="B1497" s="44">
        <v>1494</v>
      </c>
      <c r="C1497" s="44">
        <f>IF(E1497="","",IF(COUNTIF($G$4:G1497,G1497)=1,MAX($C$4:C1496)+1,""))</f>
        <v>1385</v>
      </c>
      <c r="D1497" s="44">
        <v>1494</v>
      </c>
      <c r="E1497" s="50" t="s">
        <v>5451</v>
      </c>
      <c r="F1497" s="50" t="s">
        <v>9614</v>
      </c>
      <c r="G1497" s="50" t="s">
        <v>2225</v>
      </c>
      <c r="H1497" s="50" t="s">
        <v>2225</v>
      </c>
      <c r="I1497" s="50" t="s">
        <v>2389</v>
      </c>
      <c r="J1497" s="50">
        <v>2168977</v>
      </c>
      <c r="K1497" s="50" t="s">
        <v>7</v>
      </c>
      <c r="L1497" s="50" t="s">
        <v>9</v>
      </c>
      <c r="M1497" s="50" t="s">
        <v>143</v>
      </c>
      <c r="N1497" s="50" t="s">
        <v>6261</v>
      </c>
      <c r="O1497" s="50">
        <v>995221</v>
      </c>
      <c r="P1497" s="50" t="s">
        <v>6487</v>
      </c>
      <c r="Q1497" s="50" t="s">
        <v>939</v>
      </c>
      <c r="R1497" s="50" t="s">
        <v>15</v>
      </c>
      <c r="S1497" s="50" t="s">
        <v>9615</v>
      </c>
      <c r="T1497" s="4" t="s">
        <v>9615</v>
      </c>
      <c r="U1497" s="4">
        <v>20</v>
      </c>
    </row>
    <row r="1498" spans="1:21" x14ac:dyDescent="0.25">
      <c r="A1498" s="44">
        <f>IF(IF(Helper_2!$C$3&lt;&gt;"",COUNTIF(G1498:H1498,"*"&amp;Helper_2!$C$3&amp;"*"),0)&gt;0,MAX($A$4:A1497)+1,0)</f>
        <v>0</v>
      </c>
      <c r="B1498" s="44">
        <v>1495</v>
      </c>
      <c r="C1498" s="44">
        <f>IF(E1498="","",IF(COUNTIF($G$4:G1498,G1498)=1,MAX($C$4:C1497)+1,""))</f>
        <v>1386</v>
      </c>
      <c r="D1498" s="44">
        <v>1495</v>
      </c>
      <c r="E1498" s="50" t="s">
        <v>5450</v>
      </c>
      <c r="F1498" s="50" t="s">
        <v>9612</v>
      </c>
      <c r="G1498" s="50" t="s">
        <v>2224</v>
      </c>
      <c r="H1498" s="50" t="s">
        <v>2224</v>
      </c>
      <c r="I1498" s="50" t="s">
        <v>2389</v>
      </c>
      <c r="J1498" s="50">
        <v>2168975</v>
      </c>
      <c r="K1498" s="50" t="s">
        <v>7</v>
      </c>
      <c r="L1498" s="50" t="s">
        <v>9</v>
      </c>
      <c r="M1498" s="50" t="s">
        <v>143</v>
      </c>
      <c r="N1498" s="50" t="s">
        <v>6261</v>
      </c>
      <c r="O1498" s="50">
        <v>995221</v>
      </c>
      <c r="P1498" s="50" t="s">
        <v>6487</v>
      </c>
      <c r="Q1498" s="50" t="s">
        <v>938</v>
      </c>
      <c r="R1498" s="50" t="s">
        <v>15</v>
      </c>
      <c r="S1498" s="50" t="s">
        <v>9613</v>
      </c>
      <c r="T1498" s="4" t="s">
        <v>9613</v>
      </c>
      <c r="U1498" s="4">
        <v>25</v>
      </c>
    </row>
    <row r="1499" spans="1:21" x14ac:dyDescent="0.25">
      <c r="A1499" s="44">
        <f>IF(IF(Helper_2!$C$3&lt;&gt;"",COUNTIF(G1499:H1499,"*"&amp;Helper_2!$C$3&amp;"*"),0)&gt;0,MAX($A$4:A1498)+1,0)</f>
        <v>0</v>
      </c>
      <c r="B1499" s="44">
        <v>1496</v>
      </c>
      <c r="C1499" s="44">
        <f>IF(E1499="","",IF(COUNTIF($G$4:G1499,G1499)=1,MAX($C$4:C1498)+1,""))</f>
        <v>1387</v>
      </c>
      <c r="D1499" s="44">
        <v>1496</v>
      </c>
      <c r="E1499" s="50" t="s">
        <v>4196</v>
      </c>
      <c r="F1499" s="50" t="s">
        <v>7521</v>
      </c>
      <c r="G1499" s="50" t="s">
        <v>1421</v>
      </c>
      <c r="H1499" s="50" t="s">
        <v>1421</v>
      </c>
      <c r="I1499" s="50" t="s">
        <v>2389</v>
      </c>
      <c r="J1499" s="50">
        <v>2168973</v>
      </c>
      <c r="K1499" s="50" t="s">
        <v>7</v>
      </c>
      <c r="L1499" s="50" t="s">
        <v>9</v>
      </c>
      <c r="M1499" s="50" t="s">
        <v>143</v>
      </c>
      <c r="N1499" s="50" t="s">
        <v>6261</v>
      </c>
      <c r="O1499" s="50">
        <v>1005701</v>
      </c>
      <c r="P1499" s="50" t="s">
        <v>6389</v>
      </c>
      <c r="Q1499" s="50" t="s">
        <v>2762</v>
      </c>
      <c r="R1499" s="50" t="s">
        <v>10</v>
      </c>
      <c r="S1499" s="50" t="s">
        <v>7522</v>
      </c>
      <c r="T1499" s="4" t="s">
        <v>7522</v>
      </c>
      <c r="U1499" s="4">
        <v>1.08</v>
      </c>
    </row>
    <row r="1500" spans="1:21" x14ac:dyDescent="0.25">
      <c r="A1500" s="44">
        <f>IF(IF(Helper_2!$C$3&lt;&gt;"",COUNTIF(G1500:H1500,"*"&amp;Helper_2!$C$3&amp;"*"),0)&gt;0,MAX($A$4:A1499)+1,0)</f>
        <v>0</v>
      </c>
      <c r="B1500" s="44">
        <v>1497</v>
      </c>
      <c r="C1500" s="44">
        <f>IF(E1500="","",IF(COUNTIF($G$4:G1500,G1500)=1,MAX($C$4:C1499)+1,""))</f>
        <v>1388</v>
      </c>
      <c r="D1500" s="44">
        <v>1497</v>
      </c>
      <c r="E1500" s="50" t="s">
        <v>5501</v>
      </c>
      <c r="F1500" s="50" t="s">
        <v>9699</v>
      </c>
      <c r="G1500" s="50" t="s">
        <v>3613</v>
      </c>
      <c r="H1500" s="50" t="s">
        <v>3613</v>
      </c>
      <c r="I1500" s="50" t="s">
        <v>2389</v>
      </c>
      <c r="J1500" s="50">
        <v>2168972</v>
      </c>
      <c r="K1500" s="50" t="s">
        <v>7</v>
      </c>
      <c r="L1500" s="50" t="s">
        <v>2661</v>
      </c>
      <c r="M1500" s="50" t="s">
        <v>143</v>
      </c>
      <c r="N1500" s="50" t="s">
        <v>6261</v>
      </c>
      <c r="O1500" s="50">
        <v>995221</v>
      </c>
      <c r="P1500" s="50" t="s">
        <v>6487</v>
      </c>
      <c r="Q1500" s="50" t="s">
        <v>3614</v>
      </c>
      <c r="R1500" s="50" t="s">
        <v>8</v>
      </c>
      <c r="S1500" s="50" t="s">
        <v>9700</v>
      </c>
      <c r="T1500" s="4" t="s">
        <v>9700</v>
      </c>
      <c r="U1500" s="4" t="s">
        <v>143</v>
      </c>
    </row>
    <row r="1501" spans="1:21" x14ac:dyDescent="0.25">
      <c r="A1501" s="44">
        <f>IF(IF(Helper_2!$C$3&lt;&gt;"",COUNTIF(G1501:H1501,"*"&amp;Helper_2!$C$3&amp;"*"),0)&gt;0,MAX($A$4:A1500)+1,0)</f>
        <v>0</v>
      </c>
      <c r="B1501" s="44">
        <v>1498</v>
      </c>
      <c r="C1501" s="44">
        <f>IF(E1501="","",IF(COUNTIF($G$4:G1501,G1501)=1,MAX($C$4:C1500)+1,""))</f>
        <v>1389</v>
      </c>
      <c r="D1501" s="44">
        <v>1498</v>
      </c>
      <c r="E1501" s="50" t="s">
        <v>5355</v>
      </c>
      <c r="F1501" s="50" t="s">
        <v>9451</v>
      </c>
      <c r="G1501" s="50" t="s">
        <v>3492</v>
      </c>
      <c r="H1501" s="50" t="s">
        <v>3492</v>
      </c>
      <c r="I1501" s="50" t="s">
        <v>2389</v>
      </c>
      <c r="J1501" s="50">
        <v>2168967</v>
      </c>
      <c r="K1501" s="50" t="s">
        <v>7</v>
      </c>
      <c r="L1501" s="50" t="s">
        <v>2661</v>
      </c>
      <c r="M1501" s="50" t="s">
        <v>143</v>
      </c>
      <c r="N1501" s="50" t="s">
        <v>6261</v>
      </c>
      <c r="O1501" s="50">
        <v>995221</v>
      </c>
      <c r="P1501" s="50" t="s">
        <v>6487</v>
      </c>
      <c r="Q1501" s="50" t="s">
        <v>3493</v>
      </c>
      <c r="R1501" s="50" t="s">
        <v>15</v>
      </c>
      <c r="S1501" s="50" t="s">
        <v>9452</v>
      </c>
      <c r="T1501" s="4" t="s">
        <v>9452</v>
      </c>
      <c r="U1501" s="4">
        <v>30</v>
      </c>
    </row>
    <row r="1502" spans="1:21" x14ac:dyDescent="0.25">
      <c r="A1502" s="44">
        <f>IF(IF(Helper_2!$C$3&lt;&gt;"",COUNTIF(G1502:H1502,"*"&amp;Helper_2!$C$3&amp;"*"),0)&gt;0,MAX($A$4:A1501)+1,0)</f>
        <v>0</v>
      </c>
      <c r="B1502" s="44">
        <v>1499</v>
      </c>
      <c r="C1502" s="44">
        <f>IF(E1502="","",IF(COUNTIF($G$4:G1502,G1502)=1,MAX($C$4:C1501)+1,""))</f>
        <v>1390</v>
      </c>
      <c r="D1502" s="44">
        <v>1499</v>
      </c>
      <c r="E1502" s="50" t="s">
        <v>4195</v>
      </c>
      <c r="F1502" s="50" t="s">
        <v>7519</v>
      </c>
      <c r="G1502" s="50" t="s">
        <v>1420</v>
      </c>
      <c r="H1502" s="50" t="s">
        <v>1420</v>
      </c>
      <c r="I1502" s="50" t="s">
        <v>2389</v>
      </c>
      <c r="J1502" s="50">
        <v>2168965</v>
      </c>
      <c r="K1502" s="50" t="s">
        <v>7</v>
      </c>
      <c r="L1502" s="50" t="s">
        <v>9</v>
      </c>
      <c r="M1502" s="50" t="s">
        <v>143</v>
      </c>
      <c r="N1502" s="50" t="s">
        <v>6261</v>
      </c>
      <c r="O1502" s="50">
        <v>1005701</v>
      </c>
      <c r="P1502" s="50" t="s">
        <v>6389</v>
      </c>
      <c r="Q1502" s="50" t="s">
        <v>2761</v>
      </c>
      <c r="R1502" s="50" t="s">
        <v>10</v>
      </c>
      <c r="S1502" s="50" t="s">
        <v>11855</v>
      </c>
      <c r="T1502" s="4" t="s">
        <v>7520</v>
      </c>
      <c r="U1502" s="4">
        <v>2.88</v>
      </c>
    </row>
    <row r="1503" spans="1:21" x14ac:dyDescent="0.25">
      <c r="A1503" s="44">
        <f>IF(IF(Helper_2!$C$3&lt;&gt;"",COUNTIF(G1503:H1503,"*"&amp;Helper_2!$C$3&amp;"*"),0)&gt;0,MAX($A$4:A1502)+1,0)</f>
        <v>0</v>
      </c>
      <c r="B1503" s="44">
        <v>1500</v>
      </c>
      <c r="C1503" s="44">
        <f>IF(E1503="","",IF(COUNTIF($G$4:G1503,G1503)=1,MAX($C$4:C1502)+1,""))</f>
        <v>1391</v>
      </c>
      <c r="D1503" s="44">
        <v>1500</v>
      </c>
      <c r="E1503" s="50" t="s">
        <v>4194</v>
      </c>
      <c r="F1503" s="50" t="s">
        <v>7517</v>
      </c>
      <c r="G1503" s="50" t="s">
        <v>1419</v>
      </c>
      <c r="H1503" s="50" t="s">
        <v>1419</v>
      </c>
      <c r="I1503" s="50" t="s">
        <v>2389</v>
      </c>
      <c r="J1503" s="50">
        <v>2168963</v>
      </c>
      <c r="K1503" s="50" t="s">
        <v>7</v>
      </c>
      <c r="L1503" s="50" t="s">
        <v>9</v>
      </c>
      <c r="M1503" s="50" t="s">
        <v>143</v>
      </c>
      <c r="N1503" s="50" t="s">
        <v>6261</v>
      </c>
      <c r="O1503" s="50">
        <v>1005701</v>
      </c>
      <c r="P1503" s="50" t="s">
        <v>6389</v>
      </c>
      <c r="Q1503" s="50" t="s">
        <v>2760</v>
      </c>
      <c r="R1503" s="50" t="s">
        <v>10</v>
      </c>
      <c r="S1503" s="50" t="s">
        <v>11856</v>
      </c>
      <c r="T1503" s="4" t="s">
        <v>7518</v>
      </c>
      <c r="U1503" s="4">
        <v>1.44</v>
      </c>
    </row>
    <row r="1504" spans="1:21" x14ac:dyDescent="0.25">
      <c r="A1504" s="44">
        <f>IF(IF(Helper_2!$C$3&lt;&gt;"",COUNTIF(G1504:H1504,"*"&amp;Helper_2!$C$3&amp;"*"),0)&gt;0,MAX($A$4:A1503)+1,0)</f>
        <v>0</v>
      </c>
      <c r="B1504" s="44">
        <v>1501</v>
      </c>
      <c r="C1504" s="44">
        <f>IF(E1504="","",IF(COUNTIF($G$4:G1504,G1504)=1,MAX($C$4:C1503)+1,""))</f>
        <v>1392</v>
      </c>
      <c r="D1504" s="44">
        <v>1501</v>
      </c>
      <c r="E1504" s="50" t="s">
        <v>4193</v>
      </c>
      <c r="F1504" s="50" t="s">
        <v>7515</v>
      </c>
      <c r="G1504" s="50" t="s">
        <v>1418</v>
      </c>
      <c r="H1504" s="50" t="s">
        <v>1418</v>
      </c>
      <c r="I1504" s="50" t="s">
        <v>2389</v>
      </c>
      <c r="J1504" s="50">
        <v>2168961</v>
      </c>
      <c r="K1504" s="50" t="s">
        <v>7</v>
      </c>
      <c r="L1504" s="50" t="s">
        <v>9</v>
      </c>
      <c r="M1504" s="50" t="s">
        <v>143</v>
      </c>
      <c r="N1504" s="50" t="s">
        <v>6267</v>
      </c>
      <c r="O1504" s="50">
        <v>1005701</v>
      </c>
      <c r="P1504" s="50" t="s">
        <v>6389</v>
      </c>
      <c r="Q1504" s="50" t="s">
        <v>2759</v>
      </c>
      <c r="R1504" s="50" t="s">
        <v>15</v>
      </c>
      <c r="S1504" s="50" t="s">
        <v>11857</v>
      </c>
      <c r="T1504" s="4" t="s">
        <v>7516</v>
      </c>
      <c r="U1504" s="4">
        <v>104</v>
      </c>
    </row>
    <row r="1505" spans="1:21" x14ac:dyDescent="0.25">
      <c r="A1505" s="44">
        <f>IF(IF(Helper_2!$C$3&lt;&gt;"",COUNTIF(G1505:H1505,"*"&amp;Helper_2!$C$3&amp;"*"),0)&gt;0,MAX($A$4:A1504)+1,0)</f>
        <v>0</v>
      </c>
      <c r="B1505" s="44">
        <v>1502</v>
      </c>
      <c r="C1505" s="44">
        <f>IF(E1505="","",IF(COUNTIF($G$4:G1505,G1505)=1,MAX($C$4:C1504)+1,""))</f>
        <v>1393</v>
      </c>
      <c r="D1505" s="44">
        <v>1502</v>
      </c>
      <c r="E1505" s="50" t="s">
        <v>5492</v>
      </c>
      <c r="F1505" s="50" t="s">
        <v>9679</v>
      </c>
      <c r="G1505" s="50" t="s">
        <v>2251</v>
      </c>
      <c r="H1505" s="50" t="s">
        <v>2251</v>
      </c>
      <c r="I1505" s="50" t="s">
        <v>2389</v>
      </c>
      <c r="J1505" s="50">
        <v>2168866</v>
      </c>
      <c r="K1505" s="50" t="s">
        <v>7</v>
      </c>
      <c r="L1505" s="50" t="s">
        <v>9</v>
      </c>
      <c r="M1505" s="50" t="s">
        <v>143</v>
      </c>
      <c r="N1505" s="50" t="s">
        <v>6263</v>
      </c>
      <c r="O1505" s="50">
        <v>1057155</v>
      </c>
      <c r="P1505" s="50" t="s">
        <v>6450</v>
      </c>
      <c r="Q1505" s="50" t="s">
        <v>961</v>
      </c>
      <c r="R1505" s="50" t="s">
        <v>15</v>
      </c>
      <c r="S1505" s="50" t="s">
        <v>9680</v>
      </c>
      <c r="T1505" s="4" t="s">
        <v>9680</v>
      </c>
      <c r="U1505" s="4">
        <v>1.58</v>
      </c>
    </row>
    <row r="1506" spans="1:21" x14ac:dyDescent="0.25">
      <c r="A1506" s="44">
        <f>IF(IF(Helper_2!$C$3&lt;&gt;"",COUNTIF(G1506:H1506,"*"&amp;Helper_2!$C$3&amp;"*"),0)&gt;0,MAX($A$4:A1505)+1,0)</f>
        <v>0</v>
      </c>
      <c r="B1506" s="44">
        <v>1503</v>
      </c>
      <c r="C1506" s="44">
        <f>IF(E1506="","",IF(COUNTIF($G$4:G1506,G1506)=1,MAX($C$4:C1505)+1,""))</f>
        <v>1394</v>
      </c>
      <c r="D1506" s="44">
        <v>1503</v>
      </c>
      <c r="E1506" s="50" t="s">
        <v>5491</v>
      </c>
      <c r="F1506" s="50" t="s">
        <v>9678</v>
      </c>
      <c r="G1506" s="50" t="s">
        <v>2250</v>
      </c>
      <c r="H1506" s="50" t="s">
        <v>2250</v>
      </c>
      <c r="I1506" s="50" t="s">
        <v>2389</v>
      </c>
      <c r="J1506" s="50">
        <v>2168853</v>
      </c>
      <c r="K1506" s="50" t="s">
        <v>7</v>
      </c>
      <c r="L1506" s="50" t="s">
        <v>9</v>
      </c>
      <c r="M1506" s="50" t="s">
        <v>143</v>
      </c>
      <c r="N1506" s="50" t="s">
        <v>6263</v>
      </c>
      <c r="O1506" s="50">
        <v>1057155</v>
      </c>
      <c r="P1506" s="50" t="s">
        <v>6450</v>
      </c>
      <c r="Q1506" s="50" t="s">
        <v>960</v>
      </c>
      <c r="R1506" s="50" t="s">
        <v>10</v>
      </c>
      <c r="S1506" s="50" t="s">
        <v>11858</v>
      </c>
      <c r="T1506" s="4" t="s">
        <v>11858</v>
      </c>
      <c r="U1506" s="4">
        <v>0</v>
      </c>
    </row>
    <row r="1507" spans="1:21" x14ac:dyDescent="0.25">
      <c r="A1507" s="44">
        <f>IF(IF(Helper_2!$C$3&lt;&gt;"",COUNTIF(G1507:H1507,"*"&amp;Helper_2!$C$3&amp;"*"),0)&gt;0,MAX($A$4:A1506)+1,0)</f>
        <v>0</v>
      </c>
      <c r="B1507" s="44">
        <v>1504</v>
      </c>
      <c r="C1507" s="44">
        <f>IF(E1507="","",IF(COUNTIF($G$4:G1507,G1507)=1,MAX($C$4:C1506)+1,""))</f>
        <v>1395</v>
      </c>
      <c r="D1507" s="44">
        <v>1504</v>
      </c>
      <c r="E1507" s="50" t="s">
        <v>4770</v>
      </c>
      <c r="F1507" s="50" t="s">
        <v>8533</v>
      </c>
      <c r="G1507" s="50" t="s">
        <v>1789</v>
      </c>
      <c r="H1507" s="50" t="s">
        <v>1789</v>
      </c>
      <c r="I1507" s="50" t="s">
        <v>2389</v>
      </c>
      <c r="J1507" s="50">
        <v>2168821</v>
      </c>
      <c r="K1507" s="50" t="s">
        <v>7</v>
      </c>
      <c r="L1507" s="50" t="s">
        <v>9</v>
      </c>
      <c r="M1507" s="50" t="s">
        <v>143</v>
      </c>
      <c r="N1507" s="50" t="s">
        <v>6263</v>
      </c>
      <c r="O1507" s="50">
        <v>996338</v>
      </c>
      <c r="P1507" s="50" t="s">
        <v>6499</v>
      </c>
      <c r="Q1507" s="50" t="s">
        <v>606</v>
      </c>
      <c r="R1507" s="50" t="s">
        <v>15</v>
      </c>
      <c r="S1507" s="50" t="s">
        <v>8534</v>
      </c>
      <c r="T1507" s="4" t="s">
        <v>8534</v>
      </c>
      <c r="U1507" s="4">
        <v>1.1519999999999999</v>
      </c>
    </row>
    <row r="1508" spans="1:21" x14ac:dyDescent="0.25">
      <c r="A1508" s="44">
        <f>IF(IF(Helper_2!$C$3&lt;&gt;"",COUNTIF(G1508:H1508,"*"&amp;Helper_2!$C$3&amp;"*"),0)&gt;0,MAX($A$4:A1507)+1,0)</f>
        <v>0</v>
      </c>
      <c r="B1508" s="44">
        <v>1505</v>
      </c>
      <c r="C1508" s="44">
        <f>IF(E1508="","",IF(COUNTIF($G$4:G1508,G1508)=1,MAX($C$4:C1507)+1,""))</f>
        <v>1396</v>
      </c>
      <c r="D1508" s="44">
        <v>1505</v>
      </c>
      <c r="E1508" s="50" t="s">
        <v>4769</v>
      </c>
      <c r="F1508" s="50" t="s">
        <v>11859</v>
      </c>
      <c r="G1508" s="50" t="s">
        <v>1788</v>
      </c>
      <c r="H1508" s="50" t="s">
        <v>1788</v>
      </c>
      <c r="I1508" s="50" t="s">
        <v>2389</v>
      </c>
      <c r="J1508" s="50">
        <v>2168819</v>
      </c>
      <c r="K1508" s="50" t="s">
        <v>7</v>
      </c>
      <c r="L1508" s="50" t="s">
        <v>9</v>
      </c>
      <c r="M1508" s="50" t="s">
        <v>143</v>
      </c>
      <c r="N1508" s="50" t="s">
        <v>6263</v>
      </c>
      <c r="O1508" s="50">
        <v>996338</v>
      </c>
      <c r="P1508" s="50" t="s">
        <v>6499</v>
      </c>
      <c r="Q1508" s="50" t="s">
        <v>605</v>
      </c>
      <c r="R1508" s="50" t="s">
        <v>15</v>
      </c>
      <c r="S1508" s="50" t="s">
        <v>11860</v>
      </c>
      <c r="T1508" s="4" t="s">
        <v>11861</v>
      </c>
      <c r="U1508" s="4">
        <v>0</v>
      </c>
    </row>
    <row r="1509" spans="1:21" x14ac:dyDescent="0.25">
      <c r="A1509" s="44">
        <f>IF(IF(Helper_2!$C$3&lt;&gt;"",COUNTIF(G1509:H1509,"*"&amp;Helper_2!$C$3&amp;"*"),0)&gt;0,MAX($A$4:A1508)+1,0)</f>
        <v>0</v>
      </c>
      <c r="B1509" s="44">
        <v>1506</v>
      </c>
      <c r="C1509" s="44">
        <f>IF(E1509="","",IF(COUNTIF($G$4:G1509,G1509)=1,MAX($C$4:C1508)+1,""))</f>
        <v>1397</v>
      </c>
      <c r="D1509" s="44">
        <v>1506</v>
      </c>
      <c r="E1509" s="50" t="s">
        <v>4587</v>
      </c>
      <c r="F1509" s="50" t="s">
        <v>8235</v>
      </c>
      <c r="G1509" s="50" t="s">
        <v>1672</v>
      </c>
      <c r="H1509" s="50" t="s">
        <v>1672</v>
      </c>
      <c r="I1509" s="50" t="s">
        <v>2389</v>
      </c>
      <c r="J1509" s="50">
        <v>2168145</v>
      </c>
      <c r="K1509" s="50" t="s">
        <v>7</v>
      </c>
      <c r="L1509" s="50" t="s">
        <v>9</v>
      </c>
      <c r="M1509" s="50" t="s">
        <v>143</v>
      </c>
      <c r="N1509" s="50" t="s">
        <v>6261</v>
      </c>
      <c r="O1509" s="50">
        <v>1023026</v>
      </c>
      <c r="P1509" s="50" t="s">
        <v>6438</v>
      </c>
      <c r="Q1509" s="50" t="s">
        <v>69</v>
      </c>
      <c r="R1509" s="50" t="s">
        <v>10</v>
      </c>
      <c r="S1509" s="50" t="s">
        <v>8236</v>
      </c>
      <c r="T1509" s="4" t="s">
        <v>8236</v>
      </c>
      <c r="U1509" s="4">
        <v>0.26</v>
      </c>
    </row>
    <row r="1510" spans="1:21" x14ac:dyDescent="0.25">
      <c r="A1510" s="44">
        <f>IF(IF(Helper_2!$C$3&lt;&gt;"",COUNTIF(G1510:H1510,"*"&amp;Helper_2!$C$3&amp;"*"),0)&gt;0,MAX($A$4:A1509)+1,0)</f>
        <v>0</v>
      </c>
      <c r="B1510" s="44">
        <v>1507</v>
      </c>
      <c r="C1510" s="44">
        <f>IF(E1510="","",IF(COUNTIF($G$4:G1510,G1510)=1,MAX($C$4:C1509)+1,""))</f>
        <v>1398</v>
      </c>
      <c r="D1510" s="44">
        <v>1507</v>
      </c>
      <c r="E1510" s="50" t="s">
        <v>4974</v>
      </c>
      <c r="F1510" s="50" t="s">
        <v>8836</v>
      </c>
      <c r="G1510" s="50" t="s">
        <v>1931</v>
      </c>
      <c r="H1510" s="50" t="s">
        <v>1931</v>
      </c>
      <c r="I1510" s="50" t="s">
        <v>2389</v>
      </c>
      <c r="J1510" s="50">
        <v>2168143</v>
      </c>
      <c r="K1510" s="50" t="s">
        <v>7</v>
      </c>
      <c r="L1510" s="50" t="s">
        <v>9</v>
      </c>
      <c r="M1510" s="50" t="s">
        <v>143</v>
      </c>
      <c r="N1510" s="50" t="s">
        <v>6283</v>
      </c>
      <c r="O1510" s="50">
        <v>994041</v>
      </c>
      <c r="P1510" s="50" t="s">
        <v>6456</v>
      </c>
      <c r="Q1510" s="50" t="s">
        <v>699</v>
      </c>
      <c r="R1510" s="50" t="s">
        <v>10</v>
      </c>
      <c r="S1510" s="50" t="s">
        <v>8837</v>
      </c>
      <c r="T1510" s="4" t="s">
        <v>8837</v>
      </c>
      <c r="U1510" s="4">
        <v>0.09</v>
      </c>
    </row>
    <row r="1511" spans="1:21" x14ac:dyDescent="0.25">
      <c r="A1511" s="44">
        <f>IF(IF(Helper_2!$C$3&lt;&gt;"",COUNTIF(G1511:H1511,"*"&amp;Helper_2!$C$3&amp;"*"),0)&gt;0,MAX($A$4:A1510)+1,0)</f>
        <v>0</v>
      </c>
      <c r="B1511" s="44">
        <v>1508</v>
      </c>
      <c r="C1511" s="44">
        <f>IF(E1511="","",IF(COUNTIF($G$4:G1511,G1511)=1,MAX($C$4:C1510)+1,""))</f>
        <v>1399</v>
      </c>
      <c r="D1511" s="44">
        <v>1508</v>
      </c>
      <c r="E1511" s="50" t="s">
        <v>4972</v>
      </c>
      <c r="F1511" s="50" t="s">
        <v>8832</v>
      </c>
      <c r="G1511" s="50" t="s">
        <v>1929</v>
      </c>
      <c r="H1511" s="50" t="s">
        <v>1929</v>
      </c>
      <c r="I1511" s="50" t="s">
        <v>2389</v>
      </c>
      <c r="J1511" s="50">
        <v>2168140</v>
      </c>
      <c r="K1511" s="50" t="s">
        <v>7</v>
      </c>
      <c r="L1511" s="50" t="s">
        <v>9</v>
      </c>
      <c r="M1511" s="50" t="s">
        <v>143</v>
      </c>
      <c r="N1511" s="50" t="s">
        <v>6283</v>
      </c>
      <c r="O1511" s="50">
        <v>994041</v>
      </c>
      <c r="P1511" s="50" t="s">
        <v>6456</v>
      </c>
      <c r="Q1511" s="50" t="s">
        <v>697</v>
      </c>
      <c r="R1511" s="50" t="s">
        <v>10</v>
      </c>
      <c r="S1511" s="50" t="s">
        <v>8833</v>
      </c>
      <c r="T1511" s="4" t="s">
        <v>8833</v>
      </c>
      <c r="U1511" s="4">
        <v>0.13</v>
      </c>
    </row>
    <row r="1512" spans="1:21" x14ac:dyDescent="0.25">
      <c r="A1512" s="44">
        <f>IF(IF(Helper_2!$C$3&lt;&gt;"",COUNTIF(G1512:H1512,"*"&amp;Helper_2!$C$3&amp;"*"),0)&gt;0,MAX($A$4:A1511)+1,0)</f>
        <v>0</v>
      </c>
      <c r="B1512" s="44">
        <v>1509</v>
      </c>
      <c r="C1512" s="44">
        <f>IF(E1512="","",IF(COUNTIF($G$4:G1512,G1512)=1,MAX($C$4:C1511)+1,""))</f>
        <v>1400</v>
      </c>
      <c r="D1512" s="44">
        <v>1509</v>
      </c>
      <c r="E1512" s="50" t="s">
        <v>4970</v>
      </c>
      <c r="F1512" s="50" t="s">
        <v>8828</v>
      </c>
      <c r="G1512" s="50" t="s">
        <v>1927</v>
      </c>
      <c r="H1512" s="50" t="s">
        <v>1927</v>
      </c>
      <c r="I1512" s="50" t="s">
        <v>2389</v>
      </c>
      <c r="J1512" s="50">
        <v>2168124</v>
      </c>
      <c r="K1512" s="50" t="s">
        <v>7</v>
      </c>
      <c r="L1512" s="50" t="s">
        <v>9</v>
      </c>
      <c r="M1512" s="50" t="s">
        <v>143</v>
      </c>
      <c r="N1512" s="50" t="s">
        <v>6261</v>
      </c>
      <c r="O1512" s="50">
        <v>994041</v>
      </c>
      <c r="P1512" s="50" t="s">
        <v>6456</v>
      </c>
      <c r="Q1512" s="50" t="s">
        <v>695</v>
      </c>
      <c r="R1512" s="50" t="s">
        <v>10</v>
      </c>
      <c r="S1512" s="50" t="s">
        <v>8829</v>
      </c>
      <c r="T1512" s="4" t="s">
        <v>8829</v>
      </c>
      <c r="U1512" s="4">
        <v>7.0000000000000007E-2</v>
      </c>
    </row>
    <row r="1513" spans="1:21" x14ac:dyDescent="0.25">
      <c r="A1513" s="44">
        <f>IF(IF(Helper_2!$C$3&lt;&gt;"",COUNTIF(G1513:H1513,"*"&amp;Helper_2!$C$3&amp;"*"),0)&gt;0,MAX($A$4:A1512)+1,0)</f>
        <v>0</v>
      </c>
      <c r="B1513" s="44">
        <v>1510</v>
      </c>
      <c r="C1513" s="44">
        <f>IF(E1513="","",IF(COUNTIF($G$4:G1513,G1513)=1,MAX($C$4:C1512)+1,""))</f>
        <v>1401</v>
      </c>
      <c r="D1513" s="44">
        <v>1510</v>
      </c>
      <c r="E1513" s="50" t="s">
        <v>4968</v>
      </c>
      <c r="F1513" s="50" t="s">
        <v>8824</v>
      </c>
      <c r="G1513" s="50" t="s">
        <v>1925</v>
      </c>
      <c r="H1513" s="50" t="s">
        <v>1925</v>
      </c>
      <c r="I1513" s="50" t="s">
        <v>2389</v>
      </c>
      <c r="J1513" s="50">
        <v>2168106</v>
      </c>
      <c r="K1513" s="50" t="s">
        <v>7</v>
      </c>
      <c r="L1513" s="50" t="s">
        <v>9</v>
      </c>
      <c r="M1513" s="50" t="s">
        <v>143</v>
      </c>
      <c r="N1513" s="50" t="s">
        <v>6283</v>
      </c>
      <c r="O1513" s="50">
        <v>994041</v>
      </c>
      <c r="P1513" s="50" t="s">
        <v>6456</v>
      </c>
      <c r="Q1513" s="50" t="s">
        <v>693</v>
      </c>
      <c r="R1513" s="50" t="s">
        <v>10</v>
      </c>
      <c r="S1513" s="50" t="s">
        <v>8825</v>
      </c>
      <c r="T1513" s="4" t="s">
        <v>8825</v>
      </c>
      <c r="U1513" s="4">
        <v>0.06</v>
      </c>
    </row>
    <row r="1514" spans="1:21" x14ac:dyDescent="0.25">
      <c r="A1514" s="44">
        <f>IF(IF(Helper_2!$C$3&lt;&gt;"",COUNTIF(G1514:H1514,"*"&amp;Helper_2!$C$3&amp;"*"),0)&gt;0,MAX($A$4:A1513)+1,0)</f>
        <v>0</v>
      </c>
      <c r="B1514" s="44">
        <v>1511</v>
      </c>
      <c r="C1514" s="44">
        <f>IF(E1514="","",IF(COUNTIF($G$4:G1514,G1514)=1,MAX($C$4:C1513)+1,""))</f>
        <v>1402</v>
      </c>
      <c r="D1514" s="44">
        <v>1511</v>
      </c>
      <c r="E1514" s="50" t="s">
        <v>4966</v>
      </c>
      <c r="F1514" s="50" t="s">
        <v>8820</v>
      </c>
      <c r="G1514" s="50" t="s">
        <v>1924</v>
      </c>
      <c r="H1514" s="50" t="s">
        <v>1924</v>
      </c>
      <c r="I1514" s="50" t="s">
        <v>2389</v>
      </c>
      <c r="J1514" s="50">
        <v>2168080</v>
      </c>
      <c r="K1514" s="50" t="s">
        <v>7</v>
      </c>
      <c r="L1514" s="50" t="s">
        <v>9</v>
      </c>
      <c r="M1514" s="50" t="s">
        <v>143</v>
      </c>
      <c r="N1514" s="50" t="s">
        <v>6283</v>
      </c>
      <c r="O1514" s="50">
        <v>994041</v>
      </c>
      <c r="P1514" s="50" t="s">
        <v>6456</v>
      </c>
      <c r="Q1514" s="50" t="s">
        <v>692</v>
      </c>
      <c r="R1514" s="50" t="s">
        <v>10</v>
      </c>
      <c r="S1514" s="50" t="s">
        <v>8821</v>
      </c>
      <c r="T1514" s="4" t="s">
        <v>8821</v>
      </c>
      <c r="U1514" s="4">
        <v>0.05</v>
      </c>
    </row>
    <row r="1515" spans="1:21" x14ac:dyDescent="0.25">
      <c r="A1515" s="44">
        <f>IF(IF(Helper_2!$C$3&lt;&gt;"",COUNTIF(G1515:H1515,"*"&amp;Helper_2!$C$3&amp;"*"),0)&gt;0,MAX($A$4:A1514)+1,0)</f>
        <v>0</v>
      </c>
      <c r="B1515" s="44">
        <v>1512</v>
      </c>
      <c r="C1515" s="44">
        <f>IF(E1515="","",IF(COUNTIF($G$4:G1515,G1515)=1,MAX($C$4:C1514)+1,""))</f>
        <v>1403</v>
      </c>
      <c r="D1515" s="44">
        <v>1512</v>
      </c>
      <c r="E1515" s="50" t="s">
        <v>4964</v>
      </c>
      <c r="F1515" s="50" t="s">
        <v>8816</v>
      </c>
      <c r="G1515" s="50" t="s">
        <v>1923</v>
      </c>
      <c r="H1515" s="50" t="s">
        <v>1923</v>
      </c>
      <c r="I1515" s="50" t="s">
        <v>2389</v>
      </c>
      <c r="J1515" s="50">
        <v>2168073</v>
      </c>
      <c r="K1515" s="50" t="s">
        <v>7</v>
      </c>
      <c r="L1515" s="50" t="s">
        <v>9</v>
      </c>
      <c r="M1515" s="50" t="s">
        <v>143</v>
      </c>
      <c r="N1515" s="50" t="s">
        <v>6283</v>
      </c>
      <c r="O1515" s="50">
        <v>994041</v>
      </c>
      <c r="P1515" s="50" t="s">
        <v>6456</v>
      </c>
      <c r="Q1515" s="50" t="s">
        <v>691</v>
      </c>
      <c r="R1515" s="50" t="s">
        <v>10</v>
      </c>
      <c r="S1515" s="50" t="s">
        <v>8817</v>
      </c>
      <c r="T1515" s="4" t="s">
        <v>8817</v>
      </c>
      <c r="U1515" s="4">
        <v>0.04</v>
      </c>
    </row>
    <row r="1516" spans="1:21" x14ac:dyDescent="0.25">
      <c r="A1516" s="44">
        <f>IF(IF(Helper_2!$C$3&lt;&gt;"",COUNTIF(G1516:H1516,"*"&amp;Helper_2!$C$3&amp;"*"),0)&gt;0,MAX($A$4:A1515)+1,0)</f>
        <v>0</v>
      </c>
      <c r="B1516" s="44">
        <v>1513</v>
      </c>
      <c r="C1516" s="44">
        <f>IF(E1516="","",IF(COUNTIF($G$4:G1516,G1516)=1,MAX($C$4:C1515)+1,""))</f>
        <v>1404</v>
      </c>
      <c r="D1516" s="44">
        <v>1513</v>
      </c>
      <c r="E1516" s="50" t="s">
        <v>4912</v>
      </c>
      <c r="F1516" s="50" t="s">
        <v>8746</v>
      </c>
      <c r="G1516" s="50" t="s">
        <v>1884</v>
      </c>
      <c r="H1516" s="50" t="s">
        <v>1884</v>
      </c>
      <c r="I1516" s="50" t="s">
        <v>2389</v>
      </c>
      <c r="J1516" s="50">
        <v>2168065</v>
      </c>
      <c r="K1516" s="50" t="s">
        <v>7</v>
      </c>
      <c r="L1516" s="50" t="s">
        <v>9</v>
      </c>
      <c r="M1516" s="50" t="s">
        <v>143</v>
      </c>
      <c r="N1516" s="50" t="s">
        <v>6263</v>
      </c>
      <c r="O1516" s="50">
        <v>1047103</v>
      </c>
      <c r="P1516" s="50" t="s">
        <v>6362</v>
      </c>
      <c r="Q1516" s="50" t="s">
        <v>3193</v>
      </c>
      <c r="R1516" s="50" t="s">
        <v>15</v>
      </c>
      <c r="S1516" s="50" t="s">
        <v>8747</v>
      </c>
      <c r="T1516" s="4" t="s">
        <v>8747</v>
      </c>
      <c r="U1516" s="4">
        <v>1.19</v>
      </c>
    </row>
    <row r="1517" spans="1:21" x14ac:dyDescent="0.25">
      <c r="A1517" s="44">
        <f>IF(IF(Helper_2!$C$3&lt;&gt;"",COUNTIF(G1517:H1517,"*"&amp;Helper_2!$C$3&amp;"*"),0)&gt;0,MAX($A$4:A1516)+1,0)</f>
        <v>0</v>
      </c>
      <c r="B1517" s="44">
        <v>1514</v>
      </c>
      <c r="C1517" s="44">
        <f>IF(E1517="","",IF(COUNTIF($G$4:G1517,G1517)=1,MAX($C$4:C1516)+1,""))</f>
        <v>1405</v>
      </c>
      <c r="D1517" s="44">
        <v>1514</v>
      </c>
      <c r="E1517" s="50" t="s">
        <v>4875</v>
      </c>
      <c r="F1517" s="50" t="s">
        <v>8692</v>
      </c>
      <c r="G1517" s="50" t="s">
        <v>1850</v>
      </c>
      <c r="H1517" s="50" t="s">
        <v>1850</v>
      </c>
      <c r="I1517" s="50" t="s">
        <v>2389</v>
      </c>
      <c r="J1517" s="50">
        <v>2164845</v>
      </c>
      <c r="K1517" s="50" t="s">
        <v>7</v>
      </c>
      <c r="L1517" s="50" t="s">
        <v>9</v>
      </c>
      <c r="M1517" s="50" t="s">
        <v>143</v>
      </c>
      <c r="N1517" s="50" t="s">
        <v>6272</v>
      </c>
      <c r="O1517" s="50">
        <v>962121</v>
      </c>
      <c r="P1517" s="50" t="s">
        <v>6431</v>
      </c>
      <c r="Q1517" s="50" t="s">
        <v>643</v>
      </c>
      <c r="R1517" s="50" t="s">
        <v>10</v>
      </c>
      <c r="S1517" s="50" t="s">
        <v>8693</v>
      </c>
      <c r="T1517" s="4" t="s">
        <v>8693</v>
      </c>
      <c r="U1517" s="4">
        <v>0.14000000000000001</v>
      </c>
    </row>
    <row r="1518" spans="1:21" x14ac:dyDescent="0.25">
      <c r="A1518" s="44">
        <f>IF(IF(Helper_2!$C$3&lt;&gt;"",COUNTIF(G1518:H1518,"*"&amp;Helper_2!$C$3&amp;"*"),0)&gt;0,MAX($A$4:A1517)+1,0)</f>
        <v>0</v>
      </c>
      <c r="B1518" s="44">
        <v>1515</v>
      </c>
      <c r="C1518" s="44">
        <f>IF(E1518="","",IF(COUNTIF($G$4:G1518,G1518)=1,MAX($C$4:C1517)+1,""))</f>
        <v>1406</v>
      </c>
      <c r="D1518" s="44">
        <v>1515</v>
      </c>
      <c r="E1518" s="50" t="s">
        <v>4874</v>
      </c>
      <c r="F1518" s="50" t="s">
        <v>8690</v>
      </c>
      <c r="G1518" s="50" t="s">
        <v>1849</v>
      </c>
      <c r="H1518" s="50" t="s">
        <v>1849</v>
      </c>
      <c r="I1518" s="50" t="s">
        <v>2389</v>
      </c>
      <c r="J1518" s="50">
        <v>2164843</v>
      </c>
      <c r="K1518" s="50" t="s">
        <v>7</v>
      </c>
      <c r="L1518" s="50" t="s">
        <v>9</v>
      </c>
      <c r="M1518" s="50" t="s">
        <v>143</v>
      </c>
      <c r="N1518" s="50" t="s">
        <v>6261</v>
      </c>
      <c r="O1518" s="50">
        <v>962121</v>
      </c>
      <c r="P1518" s="50" t="s">
        <v>6431</v>
      </c>
      <c r="Q1518" s="50" t="s">
        <v>642</v>
      </c>
      <c r="R1518" s="50" t="s">
        <v>10</v>
      </c>
      <c r="S1518" s="50" t="s">
        <v>8691</v>
      </c>
      <c r="T1518" s="4" t="s">
        <v>8691</v>
      </c>
      <c r="U1518" s="4">
        <v>0.04</v>
      </c>
    </row>
    <row r="1519" spans="1:21" x14ac:dyDescent="0.25">
      <c r="A1519" s="44">
        <f>IF(IF(Helper_2!$C$3&lt;&gt;"",COUNTIF(G1519:H1519,"*"&amp;Helper_2!$C$3&amp;"*"),0)&gt;0,MAX($A$4:A1518)+1,0)</f>
        <v>0</v>
      </c>
      <c r="B1519" s="44">
        <v>1516</v>
      </c>
      <c r="C1519" s="44">
        <f>IF(E1519="","",IF(COUNTIF($G$4:G1519,G1519)=1,MAX($C$4:C1518)+1,""))</f>
        <v>1407</v>
      </c>
      <c r="D1519" s="44">
        <v>1516</v>
      </c>
      <c r="E1519" s="50" t="s">
        <v>4679</v>
      </c>
      <c r="F1519" s="50" t="s">
        <v>8376</v>
      </c>
      <c r="G1519" s="50" t="s">
        <v>1734</v>
      </c>
      <c r="H1519" s="50" t="s">
        <v>1734</v>
      </c>
      <c r="I1519" s="50" t="s">
        <v>2389</v>
      </c>
      <c r="J1519" s="50">
        <v>2164634</v>
      </c>
      <c r="K1519" s="50" t="s">
        <v>7</v>
      </c>
      <c r="L1519" s="50" t="s">
        <v>9</v>
      </c>
      <c r="M1519" s="50" t="s">
        <v>143</v>
      </c>
      <c r="N1519" s="50" t="s">
        <v>6272</v>
      </c>
      <c r="O1519" s="50">
        <v>998670</v>
      </c>
      <c r="P1519" s="50" t="s">
        <v>6311</v>
      </c>
      <c r="Q1519" s="50" t="s">
        <v>565</v>
      </c>
      <c r="R1519" s="50" t="s">
        <v>10</v>
      </c>
      <c r="S1519" s="50" t="s">
        <v>8377</v>
      </c>
      <c r="T1519" s="4" t="s">
        <v>8377</v>
      </c>
      <c r="U1519" s="4">
        <v>1.44</v>
      </c>
    </row>
    <row r="1520" spans="1:21" x14ac:dyDescent="0.25">
      <c r="A1520" s="44">
        <f>IF(IF(Helper_2!$C$3&lt;&gt;"",COUNTIF(G1520:H1520,"*"&amp;Helper_2!$C$3&amp;"*"),0)&gt;0,MAX($A$4:A1519)+1,0)</f>
        <v>0</v>
      </c>
      <c r="B1520" s="44">
        <v>1517</v>
      </c>
      <c r="C1520" s="44">
        <f>IF(E1520="","",IF(COUNTIF($G$4:G1520,G1520)=1,MAX($C$4:C1519)+1,""))</f>
        <v>1408</v>
      </c>
      <c r="D1520" s="44">
        <v>1517</v>
      </c>
      <c r="E1520" s="50" t="s">
        <v>5000</v>
      </c>
      <c r="F1520" s="50" t="s">
        <v>8887</v>
      </c>
      <c r="G1520" s="50" t="s">
        <v>1952</v>
      </c>
      <c r="H1520" s="50" t="s">
        <v>1952</v>
      </c>
      <c r="I1520" s="50" t="s">
        <v>2389</v>
      </c>
      <c r="J1520" s="50">
        <v>2164618</v>
      </c>
      <c r="K1520" s="50" t="s">
        <v>7</v>
      </c>
      <c r="L1520" s="50" t="s">
        <v>9</v>
      </c>
      <c r="M1520" s="50" t="s">
        <v>143</v>
      </c>
      <c r="N1520" s="50" t="s">
        <v>6272</v>
      </c>
      <c r="O1520" s="50">
        <v>1024885</v>
      </c>
      <c r="P1520" s="50" t="s">
        <v>6432</v>
      </c>
      <c r="Q1520" s="50" t="s">
        <v>717</v>
      </c>
      <c r="R1520" s="50" t="s">
        <v>15</v>
      </c>
      <c r="S1520" s="50" t="s">
        <v>8888</v>
      </c>
      <c r="T1520" s="4" t="s">
        <v>8888</v>
      </c>
      <c r="U1520" s="4">
        <v>2.59</v>
      </c>
    </row>
    <row r="1521" spans="1:21" x14ac:dyDescent="0.25">
      <c r="A1521" s="44">
        <f>IF(IF(Helper_2!$C$3&lt;&gt;"",COUNTIF(G1521:H1521,"*"&amp;Helper_2!$C$3&amp;"*"),0)&gt;0,MAX($A$4:A1520)+1,0)</f>
        <v>0</v>
      </c>
      <c r="B1521" s="44">
        <v>1518</v>
      </c>
      <c r="C1521" s="44">
        <f>IF(E1521="","",IF(COUNTIF($G$4:G1521,G1521)=1,MAX($C$4:C1520)+1,""))</f>
        <v>1409</v>
      </c>
      <c r="D1521" s="44">
        <v>1518</v>
      </c>
      <c r="E1521" s="50" t="s">
        <v>4999</v>
      </c>
      <c r="F1521" s="50" t="s">
        <v>8885</v>
      </c>
      <c r="G1521" s="50" t="s">
        <v>1951</v>
      </c>
      <c r="H1521" s="50" t="s">
        <v>1951</v>
      </c>
      <c r="I1521" s="50" t="s">
        <v>2389</v>
      </c>
      <c r="J1521" s="50">
        <v>2164616</v>
      </c>
      <c r="K1521" s="50" t="s">
        <v>7</v>
      </c>
      <c r="L1521" s="50" t="s">
        <v>9</v>
      </c>
      <c r="M1521" s="50" t="s">
        <v>143</v>
      </c>
      <c r="N1521" s="50" t="s">
        <v>6272</v>
      </c>
      <c r="O1521" s="50">
        <v>1024885</v>
      </c>
      <c r="P1521" s="50" t="s">
        <v>6432</v>
      </c>
      <c r="Q1521" s="50" t="s">
        <v>716</v>
      </c>
      <c r="R1521" s="50" t="s">
        <v>15</v>
      </c>
      <c r="S1521" s="50" t="s">
        <v>8886</v>
      </c>
      <c r="T1521" s="4" t="s">
        <v>8886</v>
      </c>
      <c r="U1521" s="4">
        <v>1.68</v>
      </c>
    </row>
    <row r="1522" spans="1:21" x14ac:dyDescent="0.25">
      <c r="A1522" s="44">
        <f>IF(IF(Helper_2!$C$3&lt;&gt;"",COUNTIF(G1522:H1522,"*"&amp;Helper_2!$C$3&amp;"*"),0)&gt;0,MAX($A$4:A1521)+1,0)</f>
        <v>0</v>
      </c>
      <c r="B1522" s="44">
        <v>1519</v>
      </c>
      <c r="C1522" s="44">
        <f>IF(E1522="","",IF(COUNTIF($G$4:G1522,G1522)=1,MAX($C$4:C1521)+1,""))</f>
        <v>1410</v>
      </c>
      <c r="D1522" s="44">
        <v>1519</v>
      </c>
      <c r="E1522" s="50" t="s">
        <v>4580</v>
      </c>
      <c r="F1522" s="50" t="s">
        <v>8221</v>
      </c>
      <c r="G1522" s="50" t="s">
        <v>1667</v>
      </c>
      <c r="H1522" s="50" t="s">
        <v>1667</v>
      </c>
      <c r="I1522" s="50" t="s">
        <v>2389</v>
      </c>
      <c r="J1522" s="50">
        <v>2164613</v>
      </c>
      <c r="K1522" s="50" t="s">
        <v>7</v>
      </c>
      <c r="L1522" s="50" t="s">
        <v>9</v>
      </c>
      <c r="M1522" s="50" t="s">
        <v>143</v>
      </c>
      <c r="N1522" s="50" t="s">
        <v>6261</v>
      </c>
      <c r="O1522" s="50">
        <v>965875</v>
      </c>
      <c r="P1522" s="50" t="s">
        <v>6425</v>
      </c>
      <c r="Q1522" s="50" t="s">
        <v>2987</v>
      </c>
      <c r="R1522" s="50" t="s">
        <v>10</v>
      </c>
      <c r="S1522" s="50" t="s">
        <v>11862</v>
      </c>
      <c r="T1522" s="4" t="s">
        <v>8222</v>
      </c>
      <c r="U1522" s="4">
        <v>0.432</v>
      </c>
    </row>
    <row r="1523" spans="1:21" x14ac:dyDescent="0.25">
      <c r="A1523" s="44">
        <f>IF(IF(Helper_2!$C$3&lt;&gt;"",COUNTIF(G1523:H1523,"*"&amp;Helper_2!$C$3&amp;"*"),0)&gt;0,MAX($A$4:A1522)+1,0)</f>
        <v>0</v>
      </c>
      <c r="B1523" s="44">
        <v>1520</v>
      </c>
      <c r="C1523" s="44">
        <f>IF(E1523="","",IF(COUNTIF($G$4:G1523,G1523)=1,MAX($C$4:C1522)+1,""))</f>
        <v>1411</v>
      </c>
      <c r="D1523" s="44">
        <v>1520</v>
      </c>
      <c r="E1523" s="50" t="s">
        <v>4579</v>
      </c>
      <c r="F1523" s="50" t="s">
        <v>8219</v>
      </c>
      <c r="G1523" s="50" t="s">
        <v>1666</v>
      </c>
      <c r="H1523" s="50" t="s">
        <v>1666</v>
      </c>
      <c r="I1523" s="50" t="s">
        <v>2389</v>
      </c>
      <c r="J1523" s="50">
        <v>2164609</v>
      </c>
      <c r="K1523" s="50" t="s">
        <v>7</v>
      </c>
      <c r="L1523" s="50" t="s">
        <v>9</v>
      </c>
      <c r="M1523" s="50" t="s">
        <v>143</v>
      </c>
      <c r="N1523" s="50" t="s">
        <v>6261</v>
      </c>
      <c r="O1523" s="50">
        <v>965875</v>
      </c>
      <c r="P1523" s="50" t="s">
        <v>6425</v>
      </c>
      <c r="Q1523" s="50" t="s">
        <v>2986</v>
      </c>
      <c r="R1523" s="50" t="s">
        <v>10</v>
      </c>
      <c r="S1523" s="50" t="s">
        <v>11863</v>
      </c>
      <c r="T1523" s="4" t="s">
        <v>8220</v>
      </c>
      <c r="U1523" s="4">
        <v>0.68</v>
      </c>
    </row>
    <row r="1524" spans="1:21" x14ac:dyDescent="0.25">
      <c r="A1524" s="44">
        <f>IF(IF(Helper_2!$C$3&lt;&gt;"",COUNTIF(G1524:H1524,"*"&amp;Helper_2!$C$3&amp;"*"),0)&gt;0,MAX($A$4:A1523)+1,0)</f>
        <v>0</v>
      </c>
      <c r="B1524" s="44">
        <v>1521</v>
      </c>
      <c r="C1524" s="44">
        <f>IF(E1524="","",IF(COUNTIF($G$4:G1524,G1524)=1,MAX($C$4:C1523)+1,""))</f>
        <v>1412</v>
      </c>
      <c r="D1524" s="44">
        <v>1521</v>
      </c>
      <c r="E1524" s="50" t="s">
        <v>4538</v>
      </c>
      <c r="F1524" s="50" t="s">
        <v>8143</v>
      </c>
      <c r="G1524" s="50" t="s">
        <v>1641</v>
      </c>
      <c r="H1524" s="50" t="s">
        <v>1641</v>
      </c>
      <c r="I1524" s="50" t="s">
        <v>2389</v>
      </c>
      <c r="J1524" s="50">
        <v>2164604</v>
      </c>
      <c r="K1524" s="50" t="s">
        <v>7</v>
      </c>
      <c r="L1524" s="50" t="s">
        <v>9</v>
      </c>
      <c r="M1524" s="50" t="s">
        <v>143</v>
      </c>
      <c r="N1524" s="50" t="s">
        <v>6261</v>
      </c>
      <c r="O1524" s="50">
        <v>948774</v>
      </c>
      <c r="P1524" s="50" t="s">
        <v>6405</v>
      </c>
      <c r="Q1524" s="50" t="s">
        <v>497</v>
      </c>
      <c r="R1524" s="50" t="s">
        <v>10</v>
      </c>
      <c r="S1524" s="50" t="s">
        <v>8144</v>
      </c>
      <c r="T1524" s="4" t="s">
        <v>8144</v>
      </c>
      <c r="U1524" s="4">
        <v>0.09</v>
      </c>
    </row>
    <row r="1525" spans="1:21" x14ac:dyDescent="0.25">
      <c r="A1525" s="44">
        <f>IF(IF(Helper_2!$C$3&lt;&gt;"",COUNTIF(G1525:H1525,"*"&amp;Helper_2!$C$3&amp;"*"),0)&gt;0,MAX($A$4:A1524)+1,0)</f>
        <v>0</v>
      </c>
      <c r="B1525" s="44">
        <v>1522</v>
      </c>
      <c r="C1525" s="44">
        <f>IF(E1525="","",IF(COUNTIF($G$4:G1525,G1525)=1,MAX($C$4:C1524)+1,""))</f>
        <v>1413</v>
      </c>
      <c r="D1525" s="44">
        <v>1522</v>
      </c>
      <c r="E1525" s="50" t="s">
        <v>4537</v>
      </c>
      <c r="F1525" s="50" t="s">
        <v>8141</v>
      </c>
      <c r="G1525" s="50" t="s">
        <v>1640</v>
      </c>
      <c r="H1525" s="50" t="s">
        <v>1640</v>
      </c>
      <c r="I1525" s="50" t="s">
        <v>2389</v>
      </c>
      <c r="J1525" s="50">
        <v>2164602</v>
      </c>
      <c r="K1525" s="50" t="s">
        <v>7</v>
      </c>
      <c r="L1525" s="50" t="s">
        <v>9</v>
      </c>
      <c r="M1525" s="50" t="s">
        <v>143</v>
      </c>
      <c r="N1525" s="50" t="s">
        <v>6261</v>
      </c>
      <c r="O1525" s="50">
        <v>948774</v>
      </c>
      <c r="P1525" s="50" t="s">
        <v>6405</v>
      </c>
      <c r="Q1525" s="50" t="s">
        <v>496</v>
      </c>
      <c r="R1525" s="50" t="s">
        <v>10</v>
      </c>
      <c r="S1525" s="50" t="s">
        <v>8142</v>
      </c>
      <c r="T1525" s="4" t="s">
        <v>8142</v>
      </c>
      <c r="U1525" s="4">
        <v>0.06</v>
      </c>
    </row>
    <row r="1526" spans="1:21" x14ac:dyDescent="0.25">
      <c r="A1526" s="44">
        <f>IF(IF(Helper_2!$C$3&lt;&gt;"",COUNTIF(G1526:H1526,"*"&amp;Helper_2!$C$3&amp;"*"),0)&gt;0,MAX($A$4:A1525)+1,0)</f>
        <v>0</v>
      </c>
      <c r="B1526" s="44">
        <v>1523</v>
      </c>
      <c r="C1526" s="44">
        <f>IF(E1526="","",IF(COUNTIF($G$4:G1526,G1526)=1,MAX($C$4:C1525)+1,""))</f>
        <v>1414</v>
      </c>
      <c r="D1526" s="44">
        <v>1523</v>
      </c>
      <c r="E1526" s="50" t="s">
        <v>4998</v>
      </c>
      <c r="F1526" s="50" t="s">
        <v>8883</v>
      </c>
      <c r="G1526" s="50" t="s">
        <v>1950</v>
      </c>
      <c r="H1526" s="50" t="s">
        <v>1950</v>
      </c>
      <c r="I1526" s="50" t="s">
        <v>2389</v>
      </c>
      <c r="J1526" s="50">
        <v>2164601</v>
      </c>
      <c r="K1526" s="50" t="s">
        <v>7</v>
      </c>
      <c r="L1526" s="50" t="s">
        <v>9</v>
      </c>
      <c r="M1526" s="50" t="s">
        <v>143</v>
      </c>
      <c r="N1526" s="50" t="s">
        <v>6272</v>
      </c>
      <c r="O1526" s="50">
        <v>1024885</v>
      </c>
      <c r="P1526" s="50" t="s">
        <v>6432</v>
      </c>
      <c r="Q1526" s="50" t="s">
        <v>935</v>
      </c>
      <c r="R1526" s="50" t="s">
        <v>15</v>
      </c>
      <c r="S1526" s="50" t="s">
        <v>8884</v>
      </c>
      <c r="T1526" s="4" t="s">
        <v>8884</v>
      </c>
      <c r="U1526" s="4">
        <v>1.44</v>
      </c>
    </row>
    <row r="1527" spans="1:21" x14ac:dyDescent="0.25">
      <c r="A1527" s="44">
        <f>IF(IF(Helper_2!$C$3&lt;&gt;"",COUNTIF(G1527:H1527,"*"&amp;Helper_2!$C$3&amp;"*"),0)&gt;0,MAX($A$4:A1526)+1,0)</f>
        <v>0</v>
      </c>
      <c r="B1527" s="44">
        <v>1524</v>
      </c>
      <c r="C1527" s="44">
        <f>IF(E1527="","",IF(COUNTIF($G$4:G1527,G1527)=1,MAX($C$4:C1526)+1,""))</f>
        <v>1415</v>
      </c>
      <c r="D1527" s="44">
        <v>1524</v>
      </c>
      <c r="E1527" s="50" t="s">
        <v>4812</v>
      </c>
      <c r="F1527" s="50" t="s">
        <v>8598</v>
      </c>
      <c r="G1527" s="50" t="s">
        <v>1805</v>
      </c>
      <c r="H1527" s="50" t="s">
        <v>1805</v>
      </c>
      <c r="I1527" s="50" t="s">
        <v>2389</v>
      </c>
      <c r="J1527" s="50">
        <v>2164599</v>
      </c>
      <c r="K1527" s="50" t="s">
        <v>7</v>
      </c>
      <c r="L1527" s="50" t="s">
        <v>9</v>
      </c>
      <c r="M1527" s="50" t="s">
        <v>143</v>
      </c>
      <c r="N1527" s="50" t="s">
        <v>6267</v>
      </c>
      <c r="O1527" s="50">
        <v>999313</v>
      </c>
      <c r="P1527" s="50" t="s">
        <v>6465</v>
      </c>
      <c r="Q1527" s="50" t="s">
        <v>3138</v>
      </c>
      <c r="R1527" s="50" t="s">
        <v>10</v>
      </c>
      <c r="S1527" s="50" t="s">
        <v>11864</v>
      </c>
      <c r="T1527" s="4" t="s">
        <v>8599</v>
      </c>
      <c r="U1527" s="4">
        <v>0.45400000000000001</v>
      </c>
    </row>
    <row r="1528" spans="1:21" x14ac:dyDescent="0.25">
      <c r="A1528" s="44">
        <f>IF(IF(Helper_2!$C$3&lt;&gt;"",COUNTIF(G1528:H1528,"*"&amp;Helper_2!$C$3&amp;"*"),0)&gt;0,MAX($A$4:A1527)+1,0)</f>
        <v>0</v>
      </c>
      <c r="B1528" s="44">
        <v>1525</v>
      </c>
      <c r="C1528" s="44">
        <f>IF(E1528="","",IF(COUNTIF($G$4:G1528,G1528)=1,MAX($C$4:C1527)+1,""))</f>
        <v>1416</v>
      </c>
      <c r="D1528" s="44">
        <v>1525</v>
      </c>
      <c r="E1528" s="50" t="s">
        <v>5710</v>
      </c>
      <c r="F1528" s="50" t="s">
        <v>10003</v>
      </c>
      <c r="G1528" s="50" t="s">
        <v>2372</v>
      </c>
      <c r="H1528" s="50" t="s">
        <v>2372</v>
      </c>
      <c r="I1528" s="50" t="s">
        <v>2389</v>
      </c>
      <c r="J1528" s="50">
        <v>2164581</v>
      </c>
      <c r="K1528" s="50" t="s">
        <v>7</v>
      </c>
      <c r="L1528" s="50" t="s">
        <v>9</v>
      </c>
      <c r="M1528" s="50" t="s">
        <v>143</v>
      </c>
      <c r="N1528" s="50" t="s">
        <v>6263</v>
      </c>
      <c r="O1528" s="50">
        <v>994241</v>
      </c>
      <c r="P1528" s="50" t="s">
        <v>6464</v>
      </c>
      <c r="Q1528" s="50" t="s">
        <v>3796</v>
      </c>
      <c r="R1528" s="50" t="s">
        <v>10</v>
      </c>
      <c r="S1528" s="50" t="s">
        <v>10004</v>
      </c>
      <c r="T1528" s="4" t="s">
        <v>10004</v>
      </c>
      <c r="U1528" s="4">
        <v>0.04</v>
      </c>
    </row>
    <row r="1529" spans="1:21" x14ac:dyDescent="0.25">
      <c r="A1529" s="44">
        <f>IF(IF(Helper_2!$C$3&lt;&gt;"",COUNTIF(G1529:H1529,"*"&amp;Helper_2!$C$3&amp;"*"),0)&gt;0,MAX($A$4:A1528)+1,0)</f>
        <v>0</v>
      </c>
      <c r="B1529" s="44">
        <v>1526</v>
      </c>
      <c r="C1529" s="44">
        <f>IF(E1529="","",IF(COUNTIF($G$4:G1529,G1529)=1,MAX($C$4:C1528)+1,""))</f>
        <v>1417</v>
      </c>
      <c r="D1529" s="44">
        <v>1526</v>
      </c>
      <c r="E1529" s="50" t="s">
        <v>5700</v>
      </c>
      <c r="F1529" s="50" t="s">
        <v>10001</v>
      </c>
      <c r="G1529" s="50" t="s">
        <v>2365</v>
      </c>
      <c r="H1529" s="50" t="s">
        <v>2365</v>
      </c>
      <c r="I1529" s="50" t="s">
        <v>2389</v>
      </c>
      <c r="J1529" s="50">
        <v>2164574</v>
      </c>
      <c r="K1529" s="50" t="s">
        <v>7</v>
      </c>
      <c r="L1529" s="50" t="s">
        <v>9</v>
      </c>
      <c r="M1529" s="50" t="s">
        <v>143</v>
      </c>
      <c r="N1529" s="50" t="s">
        <v>6263</v>
      </c>
      <c r="O1529" s="50">
        <v>994241</v>
      </c>
      <c r="P1529" s="50" t="s">
        <v>6464</v>
      </c>
      <c r="Q1529" s="50" t="s">
        <v>1018</v>
      </c>
      <c r="R1529" s="50" t="s">
        <v>15</v>
      </c>
      <c r="S1529" s="50" t="s">
        <v>10002</v>
      </c>
      <c r="T1529" s="4" t="s">
        <v>10002</v>
      </c>
      <c r="U1529" s="4">
        <v>1.73</v>
      </c>
    </row>
    <row r="1530" spans="1:21" x14ac:dyDescent="0.25">
      <c r="A1530" s="44">
        <f>IF(IF(Helper_2!$C$3&lt;&gt;"",COUNTIF(G1530:H1530,"*"&amp;Helper_2!$C$3&amp;"*"),0)&gt;0,MAX($A$4:A1529)+1,0)</f>
        <v>0</v>
      </c>
      <c r="B1530" s="44">
        <v>1527</v>
      </c>
      <c r="C1530" s="44">
        <f>IF(E1530="","",IF(COUNTIF($G$4:G1530,G1530)=1,MAX($C$4:C1529)+1,""))</f>
        <v>1418</v>
      </c>
      <c r="D1530" s="44">
        <v>1527</v>
      </c>
      <c r="E1530" s="50" t="s">
        <v>5443</v>
      </c>
      <c r="F1530" s="50" t="s">
        <v>9602</v>
      </c>
      <c r="G1530" s="50" t="s">
        <v>2221</v>
      </c>
      <c r="H1530" s="50" t="s">
        <v>2221</v>
      </c>
      <c r="I1530" s="50" t="s">
        <v>2389</v>
      </c>
      <c r="J1530" s="50">
        <v>2163921</v>
      </c>
      <c r="K1530" s="50" t="s">
        <v>7</v>
      </c>
      <c r="L1530" s="50" t="s">
        <v>9</v>
      </c>
      <c r="M1530" s="50" t="s">
        <v>143</v>
      </c>
      <c r="N1530" s="50" t="s">
        <v>6261</v>
      </c>
      <c r="O1530" s="50">
        <v>1040524</v>
      </c>
      <c r="P1530" s="50" t="s">
        <v>11865</v>
      </c>
      <c r="Q1530" s="50" t="s">
        <v>3566</v>
      </c>
      <c r="R1530" s="50" t="s">
        <v>15</v>
      </c>
      <c r="S1530" s="50" t="s">
        <v>9603</v>
      </c>
      <c r="T1530" s="4" t="s">
        <v>9603</v>
      </c>
      <c r="U1530" s="4">
        <v>4.5</v>
      </c>
    </row>
    <row r="1531" spans="1:21" x14ac:dyDescent="0.25">
      <c r="A1531" s="44">
        <f>IF(IF(Helper_2!$C$3&lt;&gt;"",COUNTIF(G1531:H1531,"*"&amp;Helper_2!$C$3&amp;"*"),0)&gt;0,MAX($A$4:A1530)+1,0)</f>
        <v>0</v>
      </c>
      <c r="B1531" s="44">
        <v>1528</v>
      </c>
      <c r="C1531" s="44">
        <f>IF(E1531="","",IF(COUNTIF($G$4:G1531,G1531)=1,MAX($C$4:C1530)+1,""))</f>
        <v>1419</v>
      </c>
      <c r="D1531" s="44">
        <v>1528</v>
      </c>
      <c r="E1531" s="50" t="s">
        <v>5442</v>
      </c>
      <c r="F1531" s="50" t="s">
        <v>9601</v>
      </c>
      <c r="G1531" s="50" t="s">
        <v>2220</v>
      </c>
      <c r="H1531" s="50" t="s">
        <v>2220</v>
      </c>
      <c r="I1531" s="50" t="s">
        <v>2389</v>
      </c>
      <c r="J1531" s="50">
        <v>2163919</v>
      </c>
      <c r="K1531" s="50" t="s">
        <v>7</v>
      </c>
      <c r="L1531" s="50" t="s">
        <v>9</v>
      </c>
      <c r="M1531" s="50" t="s">
        <v>143</v>
      </c>
      <c r="N1531" s="50" t="s">
        <v>6261</v>
      </c>
      <c r="O1531" s="50">
        <v>995184</v>
      </c>
      <c r="P1531" s="50" t="s">
        <v>7175</v>
      </c>
      <c r="Q1531" s="50" t="s">
        <v>935</v>
      </c>
      <c r="R1531" s="50" t="s">
        <v>15</v>
      </c>
      <c r="S1531" s="50" t="s">
        <v>11866</v>
      </c>
      <c r="T1531" s="4" t="s">
        <v>11866</v>
      </c>
      <c r="U1531" s="4">
        <v>0</v>
      </c>
    </row>
    <row r="1532" spans="1:21" x14ac:dyDescent="0.25">
      <c r="A1532" s="44">
        <f>IF(IF(Helper_2!$C$3&lt;&gt;"",COUNTIF(G1532:H1532,"*"&amp;Helper_2!$C$3&amp;"*"),0)&gt;0,MAX($A$4:A1531)+1,0)</f>
        <v>0</v>
      </c>
      <c r="B1532" s="44">
        <v>1529</v>
      </c>
      <c r="C1532" s="44">
        <f>IF(E1532="","",IF(COUNTIF($G$4:G1532,G1532)=1,MAX($C$4:C1531)+1,""))</f>
        <v>1420</v>
      </c>
      <c r="D1532" s="44">
        <v>1529</v>
      </c>
      <c r="E1532" s="50" t="s">
        <v>4724</v>
      </c>
      <c r="F1532" s="50" t="s">
        <v>8464</v>
      </c>
      <c r="G1532" s="50" t="s">
        <v>1756</v>
      </c>
      <c r="H1532" s="50" t="s">
        <v>1756</v>
      </c>
      <c r="I1532" s="50" t="s">
        <v>2389</v>
      </c>
      <c r="J1532" s="50">
        <v>2163918</v>
      </c>
      <c r="K1532" s="50" t="s">
        <v>7</v>
      </c>
      <c r="L1532" s="50" t="s">
        <v>9</v>
      </c>
      <c r="M1532" s="50" t="s">
        <v>143</v>
      </c>
      <c r="N1532" s="50" t="s">
        <v>6263</v>
      </c>
      <c r="O1532" s="50">
        <v>973391</v>
      </c>
      <c r="P1532" s="50" t="s">
        <v>6367</v>
      </c>
      <c r="Q1532" s="50" t="s">
        <v>581</v>
      </c>
      <c r="R1532" s="50" t="s">
        <v>15</v>
      </c>
      <c r="S1532" s="50" t="s">
        <v>8465</v>
      </c>
      <c r="T1532" s="4" t="s">
        <v>8465</v>
      </c>
      <c r="U1532" s="4">
        <v>2.2000000000000002</v>
      </c>
    </row>
    <row r="1533" spans="1:21" x14ac:dyDescent="0.25">
      <c r="A1533" s="44">
        <f>IF(IF(Helper_2!$C$3&lt;&gt;"",COUNTIF(G1533:H1533,"*"&amp;Helper_2!$C$3&amp;"*"),0)&gt;0,MAX($A$4:A1532)+1,0)</f>
        <v>0</v>
      </c>
      <c r="B1533" s="44">
        <v>1530</v>
      </c>
      <c r="C1533" s="44">
        <f>IF(E1533="","",IF(COUNTIF($G$4:G1533,G1533)=1,MAX($C$4:C1532)+1,""))</f>
        <v>1421</v>
      </c>
      <c r="D1533" s="44">
        <v>1530</v>
      </c>
      <c r="E1533" s="50" t="s">
        <v>4582</v>
      </c>
      <c r="F1533" s="50" t="s">
        <v>8225</v>
      </c>
      <c r="G1533" s="50" t="s">
        <v>1669</v>
      </c>
      <c r="H1533" s="50" t="s">
        <v>1669</v>
      </c>
      <c r="I1533" s="50" t="s">
        <v>2389</v>
      </c>
      <c r="J1533" s="50">
        <v>2163915</v>
      </c>
      <c r="K1533" s="50" t="s">
        <v>7</v>
      </c>
      <c r="L1533" s="50" t="s">
        <v>9</v>
      </c>
      <c r="M1533" s="50" t="s">
        <v>143</v>
      </c>
      <c r="N1533" s="50" t="s">
        <v>6263</v>
      </c>
      <c r="O1533" s="50">
        <v>1160025</v>
      </c>
      <c r="P1533" s="50" t="s">
        <v>6418</v>
      </c>
      <c r="Q1533" s="50" t="s">
        <v>518</v>
      </c>
      <c r="R1533" s="50" t="s">
        <v>15</v>
      </c>
      <c r="S1533" s="50" t="s">
        <v>8226</v>
      </c>
      <c r="T1533" s="4" t="s">
        <v>8226</v>
      </c>
      <c r="U1533" s="4">
        <v>1.59</v>
      </c>
    </row>
    <row r="1534" spans="1:21" x14ac:dyDescent="0.25">
      <c r="A1534" s="44">
        <f>IF(IF(Helper_2!$C$3&lt;&gt;"",COUNTIF(G1534:H1534,"*"&amp;Helper_2!$C$3&amp;"*"),0)&gt;0,MAX($A$4:A1533)+1,0)</f>
        <v>0</v>
      </c>
      <c r="B1534" s="44">
        <v>1531</v>
      </c>
      <c r="C1534" s="44">
        <f>IF(E1534="","",IF(COUNTIF($G$4:G1534,G1534)=1,MAX($C$4:C1533)+1,""))</f>
        <v>1422</v>
      </c>
      <c r="D1534" s="44">
        <v>1531</v>
      </c>
      <c r="E1534" s="50" t="s">
        <v>4576</v>
      </c>
      <c r="F1534" s="50" t="s">
        <v>8213</v>
      </c>
      <c r="G1534" s="50" t="s">
        <v>1664</v>
      </c>
      <c r="H1534" s="50" t="s">
        <v>1664</v>
      </c>
      <c r="I1534" s="50" t="s">
        <v>2389</v>
      </c>
      <c r="J1534" s="50">
        <v>2163913</v>
      </c>
      <c r="K1534" s="50" t="s">
        <v>7</v>
      </c>
      <c r="L1534" s="50" t="s">
        <v>9</v>
      </c>
      <c r="M1534" s="50" t="s">
        <v>143</v>
      </c>
      <c r="N1534" s="50" t="s">
        <v>6263</v>
      </c>
      <c r="O1534" s="50">
        <v>1160025</v>
      </c>
      <c r="P1534" s="50" t="s">
        <v>6418</v>
      </c>
      <c r="Q1534" s="50" t="s">
        <v>2982</v>
      </c>
      <c r="R1534" s="50" t="s">
        <v>15</v>
      </c>
      <c r="S1534" s="50" t="s">
        <v>8214</v>
      </c>
      <c r="T1534" s="4" t="s">
        <v>8214</v>
      </c>
      <c r="U1534" s="4">
        <v>0.5</v>
      </c>
    </row>
    <row r="1535" spans="1:21" x14ac:dyDescent="0.25">
      <c r="A1535" s="44">
        <f>IF(IF(Helper_2!$C$3&lt;&gt;"",COUNTIF(G1535:H1535,"*"&amp;Helper_2!$C$3&amp;"*"),0)&gt;0,MAX($A$4:A1534)+1,0)</f>
        <v>0</v>
      </c>
      <c r="B1535" s="44">
        <v>1532</v>
      </c>
      <c r="C1535" s="44">
        <f>IF(E1535="","",IF(COUNTIF($G$4:G1535,G1535)=1,MAX($C$4:C1534)+1,""))</f>
        <v>1423</v>
      </c>
      <c r="D1535" s="44">
        <v>1532</v>
      </c>
      <c r="E1535" s="50" t="s">
        <v>5444</v>
      </c>
      <c r="F1535" s="50" t="s">
        <v>9604</v>
      </c>
      <c r="G1535" s="50" t="s">
        <v>3567</v>
      </c>
      <c r="H1535" s="50" t="s">
        <v>3567</v>
      </c>
      <c r="I1535" s="50" t="s">
        <v>2389</v>
      </c>
      <c r="J1535" s="50">
        <v>2163900</v>
      </c>
      <c r="K1535" s="50" t="s">
        <v>7</v>
      </c>
      <c r="L1535" s="50" t="s">
        <v>2661</v>
      </c>
      <c r="M1535" s="50" t="s">
        <v>143</v>
      </c>
      <c r="N1535" s="50" t="s">
        <v>6261</v>
      </c>
      <c r="O1535" s="50">
        <v>995184</v>
      </c>
      <c r="P1535" s="50" t="s">
        <v>7175</v>
      </c>
      <c r="Q1535" s="50" t="s">
        <v>3568</v>
      </c>
      <c r="R1535" s="50" t="s">
        <v>15</v>
      </c>
      <c r="S1535" s="50" t="s">
        <v>9605</v>
      </c>
      <c r="T1535" s="4" t="s">
        <v>9605</v>
      </c>
      <c r="U1535" s="4">
        <v>3.5</v>
      </c>
    </row>
    <row r="1536" spans="1:21" x14ac:dyDescent="0.25">
      <c r="A1536" s="44">
        <f>IF(IF(Helper_2!$C$3&lt;&gt;"",COUNTIF(G1536:H1536,"*"&amp;Helper_2!$C$3&amp;"*"),0)&gt;0,MAX($A$4:A1535)+1,0)</f>
        <v>0</v>
      </c>
      <c r="B1536" s="44">
        <v>1533</v>
      </c>
      <c r="C1536" s="44">
        <f>IF(E1536="","",IF(COUNTIF($G$4:G1536,G1536)=1,MAX($C$4:C1535)+1,""))</f>
        <v>1424</v>
      </c>
      <c r="D1536" s="44">
        <v>1533</v>
      </c>
      <c r="E1536" s="50" t="s">
        <v>4723</v>
      </c>
      <c r="F1536" s="50" t="s">
        <v>8462</v>
      </c>
      <c r="G1536" s="50" t="s">
        <v>3076</v>
      </c>
      <c r="H1536" s="50" t="s">
        <v>3076</v>
      </c>
      <c r="I1536" s="50" t="s">
        <v>2389</v>
      </c>
      <c r="J1536" s="50">
        <v>2163743</v>
      </c>
      <c r="K1536" s="50" t="s">
        <v>7</v>
      </c>
      <c r="L1536" s="50" t="s">
        <v>2661</v>
      </c>
      <c r="M1536" s="50" t="s">
        <v>143</v>
      </c>
      <c r="N1536" s="50" t="s">
        <v>6263</v>
      </c>
      <c r="O1536" s="50">
        <v>973391</v>
      </c>
      <c r="P1536" s="50" t="s">
        <v>6367</v>
      </c>
      <c r="Q1536" s="50" t="s">
        <v>3077</v>
      </c>
      <c r="R1536" s="50" t="s">
        <v>15</v>
      </c>
      <c r="S1536" s="50" t="s">
        <v>8463</v>
      </c>
      <c r="T1536" s="4" t="s">
        <v>8463</v>
      </c>
      <c r="U1536" s="4">
        <v>2</v>
      </c>
    </row>
    <row r="1537" spans="1:21" x14ac:dyDescent="0.25">
      <c r="A1537" s="44">
        <f>IF(IF(Helper_2!$C$3&lt;&gt;"",COUNTIF(G1537:H1537,"*"&amp;Helper_2!$C$3&amp;"*"),0)&gt;0,MAX($A$4:A1536)+1,0)</f>
        <v>0</v>
      </c>
      <c r="B1537" s="44">
        <v>1534</v>
      </c>
      <c r="C1537" s="44">
        <f>IF(E1537="","",IF(COUNTIF($G$4:G1537,G1537)=1,MAX($C$4:C1536)+1,""))</f>
        <v>1425</v>
      </c>
      <c r="D1537" s="44">
        <v>1534</v>
      </c>
      <c r="E1537" s="50" t="s">
        <v>5143</v>
      </c>
      <c r="F1537" s="50" t="s">
        <v>11867</v>
      </c>
      <c r="G1537" s="50" t="s">
        <v>2032</v>
      </c>
      <c r="H1537" s="50" t="s">
        <v>2032</v>
      </c>
      <c r="I1537" s="50" t="s">
        <v>2389</v>
      </c>
      <c r="J1537" s="50">
        <v>2163741</v>
      </c>
      <c r="K1537" s="50" t="s">
        <v>7</v>
      </c>
      <c r="L1537" s="50" t="s">
        <v>9</v>
      </c>
      <c r="M1537" s="50" t="s">
        <v>143</v>
      </c>
      <c r="N1537" s="50" t="s">
        <v>6261</v>
      </c>
      <c r="O1537" s="50">
        <v>998529</v>
      </c>
      <c r="P1537" s="50" t="s">
        <v>6495</v>
      </c>
      <c r="Q1537" s="50" t="s">
        <v>789</v>
      </c>
      <c r="R1537" s="50" t="s">
        <v>15</v>
      </c>
      <c r="S1537" s="50" t="s">
        <v>11868</v>
      </c>
      <c r="T1537" s="4" t="s">
        <v>11869</v>
      </c>
      <c r="U1537" s="4">
        <v>0</v>
      </c>
    </row>
    <row r="1538" spans="1:21" x14ac:dyDescent="0.25">
      <c r="A1538" s="44">
        <f>IF(IF(Helper_2!$C$3&lt;&gt;"",COUNTIF(G1538:H1538,"*"&amp;Helper_2!$C$3&amp;"*"),0)&gt;0,MAX($A$4:A1537)+1,0)</f>
        <v>0</v>
      </c>
      <c r="B1538" s="44">
        <v>1535</v>
      </c>
      <c r="C1538" s="44">
        <f>IF(E1538="","",IF(COUNTIF($G$4:G1538,G1538)=1,MAX($C$4:C1537)+1,""))</f>
        <v>1426</v>
      </c>
      <c r="D1538" s="44">
        <v>1535</v>
      </c>
      <c r="E1538" s="50" t="s">
        <v>5142</v>
      </c>
      <c r="F1538" s="50" t="s">
        <v>11870</v>
      </c>
      <c r="G1538" s="50" t="s">
        <v>2031</v>
      </c>
      <c r="H1538" s="50" t="s">
        <v>2031</v>
      </c>
      <c r="I1538" s="50" t="s">
        <v>2389</v>
      </c>
      <c r="J1538" s="50">
        <v>2163515</v>
      </c>
      <c r="K1538" s="50" t="s">
        <v>7</v>
      </c>
      <c r="L1538" s="50" t="s">
        <v>9</v>
      </c>
      <c r="M1538" s="50" t="s">
        <v>143</v>
      </c>
      <c r="N1538" s="50" t="s">
        <v>6261</v>
      </c>
      <c r="O1538" s="50">
        <v>998529</v>
      </c>
      <c r="P1538" s="50" t="s">
        <v>6495</v>
      </c>
      <c r="Q1538" s="50" t="s">
        <v>788</v>
      </c>
      <c r="R1538" s="50" t="s">
        <v>15</v>
      </c>
      <c r="S1538" s="50" t="s">
        <v>11871</v>
      </c>
      <c r="T1538" s="4" t="s">
        <v>11871</v>
      </c>
      <c r="U1538" s="4">
        <v>0</v>
      </c>
    </row>
    <row r="1539" spans="1:21" x14ac:dyDescent="0.25">
      <c r="A1539" s="44">
        <f>IF(IF(Helper_2!$C$3&lt;&gt;"",COUNTIF(G1539:H1539,"*"&amp;Helper_2!$C$3&amp;"*"),0)&gt;0,MAX($A$4:A1538)+1,0)</f>
        <v>0</v>
      </c>
      <c r="B1539" s="44">
        <v>1536</v>
      </c>
      <c r="C1539" s="44">
        <f>IF(E1539="","",IF(COUNTIF($G$4:G1539,G1539)=1,MAX($C$4:C1538)+1,""))</f>
        <v>1427</v>
      </c>
      <c r="D1539" s="44">
        <v>1536</v>
      </c>
      <c r="E1539" s="50" t="s">
        <v>5141</v>
      </c>
      <c r="F1539" s="50" t="s">
        <v>9112</v>
      </c>
      <c r="G1539" s="50" t="s">
        <v>2030</v>
      </c>
      <c r="H1539" s="50" t="s">
        <v>2030</v>
      </c>
      <c r="I1539" s="50" t="s">
        <v>2389</v>
      </c>
      <c r="J1539" s="50">
        <v>2163463</v>
      </c>
      <c r="K1539" s="50" t="s">
        <v>7</v>
      </c>
      <c r="L1539" s="50" t="s">
        <v>9</v>
      </c>
      <c r="M1539" s="50" t="s">
        <v>143</v>
      </c>
      <c r="N1539" s="50" t="s">
        <v>6261</v>
      </c>
      <c r="O1539" s="50">
        <v>998529</v>
      </c>
      <c r="P1539" s="50" t="s">
        <v>6495</v>
      </c>
      <c r="Q1539" s="50" t="s">
        <v>787</v>
      </c>
      <c r="R1539" s="50" t="s">
        <v>15</v>
      </c>
      <c r="S1539" s="50" t="s">
        <v>9113</v>
      </c>
      <c r="T1539" s="4" t="s">
        <v>9113</v>
      </c>
      <c r="U1539" s="4">
        <v>1.89</v>
      </c>
    </row>
    <row r="1540" spans="1:21" x14ac:dyDescent="0.25">
      <c r="A1540" s="44">
        <f>IF(IF(Helper_2!$C$3&lt;&gt;"",COUNTIF(G1540:H1540,"*"&amp;Helper_2!$C$3&amp;"*"),0)&gt;0,MAX($A$4:A1539)+1,0)</f>
        <v>0</v>
      </c>
      <c r="B1540" s="44">
        <v>1537</v>
      </c>
      <c r="C1540" s="44">
        <f>IF(E1540="","",IF(COUNTIF($G$4:G1540,G1540)=1,MAX($C$4:C1539)+1,""))</f>
        <v>1428</v>
      </c>
      <c r="D1540" s="44">
        <v>1537</v>
      </c>
      <c r="E1540" s="50" t="s">
        <v>4060</v>
      </c>
      <c r="F1540" s="50" t="s">
        <v>7279</v>
      </c>
      <c r="G1540" s="50" t="s">
        <v>1323</v>
      </c>
      <c r="H1540" s="50" t="s">
        <v>1323</v>
      </c>
      <c r="I1540" s="50" t="s">
        <v>2389</v>
      </c>
      <c r="J1540" s="50">
        <v>2163453</v>
      </c>
      <c r="K1540" s="50" t="s">
        <v>7</v>
      </c>
      <c r="L1540" s="50" t="s">
        <v>9</v>
      </c>
      <c r="M1540" s="50" t="s">
        <v>143</v>
      </c>
      <c r="N1540" s="50" t="s">
        <v>6261</v>
      </c>
      <c r="O1540" s="50">
        <v>1000797</v>
      </c>
      <c r="P1540" s="50" t="s">
        <v>6524</v>
      </c>
      <c r="Q1540" s="50" t="s">
        <v>247</v>
      </c>
      <c r="R1540" s="50" t="s">
        <v>10</v>
      </c>
      <c r="S1540" s="50" t="s">
        <v>7280</v>
      </c>
      <c r="T1540" s="4" t="s">
        <v>7280</v>
      </c>
      <c r="U1540" s="4">
        <v>0.18</v>
      </c>
    </row>
    <row r="1541" spans="1:21" x14ac:dyDescent="0.25">
      <c r="A1541" s="44">
        <f>IF(IF(Helper_2!$C$3&lt;&gt;"",COUNTIF(G1541:H1541,"*"&amp;Helper_2!$C$3&amp;"*"),0)&gt;0,MAX($A$4:A1540)+1,0)</f>
        <v>0</v>
      </c>
      <c r="B1541" s="44">
        <v>1538</v>
      </c>
      <c r="C1541" s="44">
        <f>IF(E1541="","",IF(COUNTIF($G$4:G1541,G1541)=1,MAX($C$4:C1540)+1,""))</f>
        <v>1429</v>
      </c>
      <c r="D1541" s="44">
        <v>1538</v>
      </c>
      <c r="E1541" s="50" t="s">
        <v>5127</v>
      </c>
      <c r="F1541" s="50" t="s">
        <v>9086</v>
      </c>
      <c r="G1541" s="50" t="s">
        <v>2022</v>
      </c>
      <c r="H1541" s="50" t="s">
        <v>2022</v>
      </c>
      <c r="I1541" s="50" t="s">
        <v>2389</v>
      </c>
      <c r="J1541" s="50">
        <v>2163452</v>
      </c>
      <c r="K1541" s="50" t="s">
        <v>7</v>
      </c>
      <c r="L1541" s="50" t="s">
        <v>9</v>
      </c>
      <c r="M1541" s="50" t="s">
        <v>143</v>
      </c>
      <c r="N1541" s="50" t="s">
        <v>6261</v>
      </c>
      <c r="O1541" s="50">
        <v>996272</v>
      </c>
      <c r="P1541" s="50" t="s">
        <v>7172</v>
      </c>
      <c r="Q1541" s="50" t="s">
        <v>761</v>
      </c>
      <c r="R1541" s="50" t="s">
        <v>10</v>
      </c>
      <c r="S1541" s="50" t="s">
        <v>11040</v>
      </c>
      <c r="T1541" s="4" t="s">
        <v>11040</v>
      </c>
      <c r="U1541" s="4">
        <v>0.8</v>
      </c>
    </row>
    <row r="1542" spans="1:21" x14ac:dyDescent="0.25">
      <c r="A1542" s="44">
        <f>IF(IF(Helper_2!$C$3&lt;&gt;"",COUNTIF(G1542:H1542,"*"&amp;Helper_2!$C$3&amp;"*"),0)&gt;0,MAX($A$4:A1541)+1,0)</f>
        <v>0</v>
      </c>
      <c r="B1542" s="44">
        <v>1539</v>
      </c>
      <c r="C1542" s="44">
        <f>IF(E1542="","",IF(COUNTIF($G$4:G1542,G1542)=1,MAX($C$4:C1541)+1,""))</f>
        <v>1430</v>
      </c>
      <c r="D1542" s="44">
        <v>1539</v>
      </c>
      <c r="E1542" s="50" t="s">
        <v>5099</v>
      </c>
      <c r="F1542" s="50" t="s">
        <v>9032</v>
      </c>
      <c r="G1542" s="50" t="s">
        <v>2002</v>
      </c>
      <c r="H1542" s="50" t="s">
        <v>2002</v>
      </c>
      <c r="I1542" s="50" t="s">
        <v>2389</v>
      </c>
      <c r="J1542" s="50">
        <v>2163449</v>
      </c>
      <c r="K1542" s="50" t="s">
        <v>7</v>
      </c>
      <c r="L1542" s="50" t="s">
        <v>9</v>
      </c>
      <c r="M1542" s="50" t="s">
        <v>143</v>
      </c>
      <c r="N1542" s="50" t="s">
        <v>6261</v>
      </c>
      <c r="O1542" s="50">
        <v>996272</v>
      </c>
      <c r="P1542" s="50" t="s">
        <v>7172</v>
      </c>
      <c r="Q1542" s="50" t="s">
        <v>761</v>
      </c>
      <c r="R1542" s="50" t="s">
        <v>10</v>
      </c>
      <c r="S1542" s="50" t="s">
        <v>11036</v>
      </c>
      <c r="T1542" s="4" t="s">
        <v>11036</v>
      </c>
      <c r="U1542" s="4">
        <v>0.8</v>
      </c>
    </row>
    <row r="1543" spans="1:21" x14ac:dyDescent="0.25">
      <c r="A1543" s="44">
        <f>IF(IF(Helper_2!$C$3&lt;&gt;"",COUNTIF(G1543:H1543,"*"&amp;Helper_2!$C$3&amp;"*"),0)&gt;0,MAX($A$4:A1542)+1,0)</f>
        <v>0</v>
      </c>
      <c r="B1543" s="44">
        <v>1540</v>
      </c>
      <c r="C1543" s="44">
        <f>IF(E1543="","",IF(COUNTIF($G$4:G1543,G1543)=1,MAX($C$4:C1542)+1,""))</f>
        <v>1431</v>
      </c>
      <c r="D1543" s="44">
        <v>1540</v>
      </c>
      <c r="E1543" s="50" t="s">
        <v>4007</v>
      </c>
      <c r="F1543" s="50" t="s">
        <v>7195</v>
      </c>
      <c r="G1543" s="50" t="s">
        <v>1289</v>
      </c>
      <c r="H1543" s="50" t="s">
        <v>1289</v>
      </c>
      <c r="I1543" s="50" t="s">
        <v>2389</v>
      </c>
      <c r="J1543" s="50">
        <v>2163439</v>
      </c>
      <c r="K1543" s="50" t="s">
        <v>7</v>
      </c>
      <c r="L1543" s="50" t="s">
        <v>9</v>
      </c>
      <c r="M1543" s="50" t="s">
        <v>143</v>
      </c>
      <c r="N1543" s="50" t="s">
        <v>6261</v>
      </c>
      <c r="O1543" s="50">
        <v>1000797</v>
      </c>
      <c r="P1543" s="50" t="s">
        <v>6524</v>
      </c>
      <c r="Q1543" s="50" t="s">
        <v>11</v>
      </c>
      <c r="R1543" s="50" t="s">
        <v>10</v>
      </c>
      <c r="S1543" s="50" t="s">
        <v>7196</v>
      </c>
      <c r="T1543" s="4" t="s">
        <v>7196</v>
      </c>
      <c r="U1543" s="4">
        <v>0.18</v>
      </c>
    </row>
    <row r="1544" spans="1:21" x14ac:dyDescent="0.25">
      <c r="A1544" s="44">
        <f>IF(IF(Helper_2!$C$3&lt;&gt;"",COUNTIF(G1544:H1544,"*"&amp;Helper_2!$C$3&amp;"*"),0)&gt;0,MAX($A$4:A1543)+1,0)</f>
        <v>0</v>
      </c>
      <c r="B1544" s="44">
        <v>1541</v>
      </c>
      <c r="C1544" s="44">
        <f>IF(E1544="","",IF(COUNTIF($G$4:G1544,G1544)=1,MAX($C$4:C1543)+1,""))</f>
        <v>1432</v>
      </c>
      <c r="D1544" s="44">
        <v>1541</v>
      </c>
      <c r="E1544" s="50" t="s">
        <v>5097</v>
      </c>
      <c r="F1544" s="50" t="s">
        <v>9031</v>
      </c>
      <c r="G1544" s="50" t="s">
        <v>3314</v>
      </c>
      <c r="H1544" s="50" t="s">
        <v>3314</v>
      </c>
      <c r="I1544" s="50" t="s">
        <v>2389</v>
      </c>
      <c r="J1544" s="50">
        <v>2163424</v>
      </c>
      <c r="K1544" s="50" t="s">
        <v>7</v>
      </c>
      <c r="L1544" s="50" t="s">
        <v>2661</v>
      </c>
      <c r="M1544" s="50" t="s">
        <v>143</v>
      </c>
      <c r="N1544" s="50" t="s">
        <v>6261</v>
      </c>
      <c r="O1544" s="50">
        <v>996272</v>
      </c>
      <c r="P1544" s="50" t="s">
        <v>7172</v>
      </c>
      <c r="Q1544" s="50" t="s">
        <v>5098</v>
      </c>
      <c r="R1544" s="50" t="s">
        <v>10</v>
      </c>
      <c r="S1544" s="50" t="s">
        <v>11034</v>
      </c>
      <c r="T1544" s="4" t="s">
        <v>11035</v>
      </c>
      <c r="U1544" s="4">
        <v>0</v>
      </c>
    </row>
    <row r="1545" spans="1:21" x14ac:dyDescent="0.25">
      <c r="A1545" s="44">
        <f>IF(IF(Helper_2!$C$3&lt;&gt;"",COUNTIF(G1545:H1545,"*"&amp;Helper_2!$C$3&amp;"*"),0)&gt;0,MAX($A$4:A1544)+1,0)</f>
        <v>0</v>
      </c>
      <c r="B1545" s="44">
        <v>1542</v>
      </c>
      <c r="C1545" s="44">
        <f>IF(E1545="","",IF(COUNTIF($G$4:G1545,G1545)=1,MAX($C$4:C1544)+1,""))</f>
        <v>1433</v>
      </c>
      <c r="D1545" s="44">
        <v>1542</v>
      </c>
      <c r="E1545" s="50" t="s">
        <v>5095</v>
      </c>
      <c r="F1545" s="50" t="s">
        <v>9030</v>
      </c>
      <c r="G1545" s="50" t="s">
        <v>3313</v>
      </c>
      <c r="H1545" s="50" t="s">
        <v>3313</v>
      </c>
      <c r="I1545" s="50" t="s">
        <v>2389</v>
      </c>
      <c r="J1545" s="50">
        <v>2163420</v>
      </c>
      <c r="K1545" s="50" t="s">
        <v>7</v>
      </c>
      <c r="L1545" s="50" t="s">
        <v>2661</v>
      </c>
      <c r="M1545" s="50" t="s">
        <v>143</v>
      </c>
      <c r="N1545" s="50" t="s">
        <v>6261</v>
      </c>
      <c r="O1545" s="50">
        <v>996272</v>
      </c>
      <c r="P1545" s="50" t="s">
        <v>7172</v>
      </c>
      <c r="Q1545" s="50" t="s">
        <v>5096</v>
      </c>
      <c r="R1545" s="50" t="s">
        <v>10</v>
      </c>
      <c r="S1545" s="50" t="s">
        <v>11032</v>
      </c>
      <c r="T1545" s="4" t="s">
        <v>11033</v>
      </c>
      <c r="U1545" s="4">
        <v>0</v>
      </c>
    </row>
    <row r="1546" spans="1:21" x14ac:dyDescent="0.25">
      <c r="A1546" s="44">
        <f>IF(IF(Helper_2!$C$3&lt;&gt;"",COUNTIF(G1546:H1546,"*"&amp;Helper_2!$C$3&amp;"*"),0)&gt;0,MAX($A$4:A1545)+1,0)</f>
        <v>0</v>
      </c>
      <c r="B1546" s="44">
        <v>1543</v>
      </c>
      <c r="C1546" s="44">
        <f>IF(E1546="","",IF(COUNTIF($G$4:G1546,G1546)=1,MAX($C$4:C1545)+1,""))</f>
        <v>1434</v>
      </c>
      <c r="D1546" s="44">
        <v>1543</v>
      </c>
      <c r="E1546" s="50" t="s">
        <v>5093</v>
      </c>
      <c r="F1546" s="50" t="s">
        <v>9029</v>
      </c>
      <c r="G1546" s="50" t="s">
        <v>3312</v>
      </c>
      <c r="H1546" s="50" t="s">
        <v>3312</v>
      </c>
      <c r="I1546" s="50" t="s">
        <v>2389</v>
      </c>
      <c r="J1546" s="50">
        <v>2163402</v>
      </c>
      <c r="K1546" s="50" t="s">
        <v>7</v>
      </c>
      <c r="L1546" s="50" t="s">
        <v>2661</v>
      </c>
      <c r="M1546" s="50" t="s">
        <v>143</v>
      </c>
      <c r="N1546" s="50" t="s">
        <v>6261</v>
      </c>
      <c r="O1546" s="50">
        <v>996272</v>
      </c>
      <c r="P1546" s="50" t="s">
        <v>7172</v>
      </c>
      <c r="Q1546" s="50" t="s">
        <v>5094</v>
      </c>
      <c r="R1546" s="50" t="s">
        <v>10</v>
      </c>
      <c r="S1546" s="50" t="s">
        <v>11030</v>
      </c>
      <c r="T1546" s="4" t="s">
        <v>11031</v>
      </c>
      <c r="U1546" s="4">
        <v>0</v>
      </c>
    </row>
    <row r="1547" spans="1:21" x14ac:dyDescent="0.25">
      <c r="A1547" s="44">
        <f>IF(IF(Helper_2!$C$3&lt;&gt;"",COUNTIF(G1547:H1547,"*"&amp;Helper_2!$C$3&amp;"*"),0)&gt;0,MAX($A$4:A1546)+1,0)</f>
        <v>0</v>
      </c>
      <c r="B1547" s="44">
        <v>1544</v>
      </c>
      <c r="C1547" s="44">
        <f>IF(E1547="","",IF(COUNTIF($G$4:G1547,G1547)=1,MAX($C$4:C1546)+1,""))</f>
        <v>1435</v>
      </c>
      <c r="D1547" s="44">
        <v>1544</v>
      </c>
      <c r="E1547" s="50" t="s">
        <v>5181</v>
      </c>
      <c r="F1547" s="50" t="s">
        <v>9174</v>
      </c>
      <c r="G1547" s="50" t="s">
        <v>2061</v>
      </c>
      <c r="H1547" s="50" t="s">
        <v>2061</v>
      </c>
      <c r="I1547" s="50" t="s">
        <v>2389</v>
      </c>
      <c r="J1547" s="50">
        <v>2163391</v>
      </c>
      <c r="K1547" s="50" t="s">
        <v>7</v>
      </c>
      <c r="L1547" s="50" t="s">
        <v>9</v>
      </c>
      <c r="M1547" s="50" t="s">
        <v>143</v>
      </c>
      <c r="N1547" s="50" t="s">
        <v>6261</v>
      </c>
      <c r="O1547" s="50">
        <v>996272</v>
      </c>
      <c r="P1547" s="50" t="s">
        <v>7172</v>
      </c>
      <c r="Q1547" s="50" t="s">
        <v>3365</v>
      </c>
      <c r="R1547" s="50" t="s">
        <v>10</v>
      </c>
      <c r="S1547" s="50" t="s">
        <v>11049</v>
      </c>
      <c r="T1547" s="4" t="s">
        <v>11049</v>
      </c>
      <c r="U1547" s="4">
        <v>2.5</v>
      </c>
    </row>
    <row r="1548" spans="1:21" x14ac:dyDescent="0.25">
      <c r="A1548" s="44">
        <f>IF(IF(Helper_2!$C$3&lt;&gt;"",COUNTIF(G1548:H1548,"*"&amp;Helper_2!$C$3&amp;"*"),0)&gt;0,MAX($A$4:A1547)+1,0)</f>
        <v>0</v>
      </c>
      <c r="B1548" s="44">
        <v>1545</v>
      </c>
      <c r="C1548" s="44">
        <f>IF(E1548="","",IF(COUNTIF($G$4:G1548,G1548)=1,MAX($C$4:C1547)+1,""))</f>
        <v>1436</v>
      </c>
      <c r="D1548" s="44">
        <v>1545</v>
      </c>
      <c r="E1548" s="50" t="s">
        <v>5179</v>
      </c>
      <c r="F1548" s="50" t="s">
        <v>9171</v>
      </c>
      <c r="G1548" s="50" t="s">
        <v>2059</v>
      </c>
      <c r="H1548" s="50" t="s">
        <v>2059</v>
      </c>
      <c r="I1548" s="50" t="s">
        <v>2389</v>
      </c>
      <c r="J1548" s="50">
        <v>2163372</v>
      </c>
      <c r="K1548" s="50" t="s">
        <v>7</v>
      </c>
      <c r="L1548" s="50" t="s">
        <v>9</v>
      </c>
      <c r="M1548" s="50" t="s">
        <v>143</v>
      </c>
      <c r="N1548" s="50" t="s">
        <v>6261</v>
      </c>
      <c r="O1548" s="50">
        <v>996272</v>
      </c>
      <c r="P1548" s="50" t="s">
        <v>7172</v>
      </c>
      <c r="Q1548" s="50" t="s">
        <v>808</v>
      </c>
      <c r="R1548" s="50" t="s">
        <v>10</v>
      </c>
      <c r="S1548" s="50" t="s">
        <v>11048</v>
      </c>
      <c r="T1548" s="4" t="s">
        <v>11048</v>
      </c>
      <c r="U1548" s="4">
        <v>1</v>
      </c>
    </row>
    <row r="1549" spans="1:21" x14ac:dyDescent="0.25">
      <c r="A1549" s="44">
        <f>IF(IF(Helper_2!$C$3&lt;&gt;"",COUNTIF(G1549:H1549,"*"&amp;Helper_2!$C$3&amp;"*"),0)&gt;0,MAX($A$4:A1548)+1,0)</f>
        <v>0</v>
      </c>
      <c r="B1549" s="44">
        <v>1546</v>
      </c>
      <c r="C1549" s="44">
        <f>IF(E1549="","",IF(COUNTIF($G$4:G1549,G1549)=1,MAX($C$4:C1548)+1,""))</f>
        <v>1437</v>
      </c>
      <c r="D1549" s="44">
        <v>1546</v>
      </c>
      <c r="E1549" s="50" t="s">
        <v>5178</v>
      </c>
      <c r="F1549" s="50" t="s">
        <v>9170</v>
      </c>
      <c r="G1549" s="50" t="s">
        <v>2058</v>
      </c>
      <c r="H1549" s="50" t="s">
        <v>2058</v>
      </c>
      <c r="I1549" s="50" t="s">
        <v>2389</v>
      </c>
      <c r="J1549" s="50">
        <v>2163364</v>
      </c>
      <c r="K1549" s="50" t="s">
        <v>7</v>
      </c>
      <c r="L1549" s="50" t="s">
        <v>9</v>
      </c>
      <c r="M1549" s="50" t="s">
        <v>143</v>
      </c>
      <c r="N1549" s="50" t="s">
        <v>6261</v>
      </c>
      <c r="O1549" s="50">
        <v>996272</v>
      </c>
      <c r="P1549" s="50" t="s">
        <v>7172</v>
      </c>
      <c r="Q1549" s="50" t="s">
        <v>807</v>
      </c>
      <c r="R1549" s="50" t="s">
        <v>10</v>
      </c>
      <c r="S1549" s="50" t="s">
        <v>11047</v>
      </c>
      <c r="T1549" s="4" t="s">
        <v>11047</v>
      </c>
      <c r="U1549" s="4">
        <v>1.5</v>
      </c>
    </row>
    <row r="1550" spans="1:21" x14ac:dyDescent="0.25">
      <c r="A1550" s="44">
        <f>IF(IF(Helper_2!$C$3&lt;&gt;"",COUNTIF(G1550:H1550,"*"&amp;Helper_2!$C$3&amp;"*"),0)&gt;0,MAX($A$4:A1549)+1,0)</f>
        <v>0</v>
      </c>
      <c r="B1550" s="44">
        <v>1547</v>
      </c>
      <c r="C1550" s="44">
        <f>IF(E1550="","",IF(COUNTIF($G$4:G1550,G1550)=1,MAX($C$4:C1549)+1,""))</f>
        <v>1438</v>
      </c>
      <c r="D1550" s="44">
        <v>1547</v>
      </c>
      <c r="E1550" s="50" t="s">
        <v>5432</v>
      </c>
      <c r="F1550" s="50" t="s">
        <v>9586</v>
      </c>
      <c r="G1550" s="50" t="s">
        <v>3559</v>
      </c>
      <c r="H1550" s="50" t="s">
        <v>3559</v>
      </c>
      <c r="I1550" s="50" t="s">
        <v>2389</v>
      </c>
      <c r="J1550" s="50">
        <v>2163335</v>
      </c>
      <c r="K1550" s="50" t="s">
        <v>7</v>
      </c>
      <c r="L1550" s="50" t="s">
        <v>2661</v>
      </c>
      <c r="M1550" s="50" t="s">
        <v>143</v>
      </c>
      <c r="N1550" s="50" t="s">
        <v>6261</v>
      </c>
      <c r="O1550" s="50">
        <v>996272</v>
      </c>
      <c r="P1550" s="50" t="s">
        <v>7172</v>
      </c>
      <c r="Q1550" s="50" t="s">
        <v>3560</v>
      </c>
      <c r="R1550" s="50" t="s">
        <v>15</v>
      </c>
      <c r="S1550" s="50" t="s">
        <v>11079</v>
      </c>
      <c r="T1550" s="4" t="s">
        <v>11079</v>
      </c>
      <c r="U1550" s="4">
        <v>7.3</v>
      </c>
    </row>
    <row r="1551" spans="1:21" x14ac:dyDescent="0.25">
      <c r="A1551" s="44">
        <f>IF(IF(Helper_2!$C$3&lt;&gt;"",COUNTIF(G1551:H1551,"*"&amp;Helper_2!$C$3&amp;"*"),0)&gt;0,MAX($A$4:A1550)+1,0)</f>
        <v>0</v>
      </c>
      <c r="B1551" s="44">
        <v>1548</v>
      </c>
      <c r="C1551" s="44">
        <f>IF(E1551="","",IF(COUNTIF($G$4:G1551,G1551)=1,MAX($C$4:C1550)+1,""))</f>
        <v>1439</v>
      </c>
      <c r="D1551" s="44">
        <v>1548</v>
      </c>
      <c r="E1551" s="50" t="s">
        <v>5431</v>
      </c>
      <c r="F1551" s="50" t="s">
        <v>9585</v>
      </c>
      <c r="G1551" s="50" t="s">
        <v>3557</v>
      </c>
      <c r="H1551" s="50" t="s">
        <v>3557</v>
      </c>
      <c r="I1551" s="50" t="s">
        <v>2389</v>
      </c>
      <c r="J1551" s="50">
        <v>2163323</v>
      </c>
      <c r="K1551" s="50" t="s">
        <v>7</v>
      </c>
      <c r="L1551" s="50" t="s">
        <v>2661</v>
      </c>
      <c r="M1551" s="50" t="s">
        <v>143</v>
      </c>
      <c r="N1551" s="50" t="s">
        <v>6261</v>
      </c>
      <c r="O1551" s="50">
        <v>996272</v>
      </c>
      <c r="P1551" s="50" t="s">
        <v>7172</v>
      </c>
      <c r="Q1551" s="50" t="s">
        <v>3558</v>
      </c>
      <c r="R1551" s="50" t="s">
        <v>15</v>
      </c>
      <c r="S1551" s="50" t="s">
        <v>11078</v>
      </c>
      <c r="T1551" s="4" t="s">
        <v>11078</v>
      </c>
      <c r="U1551" s="4">
        <v>0</v>
      </c>
    </row>
    <row r="1552" spans="1:21" x14ac:dyDescent="0.25">
      <c r="A1552" s="44">
        <f>IF(IF(Helper_2!$C$3&lt;&gt;"",COUNTIF(G1552:H1552,"*"&amp;Helper_2!$C$3&amp;"*"),0)&gt;0,MAX($A$4:A1551)+1,0)</f>
        <v>0</v>
      </c>
      <c r="B1552" s="44">
        <v>1549</v>
      </c>
      <c r="C1552" s="44">
        <f>IF(E1552="","",IF(COUNTIF($G$4:G1552,G1552)=1,MAX($C$4:C1551)+1,""))</f>
        <v>1440</v>
      </c>
      <c r="D1552" s="44">
        <v>1549</v>
      </c>
      <c r="E1552" s="50" t="s">
        <v>4950</v>
      </c>
      <c r="F1552" s="50" t="s">
        <v>8798</v>
      </c>
      <c r="G1552" s="50" t="s">
        <v>3210</v>
      </c>
      <c r="H1552" s="50" t="s">
        <v>3210</v>
      </c>
      <c r="I1552" s="50" t="s">
        <v>2389</v>
      </c>
      <c r="J1552" s="50">
        <v>2163302</v>
      </c>
      <c r="K1552" s="50" t="s">
        <v>7</v>
      </c>
      <c r="L1552" s="50" t="s">
        <v>2661</v>
      </c>
      <c r="M1552" s="50" t="s">
        <v>143</v>
      </c>
      <c r="N1552" s="50" t="s">
        <v>6261</v>
      </c>
      <c r="O1552" s="50">
        <v>996272</v>
      </c>
      <c r="P1552" s="50" t="s">
        <v>7172</v>
      </c>
      <c r="Q1552" s="50" t="s">
        <v>3211</v>
      </c>
      <c r="R1552" s="50" t="s">
        <v>15</v>
      </c>
      <c r="S1552" s="50" t="s">
        <v>11006</v>
      </c>
      <c r="T1552" s="4" t="s">
        <v>11006</v>
      </c>
      <c r="U1552" s="4">
        <v>6</v>
      </c>
    </row>
    <row r="1553" spans="1:21" x14ac:dyDescent="0.25">
      <c r="A1553" s="44">
        <f>IF(IF(Helper_2!$C$3&lt;&gt;"",COUNTIF(G1553:H1553,"*"&amp;Helper_2!$C$3&amp;"*"),0)&gt;0,MAX($A$4:A1552)+1,0)</f>
        <v>0</v>
      </c>
      <c r="B1553" s="44">
        <v>1550</v>
      </c>
      <c r="C1553" s="44">
        <f>IF(E1553="","",IF(COUNTIF($G$4:G1553,G1553)=1,MAX($C$4:C1552)+1,""))</f>
        <v>1441</v>
      </c>
      <c r="D1553" s="44">
        <v>1550</v>
      </c>
      <c r="E1553" s="50" t="s">
        <v>11872</v>
      </c>
      <c r="F1553" s="50" t="s">
        <v>8964</v>
      </c>
      <c r="G1553" s="50" t="s">
        <v>1981</v>
      </c>
      <c r="H1553" s="50" t="s">
        <v>1981</v>
      </c>
      <c r="I1553" s="50" t="s">
        <v>2389</v>
      </c>
      <c r="J1553" s="50">
        <v>2163300</v>
      </c>
      <c r="K1553" s="50" t="s">
        <v>7</v>
      </c>
      <c r="L1553" s="50" t="s">
        <v>9</v>
      </c>
      <c r="M1553" s="50" t="s">
        <v>143</v>
      </c>
      <c r="N1553" s="50" t="s">
        <v>6261</v>
      </c>
      <c r="O1553" s="50">
        <v>996272</v>
      </c>
      <c r="P1553" s="50" t="s">
        <v>7172</v>
      </c>
      <c r="Q1553" s="50" t="s">
        <v>11873</v>
      </c>
      <c r="R1553" s="50" t="s">
        <v>15</v>
      </c>
      <c r="S1553" s="50" t="s">
        <v>11017</v>
      </c>
      <c r="T1553" s="4" t="s">
        <v>11017</v>
      </c>
      <c r="U1553" s="4">
        <v>10</v>
      </c>
    </row>
    <row r="1554" spans="1:21" x14ac:dyDescent="0.25">
      <c r="A1554" s="44">
        <f>IF(IF(Helper_2!$C$3&lt;&gt;"",COUNTIF(G1554:H1554,"*"&amp;Helper_2!$C$3&amp;"*"),0)&gt;0,MAX($A$4:A1553)+1,0)</f>
        <v>0</v>
      </c>
      <c r="B1554" s="44">
        <v>1551</v>
      </c>
      <c r="C1554" s="44">
        <f>IF(E1554="","",IF(COUNTIF($G$4:G1554,G1554)=1,MAX($C$4:C1553)+1,""))</f>
        <v>1442</v>
      </c>
      <c r="D1554" s="44">
        <v>1551</v>
      </c>
      <c r="E1554" s="50" t="s">
        <v>5024</v>
      </c>
      <c r="F1554" s="50" t="s">
        <v>8929</v>
      </c>
      <c r="G1554" s="50" t="s">
        <v>1960</v>
      </c>
      <c r="H1554" s="50" t="s">
        <v>1960</v>
      </c>
      <c r="I1554" s="50" t="s">
        <v>2389</v>
      </c>
      <c r="J1554" s="50">
        <v>2163292</v>
      </c>
      <c r="K1554" s="50" t="s">
        <v>7</v>
      </c>
      <c r="L1554" s="50" t="s">
        <v>9</v>
      </c>
      <c r="M1554" s="50" t="s">
        <v>143</v>
      </c>
      <c r="N1554" s="50" t="s">
        <v>6261</v>
      </c>
      <c r="O1554" s="50">
        <v>996272</v>
      </c>
      <c r="P1554" s="50" t="s">
        <v>7172</v>
      </c>
      <c r="Q1554" s="50" t="s">
        <v>724</v>
      </c>
      <c r="R1554" s="50" t="s">
        <v>15</v>
      </c>
      <c r="S1554" s="50" t="s">
        <v>11874</v>
      </c>
      <c r="T1554" s="4" t="s">
        <v>11011</v>
      </c>
      <c r="U1554" s="4">
        <v>13</v>
      </c>
    </row>
    <row r="1555" spans="1:21" x14ac:dyDescent="0.25">
      <c r="A1555" s="44">
        <f>IF(IF(Helper_2!$C$3&lt;&gt;"",COUNTIF(G1555:H1555,"*"&amp;Helper_2!$C$3&amp;"*"),0)&gt;0,MAX($A$4:A1554)+1,0)</f>
        <v>0</v>
      </c>
      <c r="B1555" s="44">
        <v>1552</v>
      </c>
      <c r="C1555" s="44">
        <f>IF(E1555="","",IF(COUNTIF($G$4:G1555,G1555)=1,MAX($C$4:C1554)+1,""))</f>
        <v>1443</v>
      </c>
      <c r="D1555" s="44">
        <v>1552</v>
      </c>
      <c r="E1555" s="50" t="s">
        <v>5048</v>
      </c>
      <c r="F1555" s="50" t="s">
        <v>8963</v>
      </c>
      <c r="G1555" s="50" t="s">
        <v>1979</v>
      </c>
      <c r="H1555" s="50" t="s">
        <v>1979</v>
      </c>
      <c r="I1555" s="50" t="s">
        <v>2389</v>
      </c>
      <c r="J1555" s="50">
        <v>2163277</v>
      </c>
      <c r="K1555" s="50" t="s">
        <v>7</v>
      </c>
      <c r="L1555" s="50" t="s">
        <v>9</v>
      </c>
      <c r="M1555" s="50" t="s">
        <v>143</v>
      </c>
      <c r="N1555" s="50" t="s">
        <v>6261</v>
      </c>
      <c r="O1555" s="50">
        <v>996272</v>
      </c>
      <c r="P1555" s="50" t="s">
        <v>7172</v>
      </c>
      <c r="Q1555" s="50" t="s">
        <v>740</v>
      </c>
      <c r="R1555" s="50" t="s">
        <v>15</v>
      </c>
      <c r="S1555" s="50" t="s">
        <v>11016</v>
      </c>
      <c r="T1555" s="4" t="s">
        <v>11016</v>
      </c>
      <c r="U1555" s="4">
        <v>24</v>
      </c>
    </row>
    <row r="1556" spans="1:21" x14ac:dyDescent="0.25">
      <c r="A1556" s="44">
        <f>IF(IF(Helper_2!$C$3&lt;&gt;"",COUNTIF(G1556:H1556,"*"&amp;Helper_2!$C$3&amp;"*"),0)&gt;0,MAX($A$4:A1555)+1,0)</f>
        <v>0</v>
      </c>
      <c r="B1556" s="44">
        <v>1553</v>
      </c>
      <c r="C1556" s="44">
        <f>IF(E1556="","",IF(COUNTIF($G$4:G1556,G1556)=1,MAX($C$4:C1555)+1,""))</f>
        <v>1444</v>
      </c>
      <c r="D1556" s="44">
        <v>1553</v>
      </c>
      <c r="E1556" s="50" t="s">
        <v>5216</v>
      </c>
      <c r="F1556" s="50" t="s">
        <v>9211</v>
      </c>
      <c r="G1556" s="50" t="s">
        <v>2090</v>
      </c>
      <c r="H1556" s="50" t="s">
        <v>2090</v>
      </c>
      <c r="I1556" s="50" t="s">
        <v>2389</v>
      </c>
      <c r="J1556" s="50">
        <v>2163274</v>
      </c>
      <c r="K1556" s="50" t="s">
        <v>7</v>
      </c>
      <c r="L1556" s="50" t="s">
        <v>9</v>
      </c>
      <c r="M1556" s="50" t="s">
        <v>143</v>
      </c>
      <c r="N1556" s="50" t="s">
        <v>6261</v>
      </c>
      <c r="O1556" s="50">
        <v>996272</v>
      </c>
      <c r="P1556" s="50" t="s">
        <v>7172</v>
      </c>
      <c r="Q1556" s="50" t="s">
        <v>835</v>
      </c>
      <c r="R1556" s="50" t="s">
        <v>15</v>
      </c>
      <c r="S1556" s="50" t="s">
        <v>11057</v>
      </c>
      <c r="T1556" s="4" t="s">
        <v>11057</v>
      </c>
      <c r="U1556" s="4">
        <v>18.64</v>
      </c>
    </row>
    <row r="1557" spans="1:21" x14ac:dyDescent="0.25">
      <c r="A1557" s="44">
        <f>IF(IF(Helper_2!$C$3&lt;&gt;"",COUNTIF(G1557:H1557,"*"&amp;Helper_2!$C$3&amp;"*"),0)&gt;0,MAX($A$4:A1556)+1,0)</f>
        <v>0</v>
      </c>
      <c r="B1557" s="44">
        <v>1554</v>
      </c>
      <c r="C1557" s="44">
        <f>IF(E1557="","",IF(COUNTIF($G$4:G1557,G1557)=1,MAX($C$4:C1556)+1,""))</f>
        <v>1445</v>
      </c>
      <c r="D1557" s="44">
        <v>1554</v>
      </c>
      <c r="E1557" s="50" t="s">
        <v>5217</v>
      </c>
      <c r="F1557" s="50" t="s">
        <v>9212</v>
      </c>
      <c r="G1557" s="50" t="s">
        <v>3381</v>
      </c>
      <c r="H1557" s="50" t="s">
        <v>3381</v>
      </c>
      <c r="I1557" s="50" t="s">
        <v>2389</v>
      </c>
      <c r="J1557" s="50">
        <v>2163263</v>
      </c>
      <c r="K1557" s="50" t="s">
        <v>7</v>
      </c>
      <c r="L1557" s="50" t="s">
        <v>2661</v>
      </c>
      <c r="M1557" s="50" t="s">
        <v>143</v>
      </c>
      <c r="N1557" s="50" t="s">
        <v>6261</v>
      </c>
      <c r="O1557" s="50">
        <v>996272</v>
      </c>
      <c r="P1557" s="50" t="s">
        <v>7172</v>
      </c>
      <c r="Q1557" s="50" t="s">
        <v>3382</v>
      </c>
      <c r="R1557" s="50" t="s">
        <v>15</v>
      </c>
      <c r="S1557" s="50" t="s">
        <v>11058</v>
      </c>
      <c r="T1557" s="4" t="s">
        <v>11058</v>
      </c>
      <c r="U1557" s="4">
        <v>19</v>
      </c>
    </row>
    <row r="1558" spans="1:21" x14ac:dyDescent="0.25">
      <c r="A1558" s="44">
        <f>IF(IF(Helper_2!$C$3&lt;&gt;"",COUNTIF(G1558:H1558,"*"&amp;Helper_2!$C$3&amp;"*"),0)&gt;0,MAX($A$4:A1557)+1,0)</f>
        <v>0</v>
      </c>
      <c r="B1558" s="44">
        <v>1555</v>
      </c>
      <c r="C1558" s="44">
        <f>IF(E1558="","",IF(COUNTIF($G$4:G1558,G1558)=1,MAX($C$4:C1557)+1,""))</f>
        <v>1446</v>
      </c>
      <c r="D1558" s="44">
        <v>1555</v>
      </c>
      <c r="E1558" s="50" t="s">
        <v>5184</v>
      </c>
      <c r="F1558" s="50" t="s">
        <v>9177</v>
      </c>
      <c r="G1558" s="50" t="s">
        <v>2064</v>
      </c>
      <c r="H1558" s="50" t="s">
        <v>2064</v>
      </c>
      <c r="I1558" s="50" t="s">
        <v>2389</v>
      </c>
      <c r="J1558" s="50">
        <v>2163256</v>
      </c>
      <c r="K1558" s="50" t="s">
        <v>7</v>
      </c>
      <c r="L1558" s="50" t="s">
        <v>9</v>
      </c>
      <c r="M1558" s="50" t="s">
        <v>143</v>
      </c>
      <c r="N1558" s="50" t="s">
        <v>6261</v>
      </c>
      <c r="O1558" s="50">
        <v>996272</v>
      </c>
      <c r="P1558" s="50" t="s">
        <v>7172</v>
      </c>
      <c r="Q1558" s="50" t="s">
        <v>812</v>
      </c>
      <c r="R1558" s="50" t="s">
        <v>10</v>
      </c>
      <c r="S1558" s="50" t="s">
        <v>11875</v>
      </c>
      <c r="T1558" s="4" t="s">
        <v>11052</v>
      </c>
      <c r="U1558" s="4">
        <v>1.7</v>
      </c>
    </row>
    <row r="1559" spans="1:21" x14ac:dyDescent="0.25">
      <c r="A1559" s="44">
        <f>IF(IF(Helper_2!$C$3&lt;&gt;"",COUNTIF(G1559:H1559,"*"&amp;Helper_2!$C$3&amp;"*"),0)&gt;0,MAX($A$4:A1558)+1,0)</f>
        <v>0</v>
      </c>
      <c r="B1559" s="44">
        <v>1556</v>
      </c>
      <c r="C1559" s="44">
        <f>IF(E1559="","",IF(COUNTIF($G$4:G1559,G1559)=1,MAX($C$4:C1558)+1,""))</f>
        <v>1447</v>
      </c>
      <c r="D1559" s="44">
        <v>1556</v>
      </c>
      <c r="E1559" s="50" t="s">
        <v>5201</v>
      </c>
      <c r="F1559" s="50" t="s">
        <v>9199</v>
      </c>
      <c r="G1559" s="50" t="s">
        <v>2076</v>
      </c>
      <c r="H1559" s="50" t="s">
        <v>2076</v>
      </c>
      <c r="I1559" s="50" t="s">
        <v>2389</v>
      </c>
      <c r="J1559" s="50">
        <v>2163252</v>
      </c>
      <c r="K1559" s="50" t="s">
        <v>7</v>
      </c>
      <c r="L1559" s="50" t="s">
        <v>9</v>
      </c>
      <c r="M1559" s="50" t="s">
        <v>143</v>
      </c>
      <c r="N1559" s="50" t="s">
        <v>6261</v>
      </c>
      <c r="O1559" s="50">
        <v>996272</v>
      </c>
      <c r="P1559" s="50" t="s">
        <v>7172</v>
      </c>
      <c r="Q1559" s="50" t="s">
        <v>3378</v>
      </c>
      <c r="R1559" s="50" t="s">
        <v>10</v>
      </c>
      <c r="S1559" s="50" t="s">
        <v>11054</v>
      </c>
      <c r="T1559" s="4" t="s">
        <v>11054</v>
      </c>
      <c r="U1559" s="4">
        <v>2.5</v>
      </c>
    </row>
    <row r="1560" spans="1:21" x14ac:dyDescent="0.25">
      <c r="A1560" s="44">
        <f>IF(IF(Helper_2!$C$3&lt;&gt;"",COUNTIF(G1560:H1560,"*"&amp;Helper_2!$C$3&amp;"*"),0)&gt;0,MAX($A$4:A1559)+1,0)</f>
        <v>0</v>
      </c>
      <c r="B1560" s="44">
        <v>1557</v>
      </c>
      <c r="C1560" s="44">
        <f>IF(E1560="","",IF(COUNTIF($G$4:G1560,G1560)=1,MAX($C$4:C1559)+1,""))</f>
        <v>1448</v>
      </c>
      <c r="D1560" s="44">
        <v>1557</v>
      </c>
      <c r="E1560" s="50" t="s">
        <v>5050</v>
      </c>
      <c r="F1560" s="50" t="s">
        <v>8965</v>
      </c>
      <c r="G1560" s="50" t="s">
        <v>3277</v>
      </c>
      <c r="H1560" s="50" t="s">
        <v>3277</v>
      </c>
      <c r="I1560" s="50" t="s">
        <v>2389</v>
      </c>
      <c r="J1560" s="50">
        <v>2163250</v>
      </c>
      <c r="K1560" s="50" t="s">
        <v>7</v>
      </c>
      <c r="L1560" s="50" t="s">
        <v>2661</v>
      </c>
      <c r="M1560" s="50" t="s">
        <v>143</v>
      </c>
      <c r="N1560" s="50" t="s">
        <v>6261</v>
      </c>
      <c r="O1560" s="50">
        <v>996272</v>
      </c>
      <c r="P1560" s="50" t="s">
        <v>7172</v>
      </c>
      <c r="Q1560" s="50" t="s">
        <v>3278</v>
      </c>
      <c r="R1560" s="50" t="s">
        <v>10</v>
      </c>
      <c r="S1560" s="50" t="s">
        <v>11018</v>
      </c>
      <c r="T1560" s="4" t="s">
        <v>11018</v>
      </c>
      <c r="U1560" s="4">
        <v>84</v>
      </c>
    </row>
    <row r="1561" spans="1:21" x14ac:dyDescent="0.25">
      <c r="A1561" s="44">
        <f>IF(IF(Helper_2!$C$3&lt;&gt;"",COUNTIF(G1561:H1561,"*"&amp;Helper_2!$C$3&amp;"*"),0)&gt;0,MAX($A$4:A1560)+1,0)</f>
        <v>0</v>
      </c>
      <c r="B1561" s="44">
        <v>1558</v>
      </c>
      <c r="C1561" s="44">
        <f>IF(E1561="","",IF(COUNTIF($G$4:G1561,G1561)=1,MAX($C$4:C1560)+1,""))</f>
        <v>1449</v>
      </c>
      <c r="D1561" s="44">
        <v>1558</v>
      </c>
      <c r="E1561" s="50" t="s">
        <v>5183</v>
      </c>
      <c r="F1561" s="50" t="s">
        <v>9176</v>
      </c>
      <c r="G1561" s="50" t="s">
        <v>2063</v>
      </c>
      <c r="H1561" s="50" t="s">
        <v>2063</v>
      </c>
      <c r="I1561" s="50" t="s">
        <v>2389</v>
      </c>
      <c r="J1561" s="50">
        <v>2163249</v>
      </c>
      <c r="K1561" s="50" t="s">
        <v>7</v>
      </c>
      <c r="L1561" s="50" t="s">
        <v>9</v>
      </c>
      <c r="M1561" s="50" t="s">
        <v>143</v>
      </c>
      <c r="N1561" s="50" t="s">
        <v>6261</v>
      </c>
      <c r="O1561" s="50">
        <v>996272</v>
      </c>
      <c r="P1561" s="50" t="s">
        <v>7172</v>
      </c>
      <c r="Q1561" s="50" t="s">
        <v>811</v>
      </c>
      <c r="R1561" s="50" t="s">
        <v>10</v>
      </c>
      <c r="S1561" s="50" t="s">
        <v>11051</v>
      </c>
      <c r="T1561" s="4" t="s">
        <v>11051</v>
      </c>
      <c r="U1561" s="4">
        <v>1</v>
      </c>
    </row>
    <row r="1562" spans="1:21" x14ac:dyDescent="0.25">
      <c r="A1562" s="44">
        <f>IF(IF(Helper_2!$C$3&lt;&gt;"",COUNTIF(G1562:H1562,"*"&amp;Helper_2!$C$3&amp;"*"),0)&gt;0,MAX($A$4:A1561)+1,0)</f>
        <v>0</v>
      </c>
      <c r="B1562" s="44">
        <v>1559</v>
      </c>
      <c r="C1562" s="44">
        <f>IF(E1562="","",IF(COUNTIF($G$4:G1562,G1562)=1,MAX($C$4:C1561)+1,""))</f>
        <v>1450</v>
      </c>
      <c r="D1562" s="44">
        <v>1559</v>
      </c>
      <c r="E1562" s="50" t="s">
        <v>5182</v>
      </c>
      <c r="F1562" s="50" t="s">
        <v>9175</v>
      </c>
      <c r="G1562" s="50" t="s">
        <v>2062</v>
      </c>
      <c r="H1562" s="50" t="s">
        <v>2062</v>
      </c>
      <c r="I1562" s="50" t="s">
        <v>2389</v>
      </c>
      <c r="J1562" s="50">
        <v>2163247</v>
      </c>
      <c r="K1562" s="50" t="s">
        <v>7</v>
      </c>
      <c r="L1562" s="50" t="s">
        <v>9</v>
      </c>
      <c r="M1562" s="50" t="s">
        <v>143</v>
      </c>
      <c r="N1562" s="50" t="s">
        <v>6261</v>
      </c>
      <c r="O1562" s="50">
        <v>996272</v>
      </c>
      <c r="P1562" s="50" t="s">
        <v>7172</v>
      </c>
      <c r="Q1562" s="50" t="s">
        <v>810</v>
      </c>
      <c r="R1562" s="50" t="s">
        <v>10</v>
      </c>
      <c r="S1562" s="50" t="s">
        <v>11050</v>
      </c>
      <c r="T1562" s="4" t="s">
        <v>11050</v>
      </c>
      <c r="U1562" s="4">
        <v>1.5</v>
      </c>
    </row>
    <row r="1563" spans="1:21" x14ac:dyDescent="0.25">
      <c r="A1563" s="44">
        <f>IF(IF(Helper_2!$C$3&lt;&gt;"",COUNTIF(G1563:H1563,"*"&amp;Helper_2!$C$3&amp;"*"),0)&gt;0,MAX($A$4:A1562)+1,0)</f>
        <v>0</v>
      </c>
      <c r="B1563" s="44">
        <v>1560</v>
      </c>
      <c r="C1563" s="44">
        <f>IF(E1563="","",IF(COUNTIF($G$4:G1563,G1563)=1,MAX($C$4:C1562)+1,""))</f>
        <v>1451</v>
      </c>
      <c r="D1563" s="44">
        <v>1560</v>
      </c>
      <c r="E1563" s="50" t="s">
        <v>4880</v>
      </c>
      <c r="F1563" s="50" t="s">
        <v>8702</v>
      </c>
      <c r="G1563" s="50" t="s">
        <v>1855</v>
      </c>
      <c r="H1563" s="50" t="s">
        <v>1855</v>
      </c>
      <c r="I1563" s="50" t="s">
        <v>2389</v>
      </c>
      <c r="J1563" s="50">
        <v>2163243</v>
      </c>
      <c r="K1563" s="50" t="s">
        <v>7</v>
      </c>
      <c r="L1563" s="50" t="s">
        <v>9</v>
      </c>
      <c r="M1563" s="50" t="s">
        <v>143</v>
      </c>
      <c r="N1563" s="50" t="s">
        <v>6263</v>
      </c>
      <c r="O1563" s="50">
        <v>949185</v>
      </c>
      <c r="P1563" s="50" t="s">
        <v>6352</v>
      </c>
      <c r="Q1563" s="50" t="s">
        <v>3180</v>
      </c>
      <c r="R1563" s="50" t="s">
        <v>10</v>
      </c>
      <c r="S1563" s="50" t="s">
        <v>8703</v>
      </c>
      <c r="T1563" s="4" t="s">
        <v>8703</v>
      </c>
      <c r="U1563" s="4">
        <v>0.13</v>
      </c>
    </row>
    <row r="1564" spans="1:21" x14ac:dyDescent="0.25">
      <c r="A1564" s="44">
        <f>IF(IF(Helper_2!$C$3&lt;&gt;"",COUNTIF(G1564:H1564,"*"&amp;Helper_2!$C$3&amp;"*"),0)&gt;0,MAX($A$4:A1563)+1,0)</f>
        <v>0</v>
      </c>
      <c r="B1564" s="44">
        <v>1561</v>
      </c>
      <c r="C1564" s="44">
        <f>IF(E1564="","",IF(COUNTIF($G$4:G1564,G1564)=1,MAX($C$4:C1563)+1,""))</f>
        <v>1452</v>
      </c>
      <c r="D1564" s="44">
        <v>1561</v>
      </c>
      <c r="E1564" s="50" t="s">
        <v>5951</v>
      </c>
      <c r="F1564" s="50" t="s">
        <v>10470</v>
      </c>
      <c r="G1564" s="50" t="s">
        <v>1171</v>
      </c>
      <c r="H1564" s="50" t="s">
        <v>5952</v>
      </c>
      <c r="I1564" s="50" t="s">
        <v>2388</v>
      </c>
      <c r="J1564" s="50">
        <v>2163218</v>
      </c>
      <c r="K1564" s="50" t="s">
        <v>7</v>
      </c>
      <c r="L1564" s="50" t="s">
        <v>9</v>
      </c>
      <c r="M1564" s="50" t="s">
        <v>3866</v>
      </c>
      <c r="N1564" s="50" t="s">
        <v>6283</v>
      </c>
      <c r="O1564" s="50">
        <v>1131134</v>
      </c>
      <c r="P1564" s="50" t="s">
        <v>6609</v>
      </c>
      <c r="Q1564" s="50" t="s">
        <v>111</v>
      </c>
      <c r="R1564" s="50" t="s">
        <v>15</v>
      </c>
      <c r="S1564" s="50" t="s">
        <v>10471</v>
      </c>
      <c r="T1564" s="4" t="s">
        <v>10471</v>
      </c>
      <c r="U1564" s="4">
        <v>0.82</v>
      </c>
    </row>
    <row r="1565" spans="1:21" x14ac:dyDescent="0.25">
      <c r="A1565" s="44">
        <f>IF(IF(Helper_2!$C$3&lt;&gt;"",COUNTIF(G1565:H1565,"*"&amp;Helper_2!$C$3&amp;"*"),0)&gt;0,MAX($A$4:A1564)+1,0)</f>
        <v>0</v>
      </c>
      <c r="B1565" s="44">
        <v>1562</v>
      </c>
      <c r="C1565" s="44">
        <f>IF(E1565="","",IF(COUNTIF($G$4:G1565,G1565)=1,MAX($C$4:C1564)+1,""))</f>
        <v>1453</v>
      </c>
      <c r="D1565" s="44">
        <v>1562</v>
      </c>
      <c r="E1565" s="50" t="s">
        <v>5636</v>
      </c>
      <c r="F1565" s="50" t="s">
        <v>9897</v>
      </c>
      <c r="G1565" s="50" t="s">
        <v>3726</v>
      </c>
      <c r="H1565" s="50" t="s">
        <v>3726</v>
      </c>
      <c r="I1565" s="50" t="s">
        <v>2389</v>
      </c>
      <c r="J1565" s="50">
        <v>2163157</v>
      </c>
      <c r="K1565" s="50" t="s">
        <v>7</v>
      </c>
      <c r="L1565" s="50" t="s">
        <v>2661</v>
      </c>
      <c r="M1565" s="50" t="s">
        <v>143</v>
      </c>
      <c r="N1565" s="50" t="s">
        <v>6263</v>
      </c>
      <c r="O1565" s="50">
        <v>955874</v>
      </c>
      <c r="P1565" s="50" t="s">
        <v>6410</v>
      </c>
      <c r="Q1565" s="50" t="s">
        <v>3727</v>
      </c>
      <c r="R1565" s="50" t="s">
        <v>10</v>
      </c>
      <c r="S1565" s="50" t="s">
        <v>9898</v>
      </c>
      <c r="T1565" s="4" t="s">
        <v>9898</v>
      </c>
      <c r="U1565" s="4">
        <v>0.01</v>
      </c>
    </row>
    <row r="1566" spans="1:21" x14ac:dyDescent="0.25">
      <c r="A1566" s="44">
        <f>IF(IF(Helper_2!$C$3&lt;&gt;"",COUNTIF(G1566:H1566,"*"&amp;Helper_2!$C$3&amp;"*"),0)&gt;0,MAX($A$4:A1565)+1,0)</f>
        <v>0</v>
      </c>
      <c r="B1566" s="44">
        <v>1563</v>
      </c>
      <c r="C1566" s="44">
        <f>IF(E1566="","",IF(COUNTIF($G$4:G1566,G1566)=1,MAX($C$4:C1565)+1,""))</f>
        <v>1454</v>
      </c>
      <c r="D1566" s="44">
        <v>1563</v>
      </c>
      <c r="E1566" s="50" t="s">
        <v>5635</v>
      </c>
      <c r="F1566" s="50" t="s">
        <v>9895</v>
      </c>
      <c r="G1566" s="50" t="s">
        <v>2332</v>
      </c>
      <c r="H1566" s="50" t="s">
        <v>2332</v>
      </c>
      <c r="I1566" s="50" t="s">
        <v>2389</v>
      </c>
      <c r="J1566" s="50">
        <v>2163153</v>
      </c>
      <c r="K1566" s="50" t="s">
        <v>7</v>
      </c>
      <c r="L1566" s="50" t="s">
        <v>2661</v>
      </c>
      <c r="M1566" s="50" t="s">
        <v>143</v>
      </c>
      <c r="N1566" s="50" t="s">
        <v>6263</v>
      </c>
      <c r="O1566" s="50">
        <v>955874</v>
      </c>
      <c r="P1566" s="50" t="s">
        <v>6410</v>
      </c>
      <c r="Q1566" s="50" t="s">
        <v>1010</v>
      </c>
      <c r="R1566" s="50" t="s">
        <v>10</v>
      </c>
      <c r="S1566" s="50" t="s">
        <v>9896</v>
      </c>
      <c r="T1566" s="4" t="s">
        <v>9896</v>
      </c>
      <c r="U1566" s="4">
        <v>7.0000000000000007E-2</v>
      </c>
    </row>
    <row r="1567" spans="1:21" x14ac:dyDescent="0.25">
      <c r="A1567" s="44">
        <f>IF(IF(Helper_2!$C$3&lt;&gt;"",COUNTIF(G1567:H1567,"*"&amp;Helper_2!$C$3&amp;"*"),0)&gt;0,MAX($A$4:A1566)+1,0)</f>
        <v>0</v>
      </c>
      <c r="B1567" s="44">
        <v>1564</v>
      </c>
      <c r="C1567" s="44">
        <f>IF(E1567="","",IF(COUNTIF($G$4:G1567,G1567)=1,MAX($C$4:C1566)+1,""))</f>
        <v>1455</v>
      </c>
      <c r="D1567" s="44">
        <v>1564</v>
      </c>
      <c r="E1567" s="50" t="s">
        <v>5634</v>
      </c>
      <c r="F1567" s="50" t="s">
        <v>9893</v>
      </c>
      <c r="G1567" s="50" t="s">
        <v>3724</v>
      </c>
      <c r="H1567" s="50" t="s">
        <v>3724</v>
      </c>
      <c r="I1567" s="50" t="s">
        <v>2389</v>
      </c>
      <c r="J1567" s="50">
        <v>2163151</v>
      </c>
      <c r="K1567" s="50" t="s">
        <v>7</v>
      </c>
      <c r="L1567" s="50" t="s">
        <v>2661</v>
      </c>
      <c r="M1567" s="50" t="s">
        <v>143</v>
      </c>
      <c r="N1567" s="50" t="s">
        <v>6263</v>
      </c>
      <c r="O1567" s="50">
        <v>955874</v>
      </c>
      <c r="P1567" s="50" t="s">
        <v>6410</v>
      </c>
      <c r="Q1567" s="50" t="s">
        <v>3725</v>
      </c>
      <c r="R1567" s="50" t="s">
        <v>10</v>
      </c>
      <c r="S1567" s="50" t="s">
        <v>9894</v>
      </c>
      <c r="T1567" s="4" t="s">
        <v>9894</v>
      </c>
      <c r="U1567" s="4">
        <v>0.01</v>
      </c>
    </row>
    <row r="1568" spans="1:21" x14ac:dyDescent="0.25">
      <c r="A1568" s="44">
        <f>IF(IF(Helper_2!$C$3&lt;&gt;"",COUNTIF(G1568:H1568,"*"&amp;Helper_2!$C$3&amp;"*"),0)&gt;0,MAX($A$4:A1567)+1,0)</f>
        <v>0</v>
      </c>
      <c r="B1568" s="44">
        <v>1565</v>
      </c>
      <c r="C1568" s="44">
        <f>IF(E1568="","",IF(COUNTIF($G$4:G1568,G1568)=1,MAX($C$4:C1567)+1,""))</f>
        <v>1456</v>
      </c>
      <c r="D1568" s="44">
        <v>1565</v>
      </c>
      <c r="E1568" s="50" t="s">
        <v>5633</v>
      </c>
      <c r="F1568" s="50" t="s">
        <v>9891</v>
      </c>
      <c r="G1568" s="50" t="s">
        <v>2331</v>
      </c>
      <c r="H1568" s="50" t="s">
        <v>2331</v>
      </c>
      <c r="I1568" s="50" t="s">
        <v>2389</v>
      </c>
      <c r="J1568" s="50">
        <v>2163111</v>
      </c>
      <c r="K1568" s="50" t="s">
        <v>7</v>
      </c>
      <c r="L1568" s="50" t="s">
        <v>9</v>
      </c>
      <c r="M1568" s="50" t="s">
        <v>143</v>
      </c>
      <c r="N1568" s="50" t="s">
        <v>6263</v>
      </c>
      <c r="O1568" s="50">
        <v>955874</v>
      </c>
      <c r="P1568" s="50" t="s">
        <v>6410</v>
      </c>
      <c r="Q1568" s="50" t="s">
        <v>1009</v>
      </c>
      <c r="R1568" s="50" t="s">
        <v>10</v>
      </c>
      <c r="S1568" s="50" t="s">
        <v>9892</v>
      </c>
      <c r="T1568" s="4" t="s">
        <v>9892</v>
      </c>
      <c r="U1568" s="4">
        <v>0.03</v>
      </c>
    </row>
    <row r="1569" spans="1:21" x14ac:dyDescent="0.25">
      <c r="A1569" s="44">
        <f>IF(IF(Helper_2!$C$3&lt;&gt;"",COUNTIF(G1569:H1569,"*"&amp;Helper_2!$C$3&amp;"*"),0)&gt;0,MAX($A$4:A1568)+1,0)</f>
        <v>0</v>
      </c>
      <c r="B1569" s="44">
        <v>1566</v>
      </c>
      <c r="C1569" s="44">
        <f>IF(E1569="","",IF(COUNTIF($G$4:G1569,G1569)=1,MAX($C$4:C1568)+1,""))</f>
        <v>1457</v>
      </c>
      <c r="D1569" s="44">
        <v>1566</v>
      </c>
      <c r="E1569" s="50" t="s">
        <v>5632</v>
      </c>
      <c r="F1569" s="50" t="s">
        <v>9889</v>
      </c>
      <c r="G1569" s="50" t="s">
        <v>2330</v>
      </c>
      <c r="H1569" s="50" t="s">
        <v>2330</v>
      </c>
      <c r="I1569" s="50" t="s">
        <v>2389</v>
      </c>
      <c r="J1569" s="50">
        <v>2163097</v>
      </c>
      <c r="K1569" s="50" t="s">
        <v>7</v>
      </c>
      <c r="L1569" s="50" t="s">
        <v>9</v>
      </c>
      <c r="M1569" s="50" t="s">
        <v>143</v>
      </c>
      <c r="N1569" s="50" t="s">
        <v>6263</v>
      </c>
      <c r="O1569" s="50">
        <v>955874</v>
      </c>
      <c r="P1569" s="50" t="s">
        <v>6410</v>
      </c>
      <c r="Q1569" s="50" t="s">
        <v>1008</v>
      </c>
      <c r="R1569" s="50" t="s">
        <v>15</v>
      </c>
      <c r="S1569" s="50" t="s">
        <v>9890</v>
      </c>
      <c r="T1569" s="4" t="s">
        <v>9890</v>
      </c>
      <c r="U1569" s="4">
        <v>1.3</v>
      </c>
    </row>
    <row r="1570" spans="1:21" x14ac:dyDescent="0.25">
      <c r="A1570" s="44">
        <f>IF(IF(Helper_2!$C$3&lt;&gt;"",COUNTIF(G1570:H1570,"*"&amp;Helper_2!$C$3&amp;"*"),0)&gt;0,MAX($A$4:A1569)+1,0)</f>
        <v>0</v>
      </c>
      <c r="B1570" s="44">
        <v>1567</v>
      </c>
      <c r="C1570" s="44">
        <f>IF(E1570="","",IF(COUNTIF($G$4:G1570,G1570)=1,MAX($C$4:C1569)+1,""))</f>
        <v>1458</v>
      </c>
      <c r="D1570" s="44">
        <v>1567</v>
      </c>
      <c r="E1570" s="50" t="s">
        <v>4878</v>
      </c>
      <c r="F1570" s="50" t="s">
        <v>8698</v>
      </c>
      <c r="G1570" s="50" t="s">
        <v>1853</v>
      </c>
      <c r="H1570" s="50" t="s">
        <v>1853</v>
      </c>
      <c r="I1570" s="50" t="s">
        <v>2389</v>
      </c>
      <c r="J1570" s="50">
        <v>2163083</v>
      </c>
      <c r="K1570" s="50" t="s">
        <v>7</v>
      </c>
      <c r="L1570" s="50" t="s">
        <v>9</v>
      </c>
      <c r="M1570" s="50" t="s">
        <v>143</v>
      </c>
      <c r="N1570" s="50" t="s">
        <v>6263</v>
      </c>
      <c r="O1570" s="50">
        <v>949185</v>
      </c>
      <c r="P1570" s="50" t="s">
        <v>6352</v>
      </c>
      <c r="Q1570" s="50" t="s">
        <v>3179</v>
      </c>
      <c r="R1570" s="50" t="s">
        <v>15</v>
      </c>
      <c r="S1570" s="50" t="s">
        <v>8699</v>
      </c>
      <c r="T1570" s="4" t="s">
        <v>8699</v>
      </c>
      <c r="U1570" s="4">
        <v>1.37</v>
      </c>
    </row>
    <row r="1571" spans="1:21" x14ac:dyDescent="0.25">
      <c r="A1571" s="44">
        <f>IF(IF(Helper_2!$C$3&lt;&gt;"",COUNTIF(G1571:H1571,"*"&amp;Helper_2!$C$3&amp;"*"),0)&gt;0,MAX($A$4:A1570)+1,0)</f>
        <v>0</v>
      </c>
      <c r="B1571" s="44">
        <v>1568</v>
      </c>
      <c r="C1571" s="44">
        <f>IF(E1571="","",IF(COUNTIF($G$4:G1571,G1571)=1,MAX($C$4:C1570)+1,""))</f>
        <v>1459</v>
      </c>
      <c r="D1571" s="44">
        <v>1568</v>
      </c>
      <c r="E1571" s="50" t="s">
        <v>5537</v>
      </c>
      <c r="F1571" s="50" t="s">
        <v>9758</v>
      </c>
      <c r="G1571" s="50" t="s">
        <v>2271</v>
      </c>
      <c r="H1571" s="50" t="s">
        <v>2271</v>
      </c>
      <c r="I1571" s="50" t="s">
        <v>2389</v>
      </c>
      <c r="J1571" s="50">
        <v>2163078</v>
      </c>
      <c r="K1571" s="50" t="s">
        <v>7</v>
      </c>
      <c r="L1571" s="50" t="s">
        <v>9</v>
      </c>
      <c r="M1571" s="50" t="s">
        <v>143</v>
      </c>
      <c r="N1571" s="50" t="s">
        <v>6263</v>
      </c>
      <c r="O1571" s="50">
        <v>1018706</v>
      </c>
      <c r="P1571" s="50" t="s">
        <v>6296</v>
      </c>
      <c r="Q1571" s="50" t="s">
        <v>117</v>
      </c>
      <c r="R1571" s="50" t="s">
        <v>15</v>
      </c>
      <c r="S1571" s="50" t="s">
        <v>9759</v>
      </c>
      <c r="T1571" s="4" t="s">
        <v>9759</v>
      </c>
      <c r="U1571" s="4">
        <v>1.3</v>
      </c>
    </row>
    <row r="1572" spans="1:21" x14ac:dyDescent="0.25">
      <c r="A1572" s="44">
        <f>IF(IF(Helper_2!$C$3&lt;&gt;"",COUNTIF(G1572:H1572,"*"&amp;Helper_2!$C$3&amp;"*"),0)&gt;0,MAX($A$4:A1571)+1,0)</f>
        <v>0</v>
      </c>
      <c r="B1572" s="44">
        <v>1569</v>
      </c>
      <c r="C1572" s="44">
        <f>IF(E1572="","",IF(COUNTIF($G$4:G1572,G1572)=1,MAX($C$4:C1571)+1,""))</f>
        <v>1460</v>
      </c>
      <c r="D1572" s="44">
        <v>1569</v>
      </c>
      <c r="E1572" s="50" t="s">
        <v>5160</v>
      </c>
      <c r="F1572" s="50" t="s">
        <v>9142</v>
      </c>
      <c r="G1572" s="50" t="s">
        <v>2045</v>
      </c>
      <c r="H1572" s="50" t="s">
        <v>2045</v>
      </c>
      <c r="I1572" s="50" t="s">
        <v>2389</v>
      </c>
      <c r="J1572" s="50">
        <v>2163072</v>
      </c>
      <c r="K1572" s="50" t="s">
        <v>7</v>
      </c>
      <c r="L1572" s="50" t="s">
        <v>9</v>
      </c>
      <c r="M1572" s="50" t="s">
        <v>143</v>
      </c>
      <c r="N1572" s="50" t="s">
        <v>88</v>
      </c>
      <c r="O1572" s="50">
        <v>1047028</v>
      </c>
      <c r="P1572" s="50" t="s">
        <v>6466</v>
      </c>
      <c r="Q1572" s="50" t="s">
        <v>799</v>
      </c>
      <c r="R1572" s="50" t="s">
        <v>10</v>
      </c>
      <c r="S1572" s="50" t="s">
        <v>9143</v>
      </c>
      <c r="T1572" s="4" t="s">
        <v>9143</v>
      </c>
      <c r="U1572" s="4">
        <v>0.25</v>
      </c>
    </row>
    <row r="1573" spans="1:21" x14ac:dyDescent="0.25">
      <c r="A1573" s="44">
        <f>IF(IF(Helper_2!$C$3&lt;&gt;"",COUNTIF(G1573:H1573,"*"&amp;Helper_2!$C$3&amp;"*"),0)&gt;0,MAX($A$4:A1572)+1,0)</f>
        <v>0</v>
      </c>
      <c r="B1573" s="44">
        <v>1570</v>
      </c>
      <c r="C1573" s="44">
        <f>IF(E1573="","",IF(COUNTIF($G$4:G1573,G1573)=1,MAX($C$4:C1572)+1,""))</f>
        <v>1461</v>
      </c>
      <c r="D1573" s="44">
        <v>1570</v>
      </c>
      <c r="E1573" s="50" t="s">
        <v>5539</v>
      </c>
      <c r="F1573" s="50" t="s">
        <v>9762</v>
      </c>
      <c r="G1573" s="50" t="s">
        <v>2273</v>
      </c>
      <c r="H1573" s="50" t="s">
        <v>2273</v>
      </c>
      <c r="I1573" s="50" t="s">
        <v>2389</v>
      </c>
      <c r="J1573" s="50">
        <v>2163068</v>
      </c>
      <c r="K1573" s="50" t="s">
        <v>7</v>
      </c>
      <c r="L1573" s="50" t="s">
        <v>9</v>
      </c>
      <c r="M1573" s="50" t="s">
        <v>143</v>
      </c>
      <c r="N1573" s="50" t="s">
        <v>6263</v>
      </c>
      <c r="O1573" s="50">
        <v>1018706</v>
      </c>
      <c r="P1573" s="50" t="s">
        <v>6296</v>
      </c>
      <c r="Q1573" s="50" t="s">
        <v>982</v>
      </c>
      <c r="R1573" s="50" t="s">
        <v>10</v>
      </c>
      <c r="S1573" s="50" t="s">
        <v>9763</v>
      </c>
      <c r="T1573" s="4" t="s">
        <v>9763</v>
      </c>
      <c r="U1573" s="4">
        <v>0.03</v>
      </c>
    </row>
    <row r="1574" spans="1:21" x14ac:dyDescent="0.25">
      <c r="A1574" s="44">
        <f>IF(IF(Helper_2!$C$3&lt;&gt;"",COUNTIF(G1574:H1574,"*"&amp;Helper_2!$C$3&amp;"*"),0)&gt;0,MAX($A$4:A1573)+1,0)</f>
        <v>0</v>
      </c>
      <c r="B1574" s="44">
        <v>1571</v>
      </c>
      <c r="C1574" s="44">
        <f>IF(E1574="","",IF(COUNTIF($G$4:G1574,G1574)=1,MAX($C$4:C1573)+1,""))</f>
        <v>1462</v>
      </c>
      <c r="D1574" s="44">
        <v>1571</v>
      </c>
      <c r="E1574" s="50" t="s">
        <v>5203</v>
      </c>
      <c r="F1574" s="50" t="s">
        <v>9200</v>
      </c>
      <c r="G1574" s="50" t="s">
        <v>2078</v>
      </c>
      <c r="H1574" s="50" t="s">
        <v>2078</v>
      </c>
      <c r="I1574" s="50" t="s">
        <v>2389</v>
      </c>
      <c r="J1574" s="50">
        <v>2163056</v>
      </c>
      <c r="K1574" s="50" t="s">
        <v>7</v>
      </c>
      <c r="L1574" s="50" t="s">
        <v>9</v>
      </c>
      <c r="M1574" s="50" t="s">
        <v>143</v>
      </c>
      <c r="N1574" s="50" t="s">
        <v>6261</v>
      </c>
      <c r="O1574" s="50">
        <v>996272</v>
      </c>
      <c r="P1574" s="50" t="s">
        <v>7172</v>
      </c>
      <c r="Q1574" s="50" t="s">
        <v>823</v>
      </c>
      <c r="R1574" s="50" t="s">
        <v>15</v>
      </c>
      <c r="S1574" s="50" t="s">
        <v>11876</v>
      </c>
      <c r="T1574" s="4" t="s">
        <v>11876</v>
      </c>
      <c r="U1574" s="4">
        <v>0</v>
      </c>
    </row>
    <row r="1575" spans="1:21" x14ac:dyDescent="0.25">
      <c r="A1575" s="44">
        <f>IF(IF(Helper_2!$C$3&lt;&gt;"",COUNTIF(G1575:H1575,"*"&amp;Helper_2!$C$3&amp;"*"),0)&gt;0,MAX($A$4:A1574)+1,0)</f>
        <v>0</v>
      </c>
      <c r="B1575" s="44">
        <v>1572</v>
      </c>
      <c r="C1575" s="44">
        <f>IF(E1575="","",IF(COUNTIF($G$4:G1575,G1575)=1,MAX($C$4:C1574)+1,""))</f>
        <v>1463</v>
      </c>
      <c r="D1575" s="44">
        <v>1572</v>
      </c>
      <c r="E1575" s="50" t="s">
        <v>5042</v>
      </c>
      <c r="F1575" s="50" t="s">
        <v>8960</v>
      </c>
      <c r="G1575" s="50" t="s">
        <v>1973</v>
      </c>
      <c r="H1575" s="50" t="s">
        <v>1973</v>
      </c>
      <c r="I1575" s="50" t="s">
        <v>2389</v>
      </c>
      <c r="J1575" s="50">
        <v>2163054</v>
      </c>
      <c r="K1575" s="50" t="s">
        <v>7</v>
      </c>
      <c r="L1575" s="50" t="s">
        <v>9</v>
      </c>
      <c r="M1575" s="50" t="s">
        <v>143</v>
      </c>
      <c r="N1575" s="50" t="s">
        <v>6261</v>
      </c>
      <c r="O1575" s="50">
        <v>996272</v>
      </c>
      <c r="P1575" s="50" t="s">
        <v>7172</v>
      </c>
      <c r="Q1575" s="50" t="s">
        <v>3276</v>
      </c>
      <c r="R1575" s="50" t="s">
        <v>15</v>
      </c>
      <c r="S1575" s="50" t="s">
        <v>11013</v>
      </c>
      <c r="T1575" s="4" t="s">
        <v>11013</v>
      </c>
      <c r="U1575" s="4">
        <v>100</v>
      </c>
    </row>
    <row r="1576" spans="1:21" x14ac:dyDescent="0.25">
      <c r="A1576" s="44">
        <f>IF(IF(Helper_2!$C$3&lt;&gt;"",COUNTIF(G1576:H1576,"*"&amp;Helper_2!$C$3&amp;"*"),0)&gt;0,MAX($A$4:A1575)+1,0)</f>
        <v>0</v>
      </c>
      <c r="B1576" s="44">
        <v>1573</v>
      </c>
      <c r="C1576" s="44">
        <f>IF(E1576="","",IF(COUNTIF($G$4:G1576,G1576)=1,MAX($C$4:C1575)+1,""))</f>
        <v>1464</v>
      </c>
      <c r="D1576" s="44">
        <v>1573</v>
      </c>
      <c r="E1576" s="50" t="s">
        <v>5022</v>
      </c>
      <c r="F1576" s="50" t="s">
        <v>8928</v>
      </c>
      <c r="G1576" s="50" t="s">
        <v>1958</v>
      </c>
      <c r="H1576" s="50" t="s">
        <v>1958</v>
      </c>
      <c r="I1576" s="50" t="s">
        <v>2389</v>
      </c>
      <c r="J1576" s="50">
        <v>2163044</v>
      </c>
      <c r="K1576" s="50" t="s">
        <v>7</v>
      </c>
      <c r="L1576" s="50" t="s">
        <v>9</v>
      </c>
      <c r="M1576" s="50" t="s">
        <v>143</v>
      </c>
      <c r="N1576" s="50" t="s">
        <v>6261</v>
      </c>
      <c r="O1576" s="50">
        <v>996272</v>
      </c>
      <c r="P1576" s="50" t="s">
        <v>7172</v>
      </c>
      <c r="Q1576" s="50" t="s">
        <v>722</v>
      </c>
      <c r="R1576" s="50" t="s">
        <v>15</v>
      </c>
      <c r="S1576" s="50" t="s">
        <v>11877</v>
      </c>
      <c r="T1576" s="4" t="s">
        <v>11010</v>
      </c>
      <c r="U1576" s="4">
        <v>34</v>
      </c>
    </row>
    <row r="1577" spans="1:21" x14ac:dyDescent="0.25">
      <c r="A1577" s="44">
        <f>IF(IF(Helper_2!$C$3&lt;&gt;"",COUNTIF(G1577:H1577,"*"&amp;Helper_2!$C$3&amp;"*"),0)&gt;0,MAX($A$4:A1576)+1,0)</f>
        <v>0</v>
      </c>
      <c r="B1577" s="44">
        <v>1574</v>
      </c>
      <c r="C1577" s="44">
        <f>IF(E1577="","",IF(COUNTIF($G$4:G1577,G1577)=1,MAX($C$4:C1576)+1,""))</f>
        <v>1465</v>
      </c>
      <c r="D1577" s="44">
        <v>1574</v>
      </c>
      <c r="E1577" s="50" t="s">
        <v>5307</v>
      </c>
      <c r="F1577" s="50" t="s">
        <v>9363</v>
      </c>
      <c r="G1577" s="50" t="s">
        <v>2137</v>
      </c>
      <c r="H1577" s="50" t="s">
        <v>2137</v>
      </c>
      <c r="I1577" s="50" t="s">
        <v>2389</v>
      </c>
      <c r="J1577" s="50">
        <v>2163039</v>
      </c>
      <c r="K1577" s="50" t="s">
        <v>7</v>
      </c>
      <c r="L1577" s="50" t="s">
        <v>9</v>
      </c>
      <c r="M1577" s="50" t="s">
        <v>143</v>
      </c>
      <c r="N1577" s="50" t="s">
        <v>6272</v>
      </c>
      <c r="O1577" s="50">
        <v>1046773</v>
      </c>
      <c r="P1577" s="50" t="s">
        <v>6489</v>
      </c>
      <c r="Q1577" s="50" t="s">
        <v>867</v>
      </c>
      <c r="R1577" s="50" t="s">
        <v>15</v>
      </c>
      <c r="S1577" s="50" t="s">
        <v>9364</v>
      </c>
      <c r="T1577" s="4" t="s">
        <v>9364</v>
      </c>
      <c r="U1577" s="4">
        <v>0.79</v>
      </c>
    </row>
    <row r="1578" spans="1:21" x14ac:dyDescent="0.25">
      <c r="A1578" s="44">
        <f>IF(IF(Helper_2!$C$3&lt;&gt;"",COUNTIF(G1578:H1578,"*"&amp;Helper_2!$C$3&amp;"*"),0)&gt;0,MAX($A$4:A1577)+1,0)</f>
        <v>0</v>
      </c>
      <c r="B1578" s="44">
        <v>1575</v>
      </c>
      <c r="C1578" s="44">
        <f>IF(E1578="","",IF(COUNTIF($G$4:G1578,G1578)=1,MAX($C$4:C1577)+1,""))</f>
        <v>1466</v>
      </c>
      <c r="D1578" s="44">
        <v>1575</v>
      </c>
      <c r="E1578" s="50" t="s">
        <v>5263</v>
      </c>
      <c r="F1578" s="50" t="s">
        <v>9287</v>
      </c>
      <c r="G1578" s="50" t="s">
        <v>2104</v>
      </c>
      <c r="H1578" s="50" t="s">
        <v>2104</v>
      </c>
      <c r="I1578" s="50" t="s">
        <v>2389</v>
      </c>
      <c r="J1578" s="50">
        <v>2163037</v>
      </c>
      <c r="K1578" s="50" t="s">
        <v>7</v>
      </c>
      <c r="L1578" s="50" t="s">
        <v>9</v>
      </c>
      <c r="M1578" s="50" t="s">
        <v>143</v>
      </c>
      <c r="N1578" s="50" t="s">
        <v>6261</v>
      </c>
      <c r="O1578" s="50">
        <v>996272</v>
      </c>
      <c r="P1578" s="50" t="s">
        <v>7172</v>
      </c>
      <c r="Q1578" s="50" t="s">
        <v>5264</v>
      </c>
      <c r="R1578" s="50" t="s">
        <v>10</v>
      </c>
      <c r="S1578" s="50" t="s">
        <v>11069</v>
      </c>
      <c r="T1578" s="4" t="s">
        <v>11070</v>
      </c>
      <c r="U1578" s="4">
        <v>3.3479999999999999</v>
      </c>
    </row>
    <row r="1579" spans="1:21" x14ac:dyDescent="0.25">
      <c r="A1579" s="44">
        <f>IF(IF(Helper_2!$C$3&lt;&gt;"",COUNTIF(G1579:H1579,"*"&amp;Helper_2!$C$3&amp;"*"),0)&gt;0,MAX($A$4:A1578)+1,0)</f>
        <v>0</v>
      </c>
      <c r="B1579" s="44">
        <v>1576</v>
      </c>
      <c r="C1579" s="44">
        <f>IF(E1579="","",IF(COUNTIF($G$4:G1579,G1579)=1,MAX($C$4:C1578)+1,""))</f>
        <v>1467</v>
      </c>
      <c r="D1579" s="44">
        <v>1576</v>
      </c>
      <c r="E1579" s="50" t="s">
        <v>5262</v>
      </c>
      <c r="F1579" s="50" t="s">
        <v>9286</v>
      </c>
      <c r="G1579" s="50" t="s">
        <v>2103</v>
      </c>
      <c r="H1579" s="50" t="s">
        <v>2103</v>
      </c>
      <c r="I1579" s="50" t="s">
        <v>2389</v>
      </c>
      <c r="J1579" s="50">
        <v>2163030</v>
      </c>
      <c r="K1579" s="50" t="s">
        <v>7</v>
      </c>
      <c r="L1579" s="50" t="s">
        <v>9</v>
      </c>
      <c r="M1579" s="50" t="s">
        <v>143</v>
      </c>
      <c r="N1579" s="50" t="s">
        <v>6261</v>
      </c>
      <c r="O1579" s="50">
        <v>996272</v>
      </c>
      <c r="P1579" s="50" t="s">
        <v>7172</v>
      </c>
      <c r="Q1579" s="50" t="s">
        <v>842</v>
      </c>
      <c r="R1579" s="50" t="s">
        <v>10</v>
      </c>
      <c r="S1579" s="50" t="s">
        <v>11068</v>
      </c>
      <c r="T1579" s="4" t="s">
        <v>11068</v>
      </c>
      <c r="U1579" s="4">
        <v>0.65</v>
      </c>
    </row>
    <row r="1580" spans="1:21" x14ac:dyDescent="0.25">
      <c r="A1580" s="44">
        <f>IF(IF(Helper_2!$C$3&lt;&gt;"",COUNTIF(G1580:H1580,"*"&amp;Helper_2!$C$3&amp;"*"),0)&gt;0,MAX($A$4:A1579)+1,0)</f>
        <v>0</v>
      </c>
      <c r="B1580" s="44">
        <v>1577</v>
      </c>
      <c r="C1580" s="44">
        <f>IF(E1580="","",IF(COUNTIF($G$4:G1580,G1580)=1,MAX($C$4:C1579)+1,""))</f>
        <v>1468</v>
      </c>
      <c r="D1580" s="44">
        <v>1577</v>
      </c>
      <c r="E1580" s="50" t="s">
        <v>5261</v>
      </c>
      <c r="F1580" s="50" t="s">
        <v>9285</v>
      </c>
      <c r="G1580" s="50" t="s">
        <v>2102</v>
      </c>
      <c r="H1580" s="50" t="s">
        <v>2102</v>
      </c>
      <c r="I1580" s="50" t="s">
        <v>2389</v>
      </c>
      <c r="J1580" s="50">
        <v>2163028</v>
      </c>
      <c r="K1580" s="50" t="s">
        <v>7</v>
      </c>
      <c r="L1580" s="50" t="s">
        <v>9</v>
      </c>
      <c r="M1580" s="50" t="s">
        <v>143</v>
      </c>
      <c r="N1580" s="50" t="s">
        <v>6261</v>
      </c>
      <c r="O1580" s="50">
        <v>996272</v>
      </c>
      <c r="P1580" s="50" t="s">
        <v>7172</v>
      </c>
      <c r="Q1580" s="50" t="s">
        <v>841</v>
      </c>
      <c r="R1580" s="50" t="s">
        <v>10</v>
      </c>
      <c r="S1580" s="50" t="s">
        <v>11067</v>
      </c>
      <c r="T1580" s="4" t="s">
        <v>11067</v>
      </c>
      <c r="U1580" s="4">
        <v>1.04</v>
      </c>
    </row>
    <row r="1581" spans="1:21" x14ac:dyDescent="0.25">
      <c r="A1581" s="44">
        <f>IF(IF(Helper_2!$C$3&lt;&gt;"",COUNTIF(G1581:H1581,"*"&amp;Helper_2!$C$3&amp;"*"),0)&gt;0,MAX($A$4:A1580)+1,0)</f>
        <v>0</v>
      </c>
      <c r="B1581" s="44">
        <v>1578</v>
      </c>
      <c r="C1581" s="44">
        <f>IF(E1581="","",IF(COUNTIF($G$4:G1581,G1581)=1,MAX($C$4:C1580)+1,""))</f>
        <v>1469</v>
      </c>
      <c r="D1581" s="44">
        <v>1578</v>
      </c>
      <c r="E1581" s="50" t="s">
        <v>5260</v>
      </c>
      <c r="F1581" s="50" t="s">
        <v>9284</v>
      </c>
      <c r="G1581" s="50" t="s">
        <v>2101</v>
      </c>
      <c r="H1581" s="50" t="s">
        <v>2101</v>
      </c>
      <c r="I1581" s="50" t="s">
        <v>2389</v>
      </c>
      <c r="J1581" s="50">
        <v>2163026</v>
      </c>
      <c r="K1581" s="50" t="s">
        <v>7</v>
      </c>
      <c r="L1581" s="50" t="s">
        <v>9</v>
      </c>
      <c r="M1581" s="50" t="s">
        <v>143</v>
      </c>
      <c r="N1581" s="50" t="s">
        <v>6261</v>
      </c>
      <c r="O1581" s="50">
        <v>996272</v>
      </c>
      <c r="P1581" s="50" t="s">
        <v>7172</v>
      </c>
      <c r="Q1581" s="50" t="s">
        <v>840</v>
      </c>
      <c r="R1581" s="50" t="s">
        <v>10</v>
      </c>
      <c r="S1581" s="50" t="s">
        <v>11066</v>
      </c>
      <c r="T1581" s="4" t="s">
        <v>11066</v>
      </c>
      <c r="U1581" s="4">
        <v>0.65</v>
      </c>
    </row>
    <row r="1582" spans="1:21" x14ac:dyDescent="0.25">
      <c r="A1582" s="44">
        <f>IF(IF(Helper_2!$C$3&lt;&gt;"",COUNTIF(G1582:H1582,"*"&amp;Helper_2!$C$3&amp;"*"),0)&gt;0,MAX($A$4:A1581)+1,0)</f>
        <v>0</v>
      </c>
      <c r="B1582" s="44">
        <v>1579</v>
      </c>
      <c r="C1582" s="44">
        <f>IF(E1582="","",IF(COUNTIF($G$4:G1582,G1582)=1,MAX($C$4:C1581)+1,""))</f>
        <v>1470</v>
      </c>
      <c r="D1582" s="44">
        <v>1579</v>
      </c>
      <c r="E1582" s="50" t="s">
        <v>5306</v>
      </c>
      <c r="F1582" s="50" t="s">
        <v>9361</v>
      </c>
      <c r="G1582" s="50" t="s">
        <v>2136</v>
      </c>
      <c r="H1582" s="50" t="s">
        <v>2136</v>
      </c>
      <c r="I1582" s="50" t="s">
        <v>2389</v>
      </c>
      <c r="J1582" s="50">
        <v>2163024</v>
      </c>
      <c r="K1582" s="50" t="s">
        <v>7</v>
      </c>
      <c r="L1582" s="50" t="s">
        <v>9</v>
      </c>
      <c r="M1582" s="50" t="s">
        <v>143</v>
      </c>
      <c r="N1582" s="50" t="s">
        <v>6272</v>
      </c>
      <c r="O1582" s="50">
        <v>1046773</v>
      </c>
      <c r="P1582" s="50" t="s">
        <v>6489</v>
      </c>
      <c r="Q1582" s="50" t="s">
        <v>866</v>
      </c>
      <c r="R1582" s="50" t="s">
        <v>15</v>
      </c>
      <c r="S1582" s="50" t="s">
        <v>9362</v>
      </c>
      <c r="T1582" s="4" t="s">
        <v>9362</v>
      </c>
      <c r="U1582" s="4">
        <v>0.79</v>
      </c>
    </row>
    <row r="1583" spans="1:21" x14ac:dyDescent="0.25">
      <c r="A1583" s="44">
        <f>IF(IF(Helper_2!$C$3&lt;&gt;"",COUNTIF(G1583:H1583,"*"&amp;Helper_2!$C$3&amp;"*"),0)&gt;0,MAX($A$4:A1582)+1,0)</f>
        <v>0</v>
      </c>
      <c r="B1583" s="44">
        <v>1580</v>
      </c>
      <c r="C1583" s="44">
        <f>IF(E1583="","",IF(COUNTIF($G$4:G1583,G1583)=1,MAX($C$4:C1582)+1,""))</f>
        <v>1471</v>
      </c>
      <c r="D1583" s="44">
        <v>1580</v>
      </c>
      <c r="E1583" s="50" t="s">
        <v>5254</v>
      </c>
      <c r="F1583" s="50" t="s">
        <v>9278</v>
      </c>
      <c r="G1583" s="50" t="s">
        <v>2100</v>
      </c>
      <c r="H1583" s="50" t="s">
        <v>2100</v>
      </c>
      <c r="I1583" s="50" t="s">
        <v>2389</v>
      </c>
      <c r="J1583" s="50">
        <v>2163004</v>
      </c>
      <c r="K1583" s="50" t="s">
        <v>7</v>
      </c>
      <c r="L1583" s="50" t="s">
        <v>9</v>
      </c>
      <c r="M1583" s="50" t="s">
        <v>143</v>
      </c>
      <c r="N1583" s="50" t="s">
        <v>6261</v>
      </c>
      <c r="O1583" s="50">
        <v>996272</v>
      </c>
      <c r="P1583" s="50" t="s">
        <v>7172</v>
      </c>
      <c r="Q1583" s="50" t="s">
        <v>839</v>
      </c>
      <c r="R1583" s="50" t="s">
        <v>10</v>
      </c>
      <c r="S1583" s="50" t="s">
        <v>11060</v>
      </c>
      <c r="T1583" s="4" t="s">
        <v>11060</v>
      </c>
      <c r="U1583" s="4">
        <v>0.66200000000000003</v>
      </c>
    </row>
    <row r="1584" spans="1:21" x14ac:dyDescent="0.25">
      <c r="A1584" s="44">
        <f>IF(IF(Helper_2!$C$3&lt;&gt;"",COUNTIF(G1584:H1584,"*"&amp;Helper_2!$C$3&amp;"*"),0)&gt;0,MAX($A$4:A1583)+1,0)</f>
        <v>0</v>
      </c>
      <c r="B1584" s="44">
        <v>1581</v>
      </c>
      <c r="C1584" s="44">
        <f>IF(E1584="","",IF(COUNTIF($G$4:G1584,G1584)=1,MAX($C$4:C1583)+1,""))</f>
        <v>1472</v>
      </c>
      <c r="D1584" s="44">
        <v>1581</v>
      </c>
      <c r="E1584" s="50" t="s">
        <v>5425</v>
      </c>
      <c r="F1584" s="50" t="s">
        <v>9580</v>
      </c>
      <c r="G1584" s="50" t="s">
        <v>3548</v>
      </c>
      <c r="H1584" s="50" t="s">
        <v>3548</v>
      </c>
      <c r="I1584" s="50" t="s">
        <v>2389</v>
      </c>
      <c r="J1584" s="50">
        <v>2162967</v>
      </c>
      <c r="K1584" s="50" t="s">
        <v>7</v>
      </c>
      <c r="L1584" s="50" t="s">
        <v>2661</v>
      </c>
      <c r="M1584" s="50" t="s">
        <v>143</v>
      </c>
      <c r="N1584" s="50" t="s">
        <v>6261</v>
      </c>
      <c r="O1584" s="50">
        <v>996272</v>
      </c>
      <c r="P1584" s="50" t="s">
        <v>7172</v>
      </c>
      <c r="Q1584" s="50" t="s">
        <v>3549</v>
      </c>
      <c r="R1584" s="50" t="s">
        <v>15</v>
      </c>
      <c r="S1584" s="50" t="s">
        <v>11073</v>
      </c>
      <c r="T1584" s="4" t="s">
        <v>11073</v>
      </c>
      <c r="U1584" s="4">
        <v>2.4</v>
      </c>
    </row>
    <row r="1585" spans="1:21" x14ac:dyDescent="0.25">
      <c r="A1585" s="44">
        <f>IF(IF(Helper_2!$C$3&lt;&gt;"",COUNTIF(G1585:H1585,"*"&amp;Helper_2!$C$3&amp;"*"),0)&gt;0,MAX($A$4:A1584)+1,0)</f>
        <v>0</v>
      </c>
      <c r="B1585" s="44">
        <v>1582</v>
      </c>
      <c r="C1585" s="44">
        <f>IF(E1585="","",IF(COUNTIF($G$4:G1585,G1585)=1,MAX($C$4:C1584)+1,""))</f>
        <v>1473</v>
      </c>
      <c r="D1585" s="44">
        <v>1582</v>
      </c>
      <c r="E1585" s="50" t="s">
        <v>5352</v>
      </c>
      <c r="F1585" s="50" t="s">
        <v>9445</v>
      </c>
      <c r="G1585" s="50" t="s">
        <v>2173</v>
      </c>
      <c r="H1585" s="50" t="s">
        <v>2173</v>
      </c>
      <c r="I1585" s="50" t="s">
        <v>2389</v>
      </c>
      <c r="J1585" s="50">
        <v>2162962</v>
      </c>
      <c r="K1585" s="50" t="s">
        <v>7</v>
      </c>
      <c r="L1585" s="50" t="s">
        <v>9</v>
      </c>
      <c r="M1585" s="50" t="s">
        <v>143</v>
      </c>
      <c r="N1585" s="50" t="s">
        <v>6261</v>
      </c>
      <c r="O1585" s="50">
        <v>1047015</v>
      </c>
      <c r="P1585" s="50" t="s">
        <v>6541</v>
      </c>
      <c r="Q1585" s="50" t="s">
        <v>894</v>
      </c>
      <c r="R1585" s="50" t="s">
        <v>10</v>
      </c>
      <c r="S1585" s="50" t="s">
        <v>9446</v>
      </c>
      <c r="T1585" s="4" t="s">
        <v>9447</v>
      </c>
      <c r="U1585" s="4">
        <v>7.0000000000000007E-2</v>
      </c>
    </row>
    <row r="1586" spans="1:21" x14ac:dyDescent="0.25">
      <c r="A1586" s="44">
        <f>IF(IF(Helper_2!$C$3&lt;&gt;"",COUNTIF(G1586:H1586,"*"&amp;Helper_2!$C$3&amp;"*"),0)&gt;0,MAX($A$4:A1585)+1,0)</f>
        <v>0</v>
      </c>
      <c r="B1586" s="44">
        <v>1583</v>
      </c>
      <c r="C1586" s="44">
        <f>IF(E1586="","",IF(COUNTIF($G$4:G1586,G1586)=1,MAX($C$4:C1585)+1,""))</f>
        <v>1474</v>
      </c>
      <c r="D1586" s="44">
        <v>1583</v>
      </c>
      <c r="E1586" s="50" t="s">
        <v>5341</v>
      </c>
      <c r="F1586" s="50" t="s">
        <v>9424</v>
      </c>
      <c r="G1586" s="50" t="s">
        <v>2166</v>
      </c>
      <c r="H1586" s="50" t="s">
        <v>2166</v>
      </c>
      <c r="I1586" s="50" t="s">
        <v>2389</v>
      </c>
      <c r="J1586" s="50">
        <v>2162957</v>
      </c>
      <c r="K1586" s="50" t="s">
        <v>7</v>
      </c>
      <c r="L1586" s="50" t="s">
        <v>9</v>
      </c>
      <c r="M1586" s="50" t="s">
        <v>143</v>
      </c>
      <c r="N1586" s="50" t="s">
        <v>6263</v>
      </c>
      <c r="O1586" s="50">
        <v>1047014</v>
      </c>
      <c r="P1586" s="50" t="s">
        <v>6344</v>
      </c>
      <c r="Q1586" s="50" t="s">
        <v>3482</v>
      </c>
      <c r="R1586" s="50" t="s">
        <v>15</v>
      </c>
      <c r="S1586" s="50" t="s">
        <v>9425</v>
      </c>
      <c r="T1586" s="4" t="s">
        <v>9425</v>
      </c>
      <c r="U1586" s="4">
        <v>0.43</v>
      </c>
    </row>
    <row r="1587" spans="1:21" x14ac:dyDescent="0.25">
      <c r="A1587" s="44">
        <f>IF(IF(Helper_2!$C$3&lt;&gt;"",COUNTIF(G1587:H1587,"*"&amp;Helper_2!$C$3&amp;"*"),0)&gt;0,MAX($A$4:A1586)+1,0)</f>
        <v>0</v>
      </c>
      <c r="B1587" s="44">
        <v>1584</v>
      </c>
      <c r="C1587" s="44">
        <f>IF(E1587="","",IF(COUNTIF($G$4:G1587,G1587)=1,MAX($C$4:C1586)+1,""))</f>
        <v>1475</v>
      </c>
      <c r="D1587" s="44">
        <v>1584</v>
      </c>
      <c r="E1587" s="50" t="s">
        <v>5424</v>
      </c>
      <c r="F1587" s="50" t="s">
        <v>9579</v>
      </c>
      <c r="G1587" s="50" t="s">
        <v>3546</v>
      </c>
      <c r="H1587" s="50" t="s">
        <v>3546</v>
      </c>
      <c r="I1587" s="50" t="s">
        <v>2389</v>
      </c>
      <c r="J1587" s="50">
        <v>2162376</v>
      </c>
      <c r="K1587" s="50" t="s">
        <v>7</v>
      </c>
      <c r="L1587" s="50" t="s">
        <v>2661</v>
      </c>
      <c r="M1587" s="50" t="s">
        <v>143</v>
      </c>
      <c r="N1587" s="50" t="s">
        <v>6261</v>
      </c>
      <c r="O1587" s="50">
        <v>996272</v>
      </c>
      <c r="P1587" s="50" t="s">
        <v>7172</v>
      </c>
      <c r="Q1587" s="50" t="s">
        <v>3547</v>
      </c>
      <c r="R1587" s="50" t="s">
        <v>15</v>
      </c>
      <c r="S1587" s="50" t="s">
        <v>11072</v>
      </c>
      <c r="T1587" s="4" t="s">
        <v>11072</v>
      </c>
      <c r="U1587" s="4">
        <v>7.5</v>
      </c>
    </row>
    <row r="1588" spans="1:21" x14ac:dyDescent="0.25">
      <c r="A1588" s="44">
        <f>IF(IF(Helper_2!$C$3&lt;&gt;"",COUNTIF(G1588:H1588,"*"&amp;Helper_2!$C$3&amp;"*"),0)&gt;0,MAX($A$4:A1587)+1,0)</f>
        <v>0</v>
      </c>
      <c r="B1588" s="44">
        <v>1585</v>
      </c>
      <c r="C1588" s="44">
        <f>IF(E1588="","",IF(COUNTIF($G$4:G1588,G1588)=1,MAX($C$4:C1587)+1,""))</f>
        <v>1476</v>
      </c>
      <c r="D1588" s="44">
        <v>1585</v>
      </c>
      <c r="E1588" s="50" t="s">
        <v>5423</v>
      </c>
      <c r="F1588" s="50" t="s">
        <v>9578</v>
      </c>
      <c r="G1588" s="50" t="s">
        <v>3544</v>
      </c>
      <c r="H1588" s="50" t="s">
        <v>3544</v>
      </c>
      <c r="I1588" s="50" t="s">
        <v>2389</v>
      </c>
      <c r="J1588" s="50">
        <v>2162373</v>
      </c>
      <c r="K1588" s="50" t="s">
        <v>7</v>
      </c>
      <c r="L1588" s="50" t="s">
        <v>2661</v>
      </c>
      <c r="M1588" s="50" t="s">
        <v>143</v>
      </c>
      <c r="N1588" s="50" t="s">
        <v>6261</v>
      </c>
      <c r="O1588" s="50">
        <v>996272</v>
      </c>
      <c r="P1588" s="50" t="s">
        <v>7172</v>
      </c>
      <c r="Q1588" s="50" t="s">
        <v>3545</v>
      </c>
      <c r="R1588" s="50" t="s">
        <v>15</v>
      </c>
      <c r="S1588" s="50" t="s">
        <v>11878</v>
      </c>
      <c r="T1588" s="4" t="s">
        <v>11878</v>
      </c>
      <c r="U1588" s="4">
        <v>1.8</v>
      </c>
    </row>
    <row r="1589" spans="1:21" x14ac:dyDescent="0.25">
      <c r="A1589" s="44">
        <f>IF(IF(Helper_2!$C$3&lt;&gt;"",COUNTIF(G1589:H1589,"*"&amp;Helper_2!$C$3&amp;"*"),0)&gt;0,MAX($A$4:A1588)+1,0)</f>
        <v>0</v>
      </c>
      <c r="B1589" s="44">
        <v>1586</v>
      </c>
      <c r="C1589" s="44">
        <f>IF(E1589="","",IF(COUNTIF($G$4:G1589,G1589)=1,MAX($C$4:C1588)+1,""))</f>
        <v>1477</v>
      </c>
      <c r="D1589" s="44">
        <v>1586</v>
      </c>
      <c r="E1589" s="50" t="s">
        <v>5522</v>
      </c>
      <c r="F1589" s="50" t="s">
        <v>9734</v>
      </c>
      <c r="G1589" s="50" t="s">
        <v>2262</v>
      </c>
      <c r="H1589" s="50" t="s">
        <v>2262</v>
      </c>
      <c r="I1589" s="50" t="s">
        <v>2389</v>
      </c>
      <c r="J1589" s="50">
        <v>2162366</v>
      </c>
      <c r="K1589" s="50" t="s">
        <v>7</v>
      </c>
      <c r="L1589" s="50" t="s">
        <v>9</v>
      </c>
      <c r="M1589" s="50" t="s">
        <v>143</v>
      </c>
      <c r="N1589" s="50" t="s">
        <v>6261</v>
      </c>
      <c r="O1589" s="50">
        <v>996272</v>
      </c>
      <c r="P1589" s="50" t="s">
        <v>7172</v>
      </c>
      <c r="Q1589" s="50" t="s">
        <v>972</v>
      </c>
      <c r="R1589" s="50" t="s">
        <v>15</v>
      </c>
      <c r="S1589" s="50" t="s">
        <v>11083</v>
      </c>
      <c r="T1589" s="4" t="s">
        <v>11083</v>
      </c>
      <c r="U1589" s="4">
        <v>1.6</v>
      </c>
    </row>
    <row r="1590" spans="1:21" x14ac:dyDescent="0.25">
      <c r="A1590" s="44">
        <f>IF(IF(Helper_2!$C$3&lt;&gt;"",COUNTIF(G1590:H1590,"*"&amp;Helper_2!$C$3&amp;"*"),0)&gt;0,MAX($A$4:A1589)+1,0)</f>
        <v>0</v>
      </c>
      <c r="B1590" s="44">
        <v>1587</v>
      </c>
      <c r="C1590" s="44">
        <f>IF(E1590="","",IF(COUNTIF($G$4:G1590,G1590)=1,MAX($C$4:C1589)+1,""))</f>
        <v>1478</v>
      </c>
      <c r="D1590" s="44">
        <v>1587</v>
      </c>
      <c r="E1590" s="50" t="s">
        <v>5422</v>
      </c>
      <c r="F1590" s="50" t="s">
        <v>9577</v>
      </c>
      <c r="G1590" s="50" t="s">
        <v>3542</v>
      </c>
      <c r="H1590" s="50" t="s">
        <v>3542</v>
      </c>
      <c r="I1590" s="50" t="s">
        <v>2389</v>
      </c>
      <c r="J1590" s="50">
        <v>2162362</v>
      </c>
      <c r="K1590" s="50" t="s">
        <v>7</v>
      </c>
      <c r="L1590" s="50" t="s">
        <v>2661</v>
      </c>
      <c r="M1590" s="50" t="s">
        <v>143</v>
      </c>
      <c r="N1590" s="50" t="s">
        <v>6261</v>
      </c>
      <c r="O1590" s="50">
        <v>996272</v>
      </c>
      <c r="P1590" s="50" t="s">
        <v>7172</v>
      </c>
      <c r="Q1590" s="50" t="s">
        <v>3543</v>
      </c>
      <c r="R1590" s="50" t="s">
        <v>15</v>
      </c>
      <c r="S1590" s="50" t="s">
        <v>11071</v>
      </c>
      <c r="T1590" s="4" t="s">
        <v>11071</v>
      </c>
      <c r="U1590" s="4">
        <v>14.1</v>
      </c>
    </row>
    <row r="1591" spans="1:21" x14ac:dyDescent="0.25">
      <c r="A1591" s="44">
        <f>IF(IF(Helper_2!$C$3&lt;&gt;"",COUNTIF(G1591:H1591,"*"&amp;Helper_2!$C$3&amp;"*"),0)&gt;0,MAX($A$4:A1590)+1,0)</f>
        <v>0</v>
      </c>
      <c r="B1591" s="44">
        <v>1588</v>
      </c>
      <c r="C1591" s="44">
        <f>IF(E1591="","",IF(COUNTIF($G$4:G1591,G1591)=1,MAX($C$4:C1590)+1,""))</f>
        <v>1479</v>
      </c>
      <c r="D1591" s="44">
        <v>1588</v>
      </c>
      <c r="E1591" s="50" t="s">
        <v>4154</v>
      </c>
      <c r="F1591" s="50" t="s">
        <v>7440</v>
      </c>
      <c r="G1591" s="50" t="s">
        <v>1390</v>
      </c>
      <c r="H1591" s="50" t="s">
        <v>1390</v>
      </c>
      <c r="I1591" s="50" t="s">
        <v>2389</v>
      </c>
      <c r="J1591" s="50">
        <v>2162130</v>
      </c>
      <c r="K1591" s="50" t="s">
        <v>7</v>
      </c>
      <c r="L1591" s="50" t="s">
        <v>9</v>
      </c>
      <c r="M1591" s="50" t="s">
        <v>143</v>
      </c>
      <c r="N1591" s="50" t="s">
        <v>6261</v>
      </c>
      <c r="O1591" s="50">
        <v>995448</v>
      </c>
      <c r="P1591" s="50" t="s">
        <v>6457</v>
      </c>
      <c r="Q1591" s="50" t="s">
        <v>307</v>
      </c>
      <c r="R1591" s="50" t="s">
        <v>10</v>
      </c>
      <c r="S1591" s="50" t="s">
        <v>7441</v>
      </c>
      <c r="T1591" s="4" t="s">
        <v>7441</v>
      </c>
      <c r="U1591" s="4">
        <v>0.14000000000000001</v>
      </c>
    </row>
    <row r="1592" spans="1:21" x14ac:dyDescent="0.25">
      <c r="A1592" s="44">
        <f>IF(IF(Helper_2!$C$3&lt;&gt;"",COUNTIF(G1592:H1592,"*"&amp;Helper_2!$C$3&amp;"*"),0)&gt;0,MAX($A$4:A1591)+1,0)</f>
        <v>0</v>
      </c>
      <c r="B1592" s="44">
        <v>1589</v>
      </c>
      <c r="C1592" s="44">
        <f>IF(E1592="","",IF(COUNTIF($G$4:G1592,G1592)=1,MAX($C$4:C1591)+1,""))</f>
        <v>1480</v>
      </c>
      <c r="D1592" s="44">
        <v>1589</v>
      </c>
      <c r="E1592" s="50" t="s">
        <v>4170</v>
      </c>
      <c r="F1592" s="50" t="s">
        <v>7470</v>
      </c>
      <c r="G1592" s="50" t="s">
        <v>1402</v>
      </c>
      <c r="H1592" s="50" t="s">
        <v>1402</v>
      </c>
      <c r="I1592" s="50" t="s">
        <v>2389</v>
      </c>
      <c r="J1592" s="50">
        <v>2162127</v>
      </c>
      <c r="K1592" s="50" t="s">
        <v>7</v>
      </c>
      <c r="L1592" s="50" t="s">
        <v>9</v>
      </c>
      <c r="M1592" s="50" t="s">
        <v>143</v>
      </c>
      <c r="N1592" s="50" t="s">
        <v>6272</v>
      </c>
      <c r="O1592" s="50">
        <v>965036</v>
      </c>
      <c r="P1592" s="50" t="s">
        <v>6485</v>
      </c>
      <c r="Q1592" s="50" t="s">
        <v>315</v>
      </c>
      <c r="R1592" s="50" t="s">
        <v>15</v>
      </c>
      <c r="S1592" s="50" t="s">
        <v>7471</v>
      </c>
      <c r="T1592" s="4" t="s">
        <v>7471</v>
      </c>
      <c r="U1592" s="4">
        <v>0.03</v>
      </c>
    </row>
    <row r="1593" spans="1:21" x14ac:dyDescent="0.25">
      <c r="A1593" s="44">
        <f>IF(IF(Helper_2!$C$3&lt;&gt;"",COUNTIF(G1593:H1593,"*"&amp;Helper_2!$C$3&amp;"*"),0)&gt;0,MAX($A$4:A1592)+1,0)</f>
        <v>0</v>
      </c>
      <c r="B1593" s="44">
        <v>1590</v>
      </c>
      <c r="C1593" s="44">
        <f>IF(E1593="","",IF(COUNTIF($G$4:G1593,G1593)=1,MAX($C$4:C1592)+1,""))</f>
        <v>1481</v>
      </c>
      <c r="D1593" s="44">
        <v>1590</v>
      </c>
      <c r="E1593" s="50" t="s">
        <v>4350</v>
      </c>
      <c r="F1593" s="50" t="s">
        <v>7806</v>
      </c>
      <c r="G1593" s="50" t="s">
        <v>2847</v>
      </c>
      <c r="H1593" s="50" t="s">
        <v>2847</v>
      </c>
      <c r="I1593" s="50" t="s">
        <v>2389</v>
      </c>
      <c r="J1593" s="50">
        <v>2162120</v>
      </c>
      <c r="K1593" s="50" t="s">
        <v>7</v>
      </c>
      <c r="L1593" s="50" t="s">
        <v>2661</v>
      </c>
      <c r="M1593" s="50" t="s">
        <v>143</v>
      </c>
      <c r="N1593" s="50" t="s">
        <v>6261</v>
      </c>
      <c r="O1593" s="50">
        <v>994643</v>
      </c>
      <c r="P1593" s="50" t="s">
        <v>7156</v>
      </c>
      <c r="Q1593" s="50" t="s">
        <v>2848</v>
      </c>
      <c r="R1593" s="50" t="s">
        <v>15</v>
      </c>
      <c r="S1593" s="50" t="s">
        <v>7807</v>
      </c>
      <c r="T1593" s="4" t="s">
        <v>7807</v>
      </c>
      <c r="U1593" s="4">
        <v>6.19</v>
      </c>
    </row>
    <row r="1594" spans="1:21" x14ac:dyDescent="0.25">
      <c r="A1594" s="44">
        <f>IF(IF(Helper_2!$C$3&lt;&gt;"",COUNTIF(G1594:H1594,"*"&amp;Helper_2!$C$3&amp;"*"),0)&gt;0,MAX($A$4:A1593)+1,0)</f>
        <v>0</v>
      </c>
      <c r="B1594" s="44">
        <v>1591</v>
      </c>
      <c r="C1594" s="44">
        <f>IF(E1594="","",IF(COUNTIF($G$4:G1594,G1594)=1,MAX($C$4:C1593)+1,""))</f>
        <v>1482</v>
      </c>
      <c r="D1594" s="44">
        <v>1591</v>
      </c>
      <c r="E1594" s="50" t="s">
        <v>4351</v>
      </c>
      <c r="F1594" s="50" t="s">
        <v>7808</v>
      </c>
      <c r="G1594" s="50" t="s">
        <v>1528</v>
      </c>
      <c r="H1594" s="50" t="s">
        <v>1528</v>
      </c>
      <c r="I1594" s="50" t="s">
        <v>2389</v>
      </c>
      <c r="J1594" s="50">
        <v>2162114</v>
      </c>
      <c r="K1594" s="50" t="s">
        <v>7</v>
      </c>
      <c r="L1594" s="50" t="s">
        <v>9</v>
      </c>
      <c r="M1594" s="50" t="s">
        <v>143</v>
      </c>
      <c r="N1594" s="50" t="s">
        <v>6261</v>
      </c>
      <c r="O1594" s="50">
        <v>994643</v>
      </c>
      <c r="P1594" s="50" t="s">
        <v>7156</v>
      </c>
      <c r="Q1594" s="50" t="s">
        <v>415</v>
      </c>
      <c r="R1594" s="50" t="s">
        <v>10</v>
      </c>
      <c r="S1594" s="50" t="s">
        <v>7809</v>
      </c>
      <c r="T1594" s="4" t="s">
        <v>7809</v>
      </c>
      <c r="U1594" s="4">
        <v>0.64800000000000002</v>
      </c>
    </row>
    <row r="1595" spans="1:21" x14ac:dyDescent="0.25">
      <c r="A1595" s="44">
        <f>IF(IF(Helper_2!$C$3&lt;&gt;"",COUNTIF(G1595:H1595,"*"&amp;Helper_2!$C$3&amp;"*"),0)&gt;0,MAX($A$4:A1594)+1,0)</f>
        <v>0</v>
      </c>
      <c r="B1595" s="44">
        <v>1592</v>
      </c>
      <c r="C1595" s="44">
        <f>IF(E1595="","",IF(COUNTIF($G$4:G1595,G1595)=1,MAX($C$4:C1594)+1,""))</f>
        <v>1483</v>
      </c>
      <c r="D1595" s="44">
        <v>1592</v>
      </c>
      <c r="E1595" s="50" t="s">
        <v>4290</v>
      </c>
      <c r="F1595" s="50" t="s">
        <v>7696</v>
      </c>
      <c r="G1595" s="50" t="s">
        <v>1477</v>
      </c>
      <c r="H1595" s="50" t="s">
        <v>1477</v>
      </c>
      <c r="I1595" s="50" t="s">
        <v>2389</v>
      </c>
      <c r="J1595" s="50">
        <v>2161832</v>
      </c>
      <c r="K1595" s="50" t="s">
        <v>7</v>
      </c>
      <c r="L1595" s="50" t="s">
        <v>9</v>
      </c>
      <c r="M1595" s="50" t="s">
        <v>143</v>
      </c>
      <c r="N1595" s="50" t="s">
        <v>6272</v>
      </c>
      <c r="O1595" s="50">
        <v>998077</v>
      </c>
      <c r="P1595" s="50" t="s">
        <v>6424</v>
      </c>
      <c r="Q1595" s="50" t="s">
        <v>370</v>
      </c>
      <c r="R1595" s="50" t="s">
        <v>15</v>
      </c>
      <c r="S1595" s="50" t="s">
        <v>7697</v>
      </c>
      <c r="T1595" s="4" t="s">
        <v>7697</v>
      </c>
      <c r="U1595" s="4">
        <v>0.86</v>
      </c>
    </row>
    <row r="1596" spans="1:21" x14ac:dyDescent="0.25">
      <c r="A1596" s="44">
        <f>IF(IF(Helper_2!$C$3&lt;&gt;"",COUNTIF(G1596:H1596,"*"&amp;Helper_2!$C$3&amp;"*"),0)&gt;0,MAX($A$4:A1595)+1,0)</f>
        <v>0</v>
      </c>
      <c r="B1596" s="44">
        <v>1593</v>
      </c>
      <c r="C1596" s="44">
        <f>IF(E1596="","",IF(COUNTIF($G$4:G1596,G1596)=1,MAX($C$4:C1595)+1,""))</f>
        <v>1484</v>
      </c>
      <c r="D1596" s="44">
        <v>1593</v>
      </c>
      <c r="E1596" s="50" t="s">
        <v>4289</v>
      </c>
      <c r="F1596" s="50" t="s">
        <v>7694</v>
      </c>
      <c r="G1596" s="50" t="s">
        <v>1476</v>
      </c>
      <c r="H1596" s="50" t="s">
        <v>1476</v>
      </c>
      <c r="I1596" s="50" t="s">
        <v>2389</v>
      </c>
      <c r="J1596" s="50">
        <v>2161828</v>
      </c>
      <c r="K1596" s="50" t="s">
        <v>7</v>
      </c>
      <c r="L1596" s="50" t="s">
        <v>9</v>
      </c>
      <c r="M1596" s="50" t="s">
        <v>143</v>
      </c>
      <c r="N1596" s="50" t="s">
        <v>6272</v>
      </c>
      <c r="O1596" s="50">
        <v>998077</v>
      </c>
      <c r="P1596" s="50" t="s">
        <v>6424</v>
      </c>
      <c r="Q1596" s="50" t="s">
        <v>369</v>
      </c>
      <c r="R1596" s="50" t="s">
        <v>15</v>
      </c>
      <c r="S1596" s="50" t="s">
        <v>7695</v>
      </c>
      <c r="T1596" s="4" t="s">
        <v>7695</v>
      </c>
      <c r="U1596" s="4">
        <v>0.86</v>
      </c>
    </row>
    <row r="1597" spans="1:21" x14ac:dyDescent="0.25">
      <c r="A1597" s="44">
        <f>IF(IF(Helper_2!$C$3&lt;&gt;"",COUNTIF(G1597:H1597,"*"&amp;Helper_2!$C$3&amp;"*"),0)&gt;0,MAX($A$4:A1596)+1,0)</f>
        <v>0</v>
      </c>
      <c r="B1597" s="44">
        <v>1594</v>
      </c>
      <c r="C1597" s="44">
        <f>IF(E1597="","",IF(COUNTIF($G$4:G1597,G1597)=1,MAX($C$4:C1596)+1,""))</f>
        <v>1485</v>
      </c>
      <c r="D1597" s="44">
        <v>1594</v>
      </c>
      <c r="E1597" s="50" t="s">
        <v>4288</v>
      </c>
      <c r="F1597" s="50" t="s">
        <v>7692</v>
      </c>
      <c r="G1597" s="50" t="s">
        <v>1475</v>
      </c>
      <c r="H1597" s="50" t="s">
        <v>1475</v>
      </c>
      <c r="I1597" s="50" t="s">
        <v>2389</v>
      </c>
      <c r="J1597" s="50">
        <v>2161821</v>
      </c>
      <c r="K1597" s="50" t="s">
        <v>7</v>
      </c>
      <c r="L1597" s="50" t="s">
        <v>9</v>
      </c>
      <c r="M1597" s="50" t="s">
        <v>143</v>
      </c>
      <c r="N1597" s="50" t="s">
        <v>6272</v>
      </c>
      <c r="O1597" s="50">
        <v>998077</v>
      </c>
      <c r="P1597" s="50" t="s">
        <v>6424</v>
      </c>
      <c r="Q1597" s="50" t="s">
        <v>368</v>
      </c>
      <c r="R1597" s="50" t="s">
        <v>15</v>
      </c>
      <c r="S1597" s="50" t="s">
        <v>7693</v>
      </c>
      <c r="T1597" s="4" t="s">
        <v>7693</v>
      </c>
      <c r="U1597" s="4">
        <v>0.86</v>
      </c>
    </row>
    <row r="1598" spans="1:21" x14ac:dyDescent="0.25">
      <c r="A1598" s="44">
        <f>IF(IF(Helper_2!$C$3&lt;&gt;"",COUNTIF(G1598:H1598,"*"&amp;Helper_2!$C$3&amp;"*"),0)&gt;0,MAX($A$4:A1597)+1,0)</f>
        <v>0</v>
      </c>
      <c r="B1598" s="44">
        <v>1595</v>
      </c>
      <c r="C1598" s="44">
        <f>IF(E1598="","",IF(COUNTIF($G$4:G1598,G1598)=1,MAX($C$4:C1597)+1,""))</f>
        <v>1486</v>
      </c>
      <c r="D1598" s="44">
        <v>1595</v>
      </c>
      <c r="E1598" s="50" t="s">
        <v>4465</v>
      </c>
      <c r="F1598" s="50" t="s">
        <v>8018</v>
      </c>
      <c r="G1598" s="50" t="s">
        <v>1600</v>
      </c>
      <c r="H1598" s="50" t="s">
        <v>1600</v>
      </c>
      <c r="I1598" s="50" t="s">
        <v>2389</v>
      </c>
      <c r="J1598" s="50">
        <v>2161806</v>
      </c>
      <c r="K1598" s="50" t="s">
        <v>7</v>
      </c>
      <c r="L1598" s="50" t="s">
        <v>9</v>
      </c>
      <c r="M1598" s="50" t="s">
        <v>143</v>
      </c>
      <c r="N1598" s="50" t="s">
        <v>6263</v>
      </c>
      <c r="O1598" s="50">
        <v>1046979</v>
      </c>
      <c r="P1598" s="50" t="s">
        <v>6449</v>
      </c>
      <c r="Q1598" s="50" t="s">
        <v>2925</v>
      </c>
      <c r="R1598" s="50" t="s">
        <v>10</v>
      </c>
      <c r="S1598" s="50" t="s">
        <v>8019</v>
      </c>
      <c r="T1598" s="4" t="s">
        <v>8019</v>
      </c>
      <c r="U1598" s="4">
        <v>0.65</v>
      </c>
    </row>
    <row r="1599" spans="1:21" x14ac:dyDescent="0.25">
      <c r="A1599" s="44">
        <f>IF(IF(Helper_2!$C$3&lt;&gt;"",COUNTIF(G1599:H1599,"*"&amp;Helper_2!$C$3&amp;"*"),0)&gt;0,MAX($A$4:A1598)+1,0)</f>
        <v>0</v>
      </c>
      <c r="B1599" s="44">
        <v>1596</v>
      </c>
      <c r="C1599" s="44">
        <f>IF(E1599="","",IF(COUNTIF($G$4:G1599,G1599)=1,MAX($C$4:C1598)+1,""))</f>
        <v>1487</v>
      </c>
      <c r="D1599" s="44">
        <v>1596</v>
      </c>
      <c r="E1599" s="50" t="s">
        <v>4598</v>
      </c>
      <c r="F1599" s="50" t="s">
        <v>11879</v>
      </c>
      <c r="G1599" s="50" t="s">
        <v>1680</v>
      </c>
      <c r="H1599" s="50" t="s">
        <v>1680</v>
      </c>
      <c r="I1599" s="50" t="s">
        <v>2389</v>
      </c>
      <c r="J1599" s="50">
        <v>2161789</v>
      </c>
      <c r="K1599" s="50" t="s">
        <v>7</v>
      </c>
      <c r="L1599" s="50" t="s">
        <v>9</v>
      </c>
      <c r="M1599" s="50" t="s">
        <v>143</v>
      </c>
      <c r="N1599" s="50" t="s">
        <v>6259</v>
      </c>
      <c r="O1599" s="50">
        <v>948989</v>
      </c>
      <c r="P1599" s="50" t="s">
        <v>7163</v>
      </c>
      <c r="Q1599" s="50" t="s">
        <v>4599</v>
      </c>
      <c r="R1599" s="50" t="s">
        <v>15</v>
      </c>
      <c r="S1599" s="50" t="s">
        <v>11880</v>
      </c>
      <c r="T1599" s="4" t="s">
        <v>11881</v>
      </c>
      <c r="U1599" s="4">
        <v>0</v>
      </c>
    </row>
    <row r="1600" spans="1:21" x14ac:dyDescent="0.25">
      <c r="A1600" s="44">
        <f>IF(IF(Helper_2!$C$3&lt;&gt;"",COUNTIF(G1600:H1600,"*"&amp;Helper_2!$C$3&amp;"*"),0)&gt;0,MAX($A$4:A1599)+1,0)</f>
        <v>0</v>
      </c>
      <c r="B1600" s="44">
        <v>1597</v>
      </c>
      <c r="C1600" s="44">
        <f>IF(E1600="","",IF(COUNTIF($G$4:G1600,G1600)=1,MAX($C$4:C1599)+1,""))</f>
        <v>1488</v>
      </c>
      <c r="D1600" s="44">
        <v>1597</v>
      </c>
      <c r="E1600" s="50" t="s">
        <v>4597</v>
      </c>
      <c r="F1600" s="50" t="s">
        <v>8254</v>
      </c>
      <c r="G1600" s="50" t="s">
        <v>1679</v>
      </c>
      <c r="H1600" s="50" t="s">
        <v>1679</v>
      </c>
      <c r="I1600" s="50" t="s">
        <v>2389</v>
      </c>
      <c r="J1600" s="50">
        <v>2161786</v>
      </c>
      <c r="K1600" s="50" t="s">
        <v>7</v>
      </c>
      <c r="L1600" s="50" t="s">
        <v>9</v>
      </c>
      <c r="M1600" s="50" t="s">
        <v>143</v>
      </c>
      <c r="N1600" s="50" t="s">
        <v>6259</v>
      </c>
      <c r="O1600" s="50">
        <v>948989</v>
      </c>
      <c r="P1600" s="50" t="s">
        <v>7163</v>
      </c>
      <c r="Q1600" s="50" t="s">
        <v>526</v>
      </c>
      <c r="R1600" s="50" t="s">
        <v>15</v>
      </c>
      <c r="S1600" s="50" t="s">
        <v>8255</v>
      </c>
      <c r="T1600" s="4" t="s">
        <v>8255</v>
      </c>
      <c r="U1600" s="4">
        <v>2.88</v>
      </c>
    </row>
    <row r="1601" spans="1:21" x14ac:dyDescent="0.25">
      <c r="A1601" s="44">
        <f>IF(IF(Helper_2!$C$3&lt;&gt;"",COUNTIF(G1601:H1601,"*"&amp;Helper_2!$C$3&amp;"*"),0)&gt;0,MAX($A$4:A1600)+1,0)</f>
        <v>0</v>
      </c>
      <c r="B1601" s="44">
        <v>1598</v>
      </c>
      <c r="C1601" s="44">
        <f>IF(E1601="","",IF(COUNTIF($G$4:G1601,G1601)=1,MAX($C$4:C1600)+1,""))</f>
        <v>1489</v>
      </c>
      <c r="D1601" s="44">
        <v>1598</v>
      </c>
      <c r="E1601" s="50" t="s">
        <v>4596</v>
      </c>
      <c r="F1601" s="50" t="s">
        <v>8252</v>
      </c>
      <c r="G1601" s="50" t="s">
        <v>1678</v>
      </c>
      <c r="H1601" s="50" t="s">
        <v>1678</v>
      </c>
      <c r="I1601" s="50" t="s">
        <v>2389</v>
      </c>
      <c r="J1601" s="50">
        <v>2161784</v>
      </c>
      <c r="K1601" s="50" t="s">
        <v>7</v>
      </c>
      <c r="L1601" s="50" t="s">
        <v>9</v>
      </c>
      <c r="M1601" s="50" t="s">
        <v>143</v>
      </c>
      <c r="N1601" s="50" t="s">
        <v>6259</v>
      </c>
      <c r="O1601" s="50">
        <v>948989</v>
      </c>
      <c r="P1601" s="50" t="s">
        <v>7163</v>
      </c>
      <c r="Q1601" s="50" t="s">
        <v>525</v>
      </c>
      <c r="R1601" s="50" t="s">
        <v>15</v>
      </c>
      <c r="S1601" s="50" t="s">
        <v>8253</v>
      </c>
      <c r="T1601" s="4" t="s">
        <v>8253</v>
      </c>
      <c r="U1601" s="4">
        <v>9.2200000000000006</v>
      </c>
    </row>
    <row r="1602" spans="1:21" x14ac:dyDescent="0.25">
      <c r="A1602" s="44">
        <f>IF(IF(Helper_2!$C$3&lt;&gt;"",COUNTIF(G1602:H1602,"*"&amp;Helper_2!$C$3&amp;"*"),0)&gt;0,MAX($A$4:A1601)+1,0)</f>
        <v>0</v>
      </c>
      <c r="B1602" s="44">
        <v>1599</v>
      </c>
      <c r="C1602" s="44">
        <f>IF(E1602="","",IF(COUNTIF($G$4:G1602,G1602)=1,MAX($C$4:C1601)+1,""))</f>
        <v>1490</v>
      </c>
      <c r="D1602" s="44">
        <v>1599</v>
      </c>
      <c r="E1602" s="50" t="s">
        <v>4573</v>
      </c>
      <c r="F1602" s="50" t="s">
        <v>8207</v>
      </c>
      <c r="G1602" s="50" t="s">
        <v>1662</v>
      </c>
      <c r="H1602" s="50" t="s">
        <v>1662</v>
      </c>
      <c r="I1602" s="50" t="s">
        <v>2389</v>
      </c>
      <c r="J1602" s="50">
        <v>2161782</v>
      </c>
      <c r="K1602" s="50" t="s">
        <v>7</v>
      </c>
      <c r="L1602" s="50" t="s">
        <v>9</v>
      </c>
      <c r="M1602" s="50" t="s">
        <v>143</v>
      </c>
      <c r="N1602" s="50" t="s">
        <v>6259</v>
      </c>
      <c r="O1602" s="50">
        <v>994538</v>
      </c>
      <c r="P1602" s="50" t="s">
        <v>6336</v>
      </c>
      <c r="Q1602" s="50" t="s">
        <v>515</v>
      </c>
      <c r="R1602" s="50" t="s">
        <v>15</v>
      </c>
      <c r="S1602" s="50" t="s">
        <v>8208</v>
      </c>
      <c r="T1602" s="4" t="s">
        <v>8208</v>
      </c>
      <c r="U1602" s="4">
        <v>1.01</v>
      </c>
    </row>
    <row r="1603" spans="1:21" x14ac:dyDescent="0.25">
      <c r="A1603" s="44">
        <f>IF(IF(Helper_2!$C$3&lt;&gt;"",COUNTIF(G1603:H1603,"*"&amp;Helper_2!$C$3&amp;"*"),0)&gt;0,MAX($A$4:A1602)+1,0)</f>
        <v>0</v>
      </c>
      <c r="B1603" s="44">
        <v>1600</v>
      </c>
      <c r="C1603" s="44">
        <f>IF(E1603="","",IF(COUNTIF($G$4:G1603,G1603)=1,MAX($C$4:C1602)+1,""))</f>
        <v>1491</v>
      </c>
      <c r="D1603" s="44">
        <v>1600</v>
      </c>
      <c r="E1603" s="50" t="s">
        <v>4572</v>
      </c>
      <c r="F1603" s="50" t="s">
        <v>8205</v>
      </c>
      <c r="G1603" s="50" t="s">
        <v>1661</v>
      </c>
      <c r="H1603" s="50" t="s">
        <v>1661</v>
      </c>
      <c r="I1603" s="50" t="s">
        <v>2389</v>
      </c>
      <c r="J1603" s="50">
        <v>2161780</v>
      </c>
      <c r="K1603" s="50" t="s">
        <v>7</v>
      </c>
      <c r="L1603" s="50" t="s">
        <v>9</v>
      </c>
      <c r="M1603" s="50" t="s">
        <v>143</v>
      </c>
      <c r="N1603" s="50" t="s">
        <v>6263</v>
      </c>
      <c r="O1603" s="50">
        <v>994538</v>
      </c>
      <c r="P1603" s="50" t="s">
        <v>6336</v>
      </c>
      <c r="Q1603" s="50" t="s">
        <v>514</v>
      </c>
      <c r="R1603" s="50" t="s">
        <v>15</v>
      </c>
      <c r="S1603" s="50" t="s">
        <v>8206</v>
      </c>
      <c r="T1603" s="4" t="s">
        <v>8206</v>
      </c>
      <c r="U1603" s="4">
        <v>0.3</v>
      </c>
    </row>
    <row r="1604" spans="1:21" x14ac:dyDescent="0.25">
      <c r="A1604" s="44">
        <f>IF(IF(Helper_2!$C$3&lt;&gt;"",COUNTIF(G1604:H1604,"*"&amp;Helper_2!$C$3&amp;"*"),0)&gt;0,MAX($A$4:A1603)+1,0)</f>
        <v>0</v>
      </c>
      <c r="B1604" s="44">
        <v>1601</v>
      </c>
      <c r="C1604" s="44">
        <f>IF(E1604="","",IF(COUNTIF($G$4:G1604,G1604)=1,MAX($C$4:C1603)+1,""))</f>
        <v>1492</v>
      </c>
      <c r="D1604" s="44">
        <v>1601</v>
      </c>
      <c r="E1604" s="50" t="s">
        <v>4570</v>
      </c>
      <c r="F1604" s="50" t="s">
        <v>8201</v>
      </c>
      <c r="G1604" s="50" t="s">
        <v>1660</v>
      </c>
      <c r="H1604" s="50" t="s">
        <v>1660</v>
      </c>
      <c r="I1604" s="50" t="s">
        <v>2389</v>
      </c>
      <c r="J1604" s="50">
        <v>2161778</v>
      </c>
      <c r="K1604" s="50" t="s">
        <v>7</v>
      </c>
      <c r="L1604" s="50" t="s">
        <v>9</v>
      </c>
      <c r="M1604" s="50" t="s">
        <v>143</v>
      </c>
      <c r="N1604" s="50" t="s">
        <v>6259</v>
      </c>
      <c r="O1604" s="50">
        <v>994538</v>
      </c>
      <c r="P1604" s="50" t="s">
        <v>6336</v>
      </c>
      <c r="Q1604" s="50" t="s">
        <v>513</v>
      </c>
      <c r="R1604" s="50" t="s">
        <v>15</v>
      </c>
      <c r="S1604" s="50" t="s">
        <v>8202</v>
      </c>
      <c r="T1604" s="4" t="s">
        <v>8202</v>
      </c>
      <c r="U1604" s="4">
        <v>0.22</v>
      </c>
    </row>
    <row r="1605" spans="1:21" x14ac:dyDescent="0.25">
      <c r="A1605" s="44">
        <f>IF(IF(Helper_2!$C$3&lt;&gt;"",COUNTIF(G1605:H1605,"*"&amp;Helper_2!$C$3&amp;"*"),0)&gt;0,MAX($A$4:A1604)+1,0)</f>
        <v>0</v>
      </c>
      <c r="B1605" s="44">
        <v>1602</v>
      </c>
      <c r="C1605" s="44">
        <f>IF(E1605="","",IF(COUNTIF($G$4:G1605,G1605)=1,MAX($C$4:C1604)+1,""))</f>
        <v>1493</v>
      </c>
      <c r="D1605" s="44">
        <v>1602</v>
      </c>
      <c r="E1605" s="50" t="s">
        <v>4341</v>
      </c>
      <c r="F1605" s="50" t="s">
        <v>7789</v>
      </c>
      <c r="G1605" s="50" t="s">
        <v>1521</v>
      </c>
      <c r="H1605" s="50" t="s">
        <v>1521</v>
      </c>
      <c r="I1605" s="50" t="s">
        <v>2389</v>
      </c>
      <c r="J1605" s="50">
        <v>2161775</v>
      </c>
      <c r="K1605" s="50" t="s">
        <v>7</v>
      </c>
      <c r="L1605" s="50" t="s">
        <v>9</v>
      </c>
      <c r="M1605" s="50" t="s">
        <v>143</v>
      </c>
      <c r="N1605" s="50" t="s">
        <v>6272</v>
      </c>
      <c r="O1605" s="50">
        <v>1001783</v>
      </c>
      <c r="P1605" s="50" t="s">
        <v>6439</v>
      </c>
      <c r="Q1605" s="50" t="s">
        <v>409</v>
      </c>
      <c r="R1605" s="50" t="s">
        <v>15</v>
      </c>
      <c r="S1605" s="50" t="s">
        <v>7790</v>
      </c>
      <c r="T1605" s="4" t="s">
        <v>7790</v>
      </c>
      <c r="U1605" s="4">
        <v>1.08</v>
      </c>
    </row>
    <row r="1606" spans="1:21" x14ac:dyDescent="0.25">
      <c r="A1606" s="44">
        <f>IF(IF(Helper_2!$C$3&lt;&gt;"",COUNTIF(G1606:H1606,"*"&amp;Helper_2!$C$3&amp;"*"),0)&gt;0,MAX($A$4:A1605)+1,0)</f>
        <v>0</v>
      </c>
      <c r="B1606" s="44">
        <v>1603</v>
      </c>
      <c r="C1606" s="44">
        <f>IF(E1606="","",IF(COUNTIF($G$4:G1606,G1606)=1,MAX($C$4:C1605)+1,""))</f>
        <v>1494</v>
      </c>
      <c r="D1606" s="44">
        <v>1603</v>
      </c>
      <c r="E1606" s="50" t="s">
        <v>4340</v>
      </c>
      <c r="F1606" s="50" t="s">
        <v>7787</v>
      </c>
      <c r="G1606" s="50" t="s">
        <v>1520</v>
      </c>
      <c r="H1606" s="50" t="s">
        <v>1520</v>
      </c>
      <c r="I1606" s="50" t="s">
        <v>2389</v>
      </c>
      <c r="J1606" s="50">
        <v>2161773</v>
      </c>
      <c r="K1606" s="50" t="s">
        <v>7</v>
      </c>
      <c r="L1606" s="50" t="s">
        <v>9</v>
      </c>
      <c r="M1606" s="50" t="s">
        <v>143</v>
      </c>
      <c r="N1606" s="50" t="s">
        <v>6272</v>
      </c>
      <c r="O1606" s="50">
        <v>1001783</v>
      </c>
      <c r="P1606" s="50" t="s">
        <v>6439</v>
      </c>
      <c r="Q1606" s="50" t="s">
        <v>408</v>
      </c>
      <c r="R1606" s="50" t="s">
        <v>15</v>
      </c>
      <c r="S1606" s="50" t="s">
        <v>7788</v>
      </c>
      <c r="T1606" s="4" t="s">
        <v>7788</v>
      </c>
      <c r="U1606" s="4">
        <v>1.08</v>
      </c>
    </row>
    <row r="1607" spans="1:21" x14ac:dyDescent="0.25">
      <c r="A1607" s="44">
        <f>IF(IF(Helper_2!$C$3&lt;&gt;"",COUNTIF(G1607:H1607,"*"&amp;Helper_2!$C$3&amp;"*"),0)&gt;0,MAX($A$4:A1606)+1,0)</f>
        <v>0</v>
      </c>
      <c r="B1607" s="44">
        <v>1604</v>
      </c>
      <c r="C1607" s="44">
        <f>IF(E1607="","",IF(COUNTIF($G$4:G1607,G1607)=1,MAX($C$4:C1606)+1,""))</f>
        <v>1495</v>
      </c>
      <c r="D1607" s="44">
        <v>1604</v>
      </c>
      <c r="E1607" s="50" t="s">
        <v>6912</v>
      </c>
      <c r="F1607" s="50" t="s">
        <v>10947</v>
      </c>
      <c r="G1607" s="50" t="s">
        <v>6913</v>
      </c>
      <c r="H1607" s="50" t="s">
        <v>6914</v>
      </c>
      <c r="I1607" s="50" t="s">
        <v>2388</v>
      </c>
      <c r="J1607" s="50">
        <v>2161767</v>
      </c>
      <c r="K1607" s="50" t="s">
        <v>7</v>
      </c>
      <c r="L1607" s="50" t="s">
        <v>9</v>
      </c>
      <c r="M1607" s="50" t="s">
        <v>143</v>
      </c>
      <c r="N1607" s="50" t="s">
        <v>6261</v>
      </c>
      <c r="O1607" s="50">
        <v>996272</v>
      </c>
      <c r="P1607" s="50" t="s">
        <v>7172</v>
      </c>
      <c r="Q1607" s="50" t="s">
        <v>6915</v>
      </c>
      <c r="R1607" s="50" t="s">
        <v>8</v>
      </c>
      <c r="S1607" s="50" t="s">
        <v>11099</v>
      </c>
      <c r="T1607" s="4" t="s">
        <v>11100</v>
      </c>
      <c r="U1607" s="4">
        <v>7</v>
      </c>
    </row>
    <row r="1608" spans="1:21" x14ac:dyDescent="0.25">
      <c r="A1608" s="44">
        <f>IF(IF(Helper_2!$C$3&lt;&gt;"",COUNTIF(G1608:H1608,"*"&amp;Helper_2!$C$3&amp;"*"),0)&gt;0,MAX($A$4:A1607)+1,0)</f>
        <v>0</v>
      </c>
      <c r="B1608" s="44">
        <v>1605</v>
      </c>
      <c r="C1608" s="44">
        <f>IF(E1608="","",IF(COUNTIF($G$4:G1608,G1608)=1,MAX($C$4:C1607)+1,""))</f>
        <v>1496</v>
      </c>
      <c r="D1608" s="44">
        <v>1605</v>
      </c>
      <c r="E1608" s="50" t="s">
        <v>4339</v>
      </c>
      <c r="F1608" s="50" t="s">
        <v>7785</v>
      </c>
      <c r="G1608" s="50" t="s">
        <v>1519</v>
      </c>
      <c r="H1608" s="50" t="s">
        <v>1519</v>
      </c>
      <c r="I1608" s="50" t="s">
        <v>2389</v>
      </c>
      <c r="J1608" s="50">
        <v>2161766</v>
      </c>
      <c r="K1608" s="50" t="s">
        <v>7</v>
      </c>
      <c r="L1608" s="50" t="s">
        <v>9</v>
      </c>
      <c r="M1608" s="50" t="s">
        <v>143</v>
      </c>
      <c r="N1608" s="50" t="s">
        <v>6272</v>
      </c>
      <c r="O1608" s="50">
        <v>1001783</v>
      </c>
      <c r="P1608" s="50" t="s">
        <v>6439</v>
      </c>
      <c r="Q1608" s="50" t="s">
        <v>407</v>
      </c>
      <c r="R1608" s="50" t="s">
        <v>15</v>
      </c>
      <c r="S1608" s="50" t="s">
        <v>7786</v>
      </c>
      <c r="T1608" s="4" t="s">
        <v>7786</v>
      </c>
      <c r="U1608" s="4">
        <v>1.22</v>
      </c>
    </row>
    <row r="1609" spans="1:21" x14ac:dyDescent="0.25">
      <c r="A1609" s="44">
        <f>IF(IF(Helper_2!$C$3&lt;&gt;"",COUNTIF(G1609:H1609,"*"&amp;Helper_2!$C$3&amp;"*"),0)&gt;0,MAX($A$4:A1608)+1,0)</f>
        <v>0</v>
      </c>
      <c r="B1609" s="44">
        <v>1606</v>
      </c>
      <c r="C1609" s="44">
        <f>IF(E1609="","",IF(COUNTIF($G$4:G1609,G1609)=1,MAX($C$4:C1608)+1,""))</f>
        <v>1497</v>
      </c>
      <c r="D1609" s="44">
        <v>1606</v>
      </c>
      <c r="E1609" s="50" t="s">
        <v>4160</v>
      </c>
      <c r="F1609" s="50" t="s">
        <v>7451</v>
      </c>
      <c r="G1609" s="50" t="s">
        <v>2735</v>
      </c>
      <c r="H1609" s="50" t="s">
        <v>2735</v>
      </c>
      <c r="I1609" s="50" t="s">
        <v>2389</v>
      </c>
      <c r="J1609" s="50">
        <v>2161663</v>
      </c>
      <c r="K1609" s="50" t="s">
        <v>7</v>
      </c>
      <c r="L1609" s="50" t="s">
        <v>2661</v>
      </c>
      <c r="M1609" s="50" t="s">
        <v>143</v>
      </c>
      <c r="N1609" s="50" t="s">
        <v>6267</v>
      </c>
      <c r="O1609" s="50">
        <v>994246</v>
      </c>
      <c r="P1609" s="50" t="s">
        <v>6411</v>
      </c>
      <c r="Q1609" s="50" t="s">
        <v>2736</v>
      </c>
      <c r="R1609" s="50" t="s">
        <v>15</v>
      </c>
      <c r="S1609" s="50" t="s">
        <v>7452</v>
      </c>
      <c r="T1609" s="4" t="s">
        <v>7452</v>
      </c>
      <c r="U1609" s="4">
        <v>0.09</v>
      </c>
    </row>
    <row r="1610" spans="1:21" x14ac:dyDescent="0.25">
      <c r="A1610" s="44">
        <f>IF(IF(Helper_2!$C$3&lt;&gt;"",COUNTIF(G1610:H1610,"*"&amp;Helper_2!$C$3&amp;"*"),0)&gt;0,MAX($A$4:A1609)+1,0)</f>
        <v>0</v>
      </c>
      <c r="B1610" s="44">
        <v>1607</v>
      </c>
      <c r="C1610" s="44">
        <f>IF(E1610="","",IF(COUNTIF($G$4:G1610,G1610)=1,MAX($C$4:C1609)+1,""))</f>
        <v>1498</v>
      </c>
      <c r="D1610" s="44">
        <v>1607</v>
      </c>
      <c r="E1610" s="50" t="s">
        <v>4153</v>
      </c>
      <c r="F1610" s="50" t="s">
        <v>7438</v>
      </c>
      <c r="G1610" s="50" t="s">
        <v>1389</v>
      </c>
      <c r="H1610" s="50" t="s">
        <v>1389</v>
      </c>
      <c r="I1610" s="50" t="s">
        <v>2389</v>
      </c>
      <c r="J1610" s="50">
        <v>2161660</v>
      </c>
      <c r="K1610" s="50" t="s">
        <v>7</v>
      </c>
      <c r="L1610" s="50" t="s">
        <v>9</v>
      </c>
      <c r="M1610" s="50" t="s">
        <v>143</v>
      </c>
      <c r="N1610" s="50" t="s">
        <v>6267</v>
      </c>
      <c r="O1610" s="50">
        <v>994246</v>
      </c>
      <c r="P1610" s="50" t="s">
        <v>7153</v>
      </c>
      <c r="Q1610" s="50" t="s">
        <v>2733</v>
      </c>
      <c r="R1610" s="50" t="s">
        <v>10</v>
      </c>
      <c r="S1610" s="50" t="s">
        <v>7439</v>
      </c>
      <c r="T1610" s="4" t="s">
        <v>7439</v>
      </c>
      <c r="U1610" s="4">
        <v>7.0000000000000007E-2</v>
      </c>
    </row>
    <row r="1611" spans="1:21" x14ac:dyDescent="0.25">
      <c r="A1611" s="44">
        <f>IF(IF(Helper_2!$C$3&lt;&gt;"",COUNTIF(G1611:H1611,"*"&amp;Helper_2!$C$3&amp;"*"),0)&gt;0,MAX($A$4:A1610)+1,0)</f>
        <v>0</v>
      </c>
      <c r="B1611" s="44">
        <v>1608</v>
      </c>
      <c r="C1611" s="44">
        <f>IF(E1611="","",IF(COUNTIF($G$4:G1611,G1611)=1,MAX($C$4:C1610)+1,""))</f>
        <v>1499</v>
      </c>
      <c r="D1611" s="44">
        <v>1608</v>
      </c>
      <c r="E1611" s="50" t="s">
        <v>4342</v>
      </c>
      <c r="F1611" s="50" t="s">
        <v>7791</v>
      </c>
      <c r="G1611" s="50" t="s">
        <v>1522</v>
      </c>
      <c r="H1611" s="50" t="s">
        <v>1522</v>
      </c>
      <c r="I1611" s="50" t="s">
        <v>2389</v>
      </c>
      <c r="J1611" s="50">
        <v>2161656</v>
      </c>
      <c r="K1611" s="50" t="s">
        <v>7</v>
      </c>
      <c r="L1611" s="50" t="s">
        <v>9</v>
      </c>
      <c r="M1611" s="50" t="s">
        <v>143</v>
      </c>
      <c r="N1611" s="50" t="s">
        <v>6272</v>
      </c>
      <c r="O1611" s="50">
        <v>1001783</v>
      </c>
      <c r="P1611" s="50" t="s">
        <v>6439</v>
      </c>
      <c r="Q1611" s="50" t="s">
        <v>410</v>
      </c>
      <c r="R1611" s="50" t="s">
        <v>15</v>
      </c>
      <c r="S1611" s="50" t="s">
        <v>7792</v>
      </c>
      <c r="T1611" s="4" t="s">
        <v>7792</v>
      </c>
      <c r="U1611" s="4">
        <v>1.08</v>
      </c>
    </row>
    <row r="1612" spans="1:21" x14ac:dyDescent="0.25">
      <c r="A1612" s="44">
        <f>IF(IF(Helper_2!$C$3&lt;&gt;"",COUNTIF(G1612:H1612,"*"&amp;Helper_2!$C$3&amp;"*"),0)&gt;0,MAX($A$4:A1611)+1,0)</f>
        <v>0</v>
      </c>
      <c r="B1612" s="44">
        <v>1609</v>
      </c>
      <c r="C1612" s="44">
        <f>IF(E1612="","",IF(COUNTIF($G$4:G1612,G1612)=1,MAX($C$4:C1611)+1,""))</f>
        <v>1500</v>
      </c>
      <c r="D1612" s="44">
        <v>1609</v>
      </c>
      <c r="E1612" s="50" t="s">
        <v>4749</v>
      </c>
      <c r="F1612" s="50" t="s">
        <v>8493</v>
      </c>
      <c r="G1612" s="50" t="s">
        <v>3090</v>
      </c>
      <c r="H1612" s="50" t="s">
        <v>3090</v>
      </c>
      <c r="I1612" s="50" t="s">
        <v>2389</v>
      </c>
      <c r="J1612" s="50">
        <v>2161560</v>
      </c>
      <c r="K1612" s="50" t="s">
        <v>7</v>
      </c>
      <c r="L1612" s="50" t="s">
        <v>2687</v>
      </c>
      <c r="M1612" s="50" t="s">
        <v>143</v>
      </c>
      <c r="N1612" s="50" t="s">
        <v>6263</v>
      </c>
      <c r="O1612" s="50">
        <v>1070763</v>
      </c>
      <c r="P1612" s="50" t="s">
        <v>6415</v>
      </c>
      <c r="Q1612" s="50" t="s">
        <v>4750</v>
      </c>
      <c r="R1612" s="50" t="s">
        <v>15</v>
      </c>
      <c r="S1612" s="50" t="s">
        <v>8494</v>
      </c>
      <c r="T1612" s="4" t="s">
        <v>8495</v>
      </c>
      <c r="U1612" s="4">
        <v>0.28999999999999998</v>
      </c>
    </row>
    <row r="1613" spans="1:21" x14ac:dyDescent="0.25">
      <c r="A1613" s="44">
        <f>IF(IF(Helper_2!$C$3&lt;&gt;"",COUNTIF(G1613:H1613,"*"&amp;Helper_2!$C$3&amp;"*"),0)&gt;0,MAX($A$4:A1612)+1,0)</f>
        <v>0</v>
      </c>
      <c r="B1613" s="44">
        <v>1610</v>
      </c>
      <c r="C1613" s="44">
        <f>IF(E1613="","",IF(COUNTIF($G$4:G1613,G1613)=1,MAX($C$4:C1612)+1,""))</f>
        <v>1501</v>
      </c>
      <c r="D1613" s="44">
        <v>1610</v>
      </c>
      <c r="E1613" s="50" t="s">
        <v>4748</v>
      </c>
      <c r="F1613" s="50" t="s">
        <v>8491</v>
      </c>
      <c r="G1613" s="50" t="s">
        <v>1774</v>
      </c>
      <c r="H1613" s="50" t="s">
        <v>1774</v>
      </c>
      <c r="I1613" s="50" t="s">
        <v>2389</v>
      </c>
      <c r="J1613" s="50">
        <v>2161555</v>
      </c>
      <c r="K1613" s="50" t="s">
        <v>7</v>
      </c>
      <c r="L1613" s="50" t="s">
        <v>9</v>
      </c>
      <c r="M1613" s="50" t="s">
        <v>143</v>
      </c>
      <c r="N1613" s="50" t="s">
        <v>6263</v>
      </c>
      <c r="O1613" s="50">
        <v>1070763</v>
      </c>
      <c r="P1613" s="50" t="s">
        <v>6415</v>
      </c>
      <c r="Q1613" s="50" t="s">
        <v>592</v>
      </c>
      <c r="R1613" s="50" t="s">
        <v>10</v>
      </c>
      <c r="S1613" s="50" t="s">
        <v>8492</v>
      </c>
      <c r="T1613" s="4" t="s">
        <v>8492</v>
      </c>
      <c r="U1613" s="4">
        <v>0.23</v>
      </c>
    </row>
    <row r="1614" spans="1:21" x14ac:dyDescent="0.25">
      <c r="A1614" s="44">
        <f>IF(IF(Helper_2!$C$3&lt;&gt;"",COUNTIF(G1614:H1614,"*"&amp;Helper_2!$C$3&amp;"*"),0)&gt;0,MAX($A$4:A1613)+1,0)</f>
        <v>0</v>
      </c>
      <c r="B1614" s="44">
        <v>1611</v>
      </c>
      <c r="C1614" s="44">
        <f>IF(E1614="","",IF(COUNTIF($G$4:G1614,G1614)=1,MAX($C$4:C1613)+1,""))</f>
        <v>1502</v>
      </c>
      <c r="D1614" s="44">
        <v>1611</v>
      </c>
      <c r="E1614" s="50" t="s">
        <v>4747</v>
      </c>
      <c r="F1614" s="50" t="s">
        <v>8489</v>
      </c>
      <c r="G1614" s="50" t="s">
        <v>1773</v>
      </c>
      <c r="H1614" s="50" t="s">
        <v>1773</v>
      </c>
      <c r="I1614" s="50" t="s">
        <v>2389</v>
      </c>
      <c r="J1614" s="50">
        <v>2161550</v>
      </c>
      <c r="K1614" s="50" t="s">
        <v>7</v>
      </c>
      <c r="L1614" s="50" t="s">
        <v>9</v>
      </c>
      <c r="M1614" s="50" t="s">
        <v>143</v>
      </c>
      <c r="N1614" s="50" t="s">
        <v>6263</v>
      </c>
      <c r="O1614" s="50">
        <v>1070763</v>
      </c>
      <c r="P1614" s="50" t="s">
        <v>6415</v>
      </c>
      <c r="Q1614" s="50" t="s">
        <v>591</v>
      </c>
      <c r="R1614" s="50" t="s">
        <v>15</v>
      </c>
      <c r="S1614" s="50" t="s">
        <v>8490</v>
      </c>
      <c r="T1614" s="4" t="s">
        <v>8490</v>
      </c>
      <c r="U1614" s="4">
        <v>2.2999999999999998</v>
      </c>
    </row>
    <row r="1615" spans="1:21" x14ac:dyDescent="0.25">
      <c r="A1615" s="44">
        <f>IF(IF(Helper_2!$C$3&lt;&gt;"",COUNTIF(G1615:H1615,"*"&amp;Helper_2!$C$3&amp;"*"),0)&gt;0,MAX($A$4:A1614)+1,0)</f>
        <v>0</v>
      </c>
      <c r="B1615" s="44">
        <v>1612</v>
      </c>
      <c r="C1615" s="44">
        <f>IF(E1615="","",IF(COUNTIF($G$4:G1615,G1615)=1,MAX($C$4:C1614)+1,""))</f>
        <v>1503</v>
      </c>
      <c r="D1615" s="44">
        <v>1612</v>
      </c>
      <c r="E1615" s="50" t="s">
        <v>5128</v>
      </c>
      <c r="F1615" s="50" t="s">
        <v>9087</v>
      </c>
      <c r="G1615" s="50" t="s">
        <v>2023</v>
      </c>
      <c r="H1615" s="50" t="s">
        <v>2023</v>
      </c>
      <c r="I1615" s="50" t="s">
        <v>2389</v>
      </c>
      <c r="J1615" s="50">
        <v>2161435</v>
      </c>
      <c r="K1615" s="50" t="s">
        <v>7</v>
      </c>
      <c r="L1615" s="50" t="s">
        <v>9</v>
      </c>
      <c r="M1615" s="50" t="s">
        <v>143</v>
      </c>
      <c r="N1615" s="50" t="s">
        <v>6272</v>
      </c>
      <c r="O1615" s="50">
        <v>1046946</v>
      </c>
      <c r="P1615" s="50" t="s">
        <v>6520</v>
      </c>
      <c r="Q1615" s="50" t="s">
        <v>3331</v>
      </c>
      <c r="R1615" s="50" t="s">
        <v>15</v>
      </c>
      <c r="S1615" s="50" t="s">
        <v>9088</v>
      </c>
      <c r="T1615" s="4" t="s">
        <v>9088</v>
      </c>
      <c r="U1615" s="4">
        <v>2.0699999999999998</v>
      </c>
    </row>
    <row r="1616" spans="1:21" x14ac:dyDescent="0.25">
      <c r="A1616" s="44">
        <f>IF(IF(Helper_2!$C$3&lt;&gt;"",COUNTIF(G1616:H1616,"*"&amp;Helper_2!$C$3&amp;"*"),0)&gt;0,MAX($A$4:A1615)+1,0)</f>
        <v>0</v>
      </c>
      <c r="B1616" s="44">
        <v>1613</v>
      </c>
      <c r="C1616" s="44">
        <f>IF(E1616="","",IF(COUNTIF($G$4:G1616,G1616)=1,MAX($C$4:C1615)+1,""))</f>
        <v>1504</v>
      </c>
      <c r="D1616" s="44">
        <v>1613</v>
      </c>
      <c r="E1616" s="50" t="s">
        <v>4377</v>
      </c>
      <c r="F1616" s="50" t="s">
        <v>7855</v>
      </c>
      <c r="G1616" s="50" t="s">
        <v>1548</v>
      </c>
      <c r="H1616" s="50" t="s">
        <v>1548</v>
      </c>
      <c r="I1616" s="50" t="s">
        <v>2389</v>
      </c>
      <c r="J1616" s="50">
        <v>2161428</v>
      </c>
      <c r="K1616" s="50" t="s">
        <v>7</v>
      </c>
      <c r="L1616" s="50" t="s">
        <v>9</v>
      </c>
      <c r="M1616" s="50" t="s">
        <v>143</v>
      </c>
      <c r="N1616" s="50" t="s">
        <v>6272</v>
      </c>
      <c r="O1616" s="50">
        <v>1026580</v>
      </c>
      <c r="P1616" s="50" t="s">
        <v>6302</v>
      </c>
      <c r="Q1616" s="50" t="s">
        <v>426</v>
      </c>
      <c r="R1616" s="50" t="s">
        <v>15</v>
      </c>
      <c r="S1616" s="50" t="s">
        <v>7856</v>
      </c>
      <c r="T1616" s="4" t="s">
        <v>7856</v>
      </c>
      <c r="U1616" s="4">
        <v>0.2</v>
      </c>
    </row>
    <row r="1617" spans="1:21" x14ac:dyDescent="0.25">
      <c r="A1617" s="44">
        <f>IF(IF(Helper_2!$C$3&lt;&gt;"",COUNTIF(G1617:H1617,"*"&amp;Helper_2!$C$3&amp;"*"),0)&gt;0,MAX($A$4:A1616)+1,0)</f>
        <v>0</v>
      </c>
      <c r="B1617" s="44">
        <v>1614</v>
      </c>
      <c r="C1617" s="44">
        <f>IF(E1617="","",IF(COUNTIF($G$4:G1617,G1617)=1,MAX($C$4:C1616)+1,""))</f>
        <v>1505</v>
      </c>
      <c r="D1617" s="44">
        <v>1614</v>
      </c>
      <c r="E1617" s="50" t="s">
        <v>5174</v>
      </c>
      <c r="F1617" s="50" t="s">
        <v>9163</v>
      </c>
      <c r="G1617" s="50" t="s">
        <v>2053</v>
      </c>
      <c r="H1617" s="50" t="s">
        <v>2053</v>
      </c>
      <c r="I1617" s="50" t="s">
        <v>2389</v>
      </c>
      <c r="J1617" s="50">
        <v>2161421</v>
      </c>
      <c r="K1617" s="50" t="s">
        <v>7</v>
      </c>
      <c r="L1617" s="50" t="s">
        <v>9</v>
      </c>
      <c r="M1617" s="50" t="s">
        <v>143</v>
      </c>
      <c r="N1617" s="50" t="s">
        <v>6272</v>
      </c>
      <c r="O1617" s="50">
        <v>1046946</v>
      </c>
      <c r="P1617" s="50" t="s">
        <v>6520</v>
      </c>
      <c r="Q1617" s="50" t="s">
        <v>804</v>
      </c>
      <c r="R1617" s="50" t="s">
        <v>15</v>
      </c>
      <c r="S1617" s="50" t="s">
        <v>9164</v>
      </c>
      <c r="T1617" s="4" t="s">
        <v>9164</v>
      </c>
      <c r="U1617" s="4">
        <v>1.65</v>
      </c>
    </row>
    <row r="1618" spans="1:21" x14ac:dyDescent="0.25">
      <c r="A1618" s="44">
        <f>IF(IF(Helper_2!$C$3&lt;&gt;"",COUNTIF(G1618:H1618,"*"&amp;Helper_2!$C$3&amp;"*"),0)&gt;0,MAX($A$4:A1617)+1,0)</f>
        <v>0</v>
      </c>
      <c r="B1618" s="44">
        <v>1615</v>
      </c>
      <c r="C1618" s="44">
        <f>IF(E1618="","",IF(COUNTIF($G$4:G1618,G1618)=1,MAX($C$4:C1617)+1,""))</f>
        <v>1506</v>
      </c>
      <c r="D1618" s="44">
        <v>1615</v>
      </c>
      <c r="E1618" s="50" t="s">
        <v>5173</v>
      </c>
      <c r="F1618" s="50" t="s">
        <v>9161</v>
      </c>
      <c r="G1618" s="50" t="s">
        <v>2052</v>
      </c>
      <c r="H1618" s="50" t="s">
        <v>2052</v>
      </c>
      <c r="I1618" s="50" t="s">
        <v>2389</v>
      </c>
      <c r="J1618" s="50">
        <v>2161420</v>
      </c>
      <c r="K1618" s="50" t="s">
        <v>7</v>
      </c>
      <c r="L1618" s="50" t="s">
        <v>9</v>
      </c>
      <c r="M1618" s="50" t="s">
        <v>143</v>
      </c>
      <c r="N1618" s="50" t="s">
        <v>6272</v>
      </c>
      <c r="O1618" s="50">
        <v>1046946</v>
      </c>
      <c r="P1618" s="50" t="s">
        <v>6520</v>
      </c>
      <c r="Q1618" s="50" t="s">
        <v>803</v>
      </c>
      <c r="R1618" s="50" t="s">
        <v>15</v>
      </c>
      <c r="S1618" s="50" t="s">
        <v>9162</v>
      </c>
      <c r="T1618" s="4" t="s">
        <v>9162</v>
      </c>
      <c r="U1618" s="4">
        <v>1.2</v>
      </c>
    </row>
    <row r="1619" spans="1:21" x14ac:dyDescent="0.25">
      <c r="A1619" s="44">
        <f>IF(IF(Helper_2!$C$3&lt;&gt;"",COUNTIF(G1619:H1619,"*"&amp;Helper_2!$C$3&amp;"*"),0)&gt;0,MAX($A$4:A1618)+1,0)</f>
        <v>0</v>
      </c>
      <c r="B1619" s="44">
        <v>1616</v>
      </c>
      <c r="C1619" s="44">
        <f>IF(E1619="","",IF(COUNTIF($G$4:G1619,G1619)=1,MAX($C$4:C1618)+1,""))</f>
        <v>1507</v>
      </c>
      <c r="D1619" s="44">
        <v>1616</v>
      </c>
      <c r="E1619" s="50" t="s">
        <v>5116</v>
      </c>
      <c r="F1619" s="50" t="s">
        <v>9069</v>
      </c>
      <c r="G1619" s="50" t="s">
        <v>2015</v>
      </c>
      <c r="H1619" s="50" t="s">
        <v>2015</v>
      </c>
      <c r="I1619" s="50" t="s">
        <v>2389</v>
      </c>
      <c r="J1619" s="50">
        <v>2161419</v>
      </c>
      <c r="K1619" s="50" t="s">
        <v>7</v>
      </c>
      <c r="L1619" s="50" t="s">
        <v>9</v>
      </c>
      <c r="M1619" s="50" t="s">
        <v>143</v>
      </c>
      <c r="N1619" s="50" t="s">
        <v>6272</v>
      </c>
      <c r="O1619" s="50">
        <v>1042909</v>
      </c>
      <c r="P1619" s="50" t="s">
        <v>6420</v>
      </c>
      <c r="Q1619" s="50" t="s">
        <v>774</v>
      </c>
      <c r="R1619" s="50" t="s">
        <v>10</v>
      </c>
      <c r="S1619" s="50" t="s">
        <v>9070</v>
      </c>
      <c r="T1619" s="4" t="s">
        <v>9070</v>
      </c>
      <c r="U1619" s="4">
        <v>2.5899999999999999E-2</v>
      </c>
    </row>
    <row r="1620" spans="1:21" x14ac:dyDescent="0.25">
      <c r="A1620" s="44">
        <f>IF(IF(Helper_2!$C$3&lt;&gt;"",COUNTIF(G1620:H1620,"*"&amp;Helper_2!$C$3&amp;"*"),0)&gt;0,MAX($A$4:A1619)+1,0)</f>
        <v>0</v>
      </c>
      <c r="B1620" s="44">
        <v>1617</v>
      </c>
      <c r="C1620" s="44">
        <f>IF(E1620="","",IF(COUNTIF($G$4:G1620,G1620)=1,MAX($C$4:C1619)+1,""))</f>
        <v>1508</v>
      </c>
      <c r="D1620" s="44">
        <v>1617</v>
      </c>
      <c r="E1620" s="50" t="s">
        <v>5115</v>
      </c>
      <c r="F1620" s="50" t="s">
        <v>9067</v>
      </c>
      <c r="G1620" s="50" t="s">
        <v>2014</v>
      </c>
      <c r="H1620" s="50" t="s">
        <v>2014</v>
      </c>
      <c r="I1620" s="50" t="s">
        <v>2389</v>
      </c>
      <c r="J1620" s="50">
        <v>2161418</v>
      </c>
      <c r="K1620" s="50" t="s">
        <v>7</v>
      </c>
      <c r="L1620" s="50" t="s">
        <v>9</v>
      </c>
      <c r="M1620" s="50" t="s">
        <v>143</v>
      </c>
      <c r="N1620" s="50" t="s">
        <v>6272</v>
      </c>
      <c r="O1620" s="50">
        <v>1000378</v>
      </c>
      <c r="P1620" s="50" t="s">
        <v>6404</v>
      </c>
      <c r="Q1620" s="50" t="s">
        <v>773</v>
      </c>
      <c r="R1620" s="50" t="s">
        <v>10</v>
      </c>
      <c r="S1620" s="50" t="s">
        <v>9068</v>
      </c>
      <c r="T1620" s="4" t="s">
        <v>9068</v>
      </c>
      <c r="U1620" s="4">
        <v>4.3200000000000002E-2</v>
      </c>
    </row>
    <row r="1621" spans="1:21" x14ac:dyDescent="0.25">
      <c r="A1621" s="44">
        <f>IF(IF(Helper_2!$C$3&lt;&gt;"",COUNTIF(G1621:H1621,"*"&amp;Helper_2!$C$3&amp;"*"),0)&gt;0,MAX($A$4:A1620)+1,0)</f>
        <v>0</v>
      </c>
      <c r="B1621" s="44">
        <v>1618</v>
      </c>
      <c r="C1621" s="44">
        <f>IF(E1621="","",IF(COUNTIF($G$4:G1621,G1621)=1,MAX($C$4:C1620)+1,""))</f>
        <v>1509</v>
      </c>
      <c r="D1621" s="44">
        <v>1618</v>
      </c>
      <c r="E1621" s="50" t="s">
        <v>4755</v>
      </c>
      <c r="F1621" s="50" t="s">
        <v>8504</v>
      </c>
      <c r="G1621" s="50" t="s">
        <v>3096</v>
      </c>
      <c r="H1621" s="50" t="s">
        <v>3096</v>
      </c>
      <c r="I1621" s="50" t="s">
        <v>2389</v>
      </c>
      <c r="J1621" s="50">
        <v>2161417</v>
      </c>
      <c r="K1621" s="50" t="s">
        <v>7</v>
      </c>
      <c r="L1621" s="50" t="s">
        <v>2661</v>
      </c>
      <c r="M1621" s="50" t="s">
        <v>143</v>
      </c>
      <c r="N1621" s="50" t="s">
        <v>6267</v>
      </c>
      <c r="O1621" s="50">
        <v>949356</v>
      </c>
      <c r="P1621" s="50" t="s">
        <v>6348</v>
      </c>
      <c r="Q1621" s="50" t="s">
        <v>3097</v>
      </c>
      <c r="R1621" s="50" t="s">
        <v>10</v>
      </c>
      <c r="S1621" s="50" t="s">
        <v>8505</v>
      </c>
      <c r="T1621" s="4" t="s">
        <v>8505</v>
      </c>
      <c r="U1621" s="4">
        <v>0.28999999999999998</v>
      </c>
    </row>
    <row r="1622" spans="1:21" x14ac:dyDescent="0.25">
      <c r="A1622" s="44">
        <f>IF(IF(Helper_2!$C$3&lt;&gt;"",COUNTIF(G1622:H1622,"*"&amp;Helper_2!$C$3&amp;"*"),0)&gt;0,MAX($A$4:A1621)+1,0)</f>
        <v>0</v>
      </c>
      <c r="B1622" s="44">
        <v>1619</v>
      </c>
      <c r="C1622" s="44">
        <f>IF(E1622="","",IF(COUNTIF($G$4:G1622,G1622)=1,MAX($C$4:C1621)+1,""))</f>
        <v>1510</v>
      </c>
      <c r="D1622" s="44">
        <v>1619</v>
      </c>
      <c r="E1622" s="50" t="s">
        <v>4754</v>
      </c>
      <c r="F1622" s="50" t="s">
        <v>8502</v>
      </c>
      <c r="G1622" s="50" t="s">
        <v>3094</v>
      </c>
      <c r="H1622" s="50" t="s">
        <v>3094</v>
      </c>
      <c r="I1622" s="50" t="s">
        <v>2389</v>
      </c>
      <c r="J1622" s="50">
        <v>2161416</v>
      </c>
      <c r="K1622" s="50" t="s">
        <v>7</v>
      </c>
      <c r="L1622" s="50" t="s">
        <v>2661</v>
      </c>
      <c r="M1622" s="50" t="s">
        <v>143</v>
      </c>
      <c r="N1622" s="50" t="s">
        <v>6267</v>
      </c>
      <c r="O1622" s="50">
        <v>949356</v>
      </c>
      <c r="P1622" s="50" t="s">
        <v>6348</v>
      </c>
      <c r="Q1622" s="50" t="s">
        <v>3095</v>
      </c>
      <c r="R1622" s="50" t="s">
        <v>10</v>
      </c>
      <c r="S1622" s="50" t="s">
        <v>8503</v>
      </c>
      <c r="T1622" s="4" t="s">
        <v>8503</v>
      </c>
      <c r="U1622" s="4">
        <v>0.28999999999999998</v>
      </c>
    </row>
    <row r="1623" spans="1:21" x14ac:dyDescent="0.25">
      <c r="A1623" s="44">
        <f>IF(IF(Helper_2!$C$3&lt;&gt;"",COUNTIF(G1623:H1623,"*"&amp;Helper_2!$C$3&amp;"*"),0)&gt;0,MAX($A$4:A1622)+1,0)</f>
        <v>0</v>
      </c>
      <c r="B1623" s="44">
        <v>1620</v>
      </c>
      <c r="C1623" s="44">
        <f>IF(E1623="","",IF(COUNTIF($G$4:G1623,G1623)=1,MAX($C$4:C1622)+1,""))</f>
        <v>1511</v>
      </c>
      <c r="D1623" s="44">
        <v>1620</v>
      </c>
      <c r="E1623" s="50" t="s">
        <v>5114</v>
      </c>
      <c r="F1623" s="50" t="s">
        <v>9065</v>
      </c>
      <c r="G1623" s="50" t="s">
        <v>3321</v>
      </c>
      <c r="H1623" s="50" t="s">
        <v>3321</v>
      </c>
      <c r="I1623" s="50" t="s">
        <v>2389</v>
      </c>
      <c r="J1623" s="50">
        <v>2161415</v>
      </c>
      <c r="K1623" s="50" t="s">
        <v>7</v>
      </c>
      <c r="L1623" s="50" t="s">
        <v>2661</v>
      </c>
      <c r="M1623" s="50" t="s">
        <v>143</v>
      </c>
      <c r="N1623" s="50" t="s">
        <v>6272</v>
      </c>
      <c r="O1623" s="50">
        <v>1000378</v>
      </c>
      <c r="P1623" s="50" t="s">
        <v>6404</v>
      </c>
      <c r="Q1623" s="50" t="s">
        <v>3322</v>
      </c>
      <c r="R1623" s="50" t="s">
        <v>15</v>
      </c>
      <c r="S1623" s="50" t="s">
        <v>9066</v>
      </c>
      <c r="T1623" s="4" t="s">
        <v>9066</v>
      </c>
      <c r="U1623" s="4">
        <v>0.72</v>
      </c>
    </row>
    <row r="1624" spans="1:21" x14ac:dyDescent="0.25">
      <c r="A1624" s="44">
        <f>IF(IF(Helper_2!$C$3&lt;&gt;"",COUNTIF(G1624:H1624,"*"&amp;Helper_2!$C$3&amp;"*"),0)&gt;0,MAX($A$4:A1623)+1,0)</f>
        <v>0</v>
      </c>
      <c r="B1624" s="44">
        <v>1621</v>
      </c>
      <c r="C1624" s="44">
        <f>IF(E1624="","",IF(COUNTIF($G$4:G1624,G1624)=1,MAX($C$4:C1623)+1,""))</f>
        <v>1512</v>
      </c>
      <c r="D1624" s="44">
        <v>1621</v>
      </c>
      <c r="E1624" s="50" t="s">
        <v>4753</v>
      </c>
      <c r="F1624" s="50" t="s">
        <v>8500</v>
      </c>
      <c r="G1624" s="50" t="s">
        <v>3092</v>
      </c>
      <c r="H1624" s="50" t="s">
        <v>3092</v>
      </c>
      <c r="I1624" s="50" t="s">
        <v>2389</v>
      </c>
      <c r="J1624" s="50">
        <v>2161414</v>
      </c>
      <c r="K1624" s="50" t="s">
        <v>7</v>
      </c>
      <c r="L1624" s="50" t="s">
        <v>2661</v>
      </c>
      <c r="M1624" s="50" t="s">
        <v>143</v>
      </c>
      <c r="N1624" s="50" t="s">
        <v>6267</v>
      </c>
      <c r="O1624" s="50">
        <v>949356</v>
      </c>
      <c r="P1624" s="50" t="s">
        <v>6348</v>
      </c>
      <c r="Q1624" s="50" t="s">
        <v>3093</v>
      </c>
      <c r="R1624" s="50" t="s">
        <v>10</v>
      </c>
      <c r="S1624" s="50" t="s">
        <v>8501</v>
      </c>
      <c r="T1624" s="4" t="s">
        <v>8501</v>
      </c>
      <c r="U1624" s="4">
        <v>0.28999999999999998</v>
      </c>
    </row>
    <row r="1625" spans="1:21" x14ac:dyDescent="0.25">
      <c r="A1625" s="44">
        <f>IF(IF(Helper_2!$C$3&lt;&gt;"",COUNTIF(G1625:H1625,"*"&amp;Helper_2!$C$3&amp;"*"),0)&gt;0,MAX($A$4:A1624)+1,0)</f>
        <v>0</v>
      </c>
      <c r="B1625" s="44">
        <v>1622</v>
      </c>
      <c r="C1625" s="44">
        <f>IF(E1625="","",IF(COUNTIF($G$4:G1625,G1625)=1,MAX($C$4:C1624)+1,""))</f>
        <v>1513</v>
      </c>
      <c r="D1625" s="44">
        <v>1622</v>
      </c>
      <c r="E1625" s="50" t="s">
        <v>5113</v>
      </c>
      <c r="F1625" s="50" t="s">
        <v>9063</v>
      </c>
      <c r="G1625" s="50" t="s">
        <v>3319</v>
      </c>
      <c r="H1625" s="50" t="s">
        <v>3319</v>
      </c>
      <c r="I1625" s="50" t="s">
        <v>2389</v>
      </c>
      <c r="J1625" s="50">
        <v>2161409</v>
      </c>
      <c r="K1625" s="50" t="s">
        <v>7</v>
      </c>
      <c r="L1625" s="50" t="s">
        <v>2661</v>
      </c>
      <c r="M1625" s="50" t="s">
        <v>143</v>
      </c>
      <c r="N1625" s="50" t="s">
        <v>6272</v>
      </c>
      <c r="O1625" s="50">
        <v>1000378</v>
      </c>
      <c r="P1625" s="50" t="s">
        <v>6404</v>
      </c>
      <c r="Q1625" s="50" t="s">
        <v>3320</v>
      </c>
      <c r="R1625" s="50" t="s">
        <v>10</v>
      </c>
      <c r="S1625" s="50" t="s">
        <v>9064</v>
      </c>
      <c r="T1625" s="4" t="s">
        <v>9064</v>
      </c>
      <c r="U1625" s="4">
        <v>0.72</v>
      </c>
    </row>
    <row r="1626" spans="1:21" x14ac:dyDescent="0.25">
      <c r="A1626" s="44">
        <f>IF(IF(Helper_2!$C$3&lt;&gt;"",COUNTIF(G1626:H1626,"*"&amp;Helper_2!$C$3&amp;"*"),0)&gt;0,MAX($A$4:A1625)+1,0)</f>
        <v>0</v>
      </c>
      <c r="B1626" s="44">
        <v>1623</v>
      </c>
      <c r="C1626" s="44">
        <f>IF(E1626="","",IF(COUNTIF($G$4:G1626,G1626)=1,MAX($C$4:C1625)+1,""))</f>
        <v>1514</v>
      </c>
      <c r="D1626" s="44">
        <v>1623</v>
      </c>
      <c r="E1626" s="50" t="s">
        <v>5112</v>
      </c>
      <c r="F1626" s="50" t="s">
        <v>9061</v>
      </c>
      <c r="G1626" s="50" t="s">
        <v>3317</v>
      </c>
      <c r="H1626" s="50" t="s">
        <v>3317</v>
      </c>
      <c r="I1626" s="50" t="s">
        <v>2389</v>
      </c>
      <c r="J1626" s="50">
        <v>2161407</v>
      </c>
      <c r="K1626" s="50" t="s">
        <v>7</v>
      </c>
      <c r="L1626" s="50" t="s">
        <v>2661</v>
      </c>
      <c r="M1626" s="50" t="s">
        <v>143</v>
      </c>
      <c r="N1626" s="50" t="s">
        <v>6272</v>
      </c>
      <c r="O1626" s="50">
        <v>1000378</v>
      </c>
      <c r="P1626" s="50" t="s">
        <v>6404</v>
      </c>
      <c r="Q1626" s="50" t="s">
        <v>3318</v>
      </c>
      <c r="R1626" s="50" t="s">
        <v>15</v>
      </c>
      <c r="S1626" s="50" t="s">
        <v>9062</v>
      </c>
      <c r="T1626" s="4" t="s">
        <v>9062</v>
      </c>
      <c r="U1626" s="4">
        <v>0.72</v>
      </c>
    </row>
    <row r="1627" spans="1:21" x14ac:dyDescent="0.25">
      <c r="A1627" s="44">
        <f>IF(IF(Helper_2!$C$3&lt;&gt;"",COUNTIF(G1627:H1627,"*"&amp;Helper_2!$C$3&amp;"*"),0)&gt;0,MAX($A$4:A1626)+1,0)</f>
        <v>0</v>
      </c>
      <c r="B1627" s="44">
        <v>1624</v>
      </c>
      <c r="C1627" s="44">
        <f>IF(E1627="","",IF(COUNTIF($G$4:G1627,G1627)=1,MAX($C$4:C1626)+1,""))</f>
        <v>1515</v>
      </c>
      <c r="D1627" s="44">
        <v>1624</v>
      </c>
      <c r="E1627" s="50" t="s">
        <v>4073</v>
      </c>
      <c r="F1627" s="50" t="s">
        <v>7297</v>
      </c>
      <c r="G1627" s="50" t="s">
        <v>2691</v>
      </c>
      <c r="H1627" s="50" t="s">
        <v>2691</v>
      </c>
      <c r="I1627" s="50" t="s">
        <v>2389</v>
      </c>
      <c r="J1627" s="50">
        <v>2160885</v>
      </c>
      <c r="K1627" s="50" t="s">
        <v>7</v>
      </c>
      <c r="L1627" s="50" t="s">
        <v>9</v>
      </c>
      <c r="M1627" s="50" t="s">
        <v>143</v>
      </c>
      <c r="N1627" s="50" t="s">
        <v>6261</v>
      </c>
      <c r="O1627" s="50">
        <v>994157</v>
      </c>
      <c r="P1627" s="50" t="s">
        <v>6398</v>
      </c>
      <c r="Q1627" s="50" t="s">
        <v>2692</v>
      </c>
      <c r="R1627" s="50" t="s">
        <v>15</v>
      </c>
      <c r="S1627" s="50" t="s">
        <v>7298</v>
      </c>
      <c r="T1627" s="4" t="s">
        <v>7298</v>
      </c>
      <c r="U1627" s="4">
        <v>13.9</v>
      </c>
    </row>
    <row r="1628" spans="1:21" x14ac:dyDescent="0.25">
      <c r="A1628" s="44">
        <f>IF(IF(Helper_2!$C$3&lt;&gt;"",COUNTIF(G1628:H1628,"*"&amp;Helper_2!$C$3&amp;"*"),0)&gt;0,MAX($A$4:A1627)+1,0)</f>
        <v>0</v>
      </c>
      <c r="B1628" s="44">
        <v>1625</v>
      </c>
      <c r="C1628" s="44">
        <f>IF(E1628="","",IF(COUNTIF($G$4:G1628,G1628)=1,MAX($C$4:C1627)+1,""))</f>
        <v>1516</v>
      </c>
      <c r="D1628" s="44">
        <v>1625</v>
      </c>
      <c r="E1628" s="50" t="s">
        <v>4166</v>
      </c>
      <c r="F1628" s="50" t="s">
        <v>7463</v>
      </c>
      <c r="G1628" s="50" t="s">
        <v>1398</v>
      </c>
      <c r="H1628" s="50" t="s">
        <v>1398</v>
      </c>
      <c r="I1628" s="50" t="s">
        <v>2389</v>
      </c>
      <c r="J1628" s="50">
        <v>2160880</v>
      </c>
      <c r="K1628" s="50" t="s">
        <v>7</v>
      </c>
      <c r="L1628" s="50" t="s">
        <v>9</v>
      </c>
      <c r="M1628" s="50" t="s">
        <v>143</v>
      </c>
      <c r="N1628" s="50" t="s">
        <v>6261</v>
      </c>
      <c r="O1628" s="50">
        <v>994157</v>
      </c>
      <c r="P1628" s="50" t="s">
        <v>6398</v>
      </c>
      <c r="Q1628" s="50" t="s">
        <v>312</v>
      </c>
      <c r="R1628" s="50" t="s">
        <v>10</v>
      </c>
      <c r="S1628" s="50" t="s">
        <v>7464</v>
      </c>
      <c r="T1628" s="4" t="s">
        <v>7464</v>
      </c>
      <c r="U1628" s="4">
        <v>1.33</v>
      </c>
    </row>
    <row r="1629" spans="1:21" x14ac:dyDescent="0.25">
      <c r="A1629" s="44">
        <f>IF(IF(Helper_2!$C$3&lt;&gt;"",COUNTIF(G1629:H1629,"*"&amp;Helper_2!$C$3&amp;"*"),0)&gt;0,MAX($A$4:A1628)+1,0)</f>
        <v>0</v>
      </c>
      <c r="B1629" s="44">
        <v>1626</v>
      </c>
      <c r="C1629" s="44">
        <f>IF(E1629="","",IF(COUNTIF($G$4:G1629,G1629)=1,MAX($C$4:C1628)+1,""))</f>
        <v>1517</v>
      </c>
      <c r="D1629" s="44">
        <v>1626</v>
      </c>
      <c r="E1629" s="50" t="s">
        <v>5225</v>
      </c>
      <c r="F1629" s="50" t="s">
        <v>9221</v>
      </c>
      <c r="G1629" s="50" t="s">
        <v>3394</v>
      </c>
      <c r="H1629" s="50" t="s">
        <v>3394</v>
      </c>
      <c r="I1629" s="50" t="s">
        <v>2389</v>
      </c>
      <c r="J1629" s="50">
        <v>2160873</v>
      </c>
      <c r="K1629" s="50" t="s">
        <v>7</v>
      </c>
      <c r="L1629" s="50" t="s">
        <v>2661</v>
      </c>
      <c r="M1629" s="50" t="s">
        <v>143</v>
      </c>
      <c r="N1629" s="50" t="s">
        <v>6283</v>
      </c>
      <c r="O1629" s="50">
        <v>1035285</v>
      </c>
      <c r="P1629" s="50" t="s">
        <v>6423</v>
      </c>
      <c r="Q1629" s="50" t="s">
        <v>5226</v>
      </c>
      <c r="R1629" s="50" t="s">
        <v>10</v>
      </c>
      <c r="S1629" s="50" t="s">
        <v>9222</v>
      </c>
      <c r="T1629" s="4" t="s">
        <v>9223</v>
      </c>
      <c r="U1629" s="4">
        <v>0.18</v>
      </c>
    </row>
    <row r="1630" spans="1:21" x14ac:dyDescent="0.25">
      <c r="A1630" s="44">
        <f>IF(IF(Helper_2!$C$3&lt;&gt;"",COUNTIF(G1630:H1630,"*"&amp;Helper_2!$C$3&amp;"*"),0)&gt;0,MAX($A$4:A1629)+1,0)</f>
        <v>0</v>
      </c>
      <c r="B1630" s="44">
        <v>1627</v>
      </c>
      <c r="C1630" s="44">
        <f>IF(E1630="","",IF(COUNTIF($G$4:G1630,G1630)=1,MAX($C$4:C1629)+1,""))</f>
        <v>1518</v>
      </c>
      <c r="D1630" s="44">
        <v>1627</v>
      </c>
      <c r="E1630" s="50" t="s">
        <v>5227</v>
      </c>
      <c r="F1630" s="50" t="s">
        <v>9224</v>
      </c>
      <c r="G1630" s="50" t="s">
        <v>3395</v>
      </c>
      <c r="H1630" s="50" t="s">
        <v>3395</v>
      </c>
      <c r="I1630" s="50" t="s">
        <v>2389</v>
      </c>
      <c r="J1630" s="50">
        <v>2160871</v>
      </c>
      <c r="K1630" s="50" t="s">
        <v>7</v>
      </c>
      <c r="L1630" s="50" t="s">
        <v>2661</v>
      </c>
      <c r="M1630" s="50" t="s">
        <v>143</v>
      </c>
      <c r="N1630" s="50" t="s">
        <v>6283</v>
      </c>
      <c r="O1630" s="50">
        <v>1035285</v>
      </c>
      <c r="P1630" s="50" t="s">
        <v>6423</v>
      </c>
      <c r="Q1630" s="50" t="s">
        <v>5228</v>
      </c>
      <c r="R1630" s="50" t="s">
        <v>15</v>
      </c>
      <c r="S1630" s="50" t="s">
        <v>9225</v>
      </c>
      <c r="T1630" s="4" t="s">
        <v>9226</v>
      </c>
      <c r="U1630" s="4">
        <v>465.48</v>
      </c>
    </row>
    <row r="1631" spans="1:21" x14ac:dyDescent="0.25">
      <c r="A1631" s="44">
        <f>IF(IF(Helper_2!$C$3&lt;&gt;"",COUNTIF(G1631:H1631,"*"&amp;Helper_2!$C$3&amp;"*"),0)&gt;0,MAX($A$4:A1630)+1,0)</f>
        <v>0</v>
      </c>
      <c r="B1631" s="44">
        <v>1628</v>
      </c>
      <c r="C1631" s="44">
        <f>IF(E1631="","",IF(COUNTIF($G$4:G1631,G1631)=1,MAX($C$4:C1630)+1,""))</f>
        <v>1519</v>
      </c>
      <c r="D1631" s="44">
        <v>1628</v>
      </c>
      <c r="E1631" s="50" t="s">
        <v>5301</v>
      </c>
      <c r="F1631" s="50" t="s">
        <v>9351</v>
      </c>
      <c r="G1631" s="50" t="s">
        <v>3463</v>
      </c>
      <c r="H1631" s="50" t="s">
        <v>3463</v>
      </c>
      <c r="I1631" s="50" t="s">
        <v>2389</v>
      </c>
      <c r="J1631" s="50">
        <v>2160843</v>
      </c>
      <c r="K1631" s="50" t="s">
        <v>7</v>
      </c>
      <c r="L1631" s="50" t="s">
        <v>2661</v>
      </c>
      <c r="M1631" s="50" t="s">
        <v>143</v>
      </c>
      <c r="N1631" s="50" t="s">
        <v>6261</v>
      </c>
      <c r="O1631" s="50">
        <v>994731</v>
      </c>
      <c r="P1631" s="50" t="s">
        <v>6530</v>
      </c>
      <c r="Q1631" s="50" t="s">
        <v>3464</v>
      </c>
      <c r="R1631" s="50" t="s">
        <v>10</v>
      </c>
      <c r="S1631" s="50" t="s">
        <v>9352</v>
      </c>
      <c r="T1631" s="4" t="s">
        <v>9352</v>
      </c>
      <c r="U1631" s="4">
        <v>0.77</v>
      </c>
    </row>
    <row r="1632" spans="1:21" x14ac:dyDescent="0.25">
      <c r="A1632" s="44">
        <f>IF(IF(Helper_2!$C$3&lt;&gt;"",COUNTIF(G1632:H1632,"*"&amp;Helper_2!$C$3&amp;"*"),0)&gt;0,MAX($A$4:A1631)+1,0)</f>
        <v>0</v>
      </c>
      <c r="B1632" s="44">
        <v>1629</v>
      </c>
      <c r="C1632" s="44">
        <f>IF(E1632="","",IF(COUNTIF($G$4:G1632,G1632)=1,MAX($C$4:C1631)+1,""))</f>
        <v>1520</v>
      </c>
      <c r="D1632" s="44">
        <v>1629</v>
      </c>
      <c r="E1632" s="50" t="s">
        <v>5300</v>
      </c>
      <c r="F1632" s="50" t="s">
        <v>9349</v>
      </c>
      <c r="G1632" s="50" t="s">
        <v>2132</v>
      </c>
      <c r="H1632" s="50" t="s">
        <v>2132</v>
      </c>
      <c r="I1632" s="50" t="s">
        <v>2389</v>
      </c>
      <c r="J1632" s="50">
        <v>2160827</v>
      </c>
      <c r="K1632" s="50" t="s">
        <v>7</v>
      </c>
      <c r="L1632" s="50" t="s">
        <v>9</v>
      </c>
      <c r="M1632" s="50" t="s">
        <v>143</v>
      </c>
      <c r="N1632" s="50" t="s">
        <v>6261</v>
      </c>
      <c r="O1632" s="50">
        <v>994731</v>
      </c>
      <c r="P1632" s="50" t="s">
        <v>6530</v>
      </c>
      <c r="Q1632" s="50" t="s">
        <v>862</v>
      </c>
      <c r="R1632" s="50" t="s">
        <v>10</v>
      </c>
      <c r="S1632" s="50" t="s">
        <v>9350</v>
      </c>
      <c r="T1632" s="4" t="s">
        <v>9350</v>
      </c>
      <c r="U1632" s="4">
        <v>0.67249999999999999</v>
      </c>
    </row>
    <row r="1633" spans="1:21" x14ac:dyDescent="0.25">
      <c r="A1633" s="44">
        <f>IF(IF(Helper_2!$C$3&lt;&gt;"",COUNTIF(G1633:H1633,"*"&amp;Helper_2!$C$3&amp;"*"),0)&gt;0,MAX($A$4:A1632)+1,0)</f>
        <v>0</v>
      </c>
      <c r="B1633" s="44">
        <v>1630</v>
      </c>
      <c r="C1633" s="44">
        <f>IF(E1633="","",IF(COUNTIF($G$4:G1633,G1633)=1,MAX($C$4:C1632)+1,""))</f>
        <v>1521</v>
      </c>
      <c r="D1633" s="44">
        <v>1630</v>
      </c>
      <c r="E1633" s="50" t="s">
        <v>5299</v>
      </c>
      <c r="F1633" s="50" t="s">
        <v>9347</v>
      </c>
      <c r="G1633" s="50" t="s">
        <v>3461</v>
      </c>
      <c r="H1633" s="50" t="s">
        <v>3461</v>
      </c>
      <c r="I1633" s="50" t="s">
        <v>2389</v>
      </c>
      <c r="J1633" s="50">
        <v>2160820</v>
      </c>
      <c r="K1633" s="50" t="s">
        <v>7</v>
      </c>
      <c r="L1633" s="50" t="s">
        <v>2661</v>
      </c>
      <c r="M1633" s="50" t="s">
        <v>143</v>
      </c>
      <c r="N1633" s="50" t="s">
        <v>6261</v>
      </c>
      <c r="O1633" s="50">
        <v>994731</v>
      </c>
      <c r="P1633" s="50" t="s">
        <v>6530</v>
      </c>
      <c r="Q1633" s="50" t="s">
        <v>3462</v>
      </c>
      <c r="R1633" s="50" t="s">
        <v>10</v>
      </c>
      <c r="S1633" s="50" t="s">
        <v>9348</v>
      </c>
      <c r="T1633" s="4" t="s">
        <v>9348</v>
      </c>
      <c r="U1633" s="4">
        <v>0.39</v>
      </c>
    </row>
    <row r="1634" spans="1:21" x14ac:dyDescent="0.25">
      <c r="A1634" s="44">
        <f>IF(IF(Helper_2!$C$3&lt;&gt;"",COUNTIF(G1634:H1634,"*"&amp;Helper_2!$C$3&amp;"*"),0)&gt;0,MAX($A$4:A1633)+1,0)</f>
        <v>0</v>
      </c>
      <c r="B1634" s="44">
        <v>1631</v>
      </c>
      <c r="C1634" s="44">
        <f>IF(E1634="","",IF(COUNTIF($G$4:G1634,G1634)=1,MAX($C$4:C1633)+1,""))</f>
        <v>1522</v>
      </c>
      <c r="D1634" s="44">
        <v>1631</v>
      </c>
      <c r="E1634" s="50" t="s">
        <v>4169</v>
      </c>
      <c r="F1634" s="50" t="s">
        <v>7468</v>
      </c>
      <c r="G1634" s="50" t="s">
        <v>1401</v>
      </c>
      <c r="H1634" s="50" t="s">
        <v>1401</v>
      </c>
      <c r="I1634" s="50" t="s">
        <v>2389</v>
      </c>
      <c r="J1634" s="50">
        <v>2160814</v>
      </c>
      <c r="K1634" s="50" t="s">
        <v>7</v>
      </c>
      <c r="L1634" s="50" t="s">
        <v>9</v>
      </c>
      <c r="M1634" s="50" t="s">
        <v>143</v>
      </c>
      <c r="N1634" s="50" t="s">
        <v>6261</v>
      </c>
      <c r="O1634" s="50">
        <v>994157</v>
      </c>
      <c r="P1634" s="50" t="s">
        <v>6398</v>
      </c>
      <c r="Q1634" s="50" t="s">
        <v>2744</v>
      </c>
      <c r="R1634" s="50" t="s">
        <v>15</v>
      </c>
      <c r="S1634" s="50" t="s">
        <v>7469</v>
      </c>
      <c r="T1634" s="4" t="s">
        <v>7469</v>
      </c>
      <c r="U1634" s="4">
        <v>23.4</v>
      </c>
    </row>
    <row r="1635" spans="1:21" x14ac:dyDescent="0.25">
      <c r="A1635" s="44">
        <f>IF(IF(Helper_2!$C$3&lt;&gt;"",COUNTIF(G1635:H1635,"*"&amp;Helper_2!$C$3&amp;"*"),0)&gt;0,MAX($A$4:A1634)+1,0)</f>
        <v>0</v>
      </c>
      <c r="B1635" s="44">
        <v>1632</v>
      </c>
      <c r="C1635" s="44">
        <f>IF(E1635="","",IF(COUNTIF($G$4:G1635,G1635)=1,MAX($C$4:C1634)+1,""))</f>
        <v>1523</v>
      </c>
      <c r="D1635" s="44">
        <v>1632</v>
      </c>
      <c r="E1635" s="50" t="s">
        <v>5631</v>
      </c>
      <c r="F1635" s="50" t="s">
        <v>11882</v>
      </c>
      <c r="G1635" s="50" t="s">
        <v>2329</v>
      </c>
      <c r="H1635" s="50" t="s">
        <v>2329</v>
      </c>
      <c r="I1635" s="50" t="s">
        <v>2389</v>
      </c>
      <c r="J1635" s="50">
        <v>2160790</v>
      </c>
      <c r="K1635" s="50" t="s">
        <v>7</v>
      </c>
      <c r="L1635" s="50" t="s">
        <v>9</v>
      </c>
      <c r="M1635" s="50" t="s">
        <v>143</v>
      </c>
      <c r="N1635" s="50" t="s">
        <v>6261</v>
      </c>
      <c r="O1635" s="50">
        <v>1046901</v>
      </c>
      <c r="P1635" s="50" t="s">
        <v>6317</v>
      </c>
      <c r="Q1635" s="50" t="s">
        <v>1007</v>
      </c>
      <c r="R1635" s="50" t="s">
        <v>15</v>
      </c>
      <c r="S1635" s="50" t="s">
        <v>11883</v>
      </c>
      <c r="T1635" s="4" t="s">
        <v>11883</v>
      </c>
      <c r="U1635" s="4">
        <v>0</v>
      </c>
    </row>
    <row r="1636" spans="1:21" x14ac:dyDescent="0.25">
      <c r="A1636" s="44">
        <f>IF(IF(Helper_2!$C$3&lt;&gt;"",COUNTIF(G1636:H1636,"*"&amp;Helper_2!$C$3&amp;"*"),0)&gt;0,MAX($A$4:A1635)+1,0)</f>
        <v>0</v>
      </c>
      <c r="B1636" s="44">
        <v>1633</v>
      </c>
      <c r="C1636" s="44">
        <f>IF(E1636="","",IF(COUNTIF($G$4:G1636,G1636)=1,MAX($C$4:C1635)+1,""))</f>
        <v>1524</v>
      </c>
      <c r="D1636" s="44">
        <v>1633</v>
      </c>
      <c r="E1636" s="50" t="s">
        <v>11884</v>
      </c>
      <c r="F1636" s="50" t="s">
        <v>7201</v>
      </c>
      <c r="G1636" s="50" t="s">
        <v>1292</v>
      </c>
      <c r="H1636" s="50" t="s">
        <v>1292</v>
      </c>
      <c r="I1636" s="50" t="s">
        <v>2389</v>
      </c>
      <c r="J1636" s="50">
        <v>2160780</v>
      </c>
      <c r="K1636" s="50" t="s">
        <v>7</v>
      </c>
      <c r="L1636" s="50" t="s">
        <v>9</v>
      </c>
      <c r="M1636" s="50" t="s">
        <v>143</v>
      </c>
      <c r="N1636" s="50" t="s">
        <v>6263</v>
      </c>
      <c r="O1636" s="50">
        <v>997920</v>
      </c>
      <c r="P1636" s="50" t="s">
        <v>6400</v>
      </c>
      <c r="Q1636" s="50" t="s">
        <v>11885</v>
      </c>
      <c r="R1636" s="50" t="s">
        <v>15</v>
      </c>
      <c r="S1636" s="50" t="s">
        <v>7202</v>
      </c>
      <c r="T1636" s="4" t="s">
        <v>7202</v>
      </c>
      <c r="U1636" s="4">
        <v>0.66959999999999997</v>
      </c>
    </row>
    <row r="1637" spans="1:21" x14ac:dyDescent="0.25">
      <c r="A1637" s="44">
        <f>IF(IF(Helper_2!$C$3&lt;&gt;"",COUNTIF(G1637:H1637,"*"&amp;Helper_2!$C$3&amp;"*"),0)&gt;0,MAX($A$4:A1636)+1,0)</f>
        <v>0</v>
      </c>
      <c r="B1637" s="44">
        <v>1634</v>
      </c>
      <c r="C1637" s="44">
        <f>IF(E1637="","",IF(COUNTIF($G$4:G1637,G1637)=1,MAX($C$4:C1636)+1,""))</f>
        <v>1525</v>
      </c>
      <c r="D1637" s="44">
        <v>1634</v>
      </c>
      <c r="E1637" s="50" t="s">
        <v>5100</v>
      </c>
      <c r="F1637" s="50" t="s">
        <v>9033</v>
      </c>
      <c r="G1637" s="50" t="s">
        <v>2003</v>
      </c>
      <c r="H1637" s="50" t="s">
        <v>2003</v>
      </c>
      <c r="I1637" s="50" t="s">
        <v>2389</v>
      </c>
      <c r="J1637" s="50">
        <v>2160778</v>
      </c>
      <c r="K1637" s="50" t="s">
        <v>7</v>
      </c>
      <c r="L1637" s="50" t="s">
        <v>9</v>
      </c>
      <c r="M1637" s="50" t="s">
        <v>143</v>
      </c>
      <c r="N1637" s="50" t="s">
        <v>6263</v>
      </c>
      <c r="O1637" s="50">
        <v>994210</v>
      </c>
      <c r="P1637" s="50" t="s">
        <v>6540</v>
      </c>
      <c r="Q1637" s="50" t="s">
        <v>762</v>
      </c>
      <c r="R1637" s="50" t="s">
        <v>17</v>
      </c>
      <c r="S1637" s="50" t="s">
        <v>9034</v>
      </c>
      <c r="T1637" s="4" t="s">
        <v>9035</v>
      </c>
      <c r="U1637" s="4">
        <v>0.94</v>
      </c>
    </row>
    <row r="1638" spans="1:21" x14ac:dyDescent="0.25">
      <c r="A1638" s="44">
        <f>IF(IF(Helper_2!$C$3&lt;&gt;"",COUNTIF(G1638:H1638,"*"&amp;Helper_2!$C$3&amp;"*"),0)&gt;0,MAX($A$4:A1637)+1,0)</f>
        <v>0</v>
      </c>
      <c r="B1638" s="44">
        <v>1635</v>
      </c>
      <c r="C1638" s="44">
        <f>IF(E1638="","",IF(COUNTIF($G$4:G1638,G1638)=1,MAX($C$4:C1637)+1,""))</f>
        <v>1526</v>
      </c>
      <c r="D1638" s="44">
        <v>1635</v>
      </c>
      <c r="E1638" s="50" t="s">
        <v>4309</v>
      </c>
      <c r="F1638" s="50" t="s">
        <v>7730</v>
      </c>
      <c r="G1638" s="50" t="s">
        <v>1490</v>
      </c>
      <c r="H1638" s="50" t="s">
        <v>1490</v>
      </c>
      <c r="I1638" s="50" t="s">
        <v>2389</v>
      </c>
      <c r="J1638" s="50">
        <v>2160206</v>
      </c>
      <c r="K1638" s="50" t="s">
        <v>7</v>
      </c>
      <c r="L1638" s="50" t="s">
        <v>9</v>
      </c>
      <c r="M1638" s="50" t="s">
        <v>143</v>
      </c>
      <c r="N1638" s="50" t="s">
        <v>6263</v>
      </c>
      <c r="O1638" s="50">
        <v>1046884</v>
      </c>
      <c r="P1638" s="50" t="s">
        <v>6377</v>
      </c>
      <c r="Q1638" s="50" t="s">
        <v>380</v>
      </c>
      <c r="R1638" s="50" t="s">
        <v>15</v>
      </c>
      <c r="S1638" s="50" t="s">
        <v>7731</v>
      </c>
      <c r="T1638" s="4" t="s">
        <v>7731</v>
      </c>
      <c r="U1638" s="4">
        <v>1.73</v>
      </c>
    </row>
    <row r="1639" spans="1:21" x14ac:dyDescent="0.25">
      <c r="A1639" s="44">
        <f>IF(IF(Helper_2!$C$3&lt;&gt;"",COUNTIF(G1639:H1639,"*"&amp;Helper_2!$C$3&amp;"*"),0)&gt;0,MAX($A$4:A1638)+1,0)</f>
        <v>0</v>
      </c>
      <c r="B1639" s="44">
        <v>1636</v>
      </c>
      <c r="C1639" s="44">
        <f>IF(E1639="","",IF(COUNTIF($G$4:G1639,G1639)=1,MAX($C$4:C1638)+1,""))</f>
        <v>1527</v>
      </c>
      <c r="D1639" s="44">
        <v>1636</v>
      </c>
      <c r="E1639" s="50" t="s">
        <v>4744</v>
      </c>
      <c r="F1639" s="50" t="s">
        <v>11886</v>
      </c>
      <c r="G1639" s="50" t="s">
        <v>1770</v>
      </c>
      <c r="H1639" s="50" t="s">
        <v>1770</v>
      </c>
      <c r="I1639" s="50" t="s">
        <v>2389</v>
      </c>
      <c r="J1639" s="50">
        <v>2160126</v>
      </c>
      <c r="K1639" s="50" t="s">
        <v>7</v>
      </c>
      <c r="L1639" s="50" t="s">
        <v>9</v>
      </c>
      <c r="M1639" s="50" t="s">
        <v>143</v>
      </c>
      <c r="N1639" s="50" t="s">
        <v>6261</v>
      </c>
      <c r="O1639" s="50">
        <v>995224</v>
      </c>
      <c r="P1639" s="50" t="s">
        <v>6268</v>
      </c>
      <c r="Q1639" s="50" t="s">
        <v>3088</v>
      </c>
      <c r="R1639" s="50" t="s">
        <v>15</v>
      </c>
      <c r="S1639" s="50" t="s">
        <v>11887</v>
      </c>
      <c r="T1639" s="4" t="s">
        <v>11887</v>
      </c>
      <c r="U1639" s="4">
        <v>50</v>
      </c>
    </row>
    <row r="1640" spans="1:21" x14ac:dyDescent="0.25">
      <c r="A1640" s="44">
        <f>IF(IF(Helper_2!$C$3&lt;&gt;"",COUNTIF(G1640:H1640,"*"&amp;Helper_2!$C$3&amp;"*"),0)&gt;0,MAX($A$4:A1639)+1,0)</f>
        <v>0</v>
      </c>
      <c r="B1640" s="44">
        <v>1637</v>
      </c>
      <c r="C1640" s="44">
        <f>IF(E1640="","",IF(COUNTIF($G$4:G1640,G1640)=1,MAX($C$4:C1639)+1,""))</f>
        <v>1528</v>
      </c>
      <c r="D1640" s="44">
        <v>1637</v>
      </c>
      <c r="E1640" s="50" t="s">
        <v>5637</v>
      </c>
      <c r="F1640" s="50" t="s">
        <v>9899</v>
      </c>
      <c r="G1640" s="50" t="s">
        <v>3728</v>
      </c>
      <c r="H1640" s="50" t="s">
        <v>3728</v>
      </c>
      <c r="I1640" s="50" t="s">
        <v>2389</v>
      </c>
      <c r="J1640" s="50">
        <v>2160009</v>
      </c>
      <c r="K1640" s="50" t="s">
        <v>7</v>
      </c>
      <c r="L1640" s="50" t="s">
        <v>2661</v>
      </c>
      <c r="M1640" s="50" t="s">
        <v>143</v>
      </c>
      <c r="N1640" s="50" t="s">
        <v>6261</v>
      </c>
      <c r="O1640" s="50">
        <v>1116798</v>
      </c>
      <c r="P1640" s="50" t="s">
        <v>6297</v>
      </c>
      <c r="Q1640" s="50" t="s">
        <v>3729</v>
      </c>
      <c r="R1640" s="50" t="s">
        <v>15</v>
      </c>
      <c r="S1640" s="50" t="s">
        <v>9900</v>
      </c>
      <c r="T1640" s="4" t="s">
        <v>9900</v>
      </c>
      <c r="U1640" s="4">
        <v>77</v>
      </c>
    </row>
    <row r="1641" spans="1:21" x14ac:dyDescent="0.25">
      <c r="A1641" s="44">
        <f>IF(IF(Helper_2!$C$3&lt;&gt;"",COUNTIF(G1641:H1641,"*"&amp;Helper_2!$C$3&amp;"*"),0)&gt;0,MAX($A$4:A1640)+1,0)</f>
        <v>0</v>
      </c>
      <c r="B1641" s="44">
        <v>1638</v>
      </c>
      <c r="C1641" s="44">
        <f>IF(E1641="","",IF(COUNTIF($G$4:G1641,G1641)=1,MAX($C$4:C1640)+1,""))</f>
        <v>1529</v>
      </c>
      <c r="D1641" s="44">
        <v>1638</v>
      </c>
      <c r="E1641" s="50" t="s">
        <v>4733</v>
      </c>
      <c r="F1641" s="50" t="s">
        <v>8479</v>
      </c>
      <c r="G1641" s="50" t="s">
        <v>3078</v>
      </c>
      <c r="H1641" s="50" t="s">
        <v>3078</v>
      </c>
      <c r="I1641" s="50" t="s">
        <v>2389</v>
      </c>
      <c r="J1641" s="50">
        <v>2159995</v>
      </c>
      <c r="K1641" s="50" t="s">
        <v>7</v>
      </c>
      <c r="L1641" s="50" t="s">
        <v>2661</v>
      </c>
      <c r="M1641" s="50" t="s">
        <v>143</v>
      </c>
      <c r="N1641" s="50" t="s">
        <v>6407</v>
      </c>
      <c r="O1641" s="50">
        <v>951380</v>
      </c>
      <c r="P1641" s="50" t="s">
        <v>6408</v>
      </c>
      <c r="Q1641" s="50" t="s">
        <v>3079</v>
      </c>
      <c r="R1641" s="50" t="s">
        <v>10</v>
      </c>
      <c r="S1641" s="50" t="s">
        <v>8480</v>
      </c>
      <c r="T1641" s="4" t="s">
        <v>8480</v>
      </c>
      <c r="U1641" s="4">
        <v>0.08</v>
      </c>
    </row>
    <row r="1642" spans="1:21" x14ac:dyDescent="0.25">
      <c r="A1642" s="44">
        <f>IF(IF(Helper_2!$C$3&lt;&gt;"",COUNTIF(G1642:H1642,"*"&amp;Helper_2!$C$3&amp;"*"),0)&gt;0,MAX($A$4:A1641)+1,0)</f>
        <v>0</v>
      </c>
      <c r="B1642" s="44">
        <v>1639</v>
      </c>
      <c r="C1642" s="44">
        <f>IF(E1642="","",IF(COUNTIF($G$4:G1642,G1642)=1,MAX($C$4:C1641)+1,""))</f>
        <v>1530</v>
      </c>
      <c r="D1642" s="44">
        <v>1639</v>
      </c>
      <c r="E1642" s="50" t="s">
        <v>4734</v>
      </c>
      <c r="F1642" s="50" t="s">
        <v>8481</v>
      </c>
      <c r="G1642" s="50" t="s">
        <v>3080</v>
      </c>
      <c r="H1642" s="50" t="s">
        <v>3080</v>
      </c>
      <c r="I1642" s="50" t="s">
        <v>2389</v>
      </c>
      <c r="J1642" s="50">
        <v>2159993</v>
      </c>
      <c r="K1642" s="50" t="s">
        <v>7</v>
      </c>
      <c r="L1642" s="50" t="s">
        <v>2661</v>
      </c>
      <c r="M1642" s="50" t="s">
        <v>143</v>
      </c>
      <c r="N1642" s="50" t="s">
        <v>6407</v>
      </c>
      <c r="O1642" s="50">
        <v>951380</v>
      </c>
      <c r="P1642" s="50" t="s">
        <v>6408</v>
      </c>
      <c r="Q1642" s="50" t="s">
        <v>3081</v>
      </c>
      <c r="R1642" s="50" t="s">
        <v>10</v>
      </c>
      <c r="S1642" s="50" t="s">
        <v>8482</v>
      </c>
      <c r="T1642" s="4" t="s">
        <v>8482</v>
      </c>
      <c r="U1642" s="4">
        <v>0.21</v>
      </c>
    </row>
    <row r="1643" spans="1:21" x14ac:dyDescent="0.25">
      <c r="A1643" s="44">
        <f>IF(IF(Helper_2!$C$3&lt;&gt;"",COUNTIF(G1643:H1643,"*"&amp;Helper_2!$C$3&amp;"*"),0)&gt;0,MAX($A$4:A1642)+1,0)</f>
        <v>0</v>
      </c>
      <c r="B1643" s="44">
        <v>1640</v>
      </c>
      <c r="C1643" s="44">
        <f>IF(E1643="","",IF(COUNTIF($G$4:G1643,G1643)=1,MAX($C$4:C1642)+1,""))</f>
        <v>1531</v>
      </c>
      <c r="D1643" s="44">
        <v>1640</v>
      </c>
      <c r="E1643" s="50" t="s">
        <v>4735</v>
      </c>
      <c r="F1643" s="50" t="s">
        <v>8483</v>
      </c>
      <c r="G1643" s="50" t="s">
        <v>3082</v>
      </c>
      <c r="H1643" s="50" t="s">
        <v>3082</v>
      </c>
      <c r="I1643" s="50" t="s">
        <v>2389</v>
      </c>
      <c r="J1643" s="50">
        <v>2159983</v>
      </c>
      <c r="K1643" s="50" t="s">
        <v>7</v>
      </c>
      <c r="L1643" s="50" t="s">
        <v>2661</v>
      </c>
      <c r="M1643" s="50" t="s">
        <v>143</v>
      </c>
      <c r="N1643" s="50" t="s">
        <v>6407</v>
      </c>
      <c r="O1643" s="50">
        <v>951380</v>
      </c>
      <c r="P1643" s="50" t="s">
        <v>6408</v>
      </c>
      <c r="Q1643" s="50" t="s">
        <v>3083</v>
      </c>
      <c r="R1643" s="50" t="s">
        <v>10</v>
      </c>
      <c r="S1643" s="50" t="s">
        <v>8484</v>
      </c>
      <c r="T1643" s="4" t="s">
        <v>8484</v>
      </c>
      <c r="U1643" s="4">
        <v>0.28999999999999998</v>
      </c>
    </row>
    <row r="1644" spans="1:21" x14ac:dyDescent="0.25">
      <c r="A1644" s="44">
        <f>IF(IF(Helper_2!$C$3&lt;&gt;"",COUNTIF(G1644:H1644,"*"&amp;Helper_2!$C$3&amp;"*"),0)&gt;0,MAX($A$4:A1643)+1,0)</f>
        <v>0</v>
      </c>
      <c r="B1644" s="44">
        <v>1641</v>
      </c>
      <c r="C1644" s="44">
        <f>IF(E1644="","",IF(COUNTIF($G$4:G1644,G1644)=1,MAX($C$4:C1643)+1,""))</f>
        <v>1532</v>
      </c>
      <c r="D1644" s="44">
        <v>1641</v>
      </c>
      <c r="E1644" s="50" t="s">
        <v>4736</v>
      </c>
      <c r="F1644" s="50" t="s">
        <v>8485</v>
      </c>
      <c r="G1644" s="50" t="s">
        <v>3084</v>
      </c>
      <c r="H1644" s="50" t="s">
        <v>3084</v>
      </c>
      <c r="I1644" s="50" t="s">
        <v>2389</v>
      </c>
      <c r="J1644" s="50">
        <v>2159981</v>
      </c>
      <c r="K1644" s="50" t="s">
        <v>7</v>
      </c>
      <c r="L1644" s="50" t="s">
        <v>2661</v>
      </c>
      <c r="M1644" s="50" t="s">
        <v>143</v>
      </c>
      <c r="N1644" s="50" t="s">
        <v>6407</v>
      </c>
      <c r="O1644" s="50">
        <v>951380</v>
      </c>
      <c r="P1644" s="50" t="s">
        <v>6408</v>
      </c>
      <c r="Q1644" s="50" t="s">
        <v>3085</v>
      </c>
      <c r="R1644" s="50" t="s">
        <v>10</v>
      </c>
      <c r="S1644" s="50" t="s">
        <v>8486</v>
      </c>
      <c r="T1644" s="4" t="s">
        <v>8486</v>
      </c>
      <c r="U1644" s="4">
        <v>0.09</v>
      </c>
    </row>
    <row r="1645" spans="1:21" x14ac:dyDescent="0.25">
      <c r="A1645" s="44">
        <f>IF(IF(Helper_2!$C$3&lt;&gt;"",COUNTIF(G1645:H1645,"*"&amp;Helper_2!$C$3&amp;"*"),0)&gt;0,MAX($A$4:A1644)+1,0)</f>
        <v>0</v>
      </c>
      <c r="B1645" s="44">
        <v>1642</v>
      </c>
      <c r="C1645" s="44">
        <f>IF(E1645="","",IF(COUNTIF($G$4:G1645,G1645)=1,MAX($C$4:C1644)+1,""))</f>
        <v>1533</v>
      </c>
      <c r="D1645" s="44">
        <v>1642</v>
      </c>
      <c r="E1645" s="50" t="s">
        <v>5131</v>
      </c>
      <c r="F1645" s="50" t="s">
        <v>9092</v>
      </c>
      <c r="G1645" s="50" t="s">
        <v>3332</v>
      </c>
      <c r="H1645" s="50" t="s">
        <v>3332</v>
      </c>
      <c r="I1645" s="50" t="s">
        <v>2389</v>
      </c>
      <c r="J1645" s="50">
        <v>2159972</v>
      </c>
      <c r="K1645" s="50" t="s">
        <v>7</v>
      </c>
      <c r="L1645" s="50" t="s">
        <v>2661</v>
      </c>
      <c r="M1645" s="50" t="s">
        <v>143</v>
      </c>
      <c r="N1645" s="50" t="s">
        <v>6261</v>
      </c>
      <c r="O1645" s="50">
        <v>994502</v>
      </c>
      <c r="P1645" s="50" t="s">
        <v>7164</v>
      </c>
      <c r="Q1645" s="50" t="s">
        <v>3333</v>
      </c>
      <c r="R1645" s="50" t="s">
        <v>15</v>
      </c>
      <c r="S1645" s="50" t="s">
        <v>9093</v>
      </c>
      <c r="T1645" s="4" t="s">
        <v>9093</v>
      </c>
      <c r="U1645" s="4">
        <v>1</v>
      </c>
    </row>
    <row r="1646" spans="1:21" x14ac:dyDescent="0.25">
      <c r="A1646" s="44">
        <f>IF(IF(Helper_2!$C$3&lt;&gt;"",COUNTIF(G1646:H1646,"*"&amp;Helper_2!$C$3&amp;"*"),0)&gt;0,MAX($A$4:A1645)+1,0)</f>
        <v>0</v>
      </c>
      <c r="B1646" s="44">
        <v>1643</v>
      </c>
      <c r="C1646" s="44">
        <f>IF(E1646="","",IF(COUNTIF($G$4:G1646,G1646)=1,MAX($C$4:C1645)+1,""))</f>
        <v>1534</v>
      </c>
      <c r="D1646" s="44">
        <v>1643</v>
      </c>
      <c r="E1646" s="50" t="s">
        <v>4844</v>
      </c>
      <c r="F1646" s="50" t="s">
        <v>8655</v>
      </c>
      <c r="G1646" s="50" t="s">
        <v>1826</v>
      </c>
      <c r="H1646" s="50" t="s">
        <v>1826</v>
      </c>
      <c r="I1646" s="50" t="s">
        <v>2389</v>
      </c>
      <c r="J1646" s="50">
        <v>2159962</v>
      </c>
      <c r="K1646" s="50" t="s">
        <v>7</v>
      </c>
      <c r="L1646" s="50" t="s">
        <v>9</v>
      </c>
      <c r="M1646" s="50" t="s">
        <v>143</v>
      </c>
      <c r="N1646" s="50" t="s">
        <v>6261</v>
      </c>
      <c r="O1646" s="50">
        <v>994502</v>
      </c>
      <c r="P1646" s="50" t="s">
        <v>7164</v>
      </c>
      <c r="Q1646" s="50" t="s">
        <v>632</v>
      </c>
      <c r="R1646" s="50" t="s">
        <v>15</v>
      </c>
      <c r="S1646" s="50" t="s">
        <v>8656</v>
      </c>
      <c r="T1646" s="4" t="s">
        <v>8656</v>
      </c>
      <c r="U1646" s="4">
        <v>3.2</v>
      </c>
    </row>
    <row r="1647" spans="1:21" x14ac:dyDescent="0.25">
      <c r="A1647" s="44">
        <f>IF(IF(Helper_2!$C$3&lt;&gt;"",COUNTIF(G1647:H1647,"*"&amp;Helper_2!$C$3&amp;"*"),0)&gt;0,MAX($A$4:A1646)+1,0)</f>
        <v>0</v>
      </c>
      <c r="B1647" s="44">
        <v>1644</v>
      </c>
      <c r="C1647" s="44">
        <f>IF(E1647="","",IF(COUNTIF($G$4:G1647,G1647)=1,MAX($C$4:C1646)+1,""))</f>
        <v>1535</v>
      </c>
      <c r="D1647" s="44">
        <v>1644</v>
      </c>
      <c r="E1647" s="50" t="s">
        <v>4613</v>
      </c>
      <c r="F1647" s="50" t="s">
        <v>8266</v>
      </c>
      <c r="G1647" s="50" t="s">
        <v>3004</v>
      </c>
      <c r="H1647" s="50" t="s">
        <v>3004</v>
      </c>
      <c r="I1647" s="50" t="s">
        <v>2389</v>
      </c>
      <c r="J1647" s="50">
        <v>2159949</v>
      </c>
      <c r="K1647" s="50" t="s">
        <v>7</v>
      </c>
      <c r="L1647" s="50" t="s">
        <v>2687</v>
      </c>
      <c r="M1647" s="50" t="s">
        <v>143</v>
      </c>
      <c r="N1647" s="50" t="s">
        <v>6261</v>
      </c>
      <c r="O1647" s="50">
        <v>994502</v>
      </c>
      <c r="P1647" s="50" t="s">
        <v>7164</v>
      </c>
      <c r="Q1647" s="50" t="s">
        <v>3005</v>
      </c>
      <c r="R1647" s="50" t="s">
        <v>15</v>
      </c>
      <c r="S1647" s="50" t="s">
        <v>8267</v>
      </c>
      <c r="T1647" s="4" t="s">
        <v>8267</v>
      </c>
      <c r="U1647" s="4">
        <v>7.5</v>
      </c>
    </row>
    <row r="1648" spans="1:21" x14ac:dyDescent="0.25">
      <c r="A1648" s="44">
        <f>IF(IF(Helper_2!$C$3&lt;&gt;"",COUNTIF(G1648:H1648,"*"&amp;Helper_2!$C$3&amp;"*"),0)&gt;0,MAX($A$4:A1647)+1,0)</f>
        <v>0</v>
      </c>
      <c r="B1648" s="44">
        <v>1645</v>
      </c>
      <c r="C1648" s="44">
        <f>IF(E1648="","",IF(COUNTIF($G$4:G1648,G1648)=1,MAX($C$4:C1647)+1,""))</f>
        <v>1536</v>
      </c>
      <c r="D1648" s="44">
        <v>1645</v>
      </c>
      <c r="E1648" s="50" t="s">
        <v>4876</v>
      </c>
      <c r="F1648" s="50" t="s">
        <v>8694</v>
      </c>
      <c r="G1648" s="50" t="s">
        <v>1851</v>
      </c>
      <c r="H1648" s="50" t="s">
        <v>1851</v>
      </c>
      <c r="I1648" s="50" t="s">
        <v>2389</v>
      </c>
      <c r="J1648" s="50">
        <v>2159937</v>
      </c>
      <c r="K1648" s="50" t="s">
        <v>7</v>
      </c>
      <c r="L1648" s="50" t="s">
        <v>9</v>
      </c>
      <c r="M1648" s="50" t="s">
        <v>143</v>
      </c>
      <c r="N1648" s="50" t="s">
        <v>6261</v>
      </c>
      <c r="O1648" s="50">
        <v>994502</v>
      </c>
      <c r="P1648" s="50" t="s">
        <v>7164</v>
      </c>
      <c r="Q1648" s="50" t="s">
        <v>644</v>
      </c>
      <c r="R1648" s="50" t="s">
        <v>15</v>
      </c>
      <c r="S1648" s="50" t="s">
        <v>8695</v>
      </c>
      <c r="T1648" s="4" t="s">
        <v>8695</v>
      </c>
      <c r="U1648" s="4">
        <v>14</v>
      </c>
    </row>
    <row r="1649" spans="1:21" x14ac:dyDescent="0.25">
      <c r="A1649" s="44">
        <f>IF(IF(Helper_2!$C$3&lt;&gt;"",COUNTIF(G1649:H1649,"*"&amp;Helper_2!$C$3&amp;"*"),0)&gt;0,MAX($A$4:A1648)+1,0)</f>
        <v>0</v>
      </c>
      <c r="B1649" s="44">
        <v>1646</v>
      </c>
      <c r="C1649" s="44">
        <f>IF(E1649="","",IF(COUNTIF($G$4:G1649,G1649)=1,MAX($C$4:C1648)+1,""))</f>
        <v>1537</v>
      </c>
      <c r="D1649" s="44">
        <v>1646</v>
      </c>
      <c r="E1649" s="50" t="s">
        <v>5648</v>
      </c>
      <c r="F1649" s="50" t="s">
        <v>9918</v>
      </c>
      <c r="G1649" s="50" t="s">
        <v>2338</v>
      </c>
      <c r="H1649" s="50" t="s">
        <v>2338</v>
      </c>
      <c r="I1649" s="50" t="s">
        <v>2389</v>
      </c>
      <c r="J1649" s="50">
        <v>2159911</v>
      </c>
      <c r="K1649" s="50" t="s">
        <v>7</v>
      </c>
      <c r="L1649" s="50" t="s">
        <v>9</v>
      </c>
      <c r="M1649" s="50" t="s">
        <v>143</v>
      </c>
      <c r="N1649" s="50" t="s">
        <v>6263</v>
      </c>
      <c r="O1649" s="50">
        <v>949589</v>
      </c>
      <c r="P1649" s="50" t="s">
        <v>6380</v>
      </c>
      <c r="Q1649" s="50" t="s">
        <v>153</v>
      </c>
      <c r="R1649" s="50" t="s">
        <v>10</v>
      </c>
      <c r="S1649" s="50" t="s">
        <v>9919</v>
      </c>
      <c r="T1649" s="4" t="s">
        <v>9919</v>
      </c>
      <c r="U1649" s="4">
        <v>0.04</v>
      </c>
    </row>
    <row r="1650" spans="1:21" x14ac:dyDescent="0.25">
      <c r="A1650" s="44">
        <f>IF(IF(Helper_2!$C$3&lt;&gt;"",COUNTIF(G1650:H1650,"*"&amp;Helper_2!$C$3&amp;"*"),0)&gt;0,MAX($A$4:A1649)+1,0)</f>
        <v>0</v>
      </c>
      <c r="B1650" s="44">
        <v>1647</v>
      </c>
      <c r="C1650" s="44">
        <f>IF(E1650="","",IF(COUNTIF($G$4:G1650,G1650)=1,MAX($C$4:C1649)+1,""))</f>
        <v>1538</v>
      </c>
      <c r="D1650" s="44">
        <v>1647</v>
      </c>
      <c r="E1650" s="50" t="s">
        <v>5649</v>
      </c>
      <c r="F1650" s="50" t="s">
        <v>9920</v>
      </c>
      <c r="G1650" s="50" t="s">
        <v>2339</v>
      </c>
      <c r="H1650" s="50" t="s">
        <v>2339</v>
      </c>
      <c r="I1650" s="50" t="s">
        <v>2389</v>
      </c>
      <c r="J1650" s="50">
        <v>2159890</v>
      </c>
      <c r="K1650" s="50" t="s">
        <v>7</v>
      </c>
      <c r="L1650" s="50" t="s">
        <v>9</v>
      </c>
      <c r="M1650" s="50" t="s">
        <v>143</v>
      </c>
      <c r="N1650" s="50" t="s">
        <v>6263</v>
      </c>
      <c r="O1650" s="50">
        <v>949589</v>
      </c>
      <c r="P1650" s="50" t="s">
        <v>6380</v>
      </c>
      <c r="Q1650" s="50" t="s">
        <v>1013</v>
      </c>
      <c r="R1650" s="50" t="s">
        <v>10</v>
      </c>
      <c r="S1650" s="50" t="s">
        <v>9921</v>
      </c>
      <c r="T1650" s="4" t="s">
        <v>9921</v>
      </c>
      <c r="U1650" s="4">
        <v>0.05</v>
      </c>
    </row>
    <row r="1651" spans="1:21" x14ac:dyDescent="0.25">
      <c r="A1651" s="44">
        <f>IF(IF(Helper_2!$C$3&lt;&gt;"",COUNTIF(G1651:H1651,"*"&amp;Helper_2!$C$3&amp;"*"),0)&gt;0,MAX($A$4:A1650)+1,0)</f>
        <v>0</v>
      </c>
      <c r="B1651" s="44">
        <v>1648</v>
      </c>
      <c r="C1651" s="44">
        <f>IF(E1651="","",IF(COUNTIF($G$4:G1651,G1651)=1,MAX($C$4:C1650)+1,""))</f>
        <v>1539</v>
      </c>
      <c r="D1651" s="44">
        <v>1648</v>
      </c>
      <c r="E1651" s="50" t="s">
        <v>5650</v>
      </c>
      <c r="F1651" s="50" t="s">
        <v>9922</v>
      </c>
      <c r="G1651" s="50" t="s">
        <v>2340</v>
      </c>
      <c r="H1651" s="50" t="s">
        <v>2340</v>
      </c>
      <c r="I1651" s="50" t="s">
        <v>2389</v>
      </c>
      <c r="J1651" s="50">
        <v>2159883</v>
      </c>
      <c r="K1651" s="50" t="s">
        <v>7</v>
      </c>
      <c r="L1651" s="50" t="s">
        <v>9</v>
      </c>
      <c r="M1651" s="50" t="s">
        <v>143</v>
      </c>
      <c r="N1651" s="50" t="s">
        <v>6263</v>
      </c>
      <c r="O1651" s="50">
        <v>949589</v>
      </c>
      <c r="P1651" s="50" t="s">
        <v>6380</v>
      </c>
      <c r="Q1651" s="50" t="s">
        <v>3738</v>
      </c>
      <c r="R1651" s="50" t="s">
        <v>10</v>
      </c>
      <c r="S1651" s="50" t="s">
        <v>9923</v>
      </c>
      <c r="T1651" s="4" t="s">
        <v>9923</v>
      </c>
      <c r="U1651" s="4">
        <v>0.05</v>
      </c>
    </row>
    <row r="1652" spans="1:21" x14ac:dyDescent="0.25">
      <c r="A1652" s="44">
        <f>IF(IF(Helper_2!$C$3&lt;&gt;"",COUNTIF(G1652:H1652,"*"&amp;Helper_2!$C$3&amp;"*"),0)&gt;0,MAX($A$4:A1651)+1,0)</f>
        <v>0</v>
      </c>
      <c r="B1652" s="44">
        <v>1649</v>
      </c>
      <c r="C1652" s="44">
        <f>IF(E1652="","",IF(COUNTIF($G$4:G1652,G1652)=1,MAX($C$4:C1651)+1,""))</f>
        <v>1540</v>
      </c>
      <c r="D1652" s="44">
        <v>1649</v>
      </c>
      <c r="E1652" s="50" t="s">
        <v>5639</v>
      </c>
      <c r="F1652" s="50" t="s">
        <v>9903</v>
      </c>
      <c r="G1652" s="50" t="s">
        <v>2333</v>
      </c>
      <c r="H1652" s="50" t="s">
        <v>2333</v>
      </c>
      <c r="I1652" s="50" t="s">
        <v>2389</v>
      </c>
      <c r="J1652" s="50">
        <v>2159881</v>
      </c>
      <c r="K1652" s="50" t="s">
        <v>7</v>
      </c>
      <c r="L1652" s="50" t="s">
        <v>9</v>
      </c>
      <c r="M1652" s="50" t="s">
        <v>143</v>
      </c>
      <c r="N1652" s="50" t="s">
        <v>6261</v>
      </c>
      <c r="O1652" s="50">
        <v>1116798</v>
      </c>
      <c r="P1652" s="50" t="s">
        <v>6297</v>
      </c>
      <c r="Q1652" s="50" t="s">
        <v>1011</v>
      </c>
      <c r="R1652" s="50" t="s">
        <v>15</v>
      </c>
      <c r="S1652" s="50" t="s">
        <v>9904</v>
      </c>
      <c r="T1652" s="4" t="s">
        <v>9904</v>
      </c>
      <c r="U1652" s="4">
        <v>8.4</v>
      </c>
    </row>
    <row r="1653" spans="1:21" x14ac:dyDescent="0.25">
      <c r="A1653" s="44">
        <f>IF(IF(Helper_2!$C$3&lt;&gt;"",COUNTIF(G1653:H1653,"*"&amp;Helper_2!$C$3&amp;"*"),0)&gt;0,MAX($A$4:A1652)+1,0)</f>
        <v>0</v>
      </c>
      <c r="B1653" s="44">
        <v>1650</v>
      </c>
      <c r="C1653" s="44">
        <f>IF(E1653="","",IF(COUNTIF($G$4:G1653,G1653)=1,MAX($C$4:C1652)+1,""))</f>
        <v>1541</v>
      </c>
      <c r="D1653" s="44">
        <v>1650</v>
      </c>
      <c r="E1653" s="50" t="s">
        <v>4257</v>
      </c>
      <c r="F1653" s="50" t="s">
        <v>7636</v>
      </c>
      <c r="G1653" s="50" t="s">
        <v>2804</v>
      </c>
      <c r="H1653" s="50" t="s">
        <v>2804</v>
      </c>
      <c r="I1653" s="50" t="s">
        <v>2389</v>
      </c>
      <c r="J1653" s="50">
        <v>2159842</v>
      </c>
      <c r="K1653" s="50" t="s">
        <v>7</v>
      </c>
      <c r="L1653" s="50" t="s">
        <v>2661</v>
      </c>
      <c r="M1653" s="50" t="s">
        <v>143</v>
      </c>
      <c r="N1653" s="50" t="s">
        <v>88</v>
      </c>
      <c r="O1653" s="50">
        <v>1163124</v>
      </c>
      <c r="P1653" s="50" t="s">
        <v>6430</v>
      </c>
      <c r="Q1653" s="50" t="s">
        <v>2805</v>
      </c>
      <c r="R1653" s="50" t="s">
        <v>15</v>
      </c>
      <c r="S1653" s="50" t="s">
        <v>7637</v>
      </c>
      <c r="T1653" s="4" t="s">
        <v>7637</v>
      </c>
      <c r="U1653" s="4">
        <v>54</v>
      </c>
    </row>
    <row r="1654" spans="1:21" x14ac:dyDescent="0.25">
      <c r="A1654" s="44">
        <f>IF(IF(Helper_2!$C$3&lt;&gt;"",COUNTIF(G1654:H1654,"*"&amp;Helper_2!$C$3&amp;"*"),0)&gt;0,MAX($A$4:A1653)+1,0)</f>
        <v>0</v>
      </c>
      <c r="B1654" s="44">
        <v>1651</v>
      </c>
      <c r="C1654" s="44">
        <f>IF(E1654="","",IF(COUNTIF($G$4:G1654,G1654)=1,MAX($C$4:C1653)+1,""))</f>
        <v>1542</v>
      </c>
      <c r="D1654" s="44">
        <v>1651</v>
      </c>
      <c r="E1654" s="50" t="s">
        <v>5628</v>
      </c>
      <c r="F1654" s="50" t="s">
        <v>11888</v>
      </c>
      <c r="G1654" s="50" t="s">
        <v>2327</v>
      </c>
      <c r="H1654" s="50" t="s">
        <v>2327</v>
      </c>
      <c r="I1654" s="50" t="s">
        <v>2389</v>
      </c>
      <c r="J1654" s="50">
        <v>2159816</v>
      </c>
      <c r="K1654" s="50" t="s">
        <v>7</v>
      </c>
      <c r="L1654" s="50" t="s">
        <v>9</v>
      </c>
      <c r="M1654" s="50" t="s">
        <v>143</v>
      </c>
      <c r="N1654" s="50" t="s">
        <v>6261</v>
      </c>
      <c r="O1654" s="50">
        <v>1046901</v>
      </c>
      <c r="P1654" s="50" t="s">
        <v>6317</v>
      </c>
      <c r="Q1654" s="50" t="s">
        <v>1006</v>
      </c>
      <c r="R1654" s="50" t="s">
        <v>15</v>
      </c>
      <c r="S1654" s="50" t="s">
        <v>11889</v>
      </c>
      <c r="T1654" s="4" t="s">
        <v>11889</v>
      </c>
      <c r="U1654" s="4">
        <v>0</v>
      </c>
    </row>
    <row r="1655" spans="1:21" x14ac:dyDescent="0.25">
      <c r="A1655" s="44">
        <f>IF(IF(Helper_2!$C$3&lt;&gt;"",COUNTIF(G1655:H1655,"*"&amp;Helper_2!$C$3&amp;"*"),0)&gt;0,MAX($A$4:A1654)+1,0)</f>
        <v>0</v>
      </c>
      <c r="B1655" s="44">
        <v>1652</v>
      </c>
      <c r="C1655" s="44">
        <f>IF(E1655="","",IF(COUNTIF($G$4:G1655,G1655)=1,MAX($C$4:C1654)+1,""))</f>
        <v>1543</v>
      </c>
      <c r="D1655" s="44">
        <v>1652</v>
      </c>
      <c r="E1655" s="50" t="s">
        <v>4256</v>
      </c>
      <c r="F1655" s="50" t="s">
        <v>7634</v>
      </c>
      <c r="G1655" s="50" t="s">
        <v>2802</v>
      </c>
      <c r="H1655" s="50" t="s">
        <v>2802</v>
      </c>
      <c r="I1655" s="50" t="s">
        <v>2389</v>
      </c>
      <c r="J1655" s="50">
        <v>2159800</v>
      </c>
      <c r="K1655" s="50" t="s">
        <v>7</v>
      </c>
      <c r="L1655" s="50" t="s">
        <v>2661</v>
      </c>
      <c r="M1655" s="50" t="s">
        <v>143</v>
      </c>
      <c r="N1655" s="50" t="s">
        <v>88</v>
      </c>
      <c r="O1655" s="50">
        <v>1163124</v>
      </c>
      <c r="P1655" s="50" t="s">
        <v>6430</v>
      </c>
      <c r="Q1655" s="50" t="s">
        <v>2803</v>
      </c>
      <c r="R1655" s="50" t="s">
        <v>15</v>
      </c>
      <c r="S1655" s="50" t="s">
        <v>7635</v>
      </c>
      <c r="T1655" s="4" t="s">
        <v>7635</v>
      </c>
      <c r="U1655" s="4">
        <v>54</v>
      </c>
    </row>
    <row r="1656" spans="1:21" x14ac:dyDescent="0.25">
      <c r="A1656" s="44">
        <f>IF(IF(Helper_2!$C$3&lt;&gt;"",COUNTIF(G1656:H1656,"*"&amp;Helper_2!$C$3&amp;"*"),0)&gt;0,MAX($A$4:A1655)+1,0)</f>
        <v>0</v>
      </c>
      <c r="B1656" s="44">
        <v>1653</v>
      </c>
      <c r="C1656" s="44">
        <f>IF(E1656="","",IF(COUNTIF($G$4:G1656,G1656)=1,MAX($C$4:C1655)+1,""))</f>
        <v>1544</v>
      </c>
      <c r="D1656" s="44">
        <v>1653</v>
      </c>
      <c r="E1656" s="50" t="s">
        <v>5647</v>
      </c>
      <c r="F1656" s="50" t="s">
        <v>9916</v>
      </c>
      <c r="G1656" s="50" t="s">
        <v>2337</v>
      </c>
      <c r="H1656" s="50" t="s">
        <v>2337</v>
      </c>
      <c r="I1656" s="50" t="s">
        <v>2389</v>
      </c>
      <c r="J1656" s="50">
        <v>2159733</v>
      </c>
      <c r="K1656" s="50" t="s">
        <v>7</v>
      </c>
      <c r="L1656" s="50" t="s">
        <v>9</v>
      </c>
      <c r="M1656" s="50" t="s">
        <v>143</v>
      </c>
      <c r="N1656" s="50" t="s">
        <v>6263</v>
      </c>
      <c r="O1656" s="50">
        <v>949589</v>
      </c>
      <c r="P1656" s="50" t="s">
        <v>6380</v>
      </c>
      <c r="Q1656" s="50" t="s">
        <v>76</v>
      </c>
      <c r="R1656" s="50" t="s">
        <v>10</v>
      </c>
      <c r="S1656" s="50" t="s">
        <v>9917</v>
      </c>
      <c r="T1656" s="4" t="s">
        <v>9917</v>
      </c>
      <c r="U1656" s="4">
        <v>0.1</v>
      </c>
    </row>
    <row r="1657" spans="1:21" x14ac:dyDescent="0.25">
      <c r="A1657" s="44">
        <f>IF(IF(Helper_2!$C$3&lt;&gt;"",COUNTIF(G1657:H1657,"*"&amp;Helper_2!$C$3&amp;"*"),0)&gt;0,MAX($A$4:A1656)+1,0)</f>
        <v>0</v>
      </c>
      <c r="B1657" s="44">
        <v>1654</v>
      </c>
      <c r="C1657" s="44">
        <f>IF(E1657="","",IF(COUNTIF($G$4:G1657,G1657)=1,MAX($C$4:C1656)+1,""))</f>
        <v>1545</v>
      </c>
      <c r="D1657" s="44">
        <v>1654</v>
      </c>
      <c r="E1657" s="50" t="s">
        <v>5646</v>
      </c>
      <c r="F1657" s="50" t="s">
        <v>9914</v>
      </c>
      <c r="G1657" s="50" t="s">
        <v>2336</v>
      </c>
      <c r="H1657" s="50" t="s">
        <v>2336</v>
      </c>
      <c r="I1657" s="50" t="s">
        <v>2389</v>
      </c>
      <c r="J1657" s="50">
        <v>2159728</v>
      </c>
      <c r="K1657" s="50" t="s">
        <v>7</v>
      </c>
      <c r="L1657" s="50" t="s">
        <v>9</v>
      </c>
      <c r="M1657" s="50" t="s">
        <v>143</v>
      </c>
      <c r="N1657" s="50" t="s">
        <v>6263</v>
      </c>
      <c r="O1657" s="50">
        <v>949589</v>
      </c>
      <c r="P1657" s="50" t="s">
        <v>6380</v>
      </c>
      <c r="Q1657" s="50" t="s">
        <v>707</v>
      </c>
      <c r="R1657" s="50" t="s">
        <v>10</v>
      </c>
      <c r="S1657" s="50" t="s">
        <v>9915</v>
      </c>
      <c r="T1657" s="4" t="s">
        <v>9915</v>
      </c>
      <c r="U1657" s="4">
        <v>7.0000000000000007E-2</v>
      </c>
    </row>
    <row r="1658" spans="1:21" x14ac:dyDescent="0.25">
      <c r="A1658" s="44">
        <f>IF(IF(Helper_2!$C$3&lt;&gt;"",COUNTIF(G1658:H1658,"*"&amp;Helper_2!$C$3&amp;"*"),0)&gt;0,MAX($A$4:A1657)+1,0)</f>
        <v>0</v>
      </c>
      <c r="B1658" s="44">
        <v>1655</v>
      </c>
      <c r="C1658" s="44">
        <f>IF(E1658="","",IF(COUNTIF($G$4:G1658,G1658)=1,MAX($C$4:C1657)+1,""))</f>
        <v>1546</v>
      </c>
      <c r="D1658" s="44">
        <v>1655</v>
      </c>
      <c r="E1658" s="50" t="s">
        <v>5132</v>
      </c>
      <c r="F1658" s="50" t="s">
        <v>9094</v>
      </c>
      <c r="G1658" s="50" t="s">
        <v>2026</v>
      </c>
      <c r="H1658" s="50" t="s">
        <v>2026</v>
      </c>
      <c r="I1658" s="50" t="s">
        <v>2389</v>
      </c>
      <c r="J1658" s="50">
        <v>2159724</v>
      </c>
      <c r="K1658" s="50" t="s">
        <v>7</v>
      </c>
      <c r="L1658" s="50" t="s">
        <v>9</v>
      </c>
      <c r="M1658" s="50" t="s">
        <v>143</v>
      </c>
      <c r="N1658" s="50" t="s">
        <v>6261</v>
      </c>
      <c r="O1658" s="50">
        <v>994502</v>
      </c>
      <c r="P1658" s="50" t="s">
        <v>7164</v>
      </c>
      <c r="Q1658" s="50" t="s">
        <v>783</v>
      </c>
      <c r="R1658" s="50" t="s">
        <v>15</v>
      </c>
      <c r="S1658" s="50" t="s">
        <v>9095</v>
      </c>
      <c r="T1658" s="4" t="s">
        <v>9095</v>
      </c>
      <c r="U1658" s="4">
        <v>8</v>
      </c>
    </row>
    <row r="1659" spans="1:21" x14ac:dyDescent="0.25">
      <c r="A1659" s="44">
        <f>IF(IF(Helper_2!$C$3&lt;&gt;"",COUNTIF(G1659:H1659,"*"&amp;Helper_2!$C$3&amp;"*"),0)&gt;0,MAX($A$4:A1658)+1,0)</f>
        <v>0</v>
      </c>
      <c r="B1659" s="44">
        <v>1656</v>
      </c>
      <c r="C1659" s="44">
        <f>IF(E1659="","",IF(COUNTIF($G$4:G1659,G1659)=1,MAX($C$4:C1658)+1,""))</f>
        <v>1547</v>
      </c>
      <c r="D1659" s="44">
        <v>1656</v>
      </c>
      <c r="E1659" s="50" t="s">
        <v>4640</v>
      </c>
      <c r="F1659" s="50" t="s">
        <v>8308</v>
      </c>
      <c r="G1659" s="50" t="s">
        <v>1705</v>
      </c>
      <c r="H1659" s="50" t="s">
        <v>1705</v>
      </c>
      <c r="I1659" s="50" t="s">
        <v>2389</v>
      </c>
      <c r="J1659" s="50">
        <v>2159720</v>
      </c>
      <c r="K1659" s="50" t="s">
        <v>7</v>
      </c>
      <c r="L1659" s="50" t="s">
        <v>9</v>
      </c>
      <c r="M1659" s="50" t="s">
        <v>143</v>
      </c>
      <c r="N1659" s="50" t="s">
        <v>6261</v>
      </c>
      <c r="O1659" s="50">
        <v>994502</v>
      </c>
      <c r="P1659" s="50" t="s">
        <v>7164</v>
      </c>
      <c r="Q1659" s="50" t="s">
        <v>541</v>
      </c>
      <c r="R1659" s="50" t="s">
        <v>15</v>
      </c>
      <c r="S1659" s="50" t="s">
        <v>8309</v>
      </c>
      <c r="T1659" s="4" t="s">
        <v>8309</v>
      </c>
      <c r="U1659" s="4">
        <v>15</v>
      </c>
    </row>
    <row r="1660" spans="1:21" x14ac:dyDescent="0.25">
      <c r="A1660" s="44">
        <f>IF(IF(Helper_2!$C$3&lt;&gt;"",COUNTIF(G1660:H1660,"*"&amp;Helper_2!$C$3&amp;"*"),0)&gt;0,MAX($A$4:A1659)+1,0)</f>
        <v>0</v>
      </c>
      <c r="B1660" s="44">
        <v>1657</v>
      </c>
      <c r="C1660" s="44">
        <f>IF(E1660="","",IF(COUNTIF($G$4:G1660,G1660)=1,MAX($C$4:C1659)+1,""))</f>
        <v>1548</v>
      </c>
      <c r="D1660" s="44">
        <v>1657</v>
      </c>
      <c r="E1660" s="50" t="s">
        <v>4639</v>
      </c>
      <c r="F1660" s="50" t="s">
        <v>8306</v>
      </c>
      <c r="G1660" s="50" t="s">
        <v>1704</v>
      </c>
      <c r="H1660" s="50" t="s">
        <v>1704</v>
      </c>
      <c r="I1660" s="50" t="s">
        <v>2389</v>
      </c>
      <c r="J1660" s="50">
        <v>2159713</v>
      </c>
      <c r="K1660" s="50" t="s">
        <v>7</v>
      </c>
      <c r="L1660" s="50" t="s">
        <v>9</v>
      </c>
      <c r="M1660" s="50" t="s">
        <v>143</v>
      </c>
      <c r="N1660" s="50" t="s">
        <v>6261</v>
      </c>
      <c r="O1660" s="50">
        <v>994502</v>
      </c>
      <c r="P1660" s="50" t="s">
        <v>7164</v>
      </c>
      <c r="Q1660" s="50" t="s">
        <v>540</v>
      </c>
      <c r="R1660" s="50" t="s">
        <v>15</v>
      </c>
      <c r="S1660" s="50" t="s">
        <v>8307</v>
      </c>
      <c r="T1660" s="4" t="s">
        <v>8307</v>
      </c>
      <c r="U1660" s="4">
        <v>9</v>
      </c>
    </row>
    <row r="1661" spans="1:21" x14ac:dyDescent="0.25">
      <c r="A1661" s="44">
        <f>IF(IF(Helper_2!$C$3&lt;&gt;"",COUNTIF(G1661:H1661,"*"&amp;Helper_2!$C$3&amp;"*"),0)&gt;0,MAX($A$4:A1660)+1,0)</f>
        <v>0</v>
      </c>
      <c r="B1661" s="44">
        <v>1658</v>
      </c>
      <c r="C1661" s="44">
        <f>IF(E1661="","",IF(COUNTIF($G$4:G1661,G1661)=1,MAX($C$4:C1660)+1,""))</f>
        <v>1549</v>
      </c>
      <c r="D1661" s="44">
        <v>1658</v>
      </c>
      <c r="E1661" s="50" t="s">
        <v>4877</v>
      </c>
      <c r="F1661" s="50" t="s">
        <v>8696</v>
      </c>
      <c r="G1661" s="50" t="s">
        <v>1852</v>
      </c>
      <c r="H1661" s="50" t="s">
        <v>1852</v>
      </c>
      <c r="I1661" s="50" t="s">
        <v>2389</v>
      </c>
      <c r="J1661" s="50">
        <v>2159705</v>
      </c>
      <c r="K1661" s="50" t="s">
        <v>7</v>
      </c>
      <c r="L1661" s="50" t="s">
        <v>9</v>
      </c>
      <c r="M1661" s="50" t="s">
        <v>143</v>
      </c>
      <c r="N1661" s="50" t="s">
        <v>6261</v>
      </c>
      <c r="O1661" s="50">
        <v>994502</v>
      </c>
      <c r="P1661" s="50" t="s">
        <v>7164</v>
      </c>
      <c r="Q1661" s="50" t="s">
        <v>645</v>
      </c>
      <c r="R1661" s="50" t="s">
        <v>15</v>
      </c>
      <c r="S1661" s="50" t="s">
        <v>8697</v>
      </c>
      <c r="T1661" s="4" t="s">
        <v>8697</v>
      </c>
      <c r="U1661" s="4">
        <v>25</v>
      </c>
    </row>
    <row r="1662" spans="1:21" x14ac:dyDescent="0.25">
      <c r="A1662" s="44">
        <f>IF(IF(Helper_2!$C$3&lt;&gt;"",COUNTIF(G1662:H1662,"*"&amp;Helper_2!$C$3&amp;"*"),0)&gt;0,MAX($A$4:A1661)+1,0)</f>
        <v>0</v>
      </c>
      <c r="B1662" s="44">
        <v>1659</v>
      </c>
      <c r="C1662" s="44">
        <f>IF(E1662="","",IF(COUNTIF($G$4:G1662,G1662)=1,MAX($C$4:C1661)+1,""))</f>
        <v>1550</v>
      </c>
      <c r="D1662" s="44">
        <v>1659</v>
      </c>
      <c r="E1662" s="50" t="s">
        <v>4816</v>
      </c>
      <c r="F1662" s="50" t="s">
        <v>8602</v>
      </c>
      <c r="G1662" s="50" t="s">
        <v>1807</v>
      </c>
      <c r="H1662" s="50" t="s">
        <v>1807</v>
      </c>
      <c r="I1662" s="50" t="s">
        <v>2389</v>
      </c>
      <c r="J1662" s="50">
        <v>2159637</v>
      </c>
      <c r="K1662" s="50" t="s">
        <v>7</v>
      </c>
      <c r="L1662" s="50" t="s">
        <v>9</v>
      </c>
      <c r="M1662" s="50" t="s">
        <v>143</v>
      </c>
      <c r="N1662" s="50" t="s">
        <v>6267</v>
      </c>
      <c r="O1662" s="50">
        <v>1016956</v>
      </c>
      <c r="P1662" s="50" t="s">
        <v>6463</v>
      </c>
      <c r="Q1662" s="50" t="s">
        <v>617</v>
      </c>
      <c r="R1662" s="50" t="s">
        <v>10</v>
      </c>
      <c r="S1662" s="50" t="s">
        <v>8603</v>
      </c>
      <c r="T1662" s="4" t="s">
        <v>8603</v>
      </c>
      <c r="U1662" s="4">
        <v>0.22</v>
      </c>
    </row>
    <row r="1663" spans="1:21" x14ac:dyDescent="0.25">
      <c r="A1663" s="44">
        <f>IF(IF(Helper_2!$C$3&lt;&gt;"",COUNTIF(G1663:H1663,"*"&amp;Helper_2!$C$3&amp;"*"),0)&gt;0,MAX($A$4:A1662)+1,0)</f>
        <v>0</v>
      </c>
      <c r="B1663" s="44">
        <v>1660</v>
      </c>
      <c r="C1663" s="44">
        <f>IF(E1663="","",IF(COUNTIF($G$4:G1663,G1663)=1,MAX($C$4:C1662)+1,""))</f>
        <v>1551</v>
      </c>
      <c r="D1663" s="44">
        <v>1660</v>
      </c>
      <c r="E1663" s="50" t="s">
        <v>4843</v>
      </c>
      <c r="F1663" s="50" t="s">
        <v>8653</v>
      </c>
      <c r="G1663" s="50" t="s">
        <v>1825</v>
      </c>
      <c r="H1663" s="50" t="s">
        <v>1825</v>
      </c>
      <c r="I1663" s="50" t="s">
        <v>2389</v>
      </c>
      <c r="J1663" s="50">
        <v>2159633</v>
      </c>
      <c r="K1663" s="50" t="s">
        <v>7</v>
      </c>
      <c r="L1663" s="50" t="s">
        <v>9</v>
      </c>
      <c r="M1663" s="50" t="s">
        <v>143</v>
      </c>
      <c r="N1663" s="50" t="s">
        <v>6267</v>
      </c>
      <c r="O1663" s="50">
        <v>1046899</v>
      </c>
      <c r="P1663" s="50" t="s">
        <v>6434</v>
      </c>
      <c r="Q1663" s="50" t="s">
        <v>631</v>
      </c>
      <c r="R1663" s="50" t="s">
        <v>10</v>
      </c>
      <c r="S1663" s="50" t="s">
        <v>8654</v>
      </c>
      <c r="T1663" s="4" t="s">
        <v>8654</v>
      </c>
      <c r="U1663" s="4">
        <v>0.3</v>
      </c>
    </row>
    <row r="1664" spans="1:21" x14ac:dyDescent="0.25">
      <c r="A1664" s="44">
        <f>IF(IF(Helper_2!$C$3&lt;&gt;"",COUNTIF(G1664:H1664,"*"&amp;Helper_2!$C$3&amp;"*"),0)&gt;0,MAX($A$4:A1663)+1,0)</f>
        <v>0</v>
      </c>
      <c r="B1664" s="44">
        <v>1661</v>
      </c>
      <c r="C1664" s="44">
        <f>IF(E1664="","",IF(COUNTIF($G$4:G1664,G1664)=1,MAX($C$4:C1663)+1,""))</f>
        <v>1552</v>
      </c>
      <c r="D1664" s="44">
        <v>1661</v>
      </c>
      <c r="E1664" s="50" t="s">
        <v>4009</v>
      </c>
      <c r="F1664" s="50" t="s">
        <v>7199</v>
      </c>
      <c r="G1664" s="50" t="s">
        <v>1291</v>
      </c>
      <c r="H1664" s="50" t="s">
        <v>1291</v>
      </c>
      <c r="I1664" s="50" t="s">
        <v>2389</v>
      </c>
      <c r="J1664" s="50">
        <v>2159632</v>
      </c>
      <c r="K1664" s="50" t="s">
        <v>7</v>
      </c>
      <c r="L1664" s="50" t="s">
        <v>9</v>
      </c>
      <c r="M1664" s="50" t="s">
        <v>143</v>
      </c>
      <c r="N1664" s="50" t="s">
        <v>6261</v>
      </c>
      <c r="O1664" s="50">
        <v>1046859</v>
      </c>
      <c r="P1664" s="50" t="s">
        <v>6531</v>
      </c>
      <c r="Q1664" s="50" t="s">
        <v>20</v>
      </c>
      <c r="R1664" s="50" t="s">
        <v>10</v>
      </c>
      <c r="S1664" s="50" t="s">
        <v>7200</v>
      </c>
      <c r="T1664" s="4" t="s">
        <v>7200</v>
      </c>
      <c r="U1664" s="4">
        <v>0.04</v>
      </c>
    </row>
    <row r="1665" spans="1:21" x14ac:dyDescent="0.25">
      <c r="A1665" s="44">
        <f>IF(IF(Helper_2!$C$3&lt;&gt;"",COUNTIF(G1665:H1665,"*"&amp;Helper_2!$C$3&amp;"*"),0)&gt;0,MAX($A$4:A1664)+1,0)</f>
        <v>0</v>
      </c>
      <c r="B1665" s="44">
        <v>1662</v>
      </c>
      <c r="C1665" s="44">
        <f>IF(E1665="","",IF(COUNTIF($G$4:G1665,G1665)=1,MAX($C$4:C1664)+1,""))</f>
        <v>1553</v>
      </c>
      <c r="D1665" s="44">
        <v>1662</v>
      </c>
      <c r="E1665" s="50" t="s">
        <v>4842</v>
      </c>
      <c r="F1665" s="50" t="s">
        <v>8651</v>
      </c>
      <c r="G1665" s="50" t="s">
        <v>1824</v>
      </c>
      <c r="H1665" s="50" t="s">
        <v>1824</v>
      </c>
      <c r="I1665" s="50" t="s">
        <v>2389</v>
      </c>
      <c r="J1665" s="50">
        <v>2159629</v>
      </c>
      <c r="K1665" s="50" t="s">
        <v>7</v>
      </c>
      <c r="L1665" s="50" t="s">
        <v>9</v>
      </c>
      <c r="M1665" s="50" t="s">
        <v>143</v>
      </c>
      <c r="N1665" s="50" t="s">
        <v>6267</v>
      </c>
      <c r="O1665" s="50">
        <v>1046899</v>
      </c>
      <c r="P1665" s="50" t="s">
        <v>6434</v>
      </c>
      <c r="Q1665" s="50" t="s">
        <v>630</v>
      </c>
      <c r="R1665" s="50" t="s">
        <v>10</v>
      </c>
      <c r="S1665" s="50" t="s">
        <v>8652</v>
      </c>
      <c r="T1665" s="4" t="s">
        <v>8652</v>
      </c>
      <c r="U1665" s="4">
        <v>0.16</v>
      </c>
    </row>
    <row r="1666" spans="1:21" x14ac:dyDescent="0.25">
      <c r="A1666" s="44">
        <f>IF(IF(Helper_2!$C$3&lt;&gt;"",COUNTIF(G1666:H1666,"*"&amp;Helper_2!$C$3&amp;"*"),0)&gt;0,MAX($A$4:A1665)+1,0)</f>
        <v>0</v>
      </c>
      <c r="B1666" s="44">
        <v>1663</v>
      </c>
      <c r="C1666" s="44">
        <f>IF(E1666="","",IF(COUNTIF($G$4:G1666,G1666)=1,MAX($C$4:C1665)+1,""))</f>
        <v>1554</v>
      </c>
      <c r="D1666" s="44">
        <v>1663</v>
      </c>
      <c r="E1666" s="50" t="s">
        <v>4841</v>
      </c>
      <c r="F1666" s="50" t="s">
        <v>8649</v>
      </c>
      <c r="G1666" s="50" t="s">
        <v>1823</v>
      </c>
      <c r="H1666" s="50" t="s">
        <v>1823</v>
      </c>
      <c r="I1666" s="50" t="s">
        <v>2389</v>
      </c>
      <c r="J1666" s="50">
        <v>2159622</v>
      </c>
      <c r="K1666" s="50" t="s">
        <v>7</v>
      </c>
      <c r="L1666" s="50" t="s">
        <v>9</v>
      </c>
      <c r="M1666" s="50" t="s">
        <v>143</v>
      </c>
      <c r="N1666" s="50" t="s">
        <v>6267</v>
      </c>
      <c r="O1666" s="50">
        <v>1046899</v>
      </c>
      <c r="P1666" s="50" t="s">
        <v>6434</v>
      </c>
      <c r="Q1666" s="50" t="s">
        <v>629</v>
      </c>
      <c r="R1666" s="50" t="s">
        <v>10</v>
      </c>
      <c r="S1666" s="50" t="s">
        <v>8650</v>
      </c>
      <c r="T1666" s="4" t="s">
        <v>8650</v>
      </c>
      <c r="U1666" s="4">
        <v>0.18</v>
      </c>
    </row>
    <row r="1667" spans="1:21" x14ac:dyDescent="0.25">
      <c r="A1667" s="44">
        <f>IF(IF(Helper_2!$C$3&lt;&gt;"",COUNTIF(G1667:H1667,"*"&amp;Helper_2!$C$3&amp;"*"),0)&gt;0,MAX($A$4:A1666)+1,0)</f>
        <v>0</v>
      </c>
      <c r="B1667" s="44">
        <v>1664</v>
      </c>
      <c r="C1667" s="44">
        <f>IF(E1667="","",IF(COUNTIF($G$4:G1667,G1667)=1,MAX($C$4:C1666)+1,""))</f>
        <v>1555</v>
      </c>
      <c r="D1667" s="44">
        <v>1664</v>
      </c>
      <c r="E1667" s="50" t="s">
        <v>4742</v>
      </c>
      <c r="F1667" s="50" t="s">
        <v>11890</v>
      </c>
      <c r="G1667" s="50" t="s">
        <v>1768</v>
      </c>
      <c r="H1667" s="50" t="s">
        <v>1768</v>
      </c>
      <c r="I1667" s="50" t="s">
        <v>2389</v>
      </c>
      <c r="J1667" s="50">
        <v>2159598</v>
      </c>
      <c r="K1667" s="50" t="s">
        <v>7</v>
      </c>
      <c r="L1667" s="50" t="s">
        <v>9</v>
      </c>
      <c r="M1667" s="50" t="s">
        <v>143</v>
      </c>
      <c r="N1667" s="50" t="s">
        <v>6261</v>
      </c>
      <c r="O1667" s="50">
        <v>995224</v>
      </c>
      <c r="P1667" s="50" t="s">
        <v>6268</v>
      </c>
      <c r="Q1667" s="50" t="s">
        <v>590</v>
      </c>
      <c r="R1667" s="50" t="s">
        <v>15</v>
      </c>
      <c r="S1667" s="50" t="s">
        <v>11891</v>
      </c>
      <c r="T1667" s="4" t="s">
        <v>11891</v>
      </c>
      <c r="U1667" s="4">
        <v>20</v>
      </c>
    </row>
    <row r="1668" spans="1:21" x14ac:dyDescent="0.25">
      <c r="A1668" s="44">
        <f>IF(IF(Helper_2!$C$3&lt;&gt;"",COUNTIF(G1668:H1668,"*"&amp;Helper_2!$C$3&amp;"*"),0)&gt;0,MAX($A$4:A1667)+1,0)</f>
        <v>0</v>
      </c>
      <c r="B1668" s="44">
        <v>1665</v>
      </c>
      <c r="C1668" s="44">
        <f>IF(E1668="","",IF(COUNTIF($G$4:G1668,G1668)=1,MAX($C$4:C1667)+1,""))</f>
        <v>1556</v>
      </c>
      <c r="D1668" s="44">
        <v>1665</v>
      </c>
      <c r="E1668" s="50" t="s">
        <v>5304</v>
      </c>
      <c r="F1668" s="50" t="s">
        <v>9357</v>
      </c>
      <c r="G1668" s="50" t="s">
        <v>2134</v>
      </c>
      <c r="H1668" s="50" t="s">
        <v>2134</v>
      </c>
      <c r="I1668" s="50" t="s">
        <v>2389</v>
      </c>
      <c r="J1668" s="50">
        <v>2159561</v>
      </c>
      <c r="K1668" s="50" t="s">
        <v>7</v>
      </c>
      <c r="L1668" s="50" t="s">
        <v>9</v>
      </c>
      <c r="M1668" s="50" t="s">
        <v>143</v>
      </c>
      <c r="N1668" s="50" t="s">
        <v>88</v>
      </c>
      <c r="O1668" s="50">
        <v>1046773</v>
      </c>
      <c r="P1668" s="50" t="s">
        <v>6489</v>
      </c>
      <c r="Q1668" s="50" t="s">
        <v>864</v>
      </c>
      <c r="R1668" s="50" t="s">
        <v>15</v>
      </c>
      <c r="S1668" s="50" t="s">
        <v>9358</v>
      </c>
      <c r="T1668" s="4" t="s">
        <v>9358</v>
      </c>
      <c r="U1668" s="4">
        <v>0.79</v>
      </c>
    </row>
    <row r="1669" spans="1:21" x14ac:dyDescent="0.25">
      <c r="A1669" s="44">
        <f>IF(IF(Helper_2!$C$3&lt;&gt;"",COUNTIF(G1669:H1669,"*"&amp;Helper_2!$C$3&amp;"*"),0)&gt;0,MAX($A$4:A1668)+1,0)</f>
        <v>0</v>
      </c>
      <c r="B1669" s="44">
        <v>1666</v>
      </c>
      <c r="C1669" s="44">
        <f>IF(E1669="","",IF(COUNTIF($G$4:G1669,G1669)=1,MAX($C$4:C1668)+1,""))</f>
        <v>1557</v>
      </c>
      <c r="D1669" s="44">
        <v>1666</v>
      </c>
      <c r="E1669" s="50" t="s">
        <v>4603</v>
      </c>
      <c r="F1669" s="50" t="s">
        <v>11892</v>
      </c>
      <c r="G1669" s="50" t="s">
        <v>1684</v>
      </c>
      <c r="H1669" s="50" t="s">
        <v>1684</v>
      </c>
      <c r="I1669" s="50" t="s">
        <v>2389</v>
      </c>
      <c r="J1669" s="50">
        <v>2159551</v>
      </c>
      <c r="K1669" s="50" t="s">
        <v>7</v>
      </c>
      <c r="L1669" s="50" t="s">
        <v>9</v>
      </c>
      <c r="M1669" s="50" t="s">
        <v>143</v>
      </c>
      <c r="N1669" s="50" t="s">
        <v>6261</v>
      </c>
      <c r="O1669" s="50">
        <v>995224</v>
      </c>
      <c r="P1669" s="50" t="s">
        <v>6268</v>
      </c>
      <c r="Q1669" s="50" t="s">
        <v>527</v>
      </c>
      <c r="R1669" s="50" t="s">
        <v>15</v>
      </c>
      <c r="S1669" s="50" t="s">
        <v>11893</v>
      </c>
      <c r="T1669" s="4" t="s">
        <v>11893</v>
      </c>
      <c r="U1669" s="4">
        <v>775</v>
      </c>
    </row>
    <row r="1670" spans="1:21" x14ac:dyDescent="0.25">
      <c r="A1670" s="44">
        <f>IF(IF(Helper_2!$C$3&lt;&gt;"",COUNTIF(G1670:H1670,"*"&amp;Helper_2!$C$3&amp;"*"),0)&gt;0,MAX($A$4:A1669)+1,0)</f>
        <v>0</v>
      </c>
      <c r="B1670" s="44">
        <v>1667</v>
      </c>
      <c r="C1670" s="44">
        <f>IF(E1670="","",IF(COUNTIF($G$4:G1670,G1670)=1,MAX($C$4:C1669)+1,""))</f>
        <v>1558</v>
      </c>
      <c r="D1670" s="44">
        <v>1667</v>
      </c>
      <c r="E1670" s="50" t="s">
        <v>5562</v>
      </c>
      <c r="F1670" s="50" t="s">
        <v>9802</v>
      </c>
      <c r="G1670" s="50" t="s">
        <v>2282</v>
      </c>
      <c r="H1670" s="50" t="s">
        <v>2282</v>
      </c>
      <c r="I1670" s="50" t="s">
        <v>2389</v>
      </c>
      <c r="J1670" s="50">
        <v>2159537</v>
      </c>
      <c r="K1670" s="50" t="s">
        <v>7</v>
      </c>
      <c r="L1670" s="50" t="s">
        <v>143</v>
      </c>
      <c r="M1670" s="50" t="s">
        <v>143</v>
      </c>
      <c r="N1670" s="50" t="s">
        <v>6390</v>
      </c>
      <c r="O1670" s="50">
        <v>994012</v>
      </c>
      <c r="P1670" s="50" t="s">
        <v>6475</v>
      </c>
      <c r="Q1670" s="50" t="s">
        <v>987</v>
      </c>
      <c r="R1670" s="50" t="s">
        <v>15</v>
      </c>
      <c r="S1670" s="50" t="s">
        <v>9803</v>
      </c>
      <c r="T1670" s="4" t="s">
        <v>9803</v>
      </c>
      <c r="U1670" s="4">
        <v>2.5</v>
      </c>
    </row>
    <row r="1671" spans="1:21" x14ac:dyDescent="0.25">
      <c r="A1671" s="44">
        <f>IF(IF(Helper_2!$C$3&lt;&gt;"",COUNTIF(G1671:H1671,"*"&amp;Helper_2!$C$3&amp;"*"),0)&gt;0,MAX($A$4:A1670)+1,0)</f>
        <v>0</v>
      </c>
      <c r="B1671" s="44">
        <v>1668</v>
      </c>
      <c r="C1671" s="44">
        <f>IF(E1671="","",IF(COUNTIF($G$4:G1671,G1671)=1,MAX($C$4:C1670)+1,""))</f>
        <v>1559</v>
      </c>
      <c r="D1671" s="44">
        <v>1668</v>
      </c>
      <c r="E1671" s="50" t="s">
        <v>4069</v>
      </c>
      <c r="F1671" s="50" t="s">
        <v>11894</v>
      </c>
      <c r="G1671" s="50" t="s">
        <v>1330</v>
      </c>
      <c r="H1671" s="50" t="s">
        <v>1330</v>
      </c>
      <c r="I1671" s="50" t="s">
        <v>2389</v>
      </c>
      <c r="J1671" s="50">
        <v>2159527</v>
      </c>
      <c r="K1671" s="50" t="s">
        <v>7</v>
      </c>
      <c r="L1671" s="50" t="s">
        <v>9</v>
      </c>
      <c r="M1671" s="50" t="s">
        <v>143</v>
      </c>
      <c r="N1671" s="50" t="s">
        <v>6267</v>
      </c>
      <c r="O1671" s="50">
        <v>995468</v>
      </c>
      <c r="P1671" s="50" t="s">
        <v>6350</v>
      </c>
      <c r="Q1671" s="50" t="s">
        <v>253</v>
      </c>
      <c r="R1671" s="50" t="s">
        <v>17</v>
      </c>
      <c r="S1671" s="50" t="s">
        <v>11895</v>
      </c>
      <c r="T1671" s="4" t="s">
        <v>11895</v>
      </c>
      <c r="U1671" s="4">
        <v>0</v>
      </c>
    </row>
    <row r="1672" spans="1:21" x14ac:dyDescent="0.25">
      <c r="A1672" s="44">
        <f>IF(IF(Helper_2!$C$3&lt;&gt;"",COUNTIF(G1672:H1672,"*"&amp;Helper_2!$C$3&amp;"*"),0)&gt;0,MAX($A$4:A1671)+1,0)</f>
        <v>0</v>
      </c>
      <c r="B1672" s="44">
        <v>1669</v>
      </c>
      <c r="C1672" s="44">
        <f>IF(E1672="","",IF(COUNTIF($G$4:G1672,G1672)=1,MAX($C$4:C1671)+1,""))</f>
        <v>1560</v>
      </c>
      <c r="D1672" s="44">
        <v>1669</v>
      </c>
      <c r="E1672" s="50" t="s">
        <v>4070</v>
      </c>
      <c r="F1672" s="50" t="s">
        <v>11896</v>
      </c>
      <c r="G1672" s="50" t="s">
        <v>1331</v>
      </c>
      <c r="H1672" s="50" t="s">
        <v>1331</v>
      </c>
      <c r="I1672" s="50" t="s">
        <v>2389</v>
      </c>
      <c r="J1672" s="50">
        <v>2159518</v>
      </c>
      <c r="K1672" s="50" t="s">
        <v>7</v>
      </c>
      <c r="L1672" s="50" t="s">
        <v>9</v>
      </c>
      <c r="M1672" s="50" t="s">
        <v>143</v>
      </c>
      <c r="N1672" s="50" t="s">
        <v>6267</v>
      </c>
      <c r="O1672" s="50">
        <v>995468</v>
      </c>
      <c r="P1672" s="50" t="s">
        <v>6350</v>
      </c>
      <c r="Q1672" s="50" t="s">
        <v>254</v>
      </c>
      <c r="R1672" s="50" t="s">
        <v>17</v>
      </c>
      <c r="S1672" s="50" t="s">
        <v>11897</v>
      </c>
      <c r="T1672" s="4" t="s">
        <v>11897</v>
      </c>
      <c r="U1672" s="4">
        <v>0</v>
      </c>
    </row>
    <row r="1673" spans="1:21" x14ac:dyDescent="0.25">
      <c r="A1673" s="44">
        <f>IF(IF(Helper_2!$C$3&lt;&gt;"",COUNTIF(G1673:H1673,"*"&amp;Helper_2!$C$3&amp;"*"),0)&gt;0,MAX($A$4:A1672)+1,0)</f>
        <v>0</v>
      </c>
      <c r="B1673" s="44">
        <v>1670</v>
      </c>
      <c r="C1673" s="44">
        <f>IF(E1673="","",IF(COUNTIF($G$4:G1673,G1673)=1,MAX($C$4:C1672)+1,""))</f>
        <v>1561</v>
      </c>
      <c r="D1673" s="44">
        <v>1670</v>
      </c>
      <c r="E1673" s="50" t="s">
        <v>4171</v>
      </c>
      <c r="F1673" s="50" t="s">
        <v>7472</v>
      </c>
      <c r="G1673" s="50" t="s">
        <v>1403</v>
      </c>
      <c r="H1673" s="50" t="s">
        <v>1403</v>
      </c>
      <c r="I1673" s="50" t="s">
        <v>2389</v>
      </c>
      <c r="J1673" s="50">
        <v>2159511</v>
      </c>
      <c r="K1673" s="50" t="s">
        <v>7</v>
      </c>
      <c r="L1673" s="50" t="s">
        <v>275</v>
      </c>
      <c r="M1673" s="50" t="s">
        <v>143</v>
      </c>
      <c r="N1673" s="50" t="s">
        <v>6272</v>
      </c>
      <c r="O1673" s="50">
        <v>1024861</v>
      </c>
      <c r="P1673" s="50" t="s">
        <v>6445</v>
      </c>
      <c r="Q1673" s="50" t="s">
        <v>316</v>
      </c>
      <c r="R1673" s="50" t="s">
        <v>15</v>
      </c>
      <c r="S1673" s="50" t="s">
        <v>7473</v>
      </c>
      <c r="T1673" s="4" t="s">
        <v>7473</v>
      </c>
      <c r="U1673" s="4">
        <v>0.72</v>
      </c>
    </row>
    <row r="1674" spans="1:21" x14ac:dyDescent="0.25">
      <c r="A1674" s="44">
        <f>IF(IF(Helper_2!$C$3&lt;&gt;"",COUNTIF(G1674:H1674,"*"&amp;Helper_2!$C$3&amp;"*"),0)&gt;0,MAX($A$4:A1673)+1,0)</f>
        <v>0</v>
      </c>
      <c r="B1674" s="44">
        <v>1671</v>
      </c>
      <c r="C1674" s="44">
        <f>IF(E1674="","",IF(COUNTIF($G$4:G1674,G1674)=1,MAX($C$4:C1673)+1,""))</f>
        <v>1562</v>
      </c>
      <c r="D1674" s="44">
        <v>1671</v>
      </c>
      <c r="E1674" s="50" t="s">
        <v>4780</v>
      </c>
      <c r="F1674" s="50" t="s">
        <v>8547</v>
      </c>
      <c r="G1674" s="50" t="s">
        <v>1791</v>
      </c>
      <c r="H1674" s="50" t="s">
        <v>1791</v>
      </c>
      <c r="I1674" s="50" t="s">
        <v>2389</v>
      </c>
      <c r="J1674" s="50">
        <v>2159510</v>
      </c>
      <c r="K1674" s="50" t="s">
        <v>7</v>
      </c>
      <c r="L1674" s="50" t="s">
        <v>9</v>
      </c>
      <c r="M1674" s="50" t="s">
        <v>143</v>
      </c>
      <c r="N1674" s="50" t="s">
        <v>6261</v>
      </c>
      <c r="O1674" s="50">
        <v>995224</v>
      </c>
      <c r="P1674" s="50" t="s">
        <v>6268</v>
      </c>
      <c r="Q1674" s="50" t="s">
        <v>3107</v>
      </c>
      <c r="R1674" s="50" t="s">
        <v>15</v>
      </c>
      <c r="S1674" s="50" t="s">
        <v>8548</v>
      </c>
      <c r="T1674" s="4" t="s">
        <v>8548</v>
      </c>
      <c r="U1674" s="4">
        <v>322</v>
      </c>
    </row>
    <row r="1675" spans="1:21" x14ac:dyDescent="0.25">
      <c r="A1675" s="44">
        <f>IF(IF(Helper_2!$C$3&lt;&gt;"",COUNTIF(G1675:H1675,"*"&amp;Helper_2!$C$3&amp;"*"),0)&gt;0,MAX($A$4:A1674)+1,0)</f>
        <v>0</v>
      </c>
      <c r="B1675" s="44">
        <v>1672</v>
      </c>
      <c r="C1675" s="44">
        <f>IF(E1675="","",IF(COUNTIF($G$4:G1675,G1675)=1,MAX($C$4:C1674)+1,""))</f>
        <v>1563</v>
      </c>
      <c r="D1675" s="44">
        <v>1672</v>
      </c>
      <c r="E1675" s="50" t="s">
        <v>4746</v>
      </c>
      <c r="F1675" s="50" t="s">
        <v>8487</v>
      </c>
      <c r="G1675" s="50" t="s">
        <v>1772</v>
      </c>
      <c r="H1675" s="50" t="s">
        <v>1772</v>
      </c>
      <c r="I1675" s="50" t="s">
        <v>2389</v>
      </c>
      <c r="J1675" s="50">
        <v>2159467</v>
      </c>
      <c r="K1675" s="50" t="s">
        <v>7</v>
      </c>
      <c r="L1675" s="50" t="s">
        <v>9</v>
      </c>
      <c r="M1675" s="50" t="s">
        <v>143</v>
      </c>
      <c r="N1675" s="50" t="s">
        <v>6261</v>
      </c>
      <c r="O1675" s="50">
        <v>995224</v>
      </c>
      <c r="P1675" s="50" t="s">
        <v>6268</v>
      </c>
      <c r="Q1675" s="50" t="s">
        <v>3088</v>
      </c>
      <c r="R1675" s="50" t="s">
        <v>15</v>
      </c>
      <c r="S1675" s="50" t="s">
        <v>8488</v>
      </c>
      <c r="T1675" s="4" t="s">
        <v>8488</v>
      </c>
      <c r="U1675" s="4">
        <v>50</v>
      </c>
    </row>
    <row r="1676" spans="1:21" x14ac:dyDescent="0.25">
      <c r="A1676" s="44">
        <f>IF(IF(Helper_2!$C$3&lt;&gt;"",COUNTIF(G1676:H1676,"*"&amp;Helper_2!$C$3&amp;"*"),0)&gt;0,MAX($A$4:A1675)+1,0)</f>
        <v>0</v>
      </c>
      <c r="B1676" s="44">
        <v>1673</v>
      </c>
      <c r="C1676" s="44">
        <f>IF(E1676="","",IF(COUNTIF($G$4:G1676,G1676)=1,MAX($C$4:C1675)+1,""))</f>
        <v>1564</v>
      </c>
      <c r="D1676" s="44">
        <v>1673</v>
      </c>
      <c r="E1676" s="50" t="s">
        <v>4848</v>
      </c>
      <c r="F1676" s="50" t="s">
        <v>8661</v>
      </c>
      <c r="G1676" s="50" t="s">
        <v>1829</v>
      </c>
      <c r="H1676" s="50" t="s">
        <v>1829</v>
      </c>
      <c r="I1676" s="50" t="s">
        <v>2389</v>
      </c>
      <c r="J1676" s="50">
        <v>2159452</v>
      </c>
      <c r="K1676" s="50" t="s">
        <v>7</v>
      </c>
      <c r="L1676" s="50" t="s">
        <v>9</v>
      </c>
      <c r="M1676" s="50" t="s">
        <v>143</v>
      </c>
      <c r="N1676" s="50" t="s">
        <v>6261</v>
      </c>
      <c r="O1676" s="50">
        <v>995202</v>
      </c>
      <c r="P1676" s="50" t="s">
        <v>6266</v>
      </c>
      <c r="Q1676" s="50" t="s">
        <v>635</v>
      </c>
      <c r="R1676" s="50" t="s">
        <v>15</v>
      </c>
      <c r="S1676" s="50" t="s">
        <v>8662</v>
      </c>
      <c r="T1676" s="4" t="s">
        <v>8662</v>
      </c>
      <c r="U1676" s="4">
        <v>2.2599999999999998</v>
      </c>
    </row>
    <row r="1677" spans="1:21" x14ac:dyDescent="0.25">
      <c r="A1677" s="44">
        <f>IF(IF(Helper_2!$C$3&lt;&gt;"",COUNTIF(G1677:H1677,"*"&amp;Helper_2!$C$3&amp;"*"),0)&gt;0,MAX($A$4:A1676)+1,0)</f>
        <v>0</v>
      </c>
      <c r="B1677" s="44">
        <v>1674</v>
      </c>
      <c r="C1677" s="44">
        <f>IF(E1677="","",IF(COUNTIF($G$4:G1677,G1677)=1,MAX($C$4:C1676)+1,""))</f>
        <v>1565</v>
      </c>
      <c r="D1677" s="44">
        <v>1674</v>
      </c>
      <c r="E1677" s="50" t="s">
        <v>4453</v>
      </c>
      <c r="F1677" s="50" t="s">
        <v>7994</v>
      </c>
      <c r="G1677" s="50" t="s">
        <v>1595</v>
      </c>
      <c r="H1677" s="50" t="s">
        <v>1595</v>
      </c>
      <c r="I1677" s="50" t="s">
        <v>2389</v>
      </c>
      <c r="J1677" s="50">
        <v>2159448</v>
      </c>
      <c r="K1677" s="50" t="s">
        <v>7</v>
      </c>
      <c r="L1677" s="50" t="s">
        <v>275</v>
      </c>
      <c r="M1677" s="50" t="s">
        <v>143</v>
      </c>
      <c r="N1677" s="50" t="s">
        <v>6272</v>
      </c>
      <c r="O1677" s="50">
        <v>954491</v>
      </c>
      <c r="P1677" s="50" t="s">
        <v>7157</v>
      </c>
      <c r="Q1677" s="50" t="s">
        <v>2908</v>
      </c>
      <c r="R1677" s="50" t="s">
        <v>15</v>
      </c>
      <c r="S1677" s="50" t="s">
        <v>7995</v>
      </c>
      <c r="T1677" s="4" t="s">
        <v>7995</v>
      </c>
      <c r="U1677" s="4">
        <v>2.16</v>
      </c>
    </row>
    <row r="1678" spans="1:21" x14ac:dyDescent="0.25">
      <c r="A1678" s="44">
        <f>IF(IF(Helper_2!$C$3&lt;&gt;"",COUNTIF(G1678:H1678,"*"&amp;Helper_2!$C$3&amp;"*"),0)&gt;0,MAX($A$4:A1677)+1,0)</f>
        <v>0</v>
      </c>
      <c r="B1678" s="44">
        <v>1675</v>
      </c>
      <c r="C1678" s="44">
        <f>IF(E1678="","",IF(COUNTIF($G$4:G1678,G1678)=1,MAX($C$4:C1677)+1,""))</f>
        <v>1566</v>
      </c>
      <c r="D1678" s="44">
        <v>1675</v>
      </c>
      <c r="E1678" s="50" t="s">
        <v>4452</v>
      </c>
      <c r="F1678" s="50" t="s">
        <v>7992</v>
      </c>
      <c r="G1678" s="50" t="s">
        <v>1594</v>
      </c>
      <c r="H1678" s="50" t="s">
        <v>1594</v>
      </c>
      <c r="I1678" s="50" t="s">
        <v>2389</v>
      </c>
      <c r="J1678" s="50">
        <v>2159446</v>
      </c>
      <c r="K1678" s="50" t="s">
        <v>7</v>
      </c>
      <c r="L1678" s="50" t="s">
        <v>275</v>
      </c>
      <c r="M1678" s="50" t="s">
        <v>143</v>
      </c>
      <c r="N1678" s="50" t="s">
        <v>6272</v>
      </c>
      <c r="O1678" s="50">
        <v>954491</v>
      </c>
      <c r="P1678" s="50" t="s">
        <v>7157</v>
      </c>
      <c r="Q1678" s="50" t="s">
        <v>2907</v>
      </c>
      <c r="R1678" s="50" t="s">
        <v>15</v>
      </c>
      <c r="S1678" s="50" t="s">
        <v>7993</v>
      </c>
      <c r="T1678" s="4" t="s">
        <v>7993</v>
      </c>
      <c r="U1678" s="4">
        <v>1.44</v>
      </c>
    </row>
    <row r="1679" spans="1:21" x14ac:dyDescent="0.25">
      <c r="A1679" s="44">
        <f>IF(IF(Helper_2!$C$3&lt;&gt;"",COUNTIF(G1679:H1679,"*"&amp;Helper_2!$C$3&amp;"*"),0)&gt;0,MAX($A$4:A1678)+1,0)</f>
        <v>0</v>
      </c>
      <c r="B1679" s="44">
        <v>1676</v>
      </c>
      <c r="C1679" s="44">
        <f>IF(E1679="","",IF(COUNTIF($G$4:G1679,G1679)=1,MAX($C$4:C1678)+1,""))</f>
        <v>1567</v>
      </c>
      <c r="D1679" s="44">
        <v>1676</v>
      </c>
      <c r="E1679" s="50" t="s">
        <v>4451</v>
      </c>
      <c r="F1679" s="50" t="s">
        <v>7990</v>
      </c>
      <c r="G1679" s="50" t="s">
        <v>1593</v>
      </c>
      <c r="H1679" s="50" t="s">
        <v>1593</v>
      </c>
      <c r="I1679" s="50" t="s">
        <v>2389</v>
      </c>
      <c r="J1679" s="50">
        <v>2159444</v>
      </c>
      <c r="K1679" s="50" t="s">
        <v>7</v>
      </c>
      <c r="L1679" s="50" t="s">
        <v>9</v>
      </c>
      <c r="M1679" s="50" t="s">
        <v>143</v>
      </c>
      <c r="N1679" s="50" t="s">
        <v>6272</v>
      </c>
      <c r="O1679" s="50">
        <v>954491</v>
      </c>
      <c r="P1679" s="50" t="s">
        <v>7157</v>
      </c>
      <c r="Q1679" s="50" t="s">
        <v>2906</v>
      </c>
      <c r="R1679" s="50" t="s">
        <v>15</v>
      </c>
      <c r="S1679" s="50" t="s">
        <v>7991</v>
      </c>
      <c r="T1679" s="4" t="s">
        <v>7991</v>
      </c>
      <c r="U1679" s="4">
        <v>2.16</v>
      </c>
    </row>
    <row r="1680" spans="1:21" x14ac:dyDescent="0.25">
      <c r="A1680" s="44">
        <f>IF(IF(Helper_2!$C$3&lt;&gt;"",COUNTIF(G1680:H1680,"*"&amp;Helper_2!$C$3&amp;"*"),0)&gt;0,MAX($A$4:A1679)+1,0)</f>
        <v>0</v>
      </c>
      <c r="B1680" s="44">
        <v>1677</v>
      </c>
      <c r="C1680" s="44">
        <f>IF(E1680="","",IF(COUNTIF($G$4:G1680,G1680)=1,MAX($C$4:C1679)+1,""))</f>
        <v>1568</v>
      </c>
      <c r="D1680" s="44">
        <v>1677</v>
      </c>
      <c r="E1680" s="50" t="s">
        <v>4450</v>
      </c>
      <c r="F1680" s="50" t="s">
        <v>7988</v>
      </c>
      <c r="G1680" s="50" t="s">
        <v>1592</v>
      </c>
      <c r="H1680" s="50" t="s">
        <v>1592</v>
      </c>
      <c r="I1680" s="50" t="s">
        <v>2389</v>
      </c>
      <c r="J1680" s="50">
        <v>2159442</v>
      </c>
      <c r="K1680" s="50" t="s">
        <v>7</v>
      </c>
      <c r="L1680" s="50" t="s">
        <v>275</v>
      </c>
      <c r="M1680" s="50" t="s">
        <v>143</v>
      </c>
      <c r="N1680" s="50" t="s">
        <v>6272</v>
      </c>
      <c r="O1680" s="50">
        <v>954491</v>
      </c>
      <c r="P1680" s="50" t="s">
        <v>7157</v>
      </c>
      <c r="Q1680" s="50" t="s">
        <v>2905</v>
      </c>
      <c r="R1680" s="50" t="s">
        <v>15</v>
      </c>
      <c r="S1680" s="50" t="s">
        <v>7989</v>
      </c>
      <c r="T1680" s="4" t="s">
        <v>7989</v>
      </c>
      <c r="U1680" s="4">
        <v>1.44</v>
      </c>
    </row>
    <row r="1681" spans="1:21" x14ac:dyDescent="0.25">
      <c r="A1681" s="44">
        <f>IF(IF(Helper_2!$C$3&lt;&gt;"",COUNTIF(G1681:H1681,"*"&amp;Helper_2!$C$3&amp;"*"),0)&gt;0,MAX($A$4:A1680)+1,0)</f>
        <v>0</v>
      </c>
      <c r="B1681" s="44">
        <v>1678</v>
      </c>
      <c r="C1681" s="44">
        <f>IF(E1681="","",IF(COUNTIF($G$4:G1681,G1681)=1,MAX($C$4:C1680)+1,""))</f>
        <v>1569</v>
      </c>
      <c r="D1681" s="44">
        <v>1678</v>
      </c>
      <c r="E1681" s="50" t="s">
        <v>4847</v>
      </c>
      <c r="F1681" s="50" t="s">
        <v>8659</v>
      </c>
      <c r="G1681" s="50" t="s">
        <v>1828</v>
      </c>
      <c r="H1681" s="50" t="s">
        <v>1828</v>
      </c>
      <c r="I1681" s="50" t="s">
        <v>2389</v>
      </c>
      <c r="J1681" s="50">
        <v>2159440</v>
      </c>
      <c r="K1681" s="50" t="s">
        <v>7</v>
      </c>
      <c r="L1681" s="50" t="s">
        <v>9</v>
      </c>
      <c r="M1681" s="50" t="s">
        <v>143</v>
      </c>
      <c r="N1681" s="50" t="s">
        <v>6261</v>
      </c>
      <c r="O1681" s="50">
        <v>995202</v>
      </c>
      <c r="P1681" s="50" t="s">
        <v>6266</v>
      </c>
      <c r="Q1681" s="50" t="s">
        <v>634</v>
      </c>
      <c r="R1681" s="50" t="s">
        <v>15</v>
      </c>
      <c r="S1681" s="50" t="s">
        <v>8660</v>
      </c>
      <c r="T1681" s="4" t="s">
        <v>8660</v>
      </c>
      <c r="U1681" s="4">
        <v>3</v>
      </c>
    </row>
    <row r="1682" spans="1:21" x14ac:dyDescent="0.25">
      <c r="A1682" s="44">
        <f>IF(IF(Helper_2!$C$3&lt;&gt;"",COUNTIF(G1682:H1682,"*"&amp;Helper_2!$C$3&amp;"*"),0)&gt;0,MAX($A$4:A1681)+1,0)</f>
        <v>0</v>
      </c>
      <c r="B1682" s="44">
        <v>1679</v>
      </c>
      <c r="C1682" s="44">
        <f>IF(E1682="","",IF(COUNTIF($G$4:G1682,G1682)=1,MAX($C$4:C1681)+1,""))</f>
        <v>1570</v>
      </c>
      <c r="D1682" s="44">
        <v>1679</v>
      </c>
      <c r="E1682" s="50" t="s">
        <v>4846</v>
      </c>
      <c r="F1682" s="50" t="s">
        <v>11898</v>
      </c>
      <c r="G1682" s="50" t="s">
        <v>1827</v>
      </c>
      <c r="H1682" s="50" t="s">
        <v>1827</v>
      </c>
      <c r="I1682" s="50" t="s">
        <v>2389</v>
      </c>
      <c r="J1682" s="50">
        <v>2159436</v>
      </c>
      <c r="K1682" s="50" t="s">
        <v>7</v>
      </c>
      <c r="L1682" s="50" t="s">
        <v>9</v>
      </c>
      <c r="M1682" s="50" t="s">
        <v>143</v>
      </c>
      <c r="N1682" s="50" t="s">
        <v>6261</v>
      </c>
      <c r="O1682" s="50">
        <v>995202</v>
      </c>
      <c r="P1682" s="50" t="s">
        <v>6266</v>
      </c>
      <c r="Q1682" s="50" t="s">
        <v>633</v>
      </c>
      <c r="R1682" s="50" t="s">
        <v>15</v>
      </c>
      <c r="S1682" s="50" t="s">
        <v>11899</v>
      </c>
      <c r="T1682" s="4" t="s">
        <v>11899</v>
      </c>
      <c r="U1682" s="4">
        <v>0</v>
      </c>
    </row>
    <row r="1683" spans="1:21" x14ac:dyDescent="0.25">
      <c r="A1683" s="44">
        <f>IF(IF(Helper_2!$C$3&lt;&gt;"",COUNTIF(G1683:H1683,"*"&amp;Helper_2!$C$3&amp;"*"),0)&gt;0,MAX($A$4:A1682)+1,0)</f>
        <v>0</v>
      </c>
      <c r="B1683" s="44">
        <v>1680</v>
      </c>
      <c r="C1683" s="44">
        <f>IF(E1683="","",IF(COUNTIF($G$4:G1683,G1683)=1,MAX($C$4:C1682)+1,""))</f>
        <v>1571</v>
      </c>
      <c r="D1683" s="44">
        <v>1680</v>
      </c>
      <c r="E1683" s="50" t="s">
        <v>4449</v>
      </c>
      <c r="F1683" s="50" t="s">
        <v>7986</v>
      </c>
      <c r="G1683" s="50" t="s">
        <v>1591</v>
      </c>
      <c r="H1683" s="50" t="s">
        <v>1591</v>
      </c>
      <c r="I1683" s="50" t="s">
        <v>2389</v>
      </c>
      <c r="J1683" s="50">
        <v>2159434</v>
      </c>
      <c r="K1683" s="50" t="s">
        <v>7</v>
      </c>
      <c r="L1683" s="50" t="s">
        <v>9</v>
      </c>
      <c r="M1683" s="50" t="s">
        <v>143</v>
      </c>
      <c r="N1683" s="50" t="s">
        <v>6272</v>
      </c>
      <c r="O1683" s="50">
        <v>954491</v>
      </c>
      <c r="P1683" s="50" t="s">
        <v>6478</v>
      </c>
      <c r="Q1683" s="50" t="s">
        <v>461</v>
      </c>
      <c r="R1683" s="50" t="s">
        <v>15</v>
      </c>
      <c r="S1683" s="50" t="s">
        <v>7987</v>
      </c>
      <c r="T1683" s="4" t="s">
        <v>7987</v>
      </c>
      <c r="U1683" s="4">
        <v>0.5</v>
      </c>
    </row>
    <row r="1684" spans="1:21" x14ac:dyDescent="0.25">
      <c r="A1684" s="44">
        <f>IF(IF(Helper_2!$C$3&lt;&gt;"",COUNTIF(G1684:H1684,"*"&amp;Helper_2!$C$3&amp;"*"),0)&gt;0,MAX($A$4:A1683)+1,0)</f>
        <v>0</v>
      </c>
      <c r="B1684" s="44">
        <v>1681</v>
      </c>
      <c r="C1684" s="44">
        <f>IF(E1684="","",IF(COUNTIF($G$4:G1684,G1684)=1,MAX($C$4:C1683)+1,""))</f>
        <v>1572</v>
      </c>
      <c r="D1684" s="44">
        <v>1681</v>
      </c>
      <c r="E1684" s="50" t="s">
        <v>4255</v>
      </c>
      <c r="F1684" s="50" t="s">
        <v>7632</v>
      </c>
      <c r="G1684" s="50" t="s">
        <v>2800</v>
      </c>
      <c r="H1684" s="50" t="s">
        <v>2800</v>
      </c>
      <c r="I1684" s="50" t="s">
        <v>2389</v>
      </c>
      <c r="J1684" s="50">
        <v>2159415</v>
      </c>
      <c r="K1684" s="50" t="s">
        <v>7</v>
      </c>
      <c r="L1684" s="50" t="s">
        <v>2661</v>
      </c>
      <c r="M1684" s="50" t="s">
        <v>143</v>
      </c>
      <c r="N1684" s="50" t="s">
        <v>6283</v>
      </c>
      <c r="O1684" s="50">
        <v>1163124</v>
      </c>
      <c r="P1684" s="50" t="s">
        <v>6430</v>
      </c>
      <c r="Q1684" s="50" t="s">
        <v>2801</v>
      </c>
      <c r="R1684" s="50" t="s">
        <v>15</v>
      </c>
      <c r="S1684" s="50" t="s">
        <v>7633</v>
      </c>
      <c r="T1684" s="4" t="s">
        <v>7633</v>
      </c>
      <c r="U1684" s="4">
        <v>53</v>
      </c>
    </row>
    <row r="1685" spans="1:21" x14ac:dyDescent="0.25">
      <c r="A1685" s="44">
        <f>IF(IF(Helper_2!$C$3&lt;&gt;"",COUNTIF(G1685:H1685,"*"&amp;Helper_2!$C$3&amp;"*"),0)&gt;0,MAX($A$4:A1684)+1,0)</f>
        <v>0</v>
      </c>
      <c r="B1685" s="44">
        <v>1682</v>
      </c>
      <c r="C1685" s="44">
        <f>IF(E1685="","",IF(COUNTIF($G$4:G1685,G1685)=1,MAX($C$4:C1684)+1,""))</f>
        <v>1573</v>
      </c>
      <c r="D1685" s="44">
        <v>1682</v>
      </c>
      <c r="E1685" s="50" t="s">
        <v>11900</v>
      </c>
      <c r="F1685" s="50" t="s">
        <v>8596</v>
      </c>
      <c r="G1685" s="50" t="s">
        <v>1804</v>
      </c>
      <c r="H1685" s="50" t="s">
        <v>1804</v>
      </c>
      <c r="I1685" s="50" t="s">
        <v>2389</v>
      </c>
      <c r="J1685" s="50">
        <v>2159303</v>
      </c>
      <c r="K1685" s="50" t="s">
        <v>7</v>
      </c>
      <c r="L1685" s="50" t="s">
        <v>9</v>
      </c>
      <c r="M1685" s="50" t="s">
        <v>143</v>
      </c>
      <c r="N1685" s="50" t="s">
        <v>6261</v>
      </c>
      <c r="O1685" s="50">
        <v>995218</v>
      </c>
      <c r="P1685" s="50" t="s">
        <v>6394</v>
      </c>
      <c r="Q1685" s="50" t="s">
        <v>11901</v>
      </c>
      <c r="R1685" s="50" t="s">
        <v>10</v>
      </c>
      <c r="S1685" s="50" t="s">
        <v>8597</v>
      </c>
      <c r="T1685" s="4" t="s">
        <v>8597</v>
      </c>
      <c r="U1685" s="4">
        <v>0.5</v>
      </c>
    </row>
    <row r="1686" spans="1:21" x14ac:dyDescent="0.25">
      <c r="A1686" s="44">
        <f>IF(IF(Helper_2!$C$3&lt;&gt;"",COUNTIF(G1686:H1686,"*"&amp;Helper_2!$C$3&amp;"*"),0)&gt;0,MAX($A$4:A1685)+1,0)</f>
        <v>0</v>
      </c>
      <c r="B1686" s="44">
        <v>1683</v>
      </c>
      <c r="C1686" s="44">
        <f>IF(E1686="","",IF(COUNTIF($G$4:G1686,G1686)=1,MAX($C$4:C1685)+1,""))</f>
        <v>1574</v>
      </c>
      <c r="D1686" s="44">
        <v>1683</v>
      </c>
      <c r="E1686" s="50" t="s">
        <v>4811</v>
      </c>
      <c r="F1686" s="50" t="s">
        <v>8594</v>
      </c>
      <c r="G1686" s="50" t="s">
        <v>1803</v>
      </c>
      <c r="H1686" s="50" t="s">
        <v>1803</v>
      </c>
      <c r="I1686" s="50" t="s">
        <v>2389</v>
      </c>
      <c r="J1686" s="50">
        <v>2159301</v>
      </c>
      <c r="K1686" s="50" t="s">
        <v>7</v>
      </c>
      <c r="L1686" s="50" t="s">
        <v>9</v>
      </c>
      <c r="M1686" s="50" t="s">
        <v>143</v>
      </c>
      <c r="N1686" s="50" t="s">
        <v>6261</v>
      </c>
      <c r="O1686" s="50">
        <v>995218</v>
      </c>
      <c r="P1686" s="50" t="s">
        <v>6394</v>
      </c>
      <c r="Q1686" s="50" t="s">
        <v>616</v>
      </c>
      <c r="R1686" s="50" t="s">
        <v>10</v>
      </c>
      <c r="S1686" s="50" t="s">
        <v>8595</v>
      </c>
      <c r="T1686" s="4" t="s">
        <v>8595</v>
      </c>
      <c r="U1686" s="4">
        <v>0.43</v>
      </c>
    </row>
    <row r="1687" spans="1:21" x14ac:dyDescent="0.25">
      <c r="A1687" s="44">
        <f>IF(IF(Helper_2!$C$3&lt;&gt;"",COUNTIF(G1687:H1687,"*"&amp;Helper_2!$C$3&amp;"*"),0)&gt;0,MAX($A$4:A1686)+1,0)</f>
        <v>0</v>
      </c>
      <c r="B1687" s="44">
        <v>1684</v>
      </c>
      <c r="C1687" s="44">
        <f>IF(E1687="","",IF(COUNTIF($G$4:G1687,G1687)=1,MAX($C$4:C1686)+1,""))</f>
        <v>1575</v>
      </c>
      <c r="D1687" s="44">
        <v>1684</v>
      </c>
      <c r="E1687" s="50" t="s">
        <v>11902</v>
      </c>
      <c r="F1687" s="50" t="s">
        <v>8590</v>
      </c>
      <c r="G1687" s="50" t="s">
        <v>1802</v>
      </c>
      <c r="H1687" s="50" t="s">
        <v>1802</v>
      </c>
      <c r="I1687" s="50" t="s">
        <v>2389</v>
      </c>
      <c r="J1687" s="50">
        <v>2159294</v>
      </c>
      <c r="K1687" s="50" t="s">
        <v>7</v>
      </c>
      <c r="L1687" s="50" t="s">
        <v>9</v>
      </c>
      <c r="M1687" s="50" t="s">
        <v>143</v>
      </c>
      <c r="N1687" s="50" t="s">
        <v>6261</v>
      </c>
      <c r="O1687" s="50">
        <v>995218</v>
      </c>
      <c r="P1687" s="50" t="s">
        <v>6394</v>
      </c>
      <c r="Q1687" s="50" t="s">
        <v>11903</v>
      </c>
      <c r="R1687" s="50" t="s">
        <v>10</v>
      </c>
      <c r="S1687" s="50" t="s">
        <v>8591</v>
      </c>
      <c r="T1687" s="4" t="s">
        <v>8591</v>
      </c>
      <c r="U1687" s="4">
        <v>0.56999999999999995</v>
      </c>
    </row>
    <row r="1688" spans="1:21" x14ac:dyDescent="0.25">
      <c r="A1688" s="44">
        <f>IF(IF(Helper_2!$C$3&lt;&gt;"",COUNTIF(G1688:H1688,"*"&amp;Helper_2!$C$3&amp;"*"),0)&gt;0,MAX($A$4:A1687)+1,0)</f>
        <v>0</v>
      </c>
      <c r="B1688" s="44">
        <v>1685</v>
      </c>
      <c r="C1688" s="44">
        <f>IF(E1688="","",IF(COUNTIF($G$4:G1688,G1688)=1,MAX($C$4:C1687)+1,""))</f>
        <v>1576</v>
      </c>
      <c r="D1688" s="44">
        <v>1685</v>
      </c>
      <c r="E1688" s="50" t="s">
        <v>4805</v>
      </c>
      <c r="F1688" s="50" t="s">
        <v>8581</v>
      </c>
      <c r="G1688" s="50" t="s">
        <v>3130</v>
      </c>
      <c r="H1688" s="50" t="s">
        <v>3130</v>
      </c>
      <c r="I1688" s="50" t="s">
        <v>2389</v>
      </c>
      <c r="J1688" s="50">
        <v>2159288</v>
      </c>
      <c r="K1688" s="50" t="s">
        <v>7</v>
      </c>
      <c r="L1688" s="50" t="s">
        <v>2661</v>
      </c>
      <c r="M1688" s="50" t="s">
        <v>143</v>
      </c>
      <c r="N1688" s="50" t="s">
        <v>6261</v>
      </c>
      <c r="O1688" s="50">
        <v>995218</v>
      </c>
      <c r="P1688" s="50" t="s">
        <v>6394</v>
      </c>
      <c r="Q1688" s="50" t="s">
        <v>3131</v>
      </c>
      <c r="R1688" s="50" t="s">
        <v>10</v>
      </c>
      <c r="S1688" s="50" t="s">
        <v>11904</v>
      </c>
      <c r="T1688" s="4" t="s">
        <v>11904</v>
      </c>
      <c r="U1688" s="4">
        <v>0.23</v>
      </c>
    </row>
    <row r="1689" spans="1:21" x14ac:dyDescent="0.25">
      <c r="A1689" s="44">
        <f>IF(IF(Helper_2!$C$3&lt;&gt;"",COUNTIF(G1689:H1689,"*"&amp;Helper_2!$C$3&amp;"*"),0)&gt;0,MAX($A$4:A1688)+1,0)</f>
        <v>0</v>
      </c>
      <c r="B1689" s="44">
        <v>1686</v>
      </c>
      <c r="C1689" s="44">
        <f>IF(E1689="","",IF(COUNTIF($G$4:G1689,G1689)=1,MAX($C$4:C1688)+1,""))</f>
        <v>1577</v>
      </c>
      <c r="D1689" s="44">
        <v>1686</v>
      </c>
      <c r="E1689" s="50" t="s">
        <v>4828</v>
      </c>
      <c r="F1689" s="50" t="s">
        <v>8625</v>
      </c>
      <c r="G1689" s="50" t="s">
        <v>1816</v>
      </c>
      <c r="H1689" s="50" t="s">
        <v>1816</v>
      </c>
      <c r="I1689" s="50" t="s">
        <v>2389</v>
      </c>
      <c r="J1689" s="50">
        <v>2159279</v>
      </c>
      <c r="K1689" s="50" t="s">
        <v>7</v>
      </c>
      <c r="L1689" s="50" t="s">
        <v>2661</v>
      </c>
      <c r="M1689" s="50" t="s">
        <v>143</v>
      </c>
      <c r="N1689" s="50" t="s">
        <v>6261</v>
      </c>
      <c r="O1689" s="50">
        <v>995218</v>
      </c>
      <c r="P1689" s="50" t="s">
        <v>6394</v>
      </c>
      <c r="Q1689" s="50" t="s">
        <v>624</v>
      </c>
      <c r="R1689" s="50" t="s">
        <v>15</v>
      </c>
      <c r="S1689" s="50" t="s">
        <v>11905</v>
      </c>
      <c r="T1689" s="4" t="s">
        <v>11905</v>
      </c>
      <c r="U1689" s="4">
        <v>3.75</v>
      </c>
    </row>
    <row r="1690" spans="1:21" x14ac:dyDescent="0.25">
      <c r="A1690" s="44">
        <f>IF(IF(Helper_2!$C$3&lt;&gt;"",COUNTIF(G1690:H1690,"*"&amp;Helper_2!$C$3&amp;"*"),0)&gt;0,MAX($A$4:A1689)+1,0)</f>
        <v>0</v>
      </c>
      <c r="B1690" s="44">
        <v>1687</v>
      </c>
      <c r="C1690" s="44">
        <f>IF(E1690="","",IF(COUNTIF($G$4:G1690,G1690)=1,MAX($C$4:C1689)+1,""))</f>
        <v>1578</v>
      </c>
      <c r="D1690" s="44">
        <v>1687</v>
      </c>
      <c r="E1690" s="50" t="s">
        <v>4337</v>
      </c>
      <c r="F1690" s="50" t="s">
        <v>7782</v>
      </c>
      <c r="G1690" s="50" t="s">
        <v>1517</v>
      </c>
      <c r="H1690" s="50" t="s">
        <v>1517</v>
      </c>
      <c r="I1690" s="50" t="s">
        <v>2389</v>
      </c>
      <c r="J1690" s="50">
        <v>2159273</v>
      </c>
      <c r="K1690" s="50" t="s">
        <v>7</v>
      </c>
      <c r="L1690" s="50" t="s">
        <v>9</v>
      </c>
      <c r="M1690" s="50" t="s">
        <v>143</v>
      </c>
      <c r="N1690" s="50" t="s">
        <v>6261</v>
      </c>
      <c r="O1690" s="50">
        <v>995218</v>
      </c>
      <c r="P1690" s="50" t="s">
        <v>6394</v>
      </c>
      <c r="Q1690" s="50" t="s">
        <v>405</v>
      </c>
      <c r="R1690" s="50" t="s">
        <v>15</v>
      </c>
      <c r="S1690" s="50" t="s">
        <v>11906</v>
      </c>
      <c r="T1690" s="4" t="s">
        <v>11906</v>
      </c>
      <c r="U1690" s="4">
        <v>3</v>
      </c>
    </row>
    <row r="1691" spans="1:21" x14ac:dyDescent="0.25">
      <c r="A1691" s="44">
        <f>IF(IF(Helper_2!$C$3&lt;&gt;"",COUNTIF(G1691:H1691,"*"&amp;Helper_2!$C$3&amp;"*"),0)&gt;0,MAX($A$4:A1690)+1,0)</f>
        <v>0</v>
      </c>
      <c r="B1691" s="44">
        <v>1688</v>
      </c>
      <c r="C1691" s="44">
        <f>IF(E1691="","",IF(COUNTIF($G$4:G1691,G1691)=1,MAX($C$4:C1690)+1,""))</f>
        <v>1579</v>
      </c>
      <c r="D1691" s="44">
        <v>1688</v>
      </c>
      <c r="E1691" s="50" t="s">
        <v>4008</v>
      </c>
      <c r="F1691" s="50" t="s">
        <v>7197</v>
      </c>
      <c r="G1691" s="50" t="s">
        <v>1290</v>
      </c>
      <c r="H1691" s="50" t="s">
        <v>1290</v>
      </c>
      <c r="I1691" s="50" t="s">
        <v>2389</v>
      </c>
      <c r="J1691" s="50">
        <v>2159248</v>
      </c>
      <c r="K1691" s="50" t="s">
        <v>7</v>
      </c>
      <c r="L1691" s="50" t="s">
        <v>9</v>
      </c>
      <c r="M1691" s="50" t="s">
        <v>143</v>
      </c>
      <c r="N1691" s="50" t="s">
        <v>6261</v>
      </c>
      <c r="O1691" s="50">
        <v>1046859</v>
      </c>
      <c r="P1691" s="50" t="s">
        <v>6531</v>
      </c>
      <c r="Q1691" s="50" t="s">
        <v>19</v>
      </c>
      <c r="R1691" s="50" t="s">
        <v>10</v>
      </c>
      <c r="S1691" s="50" t="s">
        <v>7198</v>
      </c>
      <c r="T1691" s="4" t="s">
        <v>7198</v>
      </c>
      <c r="U1691" s="4">
        <v>7.0000000000000007E-2</v>
      </c>
    </row>
    <row r="1692" spans="1:21" x14ac:dyDescent="0.25">
      <c r="A1692" s="44">
        <f>IF(IF(Helper_2!$C$3&lt;&gt;"",COUNTIF(G1692:H1692,"*"&amp;Helper_2!$C$3&amp;"*"),0)&gt;0,MAX($A$4:A1691)+1,0)</f>
        <v>0</v>
      </c>
      <c r="B1692" s="44">
        <v>1689</v>
      </c>
      <c r="C1692" s="44">
        <f>IF(E1692="","",IF(COUNTIF($G$4:G1692,G1692)=1,MAX($C$4:C1691)+1,""))</f>
        <v>1580</v>
      </c>
      <c r="D1692" s="44">
        <v>1689</v>
      </c>
      <c r="E1692" s="50" t="s">
        <v>4938</v>
      </c>
      <c r="F1692" s="50" t="s">
        <v>8788</v>
      </c>
      <c r="G1692" s="50" t="s">
        <v>1909</v>
      </c>
      <c r="H1692" s="50" t="s">
        <v>1909</v>
      </c>
      <c r="I1692" s="50" t="s">
        <v>2389</v>
      </c>
      <c r="J1692" s="50">
        <v>2159233</v>
      </c>
      <c r="K1692" s="50" t="s">
        <v>7</v>
      </c>
      <c r="L1692" s="50" t="s">
        <v>9</v>
      </c>
      <c r="M1692" s="50" t="s">
        <v>143</v>
      </c>
      <c r="N1692" s="50" t="s">
        <v>6390</v>
      </c>
      <c r="O1692" s="50">
        <v>997071</v>
      </c>
      <c r="P1692" s="50" t="s">
        <v>6437</v>
      </c>
      <c r="Q1692" s="50" t="s">
        <v>687</v>
      </c>
      <c r="R1692" s="50" t="s">
        <v>10</v>
      </c>
      <c r="S1692" s="50" t="s">
        <v>8789</v>
      </c>
      <c r="T1692" s="4" t="s">
        <v>8789</v>
      </c>
      <c r="U1692" s="4">
        <v>0.06</v>
      </c>
    </row>
    <row r="1693" spans="1:21" x14ac:dyDescent="0.25">
      <c r="A1693" s="44">
        <f>IF(IF(Helper_2!$C$3&lt;&gt;"",COUNTIF(G1693:H1693,"*"&amp;Helper_2!$C$3&amp;"*"),0)&gt;0,MAX($A$4:A1692)+1,0)</f>
        <v>0</v>
      </c>
      <c r="B1693" s="44">
        <v>1690</v>
      </c>
      <c r="C1693" s="44">
        <f>IF(E1693="","",IF(COUNTIF($G$4:G1693,G1693)=1,MAX($C$4:C1692)+1,""))</f>
        <v>1581</v>
      </c>
      <c r="D1693" s="44">
        <v>1690</v>
      </c>
      <c r="E1693" s="50" t="s">
        <v>4937</v>
      </c>
      <c r="F1693" s="50" t="s">
        <v>8786</v>
      </c>
      <c r="G1693" s="50" t="s">
        <v>1908</v>
      </c>
      <c r="H1693" s="50" t="s">
        <v>1908</v>
      </c>
      <c r="I1693" s="50" t="s">
        <v>2389</v>
      </c>
      <c r="J1693" s="50">
        <v>2159217</v>
      </c>
      <c r="K1693" s="50" t="s">
        <v>7</v>
      </c>
      <c r="L1693" s="50" t="s">
        <v>9</v>
      </c>
      <c r="M1693" s="50" t="s">
        <v>143</v>
      </c>
      <c r="N1693" s="50" t="s">
        <v>6390</v>
      </c>
      <c r="O1693" s="50">
        <v>997071</v>
      </c>
      <c r="P1693" s="50" t="s">
        <v>6437</v>
      </c>
      <c r="Q1693" s="50" t="s">
        <v>686</v>
      </c>
      <c r="R1693" s="50" t="s">
        <v>10</v>
      </c>
      <c r="S1693" s="50" t="s">
        <v>8787</v>
      </c>
      <c r="T1693" s="4" t="s">
        <v>8787</v>
      </c>
      <c r="U1693" s="4">
        <v>7.0000000000000007E-2</v>
      </c>
    </row>
    <row r="1694" spans="1:21" x14ac:dyDescent="0.25">
      <c r="A1694" s="44">
        <f>IF(IF(Helper_2!$C$3&lt;&gt;"",COUNTIF(G1694:H1694,"*"&amp;Helper_2!$C$3&amp;"*"),0)&gt;0,MAX($A$4:A1693)+1,0)</f>
        <v>0</v>
      </c>
      <c r="B1694" s="44">
        <v>1691</v>
      </c>
      <c r="C1694" s="44">
        <f>IF(E1694="","",IF(COUNTIF($G$4:G1694,G1694)=1,MAX($C$4:C1693)+1,""))</f>
        <v>1582</v>
      </c>
      <c r="D1694" s="44">
        <v>1691</v>
      </c>
      <c r="E1694" s="50" t="s">
        <v>5515</v>
      </c>
      <c r="F1694" s="50" t="s">
        <v>9721</v>
      </c>
      <c r="G1694" s="50" t="s">
        <v>2257</v>
      </c>
      <c r="H1694" s="50" t="s">
        <v>2257</v>
      </c>
      <c r="I1694" s="50" t="s">
        <v>2389</v>
      </c>
      <c r="J1694" s="50">
        <v>2159151</v>
      </c>
      <c r="K1694" s="50" t="s">
        <v>7</v>
      </c>
      <c r="L1694" s="50" t="s">
        <v>9</v>
      </c>
      <c r="M1694" s="50" t="s">
        <v>143</v>
      </c>
      <c r="N1694" s="50" t="s">
        <v>6267</v>
      </c>
      <c r="O1694" s="50">
        <v>1046776</v>
      </c>
      <c r="P1694" s="50" t="s">
        <v>6409</v>
      </c>
      <c r="Q1694" s="50" t="s">
        <v>967</v>
      </c>
      <c r="R1694" s="50" t="s">
        <v>10</v>
      </c>
      <c r="S1694" s="50" t="s">
        <v>9722</v>
      </c>
      <c r="T1694" s="4" t="s">
        <v>9722</v>
      </c>
      <c r="U1694" s="4">
        <v>0.2</v>
      </c>
    </row>
    <row r="1695" spans="1:21" x14ac:dyDescent="0.25">
      <c r="A1695" s="44">
        <f>IF(IF(Helper_2!$C$3&lt;&gt;"",COUNTIF(G1695:H1695,"*"&amp;Helper_2!$C$3&amp;"*"),0)&gt;0,MAX($A$4:A1694)+1,0)</f>
        <v>0</v>
      </c>
      <c r="B1695" s="44">
        <v>1692</v>
      </c>
      <c r="C1695" s="44">
        <f>IF(E1695="","",IF(COUNTIF($G$4:G1695,G1695)=1,MAX($C$4:C1694)+1,""))</f>
        <v>1583</v>
      </c>
      <c r="D1695" s="44">
        <v>1692</v>
      </c>
      <c r="E1695" s="50" t="s">
        <v>5516</v>
      </c>
      <c r="F1695" s="50" t="s">
        <v>9723</v>
      </c>
      <c r="G1695" s="50" t="s">
        <v>2258</v>
      </c>
      <c r="H1695" s="50" t="s">
        <v>2258</v>
      </c>
      <c r="I1695" s="50" t="s">
        <v>2389</v>
      </c>
      <c r="J1695" s="50">
        <v>2159149</v>
      </c>
      <c r="K1695" s="50" t="s">
        <v>7</v>
      </c>
      <c r="L1695" s="50" t="s">
        <v>9</v>
      </c>
      <c r="M1695" s="50" t="s">
        <v>143</v>
      </c>
      <c r="N1695" s="50" t="s">
        <v>6267</v>
      </c>
      <c r="O1695" s="50">
        <v>1046776</v>
      </c>
      <c r="P1695" s="50" t="s">
        <v>6409</v>
      </c>
      <c r="Q1695" s="50" t="s">
        <v>968</v>
      </c>
      <c r="R1695" s="50" t="s">
        <v>10</v>
      </c>
      <c r="S1695" s="50" t="s">
        <v>9724</v>
      </c>
      <c r="T1695" s="4" t="s">
        <v>9724</v>
      </c>
      <c r="U1695" s="4">
        <v>0.5</v>
      </c>
    </row>
    <row r="1696" spans="1:21" x14ac:dyDescent="0.25">
      <c r="A1696" s="44">
        <f>IF(IF(Helper_2!$C$3&lt;&gt;"",COUNTIF(G1696:H1696,"*"&amp;Helper_2!$C$3&amp;"*"),0)&gt;0,MAX($A$4:A1695)+1,0)</f>
        <v>0</v>
      </c>
      <c r="B1696" s="44">
        <v>1693</v>
      </c>
      <c r="C1696" s="44">
        <f>IF(E1696="","",IF(COUNTIF($G$4:G1696,G1696)=1,MAX($C$4:C1695)+1,""))</f>
        <v>1584</v>
      </c>
      <c r="D1696" s="44">
        <v>1693</v>
      </c>
      <c r="E1696" s="50" t="s">
        <v>5517</v>
      </c>
      <c r="F1696" s="50" t="s">
        <v>9725</v>
      </c>
      <c r="G1696" s="50" t="s">
        <v>2259</v>
      </c>
      <c r="H1696" s="50" t="s">
        <v>2259</v>
      </c>
      <c r="I1696" s="50" t="s">
        <v>2389</v>
      </c>
      <c r="J1696" s="50">
        <v>2159146</v>
      </c>
      <c r="K1696" s="50" t="s">
        <v>7</v>
      </c>
      <c r="L1696" s="50" t="s">
        <v>9</v>
      </c>
      <c r="M1696" s="50" t="s">
        <v>143</v>
      </c>
      <c r="N1696" s="50" t="s">
        <v>6272</v>
      </c>
      <c r="O1696" s="50">
        <v>1046776</v>
      </c>
      <c r="P1696" s="50" t="s">
        <v>6409</v>
      </c>
      <c r="Q1696" s="50" t="s">
        <v>969</v>
      </c>
      <c r="R1696" s="50" t="s">
        <v>10</v>
      </c>
      <c r="S1696" s="50" t="s">
        <v>9726</v>
      </c>
      <c r="T1696" s="4" t="s">
        <v>9726</v>
      </c>
      <c r="U1696" s="4">
        <v>0.25</v>
      </c>
    </row>
    <row r="1697" spans="1:21" x14ac:dyDescent="0.25">
      <c r="A1697" s="44">
        <f>IF(IF(Helper_2!$C$3&lt;&gt;"",COUNTIF(G1697:H1697,"*"&amp;Helper_2!$C$3&amp;"*"),0)&gt;0,MAX($A$4:A1696)+1,0)</f>
        <v>0</v>
      </c>
      <c r="B1697" s="44">
        <v>1694</v>
      </c>
      <c r="C1697" s="44">
        <f>IF(E1697="","",IF(COUNTIF($G$4:G1697,G1697)=1,MAX($C$4:C1696)+1,""))</f>
        <v>1585</v>
      </c>
      <c r="D1697" s="44">
        <v>1694</v>
      </c>
      <c r="E1697" s="50" t="s">
        <v>5417</v>
      </c>
      <c r="F1697" s="50" t="s">
        <v>9567</v>
      </c>
      <c r="G1697" s="50" t="s">
        <v>3537</v>
      </c>
      <c r="H1697" s="50" t="s">
        <v>3537</v>
      </c>
      <c r="I1697" s="50" t="s">
        <v>2389</v>
      </c>
      <c r="J1697" s="50">
        <v>2159144</v>
      </c>
      <c r="K1697" s="50" t="s">
        <v>7</v>
      </c>
      <c r="L1697" s="50" t="s">
        <v>2661</v>
      </c>
      <c r="M1697" s="50" t="s">
        <v>143</v>
      </c>
      <c r="N1697" s="50" t="s">
        <v>6261</v>
      </c>
      <c r="O1697" s="50">
        <v>994146</v>
      </c>
      <c r="P1697" s="50" t="s">
        <v>7152</v>
      </c>
      <c r="Q1697" s="50" t="s">
        <v>3538</v>
      </c>
      <c r="R1697" s="50" t="s">
        <v>8</v>
      </c>
      <c r="S1697" s="50" t="s">
        <v>9568</v>
      </c>
      <c r="T1697" s="4" t="s">
        <v>9568</v>
      </c>
      <c r="U1697" s="4">
        <v>0.86</v>
      </c>
    </row>
    <row r="1698" spans="1:21" x14ac:dyDescent="0.25">
      <c r="A1698" s="44">
        <f>IF(IF(Helper_2!$C$3&lt;&gt;"",COUNTIF(G1698:H1698,"*"&amp;Helper_2!$C$3&amp;"*"),0)&gt;0,MAX($A$4:A1697)+1,0)</f>
        <v>0</v>
      </c>
      <c r="B1698" s="44">
        <v>1695</v>
      </c>
      <c r="C1698" s="44">
        <f>IF(E1698="","",IF(COUNTIF($G$4:G1698,G1698)=1,MAX($C$4:C1697)+1,""))</f>
        <v>1586</v>
      </c>
      <c r="D1698" s="44">
        <v>1695</v>
      </c>
      <c r="E1698" s="50" t="s">
        <v>5518</v>
      </c>
      <c r="F1698" s="50" t="s">
        <v>9727</v>
      </c>
      <c r="G1698" s="50" t="s">
        <v>2260</v>
      </c>
      <c r="H1698" s="50" t="s">
        <v>2260</v>
      </c>
      <c r="I1698" s="50" t="s">
        <v>2389</v>
      </c>
      <c r="J1698" s="50">
        <v>2159143</v>
      </c>
      <c r="K1698" s="50" t="s">
        <v>7</v>
      </c>
      <c r="L1698" s="50" t="s">
        <v>9</v>
      </c>
      <c r="M1698" s="50" t="s">
        <v>143</v>
      </c>
      <c r="N1698" s="50" t="s">
        <v>6267</v>
      </c>
      <c r="O1698" s="50">
        <v>1046776</v>
      </c>
      <c r="P1698" s="50" t="s">
        <v>6409</v>
      </c>
      <c r="Q1698" s="50" t="s">
        <v>970</v>
      </c>
      <c r="R1698" s="50" t="s">
        <v>10</v>
      </c>
      <c r="S1698" s="50" t="s">
        <v>9728</v>
      </c>
      <c r="T1698" s="4" t="s">
        <v>9728</v>
      </c>
      <c r="U1698" s="4">
        <v>0.28999999999999998</v>
      </c>
    </row>
    <row r="1699" spans="1:21" x14ac:dyDescent="0.25">
      <c r="A1699" s="44">
        <f>IF(IF(Helper_2!$C$3&lt;&gt;"",COUNTIF(G1699:H1699,"*"&amp;Helper_2!$C$3&amp;"*"),0)&gt;0,MAX($A$4:A1698)+1,0)</f>
        <v>0</v>
      </c>
      <c r="B1699" s="44">
        <v>1696</v>
      </c>
      <c r="C1699" s="44">
        <f>IF(E1699="","",IF(COUNTIF($G$4:G1699,G1699)=1,MAX($C$4:C1698)+1,""))</f>
        <v>1587</v>
      </c>
      <c r="D1699" s="44">
        <v>1696</v>
      </c>
      <c r="E1699" s="50" t="s">
        <v>4251</v>
      </c>
      <c r="F1699" s="50" t="s">
        <v>7624</v>
      </c>
      <c r="G1699" s="50" t="s">
        <v>1458</v>
      </c>
      <c r="H1699" s="50" t="s">
        <v>1458</v>
      </c>
      <c r="I1699" s="50" t="s">
        <v>2389</v>
      </c>
      <c r="J1699" s="50">
        <v>2159140</v>
      </c>
      <c r="K1699" s="50" t="s">
        <v>7</v>
      </c>
      <c r="L1699" s="50" t="s">
        <v>9</v>
      </c>
      <c r="M1699" s="50" t="s">
        <v>143</v>
      </c>
      <c r="N1699" s="50" t="s">
        <v>6272</v>
      </c>
      <c r="O1699" s="50">
        <v>1046781</v>
      </c>
      <c r="P1699" s="50" t="s">
        <v>6494</v>
      </c>
      <c r="Q1699" s="50" t="s">
        <v>2793</v>
      </c>
      <c r="R1699" s="50" t="s">
        <v>15</v>
      </c>
      <c r="S1699" s="50" t="s">
        <v>7625</v>
      </c>
      <c r="T1699" s="4" t="s">
        <v>7625</v>
      </c>
      <c r="U1699" s="4">
        <v>2.16</v>
      </c>
    </row>
    <row r="1700" spans="1:21" x14ac:dyDescent="0.25">
      <c r="A1700" s="44">
        <f>IF(IF(Helper_2!$C$3&lt;&gt;"",COUNTIF(G1700:H1700,"*"&amp;Helper_2!$C$3&amp;"*"),0)&gt;0,MAX($A$4:A1699)+1,0)</f>
        <v>0</v>
      </c>
      <c r="B1700" s="44">
        <v>1697</v>
      </c>
      <c r="C1700" s="44">
        <f>IF(E1700="","",IF(COUNTIF($G$4:G1700,G1700)=1,MAX($C$4:C1699)+1,""))</f>
        <v>1588</v>
      </c>
      <c r="D1700" s="44">
        <v>1697</v>
      </c>
      <c r="E1700" s="50" t="s">
        <v>4277</v>
      </c>
      <c r="F1700" s="50" t="s">
        <v>7673</v>
      </c>
      <c r="G1700" s="50" t="s">
        <v>1470</v>
      </c>
      <c r="H1700" s="50" t="s">
        <v>1470</v>
      </c>
      <c r="I1700" s="50" t="s">
        <v>2389</v>
      </c>
      <c r="J1700" s="50">
        <v>2159136</v>
      </c>
      <c r="K1700" s="50" t="s">
        <v>7</v>
      </c>
      <c r="L1700" s="50" t="s">
        <v>9</v>
      </c>
      <c r="M1700" s="50" t="s">
        <v>143</v>
      </c>
      <c r="N1700" s="50" t="s">
        <v>6272</v>
      </c>
      <c r="O1700" s="50">
        <v>1046782</v>
      </c>
      <c r="P1700" s="50" t="s">
        <v>6502</v>
      </c>
      <c r="Q1700" s="50" t="s">
        <v>365</v>
      </c>
      <c r="R1700" s="50" t="s">
        <v>15</v>
      </c>
      <c r="S1700" s="50" t="s">
        <v>7674</v>
      </c>
      <c r="T1700" s="4" t="s">
        <v>7674</v>
      </c>
      <c r="U1700" s="4">
        <v>2.16</v>
      </c>
    </row>
    <row r="1701" spans="1:21" x14ac:dyDescent="0.25">
      <c r="A1701" s="44">
        <f>IF(IF(Helper_2!$C$3&lt;&gt;"",COUNTIF(G1701:H1701,"*"&amp;Helper_2!$C$3&amp;"*"),0)&gt;0,MAX($A$4:A1700)+1,0)</f>
        <v>0</v>
      </c>
      <c r="B1701" s="44">
        <v>1698</v>
      </c>
      <c r="C1701" s="44">
        <f>IF(E1701="","",IF(COUNTIF($G$4:G1701,G1701)=1,MAX($C$4:C1700)+1,""))</f>
        <v>1589</v>
      </c>
      <c r="D1701" s="44">
        <v>1698</v>
      </c>
      <c r="E1701" s="50" t="s">
        <v>4329</v>
      </c>
      <c r="F1701" s="50" t="s">
        <v>7769</v>
      </c>
      <c r="G1701" s="50" t="s">
        <v>1509</v>
      </c>
      <c r="H1701" s="50" t="s">
        <v>1509</v>
      </c>
      <c r="I1701" s="50" t="s">
        <v>2389</v>
      </c>
      <c r="J1701" s="50">
        <v>2159130</v>
      </c>
      <c r="K1701" s="50" t="s">
        <v>7</v>
      </c>
      <c r="L1701" s="50" t="s">
        <v>9</v>
      </c>
      <c r="M1701" s="50" t="s">
        <v>143</v>
      </c>
      <c r="N1701" s="50" t="s">
        <v>143</v>
      </c>
      <c r="O1701" s="50">
        <v>949583</v>
      </c>
      <c r="P1701" s="50" t="s">
        <v>6368</v>
      </c>
      <c r="Q1701" s="50" t="s">
        <v>398</v>
      </c>
      <c r="R1701" s="50" t="s">
        <v>15</v>
      </c>
      <c r="S1701" s="50" t="s">
        <v>7770</v>
      </c>
      <c r="T1701" s="4" t="s">
        <v>7770</v>
      </c>
      <c r="U1701" s="4">
        <v>0.28799999999999998</v>
      </c>
    </row>
    <row r="1702" spans="1:21" x14ac:dyDescent="0.25">
      <c r="A1702" s="44">
        <f>IF(IF(Helper_2!$C$3&lt;&gt;"",COUNTIF(G1702:H1702,"*"&amp;Helper_2!$C$3&amp;"*"),0)&gt;0,MAX($A$4:A1701)+1,0)</f>
        <v>0</v>
      </c>
      <c r="B1702" s="44">
        <v>1699</v>
      </c>
      <c r="C1702" s="44">
        <f>IF(E1702="","",IF(COUNTIF($G$4:G1702,G1702)=1,MAX($C$4:C1701)+1,""))</f>
        <v>1590</v>
      </c>
      <c r="D1702" s="44">
        <v>1699</v>
      </c>
      <c r="E1702" s="50" t="s">
        <v>4266</v>
      </c>
      <c r="F1702" s="50" t="s">
        <v>7650</v>
      </c>
      <c r="G1702" s="50" t="s">
        <v>2814</v>
      </c>
      <c r="H1702" s="50" t="s">
        <v>2814</v>
      </c>
      <c r="I1702" s="50" t="s">
        <v>2389</v>
      </c>
      <c r="J1702" s="50">
        <v>2159129</v>
      </c>
      <c r="K1702" s="50" t="s">
        <v>7</v>
      </c>
      <c r="L1702" s="50" t="s">
        <v>2661</v>
      </c>
      <c r="M1702" s="50" t="s">
        <v>143</v>
      </c>
      <c r="N1702" s="50" t="s">
        <v>6261</v>
      </c>
      <c r="O1702" s="50">
        <v>994146</v>
      </c>
      <c r="P1702" s="50" t="s">
        <v>7152</v>
      </c>
      <c r="Q1702" s="50" t="s">
        <v>2815</v>
      </c>
      <c r="R1702" s="50" t="s">
        <v>8</v>
      </c>
      <c r="S1702" s="50" t="s">
        <v>7651</v>
      </c>
      <c r="T1702" s="4" t="s">
        <v>7651</v>
      </c>
      <c r="U1702" s="4">
        <v>1.1499999999999999</v>
      </c>
    </row>
    <row r="1703" spans="1:21" x14ac:dyDescent="0.25">
      <c r="A1703" s="44">
        <f>IF(IF(Helper_2!$C$3&lt;&gt;"",COUNTIF(G1703:H1703,"*"&amp;Helper_2!$C$3&amp;"*"),0)&gt;0,MAX($A$4:A1702)+1,0)</f>
        <v>0</v>
      </c>
      <c r="B1703" s="44">
        <v>1700</v>
      </c>
      <c r="C1703" s="44">
        <f>IF(E1703="","",IF(COUNTIF($G$4:G1703,G1703)=1,MAX($C$4:C1702)+1,""))</f>
        <v>1591</v>
      </c>
      <c r="D1703" s="44">
        <v>1700</v>
      </c>
      <c r="E1703" s="50" t="s">
        <v>4330</v>
      </c>
      <c r="F1703" s="50" t="s">
        <v>7771</v>
      </c>
      <c r="G1703" s="50" t="s">
        <v>1510</v>
      </c>
      <c r="H1703" s="50" t="s">
        <v>1510</v>
      </c>
      <c r="I1703" s="50" t="s">
        <v>2389</v>
      </c>
      <c r="J1703" s="50">
        <v>2159127</v>
      </c>
      <c r="K1703" s="50" t="s">
        <v>7</v>
      </c>
      <c r="L1703" s="50" t="s">
        <v>9</v>
      </c>
      <c r="M1703" s="50" t="s">
        <v>143</v>
      </c>
      <c r="N1703" s="50" t="s">
        <v>6263</v>
      </c>
      <c r="O1703" s="50">
        <v>949583</v>
      </c>
      <c r="P1703" s="50" t="s">
        <v>6368</v>
      </c>
      <c r="Q1703" s="50" t="s">
        <v>399</v>
      </c>
      <c r="R1703" s="50" t="s">
        <v>15</v>
      </c>
      <c r="S1703" s="50" t="s">
        <v>7772</v>
      </c>
      <c r="T1703" s="4" t="s">
        <v>7772</v>
      </c>
      <c r="U1703" s="4">
        <v>1.44</v>
      </c>
    </row>
    <row r="1704" spans="1:21" x14ac:dyDescent="0.25">
      <c r="A1704" s="44">
        <f>IF(IF(Helper_2!$C$3&lt;&gt;"",COUNTIF(G1704:H1704,"*"&amp;Helper_2!$C$3&amp;"*"),0)&gt;0,MAX($A$4:A1703)+1,0)</f>
        <v>0</v>
      </c>
      <c r="B1704" s="44">
        <v>1701</v>
      </c>
      <c r="C1704" s="44">
        <f>IF(E1704="","",IF(COUNTIF($G$4:G1704,G1704)=1,MAX($C$4:C1703)+1,""))</f>
        <v>1592</v>
      </c>
      <c r="D1704" s="44">
        <v>1701</v>
      </c>
      <c r="E1704" s="50" t="s">
        <v>4712</v>
      </c>
      <c r="F1704" s="50" t="s">
        <v>8441</v>
      </c>
      <c r="G1704" s="50" t="s">
        <v>1748</v>
      </c>
      <c r="H1704" s="50" t="s">
        <v>1748</v>
      </c>
      <c r="I1704" s="50" t="s">
        <v>2389</v>
      </c>
      <c r="J1704" s="50">
        <v>2159124</v>
      </c>
      <c r="K1704" s="50" t="s">
        <v>7</v>
      </c>
      <c r="L1704" s="50" t="s">
        <v>9</v>
      </c>
      <c r="M1704" s="50" t="s">
        <v>143</v>
      </c>
      <c r="N1704" s="50" t="s">
        <v>6272</v>
      </c>
      <c r="O1704" s="50">
        <v>1020771</v>
      </c>
      <c r="P1704" s="50" t="s">
        <v>7167</v>
      </c>
      <c r="Q1704" s="50" t="s">
        <v>573</v>
      </c>
      <c r="R1704" s="50" t="s">
        <v>15</v>
      </c>
      <c r="S1704" s="50" t="s">
        <v>8442</v>
      </c>
      <c r="T1704" s="4" t="s">
        <v>8442</v>
      </c>
      <c r="U1704" s="4">
        <v>2</v>
      </c>
    </row>
    <row r="1705" spans="1:21" x14ac:dyDescent="0.25">
      <c r="A1705" s="44">
        <f>IF(IF(Helper_2!$C$3&lt;&gt;"",COUNTIF(G1705:H1705,"*"&amp;Helper_2!$C$3&amp;"*"),0)&gt;0,MAX($A$4:A1704)+1,0)</f>
        <v>0</v>
      </c>
      <c r="B1705" s="44">
        <v>1702</v>
      </c>
      <c r="C1705" s="44">
        <f>IF(E1705="","",IF(COUNTIF($G$4:G1705,G1705)=1,MAX($C$4:C1704)+1,""))</f>
        <v>1593</v>
      </c>
      <c r="D1705" s="44">
        <v>1702</v>
      </c>
      <c r="E1705" s="50" t="s">
        <v>5159</v>
      </c>
      <c r="F1705" s="50" t="s">
        <v>9139</v>
      </c>
      <c r="G1705" s="50" t="s">
        <v>2044</v>
      </c>
      <c r="H1705" s="50" t="s">
        <v>2044</v>
      </c>
      <c r="I1705" s="50" t="s">
        <v>2389</v>
      </c>
      <c r="J1705" s="50">
        <v>2159109</v>
      </c>
      <c r="K1705" s="50" t="s">
        <v>7</v>
      </c>
      <c r="L1705" s="50" t="s">
        <v>9</v>
      </c>
      <c r="M1705" s="50" t="s">
        <v>143</v>
      </c>
      <c r="N1705" s="50" t="s">
        <v>6407</v>
      </c>
      <c r="O1705" s="50">
        <v>1081538</v>
      </c>
      <c r="P1705" s="50" t="s">
        <v>6544</v>
      </c>
      <c r="Q1705" s="50" t="s">
        <v>798</v>
      </c>
      <c r="R1705" s="50" t="s">
        <v>10</v>
      </c>
      <c r="S1705" s="50" t="s">
        <v>9140</v>
      </c>
      <c r="T1705" s="4" t="s">
        <v>9141</v>
      </c>
      <c r="U1705" s="4">
        <v>7.0000000000000007E-2</v>
      </c>
    </row>
    <row r="1706" spans="1:21" x14ac:dyDescent="0.25">
      <c r="A1706" s="44">
        <f>IF(IF(Helper_2!$C$3&lt;&gt;"",COUNTIF(G1706:H1706,"*"&amp;Helper_2!$C$3&amp;"*"),0)&gt;0,MAX($A$4:A1705)+1,0)</f>
        <v>0</v>
      </c>
      <c r="B1706" s="44">
        <v>1703</v>
      </c>
      <c r="C1706" s="44">
        <f>IF(E1706="","",IF(COUNTIF($G$4:G1706,G1706)=1,MAX($C$4:C1705)+1,""))</f>
        <v>1594</v>
      </c>
      <c r="D1706" s="44">
        <v>1703</v>
      </c>
      <c r="E1706" s="50" t="s">
        <v>4756</v>
      </c>
      <c r="F1706" s="50" t="s">
        <v>8506</v>
      </c>
      <c r="G1706" s="50" t="s">
        <v>1777</v>
      </c>
      <c r="H1706" s="50" t="s">
        <v>1777</v>
      </c>
      <c r="I1706" s="50" t="s">
        <v>2389</v>
      </c>
      <c r="J1706" s="50">
        <v>2159104</v>
      </c>
      <c r="K1706" s="50" t="s">
        <v>7</v>
      </c>
      <c r="L1706" s="50" t="s">
        <v>9</v>
      </c>
      <c r="M1706" s="50" t="s">
        <v>143</v>
      </c>
      <c r="N1706" s="50" t="s">
        <v>6328</v>
      </c>
      <c r="O1706" s="50">
        <v>1000121</v>
      </c>
      <c r="P1706" s="50" t="s">
        <v>6539</v>
      </c>
      <c r="Q1706" s="50" t="s">
        <v>594</v>
      </c>
      <c r="R1706" s="50" t="s">
        <v>10</v>
      </c>
      <c r="S1706" s="50" t="s">
        <v>8507</v>
      </c>
      <c r="T1706" s="4" t="s">
        <v>8508</v>
      </c>
      <c r="U1706" s="4">
        <v>0.25</v>
      </c>
    </row>
    <row r="1707" spans="1:21" x14ac:dyDescent="0.25">
      <c r="A1707" s="44">
        <f>IF(IF(Helper_2!$C$3&lt;&gt;"",COUNTIF(G1707:H1707,"*"&amp;Helper_2!$C$3&amp;"*"),0)&gt;0,MAX($A$4:A1706)+1,0)</f>
        <v>0</v>
      </c>
      <c r="B1707" s="44">
        <v>1704</v>
      </c>
      <c r="C1707" s="44">
        <f>IF(E1707="","",IF(COUNTIF($G$4:G1707,G1707)=1,MAX($C$4:C1706)+1,""))</f>
        <v>1595</v>
      </c>
      <c r="D1707" s="44">
        <v>1704</v>
      </c>
      <c r="E1707" s="50" t="s">
        <v>5316</v>
      </c>
      <c r="F1707" s="50" t="s">
        <v>9379</v>
      </c>
      <c r="G1707" s="50" t="s">
        <v>2146</v>
      </c>
      <c r="H1707" s="50" t="s">
        <v>2146</v>
      </c>
      <c r="I1707" s="50" t="s">
        <v>2389</v>
      </c>
      <c r="J1707" s="50">
        <v>2159097</v>
      </c>
      <c r="K1707" s="50" t="s">
        <v>7</v>
      </c>
      <c r="L1707" s="50" t="s">
        <v>9</v>
      </c>
      <c r="M1707" s="50" t="s">
        <v>143</v>
      </c>
      <c r="N1707" s="50" t="s">
        <v>6272</v>
      </c>
      <c r="O1707" s="50">
        <v>1046787</v>
      </c>
      <c r="P1707" s="50" t="s">
        <v>6490</v>
      </c>
      <c r="Q1707" s="50" t="s">
        <v>875</v>
      </c>
      <c r="R1707" s="50" t="s">
        <v>15</v>
      </c>
      <c r="S1707" s="50" t="s">
        <v>9380</v>
      </c>
      <c r="T1707" s="4" t="s">
        <v>9380</v>
      </c>
      <c r="U1707" s="4">
        <v>0.8</v>
      </c>
    </row>
    <row r="1708" spans="1:21" x14ac:dyDescent="0.25">
      <c r="A1708" s="44">
        <f>IF(IF(Helper_2!$C$3&lt;&gt;"",COUNTIF(G1708:H1708,"*"&amp;Helper_2!$C$3&amp;"*"),0)&gt;0,MAX($A$4:A1707)+1,0)</f>
        <v>0</v>
      </c>
      <c r="B1708" s="44">
        <v>1705</v>
      </c>
      <c r="C1708" s="44">
        <f>IF(E1708="","",IF(COUNTIF($G$4:G1708,G1708)=1,MAX($C$4:C1707)+1,""))</f>
        <v>1596</v>
      </c>
      <c r="D1708" s="44">
        <v>1705</v>
      </c>
      <c r="E1708" s="50" t="s">
        <v>4213</v>
      </c>
      <c r="F1708" s="50" t="s">
        <v>7555</v>
      </c>
      <c r="G1708" s="50" t="s">
        <v>1428</v>
      </c>
      <c r="H1708" s="50" t="s">
        <v>1428</v>
      </c>
      <c r="I1708" s="50" t="s">
        <v>2389</v>
      </c>
      <c r="J1708" s="50">
        <v>2159096</v>
      </c>
      <c r="K1708" s="50" t="s">
        <v>7</v>
      </c>
      <c r="L1708" s="50" t="s">
        <v>9</v>
      </c>
      <c r="M1708" s="50" t="s">
        <v>143</v>
      </c>
      <c r="N1708" s="50" t="s">
        <v>6261</v>
      </c>
      <c r="O1708" s="50">
        <v>994146</v>
      </c>
      <c r="P1708" s="50" t="s">
        <v>7152</v>
      </c>
      <c r="Q1708" s="50" t="s">
        <v>334</v>
      </c>
      <c r="R1708" s="50" t="s">
        <v>15</v>
      </c>
      <c r="S1708" s="50" t="s">
        <v>7556</v>
      </c>
      <c r="T1708" s="4" t="s">
        <v>7556</v>
      </c>
      <c r="U1708" s="4">
        <v>2</v>
      </c>
    </row>
    <row r="1709" spans="1:21" x14ac:dyDescent="0.25">
      <c r="A1709" s="44">
        <f>IF(IF(Helper_2!$C$3&lt;&gt;"",COUNTIF(G1709:H1709,"*"&amp;Helper_2!$C$3&amp;"*"),0)&gt;0,MAX($A$4:A1708)+1,0)</f>
        <v>0</v>
      </c>
      <c r="B1709" s="44">
        <v>1706</v>
      </c>
      <c r="C1709" s="44">
        <f>IF(E1709="","",IF(COUNTIF($G$4:G1709,G1709)=1,MAX($C$4:C1708)+1,""))</f>
        <v>1597</v>
      </c>
      <c r="D1709" s="44">
        <v>1706</v>
      </c>
      <c r="E1709" s="50" t="s">
        <v>4554</v>
      </c>
      <c r="F1709" s="50" t="s">
        <v>8173</v>
      </c>
      <c r="G1709" s="50" t="s">
        <v>1652</v>
      </c>
      <c r="H1709" s="50" t="s">
        <v>1652</v>
      </c>
      <c r="I1709" s="50" t="s">
        <v>2389</v>
      </c>
      <c r="J1709" s="50">
        <v>2159088</v>
      </c>
      <c r="K1709" s="50" t="s">
        <v>7</v>
      </c>
      <c r="L1709" s="50" t="s">
        <v>9</v>
      </c>
      <c r="M1709" s="50" t="s">
        <v>143</v>
      </c>
      <c r="N1709" s="50" t="s">
        <v>88</v>
      </c>
      <c r="O1709" s="50">
        <v>1046627</v>
      </c>
      <c r="P1709" s="50" t="s">
        <v>6474</v>
      </c>
      <c r="Q1709" s="50" t="s">
        <v>507</v>
      </c>
      <c r="R1709" s="50" t="s">
        <v>15</v>
      </c>
      <c r="S1709" s="50" t="s">
        <v>8174</v>
      </c>
      <c r="T1709" s="4" t="s">
        <v>8174</v>
      </c>
      <c r="U1709" s="4">
        <v>0.28999999999999998</v>
      </c>
    </row>
    <row r="1710" spans="1:21" x14ac:dyDescent="0.25">
      <c r="A1710" s="44">
        <f>IF(IF(Helper_2!$C$3&lt;&gt;"",COUNTIF(G1710:H1710,"*"&amp;Helper_2!$C$3&amp;"*"),0)&gt;0,MAX($A$4:A1709)+1,0)</f>
        <v>0</v>
      </c>
      <c r="B1710" s="44">
        <v>1707</v>
      </c>
      <c r="C1710" s="44">
        <f>IF(E1710="","",IF(COUNTIF($G$4:G1710,G1710)=1,MAX($C$4:C1709)+1,""))</f>
        <v>1598</v>
      </c>
      <c r="D1710" s="44">
        <v>1707</v>
      </c>
      <c r="E1710" s="50" t="s">
        <v>4482</v>
      </c>
      <c r="F1710" s="50" t="s">
        <v>8048</v>
      </c>
      <c r="G1710" s="50" t="s">
        <v>2935</v>
      </c>
      <c r="H1710" s="50" t="s">
        <v>2935</v>
      </c>
      <c r="I1710" s="50" t="s">
        <v>2389</v>
      </c>
      <c r="J1710" s="50">
        <v>2158976</v>
      </c>
      <c r="K1710" s="50" t="s">
        <v>7</v>
      </c>
      <c r="L1710" s="50" t="s">
        <v>2661</v>
      </c>
      <c r="M1710" s="50" t="s">
        <v>143</v>
      </c>
      <c r="N1710" s="50" t="s">
        <v>6272</v>
      </c>
      <c r="O1710" s="50">
        <v>1046789</v>
      </c>
      <c r="P1710" s="50" t="s">
        <v>6462</v>
      </c>
      <c r="Q1710" s="50" t="s">
        <v>2936</v>
      </c>
      <c r="R1710" s="50" t="s">
        <v>15</v>
      </c>
      <c r="S1710" s="50" t="s">
        <v>8049</v>
      </c>
      <c r="T1710" s="4" t="s">
        <v>8049</v>
      </c>
      <c r="U1710" s="4">
        <v>0.86</v>
      </c>
    </row>
    <row r="1711" spans="1:21" x14ac:dyDescent="0.25">
      <c r="A1711" s="44">
        <f>IF(IF(Helper_2!$C$3&lt;&gt;"",COUNTIF(G1711:H1711,"*"&amp;Helper_2!$C$3&amp;"*"),0)&gt;0,MAX($A$4:A1710)+1,0)</f>
        <v>0</v>
      </c>
      <c r="B1711" s="44">
        <v>1708</v>
      </c>
      <c r="C1711" s="44">
        <f>IF(E1711="","",IF(COUNTIF($G$4:G1711,G1711)=1,MAX($C$4:C1710)+1,""))</f>
        <v>1599</v>
      </c>
      <c r="D1711" s="44">
        <v>1708</v>
      </c>
      <c r="E1711" s="50" t="s">
        <v>4483</v>
      </c>
      <c r="F1711" s="50" t="s">
        <v>8050</v>
      </c>
      <c r="G1711" s="50" t="s">
        <v>1610</v>
      </c>
      <c r="H1711" s="50" t="s">
        <v>1610</v>
      </c>
      <c r="I1711" s="50" t="s">
        <v>2389</v>
      </c>
      <c r="J1711" s="50">
        <v>2158949</v>
      </c>
      <c r="K1711" s="50" t="s">
        <v>7</v>
      </c>
      <c r="L1711" s="50" t="s">
        <v>9</v>
      </c>
      <c r="M1711" s="50" t="s">
        <v>143</v>
      </c>
      <c r="N1711" s="50" t="s">
        <v>6272</v>
      </c>
      <c r="O1711" s="50">
        <v>1046789</v>
      </c>
      <c r="P1711" s="50" t="s">
        <v>6462</v>
      </c>
      <c r="Q1711" s="50" t="s">
        <v>472</v>
      </c>
      <c r="R1711" s="50" t="s">
        <v>10</v>
      </c>
      <c r="S1711" s="50" t="s">
        <v>8051</v>
      </c>
      <c r="T1711" s="4" t="s">
        <v>8051</v>
      </c>
      <c r="U1711" s="4">
        <v>0.02</v>
      </c>
    </row>
    <row r="1712" spans="1:21" x14ac:dyDescent="0.25">
      <c r="A1712" s="44">
        <f>IF(IF(Helper_2!$C$3&lt;&gt;"",COUNTIF(G1712:H1712,"*"&amp;Helper_2!$C$3&amp;"*"),0)&gt;0,MAX($A$4:A1711)+1,0)</f>
        <v>0</v>
      </c>
      <c r="B1712" s="44">
        <v>1709</v>
      </c>
      <c r="C1712" s="44">
        <f>IF(E1712="","",IF(COUNTIF($G$4:G1712,G1712)=1,MAX($C$4:C1711)+1,""))</f>
        <v>1600</v>
      </c>
      <c r="D1712" s="44">
        <v>1709</v>
      </c>
      <c r="E1712" s="50" t="s">
        <v>4056</v>
      </c>
      <c r="F1712" s="50" t="s">
        <v>7271</v>
      </c>
      <c r="G1712" s="50" t="s">
        <v>1319</v>
      </c>
      <c r="H1712" s="50" t="s">
        <v>1319</v>
      </c>
      <c r="I1712" s="50" t="s">
        <v>2389</v>
      </c>
      <c r="J1712" s="50">
        <v>2158934</v>
      </c>
      <c r="K1712" s="50" t="s">
        <v>7</v>
      </c>
      <c r="L1712" s="50" t="s">
        <v>9</v>
      </c>
      <c r="M1712" s="50" t="s">
        <v>143</v>
      </c>
      <c r="N1712" s="50" t="s">
        <v>6261</v>
      </c>
      <c r="O1712" s="50">
        <v>994031</v>
      </c>
      <c r="P1712" s="50" t="s">
        <v>6321</v>
      </c>
      <c r="Q1712" s="50" t="s">
        <v>243</v>
      </c>
      <c r="R1712" s="50" t="s">
        <v>15</v>
      </c>
      <c r="S1712" s="50" t="s">
        <v>7272</v>
      </c>
      <c r="T1712" s="4" t="s">
        <v>7272</v>
      </c>
      <c r="U1712" s="4">
        <v>133</v>
      </c>
    </row>
    <row r="1713" spans="1:21" x14ac:dyDescent="0.25">
      <c r="A1713" s="44">
        <f>IF(IF(Helper_2!$C$3&lt;&gt;"",COUNTIF(G1713:H1713,"*"&amp;Helper_2!$C$3&amp;"*"),0)&gt;0,MAX($A$4:A1712)+1,0)</f>
        <v>0</v>
      </c>
      <c r="B1713" s="44">
        <v>1710</v>
      </c>
      <c r="C1713" s="44">
        <f>IF(E1713="","",IF(COUNTIF($G$4:G1713,G1713)=1,MAX($C$4:C1712)+1,""))</f>
        <v>1601</v>
      </c>
      <c r="D1713" s="44">
        <v>1710</v>
      </c>
      <c r="E1713" s="50" t="s">
        <v>4025</v>
      </c>
      <c r="F1713" s="50" t="s">
        <v>7229</v>
      </c>
      <c r="G1713" s="50" t="s">
        <v>2668</v>
      </c>
      <c r="H1713" s="50" t="s">
        <v>2668</v>
      </c>
      <c r="I1713" s="50" t="s">
        <v>2389</v>
      </c>
      <c r="J1713" s="50">
        <v>2158932</v>
      </c>
      <c r="K1713" s="50" t="s">
        <v>7</v>
      </c>
      <c r="L1713" s="50" t="s">
        <v>2661</v>
      </c>
      <c r="M1713" s="50" t="s">
        <v>143</v>
      </c>
      <c r="N1713" s="50" t="s">
        <v>6261</v>
      </c>
      <c r="O1713" s="50">
        <v>994031</v>
      </c>
      <c r="P1713" s="50" t="s">
        <v>6321</v>
      </c>
      <c r="Q1713" s="50" t="s">
        <v>2669</v>
      </c>
      <c r="R1713" s="50" t="s">
        <v>10</v>
      </c>
      <c r="S1713" s="50" t="s">
        <v>7230</v>
      </c>
      <c r="T1713" s="4" t="s">
        <v>7230</v>
      </c>
      <c r="U1713" s="4">
        <v>0.86</v>
      </c>
    </row>
    <row r="1714" spans="1:21" x14ac:dyDescent="0.25">
      <c r="A1714" s="44">
        <f>IF(IF(Helper_2!$C$3&lt;&gt;"",COUNTIF(G1714:H1714,"*"&amp;Helper_2!$C$3&amp;"*"),0)&gt;0,MAX($A$4:A1713)+1,0)</f>
        <v>0</v>
      </c>
      <c r="B1714" s="44">
        <v>1711</v>
      </c>
      <c r="C1714" s="44">
        <f>IF(E1714="","",IF(COUNTIF($G$4:G1714,G1714)=1,MAX($C$4:C1713)+1,""))</f>
        <v>1602</v>
      </c>
      <c r="D1714" s="44">
        <v>1711</v>
      </c>
      <c r="E1714" s="50" t="s">
        <v>4026</v>
      </c>
      <c r="F1714" s="50" t="s">
        <v>7231</v>
      </c>
      <c r="G1714" s="50" t="s">
        <v>2670</v>
      </c>
      <c r="H1714" s="50" t="s">
        <v>2670</v>
      </c>
      <c r="I1714" s="50" t="s">
        <v>2389</v>
      </c>
      <c r="J1714" s="50">
        <v>2158929</v>
      </c>
      <c r="K1714" s="50" t="s">
        <v>7</v>
      </c>
      <c r="L1714" s="50" t="s">
        <v>2661</v>
      </c>
      <c r="M1714" s="50" t="s">
        <v>143</v>
      </c>
      <c r="N1714" s="50" t="s">
        <v>6261</v>
      </c>
      <c r="O1714" s="50">
        <v>994031</v>
      </c>
      <c r="P1714" s="50" t="s">
        <v>6321</v>
      </c>
      <c r="Q1714" s="50" t="s">
        <v>2671</v>
      </c>
      <c r="R1714" s="50" t="s">
        <v>10</v>
      </c>
      <c r="S1714" s="50" t="s">
        <v>7232</v>
      </c>
      <c r="T1714" s="4" t="s">
        <v>7232</v>
      </c>
      <c r="U1714" s="4">
        <v>0.86</v>
      </c>
    </row>
    <row r="1715" spans="1:21" x14ac:dyDescent="0.25">
      <c r="A1715" s="44">
        <f>IF(IF(Helper_2!$C$3&lt;&gt;"",COUNTIF(G1715:H1715,"*"&amp;Helper_2!$C$3&amp;"*"),0)&gt;0,MAX($A$4:A1714)+1,0)</f>
        <v>0</v>
      </c>
      <c r="B1715" s="44">
        <v>1712</v>
      </c>
      <c r="C1715" s="44">
        <f>IF(E1715="","",IF(COUNTIF($G$4:G1715,G1715)=1,MAX($C$4:C1714)+1,""))</f>
        <v>1603</v>
      </c>
      <c r="D1715" s="44">
        <v>1712</v>
      </c>
      <c r="E1715" s="50" t="s">
        <v>4027</v>
      </c>
      <c r="F1715" s="50" t="s">
        <v>7233</v>
      </c>
      <c r="G1715" s="50" t="s">
        <v>1302</v>
      </c>
      <c r="H1715" s="50" t="s">
        <v>1302</v>
      </c>
      <c r="I1715" s="50" t="s">
        <v>2389</v>
      </c>
      <c r="J1715" s="50">
        <v>2158926</v>
      </c>
      <c r="K1715" s="50" t="s">
        <v>7</v>
      </c>
      <c r="L1715" s="50" t="s">
        <v>9</v>
      </c>
      <c r="M1715" s="50" t="s">
        <v>143</v>
      </c>
      <c r="N1715" s="50" t="s">
        <v>6261</v>
      </c>
      <c r="O1715" s="50">
        <v>994031</v>
      </c>
      <c r="P1715" s="50" t="s">
        <v>6321</v>
      </c>
      <c r="Q1715" s="50" t="s">
        <v>227</v>
      </c>
      <c r="R1715" s="50" t="s">
        <v>10</v>
      </c>
      <c r="S1715" s="50" t="s">
        <v>7234</v>
      </c>
      <c r="T1715" s="4" t="s">
        <v>7234</v>
      </c>
      <c r="U1715" s="4">
        <v>1.728</v>
      </c>
    </row>
    <row r="1716" spans="1:21" x14ac:dyDescent="0.25">
      <c r="A1716" s="44">
        <f>IF(IF(Helper_2!$C$3&lt;&gt;"",COUNTIF(G1716:H1716,"*"&amp;Helper_2!$C$3&amp;"*"),0)&gt;0,MAX($A$4:A1715)+1,0)</f>
        <v>0</v>
      </c>
      <c r="B1716" s="44">
        <v>1713</v>
      </c>
      <c r="C1716" s="44">
        <f>IF(E1716="","",IF(COUNTIF($G$4:G1716,G1716)=1,MAX($C$4:C1715)+1,""))</f>
        <v>1604</v>
      </c>
      <c r="D1716" s="44">
        <v>1713</v>
      </c>
      <c r="E1716" s="50" t="s">
        <v>4028</v>
      </c>
      <c r="F1716" s="50" t="s">
        <v>11907</v>
      </c>
      <c r="G1716" s="50" t="s">
        <v>1303</v>
      </c>
      <c r="H1716" s="50" t="s">
        <v>1303</v>
      </c>
      <c r="I1716" s="50" t="s">
        <v>2389</v>
      </c>
      <c r="J1716" s="50">
        <v>2158921</v>
      </c>
      <c r="K1716" s="50" t="s">
        <v>7</v>
      </c>
      <c r="L1716" s="50" t="s">
        <v>9</v>
      </c>
      <c r="M1716" s="50" t="s">
        <v>143</v>
      </c>
      <c r="N1716" s="50" t="s">
        <v>6261</v>
      </c>
      <c r="O1716" s="50">
        <v>994031</v>
      </c>
      <c r="P1716" s="50" t="s">
        <v>6321</v>
      </c>
      <c r="Q1716" s="50" t="s">
        <v>228</v>
      </c>
      <c r="R1716" s="50" t="s">
        <v>15</v>
      </c>
      <c r="S1716" s="50" t="s">
        <v>11908</v>
      </c>
      <c r="T1716" s="4" t="s">
        <v>11908</v>
      </c>
      <c r="U1716" s="4">
        <v>0</v>
      </c>
    </row>
    <row r="1717" spans="1:21" x14ac:dyDescent="0.25">
      <c r="A1717" s="44">
        <f>IF(IF(Helper_2!$C$3&lt;&gt;"",COUNTIF(G1717:H1717,"*"&amp;Helper_2!$C$3&amp;"*"),0)&gt;0,MAX($A$4:A1716)+1,0)</f>
        <v>0</v>
      </c>
      <c r="B1717" s="44">
        <v>1714</v>
      </c>
      <c r="C1717" s="44">
        <f>IF(E1717="","",IF(COUNTIF($G$4:G1717,G1717)=1,MAX($C$4:C1716)+1,""))</f>
        <v>1605</v>
      </c>
      <c r="D1717" s="44">
        <v>1714</v>
      </c>
      <c r="E1717" s="50" t="s">
        <v>4029</v>
      </c>
      <c r="F1717" s="50" t="s">
        <v>11909</v>
      </c>
      <c r="G1717" s="50" t="s">
        <v>1304</v>
      </c>
      <c r="H1717" s="50" t="s">
        <v>1304</v>
      </c>
      <c r="I1717" s="50" t="s">
        <v>2389</v>
      </c>
      <c r="J1717" s="50">
        <v>2158918</v>
      </c>
      <c r="K1717" s="50" t="s">
        <v>7</v>
      </c>
      <c r="L1717" s="50" t="s">
        <v>9</v>
      </c>
      <c r="M1717" s="50" t="s">
        <v>143</v>
      </c>
      <c r="N1717" s="50" t="s">
        <v>6261</v>
      </c>
      <c r="O1717" s="50">
        <v>994031</v>
      </c>
      <c r="P1717" s="50" t="s">
        <v>6321</v>
      </c>
      <c r="Q1717" s="50" t="s">
        <v>229</v>
      </c>
      <c r="R1717" s="50" t="s">
        <v>15</v>
      </c>
      <c r="S1717" s="50" t="s">
        <v>11910</v>
      </c>
      <c r="T1717" s="4" t="s">
        <v>11910</v>
      </c>
      <c r="U1717" s="4">
        <v>0</v>
      </c>
    </row>
    <row r="1718" spans="1:21" x14ac:dyDescent="0.25">
      <c r="A1718" s="44">
        <f>IF(IF(Helper_2!$C$3&lt;&gt;"",COUNTIF(G1718:H1718,"*"&amp;Helper_2!$C$3&amp;"*"),0)&gt;0,MAX($A$4:A1717)+1,0)</f>
        <v>0</v>
      </c>
      <c r="B1718" s="44">
        <v>1715</v>
      </c>
      <c r="C1718" s="44">
        <f>IF(E1718="","",IF(COUNTIF($G$4:G1718,G1718)=1,MAX($C$4:C1717)+1,""))</f>
        <v>1606</v>
      </c>
      <c r="D1718" s="44">
        <v>1715</v>
      </c>
      <c r="E1718" s="50" t="s">
        <v>4030</v>
      </c>
      <c r="F1718" s="50" t="s">
        <v>11911</v>
      </c>
      <c r="G1718" s="50" t="s">
        <v>1305</v>
      </c>
      <c r="H1718" s="50" t="s">
        <v>1305</v>
      </c>
      <c r="I1718" s="50" t="s">
        <v>2389</v>
      </c>
      <c r="J1718" s="50">
        <v>2158912</v>
      </c>
      <c r="K1718" s="50" t="s">
        <v>7</v>
      </c>
      <c r="L1718" s="50" t="s">
        <v>9</v>
      </c>
      <c r="M1718" s="50" t="s">
        <v>143</v>
      </c>
      <c r="N1718" s="50" t="s">
        <v>6261</v>
      </c>
      <c r="O1718" s="50">
        <v>994031</v>
      </c>
      <c r="P1718" s="50" t="s">
        <v>6321</v>
      </c>
      <c r="Q1718" s="50" t="s">
        <v>230</v>
      </c>
      <c r="R1718" s="50" t="s">
        <v>15</v>
      </c>
      <c r="S1718" s="50" t="s">
        <v>11912</v>
      </c>
      <c r="T1718" s="4" t="s">
        <v>11912</v>
      </c>
      <c r="U1718" s="4">
        <v>0</v>
      </c>
    </row>
    <row r="1719" spans="1:21" x14ac:dyDescent="0.25">
      <c r="A1719" s="44">
        <f>IF(IF(Helper_2!$C$3&lt;&gt;"",COUNTIF(G1719:H1719,"*"&amp;Helper_2!$C$3&amp;"*"),0)&gt;0,MAX($A$4:A1718)+1,0)</f>
        <v>0</v>
      </c>
      <c r="B1719" s="44">
        <v>1716</v>
      </c>
      <c r="C1719" s="44">
        <f>IF(E1719="","",IF(COUNTIF($G$4:G1719,G1719)=1,MAX($C$4:C1718)+1,""))</f>
        <v>1607</v>
      </c>
      <c r="D1719" s="44">
        <v>1716</v>
      </c>
      <c r="E1719" s="50" t="s">
        <v>4031</v>
      </c>
      <c r="F1719" s="50" t="s">
        <v>7235</v>
      </c>
      <c r="G1719" s="50" t="s">
        <v>1306</v>
      </c>
      <c r="H1719" s="50" t="s">
        <v>1306</v>
      </c>
      <c r="I1719" s="50" t="s">
        <v>2389</v>
      </c>
      <c r="J1719" s="50">
        <v>2158910</v>
      </c>
      <c r="K1719" s="50" t="s">
        <v>7</v>
      </c>
      <c r="L1719" s="50" t="s">
        <v>9</v>
      </c>
      <c r="M1719" s="50" t="s">
        <v>143</v>
      </c>
      <c r="N1719" s="50" t="s">
        <v>6261</v>
      </c>
      <c r="O1719" s="50">
        <v>994031</v>
      </c>
      <c r="P1719" s="50" t="s">
        <v>6321</v>
      </c>
      <c r="Q1719" s="50" t="s">
        <v>231</v>
      </c>
      <c r="R1719" s="50" t="s">
        <v>15</v>
      </c>
      <c r="S1719" s="50" t="s">
        <v>7236</v>
      </c>
      <c r="T1719" s="4" t="s">
        <v>7236</v>
      </c>
      <c r="U1719" s="4">
        <v>26.8</v>
      </c>
    </row>
    <row r="1720" spans="1:21" x14ac:dyDescent="0.25">
      <c r="A1720" s="44">
        <f>IF(IF(Helper_2!$C$3&lt;&gt;"",COUNTIF(G1720:H1720,"*"&amp;Helper_2!$C$3&amp;"*"),0)&gt;0,MAX($A$4:A1719)+1,0)</f>
        <v>0</v>
      </c>
      <c r="B1720" s="44">
        <v>1717</v>
      </c>
      <c r="C1720" s="44">
        <f>IF(E1720="","",IF(COUNTIF($G$4:G1720,G1720)=1,MAX($C$4:C1719)+1,""))</f>
        <v>1608</v>
      </c>
      <c r="D1720" s="44">
        <v>1717</v>
      </c>
      <c r="E1720" s="50" t="s">
        <v>5273</v>
      </c>
      <c r="F1720" s="50" t="s">
        <v>9303</v>
      </c>
      <c r="G1720" s="50" t="s">
        <v>2113</v>
      </c>
      <c r="H1720" s="50" t="s">
        <v>2113</v>
      </c>
      <c r="I1720" s="50" t="s">
        <v>2389</v>
      </c>
      <c r="J1720" s="50">
        <v>2158908</v>
      </c>
      <c r="K1720" s="50" t="s">
        <v>7</v>
      </c>
      <c r="L1720" s="50" t="s">
        <v>9</v>
      </c>
      <c r="M1720" s="50" t="s">
        <v>143</v>
      </c>
      <c r="N1720" s="50" t="s">
        <v>6407</v>
      </c>
      <c r="O1720" s="50">
        <v>994515</v>
      </c>
      <c r="P1720" s="50" t="s">
        <v>6288</v>
      </c>
      <c r="Q1720" s="50" t="s">
        <v>851</v>
      </c>
      <c r="R1720" s="50" t="s">
        <v>10</v>
      </c>
      <c r="S1720" s="50" t="s">
        <v>9304</v>
      </c>
      <c r="T1720" s="4" t="s">
        <v>9304</v>
      </c>
      <c r="U1720" s="4">
        <v>0.09</v>
      </c>
    </row>
    <row r="1721" spans="1:21" x14ac:dyDescent="0.25">
      <c r="A1721" s="44">
        <f>IF(IF(Helper_2!$C$3&lt;&gt;"",COUNTIF(G1721:H1721,"*"&amp;Helper_2!$C$3&amp;"*"),0)&gt;0,MAX($A$4:A1720)+1,0)</f>
        <v>0</v>
      </c>
      <c r="B1721" s="44">
        <v>1718</v>
      </c>
      <c r="C1721" s="44">
        <f>IF(E1721="","",IF(COUNTIF($G$4:G1721,G1721)=1,MAX($C$4:C1720)+1,""))</f>
        <v>1609</v>
      </c>
      <c r="D1721" s="44">
        <v>1718</v>
      </c>
      <c r="E1721" s="50" t="s">
        <v>4980</v>
      </c>
      <c r="F1721" s="50" t="s">
        <v>8849</v>
      </c>
      <c r="G1721" s="50" t="s">
        <v>1935</v>
      </c>
      <c r="H1721" s="50" t="s">
        <v>1935</v>
      </c>
      <c r="I1721" s="50" t="s">
        <v>2389</v>
      </c>
      <c r="J1721" s="50">
        <v>2158904</v>
      </c>
      <c r="K1721" s="50" t="s">
        <v>7</v>
      </c>
      <c r="L1721" s="50" t="s">
        <v>9</v>
      </c>
      <c r="M1721" s="50" t="s">
        <v>143</v>
      </c>
      <c r="N1721" s="50" t="s">
        <v>6272</v>
      </c>
      <c r="O1721" s="50">
        <v>1046802</v>
      </c>
      <c r="P1721" s="50" t="s">
        <v>6451</v>
      </c>
      <c r="Q1721" s="50" t="s">
        <v>703</v>
      </c>
      <c r="R1721" s="50" t="s">
        <v>15</v>
      </c>
      <c r="S1721" s="50" t="s">
        <v>8850</v>
      </c>
      <c r="T1721" s="4" t="s">
        <v>8850</v>
      </c>
      <c r="U1721" s="4">
        <v>0.16</v>
      </c>
    </row>
    <row r="1722" spans="1:21" x14ac:dyDescent="0.25">
      <c r="A1722" s="44">
        <f>IF(IF(Helper_2!$C$3&lt;&gt;"",COUNTIF(G1722:H1722,"*"&amp;Helper_2!$C$3&amp;"*"),0)&gt;0,MAX($A$4:A1721)+1,0)</f>
        <v>0</v>
      </c>
      <c r="B1722" s="44">
        <v>1719</v>
      </c>
      <c r="C1722" s="44">
        <f>IF(E1722="","",IF(COUNTIF($G$4:G1722,G1722)=1,MAX($C$4:C1721)+1,""))</f>
        <v>1610</v>
      </c>
      <c r="D1722" s="44">
        <v>1719</v>
      </c>
      <c r="E1722" s="50" t="s">
        <v>4981</v>
      </c>
      <c r="F1722" s="50" t="s">
        <v>8851</v>
      </c>
      <c r="G1722" s="50" t="s">
        <v>1936</v>
      </c>
      <c r="H1722" s="50" t="s">
        <v>1936</v>
      </c>
      <c r="I1722" s="50" t="s">
        <v>2389</v>
      </c>
      <c r="J1722" s="50">
        <v>2158902</v>
      </c>
      <c r="K1722" s="50" t="s">
        <v>7</v>
      </c>
      <c r="L1722" s="50" t="s">
        <v>9</v>
      </c>
      <c r="M1722" s="50" t="s">
        <v>143</v>
      </c>
      <c r="N1722" s="50" t="s">
        <v>6272</v>
      </c>
      <c r="O1722" s="50">
        <v>1046802</v>
      </c>
      <c r="P1722" s="50" t="s">
        <v>6451</v>
      </c>
      <c r="Q1722" s="50" t="s">
        <v>704</v>
      </c>
      <c r="R1722" s="50" t="s">
        <v>15</v>
      </c>
      <c r="S1722" s="50" t="s">
        <v>8852</v>
      </c>
      <c r="T1722" s="4" t="s">
        <v>8852</v>
      </c>
      <c r="U1722" s="4">
        <v>0.16</v>
      </c>
    </row>
    <row r="1723" spans="1:21" x14ac:dyDescent="0.25">
      <c r="A1723" s="44">
        <f>IF(IF(Helper_2!$C$3&lt;&gt;"",COUNTIF(G1723:H1723,"*"&amp;Helper_2!$C$3&amp;"*"),0)&gt;0,MAX($A$4:A1722)+1,0)</f>
        <v>0</v>
      </c>
      <c r="B1723" s="44">
        <v>1720</v>
      </c>
      <c r="C1723" s="44">
        <f>IF(E1723="","",IF(COUNTIF($G$4:G1723,G1723)=1,MAX($C$4:C1722)+1,""))</f>
        <v>1611</v>
      </c>
      <c r="D1723" s="44">
        <v>1720</v>
      </c>
      <c r="E1723" s="50" t="s">
        <v>4982</v>
      </c>
      <c r="F1723" s="50" t="s">
        <v>8853</v>
      </c>
      <c r="G1723" s="50" t="s">
        <v>1937</v>
      </c>
      <c r="H1723" s="50" t="s">
        <v>1937</v>
      </c>
      <c r="I1723" s="50" t="s">
        <v>2389</v>
      </c>
      <c r="J1723" s="50">
        <v>2158898</v>
      </c>
      <c r="K1723" s="50" t="s">
        <v>7</v>
      </c>
      <c r="L1723" s="50" t="s">
        <v>9</v>
      </c>
      <c r="M1723" s="50" t="s">
        <v>143</v>
      </c>
      <c r="N1723" s="50" t="s">
        <v>6272</v>
      </c>
      <c r="O1723" s="50">
        <v>1046802</v>
      </c>
      <c r="P1723" s="50" t="s">
        <v>6451</v>
      </c>
      <c r="Q1723" s="50" t="s">
        <v>705</v>
      </c>
      <c r="R1723" s="50" t="s">
        <v>15</v>
      </c>
      <c r="S1723" s="50" t="s">
        <v>8854</v>
      </c>
      <c r="T1723" s="4" t="s">
        <v>8854</v>
      </c>
      <c r="U1723" s="4">
        <v>0.16</v>
      </c>
    </row>
    <row r="1724" spans="1:21" x14ac:dyDescent="0.25">
      <c r="A1724" s="44">
        <f>IF(IF(Helper_2!$C$3&lt;&gt;"",COUNTIF(G1724:H1724,"*"&amp;Helper_2!$C$3&amp;"*"),0)&gt;0,MAX($A$4:A1723)+1,0)</f>
        <v>0</v>
      </c>
      <c r="B1724" s="44">
        <v>1721</v>
      </c>
      <c r="C1724" s="44">
        <f>IF(E1724="","",IF(COUNTIF($G$4:G1724,G1724)=1,MAX($C$4:C1723)+1,""))</f>
        <v>1612</v>
      </c>
      <c r="D1724" s="44">
        <v>1721</v>
      </c>
      <c r="E1724" s="50" t="s">
        <v>4983</v>
      </c>
      <c r="F1724" s="50" t="s">
        <v>8855</v>
      </c>
      <c r="G1724" s="50" t="s">
        <v>1938</v>
      </c>
      <c r="H1724" s="50" t="s">
        <v>1938</v>
      </c>
      <c r="I1724" s="50" t="s">
        <v>2389</v>
      </c>
      <c r="J1724" s="50">
        <v>2158896</v>
      </c>
      <c r="K1724" s="50" t="s">
        <v>7</v>
      </c>
      <c r="L1724" s="50" t="s">
        <v>9</v>
      </c>
      <c r="M1724" s="50" t="s">
        <v>143</v>
      </c>
      <c r="N1724" s="50" t="s">
        <v>6272</v>
      </c>
      <c r="O1724" s="50">
        <v>1046802</v>
      </c>
      <c r="P1724" s="50" t="s">
        <v>6451</v>
      </c>
      <c r="Q1724" s="50" t="s">
        <v>706</v>
      </c>
      <c r="R1724" s="50" t="s">
        <v>15</v>
      </c>
      <c r="S1724" s="50" t="s">
        <v>8856</v>
      </c>
      <c r="T1724" s="4" t="s">
        <v>8856</v>
      </c>
      <c r="U1724" s="4">
        <v>0.16</v>
      </c>
    </row>
    <row r="1725" spans="1:21" x14ac:dyDescent="0.25">
      <c r="A1725" s="44">
        <f>IF(IF(Helper_2!$C$3&lt;&gt;"",COUNTIF(G1725:H1725,"*"&amp;Helper_2!$C$3&amp;"*"),0)&gt;0,MAX($A$4:A1724)+1,0)</f>
        <v>0</v>
      </c>
      <c r="B1725" s="44">
        <v>1722</v>
      </c>
      <c r="C1725" s="44">
        <f>IF(E1725="","",IF(COUNTIF($G$4:G1725,G1725)=1,MAX($C$4:C1724)+1,""))</f>
        <v>1613</v>
      </c>
      <c r="D1725" s="44">
        <v>1722</v>
      </c>
      <c r="E1725" s="50" t="s">
        <v>4984</v>
      </c>
      <c r="F1725" s="50" t="s">
        <v>8857</v>
      </c>
      <c r="G1725" s="50" t="s">
        <v>1939</v>
      </c>
      <c r="H1725" s="50" t="s">
        <v>1939</v>
      </c>
      <c r="I1725" s="50" t="s">
        <v>2389</v>
      </c>
      <c r="J1725" s="50">
        <v>2158891</v>
      </c>
      <c r="K1725" s="50" t="s">
        <v>7</v>
      </c>
      <c r="L1725" s="50" t="s">
        <v>9</v>
      </c>
      <c r="M1725" s="50" t="s">
        <v>143</v>
      </c>
      <c r="N1725" s="50" t="s">
        <v>6272</v>
      </c>
      <c r="O1725" s="50">
        <v>1046802</v>
      </c>
      <c r="P1725" s="50" t="s">
        <v>6451</v>
      </c>
      <c r="Q1725" s="50" t="s">
        <v>707</v>
      </c>
      <c r="R1725" s="50" t="s">
        <v>10</v>
      </c>
      <c r="S1725" s="50" t="s">
        <v>8858</v>
      </c>
      <c r="T1725" s="4" t="s">
        <v>8858</v>
      </c>
      <c r="U1725" s="4">
        <v>0.12</v>
      </c>
    </row>
    <row r="1726" spans="1:21" x14ac:dyDescent="0.25">
      <c r="A1726" s="44">
        <f>IF(IF(Helper_2!$C$3&lt;&gt;"",COUNTIF(G1726:H1726,"*"&amp;Helper_2!$C$3&amp;"*"),0)&gt;0,MAX($A$4:A1725)+1,0)</f>
        <v>0</v>
      </c>
      <c r="B1726" s="44">
        <v>1723</v>
      </c>
      <c r="C1726" s="44">
        <f>IF(E1726="","",IF(COUNTIF($G$4:G1726,G1726)=1,MAX($C$4:C1725)+1,""))</f>
        <v>1614</v>
      </c>
      <c r="D1726" s="44">
        <v>1723</v>
      </c>
      <c r="E1726" s="50" t="s">
        <v>4985</v>
      </c>
      <c r="F1726" s="50" t="s">
        <v>8859</v>
      </c>
      <c r="G1726" s="50" t="s">
        <v>1940</v>
      </c>
      <c r="H1726" s="50" t="s">
        <v>1940</v>
      </c>
      <c r="I1726" s="50" t="s">
        <v>2389</v>
      </c>
      <c r="J1726" s="50">
        <v>2158677</v>
      </c>
      <c r="K1726" s="50" t="s">
        <v>7</v>
      </c>
      <c r="L1726" s="50" t="s">
        <v>9</v>
      </c>
      <c r="M1726" s="50" t="s">
        <v>143</v>
      </c>
      <c r="N1726" s="50" t="s">
        <v>6272</v>
      </c>
      <c r="O1726" s="50">
        <v>1046802</v>
      </c>
      <c r="P1726" s="50" t="s">
        <v>6451</v>
      </c>
      <c r="Q1726" s="50" t="s">
        <v>708</v>
      </c>
      <c r="R1726" s="50" t="s">
        <v>10</v>
      </c>
      <c r="S1726" s="50" t="s">
        <v>8860</v>
      </c>
      <c r="T1726" s="4" t="s">
        <v>8860</v>
      </c>
      <c r="U1726" s="4">
        <v>0.04</v>
      </c>
    </row>
    <row r="1727" spans="1:21" x14ac:dyDescent="0.25">
      <c r="A1727" s="44">
        <f>IF(IF(Helper_2!$C$3&lt;&gt;"",COUNTIF(G1727:H1727,"*"&amp;Helper_2!$C$3&amp;"*"),0)&gt;0,MAX($A$4:A1726)+1,0)</f>
        <v>0</v>
      </c>
      <c r="B1727" s="44">
        <v>1724</v>
      </c>
      <c r="C1727" s="44">
        <f>IF(E1727="","",IF(COUNTIF($G$4:G1727,G1727)=1,MAX($C$4:C1726)+1,""))</f>
        <v>1615</v>
      </c>
      <c r="D1727" s="44">
        <v>1724</v>
      </c>
      <c r="E1727" s="50" t="s">
        <v>4986</v>
      </c>
      <c r="F1727" s="50" t="s">
        <v>8861</v>
      </c>
      <c r="G1727" s="50" t="s">
        <v>1941</v>
      </c>
      <c r="H1727" s="50" t="s">
        <v>1941</v>
      </c>
      <c r="I1727" s="50" t="s">
        <v>2389</v>
      </c>
      <c r="J1727" s="50">
        <v>2158667</v>
      </c>
      <c r="K1727" s="50" t="s">
        <v>7</v>
      </c>
      <c r="L1727" s="50" t="s">
        <v>9</v>
      </c>
      <c r="M1727" s="50" t="s">
        <v>143</v>
      </c>
      <c r="N1727" s="50" t="s">
        <v>6272</v>
      </c>
      <c r="O1727" s="50">
        <v>1046802</v>
      </c>
      <c r="P1727" s="50" t="s">
        <v>6451</v>
      </c>
      <c r="Q1727" s="50" t="s">
        <v>153</v>
      </c>
      <c r="R1727" s="50" t="s">
        <v>10</v>
      </c>
      <c r="S1727" s="50" t="s">
        <v>8862</v>
      </c>
      <c r="T1727" s="4" t="s">
        <v>8862</v>
      </c>
      <c r="U1727" s="4">
        <v>0.02</v>
      </c>
    </row>
    <row r="1728" spans="1:21" x14ac:dyDescent="0.25">
      <c r="A1728" s="44">
        <f>IF(IF(Helper_2!$C$3&lt;&gt;"",COUNTIF(G1728:H1728,"*"&amp;Helper_2!$C$3&amp;"*"),0)&gt;0,MAX($A$4:A1727)+1,0)</f>
        <v>0</v>
      </c>
      <c r="B1728" s="44">
        <v>1725</v>
      </c>
      <c r="C1728" s="44">
        <f>IF(E1728="","",IF(COUNTIF($G$4:G1728,G1728)=1,MAX($C$4:C1727)+1,""))</f>
        <v>1616</v>
      </c>
      <c r="D1728" s="44">
        <v>1725</v>
      </c>
      <c r="E1728" s="50" t="s">
        <v>5729</v>
      </c>
      <c r="F1728" s="50" t="s">
        <v>10035</v>
      </c>
      <c r="G1728" s="50" t="s">
        <v>3807</v>
      </c>
      <c r="H1728" s="50" t="s">
        <v>3807</v>
      </c>
      <c r="I1728" s="50" t="s">
        <v>2389</v>
      </c>
      <c r="J1728" s="50">
        <v>2158655</v>
      </c>
      <c r="K1728" s="50" t="s">
        <v>7</v>
      </c>
      <c r="L1728" s="50" t="s">
        <v>2661</v>
      </c>
      <c r="M1728" s="50" t="s">
        <v>143</v>
      </c>
      <c r="N1728" s="50" t="s">
        <v>6263</v>
      </c>
      <c r="O1728" s="50">
        <v>995584</v>
      </c>
      <c r="P1728" s="50" t="s">
        <v>6361</v>
      </c>
      <c r="Q1728" s="50" t="s">
        <v>3808</v>
      </c>
      <c r="R1728" s="50" t="s">
        <v>10</v>
      </c>
      <c r="S1728" s="50" t="s">
        <v>10036</v>
      </c>
      <c r="T1728" s="4" t="s">
        <v>10036</v>
      </c>
      <c r="U1728" s="4">
        <v>0.05</v>
      </c>
    </row>
    <row r="1729" spans="1:21" x14ac:dyDescent="0.25">
      <c r="A1729" s="44">
        <f>IF(IF(Helper_2!$C$3&lt;&gt;"",COUNTIF(G1729:H1729,"*"&amp;Helper_2!$C$3&amp;"*"),0)&gt;0,MAX($A$4:A1728)+1,0)</f>
        <v>0</v>
      </c>
      <c r="B1729" s="44">
        <v>1726</v>
      </c>
      <c r="C1729" s="44">
        <f>IF(E1729="","",IF(COUNTIF($G$4:G1729,G1729)=1,MAX($C$4:C1728)+1,""))</f>
        <v>1617</v>
      </c>
      <c r="D1729" s="44">
        <v>1726</v>
      </c>
      <c r="E1729" s="50" t="s">
        <v>5728</v>
      </c>
      <c r="F1729" s="50" t="s">
        <v>10033</v>
      </c>
      <c r="G1729" s="50" t="s">
        <v>3805</v>
      </c>
      <c r="H1729" s="50" t="s">
        <v>3805</v>
      </c>
      <c r="I1729" s="50" t="s">
        <v>2389</v>
      </c>
      <c r="J1729" s="50">
        <v>2158628</v>
      </c>
      <c r="K1729" s="50" t="s">
        <v>7</v>
      </c>
      <c r="L1729" s="50" t="s">
        <v>2661</v>
      </c>
      <c r="M1729" s="50" t="s">
        <v>143</v>
      </c>
      <c r="N1729" s="50" t="s">
        <v>6263</v>
      </c>
      <c r="O1729" s="50">
        <v>995584</v>
      </c>
      <c r="P1729" s="50" t="s">
        <v>6361</v>
      </c>
      <c r="Q1729" s="50" t="s">
        <v>3806</v>
      </c>
      <c r="R1729" s="50" t="s">
        <v>15</v>
      </c>
      <c r="S1729" s="50" t="s">
        <v>10034</v>
      </c>
      <c r="T1729" s="4" t="s">
        <v>10034</v>
      </c>
      <c r="U1729" s="4">
        <v>0.05</v>
      </c>
    </row>
    <row r="1730" spans="1:21" x14ac:dyDescent="0.25">
      <c r="A1730" s="44">
        <f>IF(IF(Helper_2!$C$3&lt;&gt;"",COUNTIF(G1730:H1730,"*"&amp;Helper_2!$C$3&amp;"*"),0)&gt;0,MAX($A$4:A1729)+1,0)</f>
        <v>0</v>
      </c>
      <c r="B1730" s="44">
        <v>1727</v>
      </c>
      <c r="C1730" s="44">
        <f>IF(E1730="","",IF(COUNTIF($G$4:G1730,G1730)=1,MAX($C$4:C1729)+1,""))</f>
        <v>1618</v>
      </c>
      <c r="D1730" s="44">
        <v>1727</v>
      </c>
      <c r="E1730" s="50" t="s">
        <v>5291</v>
      </c>
      <c r="F1730" s="50" t="s">
        <v>9335</v>
      </c>
      <c r="G1730" s="50" t="s">
        <v>2127</v>
      </c>
      <c r="H1730" s="50" t="s">
        <v>2127</v>
      </c>
      <c r="I1730" s="50" t="s">
        <v>2389</v>
      </c>
      <c r="J1730" s="50">
        <v>2158611</v>
      </c>
      <c r="K1730" s="50" t="s">
        <v>7</v>
      </c>
      <c r="L1730" s="50" t="s">
        <v>9</v>
      </c>
      <c r="M1730" s="50" t="s">
        <v>143</v>
      </c>
      <c r="N1730" s="50" t="s">
        <v>6272</v>
      </c>
      <c r="O1730" s="50">
        <v>1046618</v>
      </c>
      <c r="P1730" s="50" t="s">
        <v>6458</v>
      </c>
      <c r="Q1730" s="50" t="s">
        <v>76</v>
      </c>
      <c r="R1730" s="50" t="s">
        <v>10</v>
      </c>
      <c r="S1730" s="50" t="s">
        <v>9336</v>
      </c>
      <c r="T1730" s="4" t="s">
        <v>9336</v>
      </c>
      <c r="U1730" s="4">
        <v>0.02</v>
      </c>
    </row>
    <row r="1731" spans="1:21" x14ac:dyDescent="0.25">
      <c r="A1731" s="44">
        <f>IF(IF(Helper_2!$C$3&lt;&gt;"",COUNTIF(G1731:H1731,"*"&amp;Helper_2!$C$3&amp;"*"),0)&gt;0,MAX($A$4:A1730)+1,0)</f>
        <v>0</v>
      </c>
      <c r="B1731" s="44">
        <v>1728</v>
      </c>
      <c r="C1731" s="44">
        <f>IF(E1731="","",IF(COUNTIF($G$4:G1731,G1731)=1,MAX($C$4:C1730)+1,""))</f>
        <v>1619</v>
      </c>
      <c r="D1731" s="44">
        <v>1728</v>
      </c>
      <c r="E1731" s="50" t="s">
        <v>5290</v>
      </c>
      <c r="F1731" s="50" t="s">
        <v>9333</v>
      </c>
      <c r="G1731" s="50" t="s">
        <v>2126</v>
      </c>
      <c r="H1731" s="50" t="s">
        <v>2126</v>
      </c>
      <c r="I1731" s="50" t="s">
        <v>2389</v>
      </c>
      <c r="J1731" s="50">
        <v>2158609</v>
      </c>
      <c r="K1731" s="50" t="s">
        <v>7</v>
      </c>
      <c r="L1731" s="50" t="s">
        <v>9</v>
      </c>
      <c r="M1731" s="50" t="s">
        <v>143</v>
      </c>
      <c r="N1731" s="50" t="s">
        <v>6272</v>
      </c>
      <c r="O1731" s="50">
        <v>1046618</v>
      </c>
      <c r="P1731" s="50" t="s">
        <v>6458</v>
      </c>
      <c r="Q1731" s="50" t="s">
        <v>707</v>
      </c>
      <c r="R1731" s="50" t="s">
        <v>10</v>
      </c>
      <c r="S1731" s="50" t="s">
        <v>9334</v>
      </c>
      <c r="T1731" s="4" t="s">
        <v>9334</v>
      </c>
      <c r="U1731" s="4">
        <v>0.02</v>
      </c>
    </row>
    <row r="1732" spans="1:21" x14ac:dyDescent="0.25">
      <c r="A1732" s="44">
        <f>IF(IF(Helper_2!$C$3&lt;&gt;"",COUNTIF(G1732:H1732,"*"&amp;Helper_2!$C$3&amp;"*"),0)&gt;0,MAX($A$4:A1731)+1,0)</f>
        <v>0</v>
      </c>
      <c r="B1732" s="44">
        <v>1729</v>
      </c>
      <c r="C1732" s="44">
        <f>IF(E1732="","",IF(COUNTIF($G$4:G1732,G1732)=1,MAX($C$4:C1731)+1,""))</f>
        <v>1620</v>
      </c>
      <c r="D1732" s="44">
        <v>1729</v>
      </c>
      <c r="E1732" s="50" t="s">
        <v>5289</v>
      </c>
      <c r="F1732" s="50" t="s">
        <v>9331</v>
      </c>
      <c r="G1732" s="50" t="s">
        <v>2125</v>
      </c>
      <c r="H1732" s="50" t="s">
        <v>2125</v>
      </c>
      <c r="I1732" s="50" t="s">
        <v>2389</v>
      </c>
      <c r="J1732" s="50">
        <v>2158602</v>
      </c>
      <c r="K1732" s="50" t="s">
        <v>7</v>
      </c>
      <c r="L1732" s="50" t="s">
        <v>9</v>
      </c>
      <c r="M1732" s="50" t="s">
        <v>143</v>
      </c>
      <c r="N1732" s="50" t="s">
        <v>6272</v>
      </c>
      <c r="O1732" s="50">
        <v>1046618</v>
      </c>
      <c r="P1732" s="50" t="s">
        <v>6458</v>
      </c>
      <c r="Q1732" s="50" t="s">
        <v>152</v>
      </c>
      <c r="R1732" s="50" t="s">
        <v>15</v>
      </c>
      <c r="S1732" s="50" t="s">
        <v>9332</v>
      </c>
      <c r="T1732" s="4" t="s">
        <v>9332</v>
      </c>
      <c r="U1732" s="4">
        <v>0.5</v>
      </c>
    </row>
    <row r="1733" spans="1:21" x14ac:dyDescent="0.25">
      <c r="A1733" s="44">
        <f>IF(IF(Helper_2!$C$3&lt;&gt;"",COUNTIF(G1733:H1733,"*"&amp;Helper_2!$C$3&amp;"*"),0)&gt;0,MAX($A$4:A1732)+1,0)</f>
        <v>0</v>
      </c>
      <c r="B1733" s="44">
        <v>1730</v>
      </c>
      <c r="C1733" s="44">
        <f>IF(E1733="","",IF(COUNTIF($G$4:G1733,G1733)=1,MAX($C$4:C1732)+1,""))</f>
        <v>1621</v>
      </c>
      <c r="D1733" s="44">
        <v>1730</v>
      </c>
      <c r="E1733" s="50" t="s">
        <v>4765</v>
      </c>
      <c r="F1733" s="50" t="s">
        <v>8525</v>
      </c>
      <c r="G1733" s="50" t="s">
        <v>3100</v>
      </c>
      <c r="H1733" s="50" t="s">
        <v>3100</v>
      </c>
      <c r="I1733" s="50" t="s">
        <v>2389</v>
      </c>
      <c r="J1733" s="50">
        <v>2158577</v>
      </c>
      <c r="K1733" s="50" t="s">
        <v>7</v>
      </c>
      <c r="L1733" s="50" t="s">
        <v>2687</v>
      </c>
      <c r="M1733" s="50" t="s">
        <v>143</v>
      </c>
      <c r="N1733" s="50" t="s">
        <v>88</v>
      </c>
      <c r="O1733" s="50">
        <v>1002911</v>
      </c>
      <c r="P1733" s="50" t="s">
        <v>6452</v>
      </c>
      <c r="Q1733" s="50" t="s">
        <v>3101</v>
      </c>
      <c r="R1733" s="50" t="s">
        <v>10</v>
      </c>
      <c r="S1733" s="50" t="s">
        <v>8526</v>
      </c>
      <c r="T1733" s="4" t="s">
        <v>8526</v>
      </c>
      <c r="U1733" s="4">
        <v>0.22</v>
      </c>
    </row>
    <row r="1734" spans="1:21" x14ac:dyDescent="0.25">
      <c r="A1734" s="44">
        <f>IF(IF(Helper_2!$C$3&lt;&gt;"",COUNTIF(G1734:H1734,"*"&amp;Helper_2!$C$3&amp;"*"),0)&gt;0,MAX($A$4:A1733)+1,0)</f>
        <v>0</v>
      </c>
      <c r="B1734" s="44">
        <v>1731</v>
      </c>
      <c r="C1734" s="44">
        <f>IF(E1734="","",IF(COUNTIF($G$4:G1734,G1734)=1,MAX($C$4:C1733)+1,""))</f>
        <v>1622</v>
      </c>
      <c r="D1734" s="44">
        <v>1731</v>
      </c>
      <c r="E1734" s="50" t="s">
        <v>4764</v>
      </c>
      <c r="F1734" s="50" t="s">
        <v>8523</v>
      </c>
      <c r="G1734" s="50" t="s">
        <v>1784</v>
      </c>
      <c r="H1734" s="50" t="s">
        <v>1784</v>
      </c>
      <c r="I1734" s="50" t="s">
        <v>2389</v>
      </c>
      <c r="J1734" s="50">
        <v>2158544</v>
      </c>
      <c r="K1734" s="50" t="s">
        <v>7</v>
      </c>
      <c r="L1734" s="50" t="s">
        <v>9</v>
      </c>
      <c r="M1734" s="50" t="s">
        <v>143</v>
      </c>
      <c r="N1734" s="50" t="s">
        <v>88</v>
      </c>
      <c r="O1734" s="50">
        <v>1002911</v>
      </c>
      <c r="P1734" s="50" t="s">
        <v>6452</v>
      </c>
      <c r="Q1734" s="50" t="s">
        <v>601</v>
      </c>
      <c r="R1734" s="50" t="s">
        <v>10</v>
      </c>
      <c r="S1734" s="50" t="s">
        <v>8524</v>
      </c>
      <c r="T1734" s="4" t="s">
        <v>8524</v>
      </c>
      <c r="U1734" s="4">
        <v>0.49</v>
      </c>
    </row>
    <row r="1735" spans="1:21" x14ac:dyDescent="0.25">
      <c r="A1735" s="44">
        <f>IF(IF(Helper_2!$C$3&lt;&gt;"",COUNTIF(G1735:H1735,"*"&amp;Helper_2!$C$3&amp;"*"),0)&gt;0,MAX($A$4:A1734)+1,0)</f>
        <v>0</v>
      </c>
      <c r="B1735" s="44">
        <v>1732</v>
      </c>
      <c r="C1735" s="44">
        <f>IF(E1735="","",IF(COUNTIF($G$4:G1735,G1735)=1,MAX($C$4:C1734)+1,""))</f>
        <v>1623</v>
      </c>
      <c r="D1735" s="44">
        <v>1732</v>
      </c>
      <c r="E1735" s="50" t="s">
        <v>4760</v>
      </c>
      <c r="F1735" s="50" t="s">
        <v>8515</v>
      </c>
      <c r="G1735" s="50" t="s">
        <v>1781</v>
      </c>
      <c r="H1735" s="50" t="s">
        <v>1781</v>
      </c>
      <c r="I1735" s="50" t="s">
        <v>2389</v>
      </c>
      <c r="J1735" s="50">
        <v>2158486</v>
      </c>
      <c r="K1735" s="50" t="s">
        <v>7</v>
      </c>
      <c r="L1735" s="50" t="s">
        <v>9</v>
      </c>
      <c r="M1735" s="50" t="s">
        <v>143</v>
      </c>
      <c r="N1735" s="50" t="s">
        <v>88</v>
      </c>
      <c r="O1735" s="50">
        <v>1002911</v>
      </c>
      <c r="P1735" s="50" t="s">
        <v>6452</v>
      </c>
      <c r="Q1735" s="50" t="s">
        <v>598</v>
      </c>
      <c r="R1735" s="50" t="s">
        <v>10</v>
      </c>
      <c r="S1735" s="50" t="s">
        <v>8516</v>
      </c>
      <c r="T1735" s="4" t="s">
        <v>8516</v>
      </c>
      <c r="U1735" s="4">
        <v>0.62</v>
      </c>
    </row>
    <row r="1736" spans="1:21" x14ac:dyDescent="0.25">
      <c r="A1736" s="44">
        <f>IF(IF(Helper_2!$C$3&lt;&gt;"",COUNTIF(G1736:H1736,"*"&amp;Helper_2!$C$3&amp;"*"),0)&gt;0,MAX($A$4:A1735)+1,0)</f>
        <v>0</v>
      </c>
      <c r="B1736" s="44">
        <v>1733</v>
      </c>
      <c r="C1736" s="44">
        <f>IF(E1736="","",IF(COUNTIF($G$4:G1736,G1736)=1,MAX($C$4:C1735)+1,""))</f>
        <v>1624</v>
      </c>
      <c r="D1736" s="44">
        <v>1733</v>
      </c>
      <c r="E1736" s="50" t="s">
        <v>4498</v>
      </c>
      <c r="F1736" s="50" t="s">
        <v>8072</v>
      </c>
      <c r="G1736" s="50" t="s">
        <v>2944</v>
      </c>
      <c r="H1736" s="50" t="s">
        <v>2944</v>
      </c>
      <c r="I1736" s="50" t="s">
        <v>2389</v>
      </c>
      <c r="J1736" s="50">
        <v>2158385</v>
      </c>
      <c r="K1736" s="50" t="s">
        <v>7</v>
      </c>
      <c r="L1736" s="50" t="s">
        <v>2661</v>
      </c>
      <c r="M1736" s="50" t="s">
        <v>143</v>
      </c>
      <c r="N1736" s="50" t="s">
        <v>6263</v>
      </c>
      <c r="O1736" s="50">
        <v>995816</v>
      </c>
      <c r="P1736" s="50" t="s">
        <v>6374</v>
      </c>
      <c r="Q1736" s="50" t="s">
        <v>153</v>
      </c>
      <c r="R1736" s="50" t="s">
        <v>10</v>
      </c>
      <c r="S1736" s="50" t="s">
        <v>8073</v>
      </c>
      <c r="T1736" s="4" t="s">
        <v>8073</v>
      </c>
      <c r="U1736" s="4">
        <v>0.05</v>
      </c>
    </row>
    <row r="1737" spans="1:21" x14ac:dyDescent="0.25">
      <c r="A1737" s="44">
        <f>IF(IF(Helper_2!$C$3&lt;&gt;"",COUNTIF(G1737:H1737,"*"&amp;Helper_2!$C$3&amp;"*"),0)&gt;0,MAX($A$4:A1736)+1,0)</f>
        <v>0</v>
      </c>
      <c r="B1737" s="44">
        <v>1734</v>
      </c>
      <c r="C1737" s="44">
        <f>IF(E1737="","",IF(COUNTIF($G$4:G1737,G1737)=1,MAX($C$4:C1736)+1,""))</f>
        <v>1625</v>
      </c>
      <c r="D1737" s="44">
        <v>1734</v>
      </c>
      <c r="E1737" s="50" t="s">
        <v>4497</v>
      </c>
      <c r="F1737" s="50" t="s">
        <v>8070</v>
      </c>
      <c r="G1737" s="50" t="s">
        <v>2943</v>
      </c>
      <c r="H1737" s="50" t="s">
        <v>2943</v>
      </c>
      <c r="I1737" s="50" t="s">
        <v>2389</v>
      </c>
      <c r="J1737" s="50">
        <v>2158381</v>
      </c>
      <c r="K1737" s="50" t="s">
        <v>7</v>
      </c>
      <c r="L1737" s="50" t="s">
        <v>2661</v>
      </c>
      <c r="M1737" s="50" t="s">
        <v>143</v>
      </c>
      <c r="N1737" s="50" t="s">
        <v>6263</v>
      </c>
      <c r="O1737" s="50">
        <v>995816</v>
      </c>
      <c r="P1737" s="50" t="s">
        <v>6374</v>
      </c>
      <c r="Q1737" s="50" t="s">
        <v>76</v>
      </c>
      <c r="R1737" s="50" t="s">
        <v>10</v>
      </c>
      <c r="S1737" s="50" t="s">
        <v>8071</v>
      </c>
      <c r="T1737" s="4" t="s">
        <v>8071</v>
      </c>
      <c r="U1737" s="4">
        <v>0.05</v>
      </c>
    </row>
    <row r="1738" spans="1:21" x14ac:dyDescent="0.25">
      <c r="A1738" s="44">
        <f>IF(IF(Helper_2!$C$3&lt;&gt;"",COUNTIF(G1738:H1738,"*"&amp;Helper_2!$C$3&amp;"*"),0)&gt;0,MAX($A$4:A1737)+1,0)</f>
        <v>0</v>
      </c>
      <c r="B1738" s="44">
        <v>1735</v>
      </c>
      <c r="C1738" s="44">
        <f>IF(E1738="","",IF(COUNTIF($G$4:G1738,G1738)=1,MAX($C$4:C1737)+1,""))</f>
        <v>1626</v>
      </c>
      <c r="D1738" s="44">
        <v>1735</v>
      </c>
      <c r="E1738" s="50" t="s">
        <v>5190</v>
      </c>
      <c r="F1738" s="50" t="s">
        <v>9183</v>
      </c>
      <c r="G1738" s="50" t="s">
        <v>2068</v>
      </c>
      <c r="H1738" s="50" t="s">
        <v>2068</v>
      </c>
      <c r="I1738" s="50" t="s">
        <v>2389</v>
      </c>
      <c r="J1738" s="50">
        <v>2158377</v>
      </c>
      <c r="K1738" s="50" t="s">
        <v>7</v>
      </c>
      <c r="L1738" s="50" t="s">
        <v>9</v>
      </c>
      <c r="M1738" s="50" t="s">
        <v>143</v>
      </c>
      <c r="N1738" s="50" t="s">
        <v>6267</v>
      </c>
      <c r="O1738" s="50">
        <v>994067</v>
      </c>
      <c r="P1738" s="50" t="s">
        <v>6454</v>
      </c>
      <c r="Q1738" s="50" t="s">
        <v>3370</v>
      </c>
      <c r="R1738" s="50" t="s">
        <v>10</v>
      </c>
      <c r="S1738" s="50" t="s">
        <v>9184</v>
      </c>
      <c r="T1738" s="4" t="s">
        <v>9184</v>
      </c>
      <c r="U1738" s="4">
        <v>1.01</v>
      </c>
    </row>
    <row r="1739" spans="1:21" x14ac:dyDescent="0.25">
      <c r="A1739" s="44">
        <f>IF(IF(Helper_2!$C$3&lt;&gt;"",COUNTIF(G1739:H1739,"*"&amp;Helper_2!$C$3&amp;"*"),0)&gt;0,MAX($A$4:A1738)+1,0)</f>
        <v>0</v>
      </c>
      <c r="B1739" s="44">
        <v>1736</v>
      </c>
      <c r="C1739" s="44">
        <f>IF(E1739="","",IF(COUNTIF($G$4:G1739,G1739)=1,MAX($C$4:C1738)+1,""))</f>
        <v>1627</v>
      </c>
      <c r="D1739" s="44">
        <v>1736</v>
      </c>
      <c r="E1739" s="50" t="s">
        <v>4496</v>
      </c>
      <c r="F1739" s="50" t="s">
        <v>8068</v>
      </c>
      <c r="G1739" s="50" t="s">
        <v>2942</v>
      </c>
      <c r="H1739" s="50" t="s">
        <v>2942</v>
      </c>
      <c r="I1739" s="50" t="s">
        <v>2389</v>
      </c>
      <c r="J1739" s="50">
        <v>2158375</v>
      </c>
      <c r="K1739" s="50" t="s">
        <v>7</v>
      </c>
      <c r="L1739" s="50" t="s">
        <v>2661</v>
      </c>
      <c r="M1739" s="50" t="s">
        <v>143</v>
      </c>
      <c r="N1739" s="50" t="s">
        <v>6263</v>
      </c>
      <c r="O1739" s="50">
        <v>995816</v>
      </c>
      <c r="P1739" s="50" t="s">
        <v>6374</v>
      </c>
      <c r="Q1739" s="50" t="s">
        <v>707</v>
      </c>
      <c r="R1739" s="50" t="s">
        <v>10</v>
      </c>
      <c r="S1739" s="50" t="s">
        <v>8069</v>
      </c>
      <c r="T1739" s="4" t="s">
        <v>8069</v>
      </c>
      <c r="U1739" s="4">
        <v>0.02</v>
      </c>
    </row>
    <row r="1740" spans="1:21" x14ac:dyDescent="0.25">
      <c r="A1740" s="44">
        <f>IF(IF(Helper_2!$C$3&lt;&gt;"",COUNTIF(G1740:H1740,"*"&amp;Helper_2!$C$3&amp;"*"),0)&gt;0,MAX($A$4:A1739)+1,0)</f>
        <v>0</v>
      </c>
      <c r="B1740" s="44">
        <v>1737</v>
      </c>
      <c r="C1740" s="44">
        <f>IF(E1740="","",IF(COUNTIF($G$4:G1740,G1740)=1,MAX($C$4:C1739)+1,""))</f>
        <v>1628</v>
      </c>
      <c r="D1740" s="44">
        <v>1737</v>
      </c>
      <c r="E1740" s="50" t="s">
        <v>5192</v>
      </c>
      <c r="F1740" s="50" t="s">
        <v>9187</v>
      </c>
      <c r="G1740" s="50" t="s">
        <v>2070</v>
      </c>
      <c r="H1740" s="50" t="s">
        <v>2070</v>
      </c>
      <c r="I1740" s="50" t="s">
        <v>2389</v>
      </c>
      <c r="J1740" s="50">
        <v>2158374</v>
      </c>
      <c r="K1740" s="50" t="s">
        <v>7</v>
      </c>
      <c r="L1740" s="50" t="s">
        <v>9</v>
      </c>
      <c r="M1740" s="50" t="s">
        <v>143</v>
      </c>
      <c r="N1740" s="50" t="s">
        <v>6267</v>
      </c>
      <c r="O1740" s="50">
        <v>994067</v>
      </c>
      <c r="P1740" s="50" t="s">
        <v>6454</v>
      </c>
      <c r="Q1740" s="50" t="s">
        <v>3371</v>
      </c>
      <c r="R1740" s="50" t="s">
        <v>10</v>
      </c>
      <c r="S1740" s="50" t="s">
        <v>9188</v>
      </c>
      <c r="T1740" s="4" t="s">
        <v>9188</v>
      </c>
      <c r="U1740" s="4">
        <v>0.32</v>
      </c>
    </row>
    <row r="1741" spans="1:21" x14ac:dyDescent="0.25">
      <c r="A1741" s="44">
        <f>IF(IF(Helper_2!$C$3&lt;&gt;"",COUNTIF(G1741:H1741,"*"&amp;Helper_2!$C$3&amp;"*"),0)&gt;0,MAX($A$4:A1740)+1,0)</f>
        <v>0</v>
      </c>
      <c r="B1741" s="44">
        <v>1738</v>
      </c>
      <c r="C1741" s="44">
        <f>IF(E1741="","",IF(COUNTIF($G$4:G1741,G1741)=1,MAX($C$4:C1740)+1,""))</f>
        <v>1629</v>
      </c>
      <c r="D1741" s="44">
        <v>1738</v>
      </c>
      <c r="E1741" s="50" t="s">
        <v>5140</v>
      </c>
      <c r="F1741" s="50" t="s">
        <v>9110</v>
      </c>
      <c r="G1741" s="50" t="s">
        <v>2029</v>
      </c>
      <c r="H1741" s="50" t="s">
        <v>2029</v>
      </c>
      <c r="I1741" s="50" t="s">
        <v>2389</v>
      </c>
      <c r="J1741" s="50">
        <v>2158366</v>
      </c>
      <c r="K1741" s="50" t="s">
        <v>7</v>
      </c>
      <c r="L1741" s="50" t="s">
        <v>9</v>
      </c>
      <c r="M1741" s="50" t="s">
        <v>143</v>
      </c>
      <c r="N1741" s="50" t="s">
        <v>6272</v>
      </c>
      <c r="O1741" s="50">
        <v>1046809</v>
      </c>
      <c r="P1741" s="50" t="s">
        <v>11913</v>
      </c>
      <c r="Q1741" s="50" t="s">
        <v>786</v>
      </c>
      <c r="R1741" s="50" t="s">
        <v>10</v>
      </c>
      <c r="S1741" s="50" t="s">
        <v>9111</v>
      </c>
      <c r="T1741" s="4" t="s">
        <v>9111</v>
      </c>
      <c r="U1741" s="4">
        <v>0.01</v>
      </c>
    </row>
    <row r="1742" spans="1:21" x14ac:dyDescent="0.25">
      <c r="A1742" s="44">
        <f>IF(IF(Helper_2!$C$3&lt;&gt;"",COUNTIF(G1742:H1742,"*"&amp;Helper_2!$C$3&amp;"*"),0)&gt;0,MAX($A$4:A1741)+1,0)</f>
        <v>0</v>
      </c>
      <c r="B1742" s="44">
        <v>1739</v>
      </c>
      <c r="C1742" s="44">
        <f>IF(E1742="","",IF(COUNTIF($G$4:G1742,G1742)=1,MAX($C$4:C1741)+1,""))</f>
        <v>1630</v>
      </c>
      <c r="D1742" s="44">
        <v>1739</v>
      </c>
      <c r="E1742" s="50" t="s">
        <v>5139</v>
      </c>
      <c r="F1742" s="50" t="s">
        <v>9108</v>
      </c>
      <c r="G1742" s="50" t="s">
        <v>2028</v>
      </c>
      <c r="H1742" s="50" t="s">
        <v>2028</v>
      </c>
      <c r="I1742" s="50" t="s">
        <v>2389</v>
      </c>
      <c r="J1742" s="50">
        <v>2158363</v>
      </c>
      <c r="K1742" s="50" t="s">
        <v>7</v>
      </c>
      <c r="L1742" s="50" t="s">
        <v>9</v>
      </c>
      <c r="M1742" s="50" t="s">
        <v>143</v>
      </c>
      <c r="N1742" s="50" t="s">
        <v>6272</v>
      </c>
      <c r="O1742" s="50">
        <v>1046809</v>
      </c>
      <c r="P1742" s="50" t="s">
        <v>11913</v>
      </c>
      <c r="Q1742" s="50" t="s">
        <v>785</v>
      </c>
      <c r="R1742" s="50" t="s">
        <v>10</v>
      </c>
      <c r="S1742" s="50" t="s">
        <v>9109</v>
      </c>
      <c r="T1742" s="4" t="s">
        <v>9109</v>
      </c>
      <c r="U1742" s="4">
        <v>0.01</v>
      </c>
    </row>
    <row r="1743" spans="1:21" x14ac:dyDescent="0.25">
      <c r="A1743" s="44">
        <f>IF(IF(Helper_2!$C$3&lt;&gt;"",COUNTIF(G1743:H1743,"*"&amp;Helper_2!$C$3&amp;"*"),0)&gt;0,MAX($A$4:A1742)+1,0)</f>
        <v>0</v>
      </c>
      <c r="B1743" s="44">
        <v>1740</v>
      </c>
      <c r="C1743" s="44">
        <f>IF(E1743="","",IF(COUNTIF($G$4:G1743,G1743)=1,MAX($C$4:C1742)+1,""))</f>
        <v>1631</v>
      </c>
      <c r="D1743" s="44">
        <v>1740</v>
      </c>
      <c r="E1743" s="50" t="s">
        <v>5138</v>
      </c>
      <c r="F1743" s="50" t="s">
        <v>9106</v>
      </c>
      <c r="G1743" s="50" t="s">
        <v>2027</v>
      </c>
      <c r="H1743" s="50" t="s">
        <v>2027</v>
      </c>
      <c r="I1743" s="50" t="s">
        <v>2389</v>
      </c>
      <c r="J1743" s="50">
        <v>2158361</v>
      </c>
      <c r="K1743" s="50" t="s">
        <v>7</v>
      </c>
      <c r="L1743" s="50" t="s">
        <v>9</v>
      </c>
      <c r="M1743" s="50" t="s">
        <v>143</v>
      </c>
      <c r="N1743" s="50" t="s">
        <v>6272</v>
      </c>
      <c r="O1743" s="50">
        <v>1046809</v>
      </c>
      <c r="P1743" s="50" t="s">
        <v>11913</v>
      </c>
      <c r="Q1743" s="50" t="s">
        <v>784</v>
      </c>
      <c r="R1743" s="50" t="s">
        <v>15</v>
      </c>
      <c r="S1743" s="50" t="s">
        <v>9107</v>
      </c>
      <c r="T1743" s="4" t="s">
        <v>9107</v>
      </c>
      <c r="U1743" s="4">
        <v>0.48</v>
      </c>
    </row>
    <row r="1744" spans="1:21" x14ac:dyDescent="0.25">
      <c r="A1744" s="44">
        <f>IF(IF(Helper_2!$C$3&lt;&gt;"",COUNTIF(G1744:H1744,"*"&amp;Helper_2!$C$3&amp;"*"),0)&gt;0,MAX($A$4:A1743)+1,0)</f>
        <v>0</v>
      </c>
      <c r="B1744" s="44">
        <v>1741</v>
      </c>
      <c r="C1744" s="44">
        <f>IF(E1744="","",IF(COUNTIF($G$4:G1744,G1744)=1,MAX($C$4:C1743)+1,""))</f>
        <v>1632</v>
      </c>
      <c r="D1744" s="44">
        <v>1741</v>
      </c>
      <c r="E1744" s="50" t="s">
        <v>4495</v>
      </c>
      <c r="F1744" s="50" t="s">
        <v>8067</v>
      </c>
      <c r="G1744" s="50" t="s">
        <v>1616</v>
      </c>
      <c r="H1744" s="50" t="s">
        <v>1616</v>
      </c>
      <c r="I1744" s="50" t="s">
        <v>2389</v>
      </c>
      <c r="J1744" s="50">
        <v>2158359</v>
      </c>
      <c r="K1744" s="50" t="s">
        <v>7</v>
      </c>
      <c r="L1744" s="50" t="s">
        <v>9</v>
      </c>
      <c r="M1744" s="50" t="s">
        <v>143</v>
      </c>
      <c r="N1744" s="50" t="s">
        <v>6390</v>
      </c>
      <c r="O1744" s="50">
        <v>995816</v>
      </c>
      <c r="P1744" s="50" t="s">
        <v>6374</v>
      </c>
      <c r="Q1744" s="50" t="s">
        <v>476</v>
      </c>
      <c r="R1744" s="50" t="s">
        <v>15</v>
      </c>
      <c r="S1744" s="50" t="s">
        <v>11914</v>
      </c>
      <c r="T1744" s="4" t="s">
        <v>11914</v>
      </c>
      <c r="U1744" s="4">
        <v>0</v>
      </c>
    </row>
    <row r="1745" spans="1:21" x14ac:dyDescent="0.25">
      <c r="A1745" s="44">
        <f>IF(IF(Helper_2!$C$3&lt;&gt;"",COUNTIF(G1745:H1745,"*"&amp;Helper_2!$C$3&amp;"*"),0)&gt;0,MAX($A$4:A1744)+1,0)</f>
        <v>0</v>
      </c>
      <c r="B1745" s="44">
        <v>1742</v>
      </c>
      <c r="C1745" s="44">
        <f>IF(E1745="","",IF(COUNTIF($G$4:G1745,G1745)=1,MAX($C$4:C1744)+1,""))</f>
        <v>1633</v>
      </c>
      <c r="D1745" s="44">
        <v>1742</v>
      </c>
      <c r="E1745" s="50" t="s">
        <v>4163</v>
      </c>
      <c r="F1745" s="50" t="s">
        <v>7457</v>
      </c>
      <c r="G1745" s="50" t="s">
        <v>1397</v>
      </c>
      <c r="H1745" s="50" t="s">
        <v>1397</v>
      </c>
      <c r="I1745" s="50" t="s">
        <v>2389</v>
      </c>
      <c r="J1745" s="50">
        <v>2158354</v>
      </c>
      <c r="K1745" s="50" t="s">
        <v>7</v>
      </c>
      <c r="L1745" s="50" t="s">
        <v>2661</v>
      </c>
      <c r="M1745" s="50" t="s">
        <v>143</v>
      </c>
      <c r="N1745" s="50" t="s">
        <v>6272</v>
      </c>
      <c r="O1745" s="50">
        <v>1046812</v>
      </c>
      <c r="P1745" s="50" t="s">
        <v>6484</v>
      </c>
      <c r="Q1745" s="50" t="s">
        <v>311</v>
      </c>
      <c r="R1745" s="50" t="s">
        <v>15</v>
      </c>
      <c r="S1745" s="50" t="s">
        <v>7458</v>
      </c>
      <c r="T1745" s="4" t="s">
        <v>7458</v>
      </c>
      <c r="U1745" s="4">
        <v>0.36</v>
      </c>
    </row>
    <row r="1746" spans="1:21" x14ac:dyDescent="0.25">
      <c r="A1746" s="44">
        <f>IF(IF(Helper_2!$C$3&lt;&gt;"",COUNTIF(G1746:H1746,"*"&amp;Helper_2!$C$3&amp;"*"),0)&gt;0,MAX($A$4:A1745)+1,0)</f>
        <v>0</v>
      </c>
      <c r="B1746" s="44">
        <v>1743</v>
      </c>
      <c r="C1746" s="44">
        <f>IF(E1746="","",IF(COUNTIF($G$4:G1746,G1746)=1,MAX($C$4:C1745)+1,""))</f>
        <v>1634</v>
      </c>
      <c r="D1746" s="44">
        <v>1743</v>
      </c>
      <c r="E1746" s="50" t="s">
        <v>4826</v>
      </c>
      <c r="F1746" s="50" t="s">
        <v>8621</v>
      </c>
      <c r="G1746" s="50" t="s">
        <v>1814</v>
      </c>
      <c r="H1746" s="50" t="s">
        <v>1814</v>
      </c>
      <c r="I1746" s="50" t="s">
        <v>2389</v>
      </c>
      <c r="J1746" s="50">
        <v>2158346</v>
      </c>
      <c r="K1746" s="50" t="s">
        <v>7</v>
      </c>
      <c r="L1746" s="50" t="s">
        <v>9</v>
      </c>
      <c r="M1746" s="50" t="s">
        <v>143</v>
      </c>
      <c r="N1746" s="50" t="s">
        <v>143</v>
      </c>
      <c r="O1746" s="50">
        <v>1046829</v>
      </c>
      <c r="P1746" s="50" t="s">
        <v>6455</v>
      </c>
      <c r="Q1746" s="50" t="s">
        <v>622</v>
      </c>
      <c r="R1746" s="50" t="s">
        <v>10</v>
      </c>
      <c r="S1746" s="50" t="s">
        <v>8622</v>
      </c>
      <c r="T1746" s="4" t="s">
        <v>8622</v>
      </c>
      <c r="U1746" s="4">
        <v>0.223</v>
      </c>
    </row>
    <row r="1747" spans="1:21" x14ac:dyDescent="0.25">
      <c r="A1747" s="44">
        <f>IF(IF(Helper_2!$C$3&lt;&gt;"",COUNTIF(G1747:H1747,"*"&amp;Helper_2!$C$3&amp;"*"),0)&gt;0,MAX($A$4:A1746)+1,0)</f>
        <v>0</v>
      </c>
      <c r="B1747" s="44">
        <v>1744</v>
      </c>
      <c r="C1747" s="44">
        <f>IF(E1747="","",IF(COUNTIF($G$4:G1747,G1747)=1,MAX($C$4:C1746)+1,""))</f>
        <v>1635</v>
      </c>
      <c r="D1747" s="44">
        <v>1744</v>
      </c>
      <c r="E1747" s="50" t="s">
        <v>4825</v>
      </c>
      <c r="F1747" s="50" t="s">
        <v>8619</v>
      </c>
      <c r="G1747" s="50" t="s">
        <v>3144</v>
      </c>
      <c r="H1747" s="50" t="s">
        <v>3144</v>
      </c>
      <c r="I1747" s="50" t="s">
        <v>2389</v>
      </c>
      <c r="J1747" s="50">
        <v>2158343</v>
      </c>
      <c r="K1747" s="50" t="s">
        <v>7</v>
      </c>
      <c r="L1747" s="50" t="s">
        <v>2661</v>
      </c>
      <c r="M1747" s="50" t="s">
        <v>143</v>
      </c>
      <c r="N1747" s="50" t="s">
        <v>6263</v>
      </c>
      <c r="O1747" s="50">
        <v>1046829</v>
      </c>
      <c r="P1747" s="50" t="s">
        <v>6455</v>
      </c>
      <c r="Q1747" s="50" t="s">
        <v>3145</v>
      </c>
      <c r="R1747" s="50" t="s">
        <v>15</v>
      </c>
      <c r="S1747" s="50" t="s">
        <v>8620</v>
      </c>
      <c r="T1747" s="4" t="s">
        <v>8620</v>
      </c>
      <c r="U1747" s="4">
        <v>0.86</v>
      </c>
    </row>
    <row r="1748" spans="1:21" x14ac:dyDescent="0.25">
      <c r="A1748" s="44">
        <f>IF(IF(Helper_2!$C$3&lt;&gt;"",COUNTIF(G1748:H1748,"*"&amp;Helper_2!$C$3&amp;"*"),0)&gt;0,MAX($A$4:A1747)+1,0)</f>
        <v>0</v>
      </c>
      <c r="B1748" s="44">
        <v>1745</v>
      </c>
      <c r="C1748" s="44">
        <f>IF(E1748="","",IF(COUNTIF($G$4:G1748,G1748)=1,MAX($C$4:C1747)+1,""))</f>
        <v>1636</v>
      </c>
      <c r="D1748" s="44">
        <v>1745</v>
      </c>
      <c r="E1748" s="50" t="s">
        <v>4824</v>
      </c>
      <c r="F1748" s="50" t="s">
        <v>8617</v>
      </c>
      <c r="G1748" s="50" t="s">
        <v>1813</v>
      </c>
      <c r="H1748" s="50" t="s">
        <v>1813</v>
      </c>
      <c r="I1748" s="50" t="s">
        <v>2389</v>
      </c>
      <c r="J1748" s="50">
        <v>2158341</v>
      </c>
      <c r="K1748" s="50" t="s">
        <v>7</v>
      </c>
      <c r="L1748" s="50" t="s">
        <v>9</v>
      </c>
      <c r="M1748" s="50" t="s">
        <v>143</v>
      </c>
      <c r="N1748" s="50" t="s">
        <v>6263</v>
      </c>
      <c r="O1748" s="50">
        <v>1046829</v>
      </c>
      <c r="P1748" s="50" t="s">
        <v>6455</v>
      </c>
      <c r="Q1748" s="50" t="s">
        <v>621</v>
      </c>
      <c r="R1748" s="50" t="s">
        <v>15</v>
      </c>
      <c r="S1748" s="50" t="s">
        <v>8618</v>
      </c>
      <c r="T1748" s="4" t="s">
        <v>8618</v>
      </c>
      <c r="U1748" s="4">
        <v>0.86</v>
      </c>
    </row>
    <row r="1749" spans="1:21" x14ac:dyDescent="0.25">
      <c r="A1749" s="44">
        <f>IF(IF(Helper_2!$C$3&lt;&gt;"",COUNTIF(G1749:H1749,"*"&amp;Helper_2!$C$3&amp;"*"),0)&gt;0,MAX($A$4:A1748)+1,0)</f>
        <v>0</v>
      </c>
      <c r="B1749" s="44">
        <v>1746</v>
      </c>
      <c r="C1749" s="44">
        <f>IF(E1749="","",IF(COUNTIF($G$4:G1749,G1749)=1,MAX($C$4:C1748)+1,""))</f>
        <v>1637</v>
      </c>
      <c r="D1749" s="44">
        <v>1746</v>
      </c>
      <c r="E1749" s="50" t="s">
        <v>4823</v>
      </c>
      <c r="F1749" s="50" t="s">
        <v>8615</v>
      </c>
      <c r="G1749" s="50" t="s">
        <v>3142</v>
      </c>
      <c r="H1749" s="50" t="s">
        <v>3142</v>
      </c>
      <c r="I1749" s="50" t="s">
        <v>2389</v>
      </c>
      <c r="J1749" s="50">
        <v>2158331</v>
      </c>
      <c r="K1749" s="50" t="s">
        <v>7</v>
      </c>
      <c r="L1749" s="50" t="s">
        <v>2661</v>
      </c>
      <c r="M1749" s="50" t="s">
        <v>143</v>
      </c>
      <c r="N1749" s="50" t="s">
        <v>6263</v>
      </c>
      <c r="O1749" s="50">
        <v>1046829</v>
      </c>
      <c r="P1749" s="50" t="s">
        <v>6455</v>
      </c>
      <c r="Q1749" s="50" t="s">
        <v>3143</v>
      </c>
      <c r="R1749" s="50" t="s">
        <v>15</v>
      </c>
      <c r="S1749" s="50" t="s">
        <v>8616</v>
      </c>
      <c r="T1749" s="4" t="s">
        <v>8616</v>
      </c>
      <c r="U1749" s="4">
        <v>0.86</v>
      </c>
    </row>
    <row r="1750" spans="1:21" x14ac:dyDescent="0.25">
      <c r="A1750" s="44">
        <f>IF(IF(Helper_2!$C$3&lt;&gt;"",COUNTIF(G1750:H1750,"*"&amp;Helper_2!$C$3&amp;"*"),0)&gt;0,MAX($A$4:A1749)+1,0)</f>
        <v>0</v>
      </c>
      <c r="B1750" s="44">
        <v>1747</v>
      </c>
      <c r="C1750" s="44">
        <f>IF(E1750="","",IF(COUNTIF($G$4:G1750,G1750)=1,MAX($C$4:C1749)+1,""))</f>
        <v>1638</v>
      </c>
      <c r="D1750" s="44">
        <v>1747</v>
      </c>
      <c r="E1750" s="50" t="s">
        <v>4224</v>
      </c>
      <c r="F1750" s="50" t="s">
        <v>7576</v>
      </c>
      <c r="G1750" s="50" t="s">
        <v>2784</v>
      </c>
      <c r="H1750" s="50" t="s">
        <v>2784</v>
      </c>
      <c r="I1750" s="50" t="s">
        <v>2389</v>
      </c>
      <c r="J1750" s="50">
        <v>2158225</v>
      </c>
      <c r="K1750" s="50" t="s">
        <v>7</v>
      </c>
      <c r="L1750" s="50" t="s">
        <v>2656</v>
      </c>
      <c r="M1750" s="50" t="s">
        <v>143</v>
      </c>
      <c r="N1750" s="50" t="s">
        <v>6272</v>
      </c>
      <c r="O1750" s="50">
        <v>1046823</v>
      </c>
      <c r="P1750" s="50" t="s">
        <v>6496</v>
      </c>
      <c r="Q1750" s="50" t="s">
        <v>2785</v>
      </c>
      <c r="R1750" s="50" t="s">
        <v>15</v>
      </c>
      <c r="S1750" s="50" t="s">
        <v>7577</v>
      </c>
      <c r="T1750" s="4" t="s">
        <v>7577</v>
      </c>
      <c r="U1750" s="4">
        <v>0.33</v>
      </c>
    </row>
    <row r="1751" spans="1:21" x14ac:dyDescent="0.25">
      <c r="A1751" s="44">
        <f>IF(IF(Helper_2!$C$3&lt;&gt;"",COUNTIF(G1751:H1751,"*"&amp;Helper_2!$C$3&amp;"*"),0)&gt;0,MAX($A$4:A1750)+1,0)</f>
        <v>0</v>
      </c>
      <c r="B1751" s="44">
        <v>1748</v>
      </c>
      <c r="C1751" s="44">
        <f>IF(E1751="","",IF(COUNTIF($G$4:G1751,G1751)=1,MAX($C$4:C1750)+1,""))</f>
        <v>1639</v>
      </c>
      <c r="D1751" s="44">
        <v>1748</v>
      </c>
      <c r="E1751" s="50" t="s">
        <v>4975</v>
      </c>
      <c r="F1751" s="50" t="s">
        <v>8838</v>
      </c>
      <c r="G1751" s="50" t="s">
        <v>1932</v>
      </c>
      <c r="H1751" s="50" t="s">
        <v>1932</v>
      </c>
      <c r="I1751" s="50" t="s">
        <v>2389</v>
      </c>
      <c r="J1751" s="50">
        <v>2158214</v>
      </c>
      <c r="K1751" s="50" t="s">
        <v>7</v>
      </c>
      <c r="L1751" s="50" t="s">
        <v>9</v>
      </c>
      <c r="M1751" s="50" t="s">
        <v>143</v>
      </c>
      <c r="N1751" s="50" t="s">
        <v>6263</v>
      </c>
      <c r="O1751" s="50">
        <v>995209</v>
      </c>
      <c r="P1751" s="50" t="s">
        <v>11535</v>
      </c>
      <c r="Q1751" s="50" t="s">
        <v>700</v>
      </c>
      <c r="R1751" s="50" t="s">
        <v>15</v>
      </c>
      <c r="S1751" s="50" t="s">
        <v>8839</v>
      </c>
      <c r="T1751" s="4" t="s">
        <v>8839</v>
      </c>
      <c r="U1751" s="4">
        <v>0.24</v>
      </c>
    </row>
    <row r="1752" spans="1:21" x14ac:dyDescent="0.25">
      <c r="A1752" s="44">
        <f>IF(IF(Helper_2!$C$3&lt;&gt;"",COUNTIF(G1752:H1752,"*"&amp;Helper_2!$C$3&amp;"*"),0)&gt;0,MAX($A$4:A1751)+1,0)</f>
        <v>0</v>
      </c>
      <c r="B1752" s="44">
        <v>1749</v>
      </c>
      <c r="C1752" s="44">
        <f>IF(E1752="","",IF(COUNTIF($G$4:G1752,G1752)=1,MAX($C$4:C1751)+1,""))</f>
        <v>1640</v>
      </c>
      <c r="D1752" s="44">
        <v>1749</v>
      </c>
      <c r="E1752" s="50" t="s">
        <v>4973</v>
      </c>
      <c r="F1752" s="50" t="s">
        <v>8834</v>
      </c>
      <c r="G1752" s="50" t="s">
        <v>1930</v>
      </c>
      <c r="H1752" s="50" t="s">
        <v>1930</v>
      </c>
      <c r="I1752" s="50" t="s">
        <v>2389</v>
      </c>
      <c r="J1752" s="50">
        <v>2158207</v>
      </c>
      <c r="K1752" s="50" t="s">
        <v>7</v>
      </c>
      <c r="L1752" s="50" t="s">
        <v>9</v>
      </c>
      <c r="M1752" s="50" t="s">
        <v>143</v>
      </c>
      <c r="N1752" s="50" t="s">
        <v>6263</v>
      </c>
      <c r="O1752" s="50">
        <v>995209</v>
      </c>
      <c r="P1752" s="50" t="s">
        <v>11535</v>
      </c>
      <c r="Q1752" s="50" t="s">
        <v>698</v>
      </c>
      <c r="R1752" s="50" t="s">
        <v>15</v>
      </c>
      <c r="S1752" s="50" t="s">
        <v>8835</v>
      </c>
      <c r="T1752" s="4" t="s">
        <v>8835</v>
      </c>
      <c r="U1752" s="4">
        <v>0.01</v>
      </c>
    </row>
    <row r="1753" spans="1:21" x14ac:dyDescent="0.25">
      <c r="A1753" s="44">
        <f>IF(IF(Helper_2!$C$3&lt;&gt;"",COUNTIF(G1753:H1753,"*"&amp;Helper_2!$C$3&amp;"*"),0)&gt;0,MAX($A$4:A1752)+1,0)</f>
        <v>0</v>
      </c>
      <c r="B1753" s="44">
        <v>1750</v>
      </c>
      <c r="C1753" s="44">
        <f>IF(E1753="","",IF(COUNTIF($G$4:G1753,G1753)=1,MAX($C$4:C1752)+1,""))</f>
        <v>1641</v>
      </c>
      <c r="D1753" s="44">
        <v>1750</v>
      </c>
      <c r="E1753" s="50" t="s">
        <v>11915</v>
      </c>
      <c r="F1753" s="50" t="s">
        <v>8684</v>
      </c>
      <c r="G1753" s="50" t="s">
        <v>1846</v>
      </c>
      <c r="H1753" s="50" t="s">
        <v>1846</v>
      </c>
      <c r="I1753" s="50" t="s">
        <v>2389</v>
      </c>
      <c r="J1753" s="50">
        <v>2158200</v>
      </c>
      <c r="K1753" s="50" t="s">
        <v>7</v>
      </c>
      <c r="L1753" s="50" t="s">
        <v>9</v>
      </c>
      <c r="M1753" s="50" t="s">
        <v>143</v>
      </c>
      <c r="N1753" s="50" t="s">
        <v>6390</v>
      </c>
      <c r="O1753" s="50">
        <v>997172</v>
      </c>
      <c r="P1753" s="50" t="s">
        <v>11291</v>
      </c>
      <c r="Q1753" s="50" t="s">
        <v>707</v>
      </c>
      <c r="R1753" s="50" t="s">
        <v>15</v>
      </c>
      <c r="S1753" s="50" t="s">
        <v>11916</v>
      </c>
      <c r="T1753" s="4" t="s">
        <v>8685</v>
      </c>
      <c r="U1753" s="4">
        <v>0.32</v>
      </c>
    </row>
    <row r="1754" spans="1:21" x14ac:dyDescent="0.25">
      <c r="A1754" s="44">
        <f>IF(IF(Helper_2!$C$3&lt;&gt;"",COUNTIF(G1754:H1754,"*"&amp;Helper_2!$C$3&amp;"*"),0)&gt;0,MAX($A$4:A1753)+1,0)</f>
        <v>0</v>
      </c>
      <c r="B1754" s="44">
        <v>1751</v>
      </c>
      <c r="C1754" s="44">
        <f>IF(E1754="","",IF(COUNTIF($G$4:G1754,G1754)=1,MAX($C$4:C1753)+1,""))</f>
        <v>1642</v>
      </c>
      <c r="D1754" s="44">
        <v>1751</v>
      </c>
      <c r="E1754" s="50" t="s">
        <v>4971</v>
      </c>
      <c r="F1754" s="50" t="s">
        <v>8830</v>
      </c>
      <c r="G1754" s="50" t="s">
        <v>1928</v>
      </c>
      <c r="H1754" s="50" t="s">
        <v>1928</v>
      </c>
      <c r="I1754" s="50" t="s">
        <v>2389</v>
      </c>
      <c r="J1754" s="50">
        <v>2158196</v>
      </c>
      <c r="K1754" s="50" t="s">
        <v>7</v>
      </c>
      <c r="L1754" s="50" t="s">
        <v>9</v>
      </c>
      <c r="M1754" s="50" t="s">
        <v>143</v>
      </c>
      <c r="N1754" s="50" t="s">
        <v>6263</v>
      </c>
      <c r="O1754" s="50">
        <v>995209</v>
      </c>
      <c r="P1754" s="50" t="s">
        <v>11535</v>
      </c>
      <c r="Q1754" s="50" t="s">
        <v>696</v>
      </c>
      <c r="R1754" s="50" t="s">
        <v>15</v>
      </c>
      <c r="S1754" s="50" t="s">
        <v>8831</v>
      </c>
      <c r="T1754" s="4" t="s">
        <v>8831</v>
      </c>
      <c r="U1754" s="4">
        <v>0.15</v>
      </c>
    </row>
    <row r="1755" spans="1:21" x14ac:dyDescent="0.25">
      <c r="A1755" s="44">
        <f>IF(IF(Helper_2!$C$3&lt;&gt;"",COUNTIF(G1755:H1755,"*"&amp;Helper_2!$C$3&amp;"*"),0)&gt;0,MAX($A$4:A1754)+1,0)</f>
        <v>0</v>
      </c>
      <c r="B1755" s="44">
        <v>1752</v>
      </c>
      <c r="C1755" s="44">
        <f>IF(E1755="","",IF(COUNTIF($G$4:G1755,G1755)=1,MAX($C$4:C1754)+1,""))</f>
        <v>1643</v>
      </c>
      <c r="D1755" s="44">
        <v>1752</v>
      </c>
      <c r="E1755" s="50" t="s">
        <v>4969</v>
      </c>
      <c r="F1755" s="50" t="s">
        <v>8826</v>
      </c>
      <c r="G1755" s="50" t="s">
        <v>1926</v>
      </c>
      <c r="H1755" s="50" t="s">
        <v>1926</v>
      </c>
      <c r="I1755" s="50" t="s">
        <v>2389</v>
      </c>
      <c r="J1755" s="50">
        <v>2158187</v>
      </c>
      <c r="K1755" s="50" t="s">
        <v>7</v>
      </c>
      <c r="L1755" s="50" t="s">
        <v>9</v>
      </c>
      <c r="M1755" s="50" t="s">
        <v>143</v>
      </c>
      <c r="N1755" s="50" t="s">
        <v>6263</v>
      </c>
      <c r="O1755" s="50">
        <v>995209</v>
      </c>
      <c r="P1755" s="50" t="s">
        <v>11535</v>
      </c>
      <c r="Q1755" s="50" t="s">
        <v>694</v>
      </c>
      <c r="R1755" s="50" t="s">
        <v>15</v>
      </c>
      <c r="S1755" s="50" t="s">
        <v>8827</v>
      </c>
      <c r="T1755" s="4" t="s">
        <v>8827</v>
      </c>
      <c r="U1755" s="4">
        <v>0.2</v>
      </c>
    </row>
    <row r="1756" spans="1:21" x14ac:dyDescent="0.25">
      <c r="A1756" s="44">
        <f>IF(IF(Helper_2!$C$3&lt;&gt;"",COUNTIF(G1756:H1756,"*"&amp;Helper_2!$C$3&amp;"*"),0)&gt;0,MAX($A$4:A1755)+1,0)</f>
        <v>0</v>
      </c>
      <c r="B1756" s="44">
        <v>1753</v>
      </c>
      <c r="C1756" s="44">
        <f>IF(E1756="","",IF(COUNTIF($G$4:G1756,G1756)=1,MAX($C$4:C1755)+1,""))</f>
        <v>1644</v>
      </c>
      <c r="D1756" s="44">
        <v>1753</v>
      </c>
      <c r="E1756" s="50" t="s">
        <v>4890</v>
      </c>
      <c r="F1756" s="50" t="s">
        <v>8717</v>
      </c>
      <c r="G1756" s="50" t="s">
        <v>1864</v>
      </c>
      <c r="H1756" s="50" t="s">
        <v>1864</v>
      </c>
      <c r="I1756" s="50" t="s">
        <v>2389</v>
      </c>
      <c r="J1756" s="50">
        <v>2158173</v>
      </c>
      <c r="K1756" s="50" t="s">
        <v>7</v>
      </c>
      <c r="L1756" s="50" t="s">
        <v>9</v>
      </c>
      <c r="M1756" s="50" t="s">
        <v>143</v>
      </c>
      <c r="N1756" s="50" t="s">
        <v>6272</v>
      </c>
      <c r="O1756" s="50">
        <v>995215</v>
      </c>
      <c r="P1756" s="50" t="s">
        <v>6486</v>
      </c>
      <c r="Q1756" s="50" t="s">
        <v>652</v>
      </c>
      <c r="R1756" s="50" t="s">
        <v>15</v>
      </c>
      <c r="S1756" s="50" t="s">
        <v>8718</v>
      </c>
      <c r="T1756" s="4" t="s">
        <v>8718</v>
      </c>
      <c r="U1756" s="4">
        <v>0.3</v>
      </c>
    </row>
    <row r="1757" spans="1:21" x14ac:dyDescent="0.25">
      <c r="A1757" s="44">
        <f>IF(IF(Helper_2!$C$3&lt;&gt;"",COUNTIF(G1757:H1757,"*"&amp;Helper_2!$C$3&amp;"*"),0)&gt;0,MAX($A$4:A1756)+1,0)</f>
        <v>0</v>
      </c>
      <c r="B1757" s="44">
        <v>1754</v>
      </c>
      <c r="C1757" s="44">
        <f>IF(E1757="","",IF(COUNTIF($G$4:G1757,G1757)=1,MAX($C$4:C1756)+1,""))</f>
        <v>1645</v>
      </c>
      <c r="D1757" s="44">
        <v>1754</v>
      </c>
      <c r="E1757" s="50" t="s">
        <v>4889</v>
      </c>
      <c r="F1757" s="50" t="s">
        <v>8715</v>
      </c>
      <c r="G1757" s="50" t="s">
        <v>1863</v>
      </c>
      <c r="H1757" s="50" t="s">
        <v>1863</v>
      </c>
      <c r="I1757" s="50" t="s">
        <v>2389</v>
      </c>
      <c r="J1757" s="50">
        <v>2158170</v>
      </c>
      <c r="K1757" s="50" t="s">
        <v>7</v>
      </c>
      <c r="L1757" s="50" t="s">
        <v>9</v>
      </c>
      <c r="M1757" s="50" t="s">
        <v>143</v>
      </c>
      <c r="N1757" s="50" t="s">
        <v>6272</v>
      </c>
      <c r="O1757" s="50">
        <v>995215</v>
      </c>
      <c r="P1757" s="50" t="s">
        <v>6486</v>
      </c>
      <c r="Q1757" s="50" t="s">
        <v>651</v>
      </c>
      <c r="R1757" s="50" t="s">
        <v>15</v>
      </c>
      <c r="S1757" s="50" t="s">
        <v>8716</v>
      </c>
      <c r="T1757" s="4" t="s">
        <v>8716</v>
      </c>
      <c r="U1757" s="4">
        <v>0.3</v>
      </c>
    </row>
    <row r="1758" spans="1:21" x14ac:dyDescent="0.25">
      <c r="A1758" s="44">
        <f>IF(IF(Helper_2!$C$3&lt;&gt;"",COUNTIF(G1758:H1758,"*"&amp;Helper_2!$C$3&amp;"*"),0)&gt;0,MAX($A$4:A1757)+1,0)</f>
        <v>0</v>
      </c>
      <c r="B1758" s="44">
        <v>1755</v>
      </c>
      <c r="C1758" s="44">
        <f>IF(E1758="","",IF(COUNTIF($G$4:G1758,G1758)=1,MAX($C$4:C1757)+1,""))</f>
        <v>1646</v>
      </c>
      <c r="D1758" s="44">
        <v>1755</v>
      </c>
      <c r="E1758" s="50" t="s">
        <v>4888</v>
      </c>
      <c r="F1758" s="50" t="s">
        <v>8713</v>
      </c>
      <c r="G1758" s="50" t="s">
        <v>1862</v>
      </c>
      <c r="H1758" s="50" t="s">
        <v>1862</v>
      </c>
      <c r="I1758" s="50" t="s">
        <v>2389</v>
      </c>
      <c r="J1758" s="50">
        <v>2158167</v>
      </c>
      <c r="K1758" s="50" t="s">
        <v>7</v>
      </c>
      <c r="L1758" s="50" t="s">
        <v>9</v>
      </c>
      <c r="M1758" s="50" t="s">
        <v>143</v>
      </c>
      <c r="N1758" s="50" t="s">
        <v>6272</v>
      </c>
      <c r="O1758" s="50">
        <v>995215</v>
      </c>
      <c r="P1758" s="50" t="s">
        <v>6486</v>
      </c>
      <c r="Q1758" s="50" t="s">
        <v>650</v>
      </c>
      <c r="R1758" s="50" t="s">
        <v>15</v>
      </c>
      <c r="S1758" s="50" t="s">
        <v>8714</v>
      </c>
      <c r="T1758" s="4" t="s">
        <v>8714</v>
      </c>
      <c r="U1758" s="4">
        <v>0.3</v>
      </c>
    </row>
    <row r="1759" spans="1:21" x14ac:dyDescent="0.25">
      <c r="A1759" s="44">
        <f>IF(IF(Helper_2!$C$3&lt;&gt;"",COUNTIF(G1759:H1759,"*"&amp;Helper_2!$C$3&amp;"*"),0)&gt;0,MAX($A$4:A1758)+1,0)</f>
        <v>0</v>
      </c>
      <c r="B1759" s="44">
        <v>1756</v>
      </c>
      <c r="C1759" s="44">
        <f>IF(E1759="","",IF(COUNTIF($G$4:G1759,G1759)=1,MAX($C$4:C1758)+1,""))</f>
        <v>1647</v>
      </c>
      <c r="D1759" s="44">
        <v>1756</v>
      </c>
      <c r="E1759" s="50" t="s">
        <v>4910</v>
      </c>
      <c r="F1759" s="50" t="s">
        <v>8744</v>
      </c>
      <c r="G1759" s="50" t="s">
        <v>1882</v>
      </c>
      <c r="H1759" s="50" t="s">
        <v>1882</v>
      </c>
      <c r="I1759" s="50" t="s">
        <v>2389</v>
      </c>
      <c r="J1759" s="50">
        <v>2158161</v>
      </c>
      <c r="K1759" s="50" t="s">
        <v>7</v>
      </c>
      <c r="L1759" s="50" t="s">
        <v>9</v>
      </c>
      <c r="M1759" s="50" t="s">
        <v>143</v>
      </c>
      <c r="N1759" s="50" t="s">
        <v>88</v>
      </c>
      <c r="O1759" s="50">
        <v>1046815</v>
      </c>
      <c r="P1759" s="50" t="s">
        <v>6395</v>
      </c>
      <c r="Q1759" s="50" t="s">
        <v>3191</v>
      </c>
      <c r="R1759" s="50" t="s">
        <v>15</v>
      </c>
      <c r="S1759" s="50" t="s">
        <v>11917</v>
      </c>
      <c r="T1759" s="4" t="s">
        <v>11917</v>
      </c>
      <c r="U1759" s="4">
        <v>0</v>
      </c>
    </row>
    <row r="1760" spans="1:21" x14ac:dyDescent="0.25">
      <c r="A1760" s="44">
        <f>IF(IF(Helper_2!$C$3&lt;&gt;"",COUNTIF(G1760:H1760,"*"&amp;Helper_2!$C$3&amp;"*"),0)&gt;0,MAX($A$4:A1759)+1,0)</f>
        <v>0</v>
      </c>
      <c r="B1760" s="44">
        <v>1757</v>
      </c>
      <c r="C1760" s="44">
        <f>IF(E1760="","",IF(COUNTIF($G$4:G1760,G1760)=1,MAX($C$4:C1759)+1,""))</f>
        <v>1648</v>
      </c>
      <c r="D1760" s="44">
        <v>1757</v>
      </c>
      <c r="E1760" s="50" t="s">
        <v>5338</v>
      </c>
      <c r="F1760" s="50" t="s">
        <v>9418</v>
      </c>
      <c r="G1760" s="50" t="s">
        <v>2164</v>
      </c>
      <c r="H1760" s="50" t="s">
        <v>2164</v>
      </c>
      <c r="I1760" s="50" t="s">
        <v>2389</v>
      </c>
      <c r="J1760" s="50">
        <v>2158148</v>
      </c>
      <c r="K1760" s="50" t="s">
        <v>7</v>
      </c>
      <c r="L1760" s="50" t="s">
        <v>9</v>
      </c>
      <c r="M1760" s="50" t="s">
        <v>143</v>
      </c>
      <c r="N1760" s="50" t="s">
        <v>6272</v>
      </c>
      <c r="O1760" s="50">
        <v>963905</v>
      </c>
      <c r="P1760" s="50" t="s">
        <v>6488</v>
      </c>
      <c r="Q1760" s="50" t="s">
        <v>41</v>
      </c>
      <c r="R1760" s="50" t="s">
        <v>15</v>
      </c>
      <c r="S1760" s="50" t="s">
        <v>9419</v>
      </c>
      <c r="T1760" s="4" t="s">
        <v>9419</v>
      </c>
      <c r="U1760" s="4">
        <v>1</v>
      </c>
    </row>
    <row r="1761" spans="1:21" x14ac:dyDescent="0.25">
      <c r="A1761" s="44">
        <f>IF(IF(Helper_2!$C$3&lt;&gt;"",COUNTIF(G1761:H1761,"*"&amp;Helper_2!$C$3&amp;"*"),0)&gt;0,MAX($A$4:A1760)+1,0)</f>
        <v>0</v>
      </c>
      <c r="B1761" s="44">
        <v>1758</v>
      </c>
      <c r="C1761" s="44">
        <f>IF(E1761="","",IF(COUNTIF($G$4:G1761,G1761)=1,MAX($C$4:C1760)+1,""))</f>
        <v>1649</v>
      </c>
      <c r="D1761" s="44">
        <v>1758</v>
      </c>
      <c r="E1761" s="50" t="s">
        <v>5111</v>
      </c>
      <c r="F1761" s="50" t="s">
        <v>9059</v>
      </c>
      <c r="G1761" s="50" t="s">
        <v>2013</v>
      </c>
      <c r="H1761" s="50" t="s">
        <v>2013</v>
      </c>
      <c r="I1761" s="50" t="s">
        <v>2389</v>
      </c>
      <c r="J1761" s="50">
        <v>2158143</v>
      </c>
      <c r="K1761" s="50" t="s">
        <v>7</v>
      </c>
      <c r="L1761" s="50" t="s">
        <v>9</v>
      </c>
      <c r="M1761" s="50" t="s">
        <v>143</v>
      </c>
      <c r="N1761" s="50" t="s">
        <v>88</v>
      </c>
      <c r="O1761" s="50">
        <v>1046805</v>
      </c>
      <c r="P1761" s="50" t="s">
        <v>6453</v>
      </c>
      <c r="Q1761" s="50" t="s">
        <v>772</v>
      </c>
      <c r="R1761" s="50" t="s">
        <v>10</v>
      </c>
      <c r="S1761" s="50" t="s">
        <v>9060</v>
      </c>
      <c r="T1761" s="4" t="s">
        <v>9060</v>
      </c>
      <c r="U1761" s="4">
        <v>0.09</v>
      </c>
    </row>
    <row r="1762" spans="1:21" x14ac:dyDescent="0.25">
      <c r="A1762" s="44">
        <f>IF(IF(Helper_2!$C$3&lt;&gt;"",COUNTIF(G1762:H1762,"*"&amp;Helper_2!$C$3&amp;"*"),0)&gt;0,MAX($A$4:A1761)+1,0)</f>
        <v>0</v>
      </c>
      <c r="B1762" s="44">
        <v>1759</v>
      </c>
      <c r="C1762" s="44">
        <f>IF(E1762="","",IF(COUNTIF($G$4:G1762,G1762)=1,MAX($C$4:C1761)+1,""))</f>
        <v>1650</v>
      </c>
      <c r="D1762" s="44">
        <v>1759</v>
      </c>
      <c r="E1762" s="50" t="s">
        <v>4542</v>
      </c>
      <c r="F1762" s="50" t="s">
        <v>8151</v>
      </c>
      <c r="G1762" s="50" t="s">
        <v>1644</v>
      </c>
      <c r="H1762" s="50" t="s">
        <v>1644</v>
      </c>
      <c r="I1762" s="50" t="s">
        <v>2389</v>
      </c>
      <c r="J1762" s="50">
        <v>2158127</v>
      </c>
      <c r="K1762" s="50" t="s">
        <v>7</v>
      </c>
      <c r="L1762" s="50" t="s">
        <v>275</v>
      </c>
      <c r="M1762" s="50" t="s">
        <v>143</v>
      </c>
      <c r="N1762" s="50" t="s">
        <v>88</v>
      </c>
      <c r="O1762" s="50">
        <v>1046581</v>
      </c>
      <c r="P1762" s="50" t="s">
        <v>6372</v>
      </c>
      <c r="Q1762" s="50" t="s">
        <v>500</v>
      </c>
      <c r="R1762" s="50" t="s">
        <v>15</v>
      </c>
      <c r="S1762" s="50" t="s">
        <v>8152</v>
      </c>
      <c r="T1762" s="4" t="s">
        <v>8152</v>
      </c>
      <c r="U1762" s="4">
        <v>0.86</v>
      </c>
    </row>
    <row r="1763" spans="1:21" x14ac:dyDescent="0.25">
      <c r="A1763" s="44">
        <f>IF(IF(Helper_2!$C$3&lt;&gt;"",COUNTIF(G1763:H1763,"*"&amp;Helper_2!$C$3&amp;"*"),0)&gt;0,MAX($A$4:A1762)+1,0)</f>
        <v>0</v>
      </c>
      <c r="B1763" s="44">
        <v>1760</v>
      </c>
      <c r="C1763" s="44">
        <f>IF(E1763="","",IF(COUNTIF($G$4:G1763,G1763)=1,MAX($C$4:C1762)+1,""))</f>
        <v>1651</v>
      </c>
      <c r="D1763" s="44">
        <v>1760</v>
      </c>
      <c r="E1763" s="50" t="s">
        <v>4541</v>
      </c>
      <c r="F1763" s="50" t="s">
        <v>8149</v>
      </c>
      <c r="G1763" s="50" t="s">
        <v>1643</v>
      </c>
      <c r="H1763" s="50" t="s">
        <v>1643</v>
      </c>
      <c r="I1763" s="50" t="s">
        <v>2389</v>
      </c>
      <c r="J1763" s="50">
        <v>2158122</v>
      </c>
      <c r="K1763" s="50" t="s">
        <v>7</v>
      </c>
      <c r="L1763" s="50" t="s">
        <v>275</v>
      </c>
      <c r="M1763" s="50" t="s">
        <v>143</v>
      </c>
      <c r="N1763" s="50" t="s">
        <v>88</v>
      </c>
      <c r="O1763" s="50">
        <v>1046581</v>
      </c>
      <c r="P1763" s="50" t="s">
        <v>6372</v>
      </c>
      <c r="Q1763" s="50" t="s">
        <v>499</v>
      </c>
      <c r="R1763" s="50" t="s">
        <v>15</v>
      </c>
      <c r="S1763" s="50" t="s">
        <v>8150</v>
      </c>
      <c r="T1763" s="4" t="s">
        <v>8150</v>
      </c>
      <c r="U1763" s="4">
        <v>0.86</v>
      </c>
    </row>
    <row r="1764" spans="1:21" x14ac:dyDescent="0.25">
      <c r="A1764" s="44">
        <f>IF(IF(Helper_2!$C$3&lt;&gt;"",COUNTIF(G1764:H1764,"*"&amp;Helper_2!$C$3&amp;"*"),0)&gt;0,MAX($A$4:A1763)+1,0)</f>
        <v>0</v>
      </c>
      <c r="B1764" s="44">
        <v>1761</v>
      </c>
      <c r="C1764" s="44">
        <f>IF(E1764="","",IF(COUNTIF($G$4:G1764,G1764)=1,MAX($C$4:C1763)+1,""))</f>
        <v>1652</v>
      </c>
      <c r="D1764" s="44">
        <v>1761</v>
      </c>
      <c r="E1764" s="50" t="s">
        <v>5108</v>
      </c>
      <c r="F1764" s="50" t="s">
        <v>9051</v>
      </c>
      <c r="G1764" s="50" t="s">
        <v>2010</v>
      </c>
      <c r="H1764" s="50" t="s">
        <v>2010</v>
      </c>
      <c r="I1764" s="50" t="s">
        <v>2389</v>
      </c>
      <c r="J1764" s="50">
        <v>2158111</v>
      </c>
      <c r="K1764" s="50" t="s">
        <v>7</v>
      </c>
      <c r="L1764" s="50" t="s">
        <v>9</v>
      </c>
      <c r="M1764" s="50" t="s">
        <v>143</v>
      </c>
      <c r="N1764" s="50" t="s">
        <v>6272</v>
      </c>
      <c r="O1764" s="50">
        <v>999722</v>
      </c>
      <c r="P1764" s="50" t="s">
        <v>6326</v>
      </c>
      <c r="Q1764" s="50" t="s">
        <v>769</v>
      </c>
      <c r="R1764" s="50" t="s">
        <v>15</v>
      </c>
      <c r="S1764" s="50" t="s">
        <v>9052</v>
      </c>
      <c r="T1764" s="4" t="s">
        <v>9052</v>
      </c>
      <c r="U1764" s="4">
        <v>1.58</v>
      </c>
    </row>
    <row r="1765" spans="1:21" x14ac:dyDescent="0.25">
      <c r="A1765" s="44">
        <f>IF(IF(Helper_2!$C$3&lt;&gt;"",COUNTIF(G1765:H1765,"*"&amp;Helper_2!$C$3&amp;"*"),0)&gt;0,MAX($A$4:A1764)+1,0)</f>
        <v>0</v>
      </c>
      <c r="B1765" s="44">
        <v>1762</v>
      </c>
      <c r="C1765" s="44">
        <f>IF(E1765="","",IF(COUNTIF($G$4:G1765,G1765)=1,MAX($C$4:C1764)+1,""))</f>
        <v>1653</v>
      </c>
      <c r="D1765" s="44">
        <v>1762</v>
      </c>
      <c r="E1765" s="50" t="s">
        <v>4882</v>
      </c>
      <c r="F1765" s="50" t="s">
        <v>8706</v>
      </c>
      <c r="G1765" s="50" t="s">
        <v>1857</v>
      </c>
      <c r="H1765" s="50" t="s">
        <v>1857</v>
      </c>
      <c r="I1765" s="50" t="s">
        <v>2389</v>
      </c>
      <c r="J1765" s="50">
        <v>2158083</v>
      </c>
      <c r="K1765" s="50" t="s">
        <v>7</v>
      </c>
      <c r="L1765" s="50" t="s">
        <v>9</v>
      </c>
      <c r="M1765" s="50" t="s">
        <v>143</v>
      </c>
      <c r="N1765" s="50" t="s">
        <v>6261</v>
      </c>
      <c r="O1765" s="50">
        <v>1046804</v>
      </c>
      <c r="P1765" s="50" t="s">
        <v>6469</v>
      </c>
      <c r="Q1765" s="50" t="s">
        <v>648</v>
      </c>
      <c r="R1765" s="50" t="s">
        <v>10</v>
      </c>
      <c r="S1765" s="50" t="s">
        <v>8707</v>
      </c>
      <c r="T1765" s="4" t="s">
        <v>8707</v>
      </c>
      <c r="U1765" s="4">
        <v>7.0000000000000007E-2</v>
      </c>
    </row>
    <row r="1766" spans="1:21" x14ac:dyDescent="0.25">
      <c r="A1766" s="44">
        <f>IF(IF(Helper_2!$C$3&lt;&gt;"",COUNTIF(G1766:H1766,"*"&amp;Helper_2!$C$3&amp;"*"),0)&gt;0,MAX($A$4:A1765)+1,0)</f>
        <v>0</v>
      </c>
      <c r="B1766" s="44">
        <v>1763</v>
      </c>
      <c r="C1766" s="44">
        <f>IF(E1766="","",IF(COUNTIF($G$4:G1766,G1766)=1,MAX($C$4:C1765)+1,""))</f>
        <v>1654</v>
      </c>
      <c r="D1766" s="44">
        <v>1763</v>
      </c>
      <c r="E1766" s="50" t="s">
        <v>4987</v>
      </c>
      <c r="F1766" s="50" t="s">
        <v>8863</v>
      </c>
      <c r="G1766" s="50" t="s">
        <v>1942</v>
      </c>
      <c r="H1766" s="50" t="s">
        <v>1942</v>
      </c>
      <c r="I1766" s="50" t="s">
        <v>2389</v>
      </c>
      <c r="J1766" s="50">
        <v>2158073</v>
      </c>
      <c r="K1766" s="50" t="s">
        <v>7</v>
      </c>
      <c r="L1766" s="50" t="s">
        <v>9</v>
      </c>
      <c r="M1766" s="50" t="s">
        <v>143</v>
      </c>
      <c r="N1766" s="50" t="s">
        <v>6272</v>
      </c>
      <c r="O1766" s="50">
        <v>1046802</v>
      </c>
      <c r="P1766" s="50" t="s">
        <v>6451</v>
      </c>
      <c r="Q1766" s="50" t="s">
        <v>709</v>
      </c>
      <c r="R1766" s="50" t="s">
        <v>10</v>
      </c>
      <c r="S1766" s="50" t="s">
        <v>8864</v>
      </c>
      <c r="T1766" s="4" t="s">
        <v>8864</v>
      </c>
      <c r="U1766" s="4">
        <v>0.12</v>
      </c>
    </row>
    <row r="1767" spans="1:21" x14ac:dyDescent="0.25">
      <c r="A1767" s="44">
        <f>IF(IF(Helper_2!$C$3&lt;&gt;"",COUNTIF(G1767:H1767,"*"&amp;Helper_2!$C$3&amp;"*"),0)&gt;0,MAX($A$4:A1766)+1,0)</f>
        <v>0</v>
      </c>
      <c r="B1767" s="44">
        <v>1764</v>
      </c>
      <c r="C1767" s="44">
        <f>IF(E1767="","",IF(COUNTIF($G$4:G1767,G1767)=1,MAX($C$4:C1766)+1,""))</f>
        <v>1655</v>
      </c>
      <c r="D1767" s="44">
        <v>1764</v>
      </c>
      <c r="E1767" s="50" t="s">
        <v>5272</v>
      </c>
      <c r="F1767" s="50" t="s">
        <v>9301</v>
      </c>
      <c r="G1767" s="50" t="s">
        <v>2112</v>
      </c>
      <c r="H1767" s="50" t="s">
        <v>2112</v>
      </c>
      <c r="I1767" s="50" t="s">
        <v>2389</v>
      </c>
      <c r="J1767" s="50">
        <v>2157994</v>
      </c>
      <c r="K1767" s="50" t="s">
        <v>7</v>
      </c>
      <c r="L1767" s="50" t="s">
        <v>9</v>
      </c>
      <c r="M1767" s="50" t="s">
        <v>143</v>
      </c>
      <c r="N1767" s="50" t="s">
        <v>6407</v>
      </c>
      <c r="O1767" s="50">
        <v>994515</v>
      </c>
      <c r="P1767" s="50" t="s">
        <v>6288</v>
      </c>
      <c r="Q1767" s="50" t="s">
        <v>850</v>
      </c>
      <c r="R1767" s="50" t="s">
        <v>10</v>
      </c>
      <c r="S1767" s="50" t="s">
        <v>9302</v>
      </c>
      <c r="T1767" s="4" t="s">
        <v>9302</v>
      </c>
      <c r="U1767" s="4">
        <v>0.11</v>
      </c>
    </row>
    <row r="1768" spans="1:21" x14ac:dyDescent="0.25">
      <c r="A1768" s="44">
        <f>IF(IF(Helper_2!$C$3&lt;&gt;"",COUNTIF(G1768:H1768,"*"&amp;Helper_2!$C$3&amp;"*"),0)&gt;0,MAX($A$4:A1767)+1,0)</f>
        <v>0</v>
      </c>
      <c r="B1768" s="44">
        <v>1765</v>
      </c>
      <c r="C1768" s="44">
        <f>IF(E1768="","",IF(COUNTIF($G$4:G1768,G1768)=1,MAX($C$4:C1767)+1,""))</f>
        <v>1656</v>
      </c>
      <c r="D1768" s="44">
        <v>1765</v>
      </c>
      <c r="E1768" s="50" t="s">
        <v>4324</v>
      </c>
      <c r="F1768" s="50" t="s">
        <v>7759</v>
      </c>
      <c r="G1768" s="50" t="s">
        <v>1504</v>
      </c>
      <c r="H1768" s="50" t="s">
        <v>1504</v>
      </c>
      <c r="I1768" s="50" t="s">
        <v>2389</v>
      </c>
      <c r="J1768" s="50">
        <v>2157969</v>
      </c>
      <c r="K1768" s="50" t="s">
        <v>7</v>
      </c>
      <c r="L1768" s="50" t="s">
        <v>9</v>
      </c>
      <c r="M1768" s="50" t="s">
        <v>143</v>
      </c>
      <c r="N1768" s="50" t="s">
        <v>6272</v>
      </c>
      <c r="O1768" s="50">
        <v>1046798</v>
      </c>
      <c r="P1768" s="50" t="s">
        <v>6481</v>
      </c>
      <c r="Q1768" s="50" t="s">
        <v>394</v>
      </c>
      <c r="R1768" s="50" t="s">
        <v>15</v>
      </c>
      <c r="S1768" s="50" t="s">
        <v>7760</v>
      </c>
      <c r="T1768" s="4" t="s">
        <v>7760</v>
      </c>
      <c r="U1768" s="4">
        <v>1.01</v>
      </c>
    </row>
    <row r="1769" spans="1:21" x14ac:dyDescent="0.25">
      <c r="A1769" s="44">
        <f>IF(IF(Helper_2!$C$3&lt;&gt;"",COUNTIF(G1769:H1769,"*"&amp;Helper_2!$C$3&amp;"*"),0)&gt;0,MAX($A$4:A1768)+1,0)</f>
        <v>0</v>
      </c>
      <c r="B1769" s="44">
        <v>1766</v>
      </c>
      <c r="C1769" s="44">
        <f>IF(E1769="","",IF(COUNTIF($G$4:G1769,G1769)=1,MAX($C$4:C1768)+1,""))</f>
        <v>1657</v>
      </c>
      <c r="D1769" s="44">
        <v>1766</v>
      </c>
      <c r="E1769" s="50" t="s">
        <v>4032</v>
      </c>
      <c r="F1769" s="50" t="s">
        <v>7237</v>
      </c>
      <c r="G1769" s="50" t="s">
        <v>2672</v>
      </c>
      <c r="H1769" s="50" t="s">
        <v>2672</v>
      </c>
      <c r="I1769" s="50" t="s">
        <v>2389</v>
      </c>
      <c r="J1769" s="50">
        <v>2157965</v>
      </c>
      <c r="K1769" s="50" t="s">
        <v>7</v>
      </c>
      <c r="L1769" s="50" t="s">
        <v>2661</v>
      </c>
      <c r="M1769" s="50" t="s">
        <v>143</v>
      </c>
      <c r="N1769" s="50" t="s">
        <v>6261</v>
      </c>
      <c r="O1769" s="50">
        <v>994031</v>
      </c>
      <c r="P1769" s="50" t="s">
        <v>6321</v>
      </c>
      <c r="Q1769" s="50" t="s">
        <v>2673</v>
      </c>
      <c r="R1769" s="50" t="s">
        <v>15</v>
      </c>
      <c r="S1769" s="50" t="s">
        <v>7238</v>
      </c>
      <c r="T1769" s="4" t="s">
        <v>7238</v>
      </c>
      <c r="U1769" s="4">
        <v>8.2799999999999994</v>
      </c>
    </row>
    <row r="1770" spans="1:21" x14ac:dyDescent="0.25">
      <c r="A1770" s="44">
        <f>IF(IF(Helper_2!$C$3&lt;&gt;"",COUNTIF(G1770:H1770,"*"&amp;Helper_2!$C$3&amp;"*"),0)&gt;0,MAX($A$4:A1769)+1,0)</f>
        <v>0</v>
      </c>
      <c r="B1770" s="44">
        <v>1767</v>
      </c>
      <c r="C1770" s="44">
        <f>IF(E1770="","",IF(COUNTIF($G$4:G1770,G1770)=1,MAX($C$4:C1769)+1,""))</f>
        <v>1658</v>
      </c>
      <c r="D1770" s="44">
        <v>1767</v>
      </c>
      <c r="E1770" s="50" t="s">
        <v>4281</v>
      </c>
      <c r="F1770" s="50" t="s">
        <v>7680</v>
      </c>
      <c r="G1770" s="50" t="s">
        <v>1473</v>
      </c>
      <c r="H1770" s="50" t="s">
        <v>1473</v>
      </c>
      <c r="I1770" s="50" t="s">
        <v>2389</v>
      </c>
      <c r="J1770" s="50">
        <v>2157957</v>
      </c>
      <c r="K1770" s="50" t="s">
        <v>7</v>
      </c>
      <c r="L1770" s="50" t="s">
        <v>9</v>
      </c>
      <c r="M1770" s="50" t="s">
        <v>143</v>
      </c>
      <c r="N1770" s="50" t="s">
        <v>6272</v>
      </c>
      <c r="O1770" s="50">
        <v>1046791</v>
      </c>
      <c r="P1770" s="50" t="s">
        <v>6412</v>
      </c>
      <c r="Q1770" s="50" t="s">
        <v>366</v>
      </c>
      <c r="R1770" s="50" t="s">
        <v>15</v>
      </c>
      <c r="S1770" s="50" t="s">
        <v>7681</v>
      </c>
      <c r="T1770" s="4" t="s">
        <v>7681</v>
      </c>
      <c r="U1770" s="4">
        <v>1.1499999999999999</v>
      </c>
    </row>
    <row r="1771" spans="1:21" x14ac:dyDescent="0.25">
      <c r="A1771" s="44">
        <f>IF(IF(Helper_2!$C$3&lt;&gt;"",COUNTIF(G1771:H1771,"*"&amp;Helper_2!$C$3&amp;"*"),0)&gt;0,MAX($A$4:A1770)+1,0)</f>
        <v>0</v>
      </c>
      <c r="B1771" s="44">
        <v>1768</v>
      </c>
      <c r="C1771" s="44">
        <f>IF(E1771="","",IF(COUNTIF($G$4:G1771,G1771)=1,MAX($C$4:C1770)+1,""))</f>
        <v>1659</v>
      </c>
      <c r="D1771" s="44">
        <v>1768</v>
      </c>
      <c r="E1771" s="50" t="s">
        <v>5724</v>
      </c>
      <c r="F1771" s="50" t="s">
        <v>10025</v>
      </c>
      <c r="G1771" s="50" t="s">
        <v>2380</v>
      </c>
      <c r="H1771" s="50" t="s">
        <v>2380</v>
      </c>
      <c r="I1771" s="50" t="s">
        <v>2389</v>
      </c>
      <c r="J1771" s="50">
        <v>2157951</v>
      </c>
      <c r="K1771" s="50" t="s">
        <v>7</v>
      </c>
      <c r="L1771" s="50" t="s">
        <v>9</v>
      </c>
      <c r="M1771" s="50" t="s">
        <v>143</v>
      </c>
      <c r="N1771" s="50" t="s">
        <v>6272</v>
      </c>
      <c r="O1771" s="50">
        <v>993964</v>
      </c>
      <c r="P1771" s="50" t="s">
        <v>6512</v>
      </c>
      <c r="Q1771" s="50" t="s">
        <v>1029</v>
      </c>
      <c r="R1771" s="50" t="s">
        <v>15</v>
      </c>
      <c r="S1771" s="50" t="s">
        <v>10026</v>
      </c>
      <c r="T1771" s="4" t="s">
        <v>10026</v>
      </c>
      <c r="U1771" s="4">
        <v>1.4</v>
      </c>
    </row>
    <row r="1772" spans="1:21" x14ac:dyDescent="0.25">
      <c r="A1772" s="44">
        <f>IF(IF(Helper_2!$C$3&lt;&gt;"",COUNTIF(G1772:H1772,"*"&amp;Helper_2!$C$3&amp;"*"),0)&gt;0,MAX($A$4:A1771)+1,0)</f>
        <v>0</v>
      </c>
      <c r="B1772" s="44">
        <v>1769</v>
      </c>
      <c r="C1772" s="44">
        <f>IF(E1772="","",IF(COUNTIF($G$4:G1772,G1772)=1,MAX($C$4:C1771)+1,""))</f>
        <v>1660</v>
      </c>
      <c r="D1772" s="44">
        <v>1769</v>
      </c>
      <c r="E1772" s="50" t="s">
        <v>5315</v>
      </c>
      <c r="F1772" s="50" t="s">
        <v>9377</v>
      </c>
      <c r="G1772" s="50" t="s">
        <v>2145</v>
      </c>
      <c r="H1772" s="50" t="s">
        <v>2145</v>
      </c>
      <c r="I1772" s="50" t="s">
        <v>2389</v>
      </c>
      <c r="J1772" s="50">
        <v>2157935</v>
      </c>
      <c r="K1772" s="50" t="s">
        <v>7</v>
      </c>
      <c r="L1772" s="50" t="s">
        <v>9</v>
      </c>
      <c r="M1772" s="50" t="s">
        <v>143</v>
      </c>
      <c r="N1772" s="50" t="s">
        <v>6272</v>
      </c>
      <c r="O1772" s="50">
        <v>1046787</v>
      </c>
      <c r="P1772" s="50" t="s">
        <v>6490</v>
      </c>
      <c r="Q1772" s="50" t="s">
        <v>874</v>
      </c>
      <c r="R1772" s="50" t="s">
        <v>15</v>
      </c>
      <c r="S1772" s="50" t="s">
        <v>9378</v>
      </c>
      <c r="T1772" s="4" t="s">
        <v>9378</v>
      </c>
      <c r="U1772" s="4">
        <v>0.5</v>
      </c>
    </row>
    <row r="1773" spans="1:21" x14ac:dyDescent="0.25">
      <c r="A1773" s="44">
        <f>IF(IF(Helper_2!$C$3&lt;&gt;"",COUNTIF(G1773:H1773,"*"&amp;Helper_2!$C$3&amp;"*"),0)&gt;0,MAX($A$4:A1772)+1,0)</f>
        <v>0</v>
      </c>
      <c r="B1773" s="44">
        <v>1770</v>
      </c>
      <c r="C1773" s="44">
        <f>IF(E1773="","",IF(COUNTIF($G$4:G1773,G1773)=1,MAX($C$4:C1772)+1,""))</f>
        <v>1661</v>
      </c>
      <c r="D1773" s="44">
        <v>1770</v>
      </c>
      <c r="E1773" s="50" t="s">
        <v>5314</v>
      </c>
      <c r="F1773" s="50" t="s">
        <v>9375</v>
      </c>
      <c r="G1773" s="50" t="s">
        <v>2144</v>
      </c>
      <c r="H1773" s="50" t="s">
        <v>2144</v>
      </c>
      <c r="I1773" s="50" t="s">
        <v>2389</v>
      </c>
      <c r="J1773" s="50">
        <v>2157933</v>
      </c>
      <c r="K1773" s="50" t="s">
        <v>7</v>
      </c>
      <c r="L1773" s="50" t="s">
        <v>9</v>
      </c>
      <c r="M1773" s="50" t="s">
        <v>143</v>
      </c>
      <c r="N1773" s="50" t="s">
        <v>6272</v>
      </c>
      <c r="O1773" s="50">
        <v>1046787</v>
      </c>
      <c r="P1773" s="50" t="s">
        <v>6490</v>
      </c>
      <c r="Q1773" s="50" t="s">
        <v>873</v>
      </c>
      <c r="R1773" s="50" t="s">
        <v>15</v>
      </c>
      <c r="S1773" s="50" t="s">
        <v>9376</v>
      </c>
      <c r="T1773" s="4" t="s">
        <v>9376</v>
      </c>
      <c r="U1773" s="4">
        <v>1.5</v>
      </c>
    </row>
    <row r="1774" spans="1:21" x14ac:dyDescent="0.25">
      <c r="A1774" s="44">
        <f>IF(IF(Helper_2!$C$3&lt;&gt;"",COUNTIF(G1774:H1774,"*"&amp;Helper_2!$C$3&amp;"*"),0)&gt;0,MAX($A$4:A1773)+1,0)</f>
        <v>0</v>
      </c>
      <c r="B1774" s="44">
        <v>1771</v>
      </c>
      <c r="C1774" s="44">
        <f>IF(E1774="","",IF(COUNTIF($G$4:G1774,G1774)=1,MAX($C$4:C1773)+1,""))</f>
        <v>1662</v>
      </c>
      <c r="D1774" s="44">
        <v>1771</v>
      </c>
      <c r="E1774" s="50" t="s">
        <v>5313</v>
      </c>
      <c r="F1774" s="50" t="s">
        <v>9373</v>
      </c>
      <c r="G1774" s="50" t="s">
        <v>2143</v>
      </c>
      <c r="H1774" s="50" t="s">
        <v>2143</v>
      </c>
      <c r="I1774" s="50" t="s">
        <v>2389</v>
      </c>
      <c r="J1774" s="50">
        <v>2157926</v>
      </c>
      <c r="K1774" s="50" t="s">
        <v>7</v>
      </c>
      <c r="L1774" s="50" t="s">
        <v>9</v>
      </c>
      <c r="M1774" s="50" t="s">
        <v>143</v>
      </c>
      <c r="N1774" s="50" t="s">
        <v>6272</v>
      </c>
      <c r="O1774" s="50">
        <v>1046787</v>
      </c>
      <c r="P1774" s="50" t="s">
        <v>6490</v>
      </c>
      <c r="Q1774" s="50" t="s">
        <v>872</v>
      </c>
      <c r="R1774" s="50" t="s">
        <v>15</v>
      </c>
      <c r="S1774" s="50" t="s">
        <v>9374</v>
      </c>
      <c r="T1774" s="4" t="s">
        <v>9374</v>
      </c>
      <c r="U1774" s="4">
        <v>1</v>
      </c>
    </row>
    <row r="1775" spans="1:21" x14ac:dyDescent="0.25">
      <c r="A1775" s="44">
        <f>IF(IF(Helper_2!$C$3&lt;&gt;"",COUNTIF(G1775:H1775,"*"&amp;Helper_2!$C$3&amp;"*"),0)&gt;0,MAX($A$4:A1774)+1,0)</f>
        <v>0</v>
      </c>
      <c r="B1775" s="44">
        <v>1772</v>
      </c>
      <c r="C1775" s="44">
        <f>IF(E1775="","",IF(COUNTIF($G$4:G1775,G1775)=1,MAX($C$4:C1774)+1,""))</f>
        <v>1663</v>
      </c>
      <c r="D1775" s="44">
        <v>1772</v>
      </c>
      <c r="E1775" s="50" t="s">
        <v>5312</v>
      </c>
      <c r="F1775" s="50" t="s">
        <v>9371</v>
      </c>
      <c r="G1775" s="50" t="s">
        <v>2142</v>
      </c>
      <c r="H1775" s="50" t="s">
        <v>2142</v>
      </c>
      <c r="I1775" s="50" t="s">
        <v>2389</v>
      </c>
      <c r="J1775" s="50">
        <v>2157918</v>
      </c>
      <c r="K1775" s="50" t="s">
        <v>7</v>
      </c>
      <c r="L1775" s="50" t="s">
        <v>9</v>
      </c>
      <c r="M1775" s="50" t="s">
        <v>143</v>
      </c>
      <c r="N1775" s="50" t="s">
        <v>6272</v>
      </c>
      <c r="O1775" s="50">
        <v>1046787</v>
      </c>
      <c r="P1775" s="50" t="s">
        <v>6490</v>
      </c>
      <c r="Q1775" s="50" t="s">
        <v>871</v>
      </c>
      <c r="R1775" s="50" t="s">
        <v>15</v>
      </c>
      <c r="S1775" s="50" t="s">
        <v>9372</v>
      </c>
      <c r="T1775" s="4" t="s">
        <v>9372</v>
      </c>
      <c r="U1775" s="4">
        <v>1.5</v>
      </c>
    </row>
    <row r="1776" spans="1:21" x14ac:dyDescent="0.25">
      <c r="A1776" s="44">
        <f>IF(IF(Helper_2!$C$3&lt;&gt;"",COUNTIF(G1776:H1776,"*"&amp;Helper_2!$C$3&amp;"*"),0)&gt;0,MAX($A$4:A1775)+1,0)</f>
        <v>0</v>
      </c>
      <c r="B1776" s="44">
        <v>1773</v>
      </c>
      <c r="C1776" s="44">
        <f>IF(E1776="","",IF(COUNTIF($G$4:G1776,G1776)=1,MAX($C$4:C1775)+1,""))</f>
        <v>1664</v>
      </c>
      <c r="D1776" s="44">
        <v>1773</v>
      </c>
      <c r="E1776" s="50" t="s">
        <v>4136</v>
      </c>
      <c r="F1776" s="50" t="s">
        <v>7405</v>
      </c>
      <c r="G1776" s="50" t="s">
        <v>1381</v>
      </c>
      <c r="H1776" s="50" t="s">
        <v>1381</v>
      </c>
      <c r="I1776" s="50" t="s">
        <v>2389</v>
      </c>
      <c r="J1776" s="50">
        <v>2157905</v>
      </c>
      <c r="K1776" s="50" t="s">
        <v>7</v>
      </c>
      <c r="L1776" s="50" t="s">
        <v>9</v>
      </c>
      <c r="M1776" s="50" t="s">
        <v>143</v>
      </c>
      <c r="N1776" s="50" t="s">
        <v>6261</v>
      </c>
      <c r="O1776" s="50">
        <v>1038138</v>
      </c>
      <c r="P1776" s="50" t="s">
        <v>6427</v>
      </c>
      <c r="Q1776" s="50" t="s">
        <v>300</v>
      </c>
      <c r="R1776" s="50" t="s">
        <v>10</v>
      </c>
      <c r="S1776" s="50" t="s">
        <v>7406</v>
      </c>
      <c r="T1776" s="4" t="s">
        <v>7406</v>
      </c>
      <c r="U1776" s="4">
        <v>0.63</v>
      </c>
    </row>
    <row r="1777" spans="1:21" x14ac:dyDescent="0.25">
      <c r="A1777" s="44">
        <f>IF(IF(Helper_2!$C$3&lt;&gt;"",COUNTIF(G1777:H1777,"*"&amp;Helper_2!$C$3&amp;"*"),0)&gt;0,MAX($A$4:A1776)+1,0)</f>
        <v>0</v>
      </c>
      <c r="B1777" s="44">
        <v>1774</v>
      </c>
      <c r="C1777" s="44">
        <f>IF(E1777="","",IF(COUNTIF($G$4:G1777,G1777)=1,MAX($C$4:C1776)+1,""))</f>
        <v>1665</v>
      </c>
      <c r="D1777" s="44">
        <v>1774</v>
      </c>
      <c r="E1777" s="50" t="s">
        <v>4157</v>
      </c>
      <c r="F1777" s="50" t="s">
        <v>7445</v>
      </c>
      <c r="G1777" s="50" t="s">
        <v>1393</v>
      </c>
      <c r="H1777" s="50" t="s">
        <v>1393</v>
      </c>
      <c r="I1777" s="50" t="s">
        <v>2389</v>
      </c>
      <c r="J1777" s="50">
        <v>2157893</v>
      </c>
      <c r="K1777" s="50" t="s">
        <v>7</v>
      </c>
      <c r="L1777" s="50" t="s">
        <v>9</v>
      </c>
      <c r="M1777" s="50" t="s">
        <v>143</v>
      </c>
      <c r="N1777" s="50" t="s">
        <v>6261</v>
      </c>
      <c r="O1777" s="50">
        <v>1038138</v>
      </c>
      <c r="P1777" s="50" t="s">
        <v>6427</v>
      </c>
      <c r="Q1777" s="50" t="s">
        <v>310</v>
      </c>
      <c r="R1777" s="50" t="s">
        <v>15</v>
      </c>
      <c r="S1777" s="50" t="s">
        <v>7446</v>
      </c>
      <c r="T1777" s="4" t="s">
        <v>7446</v>
      </c>
      <c r="U1777" s="4">
        <v>1.1499999999999999</v>
      </c>
    </row>
    <row r="1778" spans="1:21" x14ac:dyDescent="0.25">
      <c r="A1778" s="44">
        <f>IF(IF(Helper_2!$C$3&lt;&gt;"",COUNTIF(G1778:H1778,"*"&amp;Helper_2!$C$3&amp;"*"),0)&gt;0,MAX($A$4:A1777)+1,0)</f>
        <v>0</v>
      </c>
      <c r="B1778" s="44">
        <v>1775</v>
      </c>
      <c r="C1778" s="44">
        <f>IF(E1778="","",IF(COUNTIF($G$4:G1778,G1778)=1,MAX($C$4:C1777)+1,""))</f>
        <v>1666</v>
      </c>
      <c r="D1778" s="44">
        <v>1775</v>
      </c>
      <c r="E1778" s="50" t="s">
        <v>4134</v>
      </c>
      <c r="F1778" s="50" t="s">
        <v>7403</v>
      </c>
      <c r="G1778" s="50" t="s">
        <v>2716</v>
      </c>
      <c r="H1778" s="50" t="s">
        <v>2716</v>
      </c>
      <c r="I1778" s="50" t="s">
        <v>2389</v>
      </c>
      <c r="J1778" s="50">
        <v>2157887</v>
      </c>
      <c r="K1778" s="50" t="s">
        <v>7</v>
      </c>
      <c r="L1778" s="50" t="s">
        <v>2687</v>
      </c>
      <c r="M1778" s="50" t="s">
        <v>143</v>
      </c>
      <c r="N1778" s="50" t="s">
        <v>6261</v>
      </c>
      <c r="O1778" s="50">
        <v>1038138</v>
      </c>
      <c r="P1778" s="50" t="s">
        <v>6427</v>
      </c>
      <c r="Q1778" s="50" t="s">
        <v>2717</v>
      </c>
      <c r="R1778" s="50" t="s">
        <v>10</v>
      </c>
      <c r="S1778" s="50" t="s">
        <v>11918</v>
      </c>
      <c r="T1778" s="4" t="s">
        <v>11918</v>
      </c>
      <c r="U1778" s="4">
        <v>0.17899999999999999</v>
      </c>
    </row>
    <row r="1779" spans="1:21" x14ac:dyDescent="0.25">
      <c r="A1779" s="44">
        <f>IF(IF(Helper_2!$C$3&lt;&gt;"",COUNTIF(G1779:H1779,"*"&amp;Helper_2!$C$3&amp;"*"),0)&gt;0,MAX($A$4:A1778)+1,0)</f>
        <v>0</v>
      </c>
      <c r="B1779" s="44">
        <v>1776</v>
      </c>
      <c r="C1779" s="44">
        <f>IF(E1779="","",IF(COUNTIF($G$4:G1779,G1779)=1,MAX($C$4:C1778)+1,""))</f>
        <v>1667</v>
      </c>
      <c r="D1779" s="44">
        <v>1776</v>
      </c>
      <c r="E1779" s="50" t="s">
        <v>4556</v>
      </c>
      <c r="F1779" s="50" t="s">
        <v>8177</v>
      </c>
      <c r="G1779" s="50" t="s">
        <v>1654</v>
      </c>
      <c r="H1779" s="50" t="s">
        <v>1654</v>
      </c>
      <c r="I1779" s="50" t="s">
        <v>2389</v>
      </c>
      <c r="J1779" s="50">
        <v>2157822</v>
      </c>
      <c r="K1779" s="50" t="s">
        <v>7</v>
      </c>
      <c r="L1779" s="50" t="s">
        <v>9</v>
      </c>
      <c r="M1779" s="50" t="s">
        <v>143</v>
      </c>
      <c r="N1779" s="50" t="s">
        <v>6272</v>
      </c>
      <c r="O1779" s="50">
        <v>1046784</v>
      </c>
      <c r="P1779" s="50" t="s">
        <v>6443</v>
      </c>
      <c r="Q1779" s="50" t="s">
        <v>509</v>
      </c>
      <c r="R1779" s="50" t="s">
        <v>15</v>
      </c>
      <c r="S1779" s="50" t="s">
        <v>8178</v>
      </c>
      <c r="T1779" s="4" t="s">
        <v>8178</v>
      </c>
      <c r="U1779" s="4">
        <v>0.21</v>
      </c>
    </row>
    <row r="1780" spans="1:21" x14ac:dyDescent="0.25">
      <c r="A1780" s="44">
        <f>IF(IF(Helper_2!$C$3&lt;&gt;"",COUNTIF(G1780:H1780,"*"&amp;Helper_2!$C$3&amp;"*"),0)&gt;0,MAX($A$4:A1779)+1,0)</f>
        <v>0</v>
      </c>
      <c r="B1780" s="44">
        <v>1777</v>
      </c>
      <c r="C1780" s="44">
        <f>IF(E1780="","",IF(COUNTIF($G$4:G1780,G1780)=1,MAX($C$4:C1779)+1,""))</f>
        <v>1668</v>
      </c>
      <c r="D1780" s="44">
        <v>1777</v>
      </c>
      <c r="E1780" s="50" t="s">
        <v>4693</v>
      </c>
      <c r="F1780" s="50" t="s">
        <v>8405</v>
      </c>
      <c r="G1780" s="50" t="s">
        <v>1741</v>
      </c>
      <c r="H1780" s="50" t="s">
        <v>1741</v>
      </c>
      <c r="I1780" s="50" t="s">
        <v>2389</v>
      </c>
      <c r="J1780" s="50">
        <v>2157817</v>
      </c>
      <c r="K1780" s="50" t="s">
        <v>7</v>
      </c>
      <c r="L1780" s="50" t="s">
        <v>9</v>
      </c>
      <c r="M1780" s="50" t="s">
        <v>143</v>
      </c>
      <c r="N1780" s="50" t="s">
        <v>6272</v>
      </c>
      <c r="O1780" s="50">
        <v>1020771</v>
      </c>
      <c r="P1780" s="50" t="s">
        <v>7162</v>
      </c>
      <c r="Q1780" s="50" t="s">
        <v>3051</v>
      </c>
      <c r="R1780" s="50" t="s">
        <v>15</v>
      </c>
      <c r="S1780" s="50" t="s">
        <v>8406</v>
      </c>
      <c r="T1780" s="4" t="s">
        <v>8406</v>
      </c>
      <c r="U1780" s="4">
        <v>1.3</v>
      </c>
    </row>
    <row r="1781" spans="1:21" x14ac:dyDescent="0.25">
      <c r="A1781" s="44">
        <f>IF(IF(Helper_2!$C$3&lt;&gt;"",COUNTIF(G1781:H1781,"*"&amp;Helper_2!$C$3&amp;"*"),0)&gt;0,MAX($A$4:A1780)+1,0)</f>
        <v>0</v>
      </c>
      <c r="B1781" s="44">
        <v>1778</v>
      </c>
      <c r="C1781" s="44">
        <f>IF(E1781="","",IF(COUNTIF($G$4:G1781,G1781)=1,MAX($C$4:C1780)+1,""))</f>
        <v>1669</v>
      </c>
      <c r="D1781" s="44">
        <v>1778</v>
      </c>
      <c r="E1781" s="50" t="s">
        <v>4555</v>
      </c>
      <c r="F1781" s="50" t="s">
        <v>8175</v>
      </c>
      <c r="G1781" s="50" t="s">
        <v>1653</v>
      </c>
      <c r="H1781" s="50" t="s">
        <v>1653</v>
      </c>
      <c r="I1781" s="50" t="s">
        <v>2389</v>
      </c>
      <c r="J1781" s="50">
        <v>2157814</v>
      </c>
      <c r="K1781" s="50" t="s">
        <v>7</v>
      </c>
      <c r="L1781" s="50" t="s">
        <v>9</v>
      </c>
      <c r="M1781" s="50" t="s">
        <v>143</v>
      </c>
      <c r="N1781" s="50" t="s">
        <v>6272</v>
      </c>
      <c r="O1781" s="50">
        <v>1046784</v>
      </c>
      <c r="P1781" s="50" t="s">
        <v>6443</v>
      </c>
      <c r="Q1781" s="50" t="s">
        <v>508</v>
      </c>
      <c r="R1781" s="50" t="s">
        <v>15</v>
      </c>
      <c r="S1781" s="50" t="s">
        <v>8176</v>
      </c>
      <c r="T1781" s="4" t="s">
        <v>8176</v>
      </c>
      <c r="U1781" s="4">
        <v>0.72</v>
      </c>
    </row>
    <row r="1782" spans="1:21" x14ac:dyDescent="0.25">
      <c r="A1782" s="44">
        <f>IF(IF(Helper_2!$C$3&lt;&gt;"",COUNTIF(G1782:H1782,"*"&amp;Helper_2!$C$3&amp;"*"),0)&gt;0,MAX($A$4:A1781)+1,0)</f>
        <v>0</v>
      </c>
      <c r="B1782" s="44">
        <v>1779</v>
      </c>
      <c r="C1782" s="44">
        <f>IF(E1782="","",IF(COUNTIF($G$4:G1782,G1782)=1,MAX($C$4:C1781)+1,""))</f>
        <v>1670</v>
      </c>
      <c r="D1782" s="44">
        <v>1779</v>
      </c>
      <c r="E1782" s="50" t="s">
        <v>4560</v>
      </c>
      <c r="F1782" s="50" t="s">
        <v>8185</v>
      </c>
      <c r="G1782" s="50" t="s">
        <v>1656</v>
      </c>
      <c r="H1782" s="50" t="s">
        <v>1656</v>
      </c>
      <c r="I1782" s="50" t="s">
        <v>2389</v>
      </c>
      <c r="J1782" s="50">
        <v>2157810</v>
      </c>
      <c r="K1782" s="50" t="s">
        <v>7</v>
      </c>
      <c r="L1782" s="50" t="s">
        <v>9</v>
      </c>
      <c r="M1782" s="50" t="s">
        <v>143</v>
      </c>
      <c r="N1782" s="50" t="s">
        <v>6272</v>
      </c>
      <c r="O1782" s="50">
        <v>1020771</v>
      </c>
      <c r="P1782" s="50" t="s">
        <v>7162</v>
      </c>
      <c r="Q1782" s="50" t="s">
        <v>511</v>
      </c>
      <c r="R1782" s="50" t="s">
        <v>15</v>
      </c>
      <c r="S1782" s="50" t="s">
        <v>8186</v>
      </c>
      <c r="T1782" s="4" t="s">
        <v>8186</v>
      </c>
      <c r="U1782" s="4">
        <v>1.1000000000000001</v>
      </c>
    </row>
    <row r="1783" spans="1:21" x14ac:dyDescent="0.25">
      <c r="A1783" s="44">
        <f>IF(IF(Helper_2!$C$3&lt;&gt;"",COUNTIF(G1783:H1783,"*"&amp;Helper_2!$C$3&amp;"*"),0)&gt;0,MAX($A$4:A1782)+1,0)</f>
        <v>0</v>
      </c>
      <c r="B1783" s="44">
        <v>1780</v>
      </c>
      <c r="C1783" s="44">
        <f>IF(E1783="","",IF(COUNTIF($G$4:G1783,G1783)=1,MAX($C$4:C1782)+1,""))</f>
        <v>1671</v>
      </c>
      <c r="D1783" s="44">
        <v>1780</v>
      </c>
      <c r="E1783" s="50" t="s">
        <v>5208</v>
      </c>
      <c r="F1783" s="50" t="s">
        <v>9205</v>
      </c>
      <c r="G1783" s="50" t="s">
        <v>2083</v>
      </c>
      <c r="H1783" s="50" t="s">
        <v>2083</v>
      </c>
      <c r="I1783" s="50" t="s">
        <v>2389</v>
      </c>
      <c r="J1783" s="50">
        <v>2157805</v>
      </c>
      <c r="K1783" s="50" t="s">
        <v>7</v>
      </c>
      <c r="L1783" s="50" t="s">
        <v>9</v>
      </c>
      <c r="M1783" s="50" t="s">
        <v>143</v>
      </c>
      <c r="N1783" s="50" t="s">
        <v>6272</v>
      </c>
      <c r="O1783" s="50">
        <v>1024058</v>
      </c>
      <c r="P1783" s="50" t="s">
        <v>6429</v>
      </c>
      <c r="Q1783" s="50" t="s">
        <v>828</v>
      </c>
      <c r="R1783" s="50" t="s">
        <v>15</v>
      </c>
      <c r="S1783" s="50" t="s">
        <v>9206</v>
      </c>
      <c r="T1783" s="4" t="s">
        <v>9206</v>
      </c>
      <c r="U1783" s="4">
        <v>0.36</v>
      </c>
    </row>
    <row r="1784" spans="1:21" x14ac:dyDescent="0.25">
      <c r="A1784" s="44">
        <f>IF(IF(Helper_2!$C$3&lt;&gt;"",COUNTIF(G1784:H1784,"*"&amp;Helper_2!$C$3&amp;"*"),0)&gt;0,MAX($A$4:A1783)+1,0)</f>
        <v>0</v>
      </c>
      <c r="B1784" s="44">
        <v>1781</v>
      </c>
      <c r="C1784" s="44">
        <f>IF(E1784="","",IF(COUNTIF($G$4:G1784,G1784)=1,MAX($C$4:C1783)+1,""))</f>
        <v>1672</v>
      </c>
      <c r="D1784" s="44">
        <v>1781</v>
      </c>
      <c r="E1784" s="50" t="s">
        <v>5207</v>
      </c>
      <c r="F1784" s="50" t="s">
        <v>9203</v>
      </c>
      <c r="G1784" s="50" t="s">
        <v>2082</v>
      </c>
      <c r="H1784" s="50" t="s">
        <v>2082</v>
      </c>
      <c r="I1784" s="50" t="s">
        <v>2389</v>
      </c>
      <c r="J1784" s="50">
        <v>2157802</v>
      </c>
      <c r="K1784" s="50" t="s">
        <v>7</v>
      </c>
      <c r="L1784" s="50" t="s">
        <v>9</v>
      </c>
      <c r="M1784" s="50" t="s">
        <v>143</v>
      </c>
      <c r="N1784" s="50" t="s">
        <v>6272</v>
      </c>
      <c r="O1784" s="50">
        <v>1024058</v>
      </c>
      <c r="P1784" s="50" t="s">
        <v>6429</v>
      </c>
      <c r="Q1784" s="50" t="s">
        <v>827</v>
      </c>
      <c r="R1784" s="50" t="s">
        <v>15</v>
      </c>
      <c r="S1784" s="50" t="s">
        <v>9204</v>
      </c>
      <c r="T1784" s="4" t="s">
        <v>9204</v>
      </c>
      <c r="U1784" s="4">
        <v>0.36</v>
      </c>
    </row>
    <row r="1785" spans="1:21" x14ac:dyDescent="0.25">
      <c r="A1785" s="44">
        <f>IF(IF(Helper_2!$C$3&lt;&gt;"",COUNTIF(G1785:H1785,"*"&amp;Helper_2!$C$3&amp;"*"),0)&gt;0,MAX($A$4:A1784)+1,0)</f>
        <v>0</v>
      </c>
      <c r="B1785" s="44">
        <v>1782</v>
      </c>
      <c r="C1785" s="44">
        <f>IF(E1785="","",IF(COUNTIF($G$4:G1785,G1785)=1,MAX($C$4:C1784)+1,""))</f>
        <v>1673</v>
      </c>
      <c r="D1785" s="44">
        <v>1782</v>
      </c>
      <c r="E1785" s="50" t="s">
        <v>5206</v>
      </c>
      <c r="F1785" s="50" t="s">
        <v>9201</v>
      </c>
      <c r="G1785" s="50" t="s">
        <v>2081</v>
      </c>
      <c r="H1785" s="50" t="s">
        <v>2081</v>
      </c>
      <c r="I1785" s="50" t="s">
        <v>2389</v>
      </c>
      <c r="J1785" s="50">
        <v>2157800</v>
      </c>
      <c r="K1785" s="50" t="s">
        <v>7</v>
      </c>
      <c r="L1785" s="50" t="s">
        <v>9</v>
      </c>
      <c r="M1785" s="50" t="s">
        <v>143</v>
      </c>
      <c r="N1785" s="50" t="s">
        <v>6272</v>
      </c>
      <c r="O1785" s="50">
        <v>1024058</v>
      </c>
      <c r="P1785" s="50" t="s">
        <v>6429</v>
      </c>
      <c r="Q1785" s="50" t="s">
        <v>826</v>
      </c>
      <c r="R1785" s="50" t="s">
        <v>15</v>
      </c>
      <c r="S1785" s="50" t="s">
        <v>9202</v>
      </c>
      <c r="T1785" s="4" t="s">
        <v>9202</v>
      </c>
      <c r="U1785" s="4">
        <v>0.36</v>
      </c>
    </row>
    <row r="1786" spans="1:21" x14ac:dyDescent="0.25">
      <c r="A1786" s="44">
        <f>IF(IF(Helper_2!$C$3&lt;&gt;"",COUNTIF(G1786:H1786,"*"&amp;Helper_2!$C$3&amp;"*"),0)&gt;0,MAX($A$4:A1785)+1,0)</f>
        <v>0</v>
      </c>
      <c r="B1786" s="44">
        <v>1783</v>
      </c>
      <c r="C1786" s="44">
        <f>IF(E1786="","",IF(COUNTIF($G$4:G1786,G1786)=1,MAX($C$4:C1785)+1,""))</f>
        <v>1674</v>
      </c>
      <c r="D1786" s="44">
        <v>1783</v>
      </c>
      <c r="E1786" s="50" t="s">
        <v>4325</v>
      </c>
      <c r="F1786" s="50" t="s">
        <v>7761</v>
      </c>
      <c r="G1786" s="50" t="s">
        <v>1505</v>
      </c>
      <c r="H1786" s="50" t="s">
        <v>1505</v>
      </c>
      <c r="I1786" s="50" t="s">
        <v>2389</v>
      </c>
      <c r="J1786" s="50">
        <v>2157795</v>
      </c>
      <c r="K1786" s="50" t="s">
        <v>7</v>
      </c>
      <c r="L1786" s="50" t="s">
        <v>9</v>
      </c>
      <c r="M1786" s="50" t="s">
        <v>143</v>
      </c>
      <c r="N1786" s="50" t="s">
        <v>6272</v>
      </c>
      <c r="O1786" s="50">
        <v>1046778</v>
      </c>
      <c r="P1786" s="50" t="s">
        <v>6482</v>
      </c>
      <c r="Q1786" s="50" t="s">
        <v>395</v>
      </c>
      <c r="R1786" s="50" t="s">
        <v>15</v>
      </c>
      <c r="S1786" s="50" t="s">
        <v>7762</v>
      </c>
      <c r="T1786" s="4" t="s">
        <v>7762</v>
      </c>
      <c r="U1786" s="4">
        <v>0.72</v>
      </c>
    </row>
    <row r="1787" spans="1:21" x14ac:dyDescent="0.25">
      <c r="A1787" s="44">
        <f>IF(IF(Helper_2!$C$3&lt;&gt;"",COUNTIF(G1787:H1787,"*"&amp;Helper_2!$C$3&amp;"*"),0)&gt;0,MAX($A$4:A1786)+1,0)</f>
        <v>0</v>
      </c>
      <c r="B1787" s="44">
        <v>1784</v>
      </c>
      <c r="C1787" s="44">
        <f>IF(E1787="","",IF(COUNTIF($G$4:G1787,G1787)=1,MAX($C$4:C1786)+1,""))</f>
        <v>1675</v>
      </c>
      <c r="D1787" s="44">
        <v>1784</v>
      </c>
      <c r="E1787" s="50" t="s">
        <v>5375</v>
      </c>
      <c r="F1787" s="50" t="s">
        <v>9489</v>
      </c>
      <c r="G1787" s="50" t="s">
        <v>2184</v>
      </c>
      <c r="H1787" s="50" t="s">
        <v>2184</v>
      </c>
      <c r="I1787" s="50" t="s">
        <v>2389</v>
      </c>
      <c r="J1787" s="50">
        <v>2157786</v>
      </c>
      <c r="K1787" s="50" t="s">
        <v>7</v>
      </c>
      <c r="L1787" s="50" t="s">
        <v>9</v>
      </c>
      <c r="M1787" s="50" t="s">
        <v>143</v>
      </c>
      <c r="N1787" s="50" t="s">
        <v>6261</v>
      </c>
      <c r="O1787" s="50">
        <v>994146</v>
      </c>
      <c r="P1787" s="50" t="s">
        <v>7174</v>
      </c>
      <c r="Q1787" s="50" t="s">
        <v>901</v>
      </c>
      <c r="R1787" s="50" t="s">
        <v>10</v>
      </c>
      <c r="S1787" s="50" t="s">
        <v>11919</v>
      </c>
      <c r="T1787" s="4" t="s">
        <v>9490</v>
      </c>
      <c r="U1787" s="4">
        <v>0.504</v>
      </c>
    </row>
    <row r="1788" spans="1:21" x14ac:dyDescent="0.25">
      <c r="A1788" s="44">
        <f>IF(IF(Helper_2!$C$3&lt;&gt;"",COUNTIF(G1788:H1788,"*"&amp;Helper_2!$C$3&amp;"*"),0)&gt;0,MAX($A$4:A1787)+1,0)</f>
        <v>0</v>
      </c>
      <c r="B1788" s="44">
        <v>1785</v>
      </c>
      <c r="C1788" s="44">
        <f>IF(E1788="","",IF(COUNTIF($G$4:G1788,G1788)=1,MAX($C$4:C1787)+1,""))</f>
        <v>1676</v>
      </c>
      <c r="D1788" s="44">
        <v>1785</v>
      </c>
      <c r="E1788" s="50" t="s">
        <v>5374</v>
      </c>
      <c r="F1788" s="50" t="s">
        <v>9487</v>
      </c>
      <c r="G1788" s="50" t="s">
        <v>2183</v>
      </c>
      <c r="H1788" s="50" t="s">
        <v>2183</v>
      </c>
      <c r="I1788" s="50" t="s">
        <v>2389</v>
      </c>
      <c r="J1788" s="50">
        <v>2157782</v>
      </c>
      <c r="K1788" s="50" t="s">
        <v>7</v>
      </c>
      <c r="L1788" s="50" t="s">
        <v>9</v>
      </c>
      <c r="M1788" s="50" t="s">
        <v>143</v>
      </c>
      <c r="N1788" s="50" t="s">
        <v>6261</v>
      </c>
      <c r="O1788" s="50">
        <v>994146</v>
      </c>
      <c r="P1788" s="50" t="s">
        <v>7174</v>
      </c>
      <c r="Q1788" s="50" t="s">
        <v>900</v>
      </c>
      <c r="R1788" s="50" t="s">
        <v>10</v>
      </c>
      <c r="S1788" s="50" t="s">
        <v>11920</v>
      </c>
      <c r="T1788" s="4" t="s">
        <v>9488</v>
      </c>
      <c r="U1788" s="4">
        <v>0.504</v>
      </c>
    </row>
    <row r="1789" spans="1:21" x14ac:dyDescent="0.25">
      <c r="A1789" s="44">
        <f>IF(IF(Helper_2!$C$3&lt;&gt;"",COUNTIF(G1789:H1789,"*"&amp;Helper_2!$C$3&amp;"*"),0)&gt;0,MAX($A$4:A1788)+1,0)</f>
        <v>0</v>
      </c>
      <c r="B1789" s="44">
        <v>1786</v>
      </c>
      <c r="C1789" s="44">
        <f>IF(E1789="","",IF(COUNTIF($G$4:G1789,G1789)=1,MAX($C$4:C1788)+1,""))</f>
        <v>1677</v>
      </c>
      <c r="D1789" s="44">
        <v>1786</v>
      </c>
      <c r="E1789" s="50" t="s">
        <v>5376</v>
      </c>
      <c r="F1789" s="50" t="s">
        <v>9491</v>
      </c>
      <c r="G1789" s="50" t="s">
        <v>2185</v>
      </c>
      <c r="H1789" s="50" t="s">
        <v>2185</v>
      </c>
      <c r="I1789" s="50" t="s">
        <v>2389</v>
      </c>
      <c r="J1789" s="50">
        <v>2157777</v>
      </c>
      <c r="K1789" s="50" t="s">
        <v>7</v>
      </c>
      <c r="L1789" s="50" t="s">
        <v>9</v>
      </c>
      <c r="M1789" s="50" t="s">
        <v>143</v>
      </c>
      <c r="N1789" s="50" t="s">
        <v>6261</v>
      </c>
      <c r="O1789" s="50">
        <v>994146</v>
      </c>
      <c r="P1789" s="50" t="s">
        <v>7174</v>
      </c>
      <c r="Q1789" s="50" t="s">
        <v>902</v>
      </c>
      <c r="R1789" s="50" t="s">
        <v>10</v>
      </c>
      <c r="S1789" s="50" t="s">
        <v>11921</v>
      </c>
      <c r="T1789" s="4" t="s">
        <v>9492</v>
      </c>
      <c r="U1789" s="4">
        <v>0.32400000000000001</v>
      </c>
    </row>
    <row r="1790" spans="1:21" x14ac:dyDescent="0.25">
      <c r="A1790" s="44">
        <f>IF(IF(Helper_2!$C$3&lt;&gt;"",COUNTIF(G1790:H1790,"*"&amp;Helper_2!$C$3&amp;"*"),0)&gt;0,MAX($A$4:A1789)+1,0)</f>
        <v>0</v>
      </c>
      <c r="B1790" s="44">
        <v>1787</v>
      </c>
      <c r="C1790" s="44">
        <f>IF(E1790="","",IF(COUNTIF($G$4:G1790,G1790)=1,MAX($C$4:C1789)+1,""))</f>
        <v>1678</v>
      </c>
      <c r="D1790" s="44">
        <v>1787</v>
      </c>
      <c r="E1790" s="50" t="s">
        <v>5373</v>
      </c>
      <c r="F1790" s="50" t="s">
        <v>9485</v>
      </c>
      <c r="G1790" s="50" t="s">
        <v>2182</v>
      </c>
      <c r="H1790" s="50" t="s">
        <v>2182</v>
      </c>
      <c r="I1790" s="50" t="s">
        <v>2389</v>
      </c>
      <c r="J1790" s="50">
        <v>2157769</v>
      </c>
      <c r="K1790" s="50" t="s">
        <v>7</v>
      </c>
      <c r="L1790" s="50" t="s">
        <v>9</v>
      </c>
      <c r="M1790" s="50" t="s">
        <v>143</v>
      </c>
      <c r="N1790" s="50" t="s">
        <v>6261</v>
      </c>
      <c r="O1790" s="50">
        <v>994146</v>
      </c>
      <c r="P1790" s="50" t="s">
        <v>7174</v>
      </c>
      <c r="Q1790" s="50" t="s">
        <v>899</v>
      </c>
      <c r="R1790" s="50" t="s">
        <v>10</v>
      </c>
      <c r="S1790" s="50" t="s">
        <v>11922</v>
      </c>
      <c r="T1790" s="4" t="s">
        <v>9486</v>
      </c>
      <c r="U1790" s="4">
        <v>0.38879999999999998</v>
      </c>
    </row>
    <row r="1791" spans="1:21" x14ac:dyDescent="0.25">
      <c r="A1791" s="44">
        <f>IF(IF(Helper_2!$C$3&lt;&gt;"",COUNTIF(G1791:H1791,"*"&amp;Helper_2!$C$3&amp;"*"),0)&gt;0,MAX($A$4:A1790)+1,0)</f>
        <v>0</v>
      </c>
      <c r="B1791" s="44">
        <v>1788</v>
      </c>
      <c r="C1791" s="44">
        <f>IF(E1791="","",IF(COUNTIF($G$4:G1791,G1791)=1,MAX($C$4:C1790)+1,""))</f>
        <v>1679</v>
      </c>
      <c r="D1791" s="44">
        <v>1788</v>
      </c>
      <c r="E1791" s="50" t="s">
        <v>5372</v>
      </c>
      <c r="F1791" s="50" t="s">
        <v>9483</v>
      </c>
      <c r="G1791" s="50" t="s">
        <v>2181</v>
      </c>
      <c r="H1791" s="50" t="s">
        <v>2181</v>
      </c>
      <c r="I1791" s="50" t="s">
        <v>2389</v>
      </c>
      <c r="J1791" s="50">
        <v>2157767</v>
      </c>
      <c r="K1791" s="50" t="s">
        <v>7</v>
      </c>
      <c r="L1791" s="50" t="s">
        <v>9</v>
      </c>
      <c r="M1791" s="50" t="s">
        <v>143</v>
      </c>
      <c r="N1791" s="50" t="s">
        <v>6261</v>
      </c>
      <c r="O1791" s="50">
        <v>994146</v>
      </c>
      <c r="P1791" s="50" t="s">
        <v>7174</v>
      </c>
      <c r="Q1791" s="50" t="s">
        <v>898</v>
      </c>
      <c r="R1791" s="50" t="s">
        <v>10</v>
      </c>
      <c r="S1791" s="50" t="s">
        <v>11923</v>
      </c>
      <c r="T1791" s="4" t="s">
        <v>9484</v>
      </c>
      <c r="U1791" s="4">
        <v>0.33119999999999999</v>
      </c>
    </row>
    <row r="1792" spans="1:21" x14ac:dyDescent="0.25">
      <c r="A1792" s="44">
        <f>IF(IF(Helper_2!$C$3&lt;&gt;"",COUNTIF(G1792:H1792,"*"&amp;Helper_2!$C$3&amp;"*"),0)&gt;0,MAX($A$4:A1791)+1,0)</f>
        <v>0</v>
      </c>
      <c r="B1792" s="44">
        <v>1789</v>
      </c>
      <c r="C1792" s="44">
        <f>IF(E1792="","",IF(COUNTIF($G$4:G1792,G1792)=1,MAX($C$4:C1791)+1,""))</f>
        <v>1680</v>
      </c>
      <c r="D1792" s="44">
        <v>1789</v>
      </c>
      <c r="E1792" s="50" t="s">
        <v>4180</v>
      </c>
      <c r="F1792" s="50" t="s">
        <v>7492</v>
      </c>
      <c r="G1792" s="50" t="s">
        <v>1408</v>
      </c>
      <c r="H1792" s="50" t="s">
        <v>1408</v>
      </c>
      <c r="I1792" s="50" t="s">
        <v>2389</v>
      </c>
      <c r="J1792" s="50">
        <v>2157749</v>
      </c>
      <c r="K1792" s="50" t="s">
        <v>7</v>
      </c>
      <c r="L1792" s="50" t="s">
        <v>9</v>
      </c>
      <c r="M1792" s="50" t="s">
        <v>143</v>
      </c>
      <c r="N1792" s="50" t="s">
        <v>6283</v>
      </c>
      <c r="O1792" s="50">
        <v>1002143</v>
      </c>
      <c r="P1792" s="50" t="s">
        <v>6470</v>
      </c>
      <c r="Q1792" s="50" t="s">
        <v>320</v>
      </c>
      <c r="R1792" s="50" t="s">
        <v>10</v>
      </c>
      <c r="S1792" s="50" t="s">
        <v>11924</v>
      </c>
      <c r="T1792" s="4" t="s">
        <v>7493</v>
      </c>
      <c r="U1792" s="4">
        <v>0.72</v>
      </c>
    </row>
    <row r="1793" spans="1:21" x14ac:dyDescent="0.25">
      <c r="A1793" s="44">
        <f>IF(IF(Helper_2!$C$3&lt;&gt;"",COUNTIF(G1793:H1793,"*"&amp;Helper_2!$C$3&amp;"*"),0)&gt;0,MAX($A$4:A1792)+1,0)</f>
        <v>0</v>
      </c>
      <c r="B1793" s="44">
        <v>1790</v>
      </c>
      <c r="C1793" s="44">
        <f>IF(E1793="","",IF(COUNTIF($G$4:G1793,G1793)=1,MAX($C$4:C1792)+1,""))</f>
        <v>1681</v>
      </c>
      <c r="D1793" s="44">
        <v>1790</v>
      </c>
      <c r="E1793" s="50" t="s">
        <v>4426</v>
      </c>
      <c r="F1793" s="50" t="s">
        <v>7946</v>
      </c>
      <c r="G1793" s="50" t="s">
        <v>1574</v>
      </c>
      <c r="H1793" s="50" t="s">
        <v>1574</v>
      </c>
      <c r="I1793" s="50" t="s">
        <v>2389</v>
      </c>
      <c r="J1793" s="50">
        <v>2157746</v>
      </c>
      <c r="K1793" s="50" t="s">
        <v>7</v>
      </c>
      <c r="L1793" s="50" t="s">
        <v>9</v>
      </c>
      <c r="M1793" s="50" t="s">
        <v>143</v>
      </c>
      <c r="N1793" s="50" t="s">
        <v>6261</v>
      </c>
      <c r="O1793" s="50">
        <v>949690</v>
      </c>
      <c r="P1793" s="50" t="s">
        <v>6529</v>
      </c>
      <c r="Q1793" s="50" t="s">
        <v>447</v>
      </c>
      <c r="R1793" s="50" t="s">
        <v>10</v>
      </c>
      <c r="S1793" s="50" t="s">
        <v>11925</v>
      </c>
      <c r="T1793" s="4" t="s">
        <v>7947</v>
      </c>
      <c r="U1793" s="4">
        <v>0.59</v>
      </c>
    </row>
    <row r="1794" spans="1:21" x14ac:dyDescent="0.25">
      <c r="A1794" s="44">
        <f>IF(IF(Helper_2!$C$3&lt;&gt;"",COUNTIF(G1794:H1794,"*"&amp;Helper_2!$C$3&amp;"*"),0)&gt;0,MAX($A$4:A1793)+1,0)</f>
        <v>0</v>
      </c>
      <c r="B1794" s="44">
        <v>1791</v>
      </c>
      <c r="C1794" s="44">
        <f>IF(E1794="","",IF(COUNTIF($G$4:G1794,G1794)=1,MAX($C$4:C1793)+1,""))</f>
        <v>1682</v>
      </c>
      <c r="D1794" s="44">
        <v>1791</v>
      </c>
      <c r="E1794" s="50" t="s">
        <v>5102</v>
      </c>
      <c r="F1794" s="50" t="s">
        <v>9039</v>
      </c>
      <c r="G1794" s="50" t="s">
        <v>3315</v>
      </c>
      <c r="H1794" s="50" t="s">
        <v>3315</v>
      </c>
      <c r="I1794" s="50" t="s">
        <v>2389</v>
      </c>
      <c r="J1794" s="50">
        <v>2157743</v>
      </c>
      <c r="K1794" s="50" t="s">
        <v>7</v>
      </c>
      <c r="L1794" s="50" t="s">
        <v>2661</v>
      </c>
      <c r="M1794" s="50" t="s">
        <v>143</v>
      </c>
      <c r="N1794" s="50" t="s">
        <v>6272</v>
      </c>
      <c r="O1794" s="50">
        <v>1046774</v>
      </c>
      <c r="P1794" s="50" t="s">
        <v>6497</v>
      </c>
      <c r="Q1794" s="50" t="s">
        <v>3316</v>
      </c>
      <c r="R1794" s="50" t="s">
        <v>15</v>
      </c>
      <c r="S1794" s="50" t="s">
        <v>9040</v>
      </c>
      <c r="T1794" s="4" t="s">
        <v>9040</v>
      </c>
      <c r="U1794" s="4" t="s">
        <v>143</v>
      </c>
    </row>
    <row r="1795" spans="1:21" x14ac:dyDescent="0.25">
      <c r="A1795" s="44">
        <f>IF(IF(Helper_2!$C$3&lt;&gt;"",COUNTIF(G1795:H1795,"*"&amp;Helper_2!$C$3&amp;"*"),0)&gt;0,MAX($A$4:A1794)+1,0)</f>
        <v>0</v>
      </c>
      <c r="B1795" s="44">
        <v>1792</v>
      </c>
      <c r="C1795" s="44">
        <f>IF(E1795="","",IF(COUNTIF($G$4:G1795,G1795)=1,MAX($C$4:C1794)+1,""))</f>
        <v>1683</v>
      </c>
      <c r="D1795" s="44">
        <v>1792</v>
      </c>
      <c r="E1795" s="50" t="s">
        <v>4068</v>
      </c>
      <c r="F1795" s="50" t="s">
        <v>11926</v>
      </c>
      <c r="G1795" s="50" t="s">
        <v>1329</v>
      </c>
      <c r="H1795" s="50" t="s">
        <v>1329</v>
      </c>
      <c r="I1795" s="50" t="s">
        <v>2389</v>
      </c>
      <c r="J1795" s="50">
        <v>2157741</v>
      </c>
      <c r="K1795" s="50" t="s">
        <v>7</v>
      </c>
      <c r="L1795" s="50" t="s">
        <v>9</v>
      </c>
      <c r="M1795" s="50" t="s">
        <v>143</v>
      </c>
      <c r="N1795" s="50" t="s">
        <v>6261</v>
      </c>
      <c r="O1795" s="50">
        <v>995468</v>
      </c>
      <c r="P1795" s="50" t="s">
        <v>6350</v>
      </c>
      <c r="Q1795" s="50" t="s">
        <v>2690</v>
      </c>
      <c r="R1795" s="50" t="s">
        <v>15</v>
      </c>
      <c r="S1795" s="50" t="s">
        <v>11927</v>
      </c>
      <c r="T1795" s="4" t="s">
        <v>11927</v>
      </c>
      <c r="U1795" s="4">
        <v>0</v>
      </c>
    </row>
    <row r="1796" spans="1:21" x14ac:dyDescent="0.25">
      <c r="A1796" s="44">
        <f>IF(IF(Helper_2!$C$3&lt;&gt;"",COUNTIF(G1796:H1796,"*"&amp;Helper_2!$C$3&amp;"*"),0)&gt;0,MAX($A$4:A1795)+1,0)</f>
        <v>0</v>
      </c>
      <c r="B1796" s="44">
        <v>1793</v>
      </c>
      <c r="C1796" s="44">
        <f>IF(E1796="","",IF(COUNTIF($G$4:G1796,G1796)=1,MAX($C$4:C1795)+1,""))</f>
        <v>1684</v>
      </c>
      <c r="D1796" s="44">
        <v>1793</v>
      </c>
      <c r="E1796" s="50" t="s">
        <v>4788</v>
      </c>
      <c r="F1796" s="50" t="s">
        <v>8563</v>
      </c>
      <c r="G1796" s="50" t="s">
        <v>1794</v>
      </c>
      <c r="H1796" s="50" t="s">
        <v>1794</v>
      </c>
      <c r="I1796" s="50" t="s">
        <v>2389</v>
      </c>
      <c r="J1796" s="50">
        <v>2157730</v>
      </c>
      <c r="K1796" s="50" t="s">
        <v>7</v>
      </c>
      <c r="L1796" s="50" t="s">
        <v>9</v>
      </c>
      <c r="M1796" s="50" t="s">
        <v>143</v>
      </c>
      <c r="N1796" s="50" t="s">
        <v>6261</v>
      </c>
      <c r="O1796" s="50">
        <v>994146</v>
      </c>
      <c r="P1796" s="50" t="s">
        <v>7152</v>
      </c>
      <c r="Q1796" s="50" t="s">
        <v>609</v>
      </c>
      <c r="R1796" s="50" t="s">
        <v>10</v>
      </c>
      <c r="S1796" s="50" t="s">
        <v>11928</v>
      </c>
      <c r="T1796" s="4" t="s">
        <v>8564</v>
      </c>
      <c r="U1796" s="4">
        <v>0.432</v>
      </c>
    </row>
    <row r="1797" spans="1:21" x14ac:dyDescent="0.25">
      <c r="A1797" s="44">
        <f>IF(IF(Helper_2!$C$3&lt;&gt;"",COUNTIF(G1797:H1797,"*"&amp;Helper_2!$C$3&amp;"*"),0)&gt;0,MAX($A$4:A1796)+1,0)</f>
        <v>0</v>
      </c>
      <c r="B1797" s="44">
        <v>1794</v>
      </c>
      <c r="C1797" s="44">
        <f>IF(E1797="","",IF(COUNTIF($G$4:G1797,G1797)=1,MAX($C$4:C1796)+1,""))</f>
        <v>1685</v>
      </c>
      <c r="D1797" s="44">
        <v>1794</v>
      </c>
      <c r="E1797" s="50" t="s">
        <v>4787</v>
      </c>
      <c r="F1797" s="50" t="s">
        <v>8561</v>
      </c>
      <c r="G1797" s="50" t="s">
        <v>3116</v>
      </c>
      <c r="H1797" s="50" t="s">
        <v>3116</v>
      </c>
      <c r="I1797" s="50" t="s">
        <v>2389</v>
      </c>
      <c r="J1797" s="50">
        <v>2157727</v>
      </c>
      <c r="K1797" s="50" t="s">
        <v>7</v>
      </c>
      <c r="L1797" s="50" t="s">
        <v>2661</v>
      </c>
      <c r="M1797" s="50" t="s">
        <v>143</v>
      </c>
      <c r="N1797" s="50" t="s">
        <v>6261</v>
      </c>
      <c r="O1797" s="50">
        <v>994146</v>
      </c>
      <c r="P1797" s="50" t="s">
        <v>7152</v>
      </c>
      <c r="Q1797" s="50" t="s">
        <v>3117</v>
      </c>
      <c r="R1797" s="50" t="s">
        <v>10</v>
      </c>
      <c r="S1797" s="50" t="s">
        <v>11929</v>
      </c>
      <c r="T1797" s="4" t="s">
        <v>8562</v>
      </c>
      <c r="U1797" s="4">
        <v>0.17299999999999999</v>
      </c>
    </row>
    <row r="1798" spans="1:21" x14ac:dyDescent="0.25">
      <c r="A1798" s="44">
        <f>IF(IF(Helper_2!$C$3&lt;&gt;"",COUNTIF(G1798:H1798,"*"&amp;Helper_2!$C$3&amp;"*"),0)&gt;0,MAX($A$4:A1797)+1,0)</f>
        <v>0</v>
      </c>
      <c r="B1798" s="44">
        <v>1795</v>
      </c>
      <c r="C1798" s="44">
        <f>IF(E1798="","",IF(COUNTIF($G$4:G1798,G1798)=1,MAX($C$4:C1797)+1,""))</f>
        <v>1686</v>
      </c>
      <c r="D1798" s="44">
        <v>1795</v>
      </c>
      <c r="E1798" s="50" t="s">
        <v>4786</v>
      </c>
      <c r="F1798" s="50" t="s">
        <v>8559</v>
      </c>
      <c r="G1798" s="50" t="s">
        <v>3114</v>
      </c>
      <c r="H1798" s="50" t="s">
        <v>3114</v>
      </c>
      <c r="I1798" s="50" t="s">
        <v>2389</v>
      </c>
      <c r="J1798" s="50">
        <v>2157723</v>
      </c>
      <c r="K1798" s="50" t="s">
        <v>7</v>
      </c>
      <c r="L1798" s="50" t="s">
        <v>2661</v>
      </c>
      <c r="M1798" s="50" t="s">
        <v>143</v>
      </c>
      <c r="N1798" s="50" t="s">
        <v>6261</v>
      </c>
      <c r="O1798" s="50">
        <v>994146</v>
      </c>
      <c r="P1798" s="50" t="s">
        <v>7152</v>
      </c>
      <c r="Q1798" s="50" t="s">
        <v>3115</v>
      </c>
      <c r="R1798" s="50" t="s">
        <v>10</v>
      </c>
      <c r="S1798" s="50" t="s">
        <v>11930</v>
      </c>
      <c r="T1798" s="4" t="s">
        <v>8560</v>
      </c>
      <c r="U1798" s="4">
        <v>0.17280000000000001</v>
      </c>
    </row>
    <row r="1799" spans="1:21" x14ac:dyDescent="0.25">
      <c r="A1799" s="44">
        <f>IF(IF(Helper_2!$C$3&lt;&gt;"",COUNTIF(G1799:H1799,"*"&amp;Helper_2!$C$3&amp;"*"),0)&gt;0,MAX($A$4:A1798)+1,0)</f>
        <v>0</v>
      </c>
      <c r="B1799" s="44">
        <v>1796</v>
      </c>
      <c r="C1799" s="44">
        <f>IF(E1799="","",IF(COUNTIF($G$4:G1799,G1799)=1,MAX($C$4:C1798)+1,""))</f>
        <v>1687</v>
      </c>
      <c r="D1799" s="44">
        <v>1796</v>
      </c>
      <c r="E1799" s="50" t="s">
        <v>4785</v>
      </c>
      <c r="F1799" s="50" t="s">
        <v>8557</v>
      </c>
      <c r="G1799" s="50" t="s">
        <v>3112</v>
      </c>
      <c r="H1799" s="50" t="s">
        <v>3112</v>
      </c>
      <c r="I1799" s="50" t="s">
        <v>2389</v>
      </c>
      <c r="J1799" s="50">
        <v>2157717</v>
      </c>
      <c r="K1799" s="50" t="s">
        <v>7</v>
      </c>
      <c r="L1799" s="50" t="s">
        <v>2661</v>
      </c>
      <c r="M1799" s="50" t="s">
        <v>143</v>
      </c>
      <c r="N1799" s="50" t="s">
        <v>6261</v>
      </c>
      <c r="O1799" s="50">
        <v>994146</v>
      </c>
      <c r="P1799" s="50" t="s">
        <v>7152</v>
      </c>
      <c r="Q1799" s="50" t="s">
        <v>3113</v>
      </c>
      <c r="R1799" s="50" t="s">
        <v>10</v>
      </c>
      <c r="S1799" s="50" t="s">
        <v>11931</v>
      </c>
      <c r="T1799" s="4" t="s">
        <v>8558</v>
      </c>
      <c r="U1799" s="4">
        <v>0.17299999999999999</v>
      </c>
    </row>
    <row r="1800" spans="1:21" x14ac:dyDescent="0.25">
      <c r="A1800" s="44">
        <f>IF(IF(Helper_2!$C$3&lt;&gt;"",COUNTIF(G1800:H1800,"*"&amp;Helper_2!$C$3&amp;"*"),0)&gt;0,MAX($A$4:A1799)+1,0)</f>
        <v>0</v>
      </c>
      <c r="B1800" s="44">
        <v>1797</v>
      </c>
      <c r="C1800" s="44">
        <f>IF(E1800="","",IF(COUNTIF($G$4:G1800,G1800)=1,MAX($C$4:C1799)+1,""))</f>
        <v>1688</v>
      </c>
      <c r="D1800" s="44">
        <v>1797</v>
      </c>
      <c r="E1800" s="50" t="s">
        <v>4822</v>
      </c>
      <c r="F1800" s="50" t="s">
        <v>8613</v>
      </c>
      <c r="G1800" s="50" t="s">
        <v>1812</v>
      </c>
      <c r="H1800" s="50" t="s">
        <v>1812</v>
      </c>
      <c r="I1800" s="50" t="s">
        <v>2389</v>
      </c>
      <c r="J1800" s="50">
        <v>2157713</v>
      </c>
      <c r="K1800" s="50" t="s">
        <v>7</v>
      </c>
      <c r="L1800" s="50" t="s">
        <v>9</v>
      </c>
      <c r="M1800" s="50" t="s">
        <v>143</v>
      </c>
      <c r="N1800" s="50" t="s">
        <v>6261</v>
      </c>
      <c r="O1800" s="50">
        <v>994146</v>
      </c>
      <c r="P1800" s="50" t="s">
        <v>7152</v>
      </c>
      <c r="Q1800" s="50" t="s">
        <v>620</v>
      </c>
      <c r="R1800" s="50" t="s">
        <v>10</v>
      </c>
      <c r="S1800" s="50" t="s">
        <v>8614</v>
      </c>
      <c r="T1800" s="4" t="s">
        <v>8614</v>
      </c>
      <c r="U1800" s="4">
        <v>0.14000000000000001</v>
      </c>
    </row>
    <row r="1801" spans="1:21" x14ac:dyDescent="0.25">
      <c r="A1801" s="44">
        <f>IF(IF(Helper_2!$C$3&lt;&gt;"",COUNTIF(G1801:H1801,"*"&amp;Helper_2!$C$3&amp;"*"),0)&gt;0,MAX($A$4:A1800)+1,0)</f>
        <v>0</v>
      </c>
      <c r="B1801" s="44">
        <v>1798</v>
      </c>
      <c r="C1801" s="44">
        <f>IF(E1801="","",IF(COUNTIF($G$4:G1801,G1801)=1,MAX($C$4:C1800)+1,""))</f>
        <v>1689</v>
      </c>
      <c r="D1801" s="44">
        <v>1798</v>
      </c>
      <c r="E1801" s="50" t="s">
        <v>4175</v>
      </c>
      <c r="F1801" s="50" t="s">
        <v>7480</v>
      </c>
      <c r="G1801" s="50" t="s">
        <v>1406</v>
      </c>
      <c r="H1801" s="50" t="s">
        <v>1406</v>
      </c>
      <c r="I1801" s="50" t="s">
        <v>2389</v>
      </c>
      <c r="J1801" s="50">
        <v>2157608</v>
      </c>
      <c r="K1801" s="50" t="s">
        <v>7</v>
      </c>
      <c r="L1801" s="50" t="s">
        <v>2661</v>
      </c>
      <c r="M1801" s="50" t="s">
        <v>143</v>
      </c>
      <c r="N1801" s="50" t="s">
        <v>6272</v>
      </c>
      <c r="O1801" s="50">
        <v>997146</v>
      </c>
      <c r="P1801" s="50" t="s">
        <v>6382</v>
      </c>
      <c r="Q1801" s="50" t="s">
        <v>2747</v>
      </c>
      <c r="R1801" s="50" t="s">
        <v>15</v>
      </c>
      <c r="S1801" s="50" t="s">
        <v>7481</v>
      </c>
      <c r="T1801" s="4" t="s">
        <v>7481</v>
      </c>
      <c r="U1801" s="4">
        <v>0.5</v>
      </c>
    </row>
    <row r="1802" spans="1:21" x14ac:dyDescent="0.25">
      <c r="A1802" s="44">
        <f>IF(IF(Helper_2!$C$3&lt;&gt;"",COUNTIF(G1802:H1802,"*"&amp;Helper_2!$C$3&amp;"*"),0)&gt;0,MAX($A$4:A1801)+1,0)</f>
        <v>0</v>
      </c>
      <c r="B1802" s="44">
        <v>1799</v>
      </c>
      <c r="C1802" s="44">
        <f>IF(E1802="","",IF(COUNTIF($G$4:G1802,G1802)=1,MAX($C$4:C1801)+1,""))</f>
        <v>1690</v>
      </c>
      <c r="D1802" s="44">
        <v>1799</v>
      </c>
      <c r="E1802" s="50" t="s">
        <v>4475</v>
      </c>
      <c r="F1802" s="50" t="s">
        <v>8036</v>
      </c>
      <c r="G1802" s="50" t="s">
        <v>1608</v>
      </c>
      <c r="H1802" s="50" t="s">
        <v>1608</v>
      </c>
      <c r="I1802" s="50" t="s">
        <v>2389</v>
      </c>
      <c r="J1802" s="50">
        <v>2157606</v>
      </c>
      <c r="K1802" s="50" t="s">
        <v>7</v>
      </c>
      <c r="L1802" s="50" t="s">
        <v>2661</v>
      </c>
      <c r="M1802" s="50" t="s">
        <v>143</v>
      </c>
      <c r="N1802" s="50" t="s">
        <v>6272</v>
      </c>
      <c r="O1802" s="50">
        <v>997146</v>
      </c>
      <c r="P1802" s="50" t="s">
        <v>6382</v>
      </c>
      <c r="Q1802" s="50" t="s">
        <v>470</v>
      </c>
      <c r="R1802" s="50" t="s">
        <v>15</v>
      </c>
      <c r="S1802" s="50" t="s">
        <v>8037</v>
      </c>
      <c r="T1802" s="4" t="s">
        <v>8037</v>
      </c>
      <c r="U1802" s="4">
        <v>0.5</v>
      </c>
    </row>
    <row r="1803" spans="1:21" x14ac:dyDescent="0.25">
      <c r="A1803" s="44">
        <f>IF(IF(Helper_2!$C$3&lt;&gt;"",COUNTIF(G1803:H1803,"*"&amp;Helper_2!$C$3&amp;"*"),0)&gt;0,MAX($A$4:A1802)+1,0)</f>
        <v>0</v>
      </c>
      <c r="B1803" s="44">
        <v>1800</v>
      </c>
      <c r="C1803" s="44">
        <f>IF(E1803="","",IF(COUNTIF($G$4:G1803,G1803)=1,MAX($C$4:C1802)+1,""))</f>
        <v>1691</v>
      </c>
      <c r="D1803" s="44">
        <v>1800</v>
      </c>
      <c r="E1803" s="50" t="s">
        <v>4172</v>
      </c>
      <c r="F1803" s="50" t="s">
        <v>7474</v>
      </c>
      <c r="G1803" s="50" t="s">
        <v>1404</v>
      </c>
      <c r="H1803" s="50" t="s">
        <v>1404</v>
      </c>
      <c r="I1803" s="50" t="s">
        <v>2389</v>
      </c>
      <c r="J1803" s="50">
        <v>2157598</v>
      </c>
      <c r="K1803" s="50" t="s">
        <v>7</v>
      </c>
      <c r="L1803" s="50" t="s">
        <v>275</v>
      </c>
      <c r="M1803" s="50" t="s">
        <v>143</v>
      </c>
      <c r="N1803" s="50" t="s">
        <v>6272</v>
      </c>
      <c r="O1803" s="50">
        <v>1024861</v>
      </c>
      <c r="P1803" s="50" t="s">
        <v>6445</v>
      </c>
      <c r="Q1803" s="50" t="s">
        <v>317</v>
      </c>
      <c r="R1803" s="50" t="s">
        <v>15</v>
      </c>
      <c r="S1803" s="50" t="s">
        <v>7475</v>
      </c>
      <c r="T1803" s="4" t="s">
        <v>7475</v>
      </c>
      <c r="U1803" s="4">
        <v>0.7</v>
      </c>
    </row>
    <row r="1804" spans="1:21" x14ac:dyDescent="0.25">
      <c r="A1804" s="44">
        <f>IF(IF(Helper_2!$C$3&lt;&gt;"",COUNTIF(G1804:H1804,"*"&amp;Helper_2!$C$3&amp;"*"),0)&gt;0,MAX($A$4:A1803)+1,0)</f>
        <v>0</v>
      </c>
      <c r="B1804" s="44">
        <v>1801</v>
      </c>
      <c r="C1804" s="44">
        <f>IF(E1804="","",IF(COUNTIF($G$4:G1804,G1804)=1,MAX($C$4:C1803)+1,""))</f>
        <v>1692</v>
      </c>
      <c r="D1804" s="44">
        <v>1801</v>
      </c>
      <c r="E1804" s="50" t="s">
        <v>4072</v>
      </c>
      <c r="F1804" s="50" t="s">
        <v>7295</v>
      </c>
      <c r="G1804" s="50" t="s">
        <v>1333</v>
      </c>
      <c r="H1804" s="50" t="s">
        <v>1333</v>
      </c>
      <c r="I1804" s="50" t="s">
        <v>2389</v>
      </c>
      <c r="J1804" s="50">
        <v>2157595</v>
      </c>
      <c r="K1804" s="50" t="s">
        <v>7</v>
      </c>
      <c r="L1804" s="50" t="s">
        <v>275</v>
      </c>
      <c r="M1804" s="50" t="s">
        <v>143</v>
      </c>
      <c r="N1804" s="50" t="s">
        <v>6272</v>
      </c>
      <c r="O1804" s="50">
        <v>1024861</v>
      </c>
      <c r="P1804" s="50" t="s">
        <v>6445</v>
      </c>
      <c r="Q1804" s="50" t="s">
        <v>256</v>
      </c>
      <c r="R1804" s="50" t="s">
        <v>10</v>
      </c>
      <c r="S1804" s="50" t="s">
        <v>7296</v>
      </c>
      <c r="T1804" s="4" t="s">
        <v>7296</v>
      </c>
      <c r="U1804" s="4">
        <v>0.2</v>
      </c>
    </row>
    <row r="1805" spans="1:21" x14ac:dyDescent="0.25">
      <c r="A1805" s="44">
        <f>IF(IF(Helper_2!$C$3&lt;&gt;"",COUNTIF(G1805:H1805,"*"&amp;Helper_2!$C$3&amp;"*"),0)&gt;0,MAX($A$4:A1804)+1,0)</f>
        <v>0</v>
      </c>
      <c r="B1805" s="44">
        <v>1802</v>
      </c>
      <c r="C1805" s="44">
        <f>IF(E1805="","",IF(COUNTIF($G$4:G1805,G1805)=1,MAX($C$4:C1804)+1,""))</f>
        <v>1693</v>
      </c>
      <c r="D1805" s="44">
        <v>1802</v>
      </c>
      <c r="E1805" s="50" t="s">
        <v>4173</v>
      </c>
      <c r="F1805" s="50" t="s">
        <v>7476</v>
      </c>
      <c r="G1805" s="50" t="s">
        <v>1405</v>
      </c>
      <c r="H1805" s="50" t="s">
        <v>1405</v>
      </c>
      <c r="I1805" s="50" t="s">
        <v>2389</v>
      </c>
      <c r="J1805" s="50">
        <v>2157586</v>
      </c>
      <c r="K1805" s="50" t="s">
        <v>7</v>
      </c>
      <c r="L1805" s="50" t="s">
        <v>275</v>
      </c>
      <c r="M1805" s="50" t="s">
        <v>143</v>
      </c>
      <c r="N1805" s="50" t="s">
        <v>6272</v>
      </c>
      <c r="O1805" s="50">
        <v>1024861</v>
      </c>
      <c r="P1805" s="50" t="s">
        <v>6445</v>
      </c>
      <c r="Q1805" s="50" t="s">
        <v>318</v>
      </c>
      <c r="R1805" s="50" t="s">
        <v>15</v>
      </c>
      <c r="S1805" s="50" t="s">
        <v>7477</v>
      </c>
      <c r="T1805" s="4" t="s">
        <v>7477</v>
      </c>
      <c r="U1805" s="4">
        <v>0.72</v>
      </c>
    </row>
    <row r="1806" spans="1:21" x14ac:dyDescent="0.25">
      <c r="A1806" s="44">
        <f>IF(IF(Helper_2!$C$3&lt;&gt;"",COUNTIF(G1806:H1806,"*"&amp;Helper_2!$C$3&amp;"*"),0)&gt;0,MAX($A$4:A1805)+1,0)</f>
        <v>0</v>
      </c>
      <c r="B1806" s="44">
        <v>1803</v>
      </c>
      <c r="C1806" s="44">
        <f>IF(E1806="","",IF(COUNTIF($G$4:G1806,G1806)=1,MAX($C$4:C1805)+1,""))</f>
        <v>1694</v>
      </c>
      <c r="D1806" s="44">
        <v>1803</v>
      </c>
      <c r="E1806" s="50" t="s">
        <v>4117</v>
      </c>
      <c r="F1806" s="50" t="s">
        <v>7372</v>
      </c>
      <c r="G1806" s="50" t="s">
        <v>1370</v>
      </c>
      <c r="H1806" s="50" t="s">
        <v>1370</v>
      </c>
      <c r="I1806" s="50" t="s">
        <v>2389</v>
      </c>
      <c r="J1806" s="50">
        <v>2157570</v>
      </c>
      <c r="K1806" s="50" t="s">
        <v>7</v>
      </c>
      <c r="L1806" s="50" t="s">
        <v>2661</v>
      </c>
      <c r="M1806" s="50" t="s">
        <v>143</v>
      </c>
      <c r="N1806" s="50" t="s">
        <v>88</v>
      </c>
      <c r="O1806" s="50">
        <v>993961</v>
      </c>
      <c r="P1806" s="50" t="s">
        <v>6360</v>
      </c>
      <c r="Q1806" s="50" t="s">
        <v>2703</v>
      </c>
      <c r="R1806" s="50" t="s">
        <v>10</v>
      </c>
      <c r="S1806" s="50" t="s">
        <v>7373</v>
      </c>
      <c r="T1806" s="4" t="s">
        <v>7373</v>
      </c>
      <c r="U1806" s="4">
        <v>1.73</v>
      </c>
    </row>
    <row r="1807" spans="1:21" x14ac:dyDescent="0.25">
      <c r="A1807" s="44">
        <f>IF(IF(Helper_2!$C$3&lt;&gt;"",COUNTIF(G1807:H1807,"*"&amp;Helper_2!$C$3&amp;"*"),0)&gt;0,MAX($A$4:A1806)+1,0)</f>
        <v>0</v>
      </c>
      <c r="B1807" s="44">
        <v>1804</v>
      </c>
      <c r="C1807" s="44">
        <f>IF(E1807="","",IF(COUNTIF($G$4:G1807,G1807)=1,MAX($C$4:C1806)+1,""))</f>
        <v>1695</v>
      </c>
      <c r="D1807" s="44">
        <v>1804</v>
      </c>
      <c r="E1807" s="50" t="s">
        <v>4959</v>
      </c>
      <c r="F1807" s="50" t="s">
        <v>8807</v>
      </c>
      <c r="G1807" s="50" t="s">
        <v>1921</v>
      </c>
      <c r="H1807" s="50" t="s">
        <v>1921</v>
      </c>
      <c r="I1807" s="50" t="s">
        <v>2389</v>
      </c>
      <c r="J1807" s="50">
        <v>2157061</v>
      </c>
      <c r="K1807" s="50" t="s">
        <v>7</v>
      </c>
      <c r="L1807" s="50" t="s">
        <v>9</v>
      </c>
      <c r="M1807" s="50" t="s">
        <v>143</v>
      </c>
      <c r="N1807" s="50" t="s">
        <v>88</v>
      </c>
      <c r="O1807" s="50">
        <v>1087591</v>
      </c>
      <c r="P1807" s="50" t="s">
        <v>6416</v>
      </c>
      <c r="Q1807" s="50" t="s">
        <v>3217</v>
      </c>
      <c r="R1807" s="50" t="s">
        <v>15</v>
      </c>
      <c r="S1807" s="50" t="s">
        <v>8808</v>
      </c>
      <c r="T1807" s="4" t="s">
        <v>8808</v>
      </c>
      <c r="U1807" s="4">
        <v>1.3</v>
      </c>
    </row>
    <row r="1808" spans="1:21" x14ac:dyDescent="0.25">
      <c r="A1808" s="44">
        <f>IF(IF(Helper_2!$C$3&lt;&gt;"",COUNTIF(G1808:H1808,"*"&amp;Helper_2!$C$3&amp;"*"),0)&gt;0,MAX($A$4:A1807)+1,0)</f>
        <v>0</v>
      </c>
      <c r="B1808" s="44">
        <v>1805</v>
      </c>
      <c r="C1808" s="44">
        <f>IF(E1808="","",IF(COUNTIF($G$4:G1808,G1808)=1,MAX($C$4:C1807)+1,""))</f>
        <v>1696</v>
      </c>
      <c r="D1808" s="44">
        <v>1805</v>
      </c>
      <c r="E1808" s="50" t="s">
        <v>4540</v>
      </c>
      <c r="F1808" s="50" t="s">
        <v>8147</v>
      </c>
      <c r="G1808" s="50" t="s">
        <v>2964</v>
      </c>
      <c r="H1808" s="50" t="s">
        <v>2964</v>
      </c>
      <c r="I1808" s="50" t="s">
        <v>2389</v>
      </c>
      <c r="J1808" s="50">
        <v>2157052</v>
      </c>
      <c r="K1808" s="50" t="s">
        <v>7</v>
      </c>
      <c r="L1808" s="50" t="s">
        <v>275</v>
      </c>
      <c r="M1808" s="50" t="s">
        <v>143</v>
      </c>
      <c r="N1808" s="50" t="s">
        <v>88</v>
      </c>
      <c r="O1808" s="50">
        <v>1046581</v>
      </c>
      <c r="P1808" s="50" t="s">
        <v>6372</v>
      </c>
      <c r="Q1808" s="50" t="s">
        <v>2965</v>
      </c>
      <c r="R1808" s="50" t="s">
        <v>10</v>
      </c>
      <c r="S1808" s="50" t="s">
        <v>8148</v>
      </c>
      <c r="T1808" s="4" t="s">
        <v>8148</v>
      </c>
      <c r="U1808" s="4">
        <v>0</v>
      </c>
    </row>
    <row r="1809" spans="1:21" x14ac:dyDescent="0.25">
      <c r="A1809" s="44">
        <f>IF(IF(Helper_2!$C$3&lt;&gt;"",COUNTIF(G1809:H1809,"*"&amp;Helper_2!$C$3&amp;"*"),0)&gt;0,MAX($A$4:A1808)+1,0)</f>
        <v>0</v>
      </c>
      <c r="B1809" s="44">
        <v>1806</v>
      </c>
      <c r="C1809" s="44">
        <f>IF(E1809="","",IF(COUNTIF($G$4:G1809,G1809)=1,MAX($C$4:C1808)+1,""))</f>
        <v>1697</v>
      </c>
      <c r="D1809" s="44">
        <v>1806</v>
      </c>
      <c r="E1809" s="50" t="s">
        <v>4896</v>
      </c>
      <c r="F1809" s="50" t="s">
        <v>8728</v>
      </c>
      <c r="G1809" s="50" t="s">
        <v>1870</v>
      </c>
      <c r="H1809" s="50" t="s">
        <v>1870</v>
      </c>
      <c r="I1809" s="50" t="s">
        <v>2389</v>
      </c>
      <c r="J1809" s="50">
        <v>2157000</v>
      </c>
      <c r="K1809" s="50" t="s">
        <v>7</v>
      </c>
      <c r="L1809" s="50" t="s">
        <v>9</v>
      </c>
      <c r="M1809" s="50" t="s">
        <v>143</v>
      </c>
      <c r="N1809" s="50" t="s">
        <v>6407</v>
      </c>
      <c r="O1809" s="50">
        <v>1081598</v>
      </c>
      <c r="P1809" s="50" t="s">
        <v>7171</v>
      </c>
      <c r="Q1809" s="50" t="s">
        <v>655</v>
      </c>
      <c r="R1809" s="50" t="s">
        <v>10</v>
      </c>
      <c r="S1809" s="50" t="s">
        <v>8729</v>
      </c>
      <c r="T1809" s="4" t="s">
        <v>8729</v>
      </c>
      <c r="U1809" s="4">
        <v>0.22</v>
      </c>
    </row>
    <row r="1810" spans="1:21" x14ac:dyDescent="0.25">
      <c r="A1810" s="44">
        <f>IF(IF(Helper_2!$C$3&lt;&gt;"",COUNTIF(G1810:H1810,"*"&amp;Helper_2!$C$3&amp;"*"),0)&gt;0,MAX($A$4:A1809)+1,0)</f>
        <v>0</v>
      </c>
      <c r="B1810" s="44">
        <v>1807</v>
      </c>
      <c r="C1810" s="44">
        <f>IF(E1810="","",IF(COUNTIF($G$4:G1810,G1810)=1,MAX($C$4:C1809)+1,""))</f>
        <v>1698</v>
      </c>
      <c r="D1810" s="44">
        <v>1807</v>
      </c>
      <c r="E1810" s="50" t="s">
        <v>4584</v>
      </c>
      <c r="F1810" s="50" t="s">
        <v>8229</v>
      </c>
      <c r="G1810" s="50" t="s">
        <v>1671</v>
      </c>
      <c r="H1810" s="50" t="s">
        <v>1671</v>
      </c>
      <c r="I1810" s="50" t="s">
        <v>2389</v>
      </c>
      <c r="J1810" s="50">
        <v>2156918</v>
      </c>
      <c r="K1810" s="50" t="s">
        <v>7</v>
      </c>
      <c r="L1810" s="50" t="s">
        <v>9</v>
      </c>
      <c r="M1810" s="50" t="s">
        <v>143</v>
      </c>
      <c r="N1810" s="50" t="s">
        <v>6263</v>
      </c>
      <c r="O1810" s="50">
        <v>1087135</v>
      </c>
      <c r="P1810" s="50" t="s">
        <v>6479</v>
      </c>
      <c r="Q1810" s="50" t="s">
        <v>519</v>
      </c>
      <c r="R1810" s="50" t="s">
        <v>15</v>
      </c>
      <c r="S1810" s="50" t="s">
        <v>8230</v>
      </c>
      <c r="T1810" s="4" t="s">
        <v>8230</v>
      </c>
      <c r="U1810" s="4">
        <v>1.1499999999999999</v>
      </c>
    </row>
    <row r="1811" spans="1:21" x14ac:dyDescent="0.25">
      <c r="A1811" s="44">
        <f>IF(IF(Helper_2!$C$3&lt;&gt;"",COUNTIF(G1811:H1811,"*"&amp;Helper_2!$C$3&amp;"*"),0)&gt;0,MAX($A$4:A1810)+1,0)</f>
        <v>0</v>
      </c>
      <c r="B1811" s="44">
        <v>1808</v>
      </c>
      <c r="C1811" s="44">
        <f>IF(E1811="","",IF(COUNTIF($G$4:G1811,G1811)=1,MAX($C$4:C1810)+1,""))</f>
        <v>1699</v>
      </c>
      <c r="D1811" s="44">
        <v>1808</v>
      </c>
      <c r="E1811" s="50" t="s">
        <v>11932</v>
      </c>
      <c r="F1811" s="50" t="s">
        <v>8330</v>
      </c>
      <c r="G1811" s="50" t="s">
        <v>1715</v>
      </c>
      <c r="H1811" s="50" t="s">
        <v>1715</v>
      </c>
      <c r="I1811" s="50" t="s">
        <v>2389</v>
      </c>
      <c r="J1811" s="50">
        <v>2156913</v>
      </c>
      <c r="K1811" s="50" t="s">
        <v>7</v>
      </c>
      <c r="L1811" s="50" t="s">
        <v>9</v>
      </c>
      <c r="M1811" s="50" t="s">
        <v>143</v>
      </c>
      <c r="N1811" s="50" t="s">
        <v>6263</v>
      </c>
      <c r="O1811" s="50">
        <v>994043</v>
      </c>
      <c r="P1811" s="50" t="s">
        <v>6284</v>
      </c>
      <c r="Q1811" s="50" t="s">
        <v>11933</v>
      </c>
      <c r="R1811" s="50" t="s">
        <v>15</v>
      </c>
      <c r="S1811" s="50" t="s">
        <v>8331</v>
      </c>
      <c r="T1811" s="4" t="s">
        <v>8332</v>
      </c>
      <c r="U1811" s="4">
        <v>0.36</v>
      </c>
    </row>
    <row r="1812" spans="1:21" x14ac:dyDescent="0.25">
      <c r="A1812" s="44">
        <f>IF(IF(Helper_2!$C$3&lt;&gt;"",COUNTIF(G1812:H1812,"*"&amp;Helper_2!$C$3&amp;"*"),0)&gt;0,MAX($A$4:A1811)+1,0)</f>
        <v>0</v>
      </c>
      <c r="B1812" s="44">
        <v>1809</v>
      </c>
      <c r="C1812" s="44">
        <f>IF(E1812="","",IF(COUNTIF($G$4:G1812,G1812)=1,MAX($C$4:C1811)+1,""))</f>
        <v>1700</v>
      </c>
      <c r="D1812" s="44">
        <v>1809</v>
      </c>
      <c r="E1812" s="50" t="s">
        <v>5738</v>
      </c>
      <c r="F1812" s="50" t="s">
        <v>10053</v>
      </c>
      <c r="G1812" s="50" t="s">
        <v>3825</v>
      </c>
      <c r="H1812" s="50" t="s">
        <v>3825</v>
      </c>
      <c r="I1812" s="50" t="s">
        <v>2389</v>
      </c>
      <c r="J1812" s="50">
        <v>2156902</v>
      </c>
      <c r="K1812" s="50" t="s">
        <v>7</v>
      </c>
      <c r="L1812" s="50" t="s">
        <v>2661</v>
      </c>
      <c r="M1812" s="50" t="s">
        <v>143</v>
      </c>
      <c r="N1812" s="50" t="s">
        <v>6263</v>
      </c>
      <c r="O1812" s="50">
        <v>995584</v>
      </c>
      <c r="P1812" s="50" t="s">
        <v>6361</v>
      </c>
      <c r="Q1812" s="50" t="s">
        <v>3826</v>
      </c>
      <c r="R1812" s="50" t="s">
        <v>10</v>
      </c>
      <c r="S1812" s="50" t="s">
        <v>10054</v>
      </c>
      <c r="T1812" s="4" t="s">
        <v>10054</v>
      </c>
      <c r="U1812" s="4">
        <v>0.01</v>
      </c>
    </row>
    <row r="1813" spans="1:21" x14ac:dyDescent="0.25">
      <c r="A1813" s="44">
        <f>IF(IF(Helper_2!$C$3&lt;&gt;"",COUNTIF(G1813:H1813,"*"&amp;Helper_2!$C$3&amp;"*"),0)&gt;0,MAX($A$4:A1812)+1,0)</f>
        <v>0</v>
      </c>
      <c r="B1813" s="44">
        <v>1810</v>
      </c>
      <c r="C1813" s="44">
        <f>IF(E1813="","",IF(COUNTIF($G$4:G1813,G1813)=1,MAX($C$4:C1812)+1,""))</f>
        <v>1701</v>
      </c>
      <c r="D1813" s="44">
        <v>1810</v>
      </c>
      <c r="E1813" s="50" t="s">
        <v>5737</v>
      </c>
      <c r="F1813" s="50" t="s">
        <v>10051</v>
      </c>
      <c r="G1813" s="50" t="s">
        <v>3823</v>
      </c>
      <c r="H1813" s="50" t="s">
        <v>3823</v>
      </c>
      <c r="I1813" s="50" t="s">
        <v>2389</v>
      </c>
      <c r="J1813" s="50">
        <v>2156895</v>
      </c>
      <c r="K1813" s="50" t="s">
        <v>7</v>
      </c>
      <c r="L1813" s="50" t="s">
        <v>2661</v>
      </c>
      <c r="M1813" s="50" t="s">
        <v>143</v>
      </c>
      <c r="N1813" s="50" t="s">
        <v>6263</v>
      </c>
      <c r="O1813" s="50">
        <v>995584</v>
      </c>
      <c r="P1813" s="50" t="s">
        <v>6361</v>
      </c>
      <c r="Q1813" s="50" t="s">
        <v>3824</v>
      </c>
      <c r="R1813" s="50" t="s">
        <v>10</v>
      </c>
      <c r="S1813" s="50" t="s">
        <v>10052</v>
      </c>
      <c r="T1813" s="4" t="s">
        <v>10052</v>
      </c>
      <c r="U1813" s="4">
        <v>0.04</v>
      </c>
    </row>
    <row r="1814" spans="1:21" x14ac:dyDescent="0.25">
      <c r="A1814" s="44">
        <f>IF(IF(Helper_2!$C$3&lt;&gt;"",COUNTIF(G1814:H1814,"*"&amp;Helper_2!$C$3&amp;"*"),0)&gt;0,MAX($A$4:A1813)+1,0)</f>
        <v>0</v>
      </c>
      <c r="B1814" s="44">
        <v>1811</v>
      </c>
      <c r="C1814" s="44">
        <f>IF(E1814="","",IF(COUNTIF($G$4:G1814,G1814)=1,MAX($C$4:C1813)+1,""))</f>
        <v>1702</v>
      </c>
      <c r="D1814" s="44">
        <v>1811</v>
      </c>
      <c r="E1814" s="50" t="s">
        <v>5736</v>
      </c>
      <c r="F1814" s="50" t="s">
        <v>10049</v>
      </c>
      <c r="G1814" s="50" t="s">
        <v>3821</v>
      </c>
      <c r="H1814" s="50" t="s">
        <v>3821</v>
      </c>
      <c r="I1814" s="50" t="s">
        <v>2389</v>
      </c>
      <c r="J1814" s="50">
        <v>2156891</v>
      </c>
      <c r="K1814" s="50" t="s">
        <v>7</v>
      </c>
      <c r="L1814" s="50" t="s">
        <v>2661</v>
      </c>
      <c r="M1814" s="50" t="s">
        <v>143</v>
      </c>
      <c r="N1814" s="50" t="s">
        <v>6263</v>
      </c>
      <c r="O1814" s="50">
        <v>995584</v>
      </c>
      <c r="P1814" s="50" t="s">
        <v>6361</v>
      </c>
      <c r="Q1814" s="50" t="s">
        <v>3822</v>
      </c>
      <c r="R1814" s="50" t="s">
        <v>10</v>
      </c>
      <c r="S1814" s="50" t="s">
        <v>10050</v>
      </c>
      <c r="T1814" s="4" t="s">
        <v>10050</v>
      </c>
      <c r="U1814" s="4">
        <v>0.02</v>
      </c>
    </row>
    <row r="1815" spans="1:21" x14ac:dyDescent="0.25">
      <c r="A1815" s="44">
        <f>IF(IF(Helper_2!$C$3&lt;&gt;"",COUNTIF(G1815:H1815,"*"&amp;Helper_2!$C$3&amp;"*"),0)&gt;0,MAX($A$4:A1814)+1,0)</f>
        <v>0</v>
      </c>
      <c r="B1815" s="44">
        <v>1812</v>
      </c>
      <c r="C1815" s="44">
        <f>IF(E1815="","",IF(COUNTIF($G$4:G1815,G1815)=1,MAX($C$4:C1814)+1,""))</f>
        <v>1703</v>
      </c>
      <c r="D1815" s="44">
        <v>1812</v>
      </c>
      <c r="E1815" s="50" t="s">
        <v>5735</v>
      </c>
      <c r="F1815" s="50" t="s">
        <v>10047</v>
      </c>
      <c r="G1815" s="50" t="s">
        <v>3819</v>
      </c>
      <c r="H1815" s="50" t="s">
        <v>3819</v>
      </c>
      <c r="I1815" s="50" t="s">
        <v>2389</v>
      </c>
      <c r="J1815" s="50">
        <v>2156884</v>
      </c>
      <c r="K1815" s="50" t="s">
        <v>7</v>
      </c>
      <c r="L1815" s="50" t="s">
        <v>2661</v>
      </c>
      <c r="M1815" s="50" t="s">
        <v>143</v>
      </c>
      <c r="N1815" s="50" t="s">
        <v>6263</v>
      </c>
      <c r="O1815" s="50">
        <v>995584</v>
      </c>
      <c r="P1815" s="50" t="s">
        <v>6361</v>
      </c>
      <c r="Q1815" s="50" t="s">
        <v>3820</v>
      </c>
      <c r="R1815" s="50" t="s">
        <v>10</v>
      </c>
      <c r="S1815" s="50" t="s">
        <v>10048</v>
      </c>
      <c r="T1815" s="4" t="s">
        <v>10048</v>
      </c>
      <c r="U1815" s="4">
        <v>0.04</v>
      </c>
    </row>
    <row r="1816" spans="1:21" x14ac:dyDescent="0.25">
      <c r="A1816" s="44">
        <f>IF(IF(Helper_2!$C$3&lt;&gt;"",COUNTIF(G1816:H1816,"*"&amp;Helper_2!$C$3&amp;"*"),0)&gt;0,MAX($A$4:A1815)+1,0)</f>
        <v>0</v>
      </c>
      <c r="B1816" s="44">
        <v>1813</v>
      </c>
      <c r="C1816" s="44">
        <f>IF(E1816="","",IF(COUNTIF($G$4:G1816,G1816)=1,MAX($C$4:C1815)+1,""))</f>
        <v>1704</v>
      </c>
      <c r="D1816" s="44">
        <v>1813</v>
      </c>
      <c r="E1816" s="50" t="s">
        <v>5734</v>
      </c>
      <c r="F1816" s="50" t="s">
        <v>10045</v>
      </c>
      <c r="G1816" s="50" t="s">
        <v>3817</v>
      </c>
      <c r="H1816" s="50" t="s">
        <v>3817</v>
      </c>
      <c r="I1816" s="50" t="s">
        <v>2389</v>
      </c>
      <c r="J1816" s="50">
        <v>2156881</v>
      </c>
      <c r="K1816" s="50" t="s">
        <v>7</v>
      </c>
      <c r="L1816" s="50" t="s">
        <v>2661</v>
      </c>
      <c r="M1816" s="50" t="s">
        <v>143</v>
      </c>
      <c r="N1816" s="50" t="s">
        <v>6263</v>
      </c>
      <c r="O1816" s="50">
        <v>995584</v>
      </c>
      <c r="P1816" s="50" t="s">
        <v>6361</v>
      </c>
      <c r="Q1816" s="50" t="s">
        <v>3818</v>
      </c>
      <c r="R1816" s="50" t="s">
        <v>10</v>
      </c>
      <c r="S1816" s="50" t="s">
        <v>10046</v>
      </c>
      <c r="T1816" s="4" t="s">
        <v>10046</v>
      </c>
      <c r="U1816" s="4">
        <v>0.02</v>
      </c>
    </row>
    <row r="1817" spans="1:21" x14ac:dyDescent="0.25">
      <c r="A1817" s="44">
        <f>IF(IF(Helper_2!$C$3&lt;&gt;"",COUNTIF(G1817:H1817,"*"&amp;Helper_2!$C$3&amp;"*"),0)&gt;0,MAX($A$4:A1816)+1,0)</f>
        <v>0</v>
      </c>
      <c r="B1817" s="44">
        <v>1814</v>
      </c>
      <c r="C1817" s="44">
        <f>IF(E1817="","",IF(COUNTIF($G$4:G1817,G1817)=1,MAX($C$4:C1816)+1,""))</f>
        <v>1705</v>
      </c>
      <c r="D1817" s="44">
        <v>1814</v>
      </c>
      <c r="E1817" s="50" t="s">
        <v>5733</v>
      </c>
      <c r="F1817" s="50" t="s">
        <v>10043</v>
      </c>
      <c r="G1817" s="50" t="s">
        <v>3815</v>
      </c>
      <c r="H1817" s="50" t="s">
        <v>3815</v>
      </c>
      <c r="I1817" s="50" t="s">
        <v>2389</v>
      </c>
      <c r="J1817" s="50">
        <v>2156870</v>
      </c>
      <c r="K1817" s="50" t="s">
        <v>7</v>
      </c>
      <c r="L1817" s="50" t="s">
        <v>2661</v>
      </c>
      <c r="M1817" s="50" t="s">
        <v>143</v>
      </c>
      <c r="N1817" s="50" t="s">
        <v>6261</v>
      </c>
      <c r="O1817" s="50">
        <v>995584</v>
      </c>
      <c r="P1817" s="50" t="s">
        <v>6361</v>
      </c>
      <c r="Q1817" s="50" t="s">
        <v>3816</v>
      </c>
      <c r="R1817" s="50" t="s">
        <v>10</v>
      </c>
      <c r="S1817" s="50" t="s">
        <v>10044</v>
      </c>
      <c r="T1817" s="4" t="s">
        <v>10044</v>
      </c>
      <c r="U1817" s="4">
        <v>0.02</v>
      </c>
    </row>
    <row r="1818" spans="1:21" x14ac:dyDescent="0.25">
      <c r="A1818" s="44">
        <f>IF(IF(Helper_2!$C$3&lt;&gt;"",COUNTIF(G1818:H1818,"*"&amp;Helper_2!$C$3&amp;"*"),0)&gt;0,MAX($A$4:A1817)+1,0)</f>
        <v>0</v>
      </c>
      <c r="B1818" s="44">
        <v>1815</v>
      </c>
      <c r="C1818" s="44">
        <f>IF(E1818="","",IF(COUNTIF($G$4:G1818,G1818)=1,MAX($C$4:C1817)+1,""))</f>
        <v>1706</v>
      </c>
      <c r="D1818" s="44">
        <v>1815</v>
      </c>
      <c r="E1818" s="50" t="s">
        <v>5732</v>
      </c>
      <c r="F1818" s="50" t="s">
        <v>10041</v>
      </c>
      <c r="G1818" s="50" t="s">
        <v>3813</v>
      </c>
      <c r="H1818" s="50" t="s">
        <v>3813</v>
      </c>
      <c r="I1818" s="50" t="s">
        <v>2389</v>
      </c>
      <c r="J1818" s="50">
        <v>2156867</v>
      </c>
      <c r="K1818" s="50" t="s">
        <v>7</v>
      </c>
      <c r="L1818" s="50" t="s">
        <v>2661</v>
      </c>
      <c r="M1818" s="50" t="s">
        <v>143</v>
      </c>
      <c r="N1818" s="50" t="s">
        <v>6261</v>
      </c>
      <c r="O1818" s="50">
        <v>995584</v>
      </c>
      <c r="P1818" s="50" t="s">
        <v>6361</v>
      </c>
      <c r="Q1818" s="50" t="s">
        <v>3814</v>
      </c>
      <c r="R1818" s="50" t="s">
        <v>10</v>
      </c>
      <c r="S1818" s="50" t="s">
        <v>10042</v>
      </c>
      <c r="T1818" s="4" t="s">
        <v>10042</v>
      </c>
      <c r="U1818" s="4">
        <v>0.02</v>
      </c>
    </row>
    <row r="1819" spans="1:21" x14ac:dyDescent="0.25">
      <c r="A1819" s="44">
        <f>IF(IF(Helper_2!$C$3&lt;&gt;"",COUNTIF(G1819:H1819,"*"&amp;Helper_2!$C$3&amp;"*"),0)&gt;0,MAX($A$4:A1818)+1,0)</f>
        <v>0</v>
      </c>
      <c r="B1819" s="44">
        <v>1816</v>
      </c>
      <c r="C1819" s="44">
        <f>IF(E1819="","",IF(COUNTIF($G$4:G1819,G1819)=1,MAX($C$4:C1818)+1,""))</f>
        <v>1707</v>
      </c>
      <c r="D1819" s="44">
        <v>1816</v>
      </c>
      <c r="E1819" s="50" t="s">
        <v>5731</v>
      </c>
      <c r="F1819" s="50" t="s">
        <v>10039</v>
      </c>
      <c r="G1819" s="50" t="s">
        <v>3811</v>
      </c>
      <c r="H1819" s="50" t="s">
        <v>3811</v>
      </c>
      <c r="I1819" s="50" t="s">
        <v>2389</v>
      </c>
      <c r="J1819" s="50">
        <v>2156865</v>
      </c>
      <c r="K1819" s="50" t="s">
        <v>7</v>
      </c>
      <c r="L1819" s="50" t="s">
        <v>2661</v>
      </c>
      <c r="M1819" s="50" t="s">
        <v>143</v>
      </c>
      <c r="N1819" s="50" t="s">
        <v>6261</v>
      </c>
      <c r="O1819" s="50">
        <v>995584</v>
      </c>
      <c r="P1819" s="50" t="s">
        <v>6361</v>
      </c>
      <c r="Q1819" s="50" t="s">
        <v>3812</v>
      </c>
      <c r="R1819" s="50" t="s">
        <v>10</v>
      </c>
      <c r="S1819" s="50" t="s">
        <v>10040</v>
      </c>
      <c r="T1819" s="4" t="s">
        <v>10040</v>
      </c>
      <c r="U1819" s="4">
        <v>0.02</v>
      </c>
    </row>
    <row r="1820" spans="1:21" x14ac:dyDescent="0.25">
      <c r="A1820" s="44">
        <f>IF(IF(Helper_2!$C$3&lt;&gt;"",COUNTIF(G1820:H1820,"*"&amp;Helper_2!$C$3&amp;"*"),0)&gt;0,MAX($A$4:A1819)+1,0)</f>
        <v>0</v>
      </c>
      <c r="B1820" s="44">
        <v>1817</v>
      </c>
      <c r="C1820" s="44">
        <f>IF(E1820="","",IF(COUNTIF($G$4:G1820,G1820)=1,MAX($C$4:C1819)+1,""))</f>
        <v>1708</v>
      </c>
      <c r="D1820" s="44">
        <v>1817</v>
      </c>
      <c r="E1820" s="50" t="s">
        <v>5730</v>
      </c>
      <c r="F1820" s="50" t="s">
        <v>10037</v>
      </c>
      <c r="G1820" s="50" t="s">
        <v>3809</v>
      </c>
      <c r="H1820" s="50" t="s">
        <v>3809</v>
      </c>
      <c r="I1820" s="50" t="s">
        <v>2389</v>
      </c>
      <c r="J1820" s="50">
        <v>2156861</v>
      </c>
      <c r="K1820" s="50" t="s">
        <v>7</v>
      </c>
      <c r="L1820" s="50" t="s">
        <v>2661</v>
      </c>
      <c r="M1820" s="50" t="s">
        <v>143</v>
      </c>
      <c r="N1820" s="50" t="s">
        <v>6263</v>
      </c>
      <c r="O1820" s="50">
        <v>995584</v>
      </c>
      <c r="P1820" s="50" t="s">
        <v>6361</v>
      </c>
      <c r="Q1820" s="50" t="s">
        <v>3810</v>
      </c>
      <c r="R1820" s="50" t="s">
        <v>10</v>
      </c>
      <c r="S1820" s="50" t="s">
        <v>10038</v>
      </c>
      <c r="T1820" s="4" t="s">
        <v>10038</v>
      </c>
      <c r="U1820" s="4">
        <v>0.01</v>
      </c>
    </row>
    <row r="1821" spans="1:21" x14ac:dyDescent="0.25">
      <c r="A1821" s="44">
        <f>IF(IF(Helper_2!$C$3&lt;&gt;"",COUNTIF(G1821:H1821,"*"&amp;Helper_2!$C$3&amp;"*"),0)&gt;0,MAX($A$4:A1820)+1,0)</f>
        <v>0</v>
      </c>
      <c r="B1821" s="44">
        <v>1818</v>
      </c>
      <c r="C1821" s="44">
        <f>IF(E1821="","",IF(COUNTIF($G$4:G1821,G1821)=1,MAX($C$4:C1820)+1,""))</f>
        <v>1709</v>
      </c>
      <c r="D1821" s="44">
        <v>1818</v>
      </c>
      <c r="E1821" s="50" t="s">
        <v>4084</v>
      </c>
      <c r="F1821" s="50" t="s">
        <v>11934</v>
      </c>
      <c r="G1821" s="50" t="s">
        <v>1344</v>
      </c>
      <c r="H1821" s="50" t="s">
        <v>1344</v>
      </c>
      <c r="I1821" s="50" t="s">
        <v>2389</v>
      </c>
      <c r="J1821" s="50">
        <v>2156859</v>
      </c>
      <c r="K1821" s="50" t="s">
        <v>7</v>
      </c>
      <c r="L1821" s="50" t="s">
        <v>9</v>
      </c>
      <c r="M1821" s="50" t="s">
        <v>143</v>
      </c>
      <c r="N1821" s="50" t="s">
        <v>6261</v>
      </c>
      <c r="O1821" s="50">
        <v>994146</v>
      </c>
      <c r="P1821" s="50" t="s">
        <v>7152</v>
      </c>
      <c r="Q1821" s="50" t="s">
        <v>267</v>
      </c>
      <c r="R1821" s="50" t="s">
        <v>10</v>
      </c>
      <c r="S1821" s="50" t="s">
        <v>11935</v>
      </c>
      <c r="T1821" s="4" t="s">
        <v>11935</v>
      </c>
      <c r="U1821" s="4">
        <v>0</v>
      </c>
    </row>
    <row r="1822" spans="1:21" x14ac:dyDescent="0.25">
      <c r="A1822" s="44">
        <f>IF(IF(Helper_2!$C$3&lt;&gt;"",COUNTIF(G1822:H1822,"*"&amp;Helper_2!$C$3&amp;"*"),0)&gt;0,MAX($A$4:A1821)+1,0)</f>
        <v>0</v>
      </c>
      <c r="B1822" s="44">
        <v>1819</v>
      </c>
      <c r="C1822" s="44">
        <f>IF(E1822="","",IF(COUNTIF($G$4:G1822,G1822)=1,MAX($C$4:C1821)+1,""))</f>
        <v>1710</v>
      </c>
      <c r="D1822" s="44">
        <v>1819</v>
      </c>
      <c r="E1822" s="50" t="s">
        <v>4083</v>
      </c>
      <c r="F1822" s="50" t="s">
        <v>11936</v>
      </c>
      <c r="G1822" s="50" t="s">
        <v>1343</v>
      </c>
      <c r="H1822" s="50" t="s">
        <v>1343</v>
      </c>
      <c r="I1822" s="50" t="s">
        <v>2389</v>
      </c>
      <c r="J1822" s="50">
        <v>2156855</v>
      </c>
      <c r="K1822" s="50" t="s">
        <v>7</v>
      </c>
      <c r="L1822" s="50" t="s">
        <v>9</v>
      </c>
      <c r="M1822" s="50" t="s">
        <v>143</v>
      </c>
      <c r="N1822" s="50" t="s">
        <v>6323</v>
      </c>
      <c r="O1822" s="50">
        <v>994146</v>
      </c>
      <c r="P1822" s="50" t="s">
        <v>7152</v>
      </c>
      <c r="Q1822" s="50" t="s">
        <v>266</v>
      </c>
      <c r="R1822" s="50" t="s">
        <v>15</v>
      </c>
      <c r="S1822" s="50" t="s">
        <v>11937</v>
      </c>
      <c r="T1822" s="4" t="s">
        <v>11937</v>
      </c>
      <c r="U1822" s="4">
        <v>0</v>
      </c>
    </row>
    <row r="1823" spans="1:21" x14ac:dyDescent="0.25">
      <c r="A1823" s="44">
        <f>IF(IF(Helper_2!$C$3&lt;&gt;"",COUNTIF(G1823:H1823,"*"&amp;Helper_2!$C$3&amp;"*"),0)&gt;0,MAX($A$4:A1822)+1,0)</f>
        <v>0</v>
      </c>
      <c r="B1823" s="44">
        <v>1820</v>
      </c>
      <c r="C1823" s="44">
        <f>IF(E1823="","",IF(COUNTIF($G$4:G1823,G1823)=1,MAX($C$4:C1822)+1,""))</f>
        <v>1711</v>
      </c>
      <c r="D1823" s="44">
        <v>1820</v>
      </c>
      <c r="E1823" s="50" t="s">
        <v>4206</v>
      </c>
      <c r="F1823" s="50" t="s">
        <v>7541</v>
      </c>
      <c r="G1823" s="50" t="s">
        <v>1427</v>
      </c>
      <c r="H1823" s="50" t="s">
        <v>1427</v>
      </c>
      <c r="I1823" s="50" t="s">
        <v>2389</v>
      </c>
      <c r="J1823" s="50">
        <v>2156851</v>
      </c>
      <c r="K1823" s="50" t="s">
        <v>7</v>
      </c>
      <c r="L1823" s="50" t="s">
        <v>9</v>
      </c>
      <c r="M1823" s="50" t="s">
        <v>143</v>
      </c>
      <c r="N1823" s="50" t="s">
        <v>6261</v>
      </c>
      <c r="O1823" s="50">
        <v>994146</v>
      </c>
      <c r="P1823" s="50" t="s">
        <v>7152</v>
      </c>
      <c r="Q1823" s="50" t="s">
        <v>333</v>
      </c>
      <c r="R1823" s="50" t="s">
        <v>10</v>
      </c>
      <c r="S1823" s="50" t="s">
        <v>11938</v>
      </c>
      <c r="T1823" s="4" t="s">
        <v>7542</v>
      </c>
      <c r="U1823" s="4">
        <v>0.432</v>
      </c>
    </row>
    <row r="1824" spans="1:21" x14ac:dyDescent="0.25">
      <c r="A1824" s="44">
        <f>IF(IF(Helper_2!$C$3&lt;&gt;"",COUNTIF(G1824:H1824,"*"&amp;Helper_2!$C$3&amp;"*"),0)&gt;0,MAX($A$4:A1823)+1,0)</f>
        <v>0</v>
      </c>
      <c r="B1824" s="44">
        <v>1821</v>
      </c>
      <c r="C1824" s="44">
        <f>IF(E1824="","",IF(COUNTIF($G$4:G1824,G1824)=1,MAX($C$4:C1823)+1,""))</f>
        <v>1712</v>
      </c>
      <c r="D1824" s="44">
        <v>1821</v>
      </c>
      <c r="E1824" s="50" t="s">
        <v>4204</v>
      </c>
      <c r="F1824" s="50" t="s">
        <v>7537</v>
      </c>
      <c r="G1824" s="50" t="s">
        <v>1425</v>
      </c>
      <c r="H1824" s="50" t="s">
        <v>1425</v>
      </c>
      <c r="I1824" s="50" t="s">
        <v>2389</v>
      </c>
      <c r="J1824" s="50">
        <v>2156845</v>
      </c>
      <c r="K1824" s="50" t="s">
        <v>7</v>
      </c>
      <c r="L1824" s="50" t="s">
        <v>9</v>
      </c>
      <c r="M1824" s="50" t="s">
        <v>143</v>
      </c>
      <c r="N1824" s="50" t="s">
        <v>6261</v>
      </c>
      <c r="O1824" s="50">
        <v>994146</v>
      </c>
      <c r="P1824" s="50" t="s">
        <v>7152</v>
      </c>
      <c r="Q1824" s="50" t="s">
        <v>331</v>
      </c>
      <c r="R1824" s="50" t="s">
        <v>10</v>
      </c>
      <c r="S1824" s="50" t="s">
        <v>11939</v>
      </c>
      <c r="T1824" s="4" t="s">
        <v>7538</v>
      </c>
      <c r="U1824" s="4">
        <v>0.432</v>
      </c>
    </row>
    <row r="1825" spans="1:21" x14ac:dyDescent="0.25">
      <c r="A1825" s="44">
        <f>IF(IF(Helper_2!$C$3&lt;&gt;"",COUNTIF(G1825:H1825,"*"&amp;Helper_2!$C$3&amp;"*"),0)&gt;0,MAX($A$4:A1824)+1,0)</f>
        <v>0</v>
      </c>
      <c r="B1825" s="44">
        <v>1822</v>
      </c>
      <c r="C1825" s="44">
        <f>IF(E1825="","",IF(COUNTIF($G$4:G1825,G1825)=1,MAX($C$4:C1824)+1,""))</f>
        <v>1713</v>
      </c>
      <c r="D1825" s="44">
        <v>1822</v>
      </c>
      <c r="E1825" s="50" t="s">
        <v>4202</v>
      </c>
      <c r="F1825" s="50" t="s">
        <v>7533</v>
      </c>
      <c r="G1825" s="50" t="s">
        <v>1423</v>
      </c>
      <c r="H1825" s="50" t="s">
        <v>1423</v>
      </c>
      <c r="I1825" s="50" t="s">
        <v>2389</v>
      </c>
      <c r="J1825" s="50">
        <v>2156838</v>
      </c>
      <c r="K1825" s="50" t="s">
        <v>7</v>
      </c>
      <c r="L1825" s="50" t="s">
        <v>9</v>
      </c>
      <c r="M1825" s="50" t="s">
        <v>143</v>
      </c>
      <c r="N1825" s="50" t="s">
        <v>6261</v>
      </c>
      <c r="O1825" s="50">
        <v>994146</v>
      </c>
      <c r="P1825" s="50" t="s">
        <v>7152</v>
      </c>
      <c r="Q1825" s="50" t="s">
        <v>329</v>
      </c>
      <c r="R1825" s="50" t="s">
        <v>10</v>
      </c>
      <c r="S1825" s="50" t="s">
        <v>11940</v>
      </c>
      <c r="T1825" s="4" t="s">
        <v>7534</v>
      </c>
      <c r="U1825" s="4">
        <v>1.1519999999999999</v>
      </c>
    </row>
    <row r="1826" spans="1:21" x14ac:dyDescent="0.25">
      <c r="A1826" s="44">
        <f>IF(IF(Helper_2!$C$3&lt;&gt;"",COUNTIF(G1826:H1826,"*"&amp;Helper_2!$C$3&amp;"*"),0)&gt;0,MAX($A$4:A1825)+1,0)</f>
        <v>0</v>
      </c>
      <c r="B1826" s="44">
        <v>1823</v>
      </c>
      <c r="C1826" s="44">
        <f>IF(E1826="","",IF(COUNTIF($G$4:G1826,G1826)=1,MAX($C$4:C1825)+1,""))</f>
        <v>1714</v>
      </c>
      <c r="D1826" s="44">
        <v>1823</v>
      </c>
      <c r="E1826" s="50" t="s">
        <v>5014</v>
      </c>
      <c r="F1826" s="50" t="s">
        <v>8915</v>
      </c>
      <c r="G1826" s="50" t="s">
        <v>1954</v>
      </c>
      <c r="H1826" s="50" t="s">
        <v>1954</v>
      </c>
      <c r="I1826" s="50" t="s">
        <v>2389</v>
      </c>
      <c r="J1826" s="50">
        <v>2156833</v>
      </c>
      <c r="K1826" s="50" t="s">
        <v>7</v>
      </c>
      <c r="L1826" s="50" t="s">
        <v>9</v>
      </c>
      <c r="M1826" s="50" t="s">
        <v>143</v>
      </c>
      <c r="N1826" s="50" t="s">
        <v>6261</v>
      </c>
      <c r="O1826" s="50">
        <v>994146</v>
      </c>
      <c r="P1826" s="50" t="s">
        <v>7152</v>
      </c>
      <c r="Q1826" s="50" t="s">
        <v>719</v>
      </c>
      <c r="R1826" s="50" t="s">
        <v>10</v>
      </c>
      <c r="S1826" s="50" t="s">
        <v>8916</v>
      </c>
      <c r="T1826" s="4" t="s">
        <v>8916</v>
      </c>
      <c r="U1826" s="4">
        <v>0.43</v>
      </c>
    </row>
    <row r="1827" spans="1:21" x14ac:dyDescent="0.25">
      <c r="A1827" s="44">
        <f>IF(IF(Helper_2!$C$3&lt;&gt;"",COUNTIF(G1827:H1827,"*"&amp;Helper_2!$C$3&amp;"*"),0)&gt;0,MAX($A$4:A1826)+1,0)</f>
        <v>0</v>
      </c>
      <c r="B1827" s="44">
        <v>1824</v>
      </c>
      <c r="C1827" s="44">
        <f>IF(E1827="","",IF(COUNTIF($G$4:G1827,G1827)=1,MAX($C$4:C1826)+1,""))</f>
        <v>1715</v>
      </c>
      <c r="D1827" s="44">
        <v>1824</v>
      </c>
      <c r="E1827" s="50" t="s">
        <v>4457</v>
      </c>
      <c r="F1827" s="50" t="s">
        <v>8002</v>
      </c>
      <c r="G1827" s="50" t="s">
        <v>1599</v>
      </c>
      <c r="H1827" s="50" t="s">
        <v>1599</v>
      </c>
      <c r="I1827" s="50" t="s">
        <v>2389</v>
      </c>
      <c r="J1827" s="50">
        <v>2156764</v>
      </c>
      <c r="K1827" s="50" t="s">
        <v>7</v>
      </c>
      <c r="L1827" s="50" t="s">
        <v>9</v>
      </c>
      <c r="M1827" s="50" t="s">
        <v>143</v>
      </c>
      <c r="N1827" s="50" t="s">
        <v>6261</v>
      </c>
      <c r="O1827" s="50">
        <v>994146</v>
      </c>
      <c r="P1827" s="50" t="s">
        <v>7152</v>
      </c>
      <c r="Q1827" s="50" t="s">
        <v>463</v>
      </c>
      <c r="R1827" s="50" t="s">
        <v>10</v>
      </c>
      <c r="S1827" s="50" t="s">
        <v>11941</v>
      </c>
      <c r="T1827" s="4" t="s">
        <v>8003</v>
      </c>
      <c r="U1827" s="4">
        <v>1.26</v>
      </c>
    </row>
    <row r="1828" spans="1:21" x14ac:dyDescent="0.25">
      <c r="A1828" s="44">
        <f>IF(IF(Helper_2!$C$3&lt;&gt;"",COUNTIF(G1828:H1828,"*"&amp;Helper_2!$C$3&amp;"*"),0)&gt;0,MAX($A$4:A1827)+1,0)</f>
        <v>0</v>
      </c>
      <c r="B1828" s="44">
        <v>1825</v>
      </c>
      <c r="C1828" s="44">
        <f>IF(E1828="","",IF(COUNTIF($G$4:G1828,G1828)=1,MAX($C$4:C1827)+1,""))</f>
        <v>1716</v>
      </c>
      <c r="D1828" s="44">
        <v>1825</v>
      </c>
      <c r="E1828" s="50" t="s">
        <v>4462</v>
      </c>
      <c r="F1828" s="50" t="s">
        <v>8012</v>
      </c>
      <c r="G1828" s="50" t="s">
        <v>2919</v>
      </c>
      <c r="H1828" s="50" t="s">
        <v>2919</v>
      </c>
      <c r="I1828" s="50" t="s">
        <v>2389</v>
      </c>
      <c r="J1828" s="50">
        <v>2156705</v>
      </c>
      <c r="K1828" s="50" t="s">
        <v>7</v>
      </c>
      <c r="L1828" s="50" t="s">
        <v>2661</v>
      </c>
      <c r="M1828" s="50" t="s">
        <v>143</v>
      </c>
      <c r="N1828" s="50" t="s">
        <v>6261</v>
      </c>
      <c r="O1828" s="50">
        <v>994146</v>
      </c>
      <c r="P1828" s="50" t="s">
        <v>7152</v>
      </c>
      <c r="Q1828" s="50" t="s">
        <v>2920</v>
      </c>
      <c r="R1828" s="50" t="s">
        <v>10</v>
      </c>
      <c r="S1828" s="50" t="s">
        <v>8013</v>
      </c>
      <c r="T1828" s="4" t="s">
        <v>8013</v>
      </c>
      <c r="U1828" s="4">
        <v>0.32400000000000001</v>
      </c>
    </row>
    <row r="1829" spans="1:21" x14ac:dyDescent="0.25">
      <c r="A1829" s="44">
        <f>IF(IF(Helper_2!$C$3&lt;&gt;"",COUNTIF(G1829:H1829,"*"&amp;Helper_2!$C$3&amp;"*"),0)&gt;0,MAX($A$4:A1828)+1,0)</f>
        <v>0</v>
      </c>
      <c r="B1829" s="44">
        <v>1826</v>
      </c>
      <c r="C1829" s="44">
        <f>IF(E1829="","",IF(COUNTIF($G$4:G1829,G1829)=1,MAX($C$4:C1828)+1,""))</f>
        <v>1717</v>
      </c>
      <c r="D1829" s="44">
        <v>1826</v>
      </c>
      <c r="E1829" s="50" t="s">
        <v>4456</v>
      </c>
      <c r="F1829" s="50" t="s">
        <v>8000</v>
      </c>
      <c r="G1829" s="50" t="s">
        <v>1598</v>
      </c>
      <c r="H1829" s="50" t="s">
        <v>1598</v>
      </c>
      <c r="I1829" s="50" t="s">
        <v>2389</v>
      </c>
      <c r="J1829" s="50">
        <v>2156702</v>
      </c>
      <c r="K1829" s="50" t="s">
        <v>7</v>
      </c>
      <c r="L1829" s="50" t="s">
        <v>9</v>
      </c>
      <c r="M1829" s="50" t="s">
        <v>143</v>
      </c>
      <c r="N1829" s="50" t="s">
        <v>6261</v>
      </c>
      <c r="O1829" s="50">
        <v>994146</v>
      </c>
      <c r="P1829" s="50" t="s">
        <v>7152</v>
      </c>
      <c r="Q1829" s="50" t="s">
        <v>2910</v>
      </c>
      <c r="R1829" s="50" t="s">
        <v>10</v>
      </c>
      <c r="S1829" s="50" t="s">
        <v>11942</v>
      </c>
      <c r="T1829" s="4" t="s">
        <v>8001</v>
      </c>
      <c r="U1829" s="4">
        <v>0.71</v>
      </c>
    </row>
    <row r="1830" spans="1:21" x14ac:dyDescent="0.25">
      <c r="A1830" s="44">
        <f>IF(IF(Helper_2!$C$3&lt;&gt;"",COUNTIF(G1830:H1830,"*"&amp;Helper_2!$C$3&amp;"*"),0)&gt;0,MAX($A$4:A1829)+1,0)</f>
        <v>0</v>
      </c>
      <c r="B1830" s="44">
        <v>1827</v>
      </c>
      <c r="C1830" s="44">
        <f>IF(E1830="","",IF(COUNTIF($G$4:G1830,G1830)=1,MAX($C$4:C1829)+1,""))</f>
        <v>1718</v>
      </c>
      <c r="D1830" s="44">
        <v>1827</v>
      </c>
      <c r="E1830" s="50" t="s">
        <v>4455</v>
      </c>
      <c r="F1830" s="50" t="s">
        <v>7998</v>
      </c>
      <c r="G1830" s="50" t="s">
        <v>1597</v>
      </c>
      <c r="H1830" s="50" t="s">
        <v>1597</v>
      </c>
      <c r="I1830" s="50" t="s">
        <v>2389</v>
      </c>
      <c r="J1830" s="50">
        <v>2156700</v>
      </c>
      <c r="K1830" s="50" t="s">
        <v>7</v>
      </c>
      <c r="L1830" s="50" t="s">
        <v>9</v>
      </c>
      <c r="M1830" s="50" t="s">
        <v>143</v>
      </c>
      <c r="N1830" s="50" t="s">
        <v>6261</v>
      </c>
      <c r="O1830" s="50">
        <v>994146</v>
      </c>
      <c r="P1830" s="50" t="s">
        <v>7152</v>
      </c>
      <c r="Q1830" s="50" t="s">
        <v>462</v>
      </c>
      <c r="R1830" s="50" t="s">
        <v>10</v>
      </c>
      <c r="S1830" s="50" t="s">
        <v>11943</v>
      </c>
      <c r="T1830" s="4" t="s">
        <v>7999</v>
      </c>
      <c r="U1830" s="4">
        <v>0.81</v>
      </c>
    </row>
    <row r="1831" spans="1:21" x14ac:dyDescent="0.25">
      <c r="A1831" s="44">
        <f>IF(IF(Helper_2!$C$3&lt;&gt;"",COUNTIF(G1831:H1831,"*"&amp;Helper_2!$C$3&amp;"*"),0)&gt;0,MAX($A$4:A1830)+1,0)</f>
        <v>0</v>
      </c>
      <c r="B1831" s="44">
        <v>1828</v>
      </c>
      <c r="C1831" s="44">
        <f>IF(E1831="","",IF(COUNTIF($G$4:G1831,G1831)=1,MAX($C$4:C1830)+1,""))</f>
        <v>1719</v>
      </c>
      <c r="D1831" s="44">
        <v>1828</v>
      </c>
      <c r="E1831" s="50" t="s">
        <v>4133</v>
      </c>
      <c r="F1831" s="50" t="s">
        <v>7401</v>
      </c>
      <c r="G1831" s="50" t="s">
        <v>1380</v>
      </c>
      <c r="H1831" s="50" t="s">
        <v>1380</v>
      </c>
      <c r="I1831" s="50" t="s">
        <v>2389</v>
      </c>
      <c r="J1831" s="50">
        <v>2156698</v>
      </c>
      <c r="K1831" s="50" t="s">
        <v>7</v>
      </c>
      <c r="L1831" s="50" t="s">
        <v>9</v>
      </c>
      <c r="M1831" s="50" t="s">
        <v>143</v>
      </c>
      <c r="N1831" s="50" t="s">
        <v>6261</v>
      </c>
      <c r="O1831" s="50">
        <v>994146</v>
      </c>
      <c r="P1831" s="50" t="s">
        <v>7152</v>
      </c>
      <c r="Q1831" s="50" t="s">
        <v>299</v>
      </c>
      <c r="R1831" s="50" t="s">
        <v>10</v>
      </c>
      <c r="S1831" s="50" t="s">
        <v>11944</v>
      </c>
      <c r="T1831" s="4" t="s">
        <v>7402</v>
      </c>
      <c r="U1831" s="4">
        <v>0.47</v>
      </c>
    </row>
    <row r="1832" spans="1:21" x14ac:dyDescent="0.25">
      <c r="A1832" s="44">
        <f>IF(IF(Helper_2!$C$3&lt;&gt;"",COUNTIF(G1832:H1832,"*"&amp;Helper_2!$C$3&amp;"*"),0)&gt;0,MAX($A$4:A1831)+1,0)</f>
        <v>0</v>
      </c>
      <c r="B1832" s="44">
        <v>1829</v>
      </c>
      <c r="C1832" s="44">
        <f>IF(E1832="","",IF(COUNTIF($G$4:G1832,G1832)=1,MAX($C$4:C1831)+1,""))</f>
        <v>1720</v>
      </c>
      <c r="D1832" s="44">
        <v>1829</v>
      </c>
      <c r="E1832" s="50" t="s">
        <v>4132</v>
      </c>
      <c r="F1832" s="50" t="s">
        <v>7400</v>
      </c>
      <c r="G1832" s="50" t="s">
        <v>1379</v>
      </c>
      <c r="H1832" s="50" t="s">
        <v>1379</v>
      </c>
      <c r="I1832" s="50" t="s">
        <v>2389</v>
      </c>
      <c r="J1832" s="50">
        <v>2156696</v>
      </c>
      <c r="K1832" s="50" t="s">
        <v>7</v>
      </c>
      <c r="L1832" s="50" t="s">
        <v>9</v>
      </c>
      <c r="M1832" s="50" t="s">
        <v>143</v>
      </c>
      <c r="N1832" s="50" t="s">
        <v>6261</v>
      </c>
      <c r="O1832" s="50">
        <v>994146</v>
      </c>
      <c r="P1832" s="50" t="s">
        <v>7152</v>
      </c>
      <c r="Q1832" s="50" t="s">
        <v>2715</v>
      </c>
      <c r="R1832" s="50" t="s">
        <v>10</v>
      </c>
      <c r="S1832" s="50" t="s">
        <v>11945</v>
      </c>
      <c r="T1832" s="4" t="s">
        <v>11946</v>
      </c>
      <c r="U1832" s="4">
        <v>0.59</v>
      </c>
    </row>
    <row r="1833" spans="1:21" x14ac:dyDescent="0.25">
      <c r="A1833" s="44">
        <f>IF(IF(Helper_2!$C$3&lt;&gt;"",COUNTIF(G1833:H1833,"*"&amp;Helper_2!$C$3&amp;"*"),0)&gt;0,MAX($A$4:A1832)+1,0)</f>
        <v>0</v>
      </c>
      <c r="B1833" s="44">
        <v>1830</v>
      </c>
      <c r="C1833" s="44">
        <f>IF(E1833="","",IF(COUNTIF($G$4:G1833,G1833)=1,MAX($C$4:C1832)+1,""))</f>
        <v>1721</v>
      </c>
      <c r="D1833" s="44">
        <v>1830</v>
      </c>
      <c r="E1833" s="50" t="s">
        <v>4782</v>
      </c>
      <c r="F1833" s="50" t="s">
        <v>8551</v>
      </c>
      <c r="G1833" s="50" t="s">
        <v>1792</v>
      </c>
      <c r="H1833" s="50" t="s">
        <v>1792</v>
      </c>
      <c r="I1833" s="50" t="s">
        <v>2389</v>
      </c>
      <c r="J1833" s="50">
        <v>2156693</v>
      </c>
      <c r="K1833" s="50" t="s">
        <v>7</v>
      </c>
      <c r="L1833" s="50" t="s">
        <v>9</v>
      </c>
      <c r="M1833" s="50" t="s">
        <v>143</v>
      </c>
      <c r="N1833" s="50" t="s">
        <v>6261</v>
      </c>
      <c r="O1833" s="50">
        <v>994146</v>
      </c>
      <c r="P1833" s="50" t="s">
        <v>7152</v>
      </c>
      <c r="Q1833" s="50" t="s">
        <v>607</v>
      </c>
      <c r="R1833" s="50" t="s">
        <v>10</v>
      </c>
      <c r="S1833" s="50" t="s">
        <v>11947</v>
      </c>
      <c r="T1833" s="4" t="s">
        <v>8552</v>
      </c>
      <c r="U1833" s="4">
        <v>0.64800000000000002</v>
      </c>
    </row>
    <row r="1834" spans="1:21" x14ac:dyDescent="0.25">
      <c r="A1834" s="44">
        <f>IF(IF(Helper_2!$C$3&lt;&gt;"",COUNTIF(G1834:H1834,"*"&amp;Helper_2!$C$3&amp;"*"),0)&gt;0,MAX($A$4:A1833)+1,0)</f>
        <v>0</v>
      </c>
      <c r="B1834" s="44">
        <v>1831</v>
      </c>
      <c r="C1834" s="44">
        <f>IF(E1834="","",IF(COUNTIF($G$4:G1834,G1834)=1,MAX($C$4:C1833)+1,""))</f>
        <v>1722</v>
      </c>
      <c r="D1834" s="44">
        <v>1831</v>
      </c>
      <c r="E1834" s="50" t="s">
        <v>4116</v>
      </c>
      <c r="F1834" s="50" t="s">
        <v>7369</v>
      </c>
      <c r="G1834" s="50" t="s">
        <v>1369</v>
      </c>
      <c r="H1834" s="50" t="s">
        <v>1369</v>
      </c>
      <c r="I1834" s="50" t="s">
        <v>2389</v>
      </c>
      <c r="J1834" s="50">
        <v>2156688</v>
      </c>
      <c r="K1834" s="50" t="s">
        <v>7</v>
      </c>
      <c r="L1834" s="50" t="s">
        <v>9</v>
      </c>
      <c r="M1834" s="50" t="s">
        <v>143</v>
      </c>
      <c r="N1834" s="50" t="s">
        <v>6261</v>
      </c>
      <c r="O1834" s="50">
        <v>994146</v>
      </c>
      <c r="P1834" s="50" t="s">
        <v>7152</v>
      </c>
      <c r="Q1834" s="50" t="s">
        <v>292</v>
      </c>
      <c r="R1834" s="50" t="s">
        <v>10</v>
      </c>
      <c r="S1834" s="50" t="s">
        <v>7370</v>
      </c>
      <c r="T1834" s="4" t="s">
        <v>7371</v>
      </c>
      <c r="U1834" s="4">
        <v>1.2</v>
      </c>
    </row>
    <row r="1835" spans="1:21" x14ac:dyDescent="0.25">
      <c r="A1835" s="44">
        <f>IF(IF(Helper_2!$C$3&lt;&gt;"",COUNTIF(G1835:H1835,"*"&amp;Helper_2!$C$3&amp;"*"),0)&gt;0,MAX($A$4:A1834)+1,0)</f>
        <v>0</v>
      </c>
      <c r="B1835" s="44">
        <v>1832</v>
      </c>
      <c r="C1835" s="44">
        <f>IF(E1835="","",IF(COUNTIF($G$4:G1835,G1835)=1,MAX($C$4:C1834)+1,""))</f>
        <v>1723</v>
      </c>
      <c r="D1835" s="44">
        <v>1832</v>
      </c>
      <c r="E1835" s="50" t="s">
        <v>5415</v>
      </c>
      <c r="F1835" s="50" t="s">
        <v>9563</v>
      </c>
      <c r="G1835" s="50" t="s">
        <v>2209</v>
      </c>
      <c r="H1835" s="50" t="s">
        <v>2209</v>
      </c>
      <c r="I1835" s="50" t="s">
        <v>2389</v>
      </c>
      <c r="J1835" s="50">
        <v>2156679</v>
      </c>
      <c r="K1835" s="50" t="s">
        <v>7</v>
      </c>
      <c r="L1835" s="50" t="s">
        <v>9</v>
      </c>
      <c r="M1835" s="50" t="s">
        <v>143</v>
      </c>
      <c r="N1835" s="50" t="s">
        <v>6261</v>
      </c>
      <c r="O1835" s="50">
        <v>994146</v>
      </c>
      <c r="P1835" s="50" t="s">
        <v>7152</v>
      </c>
      <c r="Q1835" s="50" t="s">
        <v>925</v>
      </c>
      <c r="R1835" s="50" t="s">
        <v>15</v>
      </c>
      <c r="S1835" s="50" t="s">
        <v>9564</v>
      </c>
      <c r="T1835" s="4" t="s">
        <v>9564</v>
      </c>
      <c r="U1835" s="4">
        <v>0.36</v>
      </c>
    </row>
    <row r="1836" spans="1:21" x14ac:dyDescent="0.25">
      <c r="A1836" s="44">
        <f>IF(IF(Helper_2!$C$3&lt;&gt;"",COUNTIF(G1836:H1836,"*"&amp;Helper_2!$C$3&amp;"*"),0)&gt;0,MAX($A$4:A1835)+1,0)</f>
        <v>0</v>
      </c>
      <c r="B1836" s="44">
        <v>1833</v>
      </c>
      <c r="C1836" s="44">
        <f>IF(E1836="","",IF(COUNTIF($G$4:G1836,G1836)=1,MAX($C$4:C1835)+1,""))</f>
        <v>1724</v>
      </c>
      <c r="D1836" s="44">
        <v>1833</v>
      </c>
      <c r="E1836" s="50" t="s">
        <v>5521</v>
      </c>
      <c r="F1836" s="50" t="s">
        <v>9731</v>
      </c>
      <c r="G1836" s="50" t="s">
        <v>2261</v>
      </c>
      <c r="H1836" s="50" t="s">
        <v>2261</v>
      </c>
      <c r="I1836" s="50" t="s">
        <v>2389</v>
      </c>
      <c r="J1836" s="50">
        <v>2156677</v>
      </c>
      <c r="K1836" s="50" t="s">
        <v>7</v>
      </c>
      <c r="L1836" s="50" t="s">
        <v>9</v>
      </c>
      <c r="M1836" s="50" t="s">
        <v>143</v>
      </c>
      <c r="N1836" s="50" t="s">
        <v>6261</v>
      </c>
      <c r="O1836" s="50">
        <v>994146</v>
      </c>
      <c r="P1836" s="50" t="s">
        <v>7152</v>
      </c>
      <c r="Q1836" s="50" t="s">
        <v>971</v>
      </c>
      <c r="R1836" s="50" t="s">
        <v>15</v>
      </c>
      <c r="S1836" s="50" t="s">
        <v>9732</v>
      </c>
      <c r="T1836" s="4" t="s">
        <v>9733</v>
      </c>
      <c r="U1836" s="4">
        <v>10</v>
      </c>
    </row>
    <row r="1837" spans="1:21" x14ac:dyDescent="0.25">
      <c r="A1837" s="44">
        <f>IF(IF(Helper_2!$C$3&lt;&gt;"",COUNTIF(G1837:H1837,"*"&amp;Helper_2!$C$3&amp;"*"),0)&gt;0,MAX($A$4:A1836)+1,0)</f>
        <v>0</v>
      </c>
      <c r="B1837" s="44">
        <v>1834</v>
      </c>
      <c r="C1837" s="44">
        <f>IF(E1837="","",IF(COUNTIF($G$4:G1837,G1837)=1,MAX($C$4:C1836)+1,""))</f>
        <v>1725</v>
      </c>
      <c r="D1837" s="44">
        <v>1834</v>
      </c>
      <c r="E1837" s="50" t="s">
        <v>5508</v>
      </c>
      <c r="F1837" s="50" t="s">
        <v>9709</v>
      </c>
      <c r="G1837" s="50" t="s">
        <v>3623</v>
      </c>
      <c r="H1837" s="50" t="s">
        <v>3623</v>
      </c>
      <c r="I1837" s="50" t="s">
        <v>2389</v>
      </c>
      <c r="J1837" s="50">
        <v>2156669</v>
      </c>
      <c r="K1837" s="50" t="s">
        <v>7</v>
      </c>
      <c r="L1837" s="50" t="s">
        <v>2661</v>
      </c>
      <c r="M1837" s="50" t="s">
        <v>143</v>
      </c>
      <c r="N1837" s="50" t="s">
        <v>6261</v>
      </c>
      <c r="O1837" s="50">
        <v>994146</v>
      </c>
      <c r="P1837" s="50" t="s">
        <v>7152</v>
      </c>
      <c r="Q1837" s="50" t="s">
        <v>3624</v>
      </c>
      <c r="R1837" s="50" t="s">
        <v>10</v>
      </c>
      <c r="S1837" s="50" t="s">
        <v>9710</v>
      </c>
      <c r="T1837" s="4" t="s">
        <v>9710</v>
      </c>
      <c r="U1837" s="4">
        <v>0.3</v>
      </c>
    </row>
    <row r="1838" spans="1:21" x14ac:dyDescent="0.25">
      <c r="A1838" s="44">
        <f>IF(IF(Helper_2!$C$3&lt;&gt;"",COUNTIF(G1838:H1838,"*"&amp;Helper_2!$C$3&amp;"*"),0)&gt;0,MAX($A$4:A1837)+1,0)</f>
        <v>0</v>
      </c>
      <c r="B1838" s="44">
        <v>1835</v>
      </c>
      <c r="C1838" s="44">
        <f>IF(E1838="","",IF(COUNTIF($G$4:G1838,G1838)=1,MAX($C$4:C1837)+1,""))</f>
        <v>1726</v>
      </c>
      <c r="D1838" s="44">
        <v>1835</v>
      </c>
      <c r="E1838" s="50" t="s">
        <v>4323</v>
      </c>
      <c r="F1838" s="50" t="s">
        <v>7757</v>
      </c>
      <c r="G1838" s="50" t="s">
        <v>1503</v>
      </c>
      <c r="H1838" s="50" t="s">
        <v>1503</v>
      </c>
      <c r="I1838" s="50" t="s">
        <v>2389</v>
      </c>
      <c r="J1838" s="50">
        <v>2156663</v>
      </c>
      <c r="K1838" s="50" t="s">
        <v>7</v>
      </c>
      <c r="L1838" s="50" t="s">
        <v>143</v>
      </c>
      <c r="M1838" s="50" t="s">
        <v>143</v>
      </c>
      <c r="N1838" s="50" t="s">
        <v>88</v>
      </c>
      <c r="O1838" s="50">
        <v>1046559</v>
      </c>
      <c r="P1838" s="50" t="s">
        <v>6406</v>
      </c>
      <c r="Q1838" s="50" t="s">
        <v>393</v>
      </c>
      <c r="R1838" s="50" t="s">
        <v>15</v>
      </c>
      <c r="S1838" s="50" t="s">
        <v>7758</v>
      </c>
      <c r="T1838" s="4" t="s">
        <v>7758</v>
      </c>
      <c r="U1838" s="4">
        <v>0.15</v>
      </c>
    </row>
    <row r="1839" spans="1:21" x14ac:dyDescent="0.25">
      <c r="A1839" s="44">
        <f>IF(IF(Helper_2!$C$3&lt;&gt;"",COUNTIF(G1839:H1839,"*"&amp;Helper_2!$C$3&amp;"*"),0)&gt;0,MAX($A$4:A1838)+1,0)</f>
        <v>0</v>
      </c>
      <c r="B1839" s="44">
        <v>1836</v>
      </c>
      <c r="C1839" s="44">
        <f>IF(E1839="","",IF(COUNTIF($G$4:G1839,G1839)=1,MAX($C$4:C1838)+1,""))</f>
        <v>1727</v>
      </c>
      <c r="D1839" s="44">
        <v>1836</v>
      </c>
      <c r="E1839" s="50" t="s">
        <v>4411</v>
      </c>
      <c r="F1839" s="50" t="s">
        <v>7920</v>
      </c>
      <c r="G1839" s="50" t="s">
        <v>1567</v>
      </c>
      <c r="H1839" s="50" t="s">
        <v>1567</v>
      </c>
      <c r="I1839" s="50" t="s">
        <v>2389</v>
      </c>
      <c r="J1839" s="50">
        <v>2156655</v>
      </c>
      <c r="K1839" s="50" t="s">
        <v>7</v>
      </c>
      <c r="L1839" s="50" t="s">
        <v>9</v>
      </c>
      <c r="M1839" s="50" t="s">
        <v>143</v>
      </c>
      <c r="N1839" s="50" t="s">
        <v>6261</v>
      </c>
      <c r="O1839" s="50">
        <v>994146</v>
      </c>
      <c r="P1839" s="50" t="s">
        <v>7152</v>
      </c>
      <c r="Q1839" s="50" t="s">
        <v>440</v>
      </c>
      <c r="R1839" s="50" t="s">
        <v>10</v>
      </c>
      <c r="S1839" s="50" t="s">
        <v>11948</v>
      </c>
      <c r="T1839" s="4" t="s">
        <v>7921</v>
      </c>
      <c r="U1839" s="4">
        <v>0.72</v>
      </c>
    </row>
    <row r="1840" spans="1:21" x14ac:dyDescent="0.25">
      <c r="A1840" s="44">
        <f>IF(IF(Helper_2!$C$3&lt;&gt;"",COUNTIF(G1840:H1840,"*"&amp;Helper_2!$C$3&amp;"*"),0)&gt;0,MAX($A$4:A1839)+1,0)</f>
        <v>0</v>
      </c>
      <c r="B1840" s="44">
        <v>1837</v>
      </c>
      <c r="C1840" s="44">
        <f>IF(E1840="","",IF(COUNTIF($G$4:G1840,G1840)=1,MAX($C$4:C1839)+1,""))</f>
        <v>1728</v>
      </c>
      <c r="D1840" s="44">
        <v>1837</v>
      </c>
      <c r="E1840" s="50" t="s">
        <v>4410</v>
      </c>
      <c r="F1840" s="50" t="s">
        <v>7918</v>
      </c>
      <c r="G1840" s="50" t="s">
        <v>2887</v>
      </c>
      <c r="H1840" s="50" t="s">
        <v>2887</v>
      </c>
      <c r="I1840" s="50" t="s">
        <v>2389</v>
      </c>
      <c r="J1840" s="50">
        <v>2156652</v>
      </c>
      <c r="K1840" s="50" t="s">
        <v>7</v>
      </c>
      <c r="L1840" s="50" t="s">
        <v>2661</v>
      </c>
      <c r="M1840" s="50" t="s">
        <v>143</v>
      </c>
      <c r="N1840" s="50" t="s">
        <v>6261</v>
      </c>
      <c r="O1840" s="50">
        <v>994146</v>
      </c>
      <c r="P1840" s="50" t="s">
        <v>7152</v>
      </c>
      <c r="Q1840" s="50" t="s">
        <v>2888</v>
      </c>
      <c r="R1840" s="50" t="s">
        <v>10</v>
      </c>
      <c r="S1840" s="50" t="s">
        <v>7919</v>
      </c>
      <c r="T1840" s="4" t="s">
        <v>7919</v>
      </c>
      <c r="U1840" s="4">
        <v>0.72</v>
      </c>
    </row>
    <row r="1841" spans="1:21" x14ac:dyDescent="0.25">
      <c r="A1841" s="44">
        <f>IF(IF(Helper_2!$C$3&lt;&gt;"",COUNTIF(G1841:H1841,"*"&amp;Helper_2!$C$3&amp;"*"),0)&gt;0,MAX($A$4:A1840)+1,0)</f>
        <v>0</v>
      </c>
      <c r="B1841" s="44">
        <v>1838</v>
      </c>
      <c r="C1841" s="44">
        <f>IF(E1841="","",IF(COUNTIF($G$4:G1841,G1841)=1,MAX($C$4:C1840)+1,""))</f>
        <v>1729</v>
      </c>
      <c r="D1841" s="44">
        <v>1838</v>
      </c>
      <c r="E1841" s="50" t="s">
        <v>4409</v>
      </c>
      <c r="F1841" s="50" t="s">
        <v>7916</v>
      </c>
      <c r="G1841" s="50" t="s">
        <v>1566</v>
      </c>
      <c r="H1841" s="50" t="s">
        <v>1566</v>
      </c>
      <c r="I1841" s="50" t="s">
        <v>2389</v>
      </c>
      <c r="J1841" s="50">
        <v>2156648</v>
      </c>
      <c r="K1841" s="50" t="s">
        <v>7</v>
      </c>
      <c r="L1841" s="50" t="s">
        <v>9</v>
      </c>
      <c r="M1841" s="50" t="s">
        <v>143</v>
      </c>
      <c r="N1841" s="50" t="s">
        <v>6261</v>
      </c>
      <c r="O1841" s="50">
        <v>994146</v>
      </c>
      <c r="P1841" s="50" t="s">
        <v>7152</v>
      </c>
      <c r="Q1841" s="50" t="s">
        <v>439</v>
      </c>
      <c r="R1841" s="50" t="s">
        <v>10</v>
      </c>
      <c r="S1841" s="50" t="s">
        <v>11949</v>
      </c>
      <c r="T1841" s="4" t="s">
        <v>7917</v>
      </c>
      <c r="U1841" s="4">
        <v>0.72</v>
      </c>
    </row>
    <row r="1842" spans="1:21" x14ac:dyDescent="0.25">
      <c r="A1842" s="44">
        <f>IF(IF(Helper_2!$C$3&lt;&gt;"",COUNTIF(G1842:H1842,"*"&amp;Helper_2!$C$3&amp;"*"),0)&gt;0,MAX($A$4:A1841)+1,0)</f>
        <v>0</v>
      </c>
      <c r="B1842" s="44">
        <v>1839</v>
      </c>
      <c r="C1842" s="44">
        <f>IF(E1842="","",IF(COUNTIF($G$4:G1842,G1842)=1,MAX($C$4:C1841)+1,""))</f>
        <v>1730</v>
      </c>
      <c r="D1842" s="44">
        <v>1839</v>
      </c>
      <c r="E1842" s="50" t="s">
        <v>4408</v>
      </c>
      <c r="F1842" s="50" t="s">
        <v>7914</v>
      </c>
      <c r="G1842" s="50" t="s">
        <v>1565</v>
      </c>
      <c r="H1842" s="50" t="s">
        <v>1565</v>
      </c>
      <c r="I1842" s="50" t="s">
        <v>2389</v>
      </c>
      <c r="J1842" s="50">
        <v>2156645</v>
      </c>
      <c r="K1842" s="50" t="s">
        <v>7</v>
      </c>
      <c r="L1842" s="50" t="s">
        <v>9</v>
      </c>
      <c r="M1842" s="50" t="s">
        <v>143</v>
      </c>
      <c r="N1842" s="50" t="s">
        <v>6261</v>
      </c>
      <c r="O1842" s="50">
        <v>994146</v>
      </c>
      <c r="P1842" s="50" t="s">
        <v>7152</v>
      </c>
      <c r="Q1842" s="50" t="s">
        <v>438</v>
      </c>
      <c r="R1842" s="50" t="s">
        <v>10</v>
      </c>
      <c r="S1842" s="50" t="s">
        <v>11950</v>
      </c>
      <c r="T1842" s="4" t="s">
        <v>7915</v>
      </c>
      <c r="U1842" s="4">
        <v>0.504</v>
      </c>
    </row>
    <row r="1843" spans="1:21" x14ac:dyDescent="0.25">
      <c r="A1843" s="44">
        <f>IF(IF(Helper_2!$C$3&lt;&gt;"",COUNTIF(G1843:H1843,"*"&amp;Helper_2!$C$3&amp;"*"),0)&gt;0,MAX($A$4:A1842)+1,0)</f>
        <v>0</v>
      </c>
      <c r="B1843" s="44">
        <v>1840</v>
      </c>
      <c r="C1843" s="44">
        <f>IF(E1843="","",IF(COUNTIF($G$4:G1843,G1843)=1,MAX($C$4:C1842)+1,""))</f>
        <v>1731</v>
      </c>
      <c r="D1843" s="44">
        <v>1840</v>
      </c>
      <c r="E1843" s="50" t="s">
        <v>4766</v>
      </c>
      <c r="F1843" s="50" t="s">
        <v>8527</v>
      </c>
      <c r="G1843" s="50" t="s">
        <v>1785</v>
      </c>
      <c r="H1843" s="50" t="s">
        <v>1785</v>
      </c>
      <c r="I1843" s="50" t="s">
        <v>2389</v>
      </c>
      <c r="J1843" s="50">
        <v>2156636</v>
      </c>
      <c r="K1843" s="50" t="s">
        <v>7</v>
      </c>
      <c r="L1843" s="50" t="s">
        <v>9</v>
      </c>
      <c r="M1843" s="50" t="s">
        <v>143</v>
      </c>
      <c r="N1843" s="50" t="s">
        <v>6390</v>
      </c>
      <c r="O1843" s="50">
        <v>1002911</v>
      </c>
      <c r="P1843" s="50" t="s">
        <v>6452</v>
      </c>
      <c r="Q1843" s="50" t="s">
        <v>602</v>
      </c>
      <c r="R1843" s="50" t="s">
        <v>10</v>
      </c>
      <c r="S1843" s="50" t="s">
        <v>8528</v>
      </c>
      <c r="T1843" s="4" t="s">
        <v>8528</v>
      </c>
      <c r="U1843" s="4">
        <v>0.49</v>
      </c>
    </row>
    <row r="1844" spans="1:21" x14ac:dyDescent="0.25">
      <c r="A1844" s="44">
        <f>IF(IF(Helper_2!$C$3&lt;&gt;"",COUNTIF(G1844:H1844,"*"&amp;Helper_2!$C$3&amp;"*"),0)&gt;0,MAX($A$4:A1843)+1,0)</f>
        <v>0</v>
      </c>
      <c r="B1844" s="44">
        <v>1841</v>
      </c>
      <c r="C1844" s="44">
        <f>IF(E1844="","",IF(COUNTIF($G$4:G1844,G1844)=1,MAX($C$4:C1843)+1,""))</f>
        <v>1732</v>
      </c>
      <c r="D1844" s="44">
        <v>1841</v>
      </c>
      <c r="E1844" s="50" t="s">
        <v>4768</v>
      </c>
      <c r="F1844" s="50" t="s">
        <v>8531</v>
      </c>
      <c r="G1844" s="50" t="s">
        <v>1787</v>
      </c>
      <c r="H1844" s="50" t="s">
        <v>1787</v>
      </c>
      <c r="I1844" s="50" t="s">
        <v>2389</v>
      </c>
      <c r="J1844" s="50">
        <v>2156634</v>
      </c>
      <c r="K1844" s="50" t="s">
        <v>7</v>
      </c>
      <c r="L1844" s="50" t="s">
        <v>9</v>
      </c>
      <c r="M1844" s="50" t="s">
        <v>143</v>
      </c>
      <c r="N1844" s="50" t="s">
        <v>6390</v>
      </c>
      <c r="O1844" s="50">
        <v>1002911</v>
      </c>
      <c r="P1844" s="50" t="s">
        <v>6452</v>
      </c>
      <c r="Q1844" s="50" t="s">
        <v>604</v>
      </c>
      <c r="R1844" s="50" t="s">
        <v>15</v>
      </c>
      <c r="S1844" s="50" t="s">
        <v>8532</v>
      </c>
      <c r="T1844" s="4" t="s">
        <v>8532</v>
      </c>
      <c r="U1844" s="4">
        <v>1.3</v>
      </c>
    </row>
    <row r="1845" spans="1:21" x14ac:dyDescent="0.25">
      <c r="A1845" s="44">
        <f>IF(IF(Helper_2!$C$3&lt;&gt;"",COUNTIF(G1845:H1845,"*"&amp;Helper_2!$C$3&amp;"*"),0)&gt;0,MAX($A$4:A1844)+1,0)</f>
        <v>0</v>
      </c>
      <c r="B1845" s="44">
        <v>1842</v>
      </c>
      <c r="C1845" s="44">
        <f>IF(E1845="","",IF(COUNTIF($G$4:G1845,G1845)=1,MAX($C$4:C1844)+1,""))</f>
        <v>1733</v>
      </c>
      <c r="D1845" s="44">
        <v>1842</v>
      </c>
      <c r="E1845" s="50" t="s">
        <v>4758</v>
      </c>
      <c r="F1845" s="50" t="s">
        <v>8511</v>
      </c>
      <c r="G1845" s="50" t="s">
        <v>1779</v>
      </c>
      <c r="H1845" s="50" t="s">
        <v>1779</v>
      </c>
      <c r="I1845" s="50" t="s">
        <v>2389</v>
      </c>
      <c r="J1845" s="50">
        <v>2156632</v>
      </c>
      <c r="K1845" s="50" t="s">
        <v>7</v>
      </c>
      <c r="L1845" s="50" t="s">
        <v>9</v>
      </c>
      <c r="M1845" s="50" t="s">
        <v>143</v>
      </c>
      <c r="N1845" s="50" t="s">
        <v>6390</v>
      </c>
      <c r="O1845" s="50">
        <v>1002911</v>
      </c>
      <c r="P1845" s="50" t="s">
        <v>6452</v>
      </c>
      <c r="Q1845" s="50" t="s">
        <v>596</v>
      </c>
      <c r="R1845" s="50" t="s">
        <v>10</v>
      </c>
      <c r="S1845" s="50" t="s">
        <v>8512</v>
      </c>
      <c r="T1845" s="4" t="s">
        <v>8512</v>
      </c>
      <c r="U1845" s="4">
        <v>0.62</v>
      </c>
    </row>
    <row r="1846" spans="1:21" x14ac:dyDescent="0.25">
      <c r="A1846" s="44">
        <f>IF(IF(Helper_2!$C$3&lt;&gt;"",COUNTIF(G1846:H1846,"*"&amp;Helper_2!$C$3&amp;"*"),0)&gt;0,MAX($A$4:A1845)+1,0)</f>
        <v>0</v>
      </c>
      <c r="B1846" s="44">
        <v>1843</v>
      </c>
      <c r="C1846" s="44">
        <f>IF(E1846="","",IF(COUNTIF($G$4:G1846,G1846)=1,MAX($C$4:C1845)+1,""))</f>
        <v>1734</v>
      </c>
      <c r="D1846" s="44">
        <v>1843</v>
      </c>
      <c r="E1846" s="50" t="s">
        <v>4759</v>
      </c>
      <c r="F1846" s="50" t="s">
        <v>8513</v>
      </c>
      <c r="G1846" s="50" t="s">
        <v>1780</v>
      </c>
      <c r="H1846" s="50" t="s">
        <v>1780</v>
      </c>
      <c r="I1846" s="50" t="s">
        <v>2389</v>
      </c>
      <c r="J1846" s="50">
        <v>2156622</v>
      </c>
      <c r="K1846" s="50" t="s">
        <v>7</v>
      </c>
      <c r="L1846" s="50" t="s">
        <v>9</v>
      </c>
      <c r="M1846" s="50" t="s">
        <v>143</v>
      </c>
      <c r="N1846" s="50" t="s">
        <v>6390</v>
      </c>
      <c r="O1846" s="50">
        <v>1002911</v>
      </c>
      <c r="P1846" s="50" t="s">
        <v>6452</v>
      </c>
      <c r="Q1846" s="50" t="s">
        <v>597</v>
      </c>
      <c r="R1846" s="50" t="s">
        <v>10</v>
      </c>
      <c r="S1846" s="50" t="s">
        <v>8514</v>
      </c>
      <c r="T1846" s="4" t="s">
        <v>8514</v>
      </c>
      <c r="U1846" s="4">
        <v>0.49</v>
      </c>
    </row>
    <row r="1847" spans="1:21" x14ac:dyDescent="0.25">
      <c r="A1847" s="44">
        <f>IF(IF(Helper_2!$C$3&lt;&gt;"",COUNTIF(G1847:H1847,"*"&amp;Helper_2!$C$3&amp;"*"),0)&gt;0,MAX($A$4:A1846)+1,0)</f>
        <v>0</v>
      </c>
      <c r="B1847" s="44">
        <v>1844</v>
      </c>
      <c r="C1847" s="44">
        <f>IF(E1847="","",IF(COUNTIF($G$4:G1847,G1847)=1,MAX($C$4:C1846)+1,""))</f>
        <v>1735</v>
      </c>
      <c r="D1847" s="44">
        <v>1844</v>
      </c>
      <c r="E1847" s="50" t="s">
        <v>4767</v>
      </c>
      <c r="F1847" s="50" t="s">
        <v>8529</v>
      </c>
      <c r="G1847" s="50" t="s">
        <v>1786</v>
      </c>
      <c r="H1847" s="50" t="s">
        <v>1786</v>
      </c>
      <c r="I1847" s="50" t="s">
        <v>2389</v>
      </c>
      <c r="J1847" s="50">
        <v>2156617</v>
      </c>
      <c r="K1847" s="50" t="s">
        <v>7</v>
      </c>
      <c r="L1847" s="50" t="s">
        <v>9</v>
      </c>
      <c r="M1847" s="50" t="s">
        <v>143</v>
      </c>
      <c r="N1847" s="50" t="s">
        <v>6390</v>
      </c>
      <c r="O1847" s="50">
        <v>1002911</v>
      </c>
      <c r="P1847" s="50" t="s">
        <v>6452</v>
      </c>
      <c r="Q1847" s="50" t="s">
        <v>603</v>
      </c>
      <c r="R1847" s="50" t="s">
        <v>10</v>
      </c>
      <c r="S1847" s="50" t="s">
        <v>8530</v>
      </c>
      <c r="T1847" s="4" t="s">
        <v>8530</v>
      </c>
      <c r="U1847" s="4">
        <v>0.33</v>
      </c>
    </row>
    <row r="1848" spans="1:21" x14ac:dyDescent="0.25">
      <c r="A1848" s="44">
        <f>IF(IF(Helper_2!$C$3&lt;&gt;"",COUNTIF(G1848:H1848,"*"&amp;Helper_2!$C$3&amp;"*"),0)&gt;0,MAX($A$4:A1847)+1,0)</f>
        <v>0</v>
      </c>
      <c r="B1848" s="44">
        <v>1845</v>
      </c>
      <c r="C1848" s="44">
        <f>IF(E1848="","",IF(COUNTIF($G$4:G1848,G1848)=1,MAX($C$4:C1847)+1,""))</f>
        <v>1736</v>
      </c>
      <c r="D1848" s="44">
        <v>1845</v>
      </c>
      <c r="E1848" s="50" t="s">
        <v>4280</v>
      </c>
      <c r="F1848" s="50" t="s">
        <v>7678</v>
      </c>
      <c r="G1848" s="50" t="s">
        <v>2823</v>
      </c>
      <c r="H1848" s="50" t="s">
        <v>2823</v>
      </c>
      <c r="I1848" s="50" t="s">
        <v>2389</v>
      </c>
      <c r="J1848" s="50">
        <v>2156430</v>
      </c>
      <c r="K1848" s="50" t="s">
        <v>7</v>
      </c>
      <c r="L1848" s="50" t="s">
        <v>2661</v>
      </c>
      <c r="M1848" s="50" t="s">
        <v>143</v>
      </c>
      <c r="N1848" s="50" t="s">
        <v>6261</v>
      </c>
      <c r="O1848" s="50">
        <v>994146</v>
      </c>
      <c r="P1848" s="50" t="s">
        <v>7152</v>
      </c>
      <c r="Q1848" s="50" t="s">
        <v>2824</v>
      </c>
      <c r="R1848" s="50" t="s">
        <v>10</v>
      </c>
      <c r="S1848" s="50" t="s">
        <v>7679</v>
      </c>
      <c r="T1848" s="4" t="s">
        <v>7679</v>
      </c>
      <c r="U1848" s="4">
        <v>1.94</v>
      </c>
    </row>
    <row r="1849" spans="1:21" x14ac:dyDescent="0.25">
      <c r="A1849" s="44">
        <f>IF(IF(Helper_2!$C$3&lt;&gt;"",COUNTIF(G1849:H1849,"*"&amp;Helper_2!$C$3&amp;"*"),0)&gt;0,MAX($A$4:A1848)+1,0)</f>
        <v>0</v>
      </c>
      <c r="B1849" s="44">
        <v>1846</v>
      </c>
      <c r="C1849" s="44">
        <f>IF(E1849="","",IF(COUNTIF($G$4:G1849,G1849)=1,MAX($C$4:C1848)+1,""))</f>
        <v>1737</v>
      </c>
      <c r="D1849" s="44">
        <v>1846</v>
      </c>
      <c r="E1849" s="50" t="s">
        <v>4905</v>
      </c>
      <c r="F1849" s="50" t="s">
        <v>8734</v>
      </c>
      <c r="G1849" s="50" t="s">
        <v>1879</v>
      </c>
      <c r="H1849" s="50" t="s">
        <v>1879</v>
      </c>
      <c r="I1849" s="50" t="s">
        <v>2389</v>
      </c>
      <c r="J1849" s="50">
        <v>2156428</v>
      </c>
      <c r="K1849" s="50" t="s">
        <v>7</v>
      </c>
      <c r="L1849" s="50" t="s">
        <v>9</v>
      </c>
      <c r="M1849" s="50" t="s">
        <v>143</v>
      </c>
      <c r="N1849" s="50" t="s">
        <v>6263</v>
      </c>
      <c r="O1849" s="50">
        <v>1046540</v>
      </c>
      <c r="P1849" s="50" t="s">
        <v>6329</v>
      </c>
      <c r="Q1849" s="50" t="s">
        <v>662</v>
      </c>
      <c r="R1849" s="50" t="s">
        <v>10</v>
      </c>
      <c r="S1849" s="50" t="s">
        <v>8735</v>
      </c>
      <c r="T1849" s="4" t="s">
        <v>8735</v>
      </c>
      <c r="U1849" s="4">
        <v>0.01</v>
      </c>
    </row>
    <row r="1850" spans="1:21" x14ac:dyDescent="0.25">
      <c r="A1850" s="44">
        <f>IF(IF(Helper_2!$C$3&lt;&gt;"",COUNTIF(G1850:H1850,"*"&amp;Helper_2!$C$3&amp;"*"),0)&gt;0,MAX($A$4:A1849)+1,0)</f>
        <v>0</v>
      </c>
      <c r="B1850" s="44">
        <v>1847</v>
      </c>
      <c r="C1850" s="44">
        <f>IF(E1850="","",IF(COUNTIF($G$4:G1850,G1850)=1,MAX($C$4:C1849)+1,""))</f>
        <v>1738</v>
      </c>
      <c r="D1850" s="44">
        <v>1847</v>
      </c>
      <c r="E1850" s="50" t="s">
        <v>4354</v>
      </c>
      <c r="F1850" s="50" t="s">
        <v>7812</v>
      </c>
      <c r="G1850" s="50" t="s">
        <v>1531</v>
      </c>
      <c r="H1850" s="50" t="s">
        <v>1531</v>
      </c>
      <c r="I1850" s="50" t="s">
        <v>2389</v>
      </c>
      <c r="J1850" s="50">
        <v>2156421</v>
      </c>
      <c r="K1850" s="50" t="s">
        <v>7</v>
      </c>
      <c r="L1850" s="50" t="s">
        <v>9</v>
      </c>
      <c r="M1850" s="50" t="s">
        <v>143</v>
      </c>
      <c r="N1850" s="50" t="s">
        <v>6261</v>
      </c>
      <c r="O1850" s="50">
        <v>994146</v>
      </c>
      <c r="P1850" s="50" t="s">
        <v>7152</v>
      </c>
      <c r="Q1850" s="50" t="s">
        <v>2849</v>
      </c>
      <c r="R1850" s="50" t="s">
        <v>15</v>
      </c>
      <c r="S1850" s="50" t="s">
        <v>7813</v>
      </c>
      <c r="T1850" s="4" t="s">
        <v>7813</v>
      </c>
      <c r="U1850" s="4">
        <v>1.296</v>
      </c>
    </row>
    <row r="1851" spans="1:21" x14ac:dyDescent="0.25">
      <c r="A1851" s="44">
        <f>IF(IF(Helper_2!$C$3&lt;&gt;"",COUNTIF(G1851:H1851,"*"&amp;Helper_2!$C$3&amp;"*"),0)&gt;0,MAX($A$4:A1850)+1,0)</f>
        <v>0</v>
      </c>
      <c r="B1851" s="44">
        <v>1848</v>
      </c>
      <c r="C1851" s="44">
        <f>IF(E1851="","",IF(COUNTIF($G$4:G1851,G1851)=1,MAX($C$4:C1850)+1,""))</f>
        <v>1739</v>
      </c>
      <c r="D1851" s="44">
        <v>1848</v>
      </c>
      <c r="E1851" s="50" t="s">
        <v>4763</v>
      </c>
      <c r="F1851" s="50" t="s">
        <v>8521</v>
      </c>
      <c r="G1851" s="50" t="s">
        <v>1783</v>
      </c>
      <c r="H1851" s="50" t="s">
        <v>1783</v>
      </c>
      <c r="I1851" s="50" t="s">
        <v>2389</v>
      </c>
      <c r="J1851" s="50">
        <v>2156413</v>
      </c>
      <c r="K1851" s="50" t="s">
        <v>7</v>
      </c>
      <c r="L1851" s="50" t="s">
        <v>9</v>
      </c>
      <c r="M1851" s="50" t="s">
        <v>143</v>
      </c>
      <c r="N1851" s="50" t="s">
        <v>6390</v>
      </c>
      <c r="O1851" s="50">
        <v>1002911</v>
      </c>
      <c r="P1851" s="50" t="s">
        <v>6452</v>
      </c>
      <c r="Q1851" s="50" t="s">
        <v>600</v>
      </c>
      <c r="R1851" s="50" t="s">
        <v>10</v>
      </c>
      <c r="S1851" s="50" t="s">
        <v>8522</v>
      </c>
      <c r="T1851" s="4" t="s">
        <v>8522</v>
      </c>
      <c r="U1851" s="4">
        <v>0.62</v>
      </c>
    </row>
    <row r="1852" spans="1:21" x14ac:dyDescent="0.25">
      <c r="A1852" s="44">
        <f>IF(IF(Helper_2!$C$3&lt;&gt;"",COUNTIF(G1852:H1852,"*"&amp;Helper_2!$C$3&amp;"*"),0)&gt;0,MAX($A$4:A1851)+1,0)</f>
        <v>0</v>
      </c>
      <c r="B1852" s="44">
        <v>1849</v>
      </c>
      <c r="C1852" s="44">
        <f>IF(E1852="","",IF(COUNTIF($G$4:G1852,G1852)=1,MAX($C$4:C1851)+1,""))</f>
        <v>1740</v>
      </c>
      <c r="D1852" s="44">
        <v>1849</v>
      </c>
      <c r="E1852" s="50" t="s">
        <v>5252</v>
      </c>
      <c r="F1852" s="50" t="s">
        <v>9274</v>
      </c>
      <c r="G1852" s="50" t="s">
        <v>2098</v>
      </c>
      <c r="H1852" s="50" t="s">
        <v>2098</v>
      </c>
      <c r="I1852" s="50" t="s">
        <v>2389</v>
      </c>
      <c r="J1852" s="50">
        <v>2156405</v>
      </c>
      <c r="K1852" s="50" t="s">
        <v>7</v>
      </c>
      <c r="L1852" s="50" t="s">
        <v>143</v>
      </c>
      <c r="M1852" s="50" t="s">
        <v>143</v>
      </c>
      <c r="N1852" s="50" t="s">
        <v>88</v>
      </c>
      <c r="O1852" s="50">
        <v>994256</v>
      </c>
      <c r="P1852" s="50" t="s">
        <v>6422</v>
      </c>
      <c r="Q1852" s="50" t="s">
        <v>838</v>
      </c>
      <c r="R1852" s="50" t="s">
        <v>10</v>
      </c>
      <c r="S1852" s="50" t="s">
        <v>9275</v>
      </c>
      <c r="T1852" s="4" t="s">
        <v>9275</v>
      </c>
      <c r="U1852" s="4">
        <v>0.28999999999999998</v>
      </c>
    </row>
    <row r="1853" spans="1:21" x14ac:dyDescent="0.25">
      <c r="A1853" s="44">
        <f>IF(IF(Helper_2!$C$3&lt;&gt;"",COUNTIF(G1853:H1853,"*"&amp;Helper_2!$C$3&amp;"*"),0)&gt;0,MAX($A$4:A1852)+1,0)</f>
        <v>0</v>
      </c>
      <c r="B1853" s="44">
        <v>1850</v>
      </c>
      <c r="C1853" s="44">
        <f>IF(E1853="","",IF(COUNTIF($G$4:G1853,G1853)=1,MAX($C$4:C1852)+1,""))</f>
        <v>1741</v>
      </c>
      <c r="D1853" s="44">
        <v>1850</v>
      </c>
      <c r="E1853" s="50" t="s">
        <v>5251</v>
      </c>
      <c r="F1853" s="50" t="s">
        <v>9272</v>
      </c>
      <c r="G1853" s="50" t="s">
        <v>2097</v>
      </c>
      <c r="H1853" s="50" t="s">
        <v>2097</v>
      </c>
      <c r="I1853" s="50" t="s">
        <v>2389</v>
      </c>
      <c r="J1853" s="50">
        <v>2156386</v>
      </c>
      <c r="K1853" s="50" t="s">
        <v>7</v>
      </c>
      <c r="L1853" s="50" t="s">
        <v>9</v>
      </c>
      <c r="M1853" s="50" t="s">
        <v>143</v>
      </c>
      <c r="N1853" s="50" t="s">
        <v>88</v>
      </c>
      <c r="O1853" s="50">
        <v>994256</v>
      </c>
      <c r="P1853" s="50" t="s">
        <v>6422</v>
      </c>
      <c r="Q1853" s="50" t="s">
        <v>837</v>
      </c>
      <c r="R1853" s="50" t="s">
        <v>10</v>
      </c>
      <c r="S1853" s="50" t="s">
        <v>9273</v>
      </c>
      <c r="T1853" s="4" t="s">
        <v>9273</v>
      </c>
      <c r="U1853" s="4">
        <v>0.14000000000000001</v>
      </c>
    </row>
    <row r="1854" spans="1:21" x14ac:dyDescent="0.25">
      <c r="A1854" s="44">
        <f>IF(IF(Helper_2!$C$3&lt;&gt;"",COUNTIF(G1854:H1854,"*"&amp;Helper_2!$C$3&amp;"*"),0)&gt;0,MAX($A$4:A1853)+1,0)</f>
        <v>0</v>
      </c>
      <c r="B1854" s="44">
        <v>1851</v>
      </c>
      <c r="C1854" s="44">
        <f>IF(E1854="","",IF(COUNTIF($G$4:G1854,G1854)=1,MAX($C$4:C1853)+1,""))</f>
        <v>1742</v>
      </c>
      <c r="D1854" s="44">
        <v>1851</v>
      </c>
      <c r="E1854" s="50" t="s">
        <v>5036</v>
      </c>
      <c r="F1854" s="50" t="s">
        <v>8949</v>
      </c>
      <c r="G1854" s="50" t="s">
        <v>1970</v>
      </c>
      <c r="H1854" s="50" t="s">
        <v>1970</v>
      </c>
      <c r="I1854" s="50" t="s">
        <v>2389</v>
      </c>
      <c r="J1854" s="50">
        <v>2156382</v>
      </c>
      <c r="K1854" s="50" t="s">
        <v>7</v>
      </c>
      <c r="L1854" s="50" t="s">
        <v>9</v>
      </c>
      <c r="M1854" s="50" t="s">
        <v>143</v>
      </c>
      <c r="N1854" s="50" t="s">
        <v>88</v>
      </c>
      <c r="O1854" s="50">
        <v>996653</v>
      </c>
      <c r="P1854" s="50" t="s">
        <v>6428</v>
      </c>
      <c r="Q1854" s="50" t="s">
        <v>3272</v>
      </c>
      <c r="R1854" s="50" t="s">
        <v>15</v>
      </c>
      <c r="S1854" s="50" t="s">
        <v>8950</v>
      </c>
      <c r="T1854" s="4" t="s">
        <v>8950</v>
      </c>
      <c r="U1854" s="4">
        <v>0.05</v>
      </c>
    </row>
    <row r="1855" spans="1:21" x14ac:dyDescent="0.25">
      <c r="A1855" s="44">
        <f>IF(IF(Helper_2!$C$3&lt;&gt;"",COUNTIF(G1855:H1855,"*"&amp;Helper_2!$C$3&amp;"*"),0)&gt;0,MAX($A$4:A1854)+1,0)</f>
        <v>0</v>
      </c>
      <c r="B1855" s="44">
        <v>1852</v>
      </c>
      <c r="C1855" s="44">
        <f>IF(E1855="","",IF(COUNTIF($G$4:G1855,G1855)=1,MAX($C$4:C1854)+1,""))</f>
        <v>1743</v>
      </c>
      <c r="D1855" s="44">
        <v>1852</v>
      </c>
      <c r="E1855" s="50" t="s">
        <v>4762</v>
      </c>
      <c r="F1855" s="50" t="s">
        <v>8519</v>
      </c>
      <c r="G1855" s="50" t="s">
        <v>1782</v>
      </c>
      <c r="H1855" s="50" t="s">
        <v>1782</v>
      </c>
      <c r="I1855" s="50" t="s">
        <v>2389</v>
      </c>
      <c r="J1855" s="50">
        <v>2156373</v>
      </c>
      <c r="K1855" s="50" t="s">
        <v>7</v>
      </c>
      <c r="L1855" s="50" t="s">
        <v>9</v>
      </c>
      <c r="M1855" s="50" t="s">
        <v>143</v>
      </c>
      <c r="N1855" s="50" t="s">
        <v>6390</v>
      </c>
      <c r="O1855" s="50">
        <v>1002911</v>
      </c>
      <c r="P1855" s="50" t="s">
        <v>6452</v>
      </c>
      <c r="Q1855" s="50" t="s">
        <v>599</v>
      </c>
      <c r="R1855" s="50" t="s">
        <v>10</v>
      </c>
      <c r="S1855" s="50" t="s">
        <v>8520</v>
      </c>
      <c r="T1855" s="4" t="s">
        <v>8520</v>
      </c>
      <c r="U1855" s="4">
        <v>0.49</v>
      </c>
    </row>
    <row r="1856" spans="1:21" x14ac:dyDescent="0.25">
      <c r="A1856" s="44">
        <f>IF(IF(Helper_2!$C$3&lt;&gt;"",COUNTIF(G1856:H1856,"*"&amp;Helper_2!$C$3&amp;"*"),0)&gt;0,MAX($A$4:A1855)+1,0)</f>
        <v>0</v>
      </c>
      <c r="B1856" s="44">
        <v>1853</v>
      </c>
      <c r="C1856" s="44">
        <f>IF(E1856="","",IF(COUNTIF($G$4:G1856,G1856)=1,MAX($C$4:C1855)+1,""))</f>
        <v>1744</v>
      </c>
      <c r="D1856" s="44">
        <v>1853</v>
      </c>
      <c r="E1856" s="50" t="s">
        <v>5034</v>
      </c>
      <c r="F1856" s="50" t="s">
        <v>8945</v>
      </c>
      <c r="G1856" s="50" t="s">
        <v>1968</v>
      </c>
      <c r="H1856" s="50" t="s">
        <v>1968</v>
      </c>
      <c r="I1856" s="50" t="s">
        <v>2389</v>
      </c>
      <c r="J1856" s="50">
        <v>2156372</v>
      </c>
      <c r="K1856" s="50" t="s">
        <v>7</v>
      </c>
      <c r="L1856" s="50" t="s">
        <v>9</v>
      </c>
      <c r="M1856" s="50" t="s">
        <v>143</v>
      </c>
      <c r="N1856" s="50" t="s">
        <v>6272</v>
      </c>
      <c r="O1856" s="50">
        <v>996653</v>
      </c>
      <c r="P1856" s="50" t="s">
        <v>6428</v>
      </c>
      <c r="Q1856" s="50" t="s">
        <v>732</v>
      </c>
      <c r="R1856" s="50" t="s">
        <v>15</v>
      </c>
      <c r="S1856" s="50" t="s">
        <v>8946</v>
      </c>
      <c r="T1856" s="4" t="s">
        <v>8946</v>
      </c>
      <c r="U1856" s="4">
        <v>0.72</v>
      </c>
    </row>
    <row r="1857" spans="1:21" x14ac:dyDescent="0.25">
      <c r="A1857" s="44">
        <f>IF(IF(Helper_2!$C$3&lt;&gt;"",COUNTIF(G1857:H1857,"*"&amp;Helper_2!$C$3&amp;"*"),0)&gt;0,MAX($A$4:A1856)+1,0)</f>
        <v>0</v>
      </c>
      <c r="B1857" s="44">
        <v>1854</v>
      </c>
      <c r="C1857" s="44">
        <f>IF(E1857="","",IF(COUNTIF($G$4:G1857,G1857)=1,MAX($C$4:C1856)+1,""))</f>
        <v>1745</v>
      </c>
      <c r="D1857" s="44">
        <v>1854</v>
      </c>
      <c r="E1857" s="50" t="s">
        <v>5504</v>
      </c>
      <c r="F1857" s="50" t="s">
        <v>9703</v>
      </c>
      <c r="G1857" s="50" t="s">
        <v>3617</v>
      </c>
      <c r="H1857" s="50" t="s">
        <v>3617</v>
      </c>
      <c r="I1857" s="50" t="s">
        <v>2389</v>
      </c>
      <c r="J1857" s="50">
        <v>2156366</v>
      </c>
      <c r="K1857" s="50" t="s">
        <v>7</v>
      </c>
      <c r="L1857" s="50" t="s">
        <v>2661</v>
      </c>
      <c r="M1857" s="50" t="s">
        <v>143</v>
      </c>
      <c r="N1857" s="50" t="s">
        <v>6261</v>
      </c>
      <c r="O1857" s="50">
        <v>994146</v>
      </c>
      <c r="P1857" s="50" t="s">
        <v>7152</v>
      </c>
      <c r="Q1857" s="50" t="s">
        <v>3618</v>
      </c>
      <c r="R1857" s="50" t="s">
        <v>15</v>
      </c>
      <c r="S1857" s="50" t="s">
        <v>9704</v>
      </c>
      <c r="T1857" s="4" t="s">
        <v>9704</v>
      </c>
      <c r="U1857" s="4">
        <v>5.3</v>
      </c>
    </row>
    <row r="1858" spans="1:21" x14ac:dyDescent="0.25">
      <c r="A1858" s="44">
        <f>IF(IF(Helper_2!$C$3&lt;&gt;"",COUNTIF(G1858:H1858,"*"&amp;Helper_2!$C$3&amp;"*"),0)&gt;0,MAX($A$4:A1857)+1,0)</f>
        <v>0</v>
      </c>
      <c r="B1858" s="44">
        <v>1855</v>
      </c>
      <c r="C1858" s="44">
        <f>IF(E1858="","",IF(COUNTIF($G$4:G1858,G1858)=1,MAX($C$4:C1857)+1,""))</f>
        <v>1746</v>
      </c>
      <c r="D1858" s="44">
        <v>1855</v>
      </c>
      <c r="E1858" s="50" t="s">
        <v>5505</v>
      </c>
      <c r="F1858" s="50" t="s">
        <v>9705</v>
      </c>
      <c r="G1858" s="50" t="s">
        <v>3619</v>
      </c>
      <c r="H1858" s="50" t="s">
        <v>3619</v>
      </c>
      <c r="I1858" s="50" t="s">
        <v>2389</v>
      </c>
      <c r="J1858" s="50">
        <v>2156360</v>
      </c>
      <c r="K1858" s="50" t="s">
        <v>7</v>
      </c>
      <c r="L1858" s="50" t="s">
        <v>2661</v>
      </c>
      <c r="M1858" s="50" t="s">
        <v>143</v>
      </c>
      <c r="N1858" s="50" t="s">
        <v>6261</v>
      </c>
      <c r="O1858" s="50">
        <v>994146</v>
      </c>
      <c r="P1858" s="50" t="s">
        <v>7152</v>
      </c>
      <c r="Q1858" s="50" t="s">
        <v>3620</v>
      </c>
      <c r="R1858" s="50" t="s">
        <v>15</v>
      </c>
      <c r="S1858" s="50" t="s">
        <v>9706</v>
      </c>
      <c r="T1858" s="4" t="s">
        <v>9706</v>
      </c>
      <c r="U1858" s="4">
        <v>3.4</v>
      </c>
    </row>
    <row r="1859" spans="1:21" x14ac:dyDescent="0.25">
      <c r="A1859" s="44">
        <f>IF(IF(Helper_2!$C$3&lt;&gt;"",COUNTIF(G1859:H1859,"*"&amp;Helper_2!$C$3&amp;"*"),0)&gt;0,MAX($A$4:A1858)+1,0)</f>
        <v>0</v>
      </c>
      <c r="B1859" s="44">
        <v>1856</v>
      </c>
      <c r="C1859" s="44">
        <f>IF(E1859="","",IF(COUNTIF($G$4:G1859,G1859)=1,MAX($C$4:C1858)+1,""))</f>
        <v>1747</v>
      </c>
      <c r="D1859" s="44">
        <v>1856</v>
      </c>
      <c r="E1859" s="50" t="s">
        <v>4761</v>
      </c>
      <c r="F1859" s="50" t="s">
        <v>8517</v>
      </c>
      <c r="G1859" s="50" t="s">
        <v>3098</v>
      </c>
      <c r="H1859" s="50" t="s">
        <v>3098</v>
      </c>
      <c r="I1859" s="50" t="s">
        <v>2389</v>
      </c>
      <c r="J1859" s="50">
        <v>2156333</v>
      </c>
      <c r="K1859" s="50" t="s">
        <v>7</v>
      </c>
      <c r="L1859" s="50" t="s">
        <v>2687</v>
      </c>
      <c r="M1859" s="50" t="s">
        <v>143</v>
      </c>
      <c r="N1859" s="50" t="s">
        <v>6390</v>
      </c>
      <c r="O1859" s="50">
        <v>1002911</v>
      </c>
      <c r="P1859" s="50" t="s">
        <v>6452</v>
      </c>
      <c r="Q1859" s="50" t="s">
        <v>3099</v>
      </c>
      <c r="R1859" s="50" t="s">
        <v>10</v>
      </c>
      <c r="S1859" s="50" t="s">
        <v>8518</v>
      </c>
      <c r="T1859" s="4" t="s">
        <v>8518</v>
      </c>
      <c r="U1859" s="4">
        <v>0.22</v>
      </c>
    </row>
    <row r="1860" spans="1:21" x14ac:dyDescent="0.25">
      <c r="A1860" s="44">
        <f>IF(IF(Helper_2!$C$3&lt;&gt;"",COUNTIF(G1860:H1860,"*"&amp;Helper_2!$C$3&amp;"*"),0)&gt;0,MAX($A$4:A1859)+1,0)</f>
        <v>0</v>
      </c>
      <c r="B1860" s="44">
        <v>1857</v>
      </c>
      <c r="C1860" s="44">
        <f>IF(E1860="","",IF(COUNTIF($G$4:G1860,G1860)=1,MAX($C$4:C1859)+1,""))</f>
        <v>1748</v>
      </c>
      <c r="D1860" s="44">
        <v>1857</v>
      </c>
      <c r="E1860" s="50" t="s">
        <v>5599</v>
      </c>
      <c r="F1860" s="50" t="s">
        <v>9834</v>
      </c>
      <c r="G1860" s="50" t="s">
        <v>2316</v>
      </c>
      <c r="H1860" s="50" t="s">
        <v>2316</v>
      </c>
      <c r="I1860" s="50" t="s">
        <v>2389</v>
      </c>
      <c r="J1860" s="50">
        <v>2156314</v>
      </c>
      <c r="K1860" s="50" t="s">
        <v>7</v>
      </c>
      <c r="L1860" s="50" t="s">
        <v>9</v>
      </c>
      <c r="M1860" s="50" t="s">
        <v>143</v>
      </c>
      <c r="N1860" s="50" t="s">
        <v>6263</v>
      </c>
      <c r="O1860" s="50">
        <v>963544</v>
      </c>
      <c r="P1860" s="50" t="s">
        <v>6371</v>
      </c>
      <c r="Q1860" s="50" t="s">
        <v>3687</v>
      </c>
      <c r="R1860" s="50" t="s">
        <v>10</v>
      </c>
      <c r="S1860" s="50" t="s">
        <v>9835</v>
      </c>
      <c r="T1860" s="4" t="s">
        <v>9835</v>
      </c>
      <c r="U1860" s="4">
        <v>7.0000000000000001E-3</v>
      </c>
    </row>
    <row r="1861" spans="1:21" x14ac:dyDescent="0.25">
      <c r="A1861" s="44">
        <f>IF(IF(Helper_2!$C$3&lt;&gt;"",COUNTIF(G1861:H1861,"*"&amp;Helper_2!$C$3&amp;"*"),0)&gt;0,MAX($A$4:A1860)+1,0)</f>
        <v>0</v>
      </c>
      <c r="B1861" s="44">
        <v>1858</v>
      </c>
      <c r="C1861" s="44">
        <f>IF(E1861="","",IF(COUNTIF($G$4:G1861,G1861)=1,MAX($C$4:C1860)+1,""))</f>
        <v>1749</v>
      </c>
      <c r="D1861" s="44">
        <v>1858</v>
      </c>
      <c r="E1861" s="50" t="s">
        <v>4757</v>
      </c>
      <c r="F1861" s="50" t="s">
        <v>8509</v>
      </c>
      <c r="G1861" s="50" t="s">
        <v>1778</v>
      </c>
      <c r="H1861" s="50" t="s">
        <v>1778</v>
      </c>
      <c r="I1861" s="50" t="s">
        <v>2389</v>
      </c>
      <c r="J1861" s="50">
        <v>2156312</v>
      </c>
      <c r="K1861" s="50" t="s">
        <v>7</v>
      </c>
      <c r="L1861" s="50" t="s">
        <v>9</v>
      </c>
      <c r="M1861" s="50" t="s">
        <v>143</v>
      </c>
      <c r="N1861" s="50" t="s">
        <v>6390</v>
      </c>
      <c r="O1861" s="50">
        <v>1002911</v>
      </c>
      <c r="P1861" s="50" t="s">
        <v>6452</v>
      </c>
      <c r="Q1861" s="50" t="s">
        <v>595</v>
      </c>
      <c r="R1861" s="50" t="s">
        <v>10</v>
      </c>
      <c r="S1861" s="50" t="s">
        <v>8510</v>
      </c>
      <c r="T1861" s="4" t="s">
        <v>8510</v>
      </c>
      <c r="U1861" s="4">
        <v>0.49</v>
      </c>
    </row>
    <row r="1862" spans="1:21" x14ac:dyDescent="0.25">
      <c r="A1862" s="44">
        <f>IF(IF(Helper_2!$C$3&lt;&gt;"",COUNTIF(G1862:H1862,"*"&amp;Helper_2!$C$3&amp;"*"),0)&gt;0,MAX($A$4:A1861)+1,0)</f>
        <v>0</v>
      </c>
      <c r="B1862" s="44">
        <v>1859</v>
      </c>
      <c r="C1862" s="44">
        <f>IF(E1862="","",IF(COUNTIF($G$4:G1862,G1862)=1,MAX($C$4:C1861)+1,""))</f>
        <v>1750</v>
      </c>
      <c r="D1862" s="44">
        <v>1859</v>
      </c>
      <c r="E1862" s="50" t="s">
        <v>5598</v>
      </c>
      <c r="F1862" s="50" t="s">
        <v>9832</v>
      </c>
      <c r="G1862" s="50" t="s">
        <v>2315</v>
      </c>
      <c r="H1862" s="50" t="s">
        <v>2315</v>
      </c>
      <c r="I1862" s="50" t="s">
        <v>2389</v>
      </c>
      <c r="J1862" s="50">
        <v>2156311</v>
      </c>
      <c r="K1862" s="50" t="s">
        <v>7</v>
      </c>
      <c r="L1862" s="50" t="s">
        <v>9</v>
      </c>
      <c r="M1862" s="50" t="s">
        <v>143</v>
      </c>
      <c r="N1862" s="50" t="s">
        <v>6263</v>
      </c>
      <c r="O1862" s="50">
        <v>963544</v>
      </c>
      <c r="P1862" s="50" t="s">
        <v>6371</v>
      </c>
      <c r="Q1862" s="50" t="s">
        <v>3686</v>
      </c>
      <c r="R1862" s="50" t="s">
        <v>10</v>
      </c>
      <c r="S1862" s="50" t="s">
        <v>9833</v>
      </c>
      <c r="T1862" s="4" t="s">
        <v>9833</v>
      </c>
      <c r="U1862" s="4">
        <v>7.0000000000000001E-3</v>
      </c>
    </row>
    <row r="1863" spans="1:21" x14ac:dyDescent="0.25">
      <c r="A1863" s="44">
        <f>IF(IF(Helper_2!$C$3&lt;&gt;"",COUNTIF(G1863:H1863,"*"&amp;Helper_2!$C$3&amp;"*"),0)&gt;0,MAX($A$4:A1862)+1,0)</f>
        <v>0</v>
      </c>
      <c r="B1863" s="44">
        <v>1860</v>
      </c>
      <c r="C1863" s="44">
        <f>IF(E1863="","",IF(COUNTIF($G$4:G1863,G1863)=1,MAX($C$4:C1862)+1,""))</f>
        <v>1751</v>
      </c>
      <c r="D1863" s="44">
        <v>1860</v>
      </c>
      <c r="E1863" s="50" t="s">
        <v>5589</v>
      </c>
      <c r="F1863" s="50" t="s">
        <v>11951</v>
      </c>
      <c r="G1863" s="50" t="s">
        <v>2305</v>
      </c>
      <c r="H1863" s="50" t="s">
        <v>2305</v>
      </c>
      <c r="I1863" s="50" t="s">
        <v>2389</v>
      </c>
      <c r="J1863" s="50">
        <v>2156298</v>
      </c>
      <c r="K1863" s="50" t="s">
        <v>7</v>
      </c>
      <c r="L1863" s="50" t="s">
        <v>9</v>
      </c>
      <c r="M1863" s="50" t="s">
        <v>143</v>
      </c>
      <c r="N1863" s="50" t="s">
        <v>88</v>
      </c>
      <c r="O1863" s="50">
        <v>963544</v>
      </c>
      <c r="P1863" s="50" t="s">
        <v>6371</v>
      </c>
      <c r="Q1863" s="50" t="s">
        <v>3676</v>
      </c>
      <c r="R1863" s="50" t="s">
        <v>273</v>
      </c>
      <c r="S1863" s="50" t="s">
        <v>11952</v>
      </c>
      <c r="T1863" s="4" t="s">
        <v>11952</v>
      </c>
      <c r="U1863" s="4">
        <v>0</v>
      </c>
    </row>
    <row r="1864" spans="1:21" x14ac:dyDescent="0.25">
      <c r="A1864" s="44">
        <f>IF(IF(Helper_2!$C$3&lt;&gt;"",COUNTIF(G1864:H1864,"*"&amp;Helper_2!$C$3&amp;"*"),0)&gt;0,MAX($A$4:A1863)+1,0)</f>
        <v>0</v>
      </c>
      <c r="B1864" s="44">
        <v>1861</v>
      </c>
      <c r="C1864" s="44">
        <f>IF(E1864="","",IF(COUNTIF($G$4:G1864,G1864)=1,MAX($C$4:C1863)+1,""))</f>
        <v>1752</v>
      </c>
      <c r="D1864" s="44">
        <v>1861</v>
      </c>
      <c r="E1864" s="50" t="s">
        <v>4493</v>
      </c>
      <c r="F1864" s="50" t="s">
        <v>8064</v>
      </c>
      <c r="G1864" s="50" t="s">
        <v>1614</v>
      </c>
      <c r="H1864" s="50" t="s">
        <v>1614</v>
      </c>
      <c r="I1864" s="50" t="s">
        <v>2389</v>
      </c>
      <c r="J1864" s="50">
        <v>2156229</v>
      </c>
      <c r="K1864" s="50" t="s">
        <v>7</v>
      </c>
      <c r="L1864" s="50" t="s">
        <v>9</v>
      </c>
      <c r="M1864" s="50" t="s">
        <v>143</v>
      </c>
      <c r="N1864" s="50" t="s">
        <v>6263</v>
      </c>
      <c r="O1864" s="50">
        <v>995816</v>
      </c>
      <c r="P1864" s="50" t="s">
        <v>6374</v>
      </c>
      <c r="Q1864" s="50" t="s">
        <v>2941</v>
      </c>
      <c r="R1864" s="50" t="s">
        <v>15</v>
      </c>
      <c r="S1864" s="50" t="s">
        <v>8065</v>
      </c>
      <c r="T1864" s="4" t="s">
        <v>8065</v>
      </c>
      <c r="U1864" s="4">
        <v>1.6</v>
      </c>
    </row>
    <row r="1865" spans="1:21" x14ac:dyDescent="0.25">
      <c r="A1865" s="44">
        <f>IF(IF(Helper_2!$C$3&lt;&gt;"",COUNTIF(G1865:H1865,"*"&amp;Helper_2!$C$3&amp;"*"),0)&gt;0,MAX($A$4:A1864)+1,0)</f>
        <v>0</v>
      </c>
      <c r="B1865" s="44">
        <v>1862</v>
      </c>
      <c r="C1865" s="44">
        <f>IF(E1865="","",IF(COUNTIF($G$4:G1865,G1865)=1,MAX($C$4:C1864)+1,""))</f>
        <v>1753</v>
      </c>
      <c r="D1865" s="44">
        <v>1862</v>
      </c>
      <c r="E1865" s="50" t="s">
        <v>4492</v>
      </c>
      <c r="F1865" s="50" t="s">
        <v>8062</v>
      </c>
      <c r="G1865" s="50" t="s">
        <v>2939</v>
      </c>
      <c r="H1865" s="50" t="s">
        <v>2939</v>
      </c>
      <c r="I1865" s="50" t="s">
        <v>2389</v>
      </c>
      <c r="J1865" s="50">
        <v>2156222</v>
      </c>
      <c r="K1865" s="50" t="s">
        <v>7</v>
      </c>
      <c r="L1865" s="50" t="s">
        <v>2661</v>
      </c>
      <c r="M1865" s="50" t="s">
        <v>143</v>
      </c>
      <c r="N1865" s="50" t="s">
        <v>6263</v>
      </c>
      <c r="O1865" s="50">
        <v>995816</v>
      </c>
      <c r="P1865" s="50" t="s">
        <v>6374</v>
      </c>
      <c r="Q1865" s="50" t="s">
        <v>2940</v>
      </c>
      <c r="R1865" s="50" t="s">
        <v>15</v>
      </c>
      <c r="S1865" s="50" t="s">
        <v>8063</v>
      </c>
      <c r="T1865" s="4" t="s">
        <v>8063</v>
      </c>
      <c r="U1865" s="4">
        <v>0.33</v>
      </c>
    </row>
    <row r="1866" spans="1:21" x14ac:dyDescent="0.25">
      <c r="A1866" s="44">
        <f>IF(IF(Helper_2!$C$3&lt;&gt;"",COUNTIF(G1866:H1866,"*"&amp;Helper_2!$C$3&amp;"*"),0)&gt;0,MAX($A$4:A1865)+1,0)</f>
        <v>0</v>
      </c>
      <c r="B1866" s="44">
        <v>1863</v>
      </c>
      <c r="C1866" s="44">
        <f>IF(E1866="","",IF(COUNTIF($G$4:G1866,G1866)=1,MAX($C$4:C1865)+1,""))</f>
        <v>1754</v>
      </c>
      <c r="D1866" s="44">
        <v>1863</v>
      </c>
      <c r="E1866" s="50" t="s">
        <v>5406</v>
      </c>
      <c r="F1866" s="50" t="s">
        <v>9545</v>
      </c>
      <c r="G1866" s="50" t="s">
        <v>2204</v>
      </c>
      <c r="H1866" s="50" t="s">
        <v>2204</v>
      </c>
      <c r="I1866" s="50" t="s">
        <v>2389</v>
      </c>
      <c r="J1866" s="50">
        <v>2156217</v>
      </c>
      <c r="K1866" s="50" t="s">
        <v>7</v>
      </c>
      <c r="L1866" s="50" t="s">
        <v>9</v>
      </c>
      <c r="M1866" s="50" t="s">
        <v>143</v>
      </c>
      <c r="N1866" s="50" t="s">
        <v>6261</v>
      </c>
      <c r="O1866" s="50">
        <v>996330</v>
      </c>
      <c r="P1866" s="50" t="s">
        <v>11418</v>
      </c>
      <c r="Q1866" s="50" t="s">
        <v>920</v>
      </c>
      <c r="R1866" s="50" t="s">
        <v>10</v>
      </c>
      <c r="S1866" s="50" t="s">
        <v>9546</v>
      </c>
      <c r="T1866" s="4" t="s">
        <v>9546</v>
      </c>
      <c r="U1866" s="4">
        <v>0.14000000000000001</v>
      </c>
    </row>
    <row r="1867" spans="1:21" x14ac:dyDescent="0.25">
      <c r="A1867" s="44">
        <f>IF(IF(Helper_2!$C$3&lt;&gt;"",COUNTIF(G1867:H1867,"*"&amp;Helper_2!$C$3&amp;"*"),0)&gt;0,MAX($A$4:A1866)+1,0)</f>
        <v>0</v>
      </c>
      <c r="B1867" s="44">
        <v>1864</v>
      </c>
      <c r="C1867" s="44">
        <f>IF(E1867="","",IF(COUNTIF($G$4:G1867,G1867)=1,MAX($C$4:C1866)+1,""))</f>
        <v>1755</v>
      </c>
      <c r="D1867" s="44">
        <v>1864</v>
      </c>
      <c r="E1867" s="50" t="s">
        <v>4268</v>
      </c>
      <c r="F1867" s="50" t="s">
        <v>7654</v>
      </c>
      <c r="G1867" s="50" t="s">
        <v>2817</v>
      </c>
      <c r="H1867" s="50" t="s">
        <v>2817</v>
      </c>
      <c r="I1867" s="50" t="s">
        <v>2389</v>
      </c>
      <c r="J1867" s="50">
        <v>2156215</v>
      </c>
      <c r="K1867" s="50" t="s">
        <v>7</v>
      </c>
      <c r="L1867" s="50" t="s">
        <v>2661</v>
      </c>
      <c r="M1867" s="50" t="s">
        <v>143</v>
      </c>
      <c r="N1867" s="50" t="s">
        <v>6261</v>
      </c>
      <c r="O1867" s="50">
        <v>994277</v>
      </c>
      <c r="P1867" s="50" t="s">
        <v>11527</v>
      </c>
      <c r="Q1867" s="50" t="s">
        <v>2818</v>
      </c>
      <c r="R1867" s="50" t="s">
        <v>15</v>
      </c>
      <c r="S1867" s="50" t="s">
        <v>11953</v>
      </c>
      <c r="T1867" s="4" t="s">
        <v>7655</v>
      </c>
      <c r="U1867" s="4">
        <v>1.73</v>
      </c>
    </row>
    <row r="1868" spans="1:21" x14ac:dyDescent="0.25">
      <c r="A1868" s="44">
        <f>IF(IF(Helper_2!$C$3&lt;&gt;"",COUNTIF(G1868:H1868,"*"&amp;Helper_2!$C$3&amp;"*"),0)&gt;0,MAX($A$4:A1867)+1,0)</f>
        <v>0</v>
      </c>
      <c r="B1868" s="44">
        <v>1865</v>
      </c>
      <c r="C1868" s="44">
        <f>IF(E1868="","",IF(COUNTIF($G$4:G1868,G1868)=1,MAX($C$4:C1867)+1,""))</f>
        <v>1756</v>
      </c>
      <c r="D1868" s="44">
        <v>1865</v>
      </c>
      <c r="E1868" s="50" t="s">
        <v>4265</v>
      </c>
      <c r="F1868" s="50" t="s">
        <v>7648</v>
      </c>
      <c r="G1868" s="50" t="s">
        <v>2812</v>
      </c>
      <c r="H1868" s="50" t="s">
        <v>2812</v>
      </c>
      <c r="I1868" s="50" t="s">
        <v>2389</v>
      </c>
      <c r="J1868" s="50">
        <v>2156213</v>
      </c>
      <c r="K1868" s="50" t="s">
        <v>7</v>
      </c>
      <c r="L1868" s="50" t="s">
        <v>2661</v>
      </c>
      <c r="M1868" s="50" t="s">
        <v>143</v>
      </c>
      <c r="N1868" s="50" t="s">
        <v>6261</v>
      </c>
      <c r="O1868" s="50">
        <v>994277</v>
      </c>
      <c r="P1868" s="50" t="s">
        <v>11527</v>
      </c>
      <c r="Q1868" s="50" t="s">
        <v>2813</v>
      </c>
      <c r="R1868" s="50" t="s">
        <v>15</v>
      </c>
      <c r="S1868" s="50" t="s">
        <v>7649</v>
      </c>
      <c r="T1868" s="4" t="s">
        <v>7649</v>
      </c>
      <c r="U1868" s="4">
        <v>0.55000000000000004</v>
      </c>
    </row>
    <row r="1869" spans="1:21" x14ac:dyDescent="0.25">
      <c r="A1869" s="44">
        <f>IF(IF(Helper_2!$C$3&lt;&gt;"",COUNTIF(G1869:H1869,"*"&amp;Helper_2!$C$3&amp;"*"),0)&gt;0,MAX($A$4:A1868)+1,0)</f>
        <v>0</v>
      </c>
      <c r="B1869" s="44">
        <v>1866</v>
      </c>
      <c r="C1869" s="44">
        <f>IF(E1869="","",IF(COUNTIF($G$4:G1869,G1869)=1,MAX($C$4:C1868)+1,""))</f>
        <v>1757</v>
      </c>
      <c r="D1869" s="44">
        <v>1866</v>
      </c>
      <c r="E1869" s="50" t="s">
        <v>4357</v>
      </c>
      <c r="F1869" s="50" t="s">
        <v>7815</v>
      </c>
      <c r="G1869" s="50" t="s">
        <v>1534</v>
      </c>
      <c r="H1869" s="50" t="s">
        <v>1534</v>
      </c>
      <c r="I1869" s="50" t="s">
        <v>2389</v>
      </c>
      <c r="J1869" s="50">
        <v>2156211</v>
      </c>
      <c r="K1869" s="50" t="s">
        <v>7</v>
      </c>
      <c r="L1869" s="50" t="s">
        <v>9</v>
      </c>
      <c r="M1869" s="50" t="s">
        <v>143</v>
      </c>
      <c r="N1869" s="50" t="s">
        <v>6272</v>
      </c>
      <c r="O1869" s="50">
        <v>1046604</v>
      </c>
      <c r="P1869" s="50" t="s">
        <v>6273</v>
      </c>
      <c r="Q1869" s="50" t="s">
        <v>2851</v>
      </c>
      <c r="R1869" s="50" t="s">
        <v>10</v>
      </c>
      <c r="S1869" s="50" t="s">
        <v>7816</v>
      </c>
      <c r="T1869" s="4" t="s">
        <v>7816</v>
      </c>
      <c r="U1869" s="4">
        <v>0.01</v>
      </c>
    </row>
    <row r="1870" spans="1:21" x14ac:dyDescent="0.25">
      <c r="A1870" s="44">
        <f>IF(IF(Helper_2!$C$3&lt;&gt;"",COUNTIF(G1870:H1870,"*"&amp;Helper_2!$C$3&amp;"*"),0)&gt;0,MAX($A$4:A1869)+1,0)</f>
        <v>0</v>
      </c>
      <c r="B1870" s="44">
        <v>1867</v>
      </c>
      <c r="C1870" s="44">
        <f>IF(E1870="","",IF(COUNTIF($G$4:G1870,G1870)=1,MAX($C$4:C1869)+1,""))</f>
        <v>1758</v>
      </c>
      <c r="D1870" s="44">
        <v>1867</v>
      </c>
      <c r="E1870" s="50" t="s">
        <v>4461</v>
      </c>
      <c r="F1870" s="50" t="s">
        <v>8010</v>
      </c>
      <c r="G1870" s="50" t="s">
        <v>2917</v>
      </c>
      <c r="H1870" s="50" t="s">
        <v>2917</v>
      </c>
      <c r="I1870" s="50" t="s">
        <v>2389</v>
      </c>
      <c r="J1870" s="50">
        <v>2155966</v>
      </c>
      <c r="K1870" s="50" t="s">
        <v>7</v>
      </c>
      <c r="L1870" s="50" t="s">
        <v>2661</v>
      </c>
      <c r="M1870" s="50" t="s">
        <v>143</v>
      </c>
      <c r="N1870" s="50" t="s">
        <v>6261</v>
      </c>
      <c r="O1870" s="50">
        <v>958567</v>
      </c>
      <c r="P1870" s="50" t="s">
        <v>6528</v>
      </c>
      <c r="Q1870" s="50" t="s">
        <v>2918</v>
      </c>
      <c r="R1870" s="50" t="s">
        <v>10</v>
      </c>
      <c r="S1870" s="50" t="s">
        <v>8011</v>
      </c>
      <c r="T1870" s="4" t="s">
        <v>8011</v>
      </c>
      <c r="U1870" s="4">
        <v>0.14000000000000001</v>
      </c>
    </row>
    <row r="1871" spans="1:21" x14ac:dyDescent="0.25">
      <c r="A1871" s="44">
        <f>IF(IF(Helper_2!$C$3&lt;&gt;"",COUNTIF(G1871:H1871,"*"&amp;Helper_2!$C$3&amp;"*"),0)&gt;0,MAX($A$4:A1870)+1,0)</f>
        <v>0</v>
      </c>
      <c r="B1871" s="44">
        <v>1868</v>
      </c>
      <c r="C1871" s="44">
        <f>IF(E1871="","",IF(COUNTIF($G$4:G1871,G1871)=1,MAX($C$4:C1870)+1,""))</f>
        <v>1759</v>
      </c>
      <c r="D1871" s="44">
        <v>1868</v>
      </c>
      <c r="E1871" s="50" t="s">
        <v>4460</v>
      </c>
      <c r="F1871" s="50" t="s">
        <v>8008</v>
      </c>
      <c r="G1871" s="50" t="s">
        <v>2915</v>
      </c>
      <c r="H1871" s="50" t="s">
        <v>2915</v>
      </c>
      <c r="I1871" s="50" t="s">
        <v>2389</v>
      </c>
      <c r="J1871" s="50">
        <v>2155943</v>
      </c>
      <c r="K1871" s="50" t="s">
        <v>7</v>
      </c>
      <c r="L1871" s="50" t="s">
        <v>2661</v>
      </c>
      <c r="M1871" s="50" t="s">
        <v>143</v>
      </c>
      <c r="N1871" s="50" t="s">
        <v>6261</v>
      </c>
      <c r="O1871" s="50">
        <v>994146</v>
      </c>
      <c r="P1871" s="50" t="s">
        <v>7158</v>
      </c>
      <c r="Q1871" s="50" t="s">
        <v>2916</v>
      </c>
      <c r="R1871" s="50" t="s">
        <v>10</v>
      </c>
      <c r="S1871" s="50" t="s">
        <v>8009</v>
      </c>
      <c r="T1871" s="4" t="s">
        <v>8009</v>
      </c>
      <c r="U1871" s="4">
        <v>0.17</v>
      </c>
    </row>
    <row r="1872" spans="1:21" x14ac:dyDescent="0.25">
      <c r="A1872" s="44">
        <f>IF(IF(Helper_2!$C$3&lt;&gt;"",COUNTIF(G1872:H1872,"*"&amp;Helper_2!$C$3&amp;"*"),0)&gt;0,MAX($A$4:A1871)+1,0)</f>
        <v>0</v>
      </c>
      <c r="B1872" s="44">
        <v>1869</v>
      </c>
      <c r="C1872" s="44">
        <f>IF(E1872="","",IF(COUNTIF($G$4:G1872,G1872)=1,MAX($C$4:C1871)+1,""))</f>
        <v>1760</v>
      </c>
      <c r="D1872" s="44">
        <v>1869</v>
      </c>
      <c r="E1872" s="50" t="s">
        <v>4435</v>
      </c>
      <c r="F1872" s="50" t="s">
        <v>7964</v>
      </c>
      <c r="G1872" s="50" t="s">
        <v>1582</v>
      </c>
      <c r="H1872" s="50" t="s">
        <v>1582</v>
      </c>
      <c r="I1872" s="50" t="s">
        <v>2389</v>
      </c>
      <c r="J1872" s="50">
        <v>2155935</v>
      </c>
      <c r="K1872" s="50" t="s">
        <v>7</v>
      </c>
      <c r="L1872" s="50" t="s">
        <v>9</v>
      </c>
      <c r="M1872" s="50" t="s">
        <v>143</v>
      </c>
      <c r="N1872" s="50" t="s">
        <v>6272</v>
      </c>
      <c r="O1872" s="50">
        <v>1046601</v>
      </c>
      <c r="P1872" s="50" t="s">
        <v>6492</v>
      </c>
      <c r="Q1872" s="50" t="s">
        <v>454</v>
      </c>
      <c r="R1872" s="50" t="s">
        <v>15</v>
      </c>
      <c r="S1872" s="50" t="s">
        <v>7965</v>
      </c>
      <c r="T1872" s="4" t="s">
        <v>7965</v>
      </c>
      <c r="U1872" s="4">
        <v>0.72</v>
      </c>
    </row>
    <row r="1873" spans="1:21" x14ac:dyDescent="0.25">
      <c r="A1873" s="44">
        <f>IF(IF(Helper_2!$C$3&lt;&gt;"",COUNTIF(G1873:H1873,"*"&amp;Helper_2!$C$3&amp;"*"),0)&gt;0,MAX($A$4:A1872)+1,0)</f>
        <v>0</v>
      </c>
      <c r="B1873" s="44">
        <v>1870</v>
      </c>
      <c r="C1873" s="44">
        <f>IF(E1873="","",IF(COUNTIF($G$4:G1873,G1873)=1,MAX($C$4:C1872)+1,""))</f>
        <v>1761</v>
      </c>
      <c r="D1873" s="44">
        <v>1870</v>
      </c>
      <c r="E1873" s="50" t="s">
        <v>4434</v>
      </c>
      <c r="F1873" s="50" t="s">
        <v>7962</v>
      </c>
      <c r="G1873" s="50" t="s">
        <v>1581</v>
      </c>
      <c r="H1873" s="50" t="s">
        <v>1581</v>
      </c>
      <c r="I1873" s="50" t="s">
        <v>2389</v>
      </c>
      <c r="J1873" s="50">
        <v>2155930</v>
      </c>
      <c r="K1873" s="50" t="s">
        <v>7</v>
      </c>
      <c r="L1873" s="50" t="s">
        <v>9</v>
      </c>
      <c r="M1873" s="50" t="s">
        <v>143</v>
      </c>
      <c r="N1873" s="50" t="s">
        <v>6272</v>
      </c>
      <c r="O1873" s="50">
        <v>1046601</v>
      </c>
      <c r="P1873" s="50" t="s">
        <v>6492</v>
      </c>
      <c r="Q1873" s="50" t="s">
        <v>453</v>
      </c>
      <c r="R1873" s="50" t="s">
        <v>15</v>
      </c>
      <c r="S1873" s="50" t="s">
        <v>7963</v>
      </c>
      <c r="T1873" s="4" t="s">
        <v>7963</v>
      </c>
      <c r="U1873" s="4">
        <v>0.72</v>
      </c>
    </row>
    <row r="1874" spans="1:21" x14ac:dyDescent="0.25">
      <c r="A1874" s="44">
        <f>IF(IF(Helper_2!$C$3&lt;&gt;"",COUNTIF(G1874:H1874,"*"&amp;Helper_2!$C$3&amp;"*"),0)&gt;0,MAX($A$4:A1873)+1,0)</f>
        <v>0</v>
      </c>
      <c r="B1874" s="44">
        <v>1871</v>
      </c>
      <c r="C1874" s="44">
        <f>IF(E1874="","",IF(COUNTIF($G$4:G1874,G1874)=1,MAX($C$4:C1873)+1,""))</f>
        <v>1762</v>
      </c>
      <c r="D1874" s="44">
        <v>1871</v>
      </c>
      <c r="E1874" s="50" t="s">
        <v>4433</v>
      </c>
      <c r="F1874" s="50" t="s">
        <v>7960</v>
      </c>
      <c r="G1874" s="50" t="s">
        <v>1580</v>
      </c>
      <c r="H1874" s="50" t="s">
        <v>1580</v>
      </c>
      <c r="I1874" s="50" t="s">
        <v>2389</v>
      </c>
      <c r="J1874" s="50">
        <v>2155924</v>
      </c>
      <c r="K1874" s="50" t="s">
        <v>7</v>
      </c>
      <c r="L1874" s="50" t="s">
        <v>9</v>
      </c>
      <c r="M1874" s="50" t="s">
        <v>143</v>
      </c>
      <c r="N1874" s="50" t="s">
        <v>6272</v>
      </c>
      <c r="O1874" s="50">
        <v>1046601</v>
      </c>
      <c r="P1874" s="50" t="s">
        <v>6492</v>
      </c>
      <c r="Q1874" s="50" t="s">
        <v>452</v>
      </c>
      <c r="R1874" s="50" t="s">
        <v>15</v>
      </c>
      <c r="S1874" s="50" t="s">
        <v>7961</v>
      </c>
      <c r="T1874" s="4" t="s">
        <v>7961</v>
      </c>
      <c r="U1874" s="4">
        <v>0.72</v>
      </c>
    </row>
    <row r="1875" spans="1:21" x14ac:dyDescent="0.25">
      <c r="A1875" s="44">
        <f>IF(IF(Helper_2!$C$3&lt;&gt;"",COUNTIF(G1875:H1875,"*"&amp;Helper_2!$C$3&amp;"*"),0)&gt;0,MAX($A$4:A1874)+1,0)</f>
        <v>0</v>
      </c>
      <c r="B1875" s="44">
        <v>1872</v>
      </c>
      <c r="C1875" s="44">
        <f>IF(E1875="","",IF(COUNTIF($G$4:G1875,G1875)=1,MAX($C$4:C1874)+1,""))</f>
        <v>1763</v>
      </c>
      <c r="D1875" s="44">
        <v>1872</v>
      </c>
      <c r="E1875" s="50" t="s">
        <v>4432</v>
      </c>
      <c r="F1875" s="50" t="s">
        <v>7958</v>
      </c>
      <c r="G1875" s="50" t="s">
        <v>1579</v>
      </c>
      <c r="H1875" s="50" t="s">
        <v>1579</v>
      </c>
      <c r="I1875" s="50" t="s">
        <v>2389</v>
      </c>
      <c r="J1875" s="50">
        <v>2155917</v>
      </c>
      <c r="K1875" s="50" t="s">
        <v>7</v>
      </c>
      <c r="L1875" s="50" t="s">
        <v>9</v>
      </c>
      <c r="M1875" s="50" t="s">
        <v>143</v>
      </c>
      <c r="N1875" s="50" t="s">
        <v>6272</v>
      </c>
      <c r="O1875" s="50">
        <v>1046601</v>
      </c>
      <c r="P1875" s="50" t="s">
        <v>6492</v>
      </c>
      <c r="Q1875" s="50" t="s">
        <v>451</v>
      </c>
      <c r="R1875" s="50" t="s">
        <v>15</v>
      </c>
      <c r="S1875" s="50" t="s">
        <v>7959</v>
      </c>
      <c r="T1875" s="4" t="s">
        <v>7959</v>
      </c>
      <c r="U1875" s="4">
        <v>0.72</v>
      </c>
    </row>
    <row r="1876" spans="1:21" x14ac:dyDescent="0.25">
      <c r="A1876" s="44">
        <f>IF(IF(Helper_2!$C$3&lt;&gt;"",COUNTIF(G1876:H1876,"*"&amp;Helper_2!$C$3&amp;"*"),0)&gt;0,MAX($A$4:A1875)+1,0)</f>
        <v>0</v>
      </c>
      <c r="B1876" s="44">
        <v>1873</v>
      </c>
      <c r="C1876" s="44">
        <f>IF(E1876="","",IF(COUNTIF($G$4:G1876,G1876)=1,MAX($C$4:C1875)+1,""))</f>
        <v>1764</v>
      </c>
      <c r="D1876" s="44">
        <v>1873</v>
      </c>
      <c r="E1876" s="50" t="s">
        <v>11954</v>
      </c>
      <c r="F1876" s="50" t="s">
        <v>8270</v>
      </c>
      <c r="G1876" s="50" t="s">
        <v>1690</v>
      </c>
      <c r="H1876" s="50" t="s">
        <v>1690</v>
      </c>
      <c r="I1876" s="50" t="s">
        <v>2389</v>
      </c>
      <c r="J1876" s="50">
        <v>2155835</v>
      </c>
      <c r="K1876" s="50" t="s">
        <v>7</v>
      </c>
      <c r="L1876" s="50" t="s">
        <v>9</v>
      </c>
      <c r="M1876" s="50" t="s">
        <v>143</v>
      </c>
      <c r="N1876" s="50" t="s">
        <v>6272</v>
      </c>
      <c r="O1876" s="50">
        <v>997172</v>
      </c>
      <c r="P1876" s="50" t="s">
        <v>11291</v>
      </c>
      <c r="Q1876" s="50" t="s">
        <v>11955</v>
      </c>
      <c r="R1876" s="50" t="s">
        <v>15</v>
      </c>
      <c r="S1876" s="50" t="s">
        <v>8271</v>
      </c>
      <c r="T1876" s="4" t="s">
        <v>8271</v>
      </c>
      <c r="U1876" s="4">
        <v>2.88</v>
      </c>
    </row>
    <row r="1877" spans="1:21" x14ac:dyDescent="0.25">
      <c r="A1877" s="44">
        <f>IF(IF(Helper_2!$C$3&lt;&gt;"",COUNTIF(G1877:H1877,"*"&amp;Helper_2!$C$3&amp;"*"),0)&gt;0,MAX($A$4:A1876)+1,0)</f>
        <v>0</v>
      </c>
      <c r="B1877" s="44">
        <v>1874</v>
      </c>
      <c r="C1877" s="44">
        <f>IF(E1877="","",IF(COUNTIF($G$4:G1877,G1877)=1,MAX($C$4:C1876)+1,""))</f>
        <v>1765</v>
      </c>
      <c r="D1877" s="44">
        <v>1874</v>
      </c>
      <c r="E1877" s="50" t="s">
        <v>4994</v>
      </c>
      <c r="F1877" s="50" t="s">
        <v>8874</v>
      </c>
      <c r="G1877" s="50" t="s">
        <v>3232</v>
      </c>
      <c r="H1877" s="50" t="s">
        <v>3232</v>
      </c>
      <c r="I1877" s="50" t="s">
        <v>2389</v>
      </c>
      <c r="J1877" s="50">
        <v>2155774</v>
      </c>
      <c r="K1877" s="50" t="s">
        <v>7</v>
      </c>
      <c r="L1877" s="50" t="s">
        <v>2687</v>
      </c>
      <c r="M1877" s="50" t="s">
        <v>143</v>
      </c>
      <c r="N1877" s="50" t="s">
        <v>6272</v>
      </c>
      <c r="O1877" s="50">
        <v>1087591</v>
      </c>
      <c r="P1877" s="50" t="s">
        <v>6416</v>
      </c>
      <c r="Q1877" s="50" t="s">
        <v>3233</v>
      </c>
      <c r="R1877" s="50" t="s">
        <v>15</v>
      </c>
      <c r="S1877" s="50" t="s">
        <v>8875</v>
      </c>
      <c r="T1877" s="4" t="s">
        <v>8875</v>
      </c>
      <c r="U1877" s="4">
        <v>0.57999999999999996</v>
      </c>
    </row>
    <row r="1878" spans="1:21" x14ac:dyDescent="0.25">
      <c r="A1878" s="44">
        <f>IF(IF(Helper_2!$C$3&lt;&gt;"",COUNTIF(G1878:H1878,"*"&amp;Helper_2!$C$3&amp;"*"),0)&gt;0,MAX($A$4:A1877)+1,0)</f>
        <v>0</v>
      </c>
      <c r="B1878" s="44">
        <v>1875</v>
      </c>
      <c r="C1878" s="44">
        <f>IF(E1878="","",IF(COUNTIF($G$4:G1878,G1878)=1,MAX($C$4:C1877)+1,""))</f>
        <v>1766</v>
      </c>
      <c r="D1878" s="44">
        <v>1875</v>
      </c>
      <c r="E1878" s="50" t="s">
        <v>4543</v>
      </c>
      <c r="F1878" s="50" t="s">
        <v>8153</v>
      </c>
      <c r="G1878" s="50" t="s">
        <v>1645</v>
      </c>
      <c r="H1878" s="50" t="s">
        <v>1645</v>
      </c>
      <c r="I1878" s="50" t="s">
        <v>2389</v>
      </c>
      <c r="J1878" s="50">
        <v>2155766</v>
      </c>
      <c r="K1878" s="50" t="s">
        <v>7</v>
      </c>
      <c r="L1878" s="50" t="s">
        <v>275</v>
      </c>
      <c r="M1878" s="50" t="s">
        <v>143</v>
      </c>
      <c r="N1878" s="50" t="s">
        <v>6272</v>
      </c>
      <c r="O1878" s="50">
        <v>1046581</v>
      </c>
      <c r="P1878" s="50" t="s">
        <v>6372</v>
      </c>
      <c r="Q1878" s="50" t="s">
        <v>2966</v>
      </c>
      <c r="R1878" s="50" t="s">
        <v>15</v>
      </c>
      <c r="S1878" s="50" t="s">
        <v>8154</v>
      </c>
      <c r="T1878" s="4" t="s">
        <v>8154</v>
      </c>
      <c r="U1878" s="4">
        <v>0.86</v>
      </c>
    </row>
    <row r="1879" spans="1:21" x14ac:dyDescent="0.25">
      <c r="A1879" s="44">
        <f>IF(IF(Helper_2!$C$3&lt;&gt;"",COUNTIF(G1879:H1879,"*"&amp;Helper_2!$C$3&amp;"*"),0)&gt;0,MAX($A$4:A1878)+1,0)</f>
        <v>0</v>
      </c>
      <c r="B1879" s="44">
        <v>1876</v>
      </c>
      <c r="C1879" s="44">
        <f>IF(E1879="","",IF(COUNTIF($G$4:G1879,G1879)=1,MAX($C$4:C1878)+1,""))</f>
        <v>1767</v>
      </c>
      <c r="D1879" s="44">
        <v>1876</v>
      </c>
      <c r="E1879" s="50" t="s">
        <v>4895</v>
      </c>
      <c r="F1879" s="50" t="s">
        <v>8726</v>
      </c>
      <c r="G1879" s="50" t="s">
        <v>1869</v>
      </c>
      <c r="H1879" s="50" t="s">
        <v>1869</v>
      </c>
      <c r="I1879" s="50" t="s">
        <v>2389</v>
      </c>
      <c r="J1879" s="50">
        <v>2155755</v>
      </c>
      <c r="K1879" s="50" t="s">
        <v>7</v>
      </c>
      <c r="L1879" s="50" t="s">
        <v>9</v>
      </c>
      <c r="M1879" s="50" t="s">
        <v>143</v>
      </c>
      <c r="N1879" s="50" t="s">
        <v>6272</v>
      </c>
      <c r="O1879" s="50">
        <v>1046579</v>
      </c>
      <c r="P1879" s="50" t="s">
        <v>6379</v>
      </c>
      <c r="Q1879" s="50" t="s">
        <v>3184</v>
      </c>
      <c r="R1879" s="50" t="s">
        <v>10</v>
      </c>
      <c r="S1879" s="50" t="s">
        <v>8727</v>
      </c>
      <c r="T1879" s="4" t="s">
        <v>8727</v>
      </c>
      <c r="U1879" s="4">
        <v>0.6</v>
      </c>
    </row>
    <row r="1880" spans="1:21" x14ac:dyDescent="0.25">
      <c r="A1880" s="44">
        <f>IF(IF(Helper_2!$C$3&lt;&gt;"",COUNTIF(G1880:H1880,"*"&amp;Helper_2!$C$3&amp;"*"),0)&gt;0,MAX($A$4:A1879)+1,0)</f>
        <v>0</v>
      </c>
      <c r="B1880" s="44">
        <v>1877</v>
      </c>
      <c r="C1880" s="44">
        <f>IF(E1880="","",IF(COUNTIF($G$4:G1880,G1880)=1,MAX($C$4:C1879)+1,""))</f>
        <v>1768</v>
      </c>
      <c r="D1880" s="44">
        <v>1877</v>
      </c>
      <c r="E1880" s="50" t="s">
        <v>4894</v>
      </c>
      <c r="F1880" s="50" t="s">
        <v>8724</v>
      </c>
      <c r="G1880" s="50" t="s">
        <v>1868</v>
      </c>
      <c r="H1880" s="50" t="s">
        <v>1868</v>
      </c>
      <c r="I1880" s="50" t="s">
        <v>2389</v>
      </c>
      <c r="J1880" s="50">
        <v>2155752</v>
      </c>
      <c r="K1880" s="50" t="s">
        <v>7</v>
      </c>
      <c r="L1880" s="50" t="s">
        <v>9</v>
      </c>
      <c r="M1880" s="50" t="s">
        <v>143</v>
      </c>
      <c r="N1880" s="50" t="s">
        <v>6272</v>
      </c>
      <c r="O1880" s="50">
        <v>1046579</v>
      </c>
      <c r="P1880" s="50" t="s">
        <v>6379</v>
      </c>
      <c r="Q1880" s="50" t="s">
        <v>3184</v>
      </c>
      <c r="R1880" s="50" t="s">
        <v>10</v>
      </c>
      <c r="S1880" s="50" t="s">
        <v>8725</v>
      </c>
      <c r="T1880" s="4" t="s">
        <v>8725</v>
      </c>
      <c r="U1880" s="4">
        <v>0.6</v>
      </c>
    </row>
    <row r="1881" spans="1:21" x14ac:dyDescent="0.25">
      <c r="A1881" s="44">
        <f>IF(IF(Helper_2!$C$3&lt;&gt;"",COUNTIF(G1881:H1881,"*"&amp;Helper_2!$C$3&amp;"*"),0)&gt;0,MAX($A$4:A1880)+1,0)</f>
        <v>0</v>
      </c>
      <c r="B1881" s="44">
        <v>1878</v>
      </c>
      <c r="C1881" s="44">
        <f>IF(E1881="","",IF(COUNTIF($G$4:G1881,G1881)=1,MAX($C$4:C1880)+1,""))</f>
        <v>1769</v>
      </c>
      <c r="D1881" s="44">
        <v>1878</v>
      </c>
      <c r="E1881" s="50" t="s">
        <v>4294</v>
      </c>
      <c r="F1881" s="50" t="s">
        <v>7704</v>
      </c>
      <c r="G1881" s="50" t="s">
        <v>1480</v>
      </c>
      <c r="H1881" s="50" t="s">
        <v>1480</v>
      </c>
      <c r="I1881" s="50" t="s">
        <v>2389</v>
      </c>
      <c r="J1881" s="50">
        <v>2155741</v>
      </c>
      <c r="K1881" s="50" t="s">
        <v>7</v>
      </c>
      <c r="L1881" s="50" t="s">
        <v>2661</v>
      </c>
      <c r="M1881" s="50" t="s">
        <v>143</v>
      </c>
      <c r="N1881" s="50" t="s">
        <v>6263</v>
      </c>
      <c r="O1881" s="50">
        <v>994018</v>
      </c>
      <c r="P1881" s="50" t="s">
        <v>6279</v>
      </c>
      <c r="Q1881" s="50" t="s">
        <v>373</v>
      </c>
      <c r="R1881" s="50" t="s">
        <v>10</v>
      </c>
      <c r="S1881" s="50" t="s">
        <v>7705</v>
      </c>
      <c r="T1881" s="4" t="s">
        <v>7705</v>
      </c>
      <c r="U1881" s="4">
        <v>0.09</v>
      </c>
    </row>
    <row r="1882" spans="1:21" x14ac:dyDescent="0.25">
      <c r="A1882" s="44">
        <f>IF(IF(Helper_2!$C$3&lt;&gt;"",COUNTIF(G1882:H1882,"*"&amp;Helper_2!$C$3&amp;"*"),0)&gt;0,MAX($A$4:A1881)+1,0)</f>
        <v>0</v>
      </c>
      <c r="B1882" s="44">
        <v>1879</v>
      </c>
      <c r="C1882" s="44">
        <f>IF(E1882="","",IF(COUNTIF($G$4:G1882,G1882)=1,MAX($C$4:C1881)+1,""))</f>
        <v>1770</v>
      </c>
      <c r="D1882" s="44">
        <v>1879</v>
      </c>
      <c r="E1882" s="50" t="s">
        <v>4293</v>
      </c>
      <c r="F1882" s="50" t="s">
        <v>7702</v>
      </c>
      <c r="G1882" s="50" t="s">
        <v>1479</v>
      </c>
      <c r="H1882" s="50" t="s">
        <v>1479</v>
      </c>
      <c r="I1882" s="50" t="s">
        <v>2389</v>
      </c>
      <c r="J1882" s="50">
        <v>2155739</v>
      </c>
      <c r="K1882" s="50" t="s">
        <v>7</v>
      </c>
      <c r="L1882" s="50" t="s">
        <v>9</v>
      </c>
      <c r="M1882" s="50" t="s">
        <v>143</v>
      </c>
      <c r="N1882" s="50" t="s">
        <v>6263</v>
      </c>
      <c r="O1882" s="50">
        <v>994018</v>
      </c>
      <c r="P1882" s="50" t="s">
        <v>6279</v>
      </c>
      <c r="Q1882" s="50" t="s">
        <v>372</v>
      </c>
      <c r="R1882" s="50" t="s">
        <v>10</v>
      </c>
      <c r="S1882" s="50" t="s">
        <v>7703</v>
      </c>
      <c r="T1882" s="4" t="s">
        <v>7703</v>
      </c>
      <c r="U1882" s="4">
        <v>0.09</v>
      </c>
    </row>
    <row r="1883" spans="1:21" x14ac:dyDescent="0.25">
      <c r="A1883" s="44">
        <f>IF(IF(Helper_2!$C$3&lt;&gt;"",COUNTIF(G1883:H1883,"*"&amp;Helper_2!$C$3&amp;"*"),0)&gt;0,MAX($A$4:A1882)+1,0)</f>
        <v>0</v>
      </c>
      <c r="B1883" s="44">
        <v>1880</v>
      </c>
      <c r="C1883" s="44">
        <f>IF(E1883="","",IF(COUNTIF($G$4:G1883,G1883)=1,MAX($C$4:C1882)+1,""))</f>
        <v>1771</v>
      </c>
      <c r="D1883" s="44">
        <v>1880</v>
      </c>
      <c r="E1883" s="50" t="s">
        <v>4892</v>
      </c>
      <c r="F1883" s="50" t="s">
        <v>8720</v>
      </c>
      <c r="G1883" s="50" t="s">
        <v>1866</v>
      </c>
      <c r="H1883" s="50" t="s">
        <v>1866</v>
      </c>
      <c r="I1883" s="50" t="s">
        <v>2389</v>
      </c>
      <c r="J1883" s="50">
        <v>2155724</v>
      </c>
      <c r="K1883" s="50" t="s">
        <v>7</v>
      </c>
      <c r="L1883" s="50" t="s">
        <v>9</v>
      </c>
      <c r="M1883" s="50" t="s">
        <v>143</v>
      </c>
      <c r="N1883" s="50" t="s">
        <v>6272</v>
      </c>
      <c r="O1883" s="50">
        <v>1046579</v>
      </c>
      <c r="P1883" s="50" t="s">
        <v>6379</v>
      </c>
      <c r="Q1883" s="50" t="s">
        <v>3183</v>
      </c>
      <c r="R1883" s="50" t="s">
        <v>15</v>
      </c>
      <c r="S1883" s="50" t="s">
        <v>8721</v>
      </c>
      <c r="T1883" s="4" t="s">
        <v>8721</v>
      </c>
      <c r="U1883" s="4">
        <v>0.7</v>
      </c>
    </row>
    <row r="1884" spans="1:21" x14ac:dyDescent="0.25">
      <c r="A1884" s="44">
        <f>IF(IF(Helper_2!$C$3&lt;&gt;"",COUNTIF(G1884:H1884,"*"&amp;Helper_2!$C$3&amp;"*"),0)&gt;0,MAX($A$4:A1883)+1,0)</f>
        <v>0</v>
      </c>
      <c r="B1884" s="44">
        <v>1881</v>
      </c>
      <c r="C1884" s="44">
        <f>IF(E1884="","",IF(COUNTIF($G$4:G1884,G1884)=1,MAX($C$4:C1883)+1,""))</f>
        <v>1772</v>
      </c>
      <c r="D1884" s="44">
        <v>1881</v>
      </c>
      <c r="E1884" s="50" t="s">
        <v>4292</v>
      </c>
      <c r="F1884" s="50" t="s">
        <v>7700</v>
      </c>
      <c r="G1884" s="50" t="s">
        <v>1478</v>
      </c>
      <c r="H1884" s="50" t="s">
        <v>1478</v>
      </c>
      <c r="I1884" s="50" t="s">
        <v>2389</v>
      </c>
      <c r="J1884" s="50">
        <v>2155720</v>
      </c>
      <c r="K1884" s="50" t="s">
        <v>7</v>
      </c>
      <c r="L1884" s="50" t="s">
        <v>9</v>
      </c>
      <c r="M1884" s="50" t="s">
        <v>143</v>
      </c>
      <c r="N1884" s="50" t="s">
        <v>6263</v>
      </c>
      <c r="O1884" s="50">
        <v>994018</v>
      </c>
      <c r="P1884" s="50" t="s">
        <v>6279</v>
      </c>
      <c r="Q1884" s="50" t="s">
        <v>371</v>
      </c>
      <c r="R1884" s="50" t="s">
        <v>15</v>
      </c>
      <c r="S1884" s="50" t="s">
        <v>7701</v>
      </c>
      <c r="T1884" s="4" t="s">
        <v>7701</v>
      </c>
      <c r="U1884" s="4">
        <v>0.17</v>
      </c>
    </row>
    <row r="1885" spans="1:21" x14ac:dyDescent="0.25">
      <c r="A1885" s="44">
        <f>IF(IF(Helper_2!$C$3&lt;&gt;"",COUNTIF(G1885:H1885,"*"&amp;Helper_2!$C$3&amp;"*"),0)&gt;0,MAX($A$4:A1884)+1,0)</f>
        <v>0</v>
      </c>
      <c r="B1885" s="44">
        <v>1882</v>
      </c>
      <c r="C1885" s="44">
        <f>IF(E1885="","",IF(COUNTIF($G$4:G1885,G1885)=1,MAX($C$4:C1884)+1,""))</f>
        <v>1773</v>
      </c>
      <c r="D1885" s="44">
        <v>1882</v>
      </c>
      <c r="E1885" s="50" t="s">
        <v>4589</v>
      </c>
      <c r="F1885" s="50" t="s">
        <v>8239</v>
      </c>
      <c r="G1885" s="50" t="s">
        <v>1674</v>
      </c>
      <c r="H1885" s="50" t="s">
        <v>1674</v>
      </c>
      <c r="I1885" s="50" t="s">
        <v>2389</v>
      </c>
      <c r="J1885" s="50">
        <v>2155709</v>
      </c>
      <c r="K1885" s="50" t="s">
        <v>7</v>
      </c>
      <c r="L1885" s="50" t="s">
        <v>9</v>
      </c>
      <c r="M1885" s="50" t="s">
        <v>143</v>
      </c>
      <c r="N1885" s="50" t="s">
        <v>6272</v>
      </c>
      <c r="O1885" s="50">
        <v>998855</v>
      </c>
      <c r="P1885" s="50" t="s">
        <v>6402</v>
      </c>
      <c r="Q1885" s="50" t="s">
        <v>521</v>
      </c>
      <c r="R1885" s="50" t="s">
        <v>15</v>
      </c>
      <c r="S1885" s="50" t="s">
        <v>8240</v>
      </c>
      <c r="T1885" s="4" t="s">
        <v>8240</v>
      </c>
      <c r="U1885" s="4">
        <v>1E-3</v>
      </c>
    </row>
    <row r="1886" spans="1:21" x14ac:dyDescent="0.25">
      <c r="A1886" s="44">
        <f>IF(IF(Helper_2!$C$3&lt;&gt;"",COUNTIF(G1886:H1886,"*"&amp;Helper_2!$C$3&amp;"*"),0)&gt;0,MAX($A$4:A1885)+1,0)</f>
        <v>0</v>
      </c>
      <c r="B1886" s="44">
        <v>1883</v>
      </c>
      <c r="C1886" s="44">
        <f>IF(E1886="","",IF(COUNTIF($G$4:G1886,G1886)=1,MAX($C$4:C1885)+1,""))</f>
        <v>1774</v>
      </c>
      <c r="D1886" s="44">
        <v>1883</v>
      </c>
      <c r="E1886" s="50" t="s">
        <v>4588</v>
      </c>
      <c r="F1886" s="50" t="s">
        <v>8237</v>
      </c>
      <c r="G1886" s="50" t="s">
        <v>1673</v>
      </c>
      <c r="H1886" s="50" t="s">
        <v>1673</v>
      </c>
      <c r="I1886" s="50" t="s">
        <v>2389</v>
      </c>
      <c r="J1886" s="50">
        <v>2155707</v>
      </c>
      <c r="K1886" s="50" t="s">
        <v>7</v>
      </c>
      <c r="L1886" s="50" t="s">
        <v>9</v>
      </c>
      <c r="M1886" s="50" t="s">
        <v>143</v>
      </c>
      <c r="N1886" s="50" t="s">
        <v>6272</v>
      </c>
      <c r="O1886" s="50">
        <v>998855</v>
      </c>
      <c r="P1886" s="50" t="s">
        <v>6402</v>
      </c>
      <c r="Q1886" s="50" t="s">
        <v>520</v>
      </c>
      <c r="R1886" s="50" t="s">
        <v>15</v>
      </c>
      <c r="S1886" s="50" t="s">
        <v>8238</v>
      </c>
      <c r="T1886" s="4" t="s">
        <v>8238</v>
      </c>
      <c r="U1886" s="4">
        <v>1E-3</v>
      </c>
    </row>
    <row r="1887" spans="1:21" x14ac:dyDescent="0.25">
      <c r="A1887" s="44">
        <f>IF(IF(Helper_2!$C$3&lt;&gt;"",COUNTIF(G1887:H1887,"*"&amp;Helper_2!$C$3&amp;"*"),0)&gt;0,MAX($A$4:A1886)+1,0)</f>
        <v>0</v>
      </c>
      <c r="B1887" s="44">
        <v>1884</v>
      </c>
      <c r="C1887" s="44">
        <f>IF(E1887="","",IF(COUNTIF($G$4:G1887,G1887)=1,MAX($C$4:C1886)+1,""))</f>
        <v>1775</v>
      </c>
      <c r="D1887" s="44">
        <v>1884</v>
      </c>
      <c r="E1887" s="50" t="s">
        <v>4942</v>
      </c>
      <c r="F1887" s="50" t="s">
        <v>8792</v>
      </c>
      <c r="G1887" s="50" t="s">
        <v>1912</v>
      </c>
      <c r="H1887" s="50" t="s">
        <v>1912</v>
      </c>
      <c r="I1887" s="50" t="s">
        <v>2389</v>
      </c>
      <c r="J1887" s="50">
        <v>2155700</v>
      </c>
      <c r="K1887" s="50" t="s">
        <v>7</v>
      </c>
      <c r="L1887" s="50" t="s">
        <v>9</v>
      </c>
      <c r="M1887" s="50" t="s">
        <v>143</v>
      </c>
      <c r="N1887" s="50" t="s">
        <v>6263</v>
      </c>
      <c r="O1887" s="50">
        <v>999928</v>
      </c>
      <c r="P1887" s="50" t="s">
        <v>6274</v>
      </c>
      <c r="Q1887" s="50" t="s">
        <v>3200</v>
      </c>
      <c r="R1887" s="50" t="s">
        <v>15</v>
      </c>
      <c r="S1887" s="50" t="s">
        <v>8793</v>
      </c>
      <c r="T1887" s="4" t="s">
        <v>8793</v>
      </c>
      <c r="U1887" s="4">
        <v>1.1499999999999999</v>
      </c>
    </row>
    <row r="1888" spans="1:21" x14ac:dyDescent="0.25">
      <c r="A1888" s="44">
        <f>IF(IF(Helper_2!$C$3&lt;&gt;"",COUNTIF(G1888:H1888,"*"&amp;Helper_2!$C$3&amp;"*"),0)&gt;0,MAX($A$4:A1887)+1,0)</f>
        <v>0</v>
      </c>
      <c r="B1888" s="44">
        <v>1885</v>
      </c>
      <c r="C1888" s="44">
        <f>IF(E1888="","",IF(COUNTIF($G$4:G1888,G1888)=1,MAX($C$4:C1887)+1,""))</f>
        <v>1776</v>
      </c>
      <c r="D1888" s="44">
        <v>1885</v>
      </c>
      <c r="E1888" s="50" t="s">
        <v>4518</v>
      </c>
      <c r="F1888" s="50" t="s">
        <v>8102</v>
      </c>
      <c r="G1888" s="50" t="s">
        <v>1624</v>
      </c>
      <c r="H1888" s="50" t="s">
        <v>1624</v>
      </c>
      <c r="I1888" s="50" t="s">
        <v>2389</v>
      </c>
      <c r="J1888" s="50">
        <v>2155685</v>
      </c>
      <c r="K1888" s="50" t="s">
        <v>7</v>
      </c>
      <c r="L1888" s="50" t="s">
        <v>9</v>
      </c>
      <c r="M1888" s="50" t="s">
        <v>143</v>
      </c>
      <c r="N1888" s="50" t="s">
        <v>6272</v>
      </c>
      <c r="O1888" s="50">
        <v>998855</v>
      </c>
      <c r="P1888" s="50" t="s">
        <v>6402</v>
      </c>
      <c r="Q1888" s="50" t="s">
        <v>2955</v>
      </c>
      <c r="R1888" s="50" t="s">
        <v>15</v>
      </c>
      <c r="S1888" s="50" t="s">
        <v>8103</v>
      </c>
      <c r="T1888" s="4" t="s">
        <v>8103</v>
      </c>
      <c r="U1888" s="4">
        <v>2.88</v>
      </c>
    </row>
    <row r="1889" spans="1:21" x14ac:dyDescent="0.25">
      <c r="A1889" s="44">
        <f>IF(IF(Helper_2!$C$3&lt;&gt;"",COUNTIF(G1889:H1889,"*"&amp;Helper_2!$C$3&amp;"*"),0)&gt;0,MAX($A$4:A1888)+1,0)</f>
        <v>0</v>
      </c>
      <c r="B1889" s="44">
        <v>1886</v>
      </c>
      <c r="C1889" s="44">
        <f>IF(E1889="","",IF(COUNTIF($G$4:G1889,G1889)=1,MAX($C$4:C1888)+1,""))</f>
        <v>1777</v>
      </c>
      <c r="D1889" s="44">
        <v>1886</v>
      </c>
      <c r="E1889" s="50" t="s">
        <v>5421</v>
      </c>
      <c r="F1889" s="50" t="s">
        <v>9575</v>
      </c>
      <c r="G1889" s="50" t="s">
        <v>2212</v>
      </c>
      <c r="H1889" s="50" t="s">
        <v>2212</v>
      </c>
      <c r="I1889" s="50" t="s">
        <v>2389</v>
      </c>
      <c r="J1889" s="50">
        <v>2155645</v>
      </c>
      <c r="K1889" s="50" t="s">
        <v>7</v>
      </c>
      <c r="L1889" s="50" t="s">
        <v>9</v>
      </c>
      <c r="M1889" s="50" t="s">
        <v>143</v>
      </c>
      <c r="N1889" s="50" t="s">
        <v>6267</v>
      </c>
      <c r="O1889" s="50">
        <v>1041622</v>
      </c>
      <c r="P1889" s="50" t="s">
        <v>6498</v>
      </c>
      <c r="Q1889" s="50" t="s">
        <v>3541</v>
      </c>
      <c r="R1889" s="50" t="s">
        <v>15</v>
      </c>
      <c r="S1889" s="50" t="s">
        <v>9576</v>
      </c>
      <c r="T1889" s="4" t="s">
        <v>9576</v>
      </c>
      <c r="U1889" s="4">
        <v>4.32</v>
      </c>
    </row>
    <row r="1890" spans="1:21" x14ac:dyDescent="0.25">
      <c r="A1890" s="44">
        <f>IF(IF(Helper_2!$C$3&lt;&gt;"",COUNTIF(G1890:H1890,"*"&amp;Helper_2!$C$3&amp;"*"),0)&gt;0,MAX($A$4:A1889)+1,0)</f>
        <v>0</v>
      </c>
      <c r="B1890" s="44">
        <v>1887</v>
      </c>
      <c r="C1890" s="44">
        <f>IF(E1890="","",IF(COUNTIF($G$4:G1890,G1890)=1,MAX($C$4:C1889)+1,""))</f>
        <v>1778</v>
      </c>
      <c r="D1890" s="44">
        <v>1887</v>
      </c>
      <c r="E1890" s="50" t="s">
        <v>4633</v>
      </c>
      <c r="F1890" s="50" t="s">
        <v>8298</v>
      </c>
      <c r="G1890" s="50" t="s">
        <v>1703</v>
      </c>
      <c r="H1890" s="50" t="s">
        <v>1703</v>
      </c>
      <c r="I1890" s="50" t="s">
        <v>2389</v>
      </c>
      <c r="J1890" s="50">
        <v>2155641</v>
      </c>
      <c r="K1890" s="50" t="s">
        <v>7</v>
      </c>
      <c r="L1890" s="50" t="s">
        <v>9</v>
      </c>
      <c r="M1890" s="50" t="s">
        <v>143</v>
      </c>
      <c r="N1890" s="50" t="s">
        <v>6261</v>
      </c>
      <c r="O1890" s="50">
        <v>995234</v>
      </c>
      <c r="P1890" s="50" t="s">
        <v>6320</v>
      </c>
      <c r="Q1890" s="50" t="s">
        <v>3017</v>
      </c>
      <c r="R1890" s="50" t="s">
        <v>15</v>
      </c>
      <c r="S1890" s="50" t="s">
        <v>8299</v>
      </c>
      <c r="T1890" s="4" t="s">
        <v>8299</v>
      </c>
      <c r="U1890" s="4">
        <v>7.2</v>
      </c>
    </row>
    <row r="1891" spans="1:21" x14ac:dyDescent="0.25">
      <c r="A1891" s="44">
        <f>IF(IF(Helper_2!$C$3&lt;&gt;"",COUNTIF(G1891:H1891,"*"&amp;Helper_2!$C$3&amp;"*"),0)&gt;0,MAX($A$4:A1890)+1,0)</f>
        <v>0</v>
      </c>
      <c r="B1891" s="44">
        <v>1888</v>
      </c>
      <c r="C1891" s="44">
        <f>IF(E1891="","",IF(COUNTIF($G$4:G1891,G1891)=1,MAX($C$4:C1890)+1,""))</f>
        <v>1779</v>
      </c>
      <c r="D1891" s="44">
        <v>1888</v>
      </c>
      <c r="E1891" s="50" t="s">
        <v>5070</v>
      </c>
      <c r="F1891" s="50" t="s">
        <v>8988</v>
      </c>
      <c r="G1891" s="50" t="s">
        <v>1994</v>
      </c>
      <c r="H1891" s="50" t="s">
        <v>1994</v>
      </c>
      <c r="I1891" s="50" t="s">
        <v>2389</v>
      </c>
      <c r="J1891" s="50">
        <v>2155639</v>
      </c>
      <c r="K1891" s="50" t="s">
        <v>7</v>
      </c>
      <c r="L1891" s="50" t="s">
        <v>275</v>
      </c>
      <c r="M1891" s="50" t="s">
        <v>143</v>
      </c>
      <c r="N1891" s="50" t="s">
        <v>6267</v>
      </c>
      <c r="O1891" s="50">
        <v>1046575</v>
      </c>
      <c r="P1891" s="50" t="s">
        <v>6305</v>
      </c>
      <c r="Q1891" s="50" t="s">
        <v>754</v>
      </c>
      <c r="R1891" s="50" t="s">
        <v>10</v>
      </c>
      <c r="S1891" s="50" t="s">
        <v>8989</v>
      </c>
      <c r="T1891" s="4" t="s">
        <v>8989</v>
      </c>
      <c r="U1891" s="4">
        <v>0.5</v>
      </c>
    </row>
    <row r="1892" spans="1:21" x14ac:dyDescent="0.25">
      <c r="A1892" s="44">
        <f>IF(IF(Helper_2!$C$3&lt;&gt;"",COUNTIF(G1892:H1892,"*"&amp;Helper_2!$C$3&amp;"*"),0)&gt;0,MAX($A$4:A1891)+1,0)</f>
        <v>0</v>
      </c>
      <c r="B1892" s="44">
        <v>1889</v>
      </c>
      <c r="C1892" s="44">
        <f>IF(E1892="","",IF(COUNTIF($G$4:G1892,G1892)=1,MAX($C$4:C1891)+1,""))</f>
        <v>1780</v>
      </c>
      <c r="D1892" s="44">
        <v>1889</v>
      </c>
      <c r="E1892" s="50" t="s">
        <v>4632</v>
      </c>
      <c r="F1892" s="50" t="s">
        <v>11956</v>
      </c>
      <c r="G1892" s="50" t="s">
        <v>1702</v>
      </c>
      <c r="H1892" s="50" t="s">
        <v>1702</v>
      </c>
      <c r="I1892" s="50" t="s">
        <v>2389</v>
      </c>
      <c r="J1892" s="50">
        <v>2155307</v>
      </c>
      <c r="K1892" s="50" t="s">
        <v>7</v>
      </c>
      <c r="L1892" s="50" t="s">
        <v>9</v>
      </c>
      <c r="M1892" s="50" t="s">
        <v>143</v>
      </c>
      <c r="N1892" s="50" t="s">
        <v>6261</v>
      </c>
      <c r="O1892" s="50">
        <v>995234</v>
      </c>
      <c r="P1892" s="50" t="s">
        <v>6320</v>
      </c>
      <c r="Q1892" s="50" t="s">
        <v>539</v>
      </c>
      <c r="R1892" s="50" t="s">
        <v>273</v>
      </c>
      <c r="S1892" s="50" t="s">
        <v>11957</v>
      </c>
      <c r="T1892" s="4" t="s">
        <v>11957</v>
      </c>
      <c r="U1892" s="4">
        <v>0</v>
      </c>
    </row>
    <row r="1893" spans="1:21" x14ac:dyDescent="0.25">
      <c r="A1893" s="44">
        <f>IF(IF(Helper_2!$C$3&lt;&gt;"",COUNTIF(G1893:H1893,"*"&amp;Helper_2!$C$3&amp;"*"),0)&gt;0,MAX($A$4:A1892)+1,0)</f>
        <v>0</v>
      </c>
      <c r="B1893" s="44">
        <v>1890</v>
      </c>
      <c r="C1893" s="44">
        <f>IF(E1893="","",IF(COUNTIF($G$4:G1893,G1893)=1,MAX($C$4:C1892)+1,""))</f>
        <v>1781</v>
      </c>
      <c r="D1893" s="44">
        <v>1890</v>
      </c>
      <c r="E1893" s="50" t="s">
        <v>4631</v>
      </c>
      <c r="F1893" s="50" t="s">
        <v>11958</v>
      </c>
      <c r="G1893" s="50" t="s">
        <v>1701</v>
      </c>
      <c r="H1893" s="50" t="s">
        <v>1701</v>
      </c>
      <c r="I1893" s="50" t="s">
        <v>2389</v>
      </c>
      <c r="J1893" s="50">
        <v>2155303</v>
      </c>
      <c r="K1893" s="50" t="s">
        <v>7</v>
      </c>
      <c r="L1893" s="50" t="s">
        <v>9</v>
      </c>
      <c r="M1893" s="50" t="s">
        <v>143</v>
      </c>
      <c r="N1893" s="50" t="s">
        <v>6261</v>
      </c>
      <c r="O1893" s="50">
        <v>995234</v>
      </c>
      <c r="P1893" s="50" t="s">
        <v>6320</v>
      </c>
      <c r="Q1893" s="50" t="s">
        <v>538</v>
      </c>
      <c r="R1893" s="50" t="s">
        <v>273</v>
      </c>
      <c r="S1893" s="50" t="s">
        <v>11959</v>
      </c>
      <c r="T1893" s="4" t="s">
        <v>11959</v>
      </c>
      <c r="U1893" s="4">
        <v>0</v>
      </c>
    </row>
    <row r="1894" spans="1:21" x14ac:dyDescent="0.25">
      <c r="A1894" s="44">
        <f>IF(IF(Helper_2!$C$3&lt;&gt;"",COUNTIF(G1894:H1894,"*"&amp;Helper_2!$C$3&amp;"*"),0)&gt;0,MAX($A$4:A1893)+1,0)</f>
        <v>0</v>
      </c>
      <c r="B1894" s="44">
        <v>1891</v>
      </c>
      <c r="C1894" s="44">
        <f>IF(E1894="","",IF(COUNTIF($G$4:G1894,G1894)=1,MAX($C$4:C1893)+1,""))</f>
        <v>1782</v>
      </c>
      <c r="D1894" s="44">
        <v>1891</v>
      </c>
      <c r="E1894" s="50" t="s">
        <v>4019</v>
      </c>
      <c r="F1894" s="50" t="s">
        <v>7219</v>
      </c>
      <c r="G1894" s="50" t="s">
        <v>2662</v>
      </c>
      <c r="H1894" s="50" t="s">
        <v>2662</v>
      </c>
      <c r="I1894" s="50" t="s">
        <v>2389</v>
      </c>
      <c r="J1894" s="50">
        <v>2155298</v>
      </c>
      <c r="K1894" s="50" t="s">
        <v>7</v>
      </c>
      <c r="L1894" s="50" t="s">
        <v>2661</v>
      </c>
      <c r="M1894" s="50" t="s">
        <v>143</v>
      </c>
      <c r="N1894" s="50" t="s">
        <v>6283</v>
      </c>
      <c r="O1894" s="50">
        <v>994279</v>
      </c>
      <c r="P1894" s="50" t="s">
        <v>6459</v>
      </c>
      <c r="Q1894" s="50" t="s">
        <v>2663</v>
      </c>
      <c r="R1894" s="50" t="s">
        <v>10</v>
      </c>
      <c r="S1894" s="50" t="s">
        <v>7220</v>
      </c>
      <c r="T1894" s="4" t="s">
        <v>7220</v>
      </c>
      <c r="U1894" s="4">
        <v>0.09</v>
      </c>
    </row>
    <row r="1895" spans="1:21" x14ac:dyDescent="0.25">
      <c r="A1895" s="44">
        <f>IF(IF(Helper_2!$C$3&lt;&gt;"",COUNTIF(G1895:H1895,"*"&amp;Helper_2!$C$3&amp;"*"),0)&gt;0,MAX($A$4:A1894)+1,0)</f>
        <v>0</v>
      </c>
      <c r="B1895" s="44">
        <v>1892</v>
      </c>
      <c r="C1895" s="44">
        <f>IF(E1895="","",IF(COUNTIF($G$4:G1895,G1895)=1,MAX($C$4:C1894)+1,""))</f>
        <v>1783</v>
      </c>
      <c r="D1895" s="44">
        <v>1892</v>
      </c>
      <c r="E1895" s="50" t="s">
        <v>4018</v>
      </c>
      <c r="F1895" s="50" t="s">
        <v>7217</v>
      </c>
      <c r="G1895" s="50" t="s">
        <v>2659</v>
      </c>
      <c r="H1895" s="50" t="s">
        <v>2659</v>
      </c>
      <c r="I1895" s="50" t="s">
        <v>2389</v>
      </c>
      <c r="J1895" s="50">
        <v>2155276</v>
      </c>
      <c r="K1895" s="50" t="s">
        <v>7</v>
      </c>
      <c r="L1895" s="50" t="s">
        <v>2661</v>
      </c>
      <c r="M1895" s="50" t="s">
        <v>143</v>
      </c>
      <c r="N1895" s="50" t="s">
        <v>6283</v>
      </c>
      <c r="O1895" s="50">
        <v>994279</v>
      </c>
      <c r="P1895" s="50" t="s">
        <v>6459</v>
      </c>
      <c r="Q1895" s="50" t="s">
        <v>2660</v>
      </c>
      <c r="R1895" s="50" t="s">
        <v>10</v>
      </c>
      <c r="S1895" s="50" t="s">
        <v>7218</v>
      </c>
      <c r="T1895" s="4" t="s">
        <v>7218</v>
      </c>
      <c r="U1895" s="4">
        <v>0.09</v>
      </c>
    </row>
    <row r="1896" spans="1:21" x14ac:dyDescent="0.25">
      <c r="A1896" s="44">
        <f>IF(IF(Helper_2!$C$3&lt;&gt;"",COUNTIF(G1896:H1896,"*"&amp;Helper_2!$C$3&amp;"*"),0)&gt;0,MAX($A$4:A1895)+1,0)</f>
        <v>0</v>
      </c>
      <c r="B1896" s="44">
        <v>1893</v>
      </c>
      <c r="C1896" s="44">
        <f>IF(E1896="","",IF(COUNTIF($G$4:G1896,G1896)=1,MAX($C$4:C1895)+1,""))</f>
        <v>1784</v>
      </c>
      <c r="D1896" s="44">
        <v>1893</v>
      </c>
      <c r="E1896" s="50" t="s">
        <v>4629</v>
      </c>
      <c r="F1896" s="50" t="s">
        <v>11960</v>
      </c>
      <c r="G1896" s="50" t="s">
        <v>1699</v>
      </c>
      <c r="H1896" s="50" t="s">
        <v>1699</v>
      </c>
      <c r="I1896" s="50" t="s">
        <v>2389</v>
      </c>
      <c r="J1896" s="50">
        <v>2155270</v>
      </c>
      <c r="K1896" s="50" t="s">
        <v>7</v>
      </c>
      <c r="L1896" s="50" t="s">
        <v>9</v>
      </c>
      <c r="M1896" s="50" t="s">
        <v>143</v>
      </c>
      <c r="N1896" s="50" t="s">
        <v>6261</v>
      </c>
      <c r="O1896" s="50">
        <v>995234</v>
      </c>
      <c r="P1896" s="50" t="s">
        <v>6320</v>
      </c>
      <c r="Q1896" s="50" t="s">
        <v>536</v>
      </c>
      <c r="R1896" s="50" t="s">
        <v>273</v>
      </c>
      <c r="S1896" s="50" t="s">
        <v>11961</v>
      </c>
      <c r="T1896" s="4" t="s">
        <v>11961</v>
      </c>
      <c r="U1896" s="4">
        <v>0</v>
      </c>
    </row>
    <row r="1897" spans="1:21" x14ac:dyDescent="0.25">
      <c r="A1897" s="44">
        <f>IF(IF(Helper_2!$C$3&lt;&gt;"",COUNTIF(G1897:H1897,"*"&amp;Helper_2!$C$3&amp;"*"),0)&gt;0,MAX($A$4:A1896)+1,0)</f>
        <v>0</v>
      </c>
      <c r="B1897" s="44">
        <v>1894</v>
      </c>
      <c r="C1897" s="44">
        <f>IF(E1897="","",IF(COUNTIF($G$4:G1897,G1897)=1,MAX($C$4:C1896)+1,""))</f>
        <v>1785</v>
      </c>
      <c r="D1897" s="44">
        <v>1894</v>
      </c>
      <c r="E1897" s="50" t="s">
        <v>4646</v>
      </c>
      <c r="F1897" s="50" t="s">
        <v>8324</v>
      </c>
      <c r="G1897" s="50" t="s">
        <v>1713</v>
      </c>
      <c r="H1897" s="50" t="s">
        <v>1713</v>
      </c>
      <c r="I1897" s="50" t="s">
        <v>2389</v>
      </c>
      <c r="J1897" s="50">
        <v>2155268</v>
      </c>
      <c r="K1897" s="50" t="s">
        <v>7</v>
      </c>
      <c r="L1897" s="50" t="s">
        <v>9</v>
      </c>
      <c r="M1897" s="50" t="s">
        <v>143</v>
      </c>
      <c r="N1897" s="50" t="s">
        <v>6261</v>
      </c>
      <c r="O1897" s="50">
        <v>995234</v>
      </c>
      <c r="P1897" s="50" t="s">
        <v>6320</v>
      </c>
      <c r="Q1897" s="50" t="s">
        <v>547</v>
      </c>
      <c r="R1897" s="50" t="s">
        <v>15</v>
      </c>
      <c r="S1897" s="50" t="s">
        <v>11962</v>
      </c>
      <c r="T1897" s="4" t="s">
        <v>8325</v>
      </c>
      <c r="U1897" s="4">
        <v>7</v>
      </c>
    </row>
    <row r="1898" spans="1:21" x14ac:dyDescent="0.25">
      <c r="A1898" s="44">
        <f>IF(IF(Helper_2!$C$3&lt;&gt;"",COUNTIF(G1898:H1898,"*"&amp;Helper_2!$C$3&amp;"*"),0)&gt;0,MAX($A$4:A1897)+1,0)</f>
        <v>0</v>
      </c>
      <c r="B1898" s="44">
        <v>1895</v>
      </c>
      <c r="C1898" s="44">
        <f>IF(E1898="","",IF(COUNTIF($G$4:G1898,G1898)=1,MAX($C$4:C1897)+1,""))</f>
        <v>1786</v>
      </c>
      <c r="D1898" s="44">
        <v>1895</v>
      </c>
      <c r="E1898" s="50" t="s">
        <v>5414</v>
      </c>
      <c r="F1898" s="50" t="s">
        <v>9561</v>
      </c>
      <c r="G1898" s="50" t="s">
        <v>2208</v>
      </c>
      <c r="H1898" s="50" t="s">
        <v>2208</v>
      </c>
      <c r="I1898" s="50" t="s">
        <v>2389</v>
      </c>
      <c r="J1898" s="50">
        <v>2155258</v>
      </c>
      <c r="K1898" s="50" t="s">
        <v>7</v>
      </c>
      <c r="L1898" s="50" t="s">
        <v>9</v>
      </c>
      <c r="M1898" s="50" t="s">
        <v>143</v>
      </c>
      <c r="N1898" s="50" t="s">
        <v>6267</v>
      </c>
      <c r="O1898" s="50">
        <v>998393</v>
      </c>
      <c r="P1898" s="50" t="s">
        <v>6414</v>
      </c>
      <c r="Q1898" s="50" t="s">
        <v>924</v>
      </c>
      <c r="R1898" s="50" t="s">
        <v>10</v>
      </c>
      <c r="S1898" s="50" t="s">
        <v>9562</v>
      </c>
      <c r="T1898" s="4" t="s">
        <v>9562</v>
      </c>
      <c r="U1898" s="4">
        <v>0.32</v>
      </c>
    </row>
    <row r="1899" spans="1:21" x14ac:dyDescent="0.25">
      <c r="A1899" s="44">
        <f>IF(IF(Helper_2!$C$3&lt;&gt;"",COUNTIF(G1899:H1899,"*"&amp;Helper_2!$C$3&amp;"*"),0)&gt;0,MAX($A$4:A1898)+1,0)</f>
        <v>0</v>
      </c>
      <c r="B1899" s="44">
        <v>1896</v>
      </c>
      <c r="C1899" s="44">
        <f>IF(E1899="","",IF(COUNTIF($G$4:G1899,G1899)=1,MAX($C$4:C1898)+1,""))</f>
        <v>1787</v>
      </c>
      <c r="D1899" s="44">
        <v>1896</v>
      </c>
      <c r="E1899" s="50" t="s">
        <v>5413</v>
      </c>
      <c r="F1899" s="50" t="s">
        <v>9559</v>
      </c>
      <c r="G1899" s="50" t="s">
        <v>3533</v>
      </c>
      <c r="H1899" s="50" t="s">
        <v>3533</v>
      </c>
      <c r="I1899" s="50" t="s">
        <v>2389</v>
      </c>
      <c r="J1899" s="50">
        <v>2155255</v>
      </c>
      <c r="K1899" s="50" t="s">
        <v>7</v>
      </c>
      <c r="L1899" s="50" t="s">
        <v>2687</v>
      </c>
      <c r="M1899" s="50" t="s">
        <v>143</v>
      </c>
      <c r="N1899" s="50" t="s">
        <v>6267</v>
      </c>
      <c r="O1899" s="50">
        <v>998393</v>
      </c>
      <c r="P1899" s="50" t="s">
        <v>6414</v>
      </c>
      <c r="Q1899" s="50" t="s">
        <v>3534</v>
      </c>
      <c r="R1899" s="50" t="s">
        <v>10</v>
      </c>
      <c r="S1899" s="50" t="s">
        <v>9560</v>
      </c>
      <c r="T1899" s="4" t="s">
        <v>9560</v>
      </c>
      <c r="U1899" s="4">
        <v>0.22</v>
      </c>
    </row>
    <row r="1900" spans="1:21" x14ac:dyDescent="0.25">
      <c r="A1900" s="44">
        <f>IF(IF(Helper_2!$C$3&lt;&gt;"",COUNTIF(G1900:H1900,"*"&amp;Helper_2!$C$3&amp;"*"),0)&gt;0,MAX($A$4:A1899)+1,0)</f>
        <v>0</v>
      </c>
      <c r="B1900" s="44">
        <v>1897</v>
      </c>
      <c r="C1900" s="44">
        <f>IF(E1900="","",IF(COUNTIF($G$4:G1900,G1900)=1,MAX($C$4:C1899)+1,""))</f>
        <v>1788</v>
      </c>
      <c r="D1900" s="44">
        <v>1897</v>
      </c>
      <c r="E1900" s="50" t="s">
        <v>5411</v>
      </c>
      <c r="F1900" s="50" t="s">
        <v>9555</v>
      </c>
      <c r="G1900" s="50" t="s">
        <v>2207</v>
      </c>
      <c r="H1900" s="50" t="s">
        <v>2207</v>
      </c>
      <c r="I1900" s="50" t="s">
        <v>2389</v>
      </c>
      <c r="J1900" s="50">
        <v>2155252</v>
      </c>
      <c r="K1900" s="50" t="s">
        <v>7</v>
      </c>
      <c r="L1900" s="50" t="s">
        <v>9</v>
      </c>
      <c r="M1900" s="50" t="s">
        <v>143</v>
      </c>
      <c r="N1900" s="50" t="s">
        <v>6267</v>
      </c>
      <c r="O1900" s="50">
        <v>1018360</v>
      </c>
      <c r="P1900" s="50" t="s">
        <v>6403</v>
      </c>
      <c r="Q1900" s="50" t="s">
        <v>923</v>
      </c>
      <c r="R1900" s="50" t="s">
        <v>10</v>
      </c>
      <c r="S1900" s="50" t="s">
        <v>9556</v>
      </c>
      <c r="T1900" s="4" t="s">
        <v>9556</v>
      </c>
      <c r="U1900" s="4">
        <v>1.73</v>
      </c>
    </row>
    <row r="1901" spans="1:21" x14ac:dyDescent="0.25">
      <c r="A1901" s="44">
        <f>IF(IF(Helper_2!$C$3&lt;&gt;"",COUNTIF(G1901:H1901,"*"&amp;Helper_2!$C$3&amp;"*"),0)&gt;0,MAX($A$4:A1900)+1,0)</f>
        <v>0</v>
      </c>
      <c r="B1901" s="44">
        <v>1898</v>
      </c>
      <c r="C1901" s="44">
        <f>IF(E1901="","",IF(COUNTIF($G$4:G1901,G1901)=1,MAX($C$4:C1900)+1,""))</f>
        <v>1789</v>
      </c>
      <c r="D1901" s="44">
        <v>1898</v>
      </c>
      <c r="E1901" s="50" t="s">
        <v>5410</v>
      </c>
      <c r="F1901" s="50" t="s">
        <v>9553</v>
      </c>
      <c r="G1901" s="50" t="s">
        <v>2206</v>
      </c>
      <c r="H1901" s="50" t="s">
        <v>2206</v>
      </c>
      <c r="I1901" s="50" t="s">
        <v>2389</v>
      </c>
      <c r="J1901" s="50">
        <v>2155250</v>
      </c>
      <c r="K1901" s="50" t="s">
        <v>7</v>
      </c>
      <c r="L1901" s="50" t="s">
        <v>9</v>
      </c>
      <c r="M1901" s="50" t="s">
        <v>143</v>
      </c>
      <c r="N1901" s="50" t="s">
        <v>6267</v>
      </c>
      <c r="O1901" s="50">
        <v>1018360</v>
      </c>
      <c r="P1901" s="50" t="s">
        <v>6403</v>
      </c>
      <c r="Q1901" s="50" t="s">
        <v>922</v>
      </c>
      <c r="R1901" s="50" t="s">
        <v>10</v>
      </c>
      <c r="S1901" s="50" t="s">
        <v>9554</v>
      </c>
      <c r="T1901" s="4" t="s">
        <v>9554</v>
      </c>
      <c r="U1901" s="4">
        <v>0.65</v>
      </c>
    </row>
    <row r="1902" spans="1:21" x14ac:dyDescent="0.25">
      <c r="A1902" s="44">
        <f>IF(IF(Helper_2!$C$3&lt;&gt;"",COUNTIF(G1902:H1902,"*"&amp;Helper_2!$C$3&amp;"*"),0)&gt;0,MAX($A$4:A1901)+1,0)</f>
        <v>0</v>
      </c>
      <c r="B1902" s="44">
        <v>1899</v>
      </c>
      <c r="C1902" s="44">
        <f>IF(E1902="","",IF(COUNTIF($G$4:G1902,G1902)=1,MAX($C$4:C1901)+1,""))</f>
        <v>1790</v>
      </c>
      <c r="D1902" s="44">
        <v>1899</v>
      </c>
      <c r="E1902" s="50" t="s">
        <v>4907</v>
      </c>
      <c r="F1902" s="50" t="s">
        <v>8738</v>
      </c>
      <c r="G1902" s="50" t="s">
        <v>1881</v>
      </c>
      <c r="H1902" s="50" t="s">
        <v>1881</v>
      </c>
      <c r="I1902" s="50" t="s">
        <v>2389</v>
      </c>
      <c r="J1902" s="50">
        <v>2155242</v>
      </c>
      <c r="K1902" s="50" t="s">
        <v>7</v>
      </c>
      <c r="L1902" s="50" t="s">
        <v>9</v>
      </c>
      <c r="M1902" s="50" t="s">
        <v>143</v>
      </c>
      <c r="N1902" s="50" t="s">
        <v>6263</v>
      </c>
      <c r="O1902" s="50">
        <v>1046540</v>
      </c>
      <c r="P1902" s="50" t="s">
        <v>6329</v>
      </c>
      <c r="Q1902" s="50" t="s">
        <v>3186</v>
      </c>
      <c r="R1902" s="50" t="s">
        <v>10</v>
      </c>
      <c r="S1902" s="50" t="s">
        <v>8739</v>
      </c>
      <c r="T1902" s="4" t="s">
        <v>8739</v>
      </c>
      <c r="U1902" s="4">
        <v>0.01</v>
      </c>
    </row>
    <row r="1903" spans="1:21" x14ac:dyDescent="0.25">
      <c r="A1903" s="44">
        <f>IF(IF(Helper_2!$C$3&lt;&gt;"",COUNTIF(G1903:H1903,"*"&amp;Helper_2!$C$3&amp;"*"),0)&gt;0,MAX($A$4:A1902)+1,0)</f>
        <v>0</v>
      </c>
      <c r="B1903" s="44">
        <v>1900</v>
      </c>
      <c r="C1903" s="44">
        <f>IF(E1903="","",IF(COUNTIF($G$4:G1903,G1903)=1,MAX($C$4:C1902)+1,""))</f>
        <v>1791</v>
      </c>
      <c r="D1903" s="44">
        <v>1900</v>
      </c>
      <c r="E1903" s="50" t="s">
        <v>5344</v>
      </c>
      <c r="F1903" s="50" t="s">
        <v>9430</v>
      </c>
      <c r="G1903" s="50" t="s">
        <v>3483</v>
      </c>
      <c r="H1903" s="50" t="s">
        <v>3483</v>
      </c>
      <c r="I1903" s="50" t="s">
        <v>2389</v>
      </c>
      <c r="J1903" s="50">
        <v>2155192</v>
      </c>
      <c r="K1903" s="50" t="s">
        <v>7</v>
      </c>
      <c r="L1903" s="50" t="s">
        <v>2661</v>
      </c>
      <c r="M1903" s="50" t="s">
        <v>143</v>
      </c>
      <c r="N1903" s="50" t="s">
        <v>6261</v>
      </c>
      <c r="O1903" s="50">
        <v>995232</v>
      </c>
      <c r="P1903" s="50" t="s">
        <v>6419</v>
      </c>
      <c r="Q1903" s="50" t="s">
        <v>3484</v>
      </c>
      <c r="R1903" s="50" t="s">
        <v>15</v>
      </c>
      <c r="S1903" s="50" t="s">
        <v>9431</v>
      </c>
      <c r="T1903" s="4" t="s">
        <v>9431</v>
      </c>
      <c r="U1903" s="4">
        <v>1.29</v>
      </c>
    </row>
    <row r="1904" spans="1:21" x14ac:dyDescent="0.25">
      <c r="A1904" s="44">
        <f>IF(IF(Helper_2!$C$3&lt;&gt;"",COUNTIF(G1904:H1904,"*"&amp;Helper_2!$C$3&amp;"*"),0)&gt;0,MAX($A$4:A1903)+1,0)</f>
        <v>0</v>
      </c>
      <c r="B1904" s="44">
        <v>1901</v>
      </c>
      <c r="C1904" s="44">
        <f>IF(E1904="","",IF(COUNTIF($G$4:G1904,G1904)=1,MAX($C$4:C1903)+1,""))</f>
        <v>1792</v>
      </c>
      <c r="D1904" s="44">
        <v>1901</v>
      </c>
      <c r="E1904" s="50" t="s">
        <v>5347</v>
      </c>
      <c r="F1904" s="50" t="s">
        <v>9436</v>
      </c>
      <c r="G1904" s="50" t="s">
        <v>2170</v>
      </c>
      <c r="H1904" s="50" t="s">
        <v>2170</v>
      </c>
      <c r="I1904" s="50" t="s">
        <v>2389</v>
      </c>
      <c r="J1904" s="50">
        <v>2155187</v>
      </c>
      <c r="K1904" s="50" t="s">
        <v>7</v>
      </c>
      <c r="L1904" s="50" t="s">
        <v>9</v>
      </c>
      <c r="M1904" s="50" t="s">
        <v>143</v>
      </c>
      <c r="N1904" s="50" t="s">
        <v>6261</v>
      </c>
      <c r="O1904" s="50">
        <v>995232</v>
      </c>
      <c r="P1904" s="50" t="s">
        <v>6419</v>
      </c>
      <c r="Q1904" s="50" t="s">
        <v>891</v>
      </c>
      <c r="R1904" s="50" t="s">
        <v>10</v>
      </c>
      <c r="S1904" s="50" t="s">
        <v>9437</v>
      </c>
      <c r="T1904" s="4" t="s">
        <v>9437</v>
      </c>
      <c r="U1904" s="4">
        <v>0.69799999999999995</v>
      </c>
    </row>
    <row r="1905" spans="1:21" x14ac:dyDescent="0.25">
      <c r="A1905" s="44">
        <f>IF(IF(Helper_2!$C$3&lt;&gt;"",COUNTIF(G1905:H1905,"*"&amp;Helper_2!$C$3&amp;"*"),0)&gt;0,MAX($A$4:A1904)+1,0)</f>
        <v>0</v>
      </c>
      <c r="B1905" s="44">
        <v>1902</v>
      </c>
      <c r="C1905" s="44">
        <f>IF(E1905="","",IF(COUNTIF($G$4:G1905,G1905)=1,MAX($C$4:C1904)+1,""))</f>
        <v>1793</v>
      </c>
      <c r="D1905" s="44">
        <v>1902</v>
      </c>
      <c r="E1905" s="50" t="s">
        <v>5346</v>
      </c>
      <c r="F1905" s="50" t="s">
        <v>9434</v>
      </c>
      <c r="G1905" s="50" t="s">
        <v>2169</v>
      </c>
      <c r="H1905" s="50" t="s">
        <v>2169</v>
      </c>
      <c r="I1905" s="50" t="s">
        <v>2389</v>
      </c>
      <c r="J1905" s="50">
        <v>2155185</v>
      </c>
      <c r="K1905" s="50" t="s">
        <v>7</v>
      </c>
      <c r="L1905" s="50" t="s">
        <v>9</v>
      </c>
      <c r="M1905" s="50" t="s">
        <v>143</v>
      </c>
      <c r="N1905" s="50" t="s">
        <v>6261</v>
      </c>
      <c r="O1905" s="50">
        <v>995232</v>
      </c>
      <c r="P1905" s="50" t="s">
        <v>6419</v>
      </c>
      <c r="Q1905" s="50" t="s">
        <v>890</v>
      </c>
      <c r="R1905" s="50" t="s">
        <v>10</v>
      </c>
      <c r="S1905" s="50" t="s">
        <v>9435</v>
      </c>
      <c r="T1905" s="4" t="s">
        <v>9435</v>
      </c>
      <c r="U1905" s="4">
        <v>0.63</v>
      </c>
    </row>
    <row r="1906" spans="1:21" x14ac:dyDescent="0.25">
      <c r="A1906" s="44">
        <f>IF(IF(Helper_2!$C$3&lt;&gt;"",COUNTIF(G1906:H1906,"*"&amp;Helper_2!$C$3&amp;"*"),0)&gt;0,MAX($A$4:A1905)+1,0)</f>
        <v>0</v>
      </c>
      <c r="B1906" s="44">
        <v>1903</v>
      </c>
      <c r="C1906" s="44">
        <f>IF(E1906="","",IF(COUNTIF($G$4:G1906,G1906)=1,MAX($C$4:C1905)+1,""))</f>
        <v>1794</v>
      </c>
      <c r="D1906" s="44">
        <v>1903</v>
      </c>
      <c r="E1906" s="50" t="s">
        <v>5343</v>
      </c>
      <c r="F1906" s="50" t="s">
        <v>9428</v>
      </c>
      <c r="G1906" s="50" t="s">
        <v>2168</v>
      </c>
      <c r="H1906" s="50" t="s">
        <v>2168</v>
      </c>
      <c r="I1906" s="50" t="s">
        <v>2389</v>
      </c>
      <c r="J1906" s="50">
        <v>2155182</v>
      </c>
      <c r="K1906" s="50" t="s">
        <v>7</v>
      </c>
      <c r="L1906" s="50" t="s">
        <v>2661</v>
      </c>
      <c r="M1906" s="50" t="s">
        <v>143</v>
      </c>
      <c r="N1906" s="50" t="s">
        <v>6261</v>
      </c>
      <c r="O1906" s="50">
        <v>995232</v>
      </c>
      <c r="P1906" s="50" t="s">
        <v>6419</v>
      </c>
      <c r="Q1906" s="50" t="s">
        <v>889</v>
      </c>
      <c r="R1906" s="50" t="s">
        <v>15</v>
      </c>
      <c r="S1906" s="50" t="s">
        <v>9429</v>
      </c>
      <c r="T1906" s="4" t="s">
        <v>9429</v>
      </c>
      <c r="U1906" s="4">
        <v>1.29</v>
      </c>
    </row>
    <row r="1907" spans="1:21" x14ac:dyDescent="0.25">
      <c r="A1907" s="44">
        <f>IF(IF(Helper_2!$C$3&lt;&gt;"",COUNTIF(G1907:H1907,"*"&amp;Helper_2!$C$3&amp;"*"),0)&gt;0,MAX($A$4:A1906)+1,0)</f>
        <v>0</v>
      </c>
      <c r="B1907" s="44">
        <v>1904</v>
      </c>
      <c r="C1907" s="44">
        <f>IF(E1907="","",IF(COUNTIF($G$4:G1907,G1907)=1,MAX($C$4:C1906)+1,""))</f>
        <v>1795</v>
      </c>
      <c r="D1907" s="44">
        <v>1904</v>
      </c>
      <c r="E1907" s="50" t="s">
        <v>5342</v>
      </c>
      <c r="F1907" s="50" t="s">
        <v>9426</v>
      </c>
      <c r="G1907" s="50" t="s">
        <v>2167</v>
      </c>
      <c r="H1907" s="50" t="s">
        <v>2167</v>
      </c>
      <c r="I1907" s="50" t="s">
        <v>2389</v>
      </c>
      <c r="J1907" s="50">
        <v>2155180</v>
      </c>
      <c r="K1907" s="50" t="s">
        <v>7</v>
      </c>
      <c r="L1907" s="50" t="s">
        <v>2661</v>
      </c>
      <c r="M1907" s="50" t="s">
        <v>143</v>
      </c>
      <c r="N1907" s="50" t="s">
        <v>6261</v>
      </c>
      <c r="O1907" s="50">
        <v>995232</v>
      </c>
      <c r="P1907" s="50" t="s">
        <v>6419</v>
      </c>
      <c r="Q1907" s="50" t="s">
        <v>888</v>
      </c>
      <c r="R1907" s="50" t="s">
        <v>15</v>
      </c>
      <c r="S1907" s="50" t="s">
        <v>9427</v>
      </c>
      <c r="T1907" s="4" t="s">
        <v>9427</v>
      </c>
      <c r="U1907" s="4">
        <v>0.35</v>
      </c>
    </row>
    <row r="1908" spans="1:21" x14ac:dyDescent="0.25">
      <c r="A1908" s="44">
        <f>IF(IF(Helper_2!$C$3&lt;&gt;"",COUNTIF(G1908:H1908,"*"&amp;Helper_2!$C$3&amp;"*"),0)&gt;0,MAX($A$4:A1907)+1,0)</f>
        <v>0</v>
      </c>
      <c r="B1908" s="44">
        <v>1905</v>
      </c>
      <c r="C1908" s="44">
        <f>IF(E1908="","",IF(COUNTIF($G$4:G1908,G1908)=1,MAX($C$4:C1907)+1,""))</f>
        <v>1796</v>
      </c>
      <c r="D1908" s="44">
        <v>1905</v>
      </c>
      <c r="E1908" s="50" t="s">
        <v>4371</v>
      </c>
      <c r="F1908" s="50" t="s">
        <v>7842</v>
      </c>
      <c r="G1908" s="50" t="s">
        <v>1544</v>
      </c>
      <c r="H1908" s="50" t="s">
        <v>1544</v>
      </c>
      <c r="I1908" s="50" t="s">
        <v>2389</v>
      </c>
      <c r="J1908" s="50">
        <v>2155178</v>
      </c>
      <c r="K1908" s="50" t="s">
        <v>7</v>
      </c>
      <c r="L1908" s="50" t="s">
        <v>9</v>
      </c>
      <c r="M1908" s="50" t="s">
        <v>143</v>
      </c>
      <c r="N1908" s="50" t="s">
        <v>6272</v>
      </c>
      <c r="O1908" s="50">
        <v>987929</v>
      </c>
      <c r="P1908" s="50" t="s">
        <v>6500</v>
      </c>
      <c r="Q1908" s="50" t="s">
        <v>2865</v>
      </c>
      <c r="R1908" s="50" t="s">
        <v>15</v>
      </c>
      <c r="S1908" s="50" t="s">
        <v>7843</v>
      </c>
      <c r="T1908" s="4" t="s">
        <v>7843</v>
      </c>
      <c r="U1908" s="4">
        <v>0.04</v>
      </c>
    </row>
    <row r="1909" spans="1:21" x14ac:dyDescent="0.25">
      <c r="A1909" s="44">
        <f>IF(IF(Helper_2!$C$3&lt;&gt;"",COUNTIF(G1909:H1909,"*"&amp;Helper_2!$C$3&amp;"*"),0)&gt;0,MAX($A$4:A1908)+1,0)</f>
        <v>0</v>
      </c>
      <c r="B1909" s="44">
        <v>1906</v>
      </c>
      <c r="C1909" s="44">
        <f>IF(E1909="","",IF(COUNTIF($G$4:G1909,G1909)=1,MAX($C$4:C1908)+1,""))</f>
        <v>1797</v>
      </c>
      <c r="D1909" s="44">
        <v>1906</v>
      </c>
      <c r="E1909" s="50" t="s">
        <v>4370</v>
      </c>
      <c r="F1909" s="50" t="s">
        <v>7840</v>
      </c>
      <c r="G1909" s="50" t="s">
        <v>1543</v>
      </c>
      <c r="H1909" s="50" t="s">
        <v>1543</v>
      </c>
      <c r="I1909" s="50" t="s">
        <v>2389</v>
      </c>
      <c r="J1909" s="50">
        <v>2155168</v>
      </c>
      <c r="K1909" s="50" t="s">
        <v>7</v>
      </c>
      <c r="L1909" s="50" t="s">
        <v>9</v>
      </c>
      <c r="M1909" s="50" t="s">
        <v>143</v>
      </c>
      <c r="N1909" s="50" t="s">
        <v>6272</v>
      </c>
      <c r="O1909" s="50">
        <v>987929</v>
      </c>
      <c r="P1909" s="50" t="s">
        <v>6500</v>
      </c>
      <c r="Q1909" s="50" t="s">
        <v>2864</v>
      </c>
      <c r="R1909" s="50" t="s">
        <v>15</v>
      </c>
      <c r="S1909" s="50" t="s">
        <v>7841</v>
      </c>
      <c r="T1909" s="4" t="s">
        <v>7841</v>
      </c>
      <c r="U1909" s="4">
        <v>0.04</v>
      </c>
    </row>
    <row r="1910" spans="1:21" x14ac:dyDescent="0.25">
      <c r="A1910" s="44">
        <f>IF(IF(Helper_2!$C$3&lt;&gt;"",COUNTIF(G1910:H1910,"*"&amp;Helper_2!$C$3&amp;"*"),0)&gt;0,MAX($A$4:A1909)+1,0)</f>
        <v>0</v>
      </c>
      <c r="B1910" s="44">
        <v>1907</v>
      </c>
      <c r="C1910" s="44">
        <f>IF(E1910="","",IF(COUNTIF($G$4:G1910,G1910)=1,MAX($C$4:C1909)+1,""))</f>
        <v>1798</v>
      </c>
      <c r="D1910" s="44">
        <v>1907</v>
      </c>
      <c r="E1910" s="50" t="s">
        <v>4850</v>
      </c>
      <c r="F1910" s="50" t="s">
        <v>8665</v>
      </c>
      <c r="G1910" s="50" t="s">
        <v>1831</v>
      </c>
      <c r="H1910" s="50" t="s">
        <v>1831</v>
      </c>
      <c r="I1910" s="50" t="s">
        <v>2389</v>
      </c>
      <c r="J1910" s="50">
        <v>2155142</v>
      </c>
      <c r="K1910" s="50" t="s">
        <v>7</v>
      </c>
      <c r="L1910" s="50" t="s">
        <v>9</v>
      </c>
      <c r="M1910" s="50" t="s">
        <v>143</v>
      </c>
      <c r="N1910" s="50" t="s">
        <v>6259</v>
      </c>
      <c r="O1910" s="50">
        <v>994084</v>
      </c>
      <c r="P1910" s="50" t="s">
        <v>7170</v>
      </c>
      <c r="Q1910" s="50" t="s">
        <v>637</v>
      </c>
      <c r="R1910" s="50" t="s">
        <v>15</v>
      </c>
      <c r="S1910" s="50" t="s">
        <v>8666</v>
      </c>
      <c r="T1910" s="4" t="s">
        <v>8666</v>
      </c>
      <c r="U1910" s="4">
        <v>2</v>
      </c>
    </row>
    <row r="1911" spans="1:21" x14ac:dyDescent="0.25">
      <c r="A1911" s="44">
        <f>IF(IF(Helper_2!$C$3&lt;&gt;"",COUNTIF(G1911:H1911,"*"&amp;Helper_2!$C$3&amp;"*"),0)&gt;0,MAX($A$4:A1910)+1,0)</f>
        <v>0</v>
      </c>
      <c r="B1911" s="44">
        <v>1908</v>
      </c>
      <c r="C1911" s="44">
        <f>IF(E1911="","",IF(COUNTIF($G$4:G1911,G1911)=1,MAX($C$4:C1910)+1,""))</f>
        <v>1799</v>
      </c>
      <c r="D1911" s="44">
        <v>1908</v>
      </c>
      <c r="E1911" s="50" t="s">
        <v>4849</v>
      </c>
      <c r="F1911" s="50" t="s">
        <v>8663</v>
      </c>
      <c r="G1911" s="50" t="s">
        <v>1830</v>
      </c>
      <c r="H1911" s="50" t="s">
        <v>1830</v>
      </c>
      <c r="I1911" s="50" t="s">
        <v>2389</v>
      </c>
      <c r="J1911" s="50">
        <v>2155120</v>
      </c>
      <c r="K1911" s="50" t="s">
        <v>7</v>
      </c>
      <c r="L1911" s="50" t="s">
        <v>9</v>
      </c>
      <c r="M1911" s="50" t="s">
        <v>143</v>
      </c>
      <c r="N1911" s="50" t="s">
        <v>6259</v>
      </c>
      <c r="O1911" s="50">
        <v>994084</v>
      </c>
      <c r="P1911" s="50" t="s">
        <v>7170</v>
      </c>
      <c r="Q1911" s="50" t="s">
        <v>636</v>
      </c>
      <c r="R1911" s="50" t="s">
        <v>15</v>
      </c>
      <c r="S1911" s="50" t="s">
        <v>8664</v>
      </c>
      <c r="T1911" s="4" t="s">
        <v>8664</v>
      </c>
      <c r="U1911" s="4">
        <v>0.2</v>
      </c>
    </row>
    <row r="1912" spans="1:21" x14ac:dyDescent="0.25">
      <c r="A1912" s="44">
        <f>IF(IF(Helper_2!$C$3&lt;&gt;"",COUNTIF(G1912:H1912,"*"&amp;Helper_2!$C$3&amp;"*"),0)&gt;0,MAX($A$4:A1911)+1,0)</f>
        <v>0</v>
      </c>
      <c r="B1912" s="44">
        <v>1909</v>
      </c>
      <c r="C1912" s="44">
        <f>IF(E1912="","",IF(COUNTIF($G$4:G1912,G1912)=1,MAX($C$4:C1911)+1,""))</f>
        <v>1800</v>
      </c>
      <c r="D1912" s="44">
        <v>1909</v>
      </c>
      <c r="E1912" s="50" t="s">
        <v>5038</v>
      </c>
      <c r="F1912" s="50" t="s">
        <v>8953</v>
      </c>
      <c r="G1912" s="50" t="s">
        <v>1972</v>
      </c>
      <c r="H1912" s="50" t="s">
        <v>1972</v>
      </c>
      <c r="I1912" s="50" t="s">
        <v>2389</v>
      </c>
      <c r="J1912" s="50">
        <v>2155117</v>
      </c>
      <c r="K1912" s="50" t="s">
        <v>7</v>
      </c>
      <c r="L1912" s="50" t="s">
        <v>9</v>
      </c>
      <c r="M1912" s="50" t="s">
        <v>143</v>
      </c>
      <c r="N1912" s="50" t="s">
        <v>6272</v>
      </c>
      <c r="O1912" s="50">
        <v>996653</v>
      </c>
      <c r="P1912" s="50" t="s">
        <v>6428</v>
      </c>
      <c r="Q1912" s="50" t="s">
        <v>734</v>
      </c>
      <c r="R1912" s="50" t="s">
        <v>15</v>
      </c>
      <c r="S1912" s="50" t="s">
        <v>8954</v>
      </c>
      <c r="T1912" s="4" t="s">
        <v>8954</v>
      </c>
      <c r="U1912" s="4">
        <v>0.72</v>
      </c>
    </row>
    <row r="1913" spans="1:21" x14ac:dyDescent="0.25">
      <c r="A1913" s="44">
        <f>IF(IF(Helper_2!$C$3&lt;&gt;"",COUNTIF(G1913:H1913,"*"&amp;Helper_2!$C$3&amp;"*"),0)&gt;0,MAX($A$4:A1912)+1,0)</f>
        <v>0</v>
      </c>
      <c r="B1913" s="44">
        <v>1910</v>
      </c>
      <c r="C1913" s="44">
        <f>IF(E1913="","",IF(COUNTIF($G$4:G1913,G1913)=1,MAX($C$4:C1912)+1,""))</f>
        <v>1801</v>
      </c>
      <c r="D1913" s="44">
        <v>1910</v>
      </c>
      <c r="E1913" s="50" t="s">
        <v>5037</v>
      </c>
      <c r="F1913" s="50" t="s">
        <v>8951</v>
      </c>
      <c r="G1913" s="50" t="s">
        <v>1971</v>
      </c>
      <c r="H1913" s="50" t="s">
        <v>1971</v>
      </c>
      <c r="I1913" s="50" t="s">
        <v>2389</v>
      </c>
      <c r="J1913" s="50">
        <v>2155113</v>
      </c>
      <c r="K1913" s="50" t="s">
        <v>7</v>
      </c>
      <c r="L1913" s="50" t="s">
        <v>9</v>
      </c>
      <c r="M1913" s="50" t="s">
        <v>143</v>
      </c>
      <c r="N1913" s="50" t="s">
        <v>6272</v>
      </c>
      <c r="O1913" s="50">
        <v>996653</v>
      </c>
      <c r="P1913" s="50" t="s">
        <v>6428</v>
      </c>
      <c r="Q1913" s="50" t="s">
        <v>733</v>
      </c>
      <c r="R1913" s="50" t="s">
        <v>15</v>
      </c>
      <c r="S1913" s="50" t="s">
        <v>8952</v>
      </c>
      <c r="T1913" s="4" t="s">
        <v>8952</v>
      </c>
      <c r="U1913" s="4">
        <v>0.72</v>
      </c>
    </row>
    <row r="1914" spans="1:21" x14ac:dyDescent="0.25">
      <c r="A1914" s="44">
        <f>IF(IF(Helper_2!$C$3&lt;&gt;"",COUNTIF(G1914:H1914,"*"&amp;Helper_2!$C$3&amp;"*"),0)&gt;0,MAX($A$4:A1913)+1,0)</f>
        <v>0</v>
      </c>
      <c r="B1914" s="44">
        <v>1911</v>
      </c>
      <c r="C1914" s="44">
        <f>IF(E1914="","",IF(COUNTIF($G$4:G1914,G1914)=1,MAX($C$4:C1913)+1,""))</f>
        <v>1802</v>
      </c>
      <c r="D1914" s="44">
        <v>1911</v>
      </c>
      <c r="E1914" s="50" t="s">
        <v>5035</v>
      </c>
      <c r="F1914" s="50" t="s">
        <v>8947</v>
      </c>
      <c r="G1914" s="50" t="s">
        <v>1969</v>
      </c>
      <c r="H1914" s="50" t="s">
        <v>1969</v>
      </c>
      <c r="I1914" s="50" t="s">
        <v>2389</v>
      </c>
      <c r="J1914" s="50">
        <v>2155111</v>
      </c>
      <c r="K1914" s="50" t="s">
        <v>7</v>
      </c>
      <c r="L1914" s="50" t="s">
        <v>9</v>
      </c>
      <c r="M1914" s="50" t="s">
        <v>143</v>
      </c>
      <c r="N1914" s="50" t="s">
        <v>6272</v>
      </c>
      <c r="O1914" s="50">
        <v>996653</v>
      </c>
      <c r="P1914" s="50" t="s">
        <v>6428</v>
      </c>
      <c r="Q1914" s="50" t="s">
        <v>3271</v>
      </c>
      <c r="R1914" s="50" t="s">
        <v>15</v>
      </c>
      <c r="S1914" s="50" t="s">
        <v>8948</v>
      </c>
      <c r="T1914" s="4" t="s">
        <v>8948</v>
      </c>
      <c r="U1914" s="4">
        <v>0.72</v>
      </c>
    </row>
    <row r="1915" spans="1:21" x14ac:dyDescent="0.25">
      <c r="A1915" s="44">
        <f>IF(IF(Helper_2!$C$3&lt;&gt;"",COUNTIF(G1915:H1915,"*"&amp;Helper_2!$C$3&amp;"*"),0)&gt;0,MAX($A$4:A1914)+1,0)</f>
        <v>0</v>
      </c>
      <c r="B1915" s="44">
        <v>1912</v>
      </c>
      <c r="C1915" s="44">
        <f>IF(E1915="","",IF(COUNTIF($G$4:G1915,G1915)=1,MAX($C$4:C1914)+1,""))</f>
        <v>1803</v>
      </c>
      <c r="D1915" s="44">
        <v>1912</v>
      </c>
      <c r="E1915" s="50" t="s">
        <v>4575</v>
      </c>
      <c r="F1915" s="50" t="s">
        <v>8211</v>
      </c>
      <c r="G1915" s="50" t="s">
        <v>1663</v>
      </c>
      <c r="H1915" s="50" t="s">
        <v>1663</v>
      </c>
      <c r="I1915" s="50" t="s">
        <v>2389</v>
      </c>
      <c r="J1915" s="50">
        <v>2154888</v>
      </c>
      <c r="K1915" s="50" t="s">
        <v>7</v>
      </c>
      <c r="L1915" s="50" t="s">
        <v>9</v>
      </c>
      <c r="M1915" s="50" t="s">
        <v>143</v>
      </c>
      <c r="N1915" s="50" t="s">
        <v>6259</v>
      </c>
      <c r="O1915" s="50">
        <v>995216</v>
      </c>
      <c r="P1915" s="50" t="s">
        <v>6417</v>
      </c>
      <c r="Q1915" s="50" t="s">
        <v>516</v>
      </c>
      <c r="R1915" s="50" t="s">
        <v>15</v>
      </c>
      <c r="S1915" s="50" t="s">
        <v>8212</v>
      </c>
      <c r="T1915" s="4" t="s">
        <v>8212</v>
      </c>
      <c r="U1915" s="4">
        <v>0.46</v>
      </c>
    </row>
    <row r="1916" spans="1:21" x14ac:dyDescent="0.25">
      <c r="A1916" s="44">
        <f>IF(IF(Helper_2!$C$3&lt;&gt;"",COUNTIF(G1916:H1916,"*"&amp;Helper_2!$C$3&amp;"*"),0)&gt;0,MAX($A$4:A1915)+1,0)</f>
        <v>0</v>
      </c>
      <c r="B1916" s="44">
        <v>1913</v>
      </c>
      <c r="C1916" s="44">
        <f>IF(E1916="","",IF(COUNTIF($G$4:G1916,G1916)=1,MAX($C$4:C1915)+1,""))</f>
        <v>1804</v>
      </c>
      <c r="D1916" s="44">
        <v>1913</v>
      </c>
      <c r="E1916" s="50" t="s">
        <v>5587</v>
      </c>
      <c r="F1916" s="50" t="s">
        <v>9827</v>
      </c>
      <c r="G1916" s="50" t="s">
        <v>2304</v>
      </c>
      <c r="H1916" s="50" t="s">
        <v>2304</v>
      </c>
      <c r="I1916" s="50" t="s">
        <v>2389</v>
      </c>
      <c r="J1916" s="50">
        <v>2154855</v>
      </c>
      <c r="K1916" s="50" t="s">
        <v>7</v>
      </c>
      <c r="L1916" s="50" t="s">
        <v>9</v>
      </c>
      <c r="M1916" s="50" t="s">
        <v>143</v>
      </c>
      <c r="N1916" s="50" t="s">
        <v>6261</v>
      </c>
      <c r="O1916" s="50">
        <v>1000789</v>
      </c>
      <c r="P1916" s="50" t="s">
        <v>7150</v>
      </c>
      <c r="Q1916" s="50" t="s">
        <v>998</v>
      </c>
      <c r="R1916" s="50" t="s">
        <v>10</v>
      </c>
      <c r="S1916" s="50" t="s">
        <v>9828</v>
      </c>
      <c r="T1916" s="4" t="s">
        <v>9828</v>
      </c>
      <c r="U1916" s="4">
        <v>3.024</v>
      </c>
    </row>
    <row r="1917" spans="1:21" x14ac:dyDescent="0.25">
      <c r="A1917" s="44">
        <f>IF(IF(Helper_2!$C$3&lt;&gt;"",COUNTIF(G1917:H1917,"*"&amp;Helper_2!$C$3&amp;"*"),0)&gt;0,MAX($A$4:A1916)+1,0)</f>
        <v>0</v>
      </c>
      <c r="B1917" s="44">
        <v>1914</v>
      </c>
      <c r="C1917" s="44">
        <f>IF(E1917="","",IF(COUNTIF($G$4:G1917,G1917)=1,MAX($C$4:C1916)+1,""))</f>
        <v>1805</v>
      </c>
      <c r="D1917" s="44">
        <v>1914</v>
      </c>
      <c r="E1917" s="50" t="s">
        <v>5585</v>
      </c>
      <c r="F1917" s="50" t="s">
        <v>9823</v>
      </c>
      <c r="G1917" s="50" t="s">
        <v>2302</v>
      </c>
      <c r="H1917" s="50" t="s">
        <v>2302</v>
      </c>
      <c r="I1917" s="50" t="s">
        <v>2389</v>
      </c>
      <c r="J1917" s="50">
        <v>2154842</v>
      </c>
      <c r="K1917" s="50" t="s">
        <v>7</v>
      </c>
      <c r="L1917" s="50" t="s">
        <v>9</v>
      </c>
      <c r="M1917" s="50" t="s">
        <v>143</v>
      </c>
      <c r="N1917" s="50" t="s">
        <v>6261</v>
      </c>
      <c r="O1917" s="50">
        <v>1000789</v>
      </c>
      <c r="P1917" s="50" t="s">
        <v>7150</v>
      </c>
      <c r="Q1917" s="50" t="s">
        <v>996</v>
      </c>
      <c r="R1917" s="50" t="s">
        <v>10</v>
      </c>
      <c r="S1917" s="50" t="s">
        <v>9824</v>
      </c>
      <c r="T1917" s="4" t="s">
        <v>9824</v>
      </c>
      <c r="U1917" s="4">
        <v>1.01</v>
      </c>
    </row>
    <row r="1918" spans="1:21" x14ac:dyDescent="0.25">
      <c r="A1918" s="44">
        <f>IF(IF(Helper_2!$C$3&lt;&gt;"",COUNTIF(G1918:H1918,"*"&amp;Helper_2!$C$3&amp;"*"),0)&gt;0,MAX($A$4:A1917)+1,0)</f>
        <v>0</v>
      </c>
      <c r="B1918" s="44">
        <v>1915</v>
      </c>
      <c r="C1918" s="44">
        <f>IF(E1918="","",IF(COUNTIF($G$4:G1918,G1918)=1,MAX($C$4:C1917)+1,""))</f>
        <v>1806</v>
      </c>
      <c r="D1918" s="44">
        <v>1915</v>
      </c>
      <c r="E1918" s="50" t="s">
        <v>5565</v>
      </c>
      <c r="F1918" s="50" t="s">
        <v>11963</v>
      </c>
      <c r="G1918" s="50" t="s">
        <v>2284</v>
      </c>
      <c r="H1918" s="50" t="s">
        <v>2284</v>
      </c>
      <c r="I1918" s="50" t="s">
        <v>2389</v>
      </c>
      <c r="J1918" s="50">
        <v>2154840</v>
      </c>
      <c r="K1918" s="50" t="s">
        <v>7</v>
      </c>
      <c r="L1918" s="50" t="s">
        <v>9</v>
      </c>
      <c r="M1918" s="50" t="s">
        <v>143</v>
      </c>
      <c r="N1918" s="50" t="s">
        <v>6261</v>
      </c>
      <c r="O1918" s="50">
        <v>1000789</v>
      </c>
      <c r="P1918" s="50" t="s">
        <v>7150</v>
      </c>
      <c r="Q1918" s="50" t="s">
        <v>3660</v>
      </c>
      <c r="R1918" s="50" t="s">
        <v>15</v>
      </c>
      <c r="S1918" s="50" t="s">
        <v>11964</v>
      </c>
      <c r="T1918" s="4" t="s">
        <v>11964</v>
      </c>
      <c r="U1918" s="4">
        <v>0</v>
      </c>
    </row>
    <row r="1919" spans="1:21" x14ac:dyDescent="0.25">
      <c r="A1919" s="44">
        <f>IF(IF(Helper_2!$C$3&lt;&gt;"",COUNTIF(G1919:H1919,"*"&amp;Helper_2!$C$3&amp;"*"),0)&gt;0,MAX($A$4:A1918)+1,0)</f>
        <v>0</v>
      </c>
      <c r="B1919" s="44">
        <v>1916</v>
      </c>
      <c r="C1919" s="44">
        <f>IF(E1919="","",IF(COUNTIF($G$4:G1919,G1919)=1,MAX($C$4:C1918)+1,""))</f>
        <v>1807</v>
      </c>
      <c r="D1919" s="44">
        <v>1916</v>
      </c>
      <c r="E1919" s="50" t="s">
        <v>4663</v>
      </c>
      <c r="F1919" s="50" t="s">
        <v>8349</v>
      </c>
      <c r="G1919" s="50" t="s">
        <v>3035</v>
      </c>
      <c r="H1919" s="50" t="s">
        <v>3035</v>
      </c>
      <c r="I1919" s="50" t="s">
        <v>2389</v>
      </c>
      <c r="J1919" s="50">
        <v>2154809</v>
      </c>
      <c r="K1919" s="50" t="s">
        <v>7</v>
      </c>
      <c r="L1919" s="50" t="s">
        <v>2661</v>
      </c>
      <c r="M1919" s="50" t="s">
        <v>143</v>
      </c>
      <c r="N1919" s="50" t="s">
        <v>6261</v>
      </c>
      <c r="O1919" s="50">
        <v>1000789</v>
      </c>
      <c r="P1919" s="50" t="s">
        <v>7150</v>
      </c>
      <c r="Q1919" s="50" t="s">
        <v>3036</v>
      </c>
      <c r="R1919" s="50" t="s">
        <v>15</v>
      </c>
      <c r="S1919" s="50" t="s">
        <v>8350</v>
      </c>
      <c r="T1919" s="4" t="s">
        <v>8350</v>
      </c>
      <c r="U1919" s="4">
        <v>0.4</v>
      </c>
    </row>
    <row r="1920" spans="1:21" x14ac:dyDescent="0.25">
      <c r="A1920" s="44">
        <f>IF(IF(Helper_2!$C$3&lt;&gt;"",COUNTIF(G1920:H1920,"*"&amp;Helper_2!$C$3&amp;"*"),0)&gt;0,MAX($A$4:A1919)+1,0)</f>
        <v>0</v>
      </c>
      <c r="B1920" s="44">
        <v>1917</v>
      </c>
      <c r="C1920" s="44">
        <f>IF(E1920="","",IF(COUNTIF($G$4:G1920,G1920)=1,MAX($C$4:C1919)+1,""))</f>
        <v>1808</v>
      </c>
      <c r="D1920" s="44">
        <v>1917</v>
      </c>
      <c r="E1920" s="50" t="s">
        <v>5324</v>
      </c>
      <c r="F1920" s="50" t="s">
        <v>9390</v>
      </c>
      <c r="G1920" s="50" t="s">
        <v>3476</v>
      </c>
      <c r="H1920" s="50" t="s">
        <v>3476</v>
      </c>
      <c r="I1920" s="50" t="s">
        <v>2389</v>
      </c>
      <c r="J1920" s="50">
        <v>2154805</v>
      </c>
      <c r="K1920" s="50" t="s">
        <v>7</v>
      </c>
      <c r="L1920" s="50" t="s">
        <v>2661</v>
      </c>
      <c r="M1920" s="50" t="s">
        <v>143</v>
      </c>
      <c r="N1920" s="50" t="s">
        <v>6261</v>
      </c>
      <c r="O1920" s="50">
        <v>1000789</v>
      </c>
      <c r="P1920" s="50" t="s">
        <v>7150</v>
      </c>
      <c r="Q1920" s="50" t="s">
        <v>3477</v>
      </c>
      <c r="R1920" s="50" t="s">
        <v>15</v>
      </c>
      <c r="S1920" s="50" t="s">
        <v>9391</v>
      </c>
      <c r="T1920" s="4" t="s">
        <v>9391</v>
      </c>
      <c r="U1920" s="4">
        <v>40</v>
      </c>
    </row>
    <row r="1921" spans="1:21" x14ac:dyDescent="0.25">
      <c r="A1921" s="44">
        <f>IF(IF(Helper_2!$C$3&lt;&gt;"",COUNTIF(G1921:H1921,"*"&amp;Helper_2!$C$3&amp;"*"),0)&gt;0,MAX($A$4:A1920)+1,0)</f>
        <v>0</v>
      </c>
      <c r="B1921" s="44">
        <v>1918</v>
      </c>
      <c r="C1921" s="44">
        <f>IF(E1921="","",IF(COUNTIF($G$4:G1921,G1921)=1,MAX($C$4:C1920)+1,""))</f>
        <v>1809</v>
      </c>
      <c r="D1921" s="44">
        <v>1918</v>
      </c>
      <c r="E1921" s="50" t="s">
        <v>5697</v>
      </c>
      <c r="F1921" s="50" t="s">
        <v>9995</v>
      </c>
      <c r="G1921" s="50" t="s">
        <v>2364</v>
      </c>
      <c r="H1921" s="50" t="s">
        <v>2364</v>
      </c>
      <c r="I1921" s="50" t="s">
        <v>2389</v>
      </c>
      <c r="J1921" s="50">
        <v>2154801</v>
      </c>
      <c r="K1921" s="50" t="s">
        <v>7</v>
      </c>
      <c r="L1921" s="50" t="s">
        <v>9</v>
      </c>
      <c r="M1921" s="50" t="s">
        <v>143</v>
      </c>
      <c r="N1921" s="50" t="s">
        <v>6261</v>
      </c>
      <c r="O1921" s="50">
        <v>1000789</v>
      </c>
      <c r="P1921" s="50" t="s">
        <v>7150</v>
      </c>
      <c r="Q1921" s="50" t="s">
        <v>3791</v>
      </c>
      <c r="R1921" s="50" t="s">
        <v>15</v>
      </c>
      <c r="S1921" s="50" t="s">
        <v>11965</v>
      </c>
      <c r="T1921" s="4" t="s">
        <v>9996</v>
      </c>
      <c r="U1921" s="4">
        <v>60</v>
      </c>
    </row>
    <row r="1922" spans="1:21" x14ac:dyDescent="0.25">
      <c r="A1922" s="44">
        <f>IF(IF(Helper_2!$C$3&lt;&gt;"",COUNTIF(G1922:H1922,"*"&amp;Helper_2!$C$3&amp;"*"),0)&gt;0,MAX($A$4:A1921)+1,0)</f>
        <v>0</v>
      </c>
      <c r="B1922" s="44">
        <v>1919</v>
      </c>
      <c r="C1922" s="44">
        <f>IF(E1922="","",IF(COUNTIF($G$4:G1922,G1922)=1,MAX($C$4:C1921)+1,""))</f>
        <v>1810</v>
      </c>
      <c r="D1922" s="44">
        <v>1919</v>
      </c>
      <c r="E1922" s="50" t="s">
        <v>5564</v>
      </c>
      <c r="F1922" s="50" t="s">
        <v>9806</v>
      </c>
      <c r="G1922" s="50" t="s">
        <v>2283</v>
      </c>
      <c r="H1922" s="50" t="s">
        <v>2283</v>
      </c>
      <c r="I1922" s="50" t="s">
        <v>2389</v>
      </c>
      <c r="J1922" s="50">
        <v>2154798</v>
      </c>
      <c r="K1922" s="50" t="s">
        <v>7</v>
      </c>
      <c r="L1922" s="50" t="s">
        <v>9</v>
      </c>
      <c r="M1922" s="50" t="s">
        <v>143</v>
      </c>
      <c r="N1922" s="50" t="s">
        <v>6261</v>
      </c>
      <c r="O1922" s="50">
        <v>1000789</v>
      </c>
      <c r="P1922" s="50" t="s">
        <v>7150</v>
      </c>
      <c r="Q1922" s="50" t="s">
        <v>988</v>
      </c>
      <c r="R1922" s="50" t="s">
        <v>15</v>
      </c>
      <c r="S1922" s="50" t="s">
        <v>9807</v>
      </c>
      <c r="T1922" s="4" t="s">
        <v>9807</v>
      </c>
      <c r="U1922" s="4">
        <v>83</v>
      </c>
    </row>
    <row r="1923" spans="1:21" x14ac:dyDescent="0.25">
      <c r="A1923" s="44">
        <f>IF(IF(Helper_2!$C$3&lt;&gt;"",COUNTIF(G1923:H1923,"*"&amp;Helper_2!$C$3&amp;"*"),0)&gt;0,MAX($A$4:A1922)+1,0)</f>
        <v>0</v>
      </c>
      <c r="B1923" s="44">
        <v>1920</v>
      </c>
      <c r="C1923" s="44">
        <f>IF(E1923="","",IF(COUNTIF($G$4:G1923,G1923)=1,MAX($C$4:C1922)+1,""))</f>
        <v>1811</v>
      </c>
      <c r="D1923" s="44">
        <v>1920</v>
      </c>
      <c r="E1923" s="50" t="s">
        <v>5286</v>
      </c>
      <c r="F1923" s="50" t="s">
        <v>9325</v>
      </c>
      <c r="G1923" s="50" t="s">
        <v>2123</v>
      </c>
      <c r="H1923" s="50" t="s">
        <v>2123</v>
      </c>
      <c r="I1923" s="50" t="s">
        <v>2389</v>
      </c>
      <c r="J1923" s="50">
        <v>2154789</v>
      </c>
      <c r="K1923" s="50" t="s">
        <v>7</v>
      </c>
      <c r="L1923" s="50" t="s">
        <v>9</v>
      </c>
      <c r="M1923" s="50" t="s">
        <v>143</v>
      </c>
      <c r="N1923" s="50" t="s">
        <v>6261</v>
      </c>
      <c r="O1923" s="50">
        <v>1000789</v>
      </c>
      <c r="P1923" s="50" t="s">
        <v>7150</v>
      </c>
      <c r="Q1923" s="50" t="s">
        <v>856</v>
      </c>
      <c r="R1923" s="50" t="s">
        <v>10</v>
      </c>
      <c r="S1923" s="50" t="s">
        <v>9326</v>
      </c>
      <c r="T1923" s="4" t="s">
        <v>9326</v>
      </c>
      <c r="U1923" s="4">
        <v>0.108</v>
      </c>
    </row>
    <row r="1924" spans="1:21" x14ac:dyDescent="0.25">
      <c r="A1924" s="44">
        <f>IF(IF(Helper_2!$C$3&lt;&gt;"",COUNTIF(G1924:H1924,"*"&amp;Helper_2!$C$3&amp;"*"),0)&gt;0,MAX($A$4:A1923)+1,0)</f>
        <v>0</v>
      </c>
      <c r="B1924" s="44">
        <v>1921</v>
      </c>
      <c r="C1924" s="44">
        <f>IF(E1924="","",IF(COUNTIF($G$4:G1924,G1924)=1,MAX($C$4:C1923)+1,""))</f>
        <v>1812</v>
      </c>
      <c r="D1924" s="44">
        <v>1921</v>
      </c>
      <c r="E1924" s="50" t="s">
        <v>5285</v>
      </c>
      <c r="F1924" s="50" t="s">
        <v>9323</v>
      </c>
      <c r="G1924" s="50" t="s">
        <v>2122</v>
      </c>
      <c r="H1924" s="50" t="s">
        <v>2122</v>
      </c>
      <c r="I1924" s="50" t="s">
        <v>2389</v>
      </c>
      <c r="J1924" s="50">
        <v>2154784</v>
      </c>
      <c r="K1924" s="50" t="s">
        <v>7</v>
      </c>
      <c r="L1924" s="50" t="s">
        <v>9</v>
      </c>
      <c r="M1924" s="50" t="s">
        <v>143</v>
      </c>
      <c r="N1924" s="50" t="s">
        <v>6261</v>
      </c>
      <c r="O1924" s="50">
        <v>1000789</v>
      </c>
      <c r="P1924" s="50" t="s">
        <v>7150</v>
      </c>
      <c r="Q1924" s="50" t="s">
        <v>855</v>
      </c>
      <c r="R1924" s="50" t="s">
        <v>10</v>
      </c>
      <c r="S1924" s="50" t="s">
        <v>9324</v>
      </c>
      <c r="T1924" s="4" t="s">
        <v>9324</v>
      </c>
      <c r="U1924" s="4">
        <v>0.108</v>
      </c>
    </row>
    <row r="1925" spans="1:21" x14ac:dyDescent="0.25">
      <c r="A1925" s="44">
        <f>IF(IF(Helper_2!$C$3&lt;&gt;"",COUNTIF(G1925:H1925,"*"&amp;Helper_2!$C$3&amp;"*"),0)&gt;0,MAX($A$4:A1924)+1,0)</f>
        <v>0</v>
      </c>
      <c r="B1925" s="44">
        <v>1922</v>
      </c>
      <c r="C1925" s="44">
        <f>IF(E1925="","",IF(COUNTIF($G$4:G1925,G1925)=1,MAX($C$4:C1924)+1,""))</f>
        <v>1813</v>
      </c>
      <c r="D1925" s="44">
        <v>1922</v>
      </c>
      <c r="E1925" s="50" t="s">
        <v>5284</v>
      </c>
      <c r="F1925" s="50" t="s">
        <v>9321</v>
      </c>
      <c r="G1925" s="50" t="s">
        <v>2121</v>
      </c>
      <c r="H1925" s="50" t="s">
        <v>2121</v>
      </c>
      <c r="I1925" s="50" t="s">
        <v>2389</v>
      </c>
      <c r="J1925" s="50">
        <v>2154782</v>
      </c>
      <c r="K1925" s="50" t="s">
        <v>7</v>
      </c>
      <c r="L1925" s="50" t="s">
        <v>9</v>
      </c>
      <c r="M1925" s="50" t="s">
        <v>143</v>
      </c>
      <c r="N1925" s="50" t="s">
        <v>6261</v>
      </c>
      <c r="O1925" s="50">
        <v>1000789</v>
      </c>
      <c r="P1925" s="50" t="s">
        <v>7150</v>
      </c>
      <c r="Q1925" s="50" t="s">
        <v>854</v>
      </c>
      <c r="R1925" s="50" t="s">
        <v>10</v>
      </c>
      <c r="S1925" s="50" t="s">
        <v>9322</v>
      </c>
      <c r="T1925" s="4" t="s">
        <v>9322</v>
      </c>
      <c r="U1925" s="4">
        <v>0.108</v>
      </c>
    </row>
    <row r="1926" spans="1:21" x14ac:dyDescent="0.25">
      <c r="A1926" s="44">
        <f>IF(IF(Helper_2!$C$3&lt;&gt;"",COUNTIF(G1926:H1926,"*"&amp;Helper_2!$C$3&amp;"*"),0)&gt;0,MAX($A$4:A1925)+1,0)</f>
        <v>0</v>
      </c>
      <c r="B1926" s="44">
        <v>1923</v>
      </c>
      <c r="C1926" s="44">
        <f>IF(E1926="","",IF(COUNTIF($G$4:G1926,G1926)=1,MAX($C$4:C1925)+1,""))</f>
        <v>1814</v>
      </c>
      <c r="D1926" s="44">
        <v>1923</v>
      </c>
      <c r="E1926" s="50" t="s">
        <v>5722</v>
      </c>
      <c r="F1926" s="50" t="s">
        <v>10021</v>
      </c>
      <c r="G1926" s="50" t="s">
        <v>2378</v>
      </c>
      <c r="H1926" s="50" t="s">
        <v>2378</v>
      </c>
      <c r="I1926" s="50" t="s">
        <v>2389</v>
      </c>
      <c r="J1926" s="50">
        <v>2154764</v>
      </c>
      <c r="K1926" s="50" t="s">
        <v>7</v>
      </c>
      <c r="L1926" s="50" t="s">
        <v>9</v>
      </c>
      <c r="M1926" s="50" t="s">
        <v>143</v>
      </c>
      <c r="N1926" s="50" t="s">
        <v>6261</v>
      </c>
      <c r="O1926" s="50">
        <v>1000789</v>
      </c>
      <c r="P1926" s="50" t="s">
        <v>7150</v>
      </c>
      <c r="Q1926" s="50" t="s">
        <v>1027</v>
      </c>
      <c r="R1926" s="50" t="s">
        <v>15</v>
      </c>
      <c r="S1926" s="50" t="s">
        <v>10022</v>
      </c>
      <c r="T1926" s="4" t="s">
        <v>10022</v>
      </c>
      <c r="U1926" s="4">
        <v>25</v>
      </c>
    </row>
    <row r="1927" spans="1:21" x14ac:dyDescent="0.25">
      <c r="A1927" s="44">
        <f>IF(IF(Helper_2!$C$3&lt;&gt;"",COUNTIF(G1927:H1927,"*"&amp;Helper_2!$C$3&amp;"*"),0)&gt;0,MAX($A$4:A1926)+1,0)</f>
        <v>0</v>
      </c>
      <c r="B1927" s="44">
        <v>1924</v>
      </c>
      <c r="C1927" s="44">
        <f>IF(E1927="","",IF(COUNTIF($G$4:G1927,G1927)=1,MAX($C$4:C1926)+1,""))</f>
        <v>1815</v>
      </c>
      <c r="D1927" s="44">
        <v>1924</v>
      </c>
      <c r="E1927" s="50" t="s">
        <v>5245</v>
      </c>
      <c r="F1927" s="50" t="s">
        <v>9260</v>
      </c>
      <c r="G1927" s="50" t="s">
        <v>3424</v>
      </c>
      <c r="H1927" s="50" t="s">
        <v>3424</v>
      </c>
      <c r="I1927" s="50" t="s">
        <v>2389</v>
      </c>
      <c r="J1927" s="50">
        <v>2154706</v>
      </c>
      <c r="K1927" s="50" t="s">
        <v>7</v>
      </c>
      <c r="L1927" s="50" t="s">
        <v>2661</v>
      </c>
      <c r="M1927" s="50" t="s">
        <v>143</v>
      </c>
      <c r="N1927" s="50" t="s">
        <v>6261</v>
      </c>
      <c r="O1927" s="50">
        <v>1000789</v>
      </c>
      <c r="P1927" s="50" t="s">
        <v>7150</v>
      </c>
      <c r="Q1927" s="50" t="s">
        <v>3425</v>
      </c>
      <c r="R1927" s="50" t="s">
        <v>10</v>
      </c>
      <c r="S1927" s="50" t="s">
        <v>9261</v>
      </c>
      <c r="T1927" s="4" t="s">
        <v>9261</v>
      </c>
      <c r="U1927" s="4">
        <v>2.5299999999999998</v>
      </c>
    </row>
    <row r="1928" spans="1:21" x14ac:dyDescent="0.25">
      <c r="A1928" s="44">
        <f>IF(IF(Helper_2!$C$3&lt;&gt;"",COUNTIF(G1928:H1928,"*"&amp;Helper_2!$C$3&amp;"*"),0)&gt;0,MAX($A$4:A1927)+1,0)</f>
        <v>0</v>
      </c>
      <c r="B1928" s="44">
        <v>1925</v>
      </c>
      <c r="C1928" s="44">
        <f>IF(E1928="","",IF(COUNTIF($G$4:G1928,G1928)=1,MAX($C$4:C1927)+1,""))</f>
        <v>1816</v>
      </c>
      <c r="D1928" s="44">
        <v>1925</v>
      </c>
      <c r="E1928" s="50" t="s">
        <v>5243</v>
      </c>
      <c r="F1928" s="50" t="s">
        <v>9256</v>
      </c>
      <c r="G1928" s="50" t="s">
        <v>3420</v>
      </c>
      <c r="H1928" s="50" t="s">
        <v>3420</v>
      </c>
      <c r="I1928" s="50" t="s">
        <v>2389</v>
      </c>
      <c r="J1928" s="50">
        <v>2154704</v>
      </c>
      <c r="K1928" s="50" t="s">
        <v>7</v>
      </c>
      <c r="L1928" s="50" t="s">
        <v>2661</v>
      </c>
      <c r="M1928" s="50" t="s">
        <v>143</v>
      </c>
      <c r="N1928" s="50" t="s">
        <v>6261</v>
      </c>
      <c r="O1928" s="50">
        <v>1000789</v>
      </c>
      <c r="P1928" s="50" t="s">
        <v>7150</v>
      </c>
      <c r="Q1928" s="50" t="s">
        <v>3421</v>
      </c>
      <c r="R1928" s="50" t="s">
        <v>10</v>
      </c>
      <c r="S1928" s="50" t="s">
        <v>9257</v>
      </c>
      <c r="T1928" s="4" t="s">
        <v>9257</v>
      </c>
      <c r="U1928" s="4">
        <v>3.02</v>
      </c>
    </row>
    <row r="1929" spans="1:21" x14ac:dyDescent="0.25">
      <c r="A1929" s="44">
        <f>IF(IF(Helper_2!$C$3&lt;&gt;"",COUNTIF(G1929:H1929,"*"&amp;Helper_2!$C$3&amp;"*"),0)&gt;0,MAX($A$4:A1928)+1,0)</f>
        <v>0</v>
      </c>
      <c r="B1929" s="44">
        <v>1926</v>
      </c>
      <c r="C1929" s="44">
        <f>IF(E1929="","",IF(COUNTIF($G$4:G1929,G1929)=1,MAX($C$4:C1928)+1,""))</f>
        <v>1817</v>
      </c>
      <c r="D1929" s="44">
        <v>1926</v>
      </c>
      <c r="E1929" s="50" t="s">
        <v>5239</v>
      </c>
      <c r="F1929" s="50" t="s">
        <v>9248</v>
      </c>
      <c r="G1929" s="50" t="s">
        <v>3414</v>
      </c>
      <c r="H1929" s="50" t="s">
        <v>3414</v>
      </c>
      <c r="I1929" s="50" t="s">
        <v>2389</v>
      </c>
      <c r="J1929" s="50">
        <v>2154691</v>
      </c>
      <c r="K1929" s="50" t="s">
        <v>7</v>
      </c>
      <c r="L1929" s="50" t="s">
        <v>2661</v>
      </c>
      <c r="M1929" s="50" t="s">
        <v>143</v>
      </c>
      <c r="N1929" s="50" t="s">
        <v>6261</v>
      </c>
      <c r="O1929" s="50">
        <v>1000789</v>
      </c>
      <c r="P1929" s="50" t="s">
        <v>7150</v>
      </c>
      <c r="Q1929" s="50" t="s">
        <v>3415</v>
      </c>
      <c r="R1929" s="50" t="s">
        <v>15</v>
      </c>
      <c r="S1929" s="50" t="s">
        <v>9249</v>
      </c>
      <c r="T1929" s="4" t="s">
        <v>9249</v>
      </c>
      <c r="U1929" s="4">
        <v>2.02</v>
      </c>
    </row>
    <row r="1930" spans="1:21" x14ac:dyDescent="0.25">
      <c r="A1930" s="44">
        <f>IF(IF(Helper_2!$C$3&lt;&gt;"",COUNTIF(G1930:H1930,"*"&amp;Helper_2!$C$3&amp;"*"),0)&gt;0,MAX($A$4:A1929)+1,0)</f>
        <v>0</v>
      </c>
      <c r="B1930" s="44">
        <v>1927</v>
      </c>
      <c r="C1930" s="44">
        <f>IF(E1930="","",IF(COUNTIF($G$4:G1930,G1930)=1,MAX($C$4:C1929)+1,""))</f>
        <v>1818</v>
      </c>
      <c r="D1930" s="44">
        <v>1927</v>
      </c>
      <c r="E1930" s="50" t="s">
        <v>5277</v>
      </c>
      <c r="F1930" s="50" t="s">
        <v>9311</v>
      </c>
      <c r="G1930" s="50" t="s">
        <v>2114</v>
      </c>
      <c r="H1930" s="50" t="s">
        <v>2114</v>
      </c>
      <c r="I1930" s="50" t="s">
        <v>2389</v>
      </c>
      <c r="J1930" s="50">
        <v>2154682</v>
      </c>
      <c r="K1930" s="50" t="s">
        <v>7</v>
      </c>
      <c r="L1930" s="50" t="s">
        <v>9</v>
      </c>
      <c r="M1930" s="50" t="s">
        <v>143</v>
      </c>
      <c r="N1930" s="50" t="s">
        <v>6261</v>
      </c>
      <c r="O1930" s="50">
        <v>1000789</v>
      </c>
      <c r="P1930" s="50" t="s">
        <v>7150</v>
      </c>
      <c r="Q1930" s="50" t="s">
        <v>3451</v>
      </c>
      <c r="R1930" s="50" t="s">
        <v>15</v>
      </c>
      <c r="S1930" s="50" t="s">
        <v>9312</v>
      </c>
      <c r="T1930" s="4" t="s">
        <v>9312</v>
      </c>
      <c r="U1930" s="4">
        <v>2.6</v>
      </c>
    </row>
    <row r="1931" spans="1:21" x14ac:dyDescent="0.25">
      <c r="A1931" s="44">
        <f>IF(IF(Helper_2!$C$3&lt;&gt;"",COUNTIF(G1931:H1931,"*"&amp;Helper_2!$C$3&amp;"*"),0)&gt;0,MAX($A$4:A1930)+1,0)</f>
        <v>0</v>
      </c>
      <c r="B1931" s="44">
        <v>1928</v>
      </c>
      <c r="C1931" s="44">
        <f>IF(E1931="","",IF(COUNTIF($G$4:G1931,G1931)=1,MAX($C$4:C1930)+1,""))</f>
        <v>1819</v>
      </c>
      <c r="D1931" s="44">
        <v>1928</v>
      </c>
      <c r="E1931" s="50" t="s">
        <v>5085</v>
      </c>
      <c r="F1931" s="50" t="s">
        <v>9014</v>
      </c>
      <c r="G1931" s="50" t="s">
        <v>1998</v>
      </c>
      <c r="H1931" s="50" t="s">
        <v>1998</v>
      </c>
      <c r="I1931" s="50" t="s">
        <v>2389</v>
      </c>
      <c r="J1931" s="50">
        <v>2154650</v>
      </c>
      <c r="K1931" s="50" t="s">
        <v>7</v>
      </c>
      <c r="L1931" s="50" t="s">
        <v>9</v>
      </c>
      <c r="M1931" s="50" t="s">
        <v>143</v>
      </c>
      <c r="N1931" s="50" t="s">
        <v>6267</v>
      </c>
      <c r="O1931" s="50">
        <v>1039468</v>
      </c>
      <c r="P1931" s="50" t="s">
        <v>6370</v>
      </c>
      <c r="Q1931" s="50" t="s">
        <v>758</v>
      </c>
      <c r="R1931" s="50" t="s">
        <v>17</v>
      </c>
      <c r="S1931" s="50" t="s">
        <v>9015</v>
      </c>
      <c r="T1931" s="4" t="s">
        <v>9015</v>
      </c>
      <c r="U1931" s="4">
        <v>2.52</v>
      </c>
    </row>
    <row r="1932" spans="1:21" x14ac:dyDescent="0.25">
      <c r="A1932" s="44">
        <f>IF(IF(Helper_2!$C$3&lt;&gt;"",COUNTIF(G1932:H1932,"*"&amp;Helper_2!$C$3&amp;"*"),0)&gt;0,MAX($A$4:A1931)+1,0)</f>
        <v>0</v>
      </c>
      <c r="B1932" s="44">
        <v>1929</v>
      </c>
      <c r="C1932" s="44">
        <f>IF(E1932="","",IF(COUNTIF($G$4:G1932,G1932)=1,MAX($C$4:C1931)+1,""))</f>
        <v>1820</v>
      </c>
      <c r="D1932" s="44">
        <v>1929</v>
      </c>
      <c r="E1932" s="50" t="s">
        <v>4839</v>
      </c>
      <c r="F1932" s="50" t="s">
        <v>8645</v>
      </c>
      <c r="G1932" s="50" t="s">
        <v>1821</v>
      </c>
      <c r="H1932" s="50" t="s">
        <v>1821</v>
      </c>
      <c r="I1932" s="50" t="s">
        <v>2389</v>
      </c>
      <c r="J1932" s="50">
        <v>2154642</v>
      </c>
      <c r="K1932" s="50" t="s">
        <v>7</v>
      </c>
      <c r="L1932" s="50" t="s">
        <v>9</v>
      </c>
      <c r="M1932" s="50" t="s">
        <v>143</v>
      </c>
      <c r="N1932" s="50" t="s">
        <v>6390</v>
      </c>
      <c r="O1932" s="50">
        <v>1039876</v>
      </c>
      <c r="P1932" s="50" t="s">
        <v>6378</v>
      </c>
      <c r="Q1932" s="50" t="s">
        <v>3156</v>
      </c>
      <c r="R1932" s="50" t="s">
        <v>15</v>
      </c>
      <c r="S1932" s="50" t="s">
        <v>8646</v>
      </c>
      <c r="T1932" s="4" t="s">
        <v>8646</v>
      </c>
      <c r="U1932" s="4">
        <v>0.86</v>
      </c>
    </row>
    <row r="1933" spans="1:21" x14ac:dyDescent="0.25">
      <c r="A1933" s="44">
        <f>IF(IF(Helper_2!$C$3&lt;&gt;"",COUNTIF(G1933:H1933,"*"&amp;Helper_2!$C$3&amp;"*"),0)&gt;0,MAX($A$4:A1932)+1,0)</f>
        <v>0</v>
      </c>
      <c r="B1933" s="44">
        <v>1930</v>
      </c>
      <c r="C1933" s="44">
        <f>IF(E1933="","",IF(COUNTIF($G$4:G1933,G1933)=1,MAX($C$4:C1932)+1,""))</f>
        <v>1821</v>
      </c>
      <c r="D1933" s="44">
        <v>1930</v>
      </c>
      <c r="E1933" s="50" t="s">
        <v>5058</v>
      </c>
      <c r="F1933" s="50" t="s">
        <v>8971</v>
      </c>
      <c r="G1933" s="50" t="s">
        <v>1986</v>
      </c>
      <c r="H1933" s="50" t="s">
        <v>1986</v>
      </c>
      <c r="I1933" s="50" t="s">
        <v>2389</v>
      </c>
      <c r="J1933" s="50">
        <v>2154638</v>
      </c>
      <c r="K1933" s="50" t="s">
        <v>7</v>
      </c>
      <c r="L1933" s="50" t="s">
        <v>9</v>
      </c>
      <c r="M1933" s="50" t="s">
        <v>143</v>
      </c>
      <c r="N1933" s="50" t="s">
        <v>6267</v>
      </c>
      <c r="O1933" s="50">
        <v>1046484</v>
      </c>
      <c r="P1933" s="50" t="s">
        <v>6543</v>
      </c>
      <c r="Q1933" s="50" t="s">
        <v>746</v>
      </c>
      <c r="R1933" s="50" t="s">
        <v>17</v>
      </c>
      <c r="S1933" s="50" t="s">
        <v>11024</v>
      </c>
      <c r="T1933" s="4" t="s">
        <v>11024</v>
      </c>
      <c r="U1933" s="4">
        <v>1.8</v>
      </c>
    </row>
    <row r="1934" spans="1:21" x14ac:dyDescent="0.25">
      <c r="A1934" s="44">
        <f>IF(IF(Helper_2!$C$3&lt;&gt;"",COUNTIF(G1934:H1934,"*"&amp;Helper_2!$C$3&amp;"*"),0)&gt;0,MAX($A$4:A1933)+1,0)</f>
        <v>0</v>
      </c>
      <c r="B1934" s="44">
        <v>1931</v>
      </c>
      <c r="C1934" s="44">
        <f>IF(E1934="","",IF(COUNTIF($G$4:G1934,G1934)=1,MAX($C$4:C1933)+1,""))</f>
        <v>1822</v>
      </c>
      <c r="D1934" s="44">
        <v>1931</v>
      </c>
      <c r="E1934" s="50" t="s">
        <v>5568</v>
      </c>
      <c r="F1934" s="50" t="s">
        <v>9808</v>
      </c>
      <c r="G1934" s="50" t="s">
        <v>2287</v>
      </c>
      <c r="H1934" s="50" t="s">
        <v>2287</v>
      </c>
      <c r="I1934" s="50" t="s">
        <v>2389</v>
      </c>
      <c r="J1934" s="50">
        <v>2154628</v>
      </c>
      <c r="K1934" s="50" t="s">
        <v>7</v>
      </c>
      <c r="L1934" s="50" t="s">
        <v>9</v>
      </c>
      <c r="M1934" s="50" t="s">
        <v>143</v>
      </c>
      <c r="N1934" s="50" t="s">
        <v>6261</v>
      </c>
      <c r="O1934" s="50">
        <v>1000789</v>
      </c>
      <c r="P1934" s="50" t="s">
        <v>7150</v>
      </c>
      <c r="Q1934" s="50" t="s">
        <v>3663</v>
      </c>
      <c r="R1934" s="50" t="s">
        <v>15</v>
      </c>
      <c r="S1934" s="50" t="s">
        <v>9809</v>
      </c>
      <c r="T1934" s="4" t="s">
        <v>9809</v>
      </c>
      <c r="U1934" s="4">
        <v>252</v>
      </c>
    </row>
    <row r="1935" spans="1:21" x14ac:dyDescent="0.25">
      <c r="A1935" s="44">
        <f>IF(IF(Helper_2!$C$3&lt;&gt;"",COUNTIF(G1935:H1935,"*"&amp;Helper_2!$C$3&amp;"*"),0)&gt;0,MAX($A$4:A1934)+1,0)</f>
        <v>0</v>
      </c>
      <c r="B1935" s="44">
        <v>1932</v>
      </c>
      <c r="C1935" s="44">
        <f>IF(E1935="","",IF(COUNTIF($G$4:G1935,G1935)=1,MAX($C$4:C1934)+1,""))</f>
        <v>1823</v>
      </c>
      <c r="D1935" s="44">
        <v>1932</v>
      </c>
      <c r="E1935" s="50" t="s">
        <v>5566</v>
      </c>
      <c r="F1935" s="50" t="s">
        <v>11966</v>
      </c>
      <c r="G1935" s="50" t="s">
        <v>2285</v>
      </c>
      <c r="H1935" s="50" t="s">
        <v>2285</v>
      </c>
      <c r="I1935" s="50" t="s">
        <v>2389</v>
      </c>
      <c r="J1935" s="50">
        <v>2154626</v>
      </c>
      <c r="K1935" s="50" t="s">
        <v>7</v>
      </c>
      <c r="L1935" s="50" t="s">
        <v>9</v>
      </c>
      <c r="M1935" s="50" t="s">
        <v>143</v>
      </c>
      <c r="N1935" s="50" t="s">
        <v>6261</v>
      </c>
      <c r="O1935" s="50">
        <v>1000789</v>
      </c>
      <c r="P1935" s="50" t="s">
        <v>7150</v>
      </c>
      <c r="Q1935" s="50" t="s">
        <v>3661</v>
      </c>
      <c r="R1935" s="50" t="s">
        <v>15</v>
      </c>
      <c r="S1935" s="50" t="s">
        <v>11967</v>
      </c>
      <c r="T1935" s="4" t="s">
        <v>11967</v>
      </c>
      <c r="U1935" s="4">
        <v>0</v>
      </c>
    </row>
    <row r="1936" spans="1:21" x14ac:dyDescent="0.25">
      <c r="A1936" s="44">
        <f>IF(IF(Helper_2!$C$3&lt;&gt;"",COUNTIF(G1936:H1936,"*"&amp;Helper_2!$C$3&amp;"*"),0)&gt;0,MAX($A$4:A1935)+1,0)</f>
        <v>0</v>
      </c>
      <c r="B1936" s="44">
        <v>1933</v>
      </c>
      <c r="C1936" s="44">
        <f>IF(E1936="","",IF(COUNTIF($G$4:G1936,G1936)=1,MAX($C$4:C1935)+1,""))</f>
        <v>1824</v>
      </c>
      <c r="D1936" s="44">
        <v>1933</v>
      </c>
      <c r="E1936" s="50" t="s">
        <v>5361</v>
      </c>
      <c r="F1936" s="50" t="s">
        <v>9462</v>
      </c>
      <c r="G1936" s="50" t="s">
        <v>3501</v>
      </c>
      <c r="H1936" s="50" t="s">
        <v>3501</v>
      </c>
      <c r="I1936" s="50" t="s">
        <v>2389</v>
      </c>
      <c r="J1936" s="50">
        <v>2154621</v>
      </c>
      <c r="K1936" s="50" t="s">
        <v>7</v>
      </c>
      <c r="L1936" s="50" t="s">
        <v>2661</v>
      </c>
      <c r="M1936" s="50" t="s">
        <v>143</v>
      </c>
      <c r="N1936" s="50" t="s">
        <v>143</v>
      </c>
      <c r="O1936" s="50">
        <v>1000789</v>
      </c>
      <c r="P1936" s="50" t="s">
        <v>7150</v>
      </c>
      <c r="Q1936" s="50" t="s">
        <v>3502</v>
      </c>
      <c r="R1936" s="50" t="s">
        <v>10</v>
      </c>
      <c r="S1936" s="50" t="s">
        <v>9463</v>
      </c>
      <c r="T1936" s="4" t="s">
        <v>9463</v>
      </c>
      <c r="U1936" s="4">
        <v>0.2</v>
      </c>
    </row>
    <row r="1937" spans="1:21" x14ac:dyDescent="0.25">
      <c r="A1937" s="44">
        <f>IF(IF(Helper_2!$C$3&lt;&gt;"",COUNTIF(G1937:H1937,"*"&amp;Helper_2!$C$3&amp;"*"),0)&gt;0,MAX($A$4:A1936)+1,0)</f>
        <v>0</v>
      </c>
      <c r="B1937" s="44">
        <v>1934</v>
      </c>
      <c r="C1937" s="44">
        <f>IF(E1937="","",IF(COUNTIF($G$4:G1937,G1937)=1,MAX($C$4:C1936)+1,""))</f>
        <v>1825</v>
      </c>
      <c r="D1937" s="44">
        <v>1934</v>
      </c>
      <c r="E1937" s="50" t="s">
        <v>5359</v>
      </c>
      <c r="F1937" s="50" t="s">
        <v>9458</v>
      </c>
      <c r="G1937" s="50" t="s">
        <v>2175</v>
      </c>
      <c r="H1937" s="50" t="s">
        <v>2175</v>
      </c>
      <c r="I1937" s="50" t="s">
        <v>2389</v>
      </c>
      <c r="J1937" s="50">
        <v>2154619</v>
      </c>
      <c r="K1937" s="50" t="s">
        <v>7</v>
      </c>
      <c r="L1937" s="50" t="s">
        <v>9</v>
      </c>
      <c r="M1937" s="50" t="s">
        <v>143</v>
      </c>
      <c r="N1937" s="50" t="s">
        <v>6261</v>
      </c>
      <c r="O1937" s="50">
        <v>1000789</v>
      </c>
      <c r="P1937" s="50" t="s">
        <v>7150</v>
      </c>
      <c r="Q1937" s="50" t="s">
        <v>3498</v>
      </c>
      <c r="R1937" s="50" t="s">
        <v>10</v>
      </c>
      <c r="S1937" s="50" t="s">
        <v>9459</v>
      </c>
      <c r="T1937" s="4" t="s">
        <v>9459</v>
      </c>
      <c r="U1937" s="4">
        <v>0.14000000000000001</v>
      </c>
    </row>
    <row r="1938" spans="1:21" x14ac:dyDescent="0.25">
      <c r="A1938" s="44">
        <f>IF(IF(Helper_2!$C$3&lt;&gt;"",COUNTIF(G1938:H1938,"*"&amp;Helper_2!$C$3&amp;"*"),0)&gt;0,MAX($A$4:A1937)+1,0)</f>
        <v>0</v>
      </c>
      <c r="B1938" s="44">
        <v>1935</v>
      </c>
      <c r="C1938" s="44">
        <f>IF(E1938="","",IF(COUNTIF($G$4:G1938,G1938)=1,MAX($C$4:C1937)+1,""))</f>
        <v>1826</v>
      </c>
      <c r="D1938" s="44">
        <v>1935</v>
      </c>
      <c r="E1938" s="50" t="s">
        <v>5253</v>
      </c>
      <c r="F1938" s="50" t="s">
        <v>9276</v>
      </c>
      <c r="G1938" s="50" t="s">
        <v>2099</v>
      </c>
      <c r="H1938" s="50" t="s">
        <v>2099</v>
      </c>
      <c r="I1938" s="50" t="s">
        <v>2389</v>
      </c>
      <c r="J1938" s="50">
        <v>2154605</v>
      </c>
      <c r="K1938" s="50" t="s">
        <v>7</v>
      </c>
      <c r="L1938" s="50" t="s">
        <v>9</v>
      </c>
      <c r="M1938" s="50" t="s">
        <v>143</v>
      </c>
      <c r="N1938" s="50" t="s">
        <v>6261</v>
      </c>
      <c r="O1938" s="50">
        <v>997350</v>
      </c>
      <c r="P1938" s="50" t="s">
        <v>6260</v>
      </c>
      <c r="Q1938" s="50" t="s">
        <v>3434</v>
      </c>
      <c r="R1938" s="50" t="s">
        <v>17</v>
      </c>
      <c r="S1938" s="50" t="s">
        <v>9277</v>
      </c>
      <c r="T1938" s="4" t="s">
        <v>9277</v>
      </c>
      <c r="U1938" s="4">
        <v>1</v>
      </c>
    </row>
    <row r="1939" spans="1:21" x14ac:dyDescent="0.25">
      <c r="A1939" s="44">
        <f>IF(IF(Helper_2!$C$3&lt;&gt;"",COUNTIF(G1939:H1939,"*"&amp;Helper_2!$C$3&amp;"*"),0)&gt;0,MAX($A$4:A1938)+1,0)</f>
        <v>0</v>
      </c>
      <c r="B1939" s="44">
        <v>1936</v>
      </c>
      <c r="C1939" s="44">
        <f>IF(E1939="","",IF(COUNTIF($G$4:G1939,G1939)=1,MAX($C$4:C1938)+1,""))</f>
        <v>1827</v>
      </c>
      <c r="D1939" s="44">
        <v>1936</v>
      </c>
      <c r="E1939" s="50" t="s">
        <v>5319</v>
      </c>
      <c r="F1939" s="50" t="s">
        <v>9383</v>
      </c>
      <c r="G1939" s="50" t="s">
        <v>2148</v>
      </c>
      <c r="H1939" s="50" t="s">
        <v>2148</v>
      </c>
      <c r="I1939" s="50" t="s">
        <v>2389</v>
      </c>
      <c r="J1939" s="50">
        <v>2154596</v>
      </c>
      <c r="K1939" s="50" t="s">
        <v>7</v>
      </c>
      <c r="L1939" s="50" t="s">
        <v>9</v>
      </c>
      <c r="M1939" s="50" t="s">
        <v>143</v>
      </c>
      <c r="N1939" s="50" t="s">
        <v>143</v>
      </c>
      <c r="O1939" s="50">
        <v>1000789</v>
      </c>
      <c r="P1939" s="50" t="s">
        <v>7150</v>
      </c>
      <c r="Q1939" s="50" t="s">
        <v>3471</v>
      </c>
      <c r="R1939" s="50" t="s">
        <v>15</v>
      </c>
      <c r="S1939" s="50" t="s">
        <v>11968</v>
      </c>
      <c r="T1939" s="4" t="s">
        <v>9384</v>
      </c>
      <c r="U1939" s="4">
        <v>24</v>
      </c>
    </row>
    <row r="1940" spans="1:21" x14ac:dyDescent="0.25">
      <c r="A1940" s="44">
        <f>IF(IF(Helper_2!$C$3&lt;&gt;"",COUNTIF(G1940:H1940,"*"&amp;Helper_2!$C$3&amp;"*"),0)&gt;0,MAX($A$4:A1939)+1,0)</f>
        <v>0</v>
      </c>
      <c r="B1940" s="44">
        <v>1937</v>
      </c>
      <c r="C1940" s="44">
        <f>IF(E1940="","",IF(COUNTIF($G$4:G1940,G1940)=1,MAX($C$4:C1939)+1,""))</f>
        <v>1828</v>
      </c>
      <c r="D1940" s="44">
        <v>1937</v>
      </c>
      <c r="E1940" s="50" t="s">
        <v>5572</v>
      </c>
      <c r="F1940" s="50" t="s">
        <v>9812</v>
      </c>
      <c r="G1940" s="50" t="s">
        <v>2290</v>
      </c>
      <c r="H1940" s="50" t="s">
        <v>2290</v>
      </c>
      <c r="I1940" s="50" t="s">
        <v>2389</v>
      </c>
      <c r="J1940" s="50">
        <v>2154580</v>
      </c>
      <c r="K1940" s="50" t="s">
        <v>7</v>
      </c>
      <c r="L1940" s="50" t="s">
        <v>9</v>
      </c>
      <c r="M1940" s="50" t="s">
        <v>143</v>
      </c>
      <c r="N1940" s="50" t="s">
        <v>6261</v>
      </c>
      <c r="O1940" s="50">
        <v>1000789</v>
      </c>
      <c r="P1940" s="50" t="s">
        <v>7150</v>
      </c>
      <c r="Q1940" s="50" t="s">
        <v>3667</v>
      </c>
      <c r="R1940" s="50" t="s">
        <v>17</v>
      </c>
      <c r="S1940" s="50" t="s">
        <v>9813</v>
      </c>
      <c r="T1940" s="4" t="s">
        <v>9813</v>
      </c>
      <c r="U1940" s="4">
        <v>121</v>
      </c>
    </row>
    <row r="1941" spans="1:21" x14ac:dyDescent="0.25">
      <c r="A1941" s="44">
        <f>IF(IF(Helper_2!$C$3&lt;&gt;"",COUNTIF(G1941:H1941,"*"&amp;Helper_2!$C$3&amp;"*"),0)&gt;0,MAX($A$4:A1940)+1,0)</f>
        <v>0</v>
      </c>
      <c r="B1941" s="44">
        <v>1938</v>
      </c>
      <c r="C1941" s="44">
        <f>IF(E1941="","",IF(COUNTIF($G$4:G1941,G1941)=1,MAX($C$4:C1940)+1,""))</f>
        <v>1829</v>
      </c>
      <c r="D1941" s="44">
        <v>1938</v>
      </c>
      <c r="E1941" s="50" t="s">
        <v>5570</v>
      </c>
      <c r="F1941" s="50" t="s">
        <v>11969</v>
      </c>
      <c r="G1941" s="50" t="s">
        <v>2288</v>
      </c>
      <c r="H1941" s="50" t="s">
        <v>2288</v>
      </c>
      <c r="I1941" s="50" t="s">
        <v>2389</v>
      </c>
      <c r="J1941" s="50">
        <v>2154577</v>
      </c>
      <c r="K1941" s="50" t="s">
        <v>7</v>
      </c>
      <c r="L1941" s="50" t="s">
        <v>9</v>
      </c>
      <c r="M1941" s="50" t="s">
        <v>143</v>
      </c>
      <c r="N1941" s="50" t="s">
        <v>143</v>
      </c>
      <c r="O1941" s="50">
        <v>1000789</v>
      </c>
      <c r="P1941" s="50" t="s">
        <v>7150</v>
      </c>
      <c r="Q1941" s="50" t="s">
        <v>3665</v>
      </c>
      <c r="R1941" s="50" t="s">
        <v>15</v>
      </c>
      <c r="S1941" s="50" t="s">
        <v>11970</v>
      </c>
      <c r="T1941" s="4" t="s">
        <v>11970</v>
      </c>
      <c r="U1941" s="4">
        <v>0</v>
      </c>
    </row>
    <row r="1942" spans="1:21" x14ac:dyDescent="0.25">
      <c r="A1942" s="44">
        <f>IF(IF(Helper_2!$C$3&lt;&gt;"",COUNTIF(G1942:H1942,"*"&amp;Helper_2!$C$3&amp;"*"),0)&gt;0,MAX($A$4:A1941)+1,0)</f>
        <v>0</v>
      </c>
      <c r="B1942" s="44">
        <v>1939</v>
      </c>
      <c r="C1942" s="44">
        <f>IF(E1942="","",IF(COUNTIF($G$4:G1942,G1942)=1,MAX($C$4:C1941)+1,""))</f>
        <v>1830</v>
      </c>
      <c r="D1942" s="44">
        <v>1939</v>
      </c>
      <c r="E1942" s="50" t="s">
        <v>5580</v>
      </c>
      <c r="F1942" s="50" t="s">
        <v>9818</v>
      </c>
      <c r="G1942" s="50" t="s">
        <v>2298</v>
      </c>
      <c r="H1942" s="50" t="s">
        <v>2298</v>
      </c>
      <c r="I1942" s="50" t="s">
        <v>2389</v>
      </c>
      <c r="J1942" s="50">
        <v>2154563</v>
      </c>
      <c r="K1942" s="50" t="s">
        <v>7</v>
      </c>
      <c r="L1942" s="50" t="s">
        <v>9</v>
      </c>
      <c r="M1942" s="50" t="s">
        <v>143</v>
      </c>
      <c r="N1942" s="50" t="s">
        <v>6261</v>
      </c>
      <c r="O1942" s="50">
        <v>1000789</v>
      </c>
      <c r="P1942" s="50" t="s">
        <v>7150</v>
      </c>
      <c r="Q1942" s="50" t="s">
        <v>995</v>
      </c>
      <c r="R1942" s="50" t="s">
        <v>10</v>
      </c>
      <c r="S1942" s="50" t="s">
        <v>9819</v>
      </c>
      <c r="T1942" s="4" t="s">
        <v>9819</v>
      </c>
      <c r="U1942" s="4">
        <v>1.8</v>
      </c>
    </row>
    <row r="1943" spans="1:21" x14ac:dyDescent="0.25">
      <c r="A1943" s="44">
        <f>IF(IF(Helper_2!$C$3&lt;&gt;"",COUNTIF(G1943:H1943,"*"&amp;Helper_2!$C$3&amp;"*"),0)&gt;0,MAX($A$4:A1942)+1,0)</f>
        <v>0</v>
      </c>
      <c r="B1943" s="44">
        <v>1940</v>
      </c>
      <c r="C1943" s="44">
        <f>IF(E1943="","",IF(COUNTIF($G$4:G1943,G1943)=1,MAX($C$4:C1942)+1,""))</f>
        <v>1831</v>
      </c>
      <c r="D1943" s="44">
        <v>1940</v>
      </c>
      <c r="E1943" s="50" t="s">
        <v>5309</v>
      </c>
      <c r="F1943" s="50" t="s">
        <v>9367</v>
      </c>
      <c r="G1943" s="50" t="s">
        <v>2139</v>
      </c>
      <c r="H1943" s="50" t="s">
        <v>2139</v>
      </c>
      <c r="I1943" s="50" t="s">
        <v>2389</v>
      </c>
      <c r="J1943" s="50">
        <v>2154545</v>
      </c>
      <c r="K1943" s="50" t="s">
        <v>7</v>
      </c>
      <c r="L1943" s="50" t="s">
        <v>9</v>
      </c>
      <c r="M1943" s="50" t="s">
        <v>143</v>
      </c>
      <c r="N1943" s="50" t="s">
        <v>6261</v>
      </c>
      <c r="O1943" s="50">
        <v>1000789</v>
      </c>
      <c r="P1943" s="50" t="s">
        <v>7150</v>
      </c>
      <c r="Q1943" s="50" t="s">
        <v>869</v>
      </c>
      <c r="R1943" s="50" t="s">
        <v>15</v>
      </c>
      <c r="S1943" s="50" t="s">
        <v>9368</v>
      </c>
      <c r="T1943" s="4" t="s">
        <v>9368</v>
      </c>
      <c r="U1943" s="4">
        <v>113</v>
      </c>
    </row>
    <row r="1944" spans="1:21" x14ac:dyDescent="0.25">
      <c r="A1944" s="44">
        <f>IF(IF(Helper_2!$C$3&lt;&gt;"",COUNTIF(G1944:H1944,"*"&amp;Helper_2!$C$3&amp;"*"),0)&gt;0,MAX($A$4:A1943)+1,0)</f>
        <v>0</v>
      </c>
      <c r="B1944" s="44">
        <v>1941</v>
      </c>
      <c r="C1944" s="44">
        <f>IF(E1944="","",IF(COUNTIF($G$4:G1944,G1944)=1,MAX($C$4:C1943)+1,""))</f>
        <v>1832</v>
      </c>
      <c r="D1944" s="44">
        <v>1941</v>
      </c>
      <c r="E1944" s="50" t="s">
        <v>5713</v>
      </c>
      <c r="F1944" s="50" t="s">
        <v>10006</v>
      </c>
      <c r="G1944" s="50" t="s">
        <v>2375</v>
      </c>
      <c r="H1944" s="50" t="s">
        <v>2375</v>
      </c>
      <c r="I1944" s="50" t="s">
        <v>2389</v>
      </c>
      <c r="J1944" s="50">
        <v>2154541</v>
      </c>
      <c r="K1944" s="50" t="s">
        <v>7</v>
      </c>
      <c r="L1944" s="50" t="s">
        <v>9</v>
      </c>
      <c r="M1944" s="50" t="s">
        <v>143</v>
      </c>
      <c r="N1944" s="50" t="s">
        <v>6261</v>
      </c>
      <c r="O1944" s="50">
        <v>1000789</v>
      </c>
      <c r="P1944" s="50" t="s">
        <v>7150</v>
      </c>
      <c r="Q1944" s="50" t="s">
        <v>1024</v>
      </c>
      <c r="R1944" s="50" t="s">
        <v>15</v>
      </c>
      <c r="S1944" s="50" t="s">
        <v>10007</v>
      </c>
      <c r="T1944" s="4" t="s">
        <v>10007</v>
      </c>
      <c r="U1944" s="4">
        <v>13.9</v>
      </c>
    </row>
    <row r="1945" spans="1:21" x14ac:dyDescent="0.25">
      <c r="A1945" s="44">
        <f>IF(IF(Helper_2!$C$3&lt;&gt;"",COUNTIF(G1945:H1945,"*"&amp;Helper_2!$C$3&amp;"*"),0)&gt;0,MAX($A$4:A1944)+1,0)</f>
        <v>0</v>
      </c>
      <c r="B1945" s="44">
        <v>1942</v>
      </c>
      <c r="C1945" s="44">
        <f>IF(E1945="","",IF(COUNTIF($G$4:G1945,G1945)=1,MAX($C$4:C1944)+1,""))</f>
        <v>1833</v>
      </c>
      <c r="D1945" s="44">
        <v>1942</v>
      </c>
      <c r="E1945" s="50" t="s">
        <v>5711</v>
      </c>
      <c r="F1945" s="50" t="s">
        <v>10005</v>
      </c>
      <c r="G1945" s="50" t="s">
        <v>2373</v>
      </c>
      <c r="H1945" s="50" t="s">
        <v>2373</v>
      </c>
      <c r="I1945" s="50" t="s">
        <v>2389</v>
      </c>
      <c r="J1945" s="50">
        <v>2154530</v>
      </c>
      <c r="K1945" s="50" t="s">
        <v>7</v>
      </c>
      <c r="L1945" s="50" t="s">
        <v>9</v>
      </c>
      <c r="M1945" s="50" t="s">
        <v>143</v>
      </c>
      <c r="N1945" s="50" t="s">
        <v>6261</v>
      </c>
      <c r="O1945" s="50">
        <v>1000789</v>
      </c>
      <c r="P1945" s="50" t="s">
        <v>7150</v>
      </c>
      <c r="Q1945" s="50" t="s">
        <v>1022</v>
      </c>
      <c r="R1945" s="50" t="s">
        <v>15</v>
      </c>
      <c r="S1945" s="50" t="s">
        <v>11971</v>
      </c>
      <c r="T1945" s="4" t="s">
        <v>11971</v>
      </c>
      <c r="U1945" s="4">
        <v>0</v>
      </c>
    </row>
    <row r="1946" spans="1:21" x14ac:dyDescent="0.25">
      <c r="A1946" s="44">
        <f>IF(IF(Helper_2!$C$3&lt;&gt;"",COUNTIF(G1946:H1946,"*"&amp;Helper_2!$C$3&amp;"*"),0)&gt;0,MAX($A$4:A1945)+1,0)</f>
        <v>0</v>
      </c>
      <c r="B1946" s="44">
        <v>1943</v>
      </c>
      <c r="C1946" s="44">
        <f>IF(E1946="","",IF(COUNTIF($G$4:G1946,G1946)=1,MAX($C$4:C1945)+1,""))</f>
        <v>1834</v>
      </c>
      <c r="D1946" s="44">
        <v>1943</v>
      </c>
      <c r="E1946" s="50" t="s">
        <v>4840</v>
      </c>
      <c r="F1946" s="50" t="s">
        <v>8647</v>
      </c>
      <c r="G1946" s="50" t="s">
        <v>1822</v>
      </c>
      <c r="H1946" s="50" t="s">
        <v>1822</v>
      </c>
      <c r="I1946" s="50" t="s">
        <v>2389</v>
      </c>
      <c r="J1946" s="50">
        <v>2154446</v>
      </c>
      <c r="K1946" s="50" t="s">
        <v>7</v>
      </c>
      <c r="L1946" s="50" t="s">
        <v>9</v>
      </c>
      <c r="M1946" s="50" t="s">
        <v>143</v>
      </c>
      <c r="N1946" s="50" t="s">
        <v>6259</v>
      </c>
      <c r="O1946" s="50">
        <v>1039876</v>
      </c>
      <c r="P1946" s="50" t="s">
        <v>6378</v>
      </c>
      <c r="Q1946" s="50" t="s">
        <v>628</v>
      </c>
      <c r="R1946" s="50" t="s">
        <v>15</v>
      </c>
      <c r="S1946" s="50" t="s">
        <v>8648</v>
      </c>
      <c r="T1946" s="4" t="s">
        <v>8648</v>
      </c>
      <c r="U1946" s="4">
        <v>0</v>
      </c>
    </row>
    <row r="1947" spans="1:21" x14ac:dyDescent="0.25">
      <c r="A1947" s="44">
        <f>IF(IF(Helper_2!$C$3&lt;&gt;"",COUNTIF(G1947:H1947,"*"&amp;Helper_2!$C$3&amp;"*"),0)&gt;0,MAX($A$4:A1946)+1,0)</f>
        <v>0</v>
      </c>
      <c r="B1947" s="44">
        <v>1944</v>
      </c>
      <c r="C1947" s="44">
        <f>IF(E1947="","",IF(COUNTIF($G$4:G1947,G1947)=1,MAX($C$4:C1946)+1,""))</f>
        <v>1835</v>
      </c>
      <c r="D1947" s="44">
        <v>1944</v>
      </c>
      <c r="E1947" s="50" t="s">
        <v>4815</v>
      </c>
      <c r="F1947" s="50" t="s">
        <v>8600</v>
      </c>
      <c r="G1947" s="50" t="s">
        <v>3139</v>
      </c>
      <c r="H1947" s="50" t="s">
        <v>3139</v>
      </c>
      <c r="I1947" s="50" t="s">
        <v>2389</v>
      </c>
      <c r="J1947" s="50">
        <v>2154438</v>
      </c>
      <c r="K1947" s="50" t="s">
        <v>7</v>
      </c>
      <c r="L1947" s="50" t="s">
        <v>2661</v>
      </c>
      <c r="M1947" s="50" t="s">
        <v>143</v>
      </c>
      <c r="N1947" s="50" t="s">
        <v>88</v>
      </c>
      <c r="O1947" s="50">
        <v>993963</v>
      </c>
      <c r="P1947" s="50" t="s">
        <v>6413</v>
      </c>
      <c r="Q1947" s="50" t="s">
        <v>3140</v>
      </c>
      <c r="R1947" s="50" t="s">
        <v>15</v>
      </c>
      <c r="S1947" s="50" t="s">
        <v>8601</v>
      </c>
      <c r="T1947" s="4" t="s">
        <v>8601</v>
      </c>
      <c r="U1947" s="4">
        <v>2.94</v>
      </c>
    </row>
    <row r="1948" spans="1:21" x14ac:dyDescent="0.25">
      <c r="A1948" s="44">
        <f>IF(IF(Helper_2!$C$3&lt;&gt;"",COUNTIF(G1948:H1948,"*"&amp;Helper_2!$C$3&amp;"*"),0)&gt;0,MAX($A$4:A1947)+1,0)</f>
        <v>0</v>
      </c>
      <c r="B1948" s="44">
        <v>1945</v>
      </c>
      <c r="C1948" s="44">
        <f>IF(E1948="","",IF(COUNTIF($G$4:G1948,G1948)=1,MAX($C$4:C1947)+1,""))</f>
        <v>1836</v>
      </c>
      <c r="D1948" s="44">
        <v>1945</v>
      </c>
      <c r="E1948" s="50" t="s">
        <v>5088</v>
      </c>
      <c r="F1948" s="50" t="s">
        <v>9020</v>
      </c>
      <c r="G1948" s="50" t="s">
        <v>3307</v>
      </c>
      <c r="H1948" s="50" t="s">
        <v>3307</v>
      </c>
      <c r="I1948" s="50" t="s">
        <v>2389</v>
      </c>
      <c r="J1948" s="50">
        <v>2154430</v>
      </c>
      <c r="K1948" s="50" t="s">
        <v>7</v>
      </c>
      <c r="L1948" s="50" t="s">
        <v>2661</v>
      </c>
      <c r="M1948" s="50" t="s">
        <v>143</v>
      </c>
      <c r="N1948" s="50" t="s">
        <v>6267</v>
      </c>
      <c r="O1948" s="50">
        <v>1039468</v>
      </c>
      <c r="P1948" s="50" t="s">
        <v>6370</v>
      </c>
      <c r="Q1948" s="50" t="s">
        <v>3308</v>
      </c>
      <c r="R1948" s="50" t="s">
        <v>10</v>
      </c>
      <c r="S1948" s="50" t="s">
        <v>9021</v>
      </c>
      <c r="T1948" s="4" t="s">
        <v>9021</v>
      </c>
      <c r="U1948" s="4">
        <v>0</v>
      </c>
    </row>
    <row r="1949" spans="1:21" x14ac:dyDescent="0.25">
      <c r="A1949" s="44">
        <f>IF(IF(Helper_2!$C$3&lt;&gt;"",COUNTIF(G1949:H1949,"*"&amp;Helper_2!$C$3&amp;"*"),0)&gt;0,MAX($A$4:A1948)+1,0)</f>
        <v>0</v>
      </c>
      <c r="B1949" s="44">
        <v>1946</v>
      </c>
      <c r="C1949" s="44">
        <f>IF(E1949="","",IF(COUNTIF($G$4:G1949,G1949)=1,MAX($C$4:C1948)+1,""))</f>
        <v>1837</v>
      </c>
      <c r="D1949" s="44">
        <v>1946</v>
      </c>
      <c r="E1949" s="50" t="s">
        <v>5086</v>
      </c>
      <c r="F1949" s="50" t="s">
        <v>9016</v>
      </c>
      <c r="G1949" s="50" t="s">
        <v>1999</v>
      </c>
      <c r="H1949" s="50" t="s">
        <v>1999</v>
      </c>
      <c r="I1949" s="50" t="s">
        <v>2389</v>
      </c>
      <c r="J1949" s="50">
        <v>2154418</v>
      </c>
      <c r="K1949" s="50" t="s">
        <v>7</v>
      </c>
      <c r="L1949" s="50" t="s">
        <v>9</v>
      </c>
      <c r="M1949" s="50" t="s">
        <v>143</v>
      </c>
      <c r="N1949" s="50" t="s">
        <v>6267</v>
      </c>
      <c r="O1949" s="50">
        <v>1039468</v>
      </c>
      <c r="P1949" s="50" t="s">
        <v>6370</v>
      </c>
      <c r="Q1949" s="50" t="s">
        <v>759</v>
      </c>
      <c r="R1949" s="50" t="s">
        <v>10</v>
      </c>
      <c r="S1949" s="50" t="s">
        <v>9017</v>
      </c>
      <c r="T1949" s="4" t="s">
        <v>9017</v>
      </c>
      <c r="U1949" s="4">
        <v>1.44</v>
      </c>
    </row>
    <row r="1950" spans="1:21" x14ac:dyDescent="0.25">
      <c r="A1950" s="44">
        <f>IF(IF(Helper_2!$C$3&lt;&gt;"",COUNTIF(G1950:H1950,"*"&amp;Helper_2!$C$3&amp;"*"),0)&gt;0,MAX($A$4:A1949)+1,0)</f>
        <v>0</v>
      </c>
      <c r="B1950" s="44">
        <v>1947</v>
      </c>
      <c r="C1950" s="44">
        <f>IF(E1950="","",IF(COUNTIF($G$4:G1950,G1950)=1,MAX($C$4:C1949)+1,""))</f>
        <v>1838</v>
      </c>
      <c r="D1950" s="44">
        <v>1947</v>
      </c>
      <c r="E1950" s="50" t="s">
        <v>5089</v>
      </c>
      <c r="F1950" s="50" t="s">
        <v>9022</v>
      </c>
      <c r="G1950" s="50" t="s">
        <v>2001</v>
      </c>
      <c r="H1950" s="50" t="s">
        <v>2001</v>
      </c>
      <c r="I1950" s="50" t="s">
        <v>2389</v>
      </c>
      <c r="J1950" s="50">
        <v>2154417</v>
      </c>
      <c r="K1950" s="50" t="s">
        <v>7</v>
      </c>
      <c r="L1950" s="50" t="s">
        <v>9</v>
      </c>
      <c r="M1950" s="50" t="s">
        <v>143</v>
      </c>
      <c r="N1950" s="50" t="s">
        <v>6267</v>
      </c>
      <c r="O1950" s="50">
        <v>1039468</v>
      </c>
      <c r="P1950" s="50" t="s">
        <v>6370</v>
      </c>
      <c r="Q1950" s="50" t="s">
        <v>3309</v>
      </c>
      <c r="R1950" s="50" t="s">
        <v>17</v>
      </c>
      <c r="S1950" s="50" t="s">
        <v>9023</v>
      </c>
      <c r="T1950" s="4" t="s">
        <v>9023</v>
      </c>
      <c r="U1950" s="4">
        <v>1.08</v>
      </c>
    </row>
    <row r="1951" spans="1:21" x14ac:dyDescent="0.25">
      <c r="A1951" s="44">
        <f>IF(IF(Helper_2!$C$3&lt;&gt;"",COUNTIF(G1951:H1951,"*"&amp;Helper_2!$C$3&amp;"*"),0)&gt;0,MAX($A$4:A1950)+1,0)</f>
        <v>0</v>
      </c>
      <c r="B1951" s="44">
        <v>1948</v>
      </c>
      <c r="C1951" s="44">
        <f>IF(E1951="","",IF(COUNTIF($G$4:G1951,G1951)=1,MAX($C$4:C1950)+1,""))</f>
        <v>1839</v>
      </c>
      <c r="D1951" s="44">
        <v>1948</v>
      </c>
      <c r="E1951" s="50" t="s">
        <v>5087</v>
      </c>
      <c r="F1951" s="50" t="s">
        <v>9018</v>
      </c>
      <c r="G1951" s="50" t="s">
        <v>2000</v>
      </c>
      <c r="H1951" s="50" t="s">
        <v>2000</v>
      </c>
      <c r="I1951" s="50" t="s">
        <v>2389</v>
      </c>
      <c r="J1951" s="50">
        <v>2154405</v>
      </c>
      <c r="K1951" s="50" t="s">
        <v>7</v>
      </c>
      <c r="L1951" s="50" t="s">
        <v>9</v>
      </c>
      <c r="M1951" s="50" t="s">
        <v>143</v>
      </c>
      <c r="N1951" s="50" t="s">
        <v>6267</v>
      </c>
      <c r="O1951" s="50">
        <v>1039468</v>
      </c>
      <c r="P1951" s="50" t="s">
        <v>6370</v>
      </c>
      <c r="Q1951" s="50" t="s">
        <v>760</v>
      </c>
      <c r="R1951" s="50" t="s">
        <v>17</v>
      </c>
      <c r="S1951" s="50" t="s">
        <v>9019</v>
      </c>
      <c r="T1951" s="4" t="s">
        <v>9019</v>
      </c>
      <c r="U1951" s="4">
        <v>1.08</v>
      </c>
    </row>
    <row r="1952" spans="1:21" x14ac:dyDescent="0.25">
      <c r="A1952" s="44">
        <f>IF(IF(Helper_2!$C$3&lt;&gt;"",COUNTIF(G1952:H1952,"*"&amp;Helper_2!$C$3&amp;"*"),0)&gt;0,MAX($A$4:A1951)+1,0)</f>
        <v>0</v>
      </c>
      <c r="B1952" s="44">
        <v>1949</v>
      </c>
      <c r="C1952" s="44">
        <f>IF(E1952="","",IF(COUNTIF($G$4:G1952,G1952)=1,MAX($C$4:C1951)+1,""))</f>
        <v>1840</v>
      </c>
      <c r="D1952" s="44">
        <v>1949</v>
      </c>
      <c r="E1952" s="50" t="s">
        <v>5084</v>
      </c>
      <c r="F1952" s="50" t="s">
        <v>11972</v>
      </c>
      <c r="G1952" s="50" t="s">
        <v>1997</v>
      </c>
      <c r="H1952" s="50" t="s">
        <v>1997</v>
      </c>
      <c r="I1952" s="50" t="s">
        <v>2389</v>
      </c>
      <c r="J1952" s="50">
        <v>2154404</v>
      </c>
      <c r="K1952" s="50" t="s">
        <v>7</v>
      </c>
      <c r="L1952" s="50" t="s">
        <v>9</v>
      </c>
      <c r="M1952" s="50" t="s">
        <v>143</v>
      </c>
      <c r="N1952" s="50" t="s">
        <v>6267</v>
      </c>
      <c r="O1952" s="50">
        <v>1039468</v>
      </c>
      <c r="P1952" s="50" t="s">
        <v>6370</v>
      </c>
      <c r="Q1952" s="50" t="s">
        <v>757</v>
      </c>
      <c r="R1952" s="50" t="s">
        <v>17</v>
      </c>
      <c r="S1952" s="50" t="s">
        <v>11973</v>
      </c>
      <c r="T1952" s="4" t="s">
        <v>11973</v>
      </c>
      <c r="U1952" s="4">
        <v>0</v>
      </c>
    </row>
    <row r="1953" spans="1:21" x14ac:dyDescent="0.25">
      <c r="A1953" s="44">
        <f>IF(IF(Helper_2!$C$3&lt;&gt;"",COUNTIF(G1953:H1953,"*"&amp;Helper_2!$C$3&amp;"*"),0)&gt;0,MAX($A$4:A1952)+1,0)</f>
        <v>0</v>
      </c>
      <c r="B1953" s="44">
        <v>1950</v>
      </c>
      <c r="C1953" s="44">
        <f>IF(E1953="","",IF(COUNTIF($G$4:G1953,G1953)=1,MAX($C$4:C1952)+1,""))</f>
        <v>1841</v>
      </c>
      <c r="D1953" s="44">
        <v>1950</v>
      </c>
      <c r="E1953" s="50" t="s">
        <v>5059</v>
      </c>
      <c r="F1953" s="50" t="s">
        <v>8972</v>
      </c>
      <c r="G1953" s="50" t="s">
        <v>1987</v>
      </c>
      <c r="H1953" s="50" t="s">
        <v>1987</v>
      </c>
      <c r="I1953" s="50" t="s">
        <v>2389</v>
      </c>
      <c r="J1953" s="50">
        <v>2154401</v>
      </c>
      <c r="K1953" s="50" t="s">
        <v>7</v>
      </c>
      <c r="L1953" s="50" t="s">
        <v>9</v>
      </c>
      <c r="M1953" s="50" t="s">
        <v>143</v>
      </c>
      <c r="N1953" s="50" t="s">
        <v>6267</v>
      </c>
      <c r="O1953" s="50">
        <v>1046484</v>
      </c>
      <c r="P1953" s="50" t="s">
        <v>6543</v>
      </c>
      <c r="Q1953" s="50" t="s">
        <v>747</v>
      </c>
      <c r="R1953" s="50" t="s">
        <v>17</v>
      </c>
      <c r="S1953" s="50" t="s">
        <v>11025</v>
      </c>
      <c r="T1953" s="4" t="s">
        <v>11025</v>
      </c>
      <c r="U1953" s="4">
        <v>1.8</v>
      </c>
    </row>
    <row r="1954" spans="1:21" x14ac:dyDescent="0.25">
      <c r="A1954" s="44">
        <f>IF(IF(Helper_2!$C$3&lt;&gt;"",COUNTIF(G1954:H1954,"*"&amp;Helper_2!$C$3&amp;"*"),0)&gt;0,MAX($A$4:A1953)+1,0)</f>
        <v>0</v>
      </c>
      <c r="B1954" s="44">
        <v>1951</v>
      </c>
      <c r="C1954" s="44">
        <f>IF(E1954="","",IF(COUNTIF($G$4:G1954,G1954)=1,MAX($C$4:C1953)+1,""))</f>
        <v>1842</v>
      </c>
      <c r="D1954" s="44">
        <v>1951</v>
      </c>
      <c r="E1954" s="50" t="s">
        <v>4250</v>
      </c>
      <c r="F1954" s="50" t="s">
        <v>7622</v>
      </c>
      <c r="G1954" s="50" t="s">
        <v>1457</v>
      </c>
      <c r="H1954" s="50" t="s">
        <v>1457</v>
      </c>
      <c r="I1954" s="50" t="s">
        <v>2389</v>
      </c>
      <c r="J1954" s="50">
        <v>2154399</v>
      </c>
      <c r="K1954" s="50" t="s">
        <v>7</v>
      </c>
      <c r="L1954" s="50" t="s">
        <v>9</v>
      </c>
      <c r="M1954" s="50" t="s">
        <v>143</v>
      </c>
      <c r="N1954" s="50" t="s">
        <v>6283</v>
      </c>
      <c r="O1954" s="50">
        <v>994166</v>
      </c>
      <c r="P1954" s="50" t="s">
        <v>6503</v>
      </c>
      <c r="Q1954" s="50" t="s">
        <v>2792</v>
      </c>
      <c r="R1954" s="50" t="s">
        <v>15</v>
      </c>
      <c r="S1954" s="50" t="s">
        <v>7623</v>
      </c>
      <c r="T1954" s="4" t="s">
        <v>7623</v>
      </c>
      <c r="U1954" s="4">
        <v>1291</v>
      </c>
    </row>
    <row r="1955" spans="1:21" x14ac:dyDescent="0.25">
      <c r="A1955" s="44">
        <f>IF(IF(Helper_2!$C$3&lt;&gt;"",COUNTIF(G1955:H1955,"*"&amp;Helper_2!$C$3&amp;"*"),0)&gt;0,MAX($A$4:A1954)+1,0)</f>
        <v>0</v>
      </c>
      <c r="B1955" s="44">
        <v>1952</v>
      </c>
      <c r="C1955" s="44">
        <f>IF(E1955="","",IF(COUNTIF($G$4:G1955,G1955)=1,MAX($C$4:C1954)+1,""))</f>
        <v>1843</v>
      </c>
      <c r="D1955" s="44">
        <v>1952</v>
      </c>
      <c r="E1955" s="50" t="s">
        <v>5083</v>
      </c>
      <c r="F1955" s="50" t="s">
        <v>9012</v>
      </c>
      <c r="G1955" s="50" t="s">
        <v>3305</v>
      </c>
      <c r="H1955" s="50" t="s">
        <v>3305</v>
      </c>
      <c r="I1955" s="50" t="s">
        <v>2389</v>
      </c>
      <c r="J1955" s="50">
        <v>2154398</v>
      </c>
      <c r="K1955" s="50" t="s">
        <v>7</v>
      </c>
      <c r="L1955" s="50" t="s">
        <v>2661</v>
      </c>
      <c r="M1955" s="50" t="s">
        <v>143</v>
      </c>
      <c r="N1955" s="50" t="s">
        <v>6267</v>
      </c>
      <c r="O1955" s="50">
        <v>1039468</v>
      </c>
      <c r="P1955" s="50" t="s">
        <v>6370</v>
      </c>
      <c r="Q1955" s="50" t="s">
        <v>3306</v>
      </c>
      <c r="R1955" s="50" t="s">
        <v>17</v>
      </c>
      <c r="S1955" s="50" t="s">
        <v>9013</v>
      </c>
      <c r="T1955" s="4" t="s">
        <v>9013</v>
      </c>
      <c r="U1955" s="4">
        <v>1.1499999999999999</v>
      </c>
    </row>
    <row r="1956" spans="1:21" x14ac:dyDescent="0.25">
      <c r="A1956" s="44">
        <f>IF(IF(Helper_2!$C$3&lt;&gt;"",COUNTIF(G1956:H1956,"*"&amp;Helper_2!$C$3&amp;"*"),0)&gt;0,MAX($A$4:A1955)+1,0)</f>
        <v>0</v>
      </c>
      <c r="B1956" s="44">
        <v>1953</v>
      </c>
      <c r="C1956" s="44">
        <f>IF(E1956="","",IF(COUNTIF($G$4:G1956,G1956)=1,MAX($C$4:C1955)+1,""))</f>
        <v>1844</v>
      </c>
      <c r="D1956" s="44">
        <v>1953</v>
      </c>
      <c r="E1956" s="50" t="s">
        <v>4249</v>
      </c>
      <c r="F1956" s="50" t="s">
        <v>7620</v>
      </c>
      <c r="G1956" s="50" t="s">
        <v>1456</v>
      </c>
      <c r="H1956" s="50" t="s">
        <v>1456</v>
      </c>
      <c r="I1956" s="50" t="s">
        <v>2389</v>
      </c>
      <c r="J1956" s="50">
        <v>2154395</v>
      </c>
      <c r="K1956" s="50" t="s">
        <v>7</v>
      </c>
      <c r="L1956" s="50" t="s">
        <v>9</v>
      </c>
      <c r="M1956" s="50" t="s">
        <v>143</v>
      </c>
      <c r="N1956" s="50" t="s">
        <v>6390</v>
      </c>
      <c r="O1956" s="50">
        <v>994166</v>
      </c>
      <c r="P1956" s="50" t="s">
        <v>6503</v>
      </c>
      <c r="Q1956" s="50" t="s">
        <v>2791</v>
      </c>
      <c r="R1956" s="50" t="s">
        <v>15</v>
      </c>
      <c r="S1956" s="50" t="s">
        <v>7621</v>
      </c>
      <c r="T1956" s="4" t="s">
        <v>7621</v>
      </c>
      <c r="U1956" s="4">
        <v>8</v>
      </c>
    </row>
    <row r="1957" spans="1:21" x14ac:dyDescent="0.25">
      <c r="A1957" s="44">
        <f>IF(IF(Helper_2!$C$3&lt;&gt;"",COUNTIF(G1957:H1957,"*"&amp;Helper_2!$C$3&amp;"*"),0)&gt;0,MAX($A$4:A1956)+1,0)</f>
        <v>0</v>
      </c>
      <c r="B1957" s="44">
        <v>1954</v>
      </c>
      <c r="C1957" s="44">
        <f>IF(E1957="","",IF(COUNTIF($G$4:G1957,G1957)=1,MAX($C$4:C1956)+1,""))</f>
        <v>1845</v>
      </c>
      <c r="D1957" s="44">
        <v>1954</v>
      </c>
      <c r="E1957" s="50" t="s">
        <v>4729</v>
      </c>
      <c r="F1957" s="50" t="s">
        <v>8471</v>
      </c>
      <c r="G1957" s="50" t="s">
        <v>1761</v>
      </c>
      <c r="H1957" s="50" t="s">
        <v>1761</v>
      </c>
      <c r="I1957" s="50" t="s">
        <v>2389</v>
      </c>
      <c r="J1957" s="50">
        <v>2154387</v>
      </c>
      <c r="K1957" s="50" t="s">
        <v>7</v>
      </c>
      <c r="L1957" s="50" t="s">
        <v>9</v>
      </c>
      <c r="M1957" s="50" t="s">
        <v>143</v>
      </c>
      <c r="N1957" s="50" t="s">
        <v>88</v>
      </c>
      <c r="O1957" s="50">
        <v>1001087</v>
      </c>
      <c r="P1957" s="50" t="s">
        <v>6460</v>
      </c>
      <c r="Q1957" s="50" t="s">
        <v>586</v>
      </c>
      <c r="R1957" s="50" t="s">
        <v>10</v>
      </c>
      <c r="S1957" s="50" t="s">
        <v>8472</v>
      </c>
      <c r="T1957" s="4" t="s">
        <v>8472</v>
      </c>
      <c r="U1957" s="4">
        <v>0.14000000000000001</v>
      </c>
    </row>
    <row r="1958" spans="1:21" x14ac:dyDescent="0.25">
      <c r="A1958" s="44">
        <f>IF(IF(Helper_2!$C$3&lt;&gt;"",COUNTIF(G1958:H1958,"*"&amp;Helper_2!$C$3&amp;"*"),0)&gt;0,MAX($A$4:A1957)+1,0)</f>
        <v>0</v>
      </c>
      <c r="B1958" s="44">
        <v>1955</v>
      </c>
      <c r="C1958" s="44">
        <f>IF(E1958="","",IF(COUNTIF($G$4:G1958,G1958)=1,MAX($C$4:C1957)+1,""))</f>
        <v>1846</v>
      </c>
      <c r="D1958" s="44">
        <v>1955</v>
      </c>
      <c r="E1958" s="50" t="s">
        <v>4221</v>
      </c>
      <c r="F1958" s="50" t="s">
        <v>7570</v>
      </c>
      <c r="G1958" s="50" t="s">
        <v>1435</v>
      </c>
      <c r="H1958" s="50" t="s">
        <v>1435</v>
      </c>
      <c r="I1958" s="50" t="s">
        <v>2389</v>
      </c>
      <c r="J1958" s="50">
        <v>2154385</v>
      </c>
      <c r="K1958" s="50" t="s">
        <v>7</v>
      </c>
      <c r="L1958" s="50" t="s">
        <v>9</v>
      </c>
      <c r="M1958" s="50" t="s">
        <v>143</v>
      </c>
      <c r="N1958" s="50" t="s">
        <v>6272</v>
      </c>
      <c r="O1958" s="50">
        <v>1046483</v>
      </c>
      <c r="P1958" s="50" t="s">
        <v>6448</v>
      </c>
      <c r="Q1958" s="50" t="s">
        <v>340</v>
      </c>
      <c r="R1958" s="50" t="s">
        <v>15</v>
      </c>
      <c r="S1958" s="50" t="s">
        <v>7571</v>
      </c>
      <c r="T1958" s="4" t="s">
        <v>7571</v>
      </c>
      <c r="U1958" s="4">
        <v>1.1499999999999999</v>
      </c>
    </row>
    <row r="1959" spans="1:21" x14ac:dyDescent="0.25">
      <c r="A1959" s="44">
        <f>IF(IF(Helper_2!$C$3&lt;&gt;"",COUNTIF(G1959:H1959,"*"&amp;Helper_2!$C$3&amp;"*"),0)&gt;0,MAX($A$4:A1958)+1,0)</f>
        <v>0</v>
      </c>
      <c r="B1959" s="44">
        <v>1956</v>
      </c>
      <c r="C1959" s="44">
        <f>IF(E1959="","",IF(COUNTIF($G$4:G1959,G1959)=1,MAX($C$4:C1958)+1,""))</f>
        <v>1847</v>
      </c>
      <c r="D1959" s="44">
        <v>1956</v>
      </c>
      <c r="E1959" s="50" t="s">
        <v>4219</v>
      </c>
      <c r="F1959" s="50" t="s">
        <v>7566</v>
      </c>
      <c r="G1959" s="50" t="s">
        <v>1433</v>
      </c>
      <c r="H1959" s="50" t="s">
        <v>1433</v>
      </c>
      <c r="I1959" s="50" t="s">
        <v>2389</v>
      </c>
      <c r="J1959" s="50">
        <v>2154379</v>
      </c>
      <c r="K1959" s="50" t="s">
        <v>7</v>
      </c>
      <c r="L1959" s="50" t="s">
        <v>275</v>
      </c>
      <c r="M1959" s="50" t="s">
        <v>143</v>
      </c>
      <c r="N1959" s="50" t="s">
        <v>6272</v>
      </c>
      <c r="O1959" s="50">
        <v>1046483</v>
      </c>
      <c r="P1959" s="50" t="s">
        <v>6448</v>
      </c>
      <c r="Q1959" s="50" t="s">
        <v>338</v>
      </c>
      <c r="R1959" s="50" t="s">
        <v>10</v>
      </c>
      <c r="S1959" s="50" t="s">
        <v>7567</v>
      </c>
      <c r="T1959" s="4" t="s">
        <v>7567</v>
      </c>
      <c r="U1959" s="4">
        <v>0.01</v>
      </c>
    </row>
    <row r="1960" spans="1:21" x14ac:dyDescent="0.25">
      <c r="A1960" s="44">
        <f>IF(IF(Helper_2!$C$3&lt;&gt;"",COUNTIF(G1960:H1960,"*"&amp;Helper_2!$C$3&amp;"*"),0)&gt;0,MAX($A$4:A1959)+1,0)</f>
        <v>0</v>
      </c>
      <c r="B1960" s="44">
        <v>1957</v>
      </c>
      <c r="C1960" s="44">
        <f>IF(E1960="","",IF(COUNTIF($G$4:G1960,G1960)=1,MAX($C$4:C1959)+1,""))</f>
        <v>1848</v>
      </c>
      <c r="D1960" s="44">
        <v>1957</v>
      </c>
      <c r="E1960" s="50" t="s">
        <v>4216</v>
      </c>
      <c r="F1960" s="50" t="s">
        <v>7560</v>
      </c>
      <c r="G1960" s="50" t="s">
        <v>1430</v>
      </c>
      <c r="H1960" s="50" t="s">
        <v>1430</v>
      </c>
      <c r="I1960" s="50" t="s">
        <v>2389</v>
      </c>
      <c r="J1960" s="50">
        <v>2154373</v>
      </c>
      <c r="K1960" s="50" t="s">
        <v>7</v>
      </c>
      <c r="L1960" s="50" t="s">
        <v>275</v>
      </c>
      <c r="M1960" s="50" t="s">
        <v>143</v>
      </c>
      <c r="N1960" s="50" t="s">
        <v>6272</v>
      </c>
      <c r="O1960" s="50">
        <v>1046483</v>
      </c>
      <c r="P1960" s="50" t="s">
        <v>6448</v>
      </c>
      <c r="Q1960" s="50" t="s">
        <v>336</v>
      </c>
      <c r="R1960" s="50" t="s">
        <v>10</v>
      </c>
      <c r="S1960" s="50" t="s">
        <v>7561</v>
      </c>
      <c r="T1960" s="4" t="s">
        <v>7561</v>
      </c>
      <c r="U1960" s="4">
        <v>0.01</v>
      </c>
    </row>
    <row r="1961" spans="1:21" x14ac:dyDescent="0.25">
      <c r="A1961" s="44">
        <f>IF(IF(Helper_2!$C$3&lt;&gt;"",COUNTIF(G1961:H1961,"*"&amp;Helper_2!$C$3&amp;"*"),0)&gt;0,MAX($A$4:A1960)+1,0)</f>
        <v>0</v>
      </c>
      <c r="B1961" s="44">
        <v>1958</v>
      </c>
      <c r="C1961" s="44">
        <f>IF(E1961="","",IF(COUNTIF($G$4:G1961,G1961)=1,MAX($C$4:C1960)+1,""))</f>
        <v>1849</v>
      </c>
      <c r="D1961" s="44">
        <v>1958</v>
      </c>
      <c r="E1961" s="50" t="s">
        <v>4215</v>
      </c>
      <c r="F1961" s="50" t="s">
        <v>7558</v>
      </c>
      <c r="G1961" s="50" t="s">
        <v>1429</v>
      </c>
      <c r="H1961" s="50" t="s">
        <v>1429</v>
      </c>
      <c r="I1961" s="50" t="s">
        <v>2389</v>
      </c>
      <c r="J1961" s="50">
        <v>2154371</v>
      </c>
      <c r="K1961" s="50" t="s">
        <v>7</v>
      </c>
      <c r="L1961" s="50" t="s">
        <v>275</v>
      </c>
      <c r="M1961" s="50" t="s">
        <v>143</v>
      </c>
      <c r="N1961" s="50" t="s">
        <v>6272</v>
      </c>
      <c r="O1961" s="50">
        <v>1046483</v>
      </c>
      <c r="P1961" s="50" t="s">
        <v>6448</v>
      </c>
      <c r="Q1961" s="50" t="s">
        <v>335</v>
      </c>
      <c r="R1961" s="50" t="s">
        <v>10</v>
      </c>
      <c r="S1961" s="50" t="s">
        <v>7559</v>
      </c>
      <c r="T1961" s="4" t="s">
        <v>7559</v>
      </c>
      <c r="U1961" s="4">
        <v>0.03</v>
      </c>
    </row>
    <row r="1962" spans="1:21" x14ac:dyDescent="0.25">
      <c r="A1962" s="44">
        <f>IF(IF(Helper_2!$C$3&lt;&gt;"",COUNTIF(G1962:H1962,"*"&amp;Helper_2!$C$3&amp;"*"),0)&gt;0,MAX($A$4:A1961)+1,0)</f>
        <v>0</v>
      </c>
      <c r="B1962" s="44">
        <v>1959</v>
      </c>
      <c r="C1962" s="44">
        <f>IF(E1962="","",IF(COUNTIF($G$4:G1962,G1962)=1,MAX($C$4:C1961)+1,""))</f>
        <v>1850</v>
      </c>
      <c r="D1962" s="44">
        <v>1959</v>
      </c>
      <c r="E1962" s="50" t="s">
        <v>5068</v>
      </c>
      <c r="F1962" s="50" t="s">
        <v>8984</v>
      </c>
      <c r="G1962" s="50" t="s">
        <v>1993</v>
      </c>
      <c r="H1962" s="50" t="s">
        <v>1993</v>
      </c>
      <c r="I1962" s="50" t="s">
        <v>2389</v>
      </c>
      <c r="J1962" s="50">
        <v>2154359</v>
      </c>
      <c r="K1962" s="50" t="s">
        <v>7</v>
      </c>
      <c r="L1962" s="50" t="s">
        <v>9</v>
      </c>
      <c r="M1962" s="50" t="s">
        <v>143</v>
      </c>
      <c r="N1962" s="50" t="s">
        <v>88</v>
      </c>
      <c r="O1962" s="50">
        <v>1022344</v>
      </c>
      <c r="P1962" s="50" t="s">
        <v>6447</v>
      </c>
      <c r="Q1962" s="50" t="s">
        <v>753</v>
      </c>
      <c r="R1962" s="50" t="s">
        <v>10</v>
      </c>
      <c r="S1962" s="50" t="s">
        <v>8985</v>
      </c>
      <c r="T1962" s="4" t="s">
        <v>8985</v>
      </c>
      <c r="U1962" s="4">
        <v>1.1499999999999999</v>
      </c>
    </row>
    <row r="1963" spans="1:21" x14ac:dyDescent="0.25">
      <c r="A1963" s="44">
        <f>IF(IF(Helper_2!$C$3&lt;&gt;"",COUNTIF(G1963:H1963,"*"&amp;Helper_2!$C$3&amp;"*"),0)&gt;0,MAX($A$4:A1962)+1,0)</f>
        <v>0</v>
      </c>
      <c r="B1963" s="44">
        <v>1960</v>
      </c>
      <c r="C1963" s="44">
        <f>IF(E1963="","",IF(COUNTIF($G$4:G1963,G1963)=1,MAX($C$4:C1962)+1,""))</f>
        <v>1851</v>
      </c>
      <c r="D1963" s="44">
        <v>1960</v>
      </c>
      <c r="E1963" s="50" t="s">
        <v>5067</v>
      </c>
      <c r="F1963" s="50" t="s">
        <v>8981</v>
      </c>
      <c r="G1963" s="50" t="s">
        <v>1992</v>
      </c>
      <c r="H1963" s="50" t="s">
        <v>1992</v>
      </c>
      <c r="I1963" s="50" t="s">
        <v>2389</v>
      </c>
      <c r="J1963" s="50">
        <v>2154357</v>
      </c>
      <c r="K1963" s="50" t="s">
        <v>7</v>
      </c>
      <c r="L1963" s="50" t="s">
        <v>9</v>
      </c>
      <c r="M1963" s="50" t="s">
        <v>143</v>
      </c>
      <c r="N1963" s="50" t="s">
        <v>143</v>
      </c>
      <c r="O1963" s="50">
        <v>1022344</v>
      </c>
      <c r="P1963" s="50" t="s">
        <v>6447</v>
      </c>
      <c r="Q1963" s="50" t="s">
        <v>752</v>
      </c>
      <c r="R1963" s="50" t="s">
        <v>17</v>
      </c>
      <c r="S1963" s="50" t="s">
        <v>8982</v>
      </c>
      <c r="T1963" s="4" t="s">
        <v>8983</v>
      </c>
      <c r="U1963" s="4">
        <v>0.79200000000000004</v>
      </c>
    </row>
    <row r="1964" spans="1:21" x14ac:dyDescent="0.25">
      <c r="A1964" s="44">
        <f>IF(IF(Helper_2!$C$3&lt;&gt;"",COUNTIF(G1964:H1964,"*"&amp;Helper_2!$C$3&amp;"*"),0)&gt;0,MAX($A$4:A1963)+1,0)</f>
        <v>0</v>
      </c>
      <c r="B1964" s="44">
        <v>1961</v>
      </c>
      <c r="C1964" s="44">
        <f>IF(E1964="","",IF(COUNTIF($G$4:G1964,G1964)=1,MAX($C$4:C1963)+1,""))</f>
        <v>1852</v>
      </c>
      <c r="D1964" s="44">
        <v>1961</v>
      </c>
      <c r="E1964" s="50" t="s">
        <v>5066</v>
      </c>
      <c r="F1964" s="50" t="s">
        <v>8979</v>
      </c>
      <c r="G1964" s="50" t="s">
        <v>1991</v>
      </c>
      <c r="H1964" s="50" t="s">
        <v>1991</v>
      </c>
      <c r="I1964" s="50" t="s">
        <v>2389</v>
      </c>
      <c r="J1964" s="50">
        <v>2154348</v>
      </c>
      <c r="K1964" s="50" t="s">
        <v>7</v>
      </c>
      <c r="L1964" s="50" t="s">
        <v>9</v>
      </c>
      <c r="M1964" s="50" t="s">
        <v>143</v>
      </c>
      <c r="N1964" s="50" t="s">
        <v>88</v>
      </c>
      <c r="O1964" s="50">
        <v>1022344</v>
      </c>
      <c r="P1964" s="50" t="s">
        <v>6447</v>
      </c>
      <c r="Q1964" s="50" t="s">
        <v>751</v>
      </c>
      <c r="R1964" s="50" t="s">
        <v>10</v>
      </c>
      <c r="S1964" s="50" t="s">
        <v>8980</v>
      </c>
      <c r="T1964" s="4" t="s">
        <v>8980</v>
      </c>
      <c r="U1964" s="4" t="s">
        <v>143</v>
      </c>
    </row>
    <row r="1965" spans="1:21" x14ac:dyDescent="0.25">
      <c r="A1965" s="44">
        <f>IF(IF(Helper_2!$C$3&lt;&gt;"",COUNTIF(G1965:H1965,"*"&amp;Helper_2!$C$3&amp;"*"),0)&gt;0,MAX($A$4:A1964)+1,0)</f>
        <v>0</v>
      </c>
      <c r="B1965" s="44">
        <v>1962</v>
      </c>
      <c r="C1965" s="44">
        <f>IF(E1965="","",IF(COUNTIF($G$4:G1965,G1965)=1,MAX($C$4:C1964)+1,""))</f>
        <v>1853</v>
      </c>
      <c r="D1965" s="44">
        <v>1962</v>
      </c>
      <c r="E1965" s="50" t="s">
        <v>4574</v>
      </c>
      <c r="F1965" s="50" t="s">
        <v>8209</v>
      </c>
      <c r="G1965" s="50" t="s">
        <v>2980</v>
      </c>
      <c r="H1965" s="50" t="s">
        <v>2980</v>
      </c>
      <c r="I1965" s="50" t="s">
        <v>2389</v>
      </c>
      <c r="J1965" s="50">
        <v>2154339</v>
      </c>
      <c r="K1965" s="50" t="s">
        <v>7</v>
      </c>
      <c r="L1965" s="50" t="s">
        <v>2661</v>
      </c>
      <c r="M1965" s="50" t="s">
        <v>143</v>
      </c>
      <c r="N1965" s="50" t="s">
        <v>88</v>
      </c>
      <c r="O1965" s="50">
        <v>1046481</v>
      </c>
      <c r="P1965" s="50" t="s">
        <v>6353</v>
      </c>
      <c r="Q1965" s="50" t="s">
        <v>2981</v>
      </c>
      <c r="R1965" s="50" t="s">
        <v>17</v>
      </c>
      <c r="S1965" s="50" t="s">
        <v>8210</v>
      </c>
      <c r="T1965" s="4" t="s">
        <v>8210</v>
      </c>
      <c r="U1965" s="4">
        <v>0</v>
      </c>
    </row>
    <row r="1966" spans="1:21" x14ac:dyDescent="0.25">
      <c r="A1966" s="44">
        <f>IF(IF(Helper_2!$C$3&lt;&gt;"",COUNTIF(G1966:H1966,"*"&amp;Helper_2!$C$3&amp;"*"),0)&gt;0,MAX($A$4:A1965)+1,0)</f>
        <v>0</v>
      </c>
      <c r="B1966" s="44">
        <v>1963</v>
      </c>
      <c r="C1966" s="44">
        <f>IF(E1966="","",IF(COUNTIF($G$4:G1966,G1966)=1,MAX($C$4:C1965)+1,""))</f>
        <v>1854</v>
      </c>
      <c r="D1966" s="44">
        <v>1963</v>
      </c>
      <c r="E1966" s="50" t="s">
        <v>6958</v>
      </c>
      <c r="F1966" s="50" t="s">
        <v>10467</v>
      </c>
      <c r="G1966" s="50" t="s">
        <v>6959</v>
      </c>
      <c r="H1966" s="50" t="s">
        <v>6960</v>
      </c>
      <c r="I1966" s="50" t="s">
        <v>2388</v>
      </c>
      <c r="J1966" s="50">
        <v>2151696</v>
      </c>
      <c r="K1966" s="50" t="s">
        <v>7</v>
      </c>
      <c r="L1966" s="50" t="s">
        <v>9</v>
      </c>
      <c r="M1966" s="50" t="s">
        <v>6961</v>
      </c>
      <c r="N1966" s="50" t="s">
        <v>6263</v>
      </c>
      <c r="O1966" s="50">
        <v>1160451</v>
      </c>
      <c r="P1966" s="50" t="s">
        <v>6962</v>
      </c>
      <c r="Q1966" s="50" t="s">
        <v>6963</v>
      </c>
      <c r="R1966" s="50" t="s">
        <v>15</v>
      </c>
      <c r="S1966" s="50" t="s">
        <v>10468</v>
      </c>
      <c r="T1966" s="4" t="s">
        <v>10469</v>
      </c>
      <c r="U1966" s="4">
        <v>0.3</v>
      </c>
    </row>
    <row r="1967" spans="1:21" x14ac:dyDescent="0.25">
      <c r="A1967" s="44">
        <f>IF(IF(Helper_2!$C$3&lt;&gt;"",COUNTIF(G1967:H1967,"*"&amp;Helper_2!$C$3&amp;"*"),0)&gt;0,MAX($A$4:A1966)+1,0)</f>
        <v>0</v>
      </c>
      <c r="B1967" s="44">
        <v>1964</v>
      </c>
      <c r="C1967" s="44">
        <f>IF(E1967="","",IF(COUNTIF($G$4:G1967,G1967)=1,MAX($C$4:C1966)+1,""))</f>
        <v>1855</v>
      </c>
      <c r="D1967" s="44">
        <v>1964</v>
      </c>
      <c r="E1967" s="50" t="s">
        <v>5941</v>
      </c>
      <c r="F1967" s="50" t="s">
        <v>10457</v>
      </c>
      <c r="G1967" s="50" t="s">
        <v>1168</v>
      </c>
      <c r="H1967" s="50" t="s">
        <v>5942</v>
      </c>
      <c r="I1967" s="50" t="s">
        <v>2388</v>
      </c>
      <c r="J1967" s="50">
        <v>2140123</v>
      </c>
      <c r="K1967" s="50" t="s">
        <v>7</v>
      </c>
      <c r="L1967" s="50" t="s">
        <v>9</v>
      </c>
      <c r="M1967" s="50" t="s">
        <v>3861</v>
      </c>
      <c r="N1967" s="50" t="s">
        <v>6263</v>
      </c>
      <c r="O1967" s="50">
        <v>999387</v>
      </c>
      <c r="P1967" s="50" t="s">
        <v>6680</v>
      </c>
      <c r="Q1967" s="50" t="s">
        <v>109</v>
      </c>
      <c r="R1967" s="50" t="s">
        <v>15</v>
      </c>
      <c r="S1967" s="50" t="s">
        <v>10458</v>
      </c>
      <c r="T1967" s="4" t="s">
        <v>10458</v>
      </c>
      <c r="U1967" s="4">
        <v>0.375</v>
      </c>
    </row>
    <row r="1968" spans="1:21" x14ac:dyDescent="0.25">
      <c r="A1968" s="44">
        <f>IF(IF(Helper_2!$C$3&lt;&gt;"",COUNTIF(G1968:H1968,"*"&amp;Helper_2!$C$3&amp;"*"),0)&gt;0,MAX($A$4:A1967)+1,0)</f>
        <v>0</v>
      </c>
      <c r="B1968" s="44">
        <v>1965</v>
      </c>
      <c r="C1968" s="44">
        <f>IF(E1968="","",IF(COUNTIF($G$4:G1968,G1968)=1,MAX($C$4:C1967)+1,""))</f>
        <v>1856</v>
      </c>
      <c r="D1968" s="44">
        <v>1965</v>
      </c>
      <c r="E1968" s="50" t="s">
        <v>6906</v>
      </c>
      <c r="F1968" s="50" t="s">
        <v>10102</v>
      </c>
      <c r="G1968" s="50" t="s">
        <v>6901</v>
      </c>
      <c r="H1968" s="50" t="s">
        <v>6902</v>
      </c>
      <c r="I1968" s="50" t="s">
        <v>2388</v>
      </c>
      <c r="J1968" s="50">
        <v>2135067</v>
      </c>
      <c r="K1968" s="50" t="s">
        <v>7</v>
      </c>
      <c r="L1968" s="50" t="s">
        <v>9</v>
      </c>
      <c r="M1968" s="50" t="s">
        <v>143</v>
      </c>
      <c r="N1968" s="50" t="s">
        <v>143</v>
      </c>
      <c r="O1968" s="50">
        <v>1000789</v>
      </c>
      <c r="P1968" s="50" t="s">
        <v>7150</v>
      </c>
      <c r="Q1968" s="50" t="s">
        <v>6907</v>
      </c>
      <c r="R1968" s="50" t="s">
        <v>10</v>
      </c>
      <c r="S1968" s="50" t="s">
        <v>10103</v>
      </c>
      <c r="T1968" s="4" t="s">
        <v>10104</v>
      </c>
      <c r="U1968" s="4" t="s">
        <v>143</v>
      </c>
    </row>
    <row r="1969" spans="1:21" x14ac:dyDescent="0.25">
      <c r="A1969" s="44">
        <f>IF(IF(Helper_2!$C$3&lt;&gt;"",COUNTIF(G1969:H1969,"*"&amp;Helper_2!$C$3&amp;"*"),0)&gt;0,MAX($A$4:A1968)+1,0)</f>
        <v>0</v>
      </c>
      <c r="B1969" s="44">
        <v>1966</v>
      </c>
      <c r="C1969" s="44" t="str">
        <f>IF(E1969="","",IF(COUNTIF($G$4:G1969,G1969)=1,MAX($C$4:C1968)+1,""))</f>
        <v/>
      </c>
      <c r="D1969" s="44">
        <v>1966</v>
      </c>
      <c r="E1969" s="50" t="s">
        <v>6904</v>
      </c>
      <c r="F1969" s="50" t="s">
        <v>10099</v>
      </c>
      <c r="G1969" s="50" t="s">
        <v>6901</v>
      </c>
      <c r="H1969" s="50" t="s">
        <v>6902</v>
      </c>
      <c r="I1969" s="50" t="s">
        <v>2388</v>
      </c>
      <c r="J1969" s="50">
        <v>2135066</v>
      </c>
      <c r="K1969" s="50" t="s">
        <v>7</v>
      </c>
      <c r="L1969" s="50" t="s">
        <v>2661</v>
      </c>
      <c r="M1969" s="50" t="s">
        <v>143</v>
      </c>
      <c r="N1969" s="50" t="s">
        <v>6261</v>
      </c>
      <c r="O1969" s="50">
        <v>1000789</v>
      </c>
      <c r="P1969" s="50" t="s">
        <v>7150</v>
      </c>
      <c r="Q1969" s="50" t="s">
        <v>6905</v>
      </c>
      <c r="R1969" s="50" t="s">
        <v>10</v>
      </c>
      <c r="S1969" s="50" t="s">
        <v>10100</v>
      </c>
      <c r="T1969" s="4" t="s">
        <v>10101</v>
      </c>
      <c r="U1969" s="4">
        <v>1.2999999999999999E-2</v>
      </c>
    </row>
    <row r="1970" spans="1:21" x14ac:dyDescent="0.25">
      <c r="A1970" s="44">
        <f>IF(IF(Helper_2!$C$3&lt;&gt;"",COUNTIF(G1970:H1970,"*"&amp;Helper_2!$C$3&amp;"*"),0)&gt;0,MAX($A$4:A1969)+1,0)</f>
        <v>0</v>
      </c>
      <c r="B1970" s="44">
        <v>1967</v>
      </c>
      <c r="C1970" s="44" t="str">
        <f>IF(E1970="","",IF(COUNTIF($G$4:G1970,G1970)=1,MAX($C$4:C1969)+1,""))</f>
        <v/>
      </c>
      <c r="D1970" s="44">
        <v>1967</v>
      </c>
      <c r="E1970" s="50" t="s">
        <v>6900</v>
      </c>
      <c r="F1970" s="50" t="s">
        <v>10096</v>
      </c>
      <c r="G1970" s="50" t="s">
        <v>6901</v>
      </c>
      <c r="H1970" s="50" t="s">
        <v>6902</v>
      </c>
      <c r="I1970" s="50" t="s">
        <v>2388</v>
      </c>
      <c r="J1970" s="50">
        <v>2135065</v>
      </c>
      <c r="K1970" s="50" t="s">
        <v>7</v>
      </c>
      <c r="L1970" s="50" t="s">
        <v>2661</v>
      </c>
      <c r="M1970" s="50" t="s">
        <v>143</v>
      </c>
      <c r="N1970" s="50" t="s">
        <v>6261</v>
      </c>
      <c r="O1970" s="50">
        <v>1000789</v>
      </c>
      <c r="P1970" s="50" t="s">
        <v>7150</v>
      </c>
      <c r="Q1970" s="50" t="s">
        <v>6903</v>
      </c>
      <c r="R1970" s="50" t="s">
        <v>10</v>
      </c>
      <c r="S1970" s="50" t="s">
        <v>10097</v>
      </c>
      <c r="T1970" s="4" t="s">
        <v>10098</v>
      </c>
      <c r="U1970" s="4">
        <v>1.2999999999999999E-2</v>
      </c>
    </row>
    <row r="1971" spans="1:21" x14ac:dyDescent="0.25">
      <c r="A1971" s="44">
        <f>IF(IF(Helper_2!$C$3&lt;&gt;"",COUNTIF(G1971:H1971,"*"&amp;Helper_2!$C$3&amp;"*"),0)&gt;0,MAX($A$4:A1970)+1,0)</f>
        <v>0</v>
      </c>
      <c r="B1971" s="44">
        <v>1968</v>
      </c>
      <c r="C1971" s="44">
        <f>IF(E1971="","",IF(COUNTIF($G$4:G1971,G1971)=1,MAX($C$4:C1970)+1,""))</f>
        <v>1857</v>
      </c>
      <c r="D1971" s="44">
        <v>1968</v>
      </c>
      <c r="E1971" s="50" t="s">
        <v>5949</v>
      </c>
      <c r="F1971" s="50" t="s">
        <v>10464</v>
      </c>
      <c r="G1971" s="50" t="s">
        <v>1170</v>
      </c>
      <c r="H1971" s="50" t="s">
        <v>5950</v>
      </c>
      <c r="I1971" s="50" t="s">
        <v>2388</v>
      </c>
      <c r="J1971" s="50">
        <v>2125634</v>
      </c>
      <c r="K1971" s="50" t="s">
        <v>7</v>
      </c>
      <c r="L1971" s="50" t="s">
        <v>2661</v>
      </c>
      <c r="M1971" s="50" t="s">
        <v>3865</v>
      </c>
      <c r="N1971" s="50" t="s">
        <v>6261</v>
      </c>
      <c r="O1971" s="50">
        <v>946662</v>
      </c>
      <c r="P1971" s="50" t="s">
        <v>6262</v>
      </c>
      <c r="Q1971" s="50" t="s">
        <v>110</v>
      </c>
      <c r="R1971" s="50" t="s">
        <v>10</v>
      </c>
      <c r="S1971" s="50" t="s">
        <v>10465</v>
      </c>
      <c r="T1971" s="4" t="s">
        <v>10466</v>
      </c>
      <c r="U1971" s="4">
        <v>0.432</v>
      </c>
    </row>
    <row r="1972" spans="1:21" x14ac:dyDescent="0.25">
      <c r="A1972" s="44">
        <f>IF(IF(Helper_2!$C$3&lt;&gt;"",COUNTIF(G1972:H1972,"*"&amp;Helper_2!$C$3&amp;"*"),0)&gt;0,MAX($A$4:A1971)+1,0)</f>
        <v>0</v>
      </c>
      <c r="B1972" s="44">
        <v>1969</v>
      </c>
      <c r="C1972" s="44">
        <f>IF(E1972="","",IF(COUNTIF($G$4:G1972,G1972)=1,MAX($C$4:C1971)+1,""))</f>
        <v>1858</v>
      </c>
      <c r="D1972" s="44">
        <v>1969</v>
      </c>
      <c r="E1972" s="50" t="s">
        <v>5939</v>
      </c>
      <c r="F1972" s="50" t="s">
        <v>10451</v>
      </c>
      <c r="G1972" s="50" t="s">
        <v>1167</v>
      </c>
      <c r="H1972" s="50" t="s">
        <v>5940</v>
      </c>
      <c r="I1972" s="50" t="s">
        <v>2388</v>
      </c>
      <c r="J1972" s="50">
        <v>2120439</v>
      </c>
      <c r="K1972" s="50" t="s">
        <v>7</v>
      </c>
      <c r="L1972" s="50" t="s">
        <v>9</v>
      </c>
      <c r="M1972" s="50" t="s">
        <v>3860</v>
      </c>
      <c r="N1972" s="50" t="s">
        <v>6263</v>
      </c>
      <c r="O1972" s="50">
        <v>1027823</v>
      </c>
      <c r="P1972" s="50" t="s">
        <v>6732</v>
      </c>
      <c r="Q1972" s="50" t="s">
        <v>107</v>
      </c>
      <c r="R1972" s="50" t="s">
        <v>15</v>
      </c>
      <c r="S1972" s="50" t="s">
        <v>10452</v>
      </c>
      <c r="T1972" s="4" t="s">
        <v>10453</v>
      </c>
      <c r="U1972" s="4">
        <v>0.3</v>
      </c>
    </row>
    <row r="1973" spans="1:21" x14ac:dyDescent="0.25">
      <c r="A1973" s="44">
        <f>IF(IF(Helper_2!$C$3&lt;&gt;"",COUNTIF(G1973:H1973,"*"&amp;Helper_2!$C$3&amp;"*"),0)&gt;0,MAX($A$4:A1972)+1,0)</f>
        <v>0</v>
      </c>
      <c r="B1973" s="44">
        <v>1970</v>
      </c>
      <c r="C1973" s="44">
        <f>IF(E1973="","",IF(COUNTIF($G$4:G1973,G1973)=1,MAX($C$4:C1972)+1,""))</f>
        <v>1859</v>
      </c>
      <c r="D1973" s="44">
        <v>1970</v>
      </c>
      <c r="E1973" s="50" t="s">
        <v>5943</v>
      </c>
      <c r="F1973" s="50" t="s">
        <v>10459</v>
      </c>
      <c r="G1973" s="50" t="s">
        <v>3862</v>
      </c>
      <c r="H1973" s="50" t="s">
        <v>5944</v>
      </c>
      <c r="I1973" s="50" t="s">
        <v>2388</v>
      </c>
      <c r="J1973" s="50">
        <v>2112469</v>
      </c>
      <c r="K1973" s="50" t="s">
        <v>7</v>
      </c>
      <c r="L1973" s="50" t="s">
        <v>2661</v>
      </c>
      <c r="M1973" s="50" t="s">
        <v>3863</v>
      </c>
      <c r="N1973" s="50" t="s">
        <v>6261</v>
      </c>
      <c r="O1973" s="50">
        <v>994146</v>
      </c>
      <c r="P1973" s="50" t="s">
        <v>7152</v>
      </c>
      <c r="Q1973" s="50" t="s">
        <v>5945</v>
      </c>
      <c r="R1973" s="50" t="s">
        <v>10</v>
      </c>
      <c r="S1973" s="50" t="s">
        <v>10460</v>
      </c>
      <c r="T1973" s="4" t="s">
        <v>10460</v>
      </c>
      <c r="U1973" s="4">
        <v>0.65</v>
      </c>
    </row>
    <row r="1974" spans="1:21" x14ac:dyDescent="0.25">
      <c r="A1974" s="44">
        <f>IF(IF(Helper_2!$C$3&lt;&gt;"",COUNTIF(G1974:H1974,"*"&amp;Helper_2!$C$3&amp;"*"),0)&gt;0,MAX($A$4:A1973)+1,0)</f>
        <v>0</v>
      </c>
      <c r="B1974" s="44">
        <v>1971</v>
      </c>
      <c r="C1974" s="44">
        <f>IF(E1974="","",IF(COUNTIF($G$4:G1974,G1974)=1,MAX($C$4:C1973)+1,""))</f>
        <v>1860</v>
      </c>
      <c r="D1974" s="44">
        <v>1971</v>
      </c>
      <c r="E1974" s="50" t="s">
        <v>5946</v>
      </c>
      <c r="F1974" s="50" t="s">
        <v>10461</v>
      </c>
      <c r="G1974" s="50" t="s">
        <v>1169</v>
      </c>
      <c r="H1974" s="50" t="s">
        <v>5947</v>
      </c>
      <c r="I1974" s="50" t="s">
        <v>2388</v>
      </c>
      <c r="J1974" s="50">
        <v>2109386</v>
      </c>
      <c r="K1974" s="50" t="s">
        <v>7</v>
      </c>
      <c r="L1974" s="50" t="s">
        <v>9</v>
      </c>
      <c r="M1974" s="50" t="s">
        <v>3864</v>
      </c>
      <c r="N1974" s="50" t="s">
        <v>6261</v>
      </c>
      <c r="O1974" s="50">
        <v>994146</v>
      </c>
      <c r="P1974" s="50" t="s">
        <v>7152</v>
      </c>
      <c r="Q1974" s="50" t="s">
        <v>5948</v>
      </c>
      <c r="R1974" s="50" t="s">
        <v>10</v>
      </c>
      <c r="S1974" s="50" t="s">
        <v>10462</v>
      </c>
      <c r="T1974" s="4" t="s">
        <v>10463</v>
      </c>
      <c r="U1974" s="4">
        <v>0.22</v>
      </c>
    </row>
    <row r="1975" spans="1:21" x14ac:dyDescent="0.25">
      <c r="A1975" s="44">
        <f>IF(IF(Helper_2!$C$3&lt;&gt;"",COUNTIF(G1975:H1975,"*"&amp;Helper_2!$C$3&amp;"*"),0)&gt;0,MAX($A$4:A1974)+1,0)</f>
        <v>0</v>
      </c>
      <c r="B1975" s="44">
        <v>1972</v>
      </c>
      <c r="C1975" s="44" t="str">
        <f>IF(E1975="","",IF(COUNTIF($G$4:G1975,G1975)=1,MAX($C$4:C1974)+1,""))</f>
        <v/>
      </c>
      <c r="D1975" s="44">
        <v>1972</v>
      </c>
      <c r="E1975" s="50" t="s">
        <v>5926</v>
      </c>
      <c r="F1975" s="50" t="s">
        <v>10434</v>
      </c>
      <c r="G1975" s="50" t="s">
        <v>1161</v>
      </c>
      <c r="H1975" s="50" t="s">
        <v>5924</v>
      </c>
      <c r="I1975" s="50" t="s">
        <v>2388</v>
      </c>
      <c r="J1975" s="50">
        <v>2109385</v>
      </c>
      <c r="K1975" s="50" t="s">
        <v>7</v>
      </c>
      <c r="L1975" s="50" t="s">
        <v>9</v>
      </c>
      <c r="M1975" s="50" t="s">
        <v>143</v>
      </c>
      <c r="N1975" s="50" t="s">
        <v>6313</v>
      </c>
      <c r="O1975" s="50">
        <v>994061</v>
      </c>
      <c r="P1975" s="50" t="s">
        <v>6568</v>
      </c>
      <c r="Q1975" s="50" t="s">
        <v>103</v>
      </c>
      <c r="R1975" s="50" t="s">
        <v>15</v>
      </c>
      <c r="S1975" s="50" t="s">
        <v>10435</v>
      </c>
      <c r="T1975" s="4" t="s">
        <v>10435</v>
      </c>
      <c r="U1975" s="4">
        <v>0.65</v>
      </c>
    </row>
    <row r="1976" spans="1:21" x14ac:dyDescent="0.25">
      <c r="A1976" s="44">
        <f>IF(IF(Helper_2!$C$3&lt;&gt;"",COUNTIF(G1976:H1976,"*"&amp;Helper_2!$C$3&amp;"*"),0)&gt;0,MAX($A$4:A1975)+1,0)</f>
        <v>0</v>
      </c>
      <c r="B1976" s="44">
        <v>1973</v>
      </c>
      <c r="C1976" s="44">
        <f>IF(E1976="","",IF(COUNTIF($G$4:G1976,G1976)=1,MAX($C$4:C1975)+1,""))</f>
        <v>1861</v>
      </c>
      <c r="D1976" s="44">
        <v>1973</v>
      </c>
      <c r="E1976" s="50" t="s">
        <v>5927</v>
      </c>
      <c r="F1976" s="50" t="s">
        <v>10436</v>
      </c>
      <c r="G1976" s="50" t="s">
        <v>1162</v>
      </c>
      <c r="H1976" s="50" t="s">
        <v>5928</v>
      </c>
      <c r="I1976" s="50" t="s">
        <v>2388</v>
      </c>
      <c r="J1976" s="50">
        <v>2068108</v>
      </c>
      <c r="K1976" s="50" t="s">
        <v>7</v>
      </c>
      <c r="L1976" s="50" t="s">
        <v>9</v>
      </c>
      <c r="M1976" s="50" t="s">
        <v>3857</v>
      </c>
      <c r="N1976" s="50" t="s">
        <v>6261</v>
      </c>
      <c r="O1976" s="50">
        <v>995184</v>
      </c>
      <c r="P1976" s="50" t="s">
        <v>6483</v>
      </c>
      <c r="Q1976" s="50" t="s">
        <v>104</v>
      </c>
      <c r="R1976" s="50" t="s">
        <v>8</v>
      </c>
      <c r="S1976" s="50" t="s">
        <v>10437</v>
      </c>
      <c r="T1976" s="4" t="s">
        <v>10438</v>
      </c>
      <c r="U1976" s="4">
        <v>0.4</v>
      </c>
    </row>
    <row r="1977" spans="1:21" x14ac:dyDescent="0.25">
      <c r="A1977" s="44">
        <f>IF(IF(Helper_2!$C$3&lt;&gt;"",COUNTIF(G1977:H1977,"*"&amp;Helper_2!$C$3&amp;"*"),0)&gt;0,MAX($A$4:A1976)+1,0)</f>
        <v>0</v>
      </c>
      <c r="B1977" s="44">
        <v>1974</v>
      </c>
      <c r="C1977" s="44">
        <f>IF(E1977="","",IF(COUNTIF($G$4:G1977,G1977)=1,MAX($C$4:C1976)+1,""))</f>
        <v>1862</v>
      </c>
      <c r="D1977" s="44">
        <v>1974</v>
      </c>
      <c r="E1977" s="50" t="s">
        <v>5932</v>
      </c>
      <c r="F1977" s="50" t="s">
        <v>10442</v>
      </c>
      <c r="G1977" s="50" t="s">
        <v>1164</v>
      </c>
      <c r="H1977" s="50" t="s">
        <v>5933</v>
      </c>
      <c r="I1977" s="50" t="s">
        <v>2388</v>
      </c>
      <c r="J1977" s="50">
        <v>2060353</v>
      </c>
      <c r="K1977" s="50" t="s">
        <v>7</v>
      </c>
      <c r="L1977" s="50" t="s">
        <v>9</v>
      </c>
      <c r="M1977" s="50" t="s">
        <v>143</v>
      </c>
      <c r="N1977" s="50" t="s">
        <v>6261</v>
      </c>
      <c r="O1977" s="50">
        <v>994146</v>
      </c>
      <c r="P1977" s="50" t="s">
        <v>7181</v>
      </c>
      <c r="Q1977" s="50" t="s">
        <v>105</v>
      </c>
      <c r="R1977" s="50" t="s">
        <v>8</v>
      </c>
      <c r="S1977" s="50" t="s">
        <v>10443</v>
      </c>
      <c r="T1977" s="4" t="s">
        <v>10444</v>
      </c>
      <c r="U1977" s="4">
        <v>1.85</v>
      </c>
    </row>
    <row r="1978" spans="1:21" x14ac:dyDescent="0.25">
      <c r="A1978" s="44">
        <f>IF(IF(Helper_2!$C$3&lt;&gt;"",COUNTIF(G1978:H1978,"*"&amp;Helper_2!$C$3&amp;"*"),0)&gt;0,MAX($A$4:A1977)+1,0)</f>
        <v>0</v>
      </c>
      <c r="B1978" s="44">
        <v>1975</v>
      </c>
      <c r="C1978" s="44">
        <f>IF(E1978="","",IF(COUNTIF($G$4:G1978,G1978)=1,MAX($C$4:C1977)+1,""))</f>
        <v>1863</v>
      </c>
      <c r="D1978" s="44">
        <v>1975</v>
      </c>
      <c r="E1978" s="50" t="s">
        <v>6805</v>
      </c>
      <c r="F1978" s="50" t="s">
        <v>10454</v>
      </c>
      <c r="G1978" s="50" t="s">
        <v>6806</v>
      </c>
      <c r="H1978" s="50" t="s">
        <v>6807</v>
      </c>
      <c r="I1978" s="50" t="s">
        <v>2388</v>
      </c>
      <c r="J1978" s="50">
        <v>2058581</v>
      </c>
      <c r="K1978" s="50" t="s">
        <v>7</v>
      </c>
      <c r="L1978" s="50" t="s">
        <v>9</v>
      </c>
      <c r="M1978" s="50" t="s">
        <v>6808</v>
      </c>
      <c r="N1978" s="50" t="s">
        <v>6390</v>
      </c>
      <c r="O1978" s="50">
        <v>994795</v>
      </c>
      <c r="P1978" s="50" t="s">
        <v>6809</v>
      </c>
      <c r="Q1978" s="50" t="s">
        <v>108</v>
      </c>
      <c r="R1978" s="50" t="s">
        <v>15</v>
      </c>
      <c r="S1978" s="50" t="s">
        <v>10455</v>
      </c>
      <c r="T1978" s="4" t="s">
        <v>10456</v>
      </c>
      <c r="U1978" s="4">
        <v>62</v>
      </c>
    </row>
    <row r="1979" spans="1:21" x14ac:dyDescent="0.25">
      <c r="A1979" s="44">
        <f>IF(IF(Helper_2!$C$3&lt;&gt;"",COUNTIF(G1979:H1979,"*"&amp;Helper_2!$C$3&amp;"*"),0)&gt;0,MAX($A$4:A1978)+1,0)</f>
        <v>0</v>
      </c>
      <c r="B1979" s="44">
        <v>1976</v>
      </c>
      <c r="C1979" s="44">
        <f>IF(E1979="","",IF(COUNTIF($G$4:G1979,G1979)=1,MAX($C$4:C1978)+1,""))</f>
        <v>1864</v>
      </c>
      <c r="D1979" s="44">
        <v>1976</v>
      </c>
      <c r="E1979" s="50" t="s">
        <v>5934</v>
      </c>
      <c r="F1979" s="50" t="s">
        <v>10445</v>
      </c>
      <c r="G1979" s="50" t="s">
        <v>1165</v>
      </c>
      <c r="H1979" s="50" t="s">
        <v>5935</v>
      </c>
      <c r="I1979" s="50" t="s">
        <v>2388</v>
      </c>
      <c r="J1979" s="50">
        <v>2050807</v>
      </c>
      <c r="K1979" s="50" t="s">
        <v>7</v>
      </c>
      <c r="L1979" s="50" t="s">
        <v>9</v>
      </c>
      <c r="M1979" s="50" t="s">
        <v>3858</v>
      </c>
      <c r="N1979" s="50" t="s">
        <v>6261</v>
      </c>
      <c r="O1979" s="50">
        <v>994146</v>
      </c>
      <c r="P1979" s="50" t="s">
        <v>7152</v>
      </c>
      <c r="Q1979" s="50" t="s">
        <v>106</v>
      </c>
      <c r="R1979" s="50" t="s">
        <v>10</v>
      </c>
      <c r="S1979" s="50" t="s">
        <v>10446</v>
      </c>
      <c r="T1979" s="4" t="s">
        <v>10447</v>
      </c>
      <c r="U1979" s="4">
        <v>0.86199999999999999</v>
      </c>
    </row>
    <row r="1980" spans="1:21" x14ac:dyDescent="0.25">
      <c r="A1980" s="44">
        <f>IF(IF(Helper_2!$C$3&lt;&gt;"",COUNTIF(G1980:H1980,"*"&amp;Helper_2!$C$3&amp;"*"),0)&gt;0,MAX($A$4:A1979)+1,0)</f>
        <v>0</v>
      </c>
      <c r="B1980" s="44">
        <v>1977</v>
      </c>
      <c r="C1980" s="44">
        <f>IF(E1980="","",IF(COUNTIF($G$4:G1980,G1980)=1,MAX($C$4:C1979)+1,""))</f>
        <v>1865</v>
      </c>
      <c r="D1980" s="44">
        <v>1977</v>
      </c>
      <c r="E1980" s="50" t="s">
        <v>5929</v>
      </c>
      <c r="F1980" s="50" t="s">
        <v>10439</v>
      </c>
      <c r="G1980" s="50" t="s">
        <v>1163</v>
      </c>
      <c r="H1980" s="50" t="s">
        <v>5930</v>
      </c>
      <c r="I1980" s="50" t="s">
        <v>2388</v>
      </c>
      <c r="J1980" s="50">
        <v>2048015</v>
      </c>
      <c r="K1980" s="50" t="s">
        <v>7</v>
      </c>
      <c r="L1980" s="50" t="s">
        <v>9</v>
      </c>
      <c r="M1980" s="50" t="s">
        <v>143</v>
      </c>
      <c r="N1980" s="50" t="s">
        <v>6272</v>
      </c>
      <c r="O1980" s="50">
        <v>965036</v>
      </c>
      <c r="P1980" s="50" t="s">
        <v>6485</v>
      </c>
      <c r="Q1980" s="50" t="s">
        <v>5931</v>
      </c>
      <c r="R1980" s="50" t="s">
        <v>15</v>
      </c>
      <c r="S1980" s="50" t="s">
        <v>10440</v>
      </c>
      <c r="T1980" s="4" t="s">
        <v>10441</v>
      </c>
      <c r="U1980" s="4">
        <v>0.184</v>
      </c>
    </row>
    <row r="1981" spans="1:21" x14ac:dyDescent="0.25">
      <c r="A1981" s="44">
        <f>IF(IF(Helper_2!$C$3&lt;&gt;"",COUNTIF(G1981:H1981,"*"&amp;Helper_2!$C$3&amp;"*"),0)&gt;0,MAX($A$4:A1980)+1,0)</f>
        <v>0</v>
      </c>
      <c r="B1981" s="44">
        <v>1978</v>
      </c>
      <c r="C1981" s="44">
        <f>IF(E1981="","",IF(COUNTIF($G$4:G1981,G1981)=1,MAX($C$4:C1980)+1,""))</f>
        <v>1866</v>
      </c>
      <c r="D1981" s="44">
        <v>1978</v>
      </c>
      <c r="E1981" s="50" t="s">
        <v>5936</v>
      </c>
      <c r="F1981" s="50" t="s">
        <v>10448</v>
      </c>
      <c r="G1981" s="50" t="s">
        <v>1166</v>
      </c>
      <c r="H1981" s="50" t="s">
        <v>5937</v>
      </c>
      <c r="I1981" s="50" t="s">
        <v>2388</v>
      </c>
      <c r="J1981" s="50">
        <v>2038653</v>
      </c>
      <c r="K1981" s="50" t="s">
        <v>7</v>
      </c>
      <c r="L1981" s="50" t="s">
        <v>9</v>
      </c>
      <c r="M1981" s="50" t="s">
        <v>3859</v>
      </c>
      <c r="N1981" s="50" t="s">
        <v>6263</v>
      </c>
      <c r="O1981" s="50">
        <v>956430</v>
      </c>
      <c r="P1981" s="50" t="s">
        <v>6574</v>
      </c>
      <c r="Q1981" s="50" t="s">
        <v>5938</v>
      </c>
      <c r="R1981" s="50" t="s">
        <v>15</v>
      </c>
      <c r="S1981" s="50" t="s">
        <v>10449</v>
      </c>
      <c r="T1981" s="4" t="s">
        <v>10450</v>
      </c>
      <c r="U1981" s="4">
        <v>0.30499999999999999</v>
      </c>
    </row>
    <row r="1982" spans="1:21" x14ac:dyDescent="0.25">
      <c r="A1982" s="44">
        <f>IF(IF(Helper_2!$C$3&lt;&gt;"",COUNTIF(G1982:H1982,"*"&amp;Helper_2!$C$3&amp;"*"),0)&gt;0,MAX($A$4:A1981)+1,0)</f>
        <v>0</v>
      </c>
      <c r="B1982" s="44">
        <v>1979</v>
      </c>
      <c r="C1982" s="44" t="str">
        <f>IF(E1982="","",IF(COUNTIF($G$4:G1982,G1982)=1,MAX($C$4:C1981)+1,""))</f>
        <v/>
      </c>
      <c r="D1982" s="44">
        <v>1979</v>
      </c>
      <c r="E1982" s="50" t="s">
        <v>6771</v>
      </c>
      <c r="F1982" s="50" t="s">
        <v>10423</v>
      </c>
      <c r="G1982" s="50" t="s">
        <v>6772</v>
      </c>
      <c r="H1982" s="50" t="s">
        <v>6773</v>
      </c>
      <c r="I1982" s="50" t="s">
        <v>2388</v>
      </c>
      <c r="J1982" s="50">
        <v>2025552</v>
      </c>
      <c r="K1982" s="50" t="s">
        <v>7</v>
      </c>
      <c r="L1982" s="50" t="s">
        <v>2661</v>
      </c>
      <c r="M1982" s="50" t="s">
        <v>6774</v>
      </c>
      <c r="N1982" s="50" t="s">
        <v>6261</v>
      </c>
      <c r="O1982" s="50">
        <v>994146</v>
      </c>
      <c r="P1982" s="50" t="s">
        <v>7152</v>
      </c>
      <c r="Q1982" s="50" t="s">
        <v>70</v>
      </c>
      <c r="R1982" s="50" t="s">
        <v>10</v>
      </c>
      <c r="S1982" s="50" t="s">
        <v>10424</v>
      </c>
      <c r="T1982" s="4" t="s">
        <v>10425</v>
      </c>
      <c r="U1982" s="4">
        <v>0.11799999999999999</v>
      </c>
    </row>
    <row r="1983" spans="1:21" x14ac:dyDescent="0.25">
      <c r="A1983" s="44">
        <f>IF(IF(Helper_2!$C$3&lt;&gt;"",COUNTIF(G1983:H1983,"*"&amp;Helper_2!$C$3&amp;"*"),0)&gt;0,MAX($A$4:A1982)+1,0)</f>
        <v>0</v>
      </c>
      <c r="B1983" s="44">
        <v>1980</v>
      </c>
      <c r="C1983" s="44">
        <f>IF(E1983="","",IF(COUNTIF($G$4:G1983,G1983)=1,MAX($C$4:C1982)+1,""))</f>
        <v>1867</v>
      </c>
      <c r="D1983" s="44">
        <v>1980</v>
      </c>
      <c r="E1983" s="50" t="s">
        <v>5920</v>
      </c>
      <c r="F1983" s="50" t="s">
        <v>10420</v>
      </c>
      <c r="G1983" s="50" t="s">
        <v>1160</v>
      </c>
      <c r="H1983" s="50" t="s">
        <v>5921</v>
      </c>
      <c r="I1983" s="50" t="s">
        <v>2388</v>
      </c>
      <c r="J1983" s="50">
        <v>2016920</v>
      </c>
      <c r="K1983" s="50" t="s">
        <v>7</v>
      </c>
      <c r="L1983" s="50" t="s">
        <v>9</v>
      </c>
      <c r="M1983" s="50" t="s">
        <v>3856</v>
      </c>
      <c r="N1983" s="50" t="s">
        <v>6272</v>
      </c>
      <c r="O1983" s="50">
        <v>965036</v>
      </c>
      <c r="P1983" s="50" t="s">
        <v>6485</v>
      </c>
      <c r="Q1983" s="50" t="s">
        <v>5922</v>
      </c>
      <c r="R1983" s="50" t="s">
        <v>15</v>
      </c>
      <c r="S1983" s="50" t="s">
        <v>10421</v>
      </c>
      <c r="T1983" s="4" t="s">
        <v>10422</v>
      </c>
      <c r="U1983" s="4">
        <v>0.6</v>
      </c>
    </row>
    <row r="1984" spans="1:21" x14ac:dyDescent="0.25">
      <c r="A1984" s="44">
        <f>IF(IF(Helper_2!$C$3&lt;&gt;"",COUNTIF(G1984:H1984,"*"&amp;Helper_2!$C$3&amp;"*"),0)&gt;0,MAX($A$4:A1983)+1,0)</f>
        <v>0</v>
      </c>
      <c r="B1984" s="44">
        <v>1981</v>
      </c>
      <c r="C1984" s="44" t="str">
        <f>IF(E1984="","",IF(COUNTIF($G$4:G1984,G1984)=1,MAX($C$4:C1983)+1,""))</f>
        <v/>
      </c>
      <c r="D1984" s="44">
        <v>1981</v>
      </c>
      <c r="E1984" s="50" t="s">
        <v>5911</v>
      </c>
      <c r="F1984" s="50" t="s">
        <v>10406</v>
      </c>
      <c r="G1984" s="50" t="s">
        <v>1157</v>
      </c>
      <c r="H1984" s="50" t="s">
        <v>5909</v>
      </c>
      <c r="I1984" s="50" t="s">
        <v>2388</v>
      </c>
      <c r="J1984" s="50">
        <v>2011852</v>
      </c>
      <c r="K1984" s="50" t="s">
        <v>7</v>
      </c>
      <c r="L1984" s="50" t="s">
        <v>9</v>
      </c>
      <c r="M1984" s="50" t="s">
        <v>3853</v>
      </c>
      <c r="N1984" s="50" t="s">
        <v>6313</v>
      </c>
      <c r="O1984" s="50">
        <v>1087790</v>
      </c>
      <c r="P1984" s="50" t="s">
        <v>6570</v>
      </c>
      <c r="Q1984" s="50" t="s">
        <v>97</v>
      </c>
      <c r="R1984" s="50" t="s">
        <v>15</v>
      </c>
      <c r="S1984" s="50" t="s">
        <v>11974</v>
      </c>
      <c r="T1984" s="4" t="s">
        <v>10407</v>
      </c>
      <c r="U1984" s="4">
        <v>0.49</v>
      </c>
    </row>
    <row r="1985" spans="1:21" x14ac:dyDescent="0.25">
      <c r="A1985" s="44">
        <f>IF(IF(Helper_2!$C$3&lt;&gt;"",COUNTIF(G1985:H1985,"*"&amp;Helper_2!$C$3&amp;"*"),0)&gt;0,MAX($A$4:A1984)+1,0)</f>
        <v>0</v>
      </c>
      <c r="B1985" s="44">
        <v>1982</v>
      </c>
      <c r="C1985" s="44">
        <f>IF(E1985="","",IF(COUNTIF($G$4:G1985,G1985)=1,MAX($C$4:C1984)+1,""))</f>
        <v>1868</v>
      </c>
      <c r="D1985" s="44">
        <v>1982</v>
      </c>
      <c r="E1985" s="50" t="s">
        <v>4565</v>
      </c>
      <c r="F1985" s="50" t="s">
        <v>8194</v>
      </c>
      <c r="G1985" s="50" t="s">
        <v>2975</v>
      </c>
      <c r="H1985" s="50" t="s">
        <v>2975</v>
      </c>
      <c r="I1985" s="50" t="s">
        <v>2389</v>
      </c>
      <c r="J1985" s="50">
        <v>2011210</v>
      </c>
      <c r="K1985" s="50" t="s">
        <v>7</v>
      </c>
      <c r="L1985" s="50" t="s">
        <v>2661</v>
      </c>
      <c r="M1985" s="50" t="s">
        <v>143</v>
      </c>
      <c r="N1985" s="50" t="s">
        <v>6272</v>
      </c>
      <c r="O1985" s="50">
        <v>1020771</v>
      </c>
      <c r="P1985" s="50" t="s">
        <v>7161</v>
      </c>
      <c r="Q1985" s="50" t="s">
        <v>2976</v>
      </c>
      <c r="R1985" s="50" t="s">
        <v>15</v>
      </c>
      <c r="S1985" s="50" t="s">
        <v>8195</v>
      </c>
      <c r="T1985" s="4" t="s">
        <v>8195</v>
      </c>
      <c r="U1985" s="4">
        <v>2.6</v>
      </c>
    </row>
    <row r="1986" spans="1:21" x14ac:dyDescent="0.25">
      <c r="A1986" s="44">
        <f>IF(IF(Helper_2!$C$3&lt;&gt;"",COUNTIF(G1986:H1986,"*"&amp;Helper_2!$C$3&amp;"*"),0)&gt;0,MAX($A$4:A1985)+1,0)</f>
        <v>0</v>
      </c>
      <c r="B1986" s="44">
        <v>1983</v>
      </c>
      <c r="C1986" s="44">
        <f>IF(E1986="","",IF(COUNTIF($G$4:G1986,G1986)=1,MAX($C$4:C1985)+1,""))</f>
        <v>1869</v>
      </c>
      <c r="D1986" s="44">
        <v>1983</v>
      </c>
      <c r="E1986" s="50" t="s">
        <v>4671</v>
      </c>
      <c r="F1986" s="50" t="s">
        <v>8362</v>
      </c>
      <c r="G1986" s="50" t="s">
        <v>3038</v>
      </c>
      <c r="H1986" s="50" t="s">
        <v>3038</v>
      </c>
      <c r="I1986" s="50" t="s">
        <v>2389</v>
      </c>
      <c r="J1986" s="50">
        <v>2011183</v>
      </c>
      <c r="K1986" s="50" t="s">
        <v>7</v>
      </c>
      <c r="L1986" s="50" t="s">
        <v>2661</v>
      </c>
      <c r="M1986" s="50" t="s">
        <v>143</v>
      </c>
      <c r="N1986" s="50" t="s">
        <v>6272</v>
      </c>
      <c r="O1986" s="50">
        <v>1036807</v>
      </c>
      <c r="P1986" s="50" t="s">
        <v>7165</v>
      </c>
      <c r="Q1986" s="50" t="s">
        <v>4672</v>
      </c>
      <c r="R1986" s="50" t="s">
        <v>10</v>
      </c>
      <c r="S1986" s="50" t="s">
        <v>8363</v>
      </c>
      <c r="T1986" s="4" t="s">
        <v>8364</v>
      </c>
      <c r="U1986" s="4">
        <v>3.6999999999999998E-2</v>
      </c>
    </row>
    <row r="1987" spans="1:21" x14ac:dyDescent="0.25">
      <c r="A1987" s="44">
        <f>IF(IF(Helper_2!$C$3&lt;&gt;"",COUNTIF(G1987:H1987,"*"&amp;Helper_2!$C$3&amp;"*"),0)&gt;0,MAX($A$4:A1986)+1,0)</f>
        <v>0</v>
      </c>
      <c r="B1987" s="44">
        <v>1984</v>
      </c>
      <c r="C1987" s="44">
        <f>IF(E1987="","",IF(COUNTIF($G$4:G1987,G1987)=1,MAX($C$4:C1986)+1,""))</f>
        <v>1870</v>
      </c>
      <c r="D1987" s="44">
        <v>1984</v>
      </c>
      <c r="E1987" s="50" t="s">
        <v>4691</v>
      </c>
      <c r="F1987" s="50" t="s">
        <v>8402</v>
      </c>
      <c r="G1987" s="50" t="s">
        <v>1740</v>
      </c>
      <c r="H1987" s="50" t="s">
        <v>1740</v>
      </c>
      <c r="I1987" s="50" t="s">
        <v>2389</v>
      </c>
      <c r="J1987" s="50">
        <v>2002539</v>
      </c>
      <c r="K1987" s="50" t="s">
        <v>7</v>
      </c>
      <c r="L1987" s="50" t="s">
        <v>9</v>
      </c>
      <c r="M1987" s="50" t="s">
        <v>143</v>
      </c>
      <c r="N1987" s="50" t="s">
        <v>6272</v>
      </c>
      <c r="O1987" s="50">
        <v>1020771</v>
      </c>
      <c r="P1987" s="50" t="s">
        <v>7166</v>
      </c>
      <c r="Q1987" s="50" t="s">
        <v>4692</v>
      </c>
      <c r="R1987" s="50" t="s">
        <v>15</v>
      </c>
      <c r="S1987" s="50" t="s">
        <v>8403</v>
      </c>
      <c r="T1987" s="4" t="s">
        <v>8404</v>
      </c>
      <c r="U1987" s="4">
        <v>1.3</v>
      </c>
    </row>
    <row r="1988" spans="1:21" x14ac:dyDescent="0.25">
      <c r="A1988" s="44">
        <f>IF(IF(Helper_2!$C$3&lt;&gt;"",COUNTIF(G1988:H1988,"*"&amp;Helper_2!$C$3&amp;"*"),0)&gt;0,MAX($A$4:A1987)+1,0)</f>
        <v>0</v>
      </c>
      <c r="B1988" s="44">
        <v>1985</v>
      </c>
      <c r="C1988" s="44">
        <f>IF(E1988="","",IF(COUNTIF($G$4:G1988,G1988)=1,MAX($C$4:C1987)+1,""))</f>
        <v>1871</v>
      </c>
      <c r="D1988" s="44">
        <v>1985</v>
      </c>
      <c r="E1988" s="50" t="s">
        <v>4713</v>
      </c>
      <c r="F1988" s="50" t="s">
        <v>8443</v>
      </c>
      <c r="G1988" s="50" t="s">
        <v>3073</v>
      </c>
      <c r="H1988" s="50" t="s">
        <v>3073</v>
      </c>
      <c r="I1988" s="50" t="s">
        <v>2389</v>
      </c>
      <c r="J1988" s="50">
        <v>2002507</v>
      </c>
      <c r="K1988" s="50" t="s">
        <v>7</v>
      </c>
      <c r="L1988" s="50" t="s">
        <v>2661</v>
      </c>
      <c r="M1988" s="50" t="s">
        <v>143</v>
      </c>
      <c r="N1988" s="50" t="s">
        <v>6272</v>
      </c>
      <c r="O1988" s="50">
        <v>1020771</v>
      </c>
      <c r="P1988" s="50" t="s">
        <v>7161</v>
      </c>
      <c r="Q1988" s="50" t="s">
        <v>4714</v>
      </c>
      <c r="R1988" s="50" t="s">
        <v>15</v>
      </c>
      <c r="S1988" s="50" t="s">
        <v>8444</v>
      </c>
      <c r="T1988" s="4" t="s">
        <v>8445</v>
      </c>
      <c r="U1988" s="4">
        <v>1.3</v>
      </c>
    </row>
    <row r="1989" spans="1:21" x14ac:dyDescent="0.25">
      <c r="A1989" s="44">
        <f>IF(IF(Helper_2!$C$3&lt;&gt;"",COUNTIF(G1989:H1989,"*"&amp;Helper_2!$C$3&amp;"*"),0)&gt;0,MAX($A$4:A1988)+1,0)</f>
        <v>0</v>
      </c>
      <c r="B1989" s="44">
        <v>1986</v>
      </c>
      <c r="C1989" s="44">
        <f>IF(E1989="","",IF(COUNTIF($G$4:G1989,G1989)=1,MAX($C$4:C1988)+1,""))</f>
        <v>1872</v>
      </c>
      <c r="D1989" s="44">
        <v>1986</v>
      </c>
      <c r="E1989" s="50" t="s">
        <v>4559</v>
      </c>
      <c r="F1989" s="50" t="s">
        <v>8182</v>
      </c>
      <c r="G1989" s="50" t="s">
        <v>1655</v>
      </c>
      <c r="H1989" s="50" t="s">
        <v>1655</v>
      </c>
      <c r="I1989" s="50" t="s">
        <v>2389</v>
      </c>
      <c r="J1989" s="50">
        <v>2002504</v>
      </c>
      <c r="K1989" s="50" t="s">
        <v>7</v>
      </c>
      <c r="L1989" s="50" t="s">
        <v>9</v>
      </c>
      <c r="M1989" s="50" t="s">
        <v>143</v>
      </c>
      <c r="N1989" s="50" t="s">
        <v>6272</v>
      </c>
      <c r="O1989" s="50">
        <v>1020771</v>
      </c>
      <c r="P1989" s="50" t="s">
        <v>7161</v>
      </c>
      <c r="Q1989" s="50" t="s">
        <v>510</v>
      </c>
      <c r="R1989" s="50" t="s">
        <v>15</v>
      </c>
      <c r="S1989" s="50" t="s">
        <v>8183</v>
      </c>
      <c r="T1989" s="4" t="s">
        <v>8184</v>
      </c>
      <c r="U1989" s="4">
        <v>1.3</v>
      </c>
    </row>
    <row r="1990" spans="1:21" x14ac:dyDescent="0.25">
      <c r="A1990" s="44">
        <f>IF(IF(Helper_2!$C$3&lt;&gt;"",COUNTIF(G1990:H1990,"*"&amp;Helper_2!$C$3&amp;"*"),0)&gt;0,MAX($A$4:A1989)+1,0)</f>
        <v>0</v>
      </c>
      <c r="B1990" s="44">
        <v>1987</v>
      </c>
      <c r="C1990" s="44">
        <f>IF(E1990="","",IF(COUNTIF($G$4:G1990,G1990)=1,MAX($C$4:C1989)+1,""))</f>
        <v>1873</v>
      </c>
      <c r="D1990" s="44">
        <v>1987</v>
      </c>
      <c r="E1990" s="50" t="s">
        <v>4557</v>
      </c>
      <c r="F1990" s="50" t="s">
        <v>8179</v>
      </c>
      <c r="G1990" s="50" t="s">
        <v>2969</v>
      </c>
      <c r="H1990" s="50" t="s">
        <v>2969</v>
      </c>
      <c r="I1990" s="50" t="s">
        <v>2389</v>
      </c>
      <c r="J1990" s="50">
        <v>2002500</v>
      </c>
      <c r="K1990" s="50" t="s">
        <v>7</v>
      </c>
      <c r="L1990" s="50" t="s">
        <v>2661</v>
      </c>
      <c r="M1990" s="50" t="s">
        <v>143</v>
      </c>
      <c r="N1990" s="50" t="s">
        <v>6272</v>
      </c>
      <c r="O1990" s="50">
        <v>1020771</v>
      </c>
      <c r="P1990" s="50" t="s">
        <v>7161</v>
      </c>
      <c r="Q1990" s="50" t="s">
        <v>4558</v>
      </c>
      <c r="R1990" s="50" t="s">
        <v>15</v>
      </c>
      <c r="S1990" s="50" t="s">
        <v>8180</v>
      </c>
      <c r="T1990" s="4" t="s">
        <v>8181</v>
      </c>
      <c r="U1990" s="4">
        <v>0.6</v>
      </c>
    </row>
    <row r="1991" spans="1:21" x14ac:dyDescent="0.25">
      <c r="A1991" s="44">
        <f>IF(IF(Helper_2!$C$3&lt;&gt;"",COUNTIF(G1991:H1991,"*"&amp;Helper_2!$C$3&amp;"*"),0)&gt;0,MAX($A$4:A1990)+1,0)</f>
        <v>0</v>
      </c>
      <c r="B1991" s="44">
        <v>1988</v>
      </c>
      <c r="C1991" s="44">
        <f>IF(E1991="","",IF(COUNTIF($G$4:G1991,G1991)=1,MAX($C$4:C1990)+1,""))</f>
        <v>1874</v>
      </c>
      <c r="D1991" s="44">
        <v>1988</v>
      </c>
      <c r="E1991" s="50" t="s">
        <v>4708</v>
      </c>
      <c r="F1991" s="50" t="s">
        <v>8435</v>
      </c>
      <c r="G1991" s="50" t="s">
        <v>3071</v>
      </c>
      <c r="H1991" s="50" t="s">
        <v>3071</v>
      </c>
      <c r="I1991" s="50" t="s">
        <v>2389</v>
      </c>
      <c r="J1991" s="50">
        <v>2002472</v>
      </c>
      <c r="K1991" s="50" t="s">
        <v>7</v>
      </c>
      <c r="L1991" s="50" t="s">
        <v>2661</v>
      </c>
      <c r="M1991" s="50" t="s">
        <v>143</v>
      </c>
      <c r="N1991" s="50" t="s">
        <v>6272</v>
      </c>
      <c r="O1991" s="50">
        <v>1036807</v>
      </c>
      <c r="P1991" s="50" t="s">
        <v>7160</v>
      </c>
      <c r="Q1991" s="50" t="s">
        <v>4709</v>
      </c>
      <c r="R1991" s="50" t="s">
        <v>10</v>
      </c>
      <c r="S1991" s="50" t="s">
        <v>8436</v>
      </c>
      <c r="T1991" s="4" t="s">
        <v>8437</v>
      </c>
      <c r="U1991" s="4">
        <v>0.10100000000000001</v>
      </c>
    </row>
    <row r="1992" spans="1:21" x14ac:dyDescent="0.25">
      <c r="A1992" s="44">
        <f>IF(IF(Helper_2!$C$3&lt;&gt;"",COUNTIF(G1992:H1992,"*"&amp;Helper_2!$C$3&amp;"*"),0)&gt;0,MAX($A$4:A1991)+1,0)</f>
        <v>0</v>
      </c>
      <c r="B1992" s="44">
        <v>1989</v>
      </c>
      <c r="C1992" s="44">
        <f>IF(E1992="","",IF(COUNTIF($G$4:G1992,G1992)=1,MAX($C$4:C1991)+1,""))</f>
        <v>1875</v>
      </c>
      <c r="D1992" s="44">
        <v>1989</v>
      </c>
      <c r="E1992" s="50" t="s">
        <v>4777</v>
      </c>
      <c r="F1992" s="50" t="s">
        <v>8544</v>
      </c>
      <c r="G1992" s="50" t="s">
        <v>3105</v>
      </c>
      <c r="H1992" s="50" t="s">
        <v>3105</v>
      </c>
      <c r="I1992" s="50" t="s">
        <v>2389</v>
      </c>
      <c r="J1992" s="50">
        <v>2002466</v>
      </c>
      <c r="K1992" s="50" t="s">
        <v>7</v>
      </c>
      <c r="L1992" s="50" t="s">
        <v>2661</v>
      </c>
      <c r="M1992" s="50" t="s">
        <v>143</v>
      </c>
      <c r="N1992" s="50" t="s">
        <v>6272</v>
      </c>
      <c r="O1992" s="50">
        <v>1036807</v>
      </c>
      <c r="P1992" s="50" t="s">
        <v>7160</v>
      </c>
      <c r="Q1992" s="50" t="s">
        <v>4778</v>
      </c>
      <c r="R1992" s="50" t="s">
        <v>10</v>
      </c>
      <c r="S1992" s="50" t="s">
        <v>8545</v>
      </c>
      <c r="T1992" s="4" t="s">
        <v>8546</v>
      </c>
      <c r="U1992" s="4">
        <v>0.10100000000000001</v>
      </c>
    </row>
    <row r="1993" spans="1:21" x14ac:dyDescent="0.25">
      <c r="A1993" s="44">
        <f>IF(IF(Helper_2!$C$3&lt;&gt;"",COUNTIF(G1993:H1993,"*"&amp;Helper_2!$C$3&amp;"*"),0)&gt;0,MAX($A$4:A1992)+1,0)</f>
        <v>0</v>
      </c>
      <c r="B1993" s="44">
        <v>1990</v>
      </c>
      <c r="C1993" s="44">
        <f>IF(E1993="","",IF(COUNTIF($G$4:G1993,G1993)=1,MAX($C$4:C1992)+1,""))</f>
        <v>1876</v>
      </c>
      <c r="D1993" s="44">
        <v>1990</v>
      </c>
      <c r="E1993" s="50" t="s">
        <v>4775</v>
      </c>
      <c r="F1993" s="50" t="s">
        <v>8541</v>
      </c>
      <c r="G1993" s="50" t="s">
        <v>3104</v>
      </c>
      <c r="H1993" s="50" t="s">
        <v>3104</v>
      </c>
      <c r="I1993" s="50" t="s">
        <v>2389</v>
      </c>
      <c r="J1993" s="50">
        <v>2002461</v>
      </c>
      <c r="K1993" s="50" t="s">
        <v>7</v>
      </c>
      <c r="L1993" s="50" t="s">
        <v>2661</v>
      </c>
      <c r="M1993" s="50" t="s">
        <v>143</v>
      </c>
      <c r="N1993" s="50" t="s">
        <v>6272</v>
      </c>
      <c r="O1993" s="50">
        <v>1036807</v>
      </c>
      <c r="P1993" s="50" t="s">
        <v>7169</v>
      </c>
      <c r="Q1993" s="50" t="s">
        <v>4776</v>
      </c>
      <c r="R1993" s="50" t="s">
        <v>15</v>
      </c>
      <c r="S1993" s="50" t="s">
        <v>8542</v>
      </c>
      <c r="T1993" s="4" t="s">
        <v>8543</v>
      </c>
      <c r="U1993" s="4">
        <v>0.65</v>
      </c>
    </row>
    <row r="1994" spans="1:21" x14ac:dyDescent="0.25">
      <c r="A1994" s="44">
        <f>IF(IF(Helper_2!$C$3&lt;&gt;"",COUNTIF(G1994:H1994,"*"&amp;Helper_2!$C$3&amp;"*"),0)&gt;0,MAX($A$4:A1993)+1,0)</f>
        <v>0</v>
      </c>
      <c r="B1994" s="44">
        <v>1991</v>
      </c>
      <c r="C1994" s="44">
        <f>IF(E1994="","",IF(COUNTIF($G$4:G1994,G1994)=1,MAX($C$4:C1993)+1,""))</f>
        <v>1877</v>
      </c>
      <c r="D1994" s="44">
        <v>1991</v>
      </c>
      <c r="E1994" s="50" t="s">
        <v>4710</v>
      </c>
      <c r="F1994" s="50" t="s">
        <v>8438</v>
      </c>
      <c r="G1994" s="50" t="s">
        <v>3072</v>
      </c>
      <c r="H1994" s="50" t="s">
        <v>3072</v>
      </c>
      <c r="I1994" s="50" t="s">
        <v>2389</v>
      </c>
      <c r="J1994" s="50">
        <v>2002450</v>
      </c>
      <c r="K1994" s="50" t="s">
        <v>7</v>
      </c>
      <c r="L1994" s="50" t="s">
        <v>2661</v>
      </c>
      <c r="M1994" s="50" t="s">
        <v>143</v>
      </c>
      <c r="N1994" s="50" t="s">
        <v>6272</v>
      </c>
      <c r="O1994" s="50">
        <v>1036807</v>
      </c>
      <c r="P1994" s="50" t="s">
        <v>7160</v>
      </c>
      <c r="Q1994" s="50" t="s">
        <v>4711</v>
      </c>
      <c r="R1994" s="50" t="s">
        <v>15</v>
      </c>
      <c r="S1994" s="50" t="s">
        <v>8439</v>
      </c>
      <c r="T1994" s="4" t="s">
        <v>8440</v>
      </c>
      <c r="U1994" s="4" t="s">
        <v>143</v>
      </c>
    </row>
    <row r="1995" spans="1:21" x14ac:dyDescent="0.25">
      <c r="A1995" s="44">
        <f>IF(IF(Helper_2!$C$3&lt;&gt;"",COUNTIF(G1995:H1995,"*"&amp;Helper_2!$C$3&amp;"*"),0)&gt;0,MAX($A$4:A1994)+1,0)</f>
        <v>0</v>
      </c>
      <c r="B1995" s="44">
        <v>1992</v>
      </c>
      <c r="C1995" s="44">
        <f>IF(E1995="","",IF(COUNTIF($G$4:G1995,G1995)=1,MAX($C$4:C1994)+1,""))</f>
        <v>1878</v>
      </c>
      <c r="D1995" s="44">
        <v>1992</v>
      </c>
      <c r="E1995" s="50" t="s">
        <v>4773</v>
      </c>
      <c r="F1995" s="50" t="s">
        <v>8538</v>
      </c>
      <c r="G1995" s="50" t="s">
        <v>3103</v>
      </c>
      <c r="H1995" s="50" t="s">
        <v>3103</v>
      </c>
      <c r="I1995" s="50" t="s">
        <v>2389</v>
      </c>
      <c r="J1995" s="50">
        <v>2002445</v>
      </c>
      <c r="K1995" s="50" t="s">
        <v>7</v>
      </c>
      <c r="L1995" s="50" t="s">
        <v>2661</v>
      </c>
      <c r="M1995" s="50" t="s">
        <v>143</v>
      </c>
      <c r="N1995" s="50" t="s">
        <v>6272</v>
      </c>
      <c r="O1995" s="50">
        <v>1036807</v>
      </c>
      <c r="P1995" s="50" t="s">
        <v>7160</v>
      </c>
      <c r="Q1995" s="50" t="s">
        <v>4774</v>
      </c>
      <c r="R1995" s="50" t="s">
        <v>15</v>
      </c>
      <c r="S1995" s="50" t="s">
        <v>8539</v>
      </c>
      <c r="T1995" s="4" t="s">
        <v>8540</v>
      </c>
      <c r="U1995" s="4" t="s">
        <v>143</v>
      </c>
    </row>
    <row r="1996" spans="1:21" x14ac:dyDescent="0.25">
      <c r="A1996" s="44">
        <f>IF(IF(Helper_2!$C$3&lt;&gt;"",COUNTIF(G1996:H1996,"*"&amp;Helper_2!$C$3&amp;"*"),0)&gt;0,MAX($A$4:A1995)+1,0)</f>
        <v>0</v>
      </c>
      <c r="B1996" s="44">
        <v>1993</v>
      </c>
      <c r="C1996" s="44">
        <f>IF(E1996="","",IF(COUNTIF($G$4:G1996,G1996)=1,MAX($C$4:C1995)+1,""))</f>
        <v>1879</v>
      </c>
      <c r="D1996" s="44">
        <v>1993</v>
      </c>
      <c r="E1996" s="50" t="s">
        <v>4771</v>
      </c>
      <c r="F1996" s="50" t="s">
        <v>8535</v>
      </c>
      <c r="G1996" s="50" t="s">
        <v>3102</v>
      </c>
      <c r="H1996" s="50" t="s">
        <v>3102</v>
      </c>
      <c r="I1996" s="50" t="s">
        <v>2389</v>
      </c>
      <c r="J1996" s="50">
        <v>2002442</v>
      </c>
      <c r="K1996" s="50" t="s">
        <v>7</v>
      </c>
      <c r="L1996" s="50" t="s">
        <v>2661</v>
      </c>
      <c r="M1996" s="50" t="s">
        <v>143</v>
      </c>
      <c r="N1996" s="50" t="s">
        <v>6272</v>
      </c>
      <c r="O1996" s="50">
        <v>1036807</v>
      </c>
      <c r="P1996" s="50" t="s">
        <v>7160</v>
      </c>
      <c r="Q1996" s="50" t="s">
        <v>4772</v>
      </c>
      <c r="R1996" s="50" t="s">
        <v>15</v>
      </c>
      <c r="S1996" s="50" t="s">
        <v>8536</v>
      </c>
      <c r="T1996" s="4" t="s">
        <v>8537</v>
      </c>
      <c r="U1996" s="4" t="s">
        <v>143</v>
      </c>
    </row>
    <row r="1997" spans="1:21" x14ac:dyDescent="0.25">
      <c r="A1997" s="44">
        <f>IF(IF(Helper_2!$C$3&lt;&gt;"",COUNTIF(G1997:H1997,"*"&amp;Helper_2!$C$3&amp;"*"),0)&gt;0,MAX($A$4:A1996)+1,0)</f>
        <v>0</v>
      </c>
      <c r="B1997" s="44">
        <v>1994</v>
      </c>
      <c r="C1997" s="44">
        <f>IF(E1997="","",IF(COUNTIF($G$4:G1997,G1997)=1,MAX($C$4:C1996)+1,""))</f>
        <v>1880</v>
      </c>
      <c r="D1997" s="44">
        <v>1994</v>
      </c>
      <c r="E1997" s="50" t="s">
        <v>4546</v>
      </c>
      <c r="F1997" s="50" t="s">
        <v>8158</v>
      </c>
      <c r="G1997" s="50" t="s">
        <v>2968</v>
      </c>
      <c r="H1997" s="50" t="s">
        <v>2968</v>
      </c>
      <c r="I1997" s="50" t="s">
        <v>2389</v>
      </c>
      <c r="J1997" s="50">
        <v>2002437</v>
      </c>
      <c r="K1997" s="50" t="s">
        <v>7</v>
      </c>
      <c r="L1997" s="50" t="s">
        <v>2661</v>
      </c>
      <c r="M1997" s="50" t="s">
        <v>143</v>
      </c>
      <c r="N1997" s="50" t="s">
        <v>6272</v>
      </c>
      <c r="O1997" s="50">
        <v>1036807</v>
      </c>
      <c r="P1997" s="50" t="s">
        <v>7160</v>
      </c>
      <c r="Q1997" s="50" t="s">
        <v>4547</v>
      </c>
      <c r="R1997" s="50" t="s">
        <v>10</v>
      </c>
      <c r="S1997" s="50" t="s">
        <v>8159</v>
      </c>
      <c r="T1997" s="4" t="s">
        <v>8160</v>
      </c>
      <c r="U1997" s="4">
        <v>2</v>
      </c>
    </row>
    <row r="1998" spans="1:21" x14ac:dyDescent="0.25">
      <c r="A1998" s="44">
        <f>IF(IF(Helper_2!$C$3&lt;&gt;"",COUNTIF(G1998:H1998,"*"&amp;Helper_2!$C$3&amp;"*"),0)&gt;0,MAX($A$4:A1997)+1,0)</f>
        <v>0</v>
      </c>
      <c r="B1998" s="44">
        <v>1995</v>
      </c>
      <c r="C1998" s="44">
        <f>IF(E1998="","",IF(COUNTIF($G$4:G1998,G1998)=1,MAX($C$4:C1997)+1,""))</f>
        <v>1881</v>
      </c>
      <c r="D1998" s="44">
        <v>1995</v>
      </c>
      <c r="E1998" s="50" t="s">
        <v>4544</v>
      </c>
      <c r="F1998" s="50" t="s">
        <v>8155</v>
      </c>
      <c r="G1998" s="50" t="s">
        <v>2967</v>
      </c>
      <c r="H1998" s="50" t="s">
        <v>2967</v>
      </c>
      <c r="I1998" s="50" t="s">
        <v>2389</v>
      </c>
      <c r="J1998" s="50">
        <v>2002426</v>
      </c>
      <c r="K1998" s="50" t="s">
        <v>7</v>
      </c>
      <c r="L1998" s="50" t="s">
        <v>2661</v>
      </c>
      <c r="M1998" s="50" t="s">
        <v>143</v>
      </c>
      <c r="N1998" s="50" t="s">
        <v>6272</v>
      </c>
      <c r="O1998" s="50">
        <v>1036807</v>
      </c>
      <c r="P1998" s="50" t="s">
        <v>7160</v>
      </c>
      <c r="Q1998" s="50" t="s">
        <v>4545</v>
      </c>
      <c r="R1998" s="50" t="s">
        <v>15</v>
      </c>
      <c r="S1998" s="50" t="s">
        <v>8156</v>
      </c>
      <c r="T1998" s="4" t="s">
        <v>8157</v>
      </c>
      <c r="U1998" s="4" t="s">
        <v>143</v>
      </c>
    </row>
    <row r="1999" spans="1:21" x14ac:dyDescent="0.25">
      <c r="A1999" s="44">
        <f>IF(IF(Helper_2!$C$3&lt;&gt;"",COUNTIF(G1999:H1999,"*"&amp;Helper_2!$C$3&amp;"*"),0)&gt;0,MAX($A$4:A1998)+1,0)</f>
        <v>0</v>
      </c>
      <c r="B1999" s="44">
        <v>1996</v>
      </c>
      <c r="C1999" s="44">
        <f>IF(E1999="","",IF(COUNTIF($G$4:G1999,G1999)=1,MAX($C$4:C1998)+1,""))</f>
        <v>1882</v>
      </c>
      <c r="D1999" s="44">
        <v>1996</v>
      </c>
      <c r="E1999" s="50" t="s">
        <v>4669</v>
      </c>
      <c r="F1999" s="50" t="s">
        <v>8359</v>
      </c>
      <c r="G1999" s="50" t="s">
        <v>3037</v>
      </c>
      <c r="H1999" s="50" t="s">
        <v>3037</v>
      </c>
      <c r="I1999" s="50" t="s">
        <v>2389</v>
      </c>
      <c r="J1999" s="50">
        <v>2002392</v>
      </c>
      <c r="K1999" s="50" t="s">
        <v>7</v>
      </c>
      <c r="L1999" s="50" t="s">
        <v>2661</v>
      </c>
      <c r="M1999" s="50" t="s">
        <v>143</v>
      </c>
      <c r="N1999" s="50" t="s">
        <v>6272</v>
      </c>
      <c r="O1999" s="50">
        <v>1036807</v>
      </c>
      <c r="P1999" s="50" t="s">
        <v>7160</v>
      </c>
      <c r="Q1999" s="50" t="s">
        <v>4670</v>
      </c>
      <c r="R1999" s="50" t="s">
        <v>15</v>
      </c>
      <c r="S1999" s="50" t="s">
        <v>8360</v>
      </c>
      <c r="T1999" s="4" t="s">
        <v>8361</v>
      </c>
      <c r="U1999" s="4" t="s">
        <v>143</v>
      </c>
    </row>
    <row r="2000" spans="1:21" x14ac:dyDescent="0.25">
      <c r="A2000" s="44">
        <f>IF(IF(Helper_2!$C$3&lt;&gt;"",COUNTIF(G2000:H2000,"*"&amp;Helper_2!$C$3&amp;"*"),0)&gt;0,MAX($A$4:A1999)+1,0)</f>
        <v>0</v>
      </c>
      <c r="B2000" s="44">
        <v>1997</v>
      </c>
      <c r="C2000" s="44">
        <f>IF(E2000="","",IF(COUNTIF($G$4:G2000,G2000)=1,MAX($C$4:C1999)+1,""))</f>
        <v>1883</v>
      </c>
      <c r="D2000" s="44">
        <v>1997</v>
      </c>
      <c r="E2000" s="50" t="s">
        <v>4703</v>
      </c>
      <c r="F2000" s="50" t="s">
        <v>8425</v>
      </c>
      <c r="G2000" s="50" t="s">
        <v>3068</v>
      </c>
      <c r="H2000" s="50" t="s">
        <v>3068</v>
      </c>
      <c r="I2000" s="50" t="s">
        <v>2389</v>
      </c>
      <c r="J2000" s="50">
        <v>2002330</v>
      </c>
      <c r="K2000" s="50" t="s">
        <v>7</v>
      </c>
      <c r="L2000" s="50" t="s">
        <v>2661</v>
      </c>
      <c r="M2000" s="50" t="s">
        <v>143</v>
      </c>
      <c r="N2000" s="50" t="s">
        <v>6272</v>
      </c>
      <c r="O2000" s="50">
        <v>1020771</v>
      </c>
      <c r="P2000" s="50" t="s">
        <v>7161</v>
      </c>
      <c r="Q2000" s="50" t="s">
        <v>3069</v>
      </c>
      <c r="R2000" s="50" t="s">
        <v>10</v>
      </c>
      <c r="S2000" s="50" t="s">
        <v>8426</v>
      </c>
      <c r="T2000" s="4" t="s">
        <v>8426</v>
      </c>
      <c r="U2000" s="4">
        <v>0.51300000000000001</v>
      </c>
    </row>
    <row r="2001" spans="1:21" x14ac:dyDescent="0.25">
      <c r="A2001" s="44">
        <f>IF(IF(Helper_2!$C$3&lt;&gt;"",COUNTIF(G2001:H2001,"*"&amp;Helper_2!$C$3&amp;"*"),0)&gt;0,MAX($A$4:A2000)+1,0)</f>
        <v>0</v>
      </c>
      <c r="B2001" s="44">
        <v>1998</v>
      </c>
      <c r="C2001" s="44">
        <f>IF(E2001="","",IF(COUNTIF($G$4:G2001,G2001)=1,MAX($C$4:C2000)+1,""))</f>
        <v>1884</v>
      </c>
      <c r="D2001" s="44">
        <v>1998</v>
      </c>
      <c r="E2001" s="50" t="s">
        <v>4699</v>
      </c>
      <c r="F2001" s="50" t="s">
        <v>8417</v>
      </c>
      <c r="G2001" s="50" t="s">
        <v>3060</v>
      </c>
      <c r="H2001" s="50" t="s">
        <v>3060</v>
      </c>
      <c r="I2001" s="50" t="s">
        <v>2389</v>
      </c>
      <c r="J2001" s="50">
        <v>2002319</v>
      </c>
      <c r="K2001" s="50" t="s">
        <v>7</v>
      </c>
      <c r="L2001" s="50" t="s">
        <v>9</v>
      </c>
      <c r="M2001" s="50" t="s">
        <v>143</v>
      </c>
      <c r="N2001" s="50" t="s">
        <v>6272</v>
      </c>
      <c r="O2001" s="50">
        <v>1020771</v>
      </c>
      <c r="P2001" s="50" t="s">
        <v>7161</v>
      </c>
      <c r="Q2001" s="50" t="s">
        <v>3061</v>
      </c>
      <c r="R2001" s="50" t="s">
        <v>10</v>
      </c>
      <c r="S2001" s="50" t="s">
        <v>8418</v>
      </c>
      <c r="T2001" s="4" t="s">
        <v>8418</v>
      </c>
      <c r="U2001" s="4">
        <v>0.05</v>
      </c>
    </row>
    <row r="2002" spans="1:21" x14ac:dyDescent="0.25">
      <c r="A2002" s="44">
        <f>IF(IF(Helper_2!$C$3&lt;&gt;"",COUNTIF(G2002:H2002,"*"&amp;Helper_2!$C$3&amp;"*"),0)&gt;0,MAX($A$4:A2001)+1,0)</f>
        <v>0</v>
      </c>
      <c r="B2002" s="44">
        <v>1999</v>
      </c>
      <c r="C2002" s="44">
        <f>IF(E2002="","",IF(COUNTIF($G$4:G2002,G2002)=1,MAX($C$4:C2001)+1,""))</f>
        <v>1885</v>
      </c>
      <c r="D2002" s="44">
        <v>1999</v>
      </c>
      <c r="E2002" s="50" t="s">
        <v>4698</v>
      </c>
      <c r="F2002" s="50" t="s">
        <v>8415</v>
      </c>
      <c r="G2002" s="50" t="s">
        <v>1743</v>
      </c>
      <c r="H2002" s="50" t="s">
        <v>1743</v>
      </c>
      <c r="I2002" s="50" t="s">
        <v>2389</v>
      </c>
      <c r="J2002" s="50">
        <v>2002300</v>
      </c>
      <c r="K2002" s="50" t="s">
        <v>7</v>
      </c>
      <c r="L2002" s="50" t="s">
        <v>9</v>
      </c>
      <c r="M2002" s="50" t="s">
        <v>143</v>
      </c>
      <c r="N2002" s="50" t="s">
        <v>6272</v>
      </c>
      <c r="O2002" s="50">
        <v>1020771</v>
      </c>
      <c r="P2002" s="50" t="s">
        <v>7161</v>
      </c>
      <c r="Q2002" s="50" t="s">
        <v>3059</v>
      </c>
      <c r="R2002" s="50" t="s">
        <v>10</v>
      </c>
      <c r="S2002" s="50" t="s">
        <v>8416</v>
      </c>
      <c r="T2002" s="4" t="s">
        <v>8416</v>
      </c>
      <c r="U2002" s="4">
        <v>0.504</v>
      </c>
    </row>
    <row r="2003" spans="1:21" x14ac:dyDescent="0.25">
      <c r="A2003" s="44">
        <f>IF(IF(Helper_2!$C$3&lt;&gt;"",COUNTIF(G2003:H2003,"*"&amp;Helper_2!$C$3&amp;"*"),0)&gt;0,MAX($A$4:A2002)+1,0)</f>
        <v>0</v>
      </c>
      <c r="B2003" s="44">
        <v>2000</v>
      </c>
      <c r="C2003" s="44">
        <f>IF(E2003="","",IF(COUNTIF($G$4:G2003,G2003)=1,MAX($C$4:C2002)+1,""))</f>
        <v>1886</v>
      </c>
      <c r="D2003" s="44">
        <v>2000</v>
      </c>
      <c r="E2003" s="50" t="s">
        <v>4697</v>
      </c>
      <c r="F2003" s="50" t="s">
        <v>8413</v>
      </c>
      <c r="G2003" s="50" t="s">
        <v>3057</v>
      </c>
      <c r="H2003" s="50" t="s">
        <v>3057</v>
      </c>
      <c r="I2003" s="50" t="s">
        <v>2389</v>
      </c>
      <c r="J2003" s="50">
        <v>2002284</v>
      </c>
      <c r="K2003" s="50" t="s">
        <v>7</v>
      </c>
      <c r="L2003" s="50" t="s">
        <v>9</v>
      </c>
      <c r="M2003" s="50" t="s">
        <v>143</v>
      </c>
      <c r="N2003" s="50" t="s">
        <v>6272</v>
      </c>
      <c r="O2003" s="50">
        <v>1020771</v>
      </c>
      <c r="P2003" s="50" t="s">
        <v>7161</v>
      </c>
      <c r="Q2003" s="50" t="s">
        <v>3058</v>
      </c>
      <c r="R2003" s="50" t="s">
        <v>10</v>
      </c>
      <c r="S2003" s="50" t="s">
        <v>8414</v>
      </c>
      <c r="T2003" s="4" t="s">
        <v>8414</v>
      </c>
      <c r="U2003" s="4">
        <v>0.05</v>
      </c>
    </row>
    <row r="2004" spans="1:21" x14ac:dyDescent="0.25">
      <c r="A2004" s="44">
        <f>IF(IF(Helper_2!$C$3&lt;&gt;"",COUNTIF(G2004:H2004,"*"&amp;Helper_2!$C$3&amp;"*"),0)&gt;0,MAX($A$4:A2003)+1,0)</f>
        <v>0</v>
      </c>
      <c r="B2004" s="44">
        <v>2001</v>
      </c>
      <c r="C2004" s="44">
        <f>IF(E2004="","",IF(COUNTIF($G$4:G2004,G2004)=1,MAX($C$4:C2003)+1,""))</f>
        <v>1887</v>
      </c>
      <c r="D2004" s="44">
        <v>2001</v>
      </c>
      <c r="E2004" s="50" t="s">
        <v>4696</v>
      </c>
      <c r="F2004" s="50" t="s">
        <v>8411</v>
      </c>
      <c r="G2004" s="50" t="s">
        <v>3055</v>
      </c>
      <c r="H2004" s="50" t="s">
        <v>3055</v>
      </c>
      <c r="I2004" s="50" t="s">
        <v>2389</v>
      </c>
      <c r="J2004" s="50">
        <v>2002281</v>
      </c>
      <c r="K2004" s="50" t="s">
        <v>7</v>
      </c>
      <c r="L2004" s="50" t="s">
        <v>2661</v>
      </c>
      <c r="M2004" s="50" t="s">
        <v>143</v>
      </c>
      <c r="N2004" s="50" t="s">
        <v>6272</v>
      </c>
      <c r="O2004" s="50">
        <v>1020771</v>
      </c>
      <c r="P2004" s="50" t="s">
        <v>7161</v>
      </c>
      <c r="Q2004" s="50" t="s">
        <v>3056</v>
      </c>
      <c r="R2004" s="50" t="s">
        <v>10</v>
      </c>
      <c r="S2004" s="50" t="s">
        <v>8412</v>
      </c>
      <c r="T2004" s="4" t="s">
        <v>8412</v>
      </c>
      <c r="U2004" s="4">
        <v>0.05</v>
      </c>
    </row>
    <row r="2005" spans="1:21" x14ac:dyDescent="0.25">
      <c r="A2005" s="44">
        <f>IF(IF(Helper_2!$C$3&lt;&gt;"",COUNTIF(G2005:H2005,"*"&amp;Helper_2!$C$3&amp;"*"),0)&gt;0,MAX($A$4:A2004)+1,0)</f>
        <v>0</v>
      </c>
      <c r="B2005" s="44">
        <v>2002</v>
      </c>
      <c r="C2005" s="44">
        <f>IF(E2005="","",IF(COUNTIF($G$4:G2005,G2005)=1,MAX($C$4:C2004)+1,""))</f>
        <v>1888</v>
      </c>
      <c r="D2005" s="44">
        <v>2002</v>
      </c>
      <c r="E2005" s="50" t="s">
        <v>4695</v>
      </c>
      <c r="F2005" s="50" t="s">
        <v>8409</v>
      </c>
      <c r="G2005" s="50" t="s">
        <v>3053</v>
      </c>
      <c r="H2005" s="50" t="s">
        <v>3053</v>
      </c>
      <c r="I2005" s="50" t="s">
        <v>2389</v>
      </c>
      <c r="J2005" s="50">
        <v>2002272</v>
      </c>
      <c r="K2005" s="50" t="s">
        <v>7</v>
      </c>
      <c r="L2005" s="50" t="s">
        <v>2661</v>
      </c>
      <c r="M2005" s="50" t="s">
        <v>143</v>
      </c>
      <c r="N2005" s="50" t="s">
        <v>6272</v>
      </c>
      <c r="O2005" s="50">
        <v>1020771</v>
      </c>
      <c r="P2005" s="50" t="s">
        <v>7161</v>
      </c>
      <c r="Q2005" s="50" t="s">
        <v>3054</v>
      </c>
      <c r="R2005" s="50" t="s">
        <v>10</v>
      </c>
      <c r="S2005" s="50" t="s">
        <v>8410</v>
      </c>
      <c r="T2005" s="4" t="s">
        <v>8410</v>
      </c>
      <c r="U2005" s="4">
        <v>0.05</v>
      </c>
    </row>
    <row r="2006" spans="1:21" x14ac:dyDescent="0.25">
      <c r="A2006" s="44">
        <f>IF(IF(Helper_2!$C$3&lt;&gt;"",COUNTIF(G2006:H2006,"*"&amp;Helper_2!$C$3&amp;"*"),0)&gt;0,MAX($A$4:A2005)+1,0)</f>
        <v>0</v>
      </c>
      <c r="B2006" s="44">
        <v>2003</v>
      </c>
      <c r="C2006" s="44">
        <f>IF(E2006="","",IF(COUNTIF($G$4:G2006,G2006)=1,MAX($C$4:C2005)+1,""))</f>
        <v>1889</v>
      </c>
      <c r="D2006" s="44">
        <v>2003</v>
      </c>
      <c r="E2006" s="50" t="s">
        <v>4690</v>
      </c>
      <c r="F2006" s="50" t="s">
        <v>8399</v>
      </c>
      <c r="G2006" s="50" t="s">
        <v>1739</v>
      </c>
      <c r="H2006" s="50" t="s">
        <v>1739</v>
      </c>
      <c r="I2006" s="50" t="s">
        <v>2389</v>
      </c>
      <c r="J2006" s="50">
        <v>2002256</v>
      </c>
      <c r="K2006" s="50" t="s">
        <v>7</v>
      </c>
      <c r="L2006" s="50" t="s">
        <v>9</v>
      </c>
      <c r="M2006" s="50" t="s">
        <v>143</v>
      </c>
      <c r="N2006" s="50" t="s">
        <v>6272</v>
      </c>
      <c r="O2006" s="50">
        <v>1020771</v>
      </c>
      <c r="P2006" s="50" t="s">
        <v>7161</v>
      </c>
      <c r="Q2006" s="50" t="s">
        <v>569</v>
      </c>
      <c r="R2006" s="50" t="s">
        <v>15</v>
      </c>
      <c r="S2006" s="50" t="s">
        <v>8400</v>
      </c>
      <c r="T2006" s="4" t="s">
        <v>8401</v>
      </c>
      <c r="U2006" s="4">
        <v>2.88</v>
      </c>
    </row>
    <row r="2007" spans="1:21" x14ac:dyDescent="0.25">
      <c r="A2007" s="44">
        <f>IF(IF(Helper_2!$C$3&lt;&gt;"",COUNTIF(G2007:H2007,"*"&amp;Helper_2!$C$3&amp;"*"),0)&gt;0,MAX($A$4:A2006)+1,0)</f>
        <v>0</v>
      </c>
      <c r="B2007" s="44">
        <v>2004</v>
      </c>
      <c r="C2007" s="44">
        <f>IF(E2007="","",IF(COUNTIF($G$4:G2007,G2007)=1,MAX($C$4:C2006)+1,""))</f>
        <v>1890</v>
      </c>
      <c r="D2007" s="44">
        <v>2004</v>
      </c>
      <c r="E2007" s="50" t="s">
        <v>4688</v>
      </c>
      <c r="F2007" s="50" t="s">
        <v>8396</v>
      </c>
      <c r="G2007" s="50" t="s">
        <v>3050</v>
      </c>
      <c r="H2007" s="50" t="s">
        <v>3050</v>
      </c>
      <c r="I2007" s="50" t="s">
        <v>2389</v>
      </c>
      <c r="J2007" s="50">
        <v>2002243</v>
      </c>
      <c r="K2007" s="50" t="s">
        <v>7</v>
      </c>
      <c r="L2007" s="50" t="s">
        <v>2661</v>
      </c>
      <c r="M2007" s="50" t="s">
        <v>143</v>
      </c>
      <c r="N2007" s="50" t="s">
        <v>6272</v>
      </c>
      <c r="O2007" s="50">
        <v>1020771</v>
      </c>
      <c r="P2007" s="50" t="s">
        <v>7161</v>
      </c>
      <c r="Q2007" s="50" t="s">
        <v>4689</v>
      </c>
      <c r="R2007" s="50" t="s">
        <v>15</v>
      </c>
      <c r="S2007" s="50" t="s">
        <v>8397</v>
      </c>
      <c r="T2007" s="4" t="s">
        <v>8398</v>
      </c>
      <c r="U2007" s="4">
        <v>0.3</v>
      </c>
    </row>
    <row r="2008" spans="1:21" x14ac:dyDescent="0.25">
      <c r="A2008" s="44">
        <f>IF(IF(Helper_2!$C$3&lt;&gt;"",COUNTIF(G2008:H2008,"*"&amp;Helper_2!$C$3&amp;"*"),0)&gt;0,MAX($A$4:A2007)+1,0)</f>
        <v>0</v>
      </c>
      <c r="B2008" s="44">
        <v>2005</v>
      </c>
      <c r="C2008" s="44">
        <f>IF(E2008="","",IF(COUNTIF($G$4:G2008,G2008)=1,MAX($C$4:C2007)+1,""))</f>
        <v>1891</v>
      </c>
      <c r="D2008" s="44">
        <v>2005</v>
      </c>
      <c r="E2008" s="50" t="s">
        <v>4687</v>
      </c>
      <c r="F2008" s="50" t="s">
        <v>8393</v>
      </c>
      <c r="G2008" s="50" t="s">
        <v>1738</v>
      </c>
      <c r="H2008" s="50" t="s">
        <v>1738</v>
      </c>
      <c r="I2008" s="50" t="s">
        <v>2389</v>
      </c>
      <c r="J2008" s="50">
        <v>2002227</v>
      </c>
      <c r="K2008" s="50" t="s">
        <v>7</v>
      </c>
      <c r="L2008" s="50" t="s">
        <v>9</v>
      </c>
      <c r="M2008" s="50" t="s">
        <v>143</v>
      </c>
      <c r="N2008" s="50" t="s">
        <v>6272</v>
      </c>
      <c r="O2008" s="50">
        <v>1020771</v>
      </c>
      <c r="P2008" s="50" t="s">
        <v>7161</v>
      </c>
      <c r="Q2008" s="50" t="s">
        <v>568</v>
      </c>
      <c r="R2008" s="50" t="s">
        <v>15</v>
      </c>
      <c r="S2008" s="50" t="s">
        <v>8394</v>
      </c>
      <c r="T2008" s="4" t="s">
        <v>8395</v>
      </c>
      <c r="U2008" s="4">
        <v>4</v>
      </c>
    </row>
    <row r="2009" spans="1:21" x14ac:dyDescent="0.25">
      <c r="A2009" s="44">
        <f>IF(IF(Helper_2!$C$3&lt;&gt;"",COUNTIF(G2009:H2009,"*"&amp;Helper_2!$C$3&amp;"*"),0)&gt;0,MAX($A$4:A2008)+1,0)</f>
        <v>0</v>
      </c>
      <c r="B2009" s="44">
        <v>2006</v>
      </c>
      <c r="C2009" s="44">
        <f>IF(E2009="","",IF(COUNTIF($G$4:G2009,G2009)=1,MAX($C$4:C2008)+1,""))</f>
        <v>1892</v>
      </c>
      <c r="D2009" s="44">
        <v>2006</v>
      </c>
      <c r="E2009" s="50" t="s">
        <v>4686</v>
      </c>
      <c r="F2009" s="50" t="s">
        <v>8390</v>
      </c>
      <c r="G2009" s="50" t="s">
        <v>1737</v>
      </c>
      <c r="H2009" s="50" t="s">
        <v>1737</v>
      </c>
      <c r="I2009" s="50" t="s">
        <v>2389</v>
      </c>
      <c r="J2009" s="50">
        <v>2002221</v>
      </c>
      <c r="K2009" s="50" t="s">
        <v>7</v>
      </c>
      <c r="L2009" s="50" t="s">
        <v>9</v>
      </c>
      <c r="M2009" s="50" t="s">
        <v>143</v>
      </c>
      <c r="N2009" s="50" t="s">
        <v>6272</v>
      </c>
      <c r="O2009" s="50">
        <v>1020771</v>
      </c>
      <c r="P2009" s="50" t="s">
        <v>7161</v>
      </c>
      <c r="Q2009" s="50" t="s">
        <v>567</v>
      </c>
      <c r="R2009" s="50" t="s">
        <v>15</v>
      </c>
      <c r="S2009" s="50" t="s">
        <v>8391</v>
      </c>
      <c r="T2009" s="4" t="s">
        <v>8392</v>
      </c>
      <c r="U2009" s="4">
        <v>1.3</v>
      </c>
    </row>
    <row r="2010" spans="1:21" x14ac:dyDescent="0.25">
      <c r="A2010" s="44">
        <f>IF(IF(Helper_2!$C$3&lt;&gt;"",COUNTIF(G2010:H2010,"*"&amp;Helper_2!$C$3&amp;"*"),0)&gt;0,MAX($A$4:A2009)+1,0)</f>
        <v>0</v>
      </c>
      <c r="B2010" s="44">
        <v>2007</v>
      </c>
      <c r="C2010" s="44">
        <f>IF(E2010="","",IF(COUNTIF($G$4:G2010,G2010)=1,MAX($C$4:C2009)+1,""))</f>
        <v>1893</v>
      </c>
      <c r="D2010" s="44">
        <v>2007</v>
      </c>
      <c r="E2010" s="50" t="s">
        <v>5918</v>
      </c>
      <c r="F2010" s="50" t="s">
        <v>10418</v>
      </c>
      <c r="G2010" s="50" t="s">
        <v>1159</v>
      </c>
      <c r="H2010" s="50" t="s">
        <v>5919</v>
      </c>
      <c r="I2010" s="50" t="s">
        <v>2388</v>
      </c>
      <c r="J2010" s="50">
        <v>2001083</v>
      </c>
      <c r="K2010" s="50" t="s">
        <v>7</v>
      </c>
      <c r="L2010" s="50" t="s">
        <v>9</v>
      </c>
      <c r="M2010" s="50" t="s">
        <v>3855</v>
      </c>
      <c r="N2010" s="50" t="s">
        <v>6313</v>
      </c>
      <c r="O2010" s="50">
        <v>1087790</v>
      </c>
      <c r="P2010" s="50" t="s">
        <v>6570</v>
      </c>
      <c r="Q2010" s="50" t="s">
        <v>100</v>
      </c>
      <c r="R2010" s="50" t="s">
        <v>15</v>
      </c>
      <c r="S2010" s="50" t="s">
        <v>11975</v>
      </c>
      <c r="T2010" s="4" t="s">
        <v>10419</v>
      </c>
      <c r="U2010" s="4">
        <v>0.1</v>
      </c>
    </row>
    <row r="2011" spans="1:21" x14ac:dyDescent="0.25">
      <c r="A2011" s="44">
        <f>IF(IF(Helper_2!$C$3&lt;&gt;"",COUNTIF(G2011:H2011,"*"&amp;Helper_2!$C$3&amp;"*"),0)&gt;0,MAX($A$4:A2010)+1,0)</f>
        <v>0</v>
      </c>
      <c r="B2011" s="44">
        <v>2008</v>
      </c>
      <c r="C2011" s="44">
        <f>IF(E2011="","",IF(COUNTIF($G$4:G2011,G2011)=1,MAX($C$4:C2010)+1,""))</f>
        <v>1894</v>
      </c>
      <c r="D2011" s="44">
        <v>2008</v>
      </c>
      <c r="E2011" s="50" t="s">
        <v>5905</v>
      </c>
      <c r="F2011" s="50" t="s">
        <v>10400</v>
      </c>
      <c r="G2011" s="50" t="s">
        <v>1155</v>
      </c>
      <c r="H2011" s="50" t="s">
        <v>5903</v>
      </c>
      <c r="I2011" s="50" t="s">
        <v>2388</v>
      </c>
      <c r="J2011" s="50">
        <v>2000465</v>
      </c>
      <c r="K2011" s="50" t="s">
        <v>7</v>
      </c>
      <c r="L2011" s="50" t="s">
        <v>9</v>
      </c>
      <c r="M2011" s="50" t="s">
        <v>3852</v>
      </c>
      <c r="N2011" s="50" t="s">
        <v>6261</v>
      </c>
      <c r="O2011" s="50">
        <v>994201</v>
      </c>
      <c r="P2011" s="50" t="s">
        <v>6561</v>
      </c>
      <c r="Q2011" s="50" t="s">
        <v>96</v>
      </c>
      <c r="R2011" s="50" t="s">
        <v>15</v>
      </c>
      <c r="S2011" s="50" t="s">
        <v>10401</v>
      </c>
      <c r="T2011" s="4" t="s">
        <v>10402</v>
      </c>
      <c r="U2011" s="4">
        <v>10</v>
      </c>
    </row>
    <row r="2012" spans="1:21" x14ac:dyDescent="0.25">
      <c r="A2012" s="44">
        <f>IF(IF(Helper_2!$C$3&lt;&gt;"",COUNTIF(G2012:H2012,"*"&amp;Helper_2!$C$3&amp;"*"),0)&gt;0,MAX($A$4:A2011)+1,0)</f>
        <v>0</v>
      </c>
      <c r="B2012" s="44">
        <v>2009</v>
      </c>
      <c r="C2012" s="44" t="str">
        <f>IF(E2012="","",IF(COUNTIF($G$4:G2012,G2012)=1,MAX($C$4:C2011)+1,""))</f>
        <v/>
      </c>
      <c r="D2012" s="44">
        <v>2009</v>
      </c>
      <c r="E2012" s="50" t="s">
        <v>5904</v>
      </c>
      <c r="F2012" s="50" t="s">
        <v>10397</v>
      </c>
      <c r="G2012" s="50" t="s">
        <v>1155</v>
      </c>
      <c r="H2012" s="50" t="s">
        <v>5903</v>
      </c>
      <c r="I2012" s="50" t="s">
        <v>2388</v>
      </c>
      <c r="J2012" s="50">
        <v>2000464</v>
      </c>
      <c r="K2012" s="50" t="s">
        <v>7</v>
      </c>
      <c r="L2012" s="50" t="s">
        <v>9</v>
      </c>
      <c r="M2012" s="50" t="s">
        <v>3852</v>
      </c>
      <c r="N2012" s="50" t="s">
        <v>6261</v>
      </c>
      <c r="O2012" s="50">
        <v>994201</v>
      </c>
      <c r="P2012" s="50" t="s">
        <v>6561</v>
      </c>
      <c r="Q2012" s="50" t="s">
        <v>95</v>
      </c>
      <c r="R2012" s="50" t="s">
        <v>10</v>
      </c>
      <c r="S2012" s="50" t="s">
        <v>10398</v>
      </c>
      <c r="T2012" s="4" t="s">
        <v>10399</v>
      </c>
      <c r="U2012" s="4">
        <v>0.5</v>
      </c>
    </row>
    <row r="2013" spans="1:21" x14ac:dyDescent="0.25">
      <c r="A2013" s="44">
        <f>IF(IF(Helper_2!$C$3&lt;&gt;"",COUNTIF(G2013:H2013,"*"&amp;Helper_2!$C$3&amp;"*"),0)&gt;0,MAX($A$4:A2012)+1,0)</f>
        <v>0</v>
      </c>
      <c r="B2013" s="44">
        <v>2010</v>
      </c>
      <c r="C2013" s="44" t="str">
        <f>IF(E2013="","",IF(COUNTIF($G$4:G2013,G2013)=1,MAX($C$4:C2012)+1,""))</f>
        <v/>
      </c>
      <c r="D2013" s="44">
        <v>2010</v>
      </c>
      <c r="E2013" s="50" t="s">
        <v>5902</v>
      </c>
      <c r="F2013" s="50" t="s">
        <v>10394</v>
      </c>
      <c r="G2013" s="50" t="s">
        <v>1155</v>
      </c>
      <c r="H2013" s="50" t="s">
        <v>5903</v>
      </c>
      <c r="I2013" s="50" t="s">
        <v>2388</v>
      </c>
      <c r="J2013" s="50">
        <v>2000463</v>
      </c>
      <c r="K2013" s="50" t="s">
        <v>7</v>
      </c>
      <c r="L2013" s="50" t="s">
        <v>9</v>
      </c>
      <c r="M2013" s="50" t="s">
        <v>3852</v>
      </c>
      <c r="N2013" s="50" t="s">
        <v>6261</v>
      </c>
      <c r="O2013" s="50">
        <v>994201</v>
      </c>
      <c r="P2013" s="50" t="s">
        <v>6561</v>
      </c>
      <c r="Q2013" s="50" t="s">
        <v>94</v>
      </c>
      <c r="R2013" s="50" t="s">
        <v>15</v>
      </c>
      <c r="S2013" s="50" t="s">
        <v>10395</v>
      </c>
      <c r="T2013" s="4" t="s">
        <v>10396</v>
      </c>
      <c r="U2013" s="4">
        <v>5.5</v>
      </c>
    </row>
    <row r="2014" spans="1:21" x14ac:dyDescent="0.25">
      <c r="A2014" s="44">
        <f>IF(IF(Helper_2!$C$3&lt;&gt;"",COUNTIF(G2014:H2014,"*"&amp;Helper_2!$C$3&amp;"*"),0)&gt;0,MAX($A$4:A2013)+1,0)</f>
        <v>0</v>
      </c>
      <c r="B2014" s="44">
        <v>2011</v>
      </c>
      <c r="C2014" s="44" t="str">
        <f>IF(E2014="","",IF(COUNTIF($G$4:G2014,G2014)=1,MAX($C$4:C2013)+1,""))</f>
        <v/>
      </c>
      <c r="D2014" s="44">
        <v>2011</v>
      </c>
      <c r="E2014" s="50" t="s">
        <v>5906</v>
      </c>
      <c r="F2014" s="50" t="s">
        <v>10392</v>
      </c>
      <c r="G2014" s="50" t="s">
        <v>1155</v>
      </c>
      <c r="H2014" s="50" t="s">
        <v>5903</v>
      </c>
      <c r="I2014" s="50" t="s">
        <v>2388</v>
      </c>
      <c r="J2014" s="50">
        <v>2000462</v>
      </c>
      <c r="K2014" s="50" t="s">
        <v>7</v>
      </c>
      <c r="L2014" s="50" t="s">
        <v>9</v>
      </c>
      <c r="M2014" s="50" t="s">
        <v>3852</v>
      </c>
      <c r="N2014" s="50" t="s">
        <v>6261</v>
      </c>
      <c r="O2014" s="50">
        <v>994201</v>
      </c>
      <c r="P2014" s="50" t="s">
        <v>6561</v>
      </c>
      <c r="Q2014" s="50" t="s">
        <v>5907</v>
      </c>
      <c r="R2014" s="50" t="s">
        <v>10</v>
      </c>
      <c r="S2014" s="50" t="s">
        <v>10393</v>
      </c>
      <c r="T2014" s="4" t="s">
        <v>10393</v>
      </c>
      <c r="U2014" s="4">
        <v>2.5</v>
      </c>
    </row>
    <row r="2015" spans="1:21" x14ac:dyDescent="0.25">
      <c r="A2015" s="44">
        <f>IF(IF(Helper_2!$C$3&lt;&gt;"",COUNTIF(G2015:H2015,"*"&amp;Helper_2!$C$3&amp;"*"),0)&gt;0,MAX($A$4:A2014)+1,0)</f>
        <v>0</v>
      </c>
      <c r="B2015" s="44">
        <v>2012</v>
      </c>
      <c r="C2015" s="44" t="str">
        <f>IF(E2015="","",IF(COUNTIF($G$4:G2015,G2015)=1,MAX($C$4:C2014)+1,""))</f>
        <v/>
      </c>
      <c r="D2015" s="44">
        <v>2012</v>
      </c>
      <c r="E2015" s="50" t="s">
        <v>11976</v>
      </c>
      <c r="F2015" s="50" t="s">
        <v>10377</v>
      </c>
      <c r="G2015" s="50" t="s">
        <v>1152</v>
      </c>
      <c r="H2015" s="50" t="s">
        <v>5893</v>
      </c>
      <c r="I2015" s="50" t="s">
        <v>2388</v>
      </c>
      <c r="J2015" s="50">
        <v>1996168</v>
      </c>
      <c r="K2015" s="50" t="s">
        <v>7</v>
      </c>
      <c r="L2015" s="50" t="s">
        <v>9</v>
      </c>
      <c r="M2015" s="50" t="s">
        <v>3849</v>
      </c>
      <c r="N2015" s="50" t="s">
        <v>6261</v>
      </c>
      <c r="O2015" s="50">
        <v>994074</v>
      </c>
      <c r="P2015" s="50" t="s">
        <v>7179</v>
      </c>
      <c r="Q2015" s="50" t="s">
        <v>11977</v>
      </c>
      <c r="R2015" s="50" t="s">
        <v>10</v>
      </c>
      <c r="S2015" s="50" t="s">
        <v>10378</v>
      </c>
      <c r="T2015" s="4" t="s">
        <v>10378</v>
      </c>
      <c r="U2015" s="4">
        <v>1.1448</v>
      </c>
    </row>
    <row r="2016" spans="1:21" x14ac:dyDescent="0.25">
      <c r="A2016" s="44">
        <f>IF(IF(Helper_2!$C$3&lt;&gt;"",COUNTIF(G2016:H2016,"*"&amp;Helper_2!$C$3&amp;"*"),0)&gt;0,MAX($A$4:A2015)+1,0)</f>
        <v>0</v>
      </c>
      <c r="B2016" s="44">
        <v>2013</v>
      </c>
      <c r="C2016" s="44">
        <f>IF(E2016="","",IF(COUNTIF($G$4:G2016,G2016)=1,MAX($C$4:C2015)+1,""))</f>
        <v>1895</v>
      </c>
      <c r="D2016" s="44">
        <v>2013</v>
      </c>
      <c r="E2016" s="50" t="s">
        <v>6908</v>
      </c>
      <c r="F2016" s="50" t="s">
        <v>10403</v>
      </c>
      <c r="G2016" s="50" t="s">
        <v>6909</v>
      </c>
      <c r="H2016" s="50" t="s">
        <v>6910</v>
      </c>
      <c r="I2016" s="50" t="s">
        <v>2388</v>
      </c>
      <c r="J2016" s="50">
        <v>1984684</v>
      </c>
      <c r="K2016" s="50" t="s">
        <v>7</v>
      </c>
      <c r="L2016" s="50" t="s">
        <v>9</v>
      </c>
      <c r="M2016" s="50" t="s">
        <v>143</v>
      </c>
      <c r="N2016" s="50" t="s">
        <v>6261</v>
      </c>
      <c r="O2016" s="50">
        <v>1000789</v>
      </c>
      <c r="P2016" s="50" t="s">
        <v>7150</v>
      </c>
      <c r="Q2016" s="50" t="s">
        <v>6911</v>
      </c>
      <c r="R2016" s="50" t="s">
        <v>10</v>
      </c>
      <c r="S2016" s="50" t="s">
        <v>10404</v>
      </c>
      <c r="T2016" s="4" t="s">
        <v>10405</v>
      </c>
      <c r="U2016" s="4">
        <v>0.95</v>
      </c>
    </row>
    <row r="2017" spans="1:21" x14ac:dyDescent="0.25">
      <c r="A2017" s="44">
        <f>IF(IF(Helper_2!$C$3&lt;&gt;"",COUNTIF(G2017:H2017,"*"&amp;Helper_2!$C$3&amp;"*"),0)&gt;0,MAX($A$4:A2016)+1,0)</f>
        <v>0</v>
      </c>
      <c r="B2017" s="44">
        <v>2014</v>
      </c>
      <c r="C2017" s="44">
        <f>IF(E2017="","",IF(COUNTIF($G$4:G2017,G2017)=1,MAX($C$4:C2016)+1,""))</f>
        <v>1896</v>
      </c>
      <c r="D2017" s="44">
        <v>2014</v>
      </c>
      <c r="E2017" s="50" t="s">
        <v>5798</v>
      </c>
      <c r="F2017" s="50" t="s">
        <v>10207</v>
      </c>
      <c r="G2017" s="50" t="s">
        <v>1123</v>
      </c>
      <c r="H2017" s="50" t="s">
        <v>5799</v>
      </c>
      <c r="I2017" s="50" t="s">
        <v>2388</v>
      </c>
      <c r="J2017" s="50">
        <v>1981986</v>
      </c>
      <c r="K2017" s="50" t="s">
        <v>7</v>
      </c>
      <c r="L2017" s="50" t="s">
        <v>2661</v>
      </c>
      <c r="M2017" s="50" t="s">
        <v>143</v>
      </c>
      <c r="N2017" s="50" t="s">
        <v>6313</v>
      </c>
      <c r="O2017" s="50">
        <v>995524</v>
      </c>
      <c r="P2017" s="50" t="s">
        <v>6566</v>
      </c>
      <c r="Q2017" s="50" t="s">
        <v>48</v>
      </c>
      <c r="R2017" s="50" t="s">
        <v>15</v>
      </c>
      <c r="S2017" s="50" t="s">
        <v>10208</v>
      </c>
      <c r="T2017" s="4" t="s">
        <v>10209</v>
      </c>
      <c r="U2017" s="4">
        <v>1</v>
      </c>
    </row>
    <row r="2018" spans="1:21" x14ac:dyDescent="0.25">
      <c r="A2018" s="44">
        <f>IF(IF(Helper_2!$C$3&lt;&gt;"",COUNTIF(G2018:H2018,"*"&amp;Helper_2!$C$3&amp;"*"),0)&gt;0,MAX($A$4:A2017)+1,0)</f>
        <v>0</v>
      </c>
      <c r="B2018" s="44">
        <v>2015</v>
      </c>
      <c r="C2018" s="44">
        <f>IF(E2018="","",IF(COUNTIF($G$4:G2018,G2018)=1,MAX($C$4:C2017)+1,""))</f>
        <v>1897</v>
      </c>
      <c r="D2018" s="44">
        <v>2015</v>
      </c>
      <c r="E2018" s="50" t="s">
        <v>5894</v>
      </c>
      <c r="F2018" s="50" t="s">
        <v>10382</v>
      </c>
      <c r="G2018" s="50" t="s">
        <v>1153</v>
      </c>
      <c r="H2018" s="50" t="s">
        <v>5895</v>
      </c>
      <c r="I2018" s="50" t="s">
        <v>2388</v>
      </c>
      <c r="J2018" s="50">
        <v>1980565</v>
      </c>
      <c r="K2018" s="50" t="s">
        <v>7</v>
      </c>
      <c r="L2018" s="50" t="s">
        <v>9</v>
      </c>
      <c r="M2018" s="50" t="s">
        <v>3850</v>
      </c>
      <c r="N2018" s="50" t="s">
        <v>6313</v>
      </c>
      <c r="O2018" s="50">
        <v>994594</v>
      </c>
      <c r="P2018" s="50" t="s">
        <v>6433</v>
      </c>
      <c r="Q2018" s="50" t="s">
        <v>90</v>
      </c>
      <c r="R2018" s="50" t="s">
        <v>17</v>
      </c>
      <c r="S2018" s="50" t="s">
        <v>10383</v>
      </c>
      <c r="T2018" s="4" t="s">
        <v>10383</v>
      </c>
      <c r="U2018" s="4">
        <v>1.375</v>
      </c>
    </row>
    <row r="2019" spans="1:21" x14ac:dyDescent="0.25">
      <c r="A2019" s="44">
        <f>IF(IF(Helper_2!$C$3&lt;&gt;"",COUNTIF(G2019:H2019,"*"&amp;Helper_2!$C$3&amp;"*"),0)&gt;0,MAX($A$4:A2018)+1,0)</f>
        <v>0</v>
      </c>
      <c r="B2019" s="44">
        <v>2016</v>
      </c>
      <c r="C2019" s="44">
        <f>IF(E2019="","",IF(COUNTIF($G$4:G2019,G2019)=1,MAX($C$4:C2018)+1,""))</f>
        <v>1898</v>
      </c>
      <c r="D2019" s="44">
        <v>2016</v>
      </c>
      <c r="E2019" s="50" t="s">
        <v>6954</v>
      </c>
      <c r="F2019" s="50" t="s">
        <v>10204</v>
      </c>
      <c r="G2019" s="50" t="s">
        <v>6955</v>
      </c>
      <c r="H2019" s="50" t="s">
        <v>6956</v>
      </c>
      <c r="I2019" s="50" t="s">
        <v>2388</v>
      </c>
      <c r="J2019" s="50">
        <v>1977690</v>
      </c>
      <c r="K2019" s="50" t="s">
        <v>7</v>
      </c>
      <c r="L2019" s="50" t="s">
        <v>9</v>
      </c>
      <c r="M2019" s="50" t="s">
        <v>143</v>
      </c>
      <c r="N2019" s="50" t="s">
        <v>6313</v>
      </c>
      <c r="O2019" s="50">
        <v>994061</v>
      </c>
      <c r="P2019" s="50" t="s">
        <v>6568</v>
      </c>
      <c r="Q2019" s="50" t="s">
        <v>6957</v>
      </c>
      <c r="R2019" s="50" t="s">
        <v>15</v>
      </c>
      <c r="S2019" s="50" t="s">
        <v>10205</v>
      </c>
      <c r="T2019" s="4" t="s">
        <v>10206</v>
      </c>
      <c r="U2019" s="4">
        <v>0.7</v>
      </c>
    </row>
    <row r="2020" spans="1:21" x14ac:dyDescent="0.25">
      <c r="A2020" s="44">
        <f>IF(IF(Helper_2!$C$3&lt;&gt;"",COUNTIF(G2020:H2020,"*"&amp;Helper_2!$C$3&amp;"*"),0)&gt;0,MAX($A$4:A2019)+1,0)</f>
        <v>0</v>
      </c>
      <c r="B2020" s="44">
        <v>2017</v>
      </c>
      <c r="C2020" s="44">
        <f>IF(E2020="","",IF(COUNTIF($G$4:G2020,G2020)=1,MAX($C$4:C2019)+1,""))</f>
        <v>1899</v>
      </c>
      <c r="D2020" s="44">
        <v>2017</v>
      </c>
      <c r="E2020" s="50" t="s">
        <v>5889</v>
      </c>
      <c r="F2020" s="50" t="s">
        <v>10372</v>
      </c>
      <c r="G2020" s="50" t="s">
        <v>1150</v>
      </c>
      <c r="H2020" s="50" t="s">
        <v>5890</v>
      </c>
      <c r="I2020" s="50" t="s">
        <v>2388</v>
      </c>
      <c r="J2020" s="50">
        <v>1973485</v>
      </c>
      <c r="K2020" s="50" t="s">
        <v>7</v>
      </c>
      <c r="L2020" s="50" t="s">
        <v>9</v>
      </c>
      <c r="M2020" s="50" t="s">
        <v>3848</v>
      </c>
      <c r="N2020" s="50" t="s">
        <v>6261</v>
      </c>
      <c r="O2020" s="50">
        <v>994541</v>
      </c>
      <c r="P2020" s="50" t="s">
        <v>6681</v>
      </c>
      <c r="Q2020" s="50" t="s">
        <v>87</v>
      </c>
      <c r="R2020" s="50" t="s">
        <v>17</v>
      </c>
      <c r="S2020" s="50" t="s">
        <v>10373</v>
      </c>
      <c r="T2020" s="4" t="s">
        <v>10373</v>
      </c>
      <c r="U2020" s="4">
        <v>0.42499999999999999</v>
      </c>
    </row>
    <row r="2021" spans="1:21" x14ac:dyDescent="0.25">
      <c r="A2021" s="44">
        <f>IF(IF(Helper_2!$C$3&lt;&gt;"",COUNTIF(G2021:H2021,"*"&amp;Helper_2!$C$3&amp;"*"),0)&gt;0,MAX($A$4:A2020)+1,0)</f>
        <v>0</v>
      </c>
      <c r="B2021" s="44">
        <v>2018</v>
      </c>
      <c r="C2021" s="44">
        <f>IF(E2021="","",IF(COUNTIF($G$4:G2021,G2021)=1,MAX($C$4:C2020)+1,""))</f>
        <v>1900</v>
      </c>
      <c r="D2021" s="44">
        <v>2018</v>
      </c>
      <c r="E2021" s="50" t="s">
        <v>5891</v>
      </c>
      <c r="F2021" s="50" t="s">
        <v>10374</v>
      </c>
      <c r="G2021" s="50" t="s">
        <v>1151</v>
      </c>
      <c r="H2021" s="50" t="s">
        <v>5892</v>
      </c>
      <c r="I2021" s="50" t="s">
        <v>2388</v>
      </c>
      <c r="J2021" s="50">
        <v>1969819</v>
      </c>
      <c r="K2021" s="50" t="s">
        <v>7</v>
      </c>
      <c r="L2021" s="50" t="s">
        <v>9</v>
      </c>
      <c r="M2021" s="50" t="s">
        <v>143</v>
      </c>
      <c r="N2021" s="50" t="s">
        <v>6261</v>
      </c>
      <c r="O2021" s="50">
        <v>955144</v>
      </c>
      <c r="P2021" s="50" t="s">
        <v>6571</v>
      </c>
      <c r="Q2021" s="50" t="s">
        <v>89</v>
      </c>
      <c r="R2021" s="50" t="s">
        <v>10</v>
      </c>
      <c r="S2021" s="50" t="s">
        <v>10375</v>
      </c>
      <c r="T2021" s="4" t="s">
        <v>10376</v>
      </c>
      <c r="U2021" s="4">
        <v>2.17</v>
      </c>
    </row>
    <row r="2022" spans="1:21" x14ac:dyDescent="0.25">
      <c r="A2022" s="44">
        <f>IF(IF(Helper_2!$C$3&lt;&gt;"",COUNTIF(G2022:H2022,"*"&amp;Helper_2!$C$3&amp;"*"),0)&gt;0,MAX($A$4:A2021)+1,0)</f>
        <v>0</v>
      </c>
      <c r="B2022" s="44">
        <v>2019</v>
      </c>
      <c r="C2022" s="44">
        <f>IF(E2022="","",IF(COUNTIF($G$4:G2022,G2022)=1,MAX($C$4:C2021)+1,""))</f>
        <v>1901</v>
      </c>
      <c r="D2022" s="44">
        <v>2019</v>
      </c>
      <c r="E2022" s="50" t="s">
        <v>6753</v>
      </c>
      <c r="F2022" s="50" t="s">
        <v>10379</v>
      </c>
      <c r="G2022" s="50" t="s">
        <v>6754</v>
      </c>
      <c r="H2022" s="50" t="s">
        <v>6755</v>
      </c>
      <c r="I2022" s="50" t="s">
        <v>2388</v>
      </c>
      <c r="J2022" s="50">
        <v>1969817</v>
      </c>
      <c r="K2022" s="50" t="s">
        <v>7</v>
      </c>
      <c r="L2022" s="50" t="s">
        <v>9</v>
      </c>
      <c r="M2022" s="50" t="s">
        <v>6756</v>
      </c>
      <c r="N2022" s="50" t="s">
        <v>6267</v>
      </c>
      <c r="O2022" s="50">
        <v>994512</v>
      </c>
      <c r="P2022" s="50" t="s">
        <v>6757</v>
      </c>
      <c r="Q2022" s="50" t="s">
        <v>6758</v>
      </c>
      <c r="R2022" s="50" t="s">
        <v>15</v>
      </c>
      <c r="S2022" s="50" t="s">
        <v>10380</v>
      </c>
      <c r="T2022" s="4" t="s">
        <v>10381</v>
      </c>
      <c r="U2022" s="4">
        <v>0.85</v>
      </c>
    </row>
    <row r="2023" spans="1:21" x14ac:dyDescent="0.25">
      <c r="A2023" s="44">
        <f>IF(IF(Helper_2!$C$3&lt;&gt;"",COUNTIF(G2023:H2023,"*"&amp;Helper_2!$C$3&amp;"*"),0)&gt;0,MAX($A$4:A2022)+1,0)</f>
        <v>0</v>
      </c>
      <c r="B2023" s="44">
        <v>2020</v>
      </c>
      <c r="C2023" s="44">
        <f>IF(E2023="","",IF(COUNTIF($G$4:G2023,G2023)=1,MAX($C$4:C2022)+1,""))</f>
        <v>1902</v>
      </c>
      <c r="D2023" s="44">
        <v>2020</v>
      </c>
      <c r="E2023" s="50" t="s">
        <v>5746</v>
      </c>
      <c r="F2023" s="50" t="s">
        <v>10078</v>
      </c>
      <c r="G2023" s="50" t="s">
        <v>1100</v>
      </c>
      <c r="H2023" s="50" t="s">
        <v>5747</v>
      </c>
      <c r="I2023" s="50" t="s">
        <v>2388</v>
      </c>
      <c r="J2023" s="50">
        <v>1960674</v>
      </c>
      <c r="K2023" s="50" t="s">
        <v>7</v>
      </c>
      <c r="L2023" s="50" t="s">
        <v>9</v>
      </c>
      <c r="M2023" s="50" t="s">
        <v>3828</v>
      </c>
      <c r="N2023" s="50" t="s">
        <v>143</v>
      </c>
      <c r="O2023" s="50">
        <v>995202</v>
      </c>
      <c r="P2023" s="50" t="s">
        <v>6266</v>
      </c>
      <c r="Q2023" s="50" t="s">
        <v>17</v>
      </c>
      <c r="R2023" s="50" t="s">
        <v>17</v>
      </c>
      <c r="S2023" s="50" t="s">
        <v>10079</v>
      </c>
      <c r="T2023" s="4" t="s">
        <v>10080</v>
      </c>
      <c r="U2023" s="4">
        <v>1</v>
      </c>
    </row>
    <row r="2024" spans="1:21" x14ac:dyDescent="0.25">
      <c r="A2024" s="44">
        <f>IF(IF(Helper_2!$C$3&lt;&gt;"",COUNTIF(G2024:H2024,"*"&amp;Helper_2!$C$3&amp;"*"),0)&gt;0,MAX($A$4:A2023)+1,0)</f>
        <v>0</v>
      </c>
      <c r="B2024" s="44">
        <v>2021</v>
      </c>
      <c r="C2024" s="44" t="str">
        <f>IF(E2024="","",IF(COUNTIF($G$4:G2024,G2024)=1,MAX($C$4:C2023)+1,""))</f>
        <v/>
      </c>
      <c r="D2024" s="44">
        <v>2021</v>
      </c>
      <c r="E2024" s="50" t="s">
        <v>5800</v>
      </c>
      <c r="F2024" s="50" t="s">
        <v>10210</v>
      </c>
      <c r="G2024" s="50" t="s">
        <v>1124</v>
      </c>
      <c r="H2024" s="50" t="s">
        <v>5801</v>
      </c>
      <c r="I2024" s="50" t="s">
        <v>2388</v>
      </c>
      <c r="J2024" s="50">
        <v>1959058</v>
      </c>
      <c r="K2024" s="50" t="s">
        <v>7</v>
      </c>
      <c r="L2024" s="50" t="s">
        <v>9</v>
      </c>
      <c r="M2024" s="50" t="s">
        <v>143</v>
      </c>
      <c r="N2024" s="50" t="s">
        <v>6313</v>
      </c>
      <c r="O2024" s="50">
        <v>995524</v>
      </c>
      <c r="P2024" s="50" t="s">
        <v>6566</v>
      </c>
      <c r="Q2024" s="50" t="s">
        <v>49</v>
      </c>
      <c r="R2024" s="50" t="s">
        <v>15</v>
      </c>
      <c r="S2024" s="50" t="s">
        <v>10211</v>
      </c>
      <c r="T2024" s="4" t="s">
        <v>10211</v>
      </c>
      <c r="U2024" s="4">
        <v>0.95</v>
      </c>
    </row>
    <row r="2025" spans="1:21" x14ac:dyDescent="0.25">
      <c r="A2025" s="44">
        <f>IF(IF(Helper_2!$C$3&lt;&gt;"",COUNTIF(G2025:H2025,"*"&amp;Helper_2!$C$3&amp;"*"),0)&gt;0,MAX($A$4:A2024)+1,0)</f>
        <v>0</v>
      </c>
      <c r="B2025" s="44">
        <v>2022</v>
      </c>
      <c r="C2025" s="44">
        <f>IF(E2025="","",IF(COUNTIF($G$4:G2025,G2025)=1,MAX($C$4:C2024)+1,""))</f>
        <v>1903</v>
      </c>
      <c r="D2025" s="44">
        <v>2022</v>
      </c>
      <c r="E2025" s="50" t="s">
        <v>6844</v>
      </c>
      <c r="F2025" s="50" t="s">
        <v>10093</v>
      </c>
      <c r="G2025" s="50" t="s">
        <v>6845</v>
      </c>
      <c r="H2025" s="50" t="s">
        <v>6846</v>
      </c>
      <c r="I2025" s="50" t="s">
        <v>2388</v>
      </c>
      <c r="J2025" s="50">
        <v>1947484</v>
      </c>
      <c r="K2025" s="50" t="s">
        <v>7</v>
      </c>
      <c r="L2025" s="50" t="s">
        <v>9</v>
      </c>
      <c r="M2025" s="50" t="s">
        <v>143</v>
      </c>
      <c r="N2025" s="50" t="s">
        <v>6283</v>
      </c>
      <c r="O2025" s="50">
        <v>994390</v>
      </c>
      <c r="P2025" s="50" t="s">
        <v>6847</v>
      </c>
      <c r="Q2025" s="50" t="s">
        <v>6848</v>
      </c>
      <c r="R2025" s="50" t="s">
        <v>15</v>
      </c>
      <c r="S2025" s="50" t="s">
        <v>10094</v>
      </c>
      <c r="T2025" s="4" t="s">
        <v>10095</v>
      </c>
      <c r="U2025" s="4">
        <v>8</v>
      </c>
    </row>
    <row r="2026" spans="1:21" x14ac:dyDescent="0.25">
      <c r="A2026" s="44">
        <f>IF(IF(Helper_2!$C$3&lt;&gt;"",COUNTIF(G2026:H2026,"*"&amp;Helper_2!$C$3&amp;"*"),0)&gt;0,MAX($A$4:A2025)+1,0)</f>
        <v>0</v>
      </c>
      <c r="B2026" s="44">
        <v>2023</v>
      </c>
      <c r="C2026" s="44">
        <f>IF(E2026="","",IF(COUNTIF($G$4:G2026,G2026)=1,MAX($C$4:C2025)+1,""))</f>
        <v>1904</v>
      </c>
      <c r="D2026" s="44">
        <v>2023</v>
      </c>
      <c r="E2026" s="50" t="s">
        <v>6832</v>
      </c>
      <c r="F2026" s="50" t="s">
        <v>10075</v>
      </c>
      <c r="G2026" s="50" t="s">
        <v>6833</v>
      </c>
      <c r="H2026" s="50" t="s">
        <v>6834</v>
      </c>
      <c r="I2026" s="50" t="s">
        <v>2388</v>
      </c>
      <c r="J2026" s="50">
        <v>1947418</v>
      </c>
      <c r="K2026" s="50" t="s">
        <v>7</v>
      </c>
      <c r="L2026" s="50" t="s">
        <v>9</v>
      </c>
      <c r="M2026" s="50" t="s">
        <v>143</v>
      </c>
      <c r="N2026" s="50" t="s">
        <v>6261</v>
      </c>
      <c r="O2026" s="50">
        <v>994053</v>
      </c>
      <c r="P2026" s="50" t="s">
        <v>6835</v>
      </c>
      <c r="Q2026" s="50" t="s">
        <v>6836</v>
      </c>
      <c r="R2026" s="50" t="s">
        <v>15</v>
      </c>
      <c r="S2026" s="50" t="s">
        <v>10076</v>
      </c>
      <c r="T2026" s="4" t="s">
        <v>10077</v>
      </c>
      <c r="U2026" s="4">
        <v>4.0999999999999996</v>
      </c>
    </row>
    <row r="2027" spans="1:21" x14ac:dyDescent="0.25">
      <c r="A2027" s="44">
        <f>IF(IF(Helper_2!$C$3&lt;&gt;"",COUNTIF(G2027:H2027,"*"&amp;Helper_2!$C$3&amp;"*"),0)&gt;0,MAX($A$4:A2026)+1,0)</f>
        <v>0</v>
      </c>
      <c r="B2027" s="44">
        <v>2024</v>
      </c>
      <c r="C2027" s="44">
        <f>IF(E2027="","",IF(COUNTIF($G$4:G2027,G2027)=1,MAX($C$4:C2026)+1,""))</f>
        <v>1905</v>
      </c>
      <c r="D2027" s="44">
        <v>2024</v>
      </c>
      <c r="E2027" s="50" t="s">
        <v>5755</v>
      </c>
      <c r="F2027" s="50" t="s">
        <v>10090</v>
      </c>
      <c r="G2027" s="50" t="s">
        <v>1102</v>
      </c>
      <c r="H2027" s="50" t="s">
        <v>5749</v>
      </c>
      <c r="I2027" s="50" t="s">
        <v>2388</v>
      </c>
      <c r="J2027" s="50">
        <v>1947039</v>
      </c>
      <c r="K2027" s="50" t="s">
        <v>7</v>
      </c>
      <c r="L2027" s="50" t="s">
        <v>9</v>
      </c>
      <c r="M2027" s="50" t="s">
        <v>3829</v>
      </c>
      <c r="N2027" s="50" t="s">
        <v>6261</v>
      </c>
      <c r="O2027" s="50">
        <v>1000789</v>
      </c>
      <c r="P2027" s="50" t="s">
        <v>7150</v>
      </c>
      <c r="Q2027" s="50" t="s">
        <v>5756</v>
      </c>
      <c r="R2027" s="50" t="s">
        <v>10</v>
      </c>
      <c r="S2027" s="50" t="s">
        <v>10091</v>
      </c>
      <c r="T2027" s="4" t="s">
        <v>10092</v>
      </c>
      <c r="U2027" s="4">
        <v>0.86</v>
      </c>
    </row>
    <row r="2028" spans="1:21" x14ac:dyDescent="0.25">
      <c r="A2028" s="44">
        <f>IF(IF(Helper_2!$C$3&lt;&gt;"",COUNTIF(G2028:H2028,"*"&amp;Helper_2!$C$3&amp;"*"),0)&gt;0,MAX($A$4:A2027)+1,0)</f>
        <v>0</v>
      </c>
      <c r="B2028" s="44">
        <v>2025</v>
      </c>
      <c r="C2028" s="44" t="str">
        <f>IF(E2028="","",IF(COUNTIF($G$4:G2028,G2028)=1,MAX($C$4:C2027)+1,""))</f>
        <v/>
      </c>
      <c r="D2028" s="44">
        <v>2025</v>
      </c>
      <c r="E2028" s="50" t="s">
        <v>5753</v>
      </c>
      <c r="F2028" s="50" t="s">
        <v>10087</v>
      </c>
      <c r="G2028" s="50" t="s">
        <v>1102</v>
      </c>
      <c r="H2028" s="50" t="s">
        <v>5749</v>
      </c>
      <c r="I2028" s="50" t="s">
        <v>2388</v>
      </c>
      <c r="J2028" s="50">
        <v>1947037</v>
      </c>
      <c r="K2028" s="50" t="s">
        <v>7</v>
      </c>
      <c r="L2028" s="50" t="s">
        <v>9</v>
      </c>
      <c r="M2028" s="50" t="s">
        <v>3829</v>
      </c>
      <c r="N2028" s="50" t="s">
        <v>6261</v>
      </c>
      <c r="O2028" s="50">
        <v>1000789</v>
      </c>
      <c r="P2028" s="50" t="s">
        <v>7150</v>
      </c>
      <c r="Q2028" s="50" t="s">
        <v>5754</v>
      </c>
      <c r="R2028" s="50" t="s">
        <v>10</v>
      </c>
      <c r="S2028" s="50" t="s">
        <v>10088</v>
      </c>
      <c r="T2028" s="4" t="s">
        <v>10089</v>
      </c>
      <c r="U2028" s="4">
        <v>1.5</v>
      </c>
    </row>
    <row r="2029" spans="1:21" x14ac:dyDescent="0.25">
      <c r="A2029" s="44">
        <f>IF(IF(Helper_2!$C$3&lt;&gt;"",COUNTIF(G2029:H2029,"*"&amp;Helper_2!$C$3&amp;"*"),0)&gt;0,MAX($A$4:A2028)+1,0)</f>
        <v>0</v>
      </c>
      <c r="B2029" s="44">
        <v>2026</v>
      </c>
      <c r="C2029" s="44" t="str">
        <f>IF(E2029="","",IF(COUNTIF($G$4:G2029,G2029)=1,MAX($C$4:C2028)+1,""))</f>
        <v/>
      </c>
      <c r="D2029" s="44">
        <v>2026</v>
      </c>
      <c r="E2029" s="50" t="s">
        <v>5751</v>
      </c>
      <c r="F2029" s="50" t="s">
        <v>10084</v>
      </c>
      <c r="G2029" s="50" t="s">
        <v>1102</v>
      </c>
      <c r="H2029" s="50" t="s">
        <v>5749</v>
      </c>
      <c r="I2029" s="50" t="s">
        <v>2388</v>
      </c>
      <c r="J2029" s="50">
        <v>1947033</v>
      </c>
      <c r="K2029" s="50" t="s">
        <v>7</v>
      </c>
      <c r="L2029" s="50" t="s">
        <v>9</v>
      </c>
      <c r="M2029" s="50" t="s">
        <v>3829</v>
      </c>
      <c r="N2029" s="50" t="s">
        <v>6261</v>
      </c>
      <c r="O2029" s="50">
        <v>1000789</v>
      </c>
      <c r="P2029" s="50" t="s">
        <v>7150</v>
      </c>
      <c r="Q2029" s="50" t="s">
        <v>5752</v>
      </c>
      <c r="R2029" s="50" t="s">
        <v>10</v>
      </c>
      <c r="S2029" s="50" t="s">
        <v>10085</v>
      </c>
      <c r="T2029" s="4" t="s">
        <v>10086</v>
      </c>
      <c r="U2029" s="4">
        <v>0.85</v>
      </c>
    </row>
    <row r="2030" spans="1:21" x14ac:dyDescent="0.25">
      <c r="A2030" s="44">
        <f>IF(IF(Helper_2!$C$3&lt;&gt;"",COUNTIF(G2030:H2030,"*"&amp;Helper_2!$C$3&amp;"*"),0)&gt;0,MAX($A$4:A2029)+1,0)</f>
        <v>0</v>
      </c>
      <c r="B2030" s="44">
        <v>2027</v>
      </c>
      <c r="C2030" s="44" t="str">
        <f>IF(E2030="","",IF(COUNTIF($G$4:G2030,G2030)=1,MAX($C$4:C2029)+1,""))</f>
        <v/>
      </c>
      <c r="D2030" s="44">
        <v>2027</v>
      </c>
      <c r="E2030" s="50" t="s">
        <v>5748</v>
      </c>
      <c r="F2030" s="50" t="s">
        <v>10081</v>
      </c>
      <c r="G2030" s="50" t="s">
        <v>1102</v>
      </c>
      <c r="H2030" s="50" t="s">
        <v>5749</v>
      </c>
      <c r="I2030" s="50" t="s">
        <v>2388</v>
      </c>
      <c r="J2030" s="50">
        <v>1947031</v>
      </c>
      <c r="K2030" s="50" t="s">
        <v>7</v>
      </c>
      <c r="L2030" s="50" t="s">
        <v>9</v>
      </c>
      <c r="M2030" s="50" t="s">
        <v>3829</v>
      </c>
      <c r="N2030" s="50" t="s">
        <v>6261</v>
      </c>
      <c r="O2030" s="50">
        <v>1000789</v>
      </c>
      <c r="P2030" s="50" t="s">
        <v>7150</v>
      </c>
      <c r="Q2030" s="50" t="s">
        <v>5750</v>
      </c>
      <c r="R2030" s="50" t="s">
        <v>10</v>
      </c>
      <c r="S2030" s="50" t="s">
        <v>10082</v>
      </c>
      <c r="T2030" s="4" t="s">
        <v>10083</v>
      </c>
      <c r="U2030" s="4">
        <v>2.35</v>
      </c>
    </row>
    <row r="2031" spans="1:21" x14ac:dyDescent="0.25">
      <c r="A2031" s="44">
        <f>IF(IF(Helper_2!$C$3&lt;&gt;"",COUNTIF(G2031:H2031,"*"&amp;Helper_2!$C$3&amp;"*"),0)&gt;0,MAX($A$4:A2030)+1,0)</f>
        <v>0</v>
      </c>
      <c r="B2031" s="44">
        <v>2028</v>
      </c>
      <c r="C2031" s="44">
        <f>IF(E2031="","",IF(COUNTIF($G$4:G2031,G2031)=1,MAX($C$4:C2030)+1,""))</f>
        <v>1906</v>
      </c>
      <c r="D2031" s="44">
        <v>2028</v>
      </c>
      <c r="E2031" s="50" t="s">
        <v>6928</v>
      </c>
      <c r="F2031" s="50" t="s">
        <v>10245</v>
      </c>
      <c r="G2031" s="50" t="s">
        <v>6924</v>
      </c>
      <c r="H2031" s="50" t="s">
        <v>6925</v>
      </c>
      <c r="I2031" s="50" t="s">
        <v>2388</v>
      </c>
      <c r="J2031" s="50">
        <v>1946975</v>
      </c>
      <c r="K2031" s="50" t="s">
        <v>7</v>
      </c>
      <c r="L2031" s="50" t="s">
        <v>9</v>
      </c>
      <c r="M2031" s="50" t="s">
        <v>143</v>
      </c>
      <c r="N2031" s="50" t="s">
        <v>6263</v>
      </c>
      <c r="O2031" s="50">
        <v>960418</v>
      </c>
      <c r="P2031" s="50" t="s">
        <v>6926</v>
      </c>
      <c r="Q2031" s="50" t="s">
        <v>6929</v>
      </c>
      <c r="R2031" s="50" t="s">
        <v>10</v>
      </c>
      <c r="S2031" s="50" t="s">
        <v>10246</v>
      </c>
      <c r="T2031" s="4" t="s">
        <v>10247</v>
      </c>
      <c r="U2031" s="4">
        <v>0.14399999999999999</v>
      </c>
    </row>
    <row r="2032" spans="1:21" x14ac:dyDescent="0.25">
      <c r="A2032" s="44">
        <f>IF(IF(Helper_2!$C$3&lt;&gt;"",COUNTIF(G2032:H2032,"*"&amp;Helper_2!$C$3&amp;"*"),0)&gt;0,MAX($A$4:A2031)+1,0)</f>
        <v>0</v>
      </c>
      <c r="B2032" s="44">
        <v>2029</v>
      </c>
      <c r="C2032" s="44" t="str">
        <f>IF(E2032="","",IF(COUNTIF($G$4:G2032,G2032)=1,MAX($C$4:C2031)+1,""))</f>
        <v/>
      </c>
      <c r="D2032" s="44">
        <v>2029</v>
      </c>
      <c r="E2032" s="50" t="s">
        <v>6923</v>
      </c>
      <c r="F2032" s="50" t="s">
        <v>10242</v>
      </c>
      <c r="G2032" s="50" t="s">
        <v>6924</v>
      </c>
      <c r="H2032" s="50" t="s">
        <v>6925</v>
      </c>
      <c r="I2032" s="50" t="s">
        <v>2388</v>
      </c>
      <c r="J2032" s="50">
        <v>1946974</v>
      </c>
      <c r="K2032" s="50" t="s">
        <v>7</v>
      </c>
      <c r="L2032" s="50" t="s">
        <v>9</v>
      </c>
      <c r="M2032" s="50" t="s">
        <v>143</v>
      </c>
      <c r="N2032" s="50" t="s">
        <v>6263</v>
      </c>
      <c r="O2032" s="50">
        <v>960418</v>
      </c>
      <c r="P2032" s="50" t="s">
        <v>6926</v>
      </c>
      <c r="Q2032" s="50" t="s">
        <v>6927</v>
      </c>
      <c r="R2032" s="50" t="s">
        <v>15</v>
      </c>
      <c r="S2032" s="50" t="s">
        <v>10243</v>
      </c>
      <c r="T2032" s="4" t="s">
        <v>10244</v>
      </c>
      <c r="U2032" s="4">
        <v>0.2</v>
      </c>
    </row>
    <row r="2033" spans="1:21" x14ac:dyDescent="0.25">
      <c r="A2033" s="44">
        <f>IF(IF(Helper_2!$C$3&lt;&gt;"",COUNTIF(G2033:H2033,"*"&amp;Helper_2!$C$3&amp;"*"),0)&gt;0,MAX($A$4:A2032)+1,0)</f>
        <v>0</v>
      </c>
      <c r="B2033" s="44">
        <v>2030</v>
      </c>
      <c r="C2033" s="44">
        <f>IF(E2033="","",IF(COUNTIF($G$4:G2033,G2033)=1,MAX($C$4:C2032)+1,""))</f>
        <v>1907</v>
      </c>
      <c r="D2033" s="44">
        <v>2030</v>
      </c>
      <c r="E2033" s="50" t="s">
        <v>5809</v>
      </c>
      <c r="F2033" s="50" t="s">
        <v>10222</v>
      </c>
      <c r="G2033" s="50" t="s">
        <v>1127</v>
      </c>
      <c r="H2033" s="50" t="s">
        <v>5810</v>
      </c>
      <c r="I2033" s="50" t="s">
        <v>2388</v>
      </c>
      <c r="J2033" s="50">
        <v>1946971</v>
      </c>
      <c r="K2033" s="50" t="s">
        <v>7</v>
      </c>
      <c r="L2033" s="50" t="s">
        <v>9</v>
      </c>
      <c r="M2033" s="50" t="s">
        <v>143</v>
      </c>
      <c r="N2033" s="50" t="s">
        <v>6272</v>
      </c>
      <c r="O2033" s="50">
        <v>961821</v>
      </c>
      <c r="P2033" s="50" t="s">
        <v>6738</v>
      </c>
      <c r="Q2033" s="50" t="s">
        <v>54</v>
      </c>
      <c r="R2033" s="50" t="s">
        <v>15</v>
      </c>
      <c r="S2033" s="50" t="s">
        <v>10223</v>
      </c>
      <c r="T2033" s="4" t="s">
        <v>10224</v>
      </c>
      <c r="U2033" s="4">
        <v>0.24</v>
      </c>
    </row>
    <row r="2034" spans="1:21" x14ac:dyDescent="0.25">
      <c r="A2034" s="44">
        <f>IF(IF(Helper_2!$C$3&lt;&gt;"",COUNTIF(G2034:H2034,"*"&amp;Helper_2!$C$3&amp;"*"),0)&gt;0,MAX($A$4:A2033)+1,0)</f>
        <v>0</v>
      </c>
      <c r="B2034" s="44">
        <v>2031</v>
      </c>
      <c r="C2034" s="44">
        <f>IF(E2034="","",IF(COUNTIF($G$4:G2034,G2034)=1,MAX($C$4:C2033)+1,""))</f>
        <v>1908</v>
      </c>
      <c r="D2034" s="44">
        <v>2031</v>
      </c>
      <c r="E2034" s="50" t="s">
        <v>6968</v>
      </c>
      <c r="F2034" s="50" t="s">
        <v>10141</v>
      </c>
      <c r="G2034" s="50" t="s">
        <v>6969</v>
      </c>
      <c r="H2034" s="50" t="s">
        <v>6970</v>
      </c>
      <c r="I2034" s="50" t="s">
        <v>2388</v>
      </c>
      <c r="J2034" s="50">
        <v>1946858</v>
      </c>
      <c r="K2034" s="50" t="s">
        <v>7</v>
      </c>
      <c r="L2034" s="50" t="s">
        <v>9</v>
      </c>
      <c r="M2034" s="50" t="s">
        <v>143</v>
      </c>
      <c r="N2034" s="50" t="s">
        <v>6313</v>
      </c>
      <c r="O2034" s="50">
        <v>959941</v>
      </c>
      <c r="P2034" s="50" t="s">
        <v>6971</v>
      </c>
      <c r="Q2034" s="50" t="s">
        <v>6972</v>
      </c>
      <c r="R2034" s="50" t="s">
        <v>15</v>
      </c>
      <c r="S2034" s="50" t="s">
        <v>10142</v>
      </c>
      <c r="T2034" s="4" t="s">
        <v>10143</v>
      </c>
      <c r="U2034" s="4">
        <v>1.1499999999999999</v>
      </c>
    </row>
    <row r="2035" spans="1:21" x14ac:dyDescent="0.25">
      <c r="A2035" s="44">
        <f>IF(IF(Helper_2!$C$3&lt;&gt;"",COUNTIF(G2035:H2035,"*"&amp;Helper_2!$C$3&amp;"*"),0)&gt;0,MAX($A$4:A2034)+1,0)</f>
        <v>0</v>
      </c>
      <c r="B2035" s="44">
        <v>2032</v>
      </c>
      <c r="C2035" s="44">
        <f>IF(E2035="","",IF(COUNTIF($G$4:G2035,G2035)=1,MAX($C$4:C2034)+1,""))</f>
        <v>1909</v>
      </c>
      <c r="D2035" s="44">
        <v>2032</v>
      </c>
      <c r="E2035" s="50" t="s">
        <v>5885</v>
      </c>
      <c r="F2035" s="50" t="s">
        <v>10368</v>
      </c>
      <c r="G2035" s="50" t="s">
        <v>1148</v>
      </c>
      <c r="H2035" s="50" t="s">
        <v>5886</v>
      </c>
      <c r="I2035" s="50" t="s">
        <v>2388</v>
      </c>
      <c r="J2035" s="50">
        <v>1946622</v>
      </c>
      <c r="K2035" s="50" t="s">
        <v>7</v>
      </c>
      <c r="L2035" s="50" t="s">
        <v>9</v>
      </c>
      <c r="M2035" s="50" t="s">
        <v>143</v>
      </c>
      <c r="N2035" s="50" t="s">
        <v>6261</v>
      </c>
      <c r="O2035" s="50">
        <v>948869</v>
      </c>
      <c r="P2035" s="50" t="s">
        <v>6662</v>
      </c>
      <c r="Q2035" s="50" t="s">
        <v>85</v>
      </c>
      <c r="R2035" s="50" t="s">
        <v>10</v>
      </c>
      <c r="S2035" s="50" t="s">
        <v>10369</v>
      </c>
      <c r="T2035" s="4" t="s">
        <v>10369</v>
      </c>
      <c r="U2035" s="4">
        <v>0.32500000000000001</v>
      </c>
    </row>
    <row r="2036" spans="1:21" x14ac:dyDescent="0.25">
      <c r="A2036" s="44">
        <f>IF(IF(Helper_2!$C$3&lt;&gt;"",COUNTIF(G2036:H2036,"*"&amp;Helper_2!$C$3&amp;"*"),0)&gt;0,MAX($A$4:A2035)+1,0)</f>
        <v>0</v>
      </c>
      <c r="B2036" s="44">
        <v>2033</v>
      </c>
      <c r="C2036" s="44">
        <f>IF(E2036="","",IF(COUNTIF($G$4:G2036,G2036)=1,MAX($C$4:C2035)+1,""))</f>
        <v>1910</v>
      </c>
      <c r="D2036" s="44">
        <v>2033</v>
      </c>
      <c r="E2036" s="50" t="s">
        <v>5884</v>
      </c>
      <c r="F2036" s="50" t="s">
        <v>10365</v>
      </c>
      <c r="G2036" s="50" t="s">
        <v>1147</v>
      </c>
      <c r="H2036" s="50" t="s">
        <v>5883</v>
      </c>
      <c r="I2036" s="50" t="s">
        <v>2388</v>
      </c>
      <c r="J2036" s="50">
        <v>1944630</v>
      </c>
      <c r="K2036" s="50" t="s">
        <v>7</v>
      </c>
      <c r="L2036" s="50" t="s">
        <v>9</v>
      </c>
      <c r="M2036" s="50" t="s">
        <v>143</v>
      </c>
      <c r="N2036" s="50" t="s">
        <v>6261</v>
      </c>
      <c r="O2036" s="50">
        <v>994146</v>
      </c>
      <c r="P2036" s="50" t="s">
        <v>7180</v>
      </c>
      <c r="Q2036" s="50" t="s">
        <v>84</v>
      </c>
      <c r="R2036" s="50" t="s">
        <v>8</v>
      </c>
      <c r="S2036" s="50" t="s">
        <v>10366</v>
      </c>
      <c r="T2036" s="4" t="s">
        <v>10367</v>
      </c>
      <c r="U2036" s="4" t="s">
        <v>143</v>
      </c>
    </row>
    <row r="2037" spans="1:21" x14ac:dyDescent="0.25">
      <c r="A2037" s="44">
        <f>IF(IF(Helper_2!$C$3&lt;&gt;"",COUNTIF(G2037:H2037,"*"&amp;Helper_2!$C$3&amp;"*"),0)&gt;0,MAX($A$4:A2036)+1,0)</f>
        <v>0</v>
      </c>
      <c r="B2037" s="44">
        <v>2034</v>
      </c>
      <c r="C2037" s="44" t="str">
        <f>IF(E2037="","",IF(COUNTIF($G$4:G2037,G2037)=1,MAX($C$4:C2036)+1,""))</f>
        <v/>
      </c>
      <c r="D2037" s="44">
        <v>2034</v>
      </c>
      <c r="E2037" s="50" t="s">
        <v>5882</v>
      </c>
      <c r="F2037" s="50" t="s">
        <v>10362</v>
      </c>
      <c r="G2037" s="50" t="s">
        <v>1147</v>
      </c>
      <c r="H2037" s="50" t="s">
        <v>5883</v>
      </c>
      <c r="I2037" s="50" t="s">
        <v>2388</v>
      </c>
      <c r="J2037" s="50">
        <v>1944629</v>
      </c>
      <c r="K2037" s="50" t="s">
        <v>7</v>
      </c>
      <c r="L2037" s="50" t="s">
        <v>9</v>
      </c>
      <c r="M2037" s="50" t="s">
        <v>143</v>
      </c>
      <c r="N2037" s="50" t="s">
        <v>6261</v>
      </c>
      <c r="O2037" s="50">
        <v>994146</v>
      </c>
      <c r="P2037" s="50" t="s">
        <v>7180</v>
      </c>
      <c r="Q2037" s="50" t="s">
        <v>83</v>
      </c>
      <c r="R2037" s="50" t="s">
        <v>8</v>
      </c>
      <c r="S2037" s="50" t="s">
        <v>10363</v>
      </c>
      <c r="T2037" s="4" t="s">
        <v>10364</v>
      </c>
      <c r="U2037" s="4">
        <v>2.14</v>
      </c>
    </row>
    <row r="2038" spans="1:21" x14ac:dyDescent="0.25">
      <c r="A2038" s="44">
        <f>IF(IF(Helper_2!$C$3&lt;&gt;"",COUNTIF(G2038:H2038,"*"&amp;Helper_2!$C$3&amp;"*"),0)&gt;0,MAX($A$4:A2037)+1,0)</f>
        <v>0</v>
      </c>
      <c r="B2038" s="44">
        <v>2035</v>
      </c>
      <c r="C2038" s="44">
        <f>IF(E2038="","",IF(COUNTIF($G$4:G2038,G2038)=1,MAX($C$4:C2037)+1,""))</f>
        <v>1911</v>
      </c>
      <c r="D2038" s="44">
        <v>2035</v>
      </c>
      <c r="E2038" s="50" t="s">
        <v>5887</v>
      </c>
      <c r="F2038" s="50" t="s">
        <v>10370</v>
      </c>
      <c r="G2038" s="50" t="s">
        <v>1149</v>
      </c>
      <c r="H2038" s="50" t="s">
        <v>5888</v>
      </c>
      <c r="I2038" s="50" t="s">
        <v>2388</v>
      </c>
      <c r="J2038" s="50">
        <v>1944086</v>
      </c>
      <c r="K2038" s="50" t="s">
        <v>7</v>
      </c>
      <c r="L2038" s="50" t="s">
        <v>9</v>
      </c>
      <c r="M2038" s="50" t="s">
        <v>3847</v>
      </c>
      <c r="N2038" s="50" t="s">
        <v>6263</v>
      </c>
      <c r="O2038" s="50">
        <v>955874</v>
      </c>
      <c r="P2038" s="50" t="s">
        <v>6410</v>
      </c>
      <c r="Q2038" s="50" t="s">
        <v>86</v>
      </c>
      <c r="R2038" s="50" t="s">
        <v>15</v>
      </c>
      <c r="S2038" s="50" t="s">
        <v>10371</v>
      </c>
      <c r="T2038" s="4" t="s">
        <v>10371</v>
      </c>
      <c r="U2038" s="4">
        <v>0.2</v>
      </c>
    </row>
    <row r="2039" spans="1:21" x14ac:dyDescent="0.25">
      <c r="A2039" s="44">
        <f>IF(IF(Helper_2!$C$3&lt;&gt;"",COUNTIF(G2039:H2039,"*"&amp;Helper_2!$C$3&amp;"*"),0)&gt;0,MAX($A$4:A2038)+1,0)</f>
        <v>0</v>
      </c>
      <c r="B2039" s="44">
        <v>2036</v>
      </c>
      <c r="C2039" s="44">
        <f>IF(E2039="","",IF(COUNTIF($G$4:G2039,G2039)=1,MAX($C$4:C2038)+1,""))</f>
        <v>1912</v>
      </c>
      <c r="D2039" s="44">
        <v>2036</v>
      </c>
      <c r="E2039" s="50" t="s">
        <v>5879</v>
      </c>
      <c r="F2039" s="50" t="s">
        <v>10359</v>
      </c>
      <c r="G2039" s="50" t="s">
        <v>3845</v>
      </c>
      <c r="H2039" s="50" t="s">
        <v>5880</v>
      </c>
      <c r="I2039" s="50" t="s">
        <v>2388</v>
      </c>
      <c r="J2039" s="50">
        <v>1943204</v>
      </c>
      <c r="K2039" s="50" t="s">
        <v>7</v>
      </c>
      <c r="L2039" s="50" t="s">
        <v>9</v>
      </c>
      <c r="M2039" s="50" t="s">
        <v>3846</v>
      </c>
      <c r="N2039" s="50" t="s">
        <v>6261</v>
      </c>
      <c r="O2039" s="50">
        <v>995223</v>
      </c>
      <c r="P2039" s="50" t="s">
        <v>11978</v>
      </c>
      <c r="Q2039" s="50" t="s">
        <v>5881</v>
      </c>
      <c r="R2039" s="50" t="s">
        <v>17</v>
      </c>
      <c r="S2039" s="50" t="s">
        <v>10360</v>
      </c>
      <c r="T2039" s="4" t="s">
        <v>10361</v>
      </c>
      <c r="U2039" s="4">
        <v>2.9</v>
      </c>
    </row>
    <row r="2040" spans="1:21" x14ac:dyDescent="0.25">
      <c r="A2040" s="44">
        <f>IF(IF(Helper_2!$C$3&lt;&gt;"",COUNTIF(G2040:H2040,"*"&amp;Helper_2!$C$3&amp;"*"),0)&gt;0,MAX($A$4:A2039)+1,0)</f>
        <v>0</v>
      </c>
      <c r="B2040" s="44">
        <v>2037</v>
      </c>
      <c r="C2040" s="44" t="str">
        <f>IF(E2040="","",IF(COUNTIF($G$4:G2040,G2040)=1,MAX($C$4:C2039)+1,""))</f>
        <v/>
      </c>
      <c r="D2040" s="44">
        <v>2037</v>
      </c>
      <c r="E2040" s="50" t="s">
        <v>11979</v>
      </c>
      <c r="F2040" s="50" t="s">
        <v>10350</v>
      </c>
      <c r="G2040" s="50" t="s">
        <v>1145</v>
      </c>
      <c r="H2040" s="50" t="s">
        <v>5874</v>
      </c>
      <c r="I2040" s="50" t="s">
        <v>2388</v>
      </c>
      <c r="J2040" s="50">
        <v>1940886</v>
      </c>
      <c r="K2040" s="50" t="s">
        <v>7</v>
      </c>
      <c r="L2040" s="50" t="s">
        <v>9</v>
      </c>
      <c r="M2040" s="50" t="s">
        <v>143</v>
      </c>
      <c r="N2040" s="50" t="s">
        <v>6263</v>
      </c>
      <c r="O2040" s="50">
        <v>1002456</v>
      </c>
      <c r="P2040" s="50" t="s">
        <v>6730</v>
      </c>
      <c r="Q2040" s="50" t="s">
        <v>11980</v>
      </c>
      <c r="R2040" s="50" t="s">
        <v>17</v>
      </c>
      <c r="S2040" s="50" t="s">
        <v>10351</v>
      </c>
      <c r="T2040" s="4" t="s">
        <v>10352</v>
      </c>
      <c r="U2040" s="4">
        <v>0.30599999999999999</v>
      </c>
    </row>
    <row r="2041" spans="1:21" x14ac:dyDescent="0.25">
      <c r="A2041" s="44">
        <f>IF(IF(Helper_2!$C$3&lt;&gt;"",COUNTIF(G2041:H2041,"*"&amp;Helper_2!$C$3&amp;"*"),0)&gt;0,MAX($A$4:A2040)+1,0)</f>
        <v>0</v>
      </c>
      <c r="B2041" s="44">
        <v>2038</v>
      </c>
      <c r="C2041" s="44">
        <f>IF(E2041="","",IF(COUNTIF($G$4:G2041,G2041)=1,MAX($C$4:C2040)+1,""))</f>
        <v>1913</v>
      </c>
      <c r="D2041" s="44">
        <v>2038</v>
      </c>
      <c r="E2041" s="50" t="s">
        <v>5872</v>
      </c>
      <c r="F2041" s="50" t="s">
        <v>10347</v>
      </c>
      <c r="G2041" s="50" t="s">
        <v>1144</v>
      </c>
      <c r="H2041" s="50" t="s">
        <v>5873</v>
      </c>
      <c r="I2041" s="50" t="s">
        <v>2388</v>
      </c>
      <c r="J2041" s="50">
        <v>1938784</v>
      </c>
      <c r="K2041" s="50" t="s">
        <v>7</v>
      </c>
      <c r="L2041" s="50" t="s">
        <v>9</v>
      </c>
      <c r="M2041" s="50" t="s">
        <v>143</v>
      </c>
      <c r="N2041" s="50" t="s">
        <v>6263</v>
      </c>
      <c r="O2041" s="50">
        <v>1000239</v>
      </c>
      <c r="P2041" s="50" t="s">
        <v>6549</v>
      </c>
      <c r="Q2041" s="50" t="s">
        <v>81</v>
      </c>
      <c r="R2041" s="50" t="s">
        <v>15</v>
      </c>
      <c r="S2041" s="50" t="s">
        <v>10348</v>
      </c>
      <c r="T2041" s="4" t="s">
        <v>10349</v>
      </c>
      <c r="U2041" s="4">
        <v>0.3</v>
      </c>
    </row>
    <row r="2042" spans="1:21" x14ac:dyDescent="0.25">
      <c r="A2042" s="44">
        <f>IF(IF(Helper_2!$C$3&lt;&gt;"",COUNTIF(G2042:H2042,"*"&amp;Helper_2!$C$3&amp;"*"),0)&gt;0,MAX($A$4:A2041)+1,0)</f>
        <v>0</v>
      </c>
      <c r="B2042" s="44">
        <v>2039</v>
      </c>
      <c r="C2042" s="44">
        <f>IF(E2042="","",IF(COUNTIF($G$4:G2042,G2042)=1,MAX($C$4:C2041)+1,""))</f>
        <v>1914</v>
      </c>
      <c r="D2042" s="44">
        <v>2039</v>
      </c>
      <c r="E2042" s="50" t="s">
        <v>5877</v>
      </c>
      <c r="F2042" s="50" t="s">
        <v>10356</v>
      </c>
      <c r="G2042" s="50" t="s">
        <v>1146</v>
      </c>
      <c r="H2042" s="50" t="s">
        <v>5878</v>
      </c>
      <c r="I2042" s="50" t="s">
        <v>2388</v>
      </c>
      <c r="J2042" s="50">
        <v>1938051</v>
      </c>
      <c r="K2042" s="50" t="s">
        <v>7</v>
      </c>
      <c r="L2042" s="50" t="s">
        <v>9</v>
      </c>
      <c r="M2042" s="50" t="s">
        <v>3844</v>
      </c>
      <c r="N2042" s="50" t="s">
        <v>6261</v>
      </c>
      <c r="O2042" s="50">
        <v>994146</v>
      </c>
      <c r="P2042" s="50" t="s">
        <v>7152</v>
      </c>
      <c r="Q2042" s="50" t="s">
        <v>82</v>
      </c>
      <c r="R2042" s="50" t="s">
        <v>10</v>
      </c>
      <c r="S2042" s="50" t="s">
        <v>10357</v>
      </c>
      <c r="T2042" s="4" t="s">
        <v>10358</v>
      </c>
      <c r="U2042" s="4">
        <v>0.87</v>
      </c>
    </row>
    <row r="2043" spans="1:21" x14ac:dyDescent="0.25">
      <c r="A2043" s="44">
        <f>IF(IF(Helper_2!$C$3&lt;&gt;"",COUNTIF(G2043:H2043,"*"&amp;Helper_2!$C$3&amp;"*"),0)&gt;0,MAX($A$4:A2042)+1,0)</f>
        <v>0</v>
      </c>
      <c r="B2043" s="44">
        <v>2040</v>
      </c>
      <c r="C2043" s="44" t="str">
        <f>IF(E2043="","",IF(COUNTIF($G$4:G2043,G2043)=1,MAX($C$4:C2042)+1,""))</f>
        <v/>
      </c>
      <c r="D2043" s="44">
        <v>2040</v>
      </c>
      <c r="E2043" s="50" t="s">
        <v>5868</v>
      </c>
      <c r="F2043" s="50" t="s">
        <v>10343</v>
      </c>
      <c r="G2043" s="50" t="s">
        <v>1143</v>
      </c>
      <c r="H2043" s="50" t="s">
        <v>5869</v>
      </c>
      <c r="I2043" s="50" t="s">
        <v>2388</v>
      </c>
      <c r="J2043" s="50">
        <v>1888609</v>
      </c>
      <c r="K2043" s="50" t="s">
        <v>7</v>
      </c>
      <c r="L2043" s="50" t="s">
        <v>9</v>
      </c>
      <c r="M2043" s="50" t="s">
        <v>143</v>
      </c>
      <c r="N2043" s="50" t="s">
        <v>6263</v>
      </c>
      <c r="O2043" s="50">
        <v>1030766</v>
      </c>
      <c r="P2043" s="50" t="s">
        <v>6648</v>
      </c>
      <c r="Q2043" s="50" t="s">
        <v>5870</v>
      </c>
      <c r="R2043" s="50" t="s">
        <v>10</v>
      </c>
      <c r="S2043" s="50" t="s">
        <v>10344</v>
      </c>
      <c r="T2043" s="4" t="s">
        <v>10344</v>
      </c>
      <c r="U2043" s="4">
        <v>0.26500000000000001</v>
      </c>
    </row>
    <row r="2044" spans="1:21" x14ac:dyDescent="0.25">
      <c r="A2044" s="44">
        <f>IF(IF(Helper_2!$C$3&lt;&gt;"",COUNTIF(G2044:H2044,"*"&amp;Helper_2!$C$3&amp;"*"),0)&gt;0,MAX($A$4:A2043)+1,0)</f>
        <v>0</v>
      </c>
      <c r="B2044" s="44">
        <v>2041</v>
      </c>
      <c r="C2044" s="44" t="str">
        <f>IF(E2044="","",IF(COUNTIF($G$4:G2044,G2044)=1,MAX($C$4:C2043)+1,""))</f>
        <v/>
      </c>
      <c r="D2044" s="44">
        <v>2041</v>
      </c>
      <c r="E2044" s="50" t="s">
        <v>5822</v>
      </c>
      <c r="F2044" s="50" t="s">
        <v>10250</v>
      </c>
      <c r="G2044" s="50" t="s">
        <v>1129</v>
      </c>
      <c r="H2044" s="50" t="s">
        <v>5823</v>
      </c>
      <c r="I2044" s="50" t="s">
        <v>2388</v>
      </c>
      <c r="J2044" s="50">
        <v>1886756</v>
      </c>
      <c r="K2044" s="50" t="s">
        <v>7</v>
      </c>
      <c r="L2044" s="50" t="s">
        <v>9</v>
      </c>
      <c r="M2044" s="50" t="s">
        <v>3840</v>
      </c>
      <c r="N2044" s="50" t="s">
        <v>6261</v>
      </c>
      <c r="O2044" s="50">
        <v>994694</v>
      </c>
      <c r="P2044" s="50" t="s">
        <v>7178</v>
      </c>
      <c r="Q2044" s="50" t="s">
        <v>56</v>
      </c>
      <c r="R2044" s="50" t="s">
        <v>17</v>
      </c>
      <c r="S2044" s="50" t="s">
        <v>10251</v>
      </c>
      <c r="T2044" s="4" t="s">
        <v>10252</v>
      </c>
      <c r="U2044" s="4">
        <v>9</v>
      </c>
    </row>
    <row r="2045" spans="1:21" x14ac:dyDescent="0.25">
      <c r="A2045" s="44">
        <f>IF(IF(Helper_2!$C$3&lt;&gt;"",COUNTIF(G2045:H2045,"*"&amp;Helper_2!$C$3&amp;"*"),0)&gt;0,MAX($A$4:A2044)+1,0)</f>
        <v>0</v>
      </c>
      <c r="B2045" s="44">
        <v>2042</v>
      </c>
      <c r="C2045" s="44" t="str">
        <f>IF(E2045="","",IF(COUNTIF($G$4:G2045,G2045)=1,MAX($C$4:C2044)+1,""))</f>
        <v/>
      </c>
      <c r="D2045" s="44">
        <v>2042</v>
      </c>
      <c r="E2045" s="50" t="s">
        <v>5843</v>
      </c>
      <c r="F2045" s="50" t="s">
        <v>10292</v>
      </c>
      <c r="G2045" s="50" t="s">
        <v>1135</v>
      </c>
      <c r="H2045" s="50" t="s">
        <v>5842</v>
      </c>
      <c r="I2045" s="50" t="s">
        <v>2388</v>
      </c>
      <c r="J2045" s="50">
        <v>1858016</v>
      </c>
      <c r="K2045" s="50" t="s">
        <v>7</v>
      </c>
      <c r="L2045" s="50" t="s">
        <v>9</v>
      </c>
      <c r="M2045" s="50" t="s">
        <v>143</v>
      </c>
      <c r="N2045" s="50" t="s">
        <v>6261</v>
      </c>
      <c r="O2045" s="50">
        <v>994146</v>
      </c>
      <c r="P2045" s="50" t="s">
        <v>7152</v>
      </c>
      <c r="Q2045" s="50" t="s">
        <v>66</v>
      </c>
      <c r="R2045" s="50" t="s">
        <v>10</v>
      </c>
      <c r="S2045" s="50" t="s">
        <v>10293</v>
      </c>
      <c r="T2045" s="4" t="s">
        <v>10293</v>
      </c>
      <c r="U2045" s="4">
        <v>5.8000000000000003E-2</v>
      </c>
    </row>
    <row r="2046" spans="1:21" x14ac:dyDescent="0.25">
      <c r="A2046" s="44">
        <f>IF(IF(Helper_2!$C$3&lt;&gt;"",COUNTIF(G2046:H2046,"*"&amp;Helper_2!$C$3&amp;"*"),0)&gt;0,MAX($A$4:A2045)+1,0)</f>
        <v>0</v>
      </c>
      <c r="B2046" s="44">
        <v>2043</v>
      </c>
      <c r="C2046" s="44">
        <f>IF(E2046="","",IF(COUNTIF($G$4:G2046,G2046)=1,MAX($C$4:C2045)+1,""))</f>
        <v>1915</v>
      </c>
      <c r="D2046" s="44">
        <v>2043</v>
      </c>
      <c r="E2046" s="50" t="s">
        <v>6930</v>
      </c>
      <c r="F2046" s="50" t="s">
        <v>10199</v>
      </c>
      <c r="G2046" s="50" t="s">
        <v>6931</v>
      </c>
      <c r="H2046" s="50" t="s">
        <v>6932</v>
      </c>
      <c r="I2046" s="50" t="s">
        <v>2388</v>
      </c>
      <c r="J2046" s="50">
        <v>1784566</v>
      </c>
      <c r="K2046" s="50" t="s">
        <v>7</v>
      </c>
      <c r="L2046" s="50" t="s">
        <v>9</v>
      </c>
      <c r="M2046" s="50" t="s">
        <v>143</v>
      </c>
      <c r="N2046" s="50" t="s">
        <v>6267</v>
      </c>
      <c r="O2046" s="50">
        <v>995606</v>
      </c>
      <c r="P2046" s="50" t="s">
        <v>6933</v>
      </c>
      <c r="Q2046" s="50" t="s">
        <v>6934</v>
      </c>
      <c r="R2046" s="50" t="s">
        <v>15</v>
      </c>
      <c r="S2046" s="50" t="s">
        <v>10200</v>
      </c>
      <c r="T2046" s="4" t="s">
        <v>10201</v>
      </c>
      <c r="U2046" s="4">
        <v>0.18</v>
      </c>
    </row>
    <row r="2047" spans="1:21" x14ac:dyDescent="0.25">
      <c r="A2047" s="44">
        <f>IF(IF(Helper_2!$C$3&lt;&gt;"",COUNTIF(G2047:H2047,"*"&amp;Helper_2!$C$3&amp;"*"),0)&gt;0,MAX($A$4:A2046)+1,0)</f>
        <v>0</v>
      </c>
      <c r="B2047" s="44">
        <v>2044</v>
      </c>
      <c r="C2047" s="44" t="str">
        <f>IF(E2047="","",IF(COUNTIF($G$4:G2047,G2047)=1,MAX($C$4:C2046)+1,""))</f>
        <v/>
      </c>
      <c r="D2047" s="44">
        <v>2044</v>
      </c>
    </row>
    <row r="2048" spans="1:21" x14ac:dyDescent="0.25">
      <c r="A2048" s="44">
        <f>IF(IF(Helper_2!$C$3&lt;&gt;"",COUNTIF(G2048:H2048,"*"&amp;Helper_2!$C$3&amp;"*"),0)&gt;0,MAX($A$4:A2047)+1,0)</f>
        <v>0</v>
      </c>
      <c r="B2048" s="44">
        <v>2045</v>
      </c>
      <c r="C2048" s="44" t="str">
        <f>IF(E2048="","",IF(COUNTIF($G$4:G2048,G2048)=1,MAX($C$4:C2047)+1,""))</f>
        <v/>
      </c>
      <c r="D2048" s="44">
        <v>2045</v>
      </c>
    </row>
    <row r="2049" spans="1:4" x14ac:dyDescent="0.25">
      <c r="A2049" s="44">
        <f>IF(IF(Helper_2!$C$3&lt;&gt;"",COUNTIF(G2049:H2049,"*"&amp;Helper_2!$C$3&amp;"*"),0)&gt;0,MAX($A$4:A2048)+1,0)</f>
        <v>0</v>
      </c>
      <c r="B2049" s="44">
        <v>2046</v>
      </c>
      <c r="C2049" s="44" t="str">
        <f>IF(E2049="","",IF(COUNTIF($G$4:G2049,G2049)=1,MAX($C$4:C2048)+1,""))</f>
        <v/>
      </c>
      <c r="D2049" s="44">
        <v>2046</v>
      </c>
    </row>
    <row r="2050" spans="1:4" x14ac:dyDescent="0.25">
      <c r="A2050" s="44">
        <f>IF(IF(Helper_2!$C$3&lt;&gt;"",COUNTIF(G2050:H2050,"*"&amp;Helper_2!$C$3&amp;"*"),0)&gt;0,MAX($A$4:A2049)+1,0)</f>
        <v>0</v>
      </c>
      <c r="B2050" s="44">
        <v>2047</v>
      </c>
      <c r="C2050" s="44" t="str">
        <f>IF(E2050="","",IF(COUNTIF($G$4:G2050,G2050)=1,MAX($C$4:C2049)+1,""))</f>
        <v/>
      </c>
      <c r="D2050" s="44">
        <v>2047</v>
      </c>
    </row>
    <row r="2051" spans="1:4" x14ac:dyDescent="0.25">
      <c r="A2051" s="44">
        <f>IF(IF(Helper_2!$C$3&lt;&gt;"",COUNTIF(G2051:H2051,"*"&amp;Helper_2!$C$3&amp;"*"),0)&gt;0,MAX($A$4:A2050)+1,0)</f>
        <v>0</v>
      </c>
      <c r="B2051" s="44">
        <v>2048</v>
      </c>
      <c r="C2051" s="44" t="str">
        <f>IF(E2051="","",IF(COUNTIF($G$4:G2051,G2051)=1,MAX($C$4:C2050)+1,""))</f>
        <v/>
      </c>
      <c r="D2051" s="44">
        <v>2048</v>
      </c>
    </row>
    <row r="2052" spans="1:4" x14ac:dyDescent="0.25">
      <c r="A2052" s="44">
        <f>IF(IF(Helper_2!$C$3&lt;&gt;"",COUNTIF(G2052:H2052,"*"&amp;Helper_2!$C$3&amp;"*"),0)&gt;0,MAX($A$4:A2051)+1,0)</f>
        <v>0</v>
      </c>
      <c r="B2052" s="44">
        <v>2049</v>
      </c>
      <c r="C2052" s="44" t="str">
        <f>IF(E2052="","",IF(COUNTIF($G$4:G2052,G2052)=1,MAX($C$4:C2051)+1,""))</f>
        <v/>
      </c>
      <c r="D2052" s="44">
        <v>2049</v>
      </c>
    </row>
    <row r="2053" spans="1:4" x14ac:dyDescent="0.25">
      <c r="A2053" s="44">
        <f>IF(IF(Helper_2!$C$3&lt;&gt;"",COUNTIF(G2053:H2053,"*"&amp;Helper_2!$C$3&amp;"*"),0)&gt;0,MAX($A$4:A2052)+1,0)</f>
        <v>0</v>
      </c>
      <c r="B2053" s="44">
        <v>2050</v>
      </c>
      <c r="C2053" s="44" t="str">
        <f>IF(E2053="","",IF(COUNTIF($G$4:G2053,G2053)=1,MAX($C$4:C2052)+1,""))</f>
        <v/>
      </c>
      <c r="D2053" s="44">
        <v>2050</v>
      </c>
    </row>
    <row r="2054" spans="1:4" x14ac:dyDescent="0.25">
      <c r="A2054" s="44">
        <f>IF(IF(Helper_2!$C$3&lt;&gt;"",COUNTIF(G2054:H2054,"*"&amp;Helper_2!$C$3&amp;"*"),0)&gt;0,MAX($A$4:A2053)+1,0)</f>
        <v>0</v>
      </c>
      <c r="B2054" s="44">
        <v>2051</v>
      </c>
      <c r="C2054" s="44" t="str">
        <f>IF(E2054="","",IF(COUNTIF($G$4:G2054,G2054)=1,MAX($C$4:C2053)+1,""))</f>
        <v/>
      </c>
      <c r="D2054" s="44">
        <v>2051</v>
      </c>
    </row>
    <row r="2055" spans="1:4" x14ac:dyDescent="0.25">
      <c r="A2055" s="44">
        <f>IF(IF(Helper_2!$C$3&lt;&gt;"",COUNTIF(G2055:H2055,"*"&amp;Helper_2!$C$3&amp;"*"),0)&gt;0,MAX($A$4:A2054)+1,0)</f>
        <v>0</v>
      </c>
      <c r="B2055" s="44">
        <v>2052</v>
      </c>
      <c r="C2055" s="44" t="str">
        <f>IF(E2055="","",IF(COUNTIF($G$4:G2055,G2055)=1,MAX($C$4:C2054)+1,""))</f>
        <v/>
      </c>
      <c r="D2055" s="44">
        <v>2052</v>
      </c>
    </row>
    <row r="2056" spans="1:4" x14ac:dyDescent="0.25">
      <c r="A2056" s="44">
        <f>IF(IF(Helper_2!$C$3&lt;&gt;"",COUNTIF(G2056:H2056,"*"&amp;Helper_2!$C$3&amp;"*"),0)&gt;0,MAX($A$4:A2055)+1,0)</f>
        <v>0</v>
      </c>
      <c r="B2056" s="44">
        <v>2053</v>
      </c>
      <c r="C2056" s="44" t="str">
        <f>IF(E2056="","",IF(COUNTIF($G$4:G2056,G2056)=1,MAX($C$4:C2055)+1,""))</f>
        <v/>
      </c>
      <c r="D2056" s="44">
        <v>2053</v>
      </c>
    </row>
    <row r="2057" spans="1:4" x14ac:dyDescent="0.25">
      <c r="A2057" s="44">
        <f>IF(IF(Helper_2!$C$3&lt;&gt;"",COUNTIF(G2057:H2057,"*"&amp;Helper_2!$C$3&amp;"*"),0)&gt;0,MAX($A$4:A2056)+1,0)</f>
        <v>0</v>
      </c>
      <c r="B2057" s="44">
        <v>2054</v>
      </c>
      <c r="C2057" s="44" t="str">
        <f>IF(E2057="","",IF(COUNTIF($G$4:G2057,G2057)=1,MAX($C$4:C2056)+1,""))</f>
        <v/>
      </c>
      <c r="D2057" s="44">
        <v>2054</v>
      </c>
    </row>
    <row r="2058" spans="1:4" x14ac:dyDescent="0.25">
      <c r="A2058" s="44">
        <f>IF(IF(Helper_2!$C$3&lt;&gt;"",COUNTIF(G2058:H2058,"*"&amp;Helper_2!$C$3&amp;"*"),0)&gt;0,MAX($A$4:A2057)+1,0)</f>
        <v>0</v>
      </c>
      <c r="B2058" s="44">
        <v>2055</v>
      </c>
      <c r="C2058" s="44" t="str">
        <f>IF(E2058="","",IF(COUNTIF($G$4:G2058,G2058)=1,MAX($C$4:C2057)+1,""))</f>
        <v/>
      </c>
      <c r="D2058" s="44">
        <v>2055</v>
      </c>
    </row>
    <row r="2059" spans="1:4" x14ac:dyDescent="0.25">
      <c r="A2059" s="44">
        <f>IF(IF(Helper_2!$C$3&lt;&gt;"",COUNTIF(G2059:H2059,"*"&amp;Helper_2!$C$3&amp;"*"),0)&gt;0,MAX($A$4:A2058)+1,0)</f>
        <v>0</v>
      </c>
      <c r="B2059" s="44">
        <v>2056</v>
      </c>
      <c r="C2059" s="44" t="str">
        <f>IF(E2059="","",IF(COUNTIF($G$4:G2059,G2059)=1,MAX($C$4:C2058)+1,""))</f>
        <v/>
      </c>
      <c r="D2059" s="44">
        <v>2056</v>
      </c>
    </row>
    <row r="2060" spans="1:4" x14ac:dyDescent="0.25">
      <c r="A2060" s="44">
        <f>IF(IF(Helper_2!$C$3&lt;&gt;"",COUNTIF(G2060:H2060,"*"&amp;Helper_2!$C$3&amp;"*"),0)&gt;0,MAX($A$4:A2059)+1,0)</f>
        <v>0</v>
      </c>
      <c r="B2060" s="44">
        <v>2057</v>
      </c>
      <c r="C2060" s="44" t="str">
        <f>IF(E2060="","",IF(COUNTIF($G$4:G2060,G2060)=1,MAX($C$4:C2059)+1,""))</f>
        <v/>
      </c>
      <c r="D2060" s="44">
        <v>2057</v>
      </c>
    </row>
    <row r="2061" spans="1:4" x14ac:dyDescent="0.25">
      <c r="A2061" s="44">
        <f>IF(IF(Helper_2!$C$3&lt;&gt;"",COUNTIF(G2061:H2061,"*"&amp;Helper_2!$C$3&amp;"*"),0)&gt;0,MAX($A$4:A2060)+1,0)</f>
        <v>0</v>
      </c>
      <c r="B2061" s="44">
        <v>2058</v>
      </c>
      <c r="C2061" s="44" t="str">
        <f>IF(E2061="","",IF(COUNTIF($G$4:G2061,G2061)=1,MAX($C$4:C2060)+1,""))</f>
        <v/>
      </c>
      <c r="D2061" s="44">
        <v>2058</v>
      </c>
    </row>
    <row r="2062" spans="1:4" x14ac:dyDescent="0.25">
      <c r="A2062" s="44">
        <f>IF(IF(Helper_2!$C$3&lt;&gt;"",COUNTIF(G2062:H2062,"*"&amp;Helper_2!$C$3&amp;"*"),0)&gt;0,MAX($A$4:A2061)+1,0)</f>
        <v>0</v>
      </c>
      <c r="B2062" s="44">
        <v>2059</v>
      </c>
      <c r="C2062" s="44" t="str">
        <f>IF(E2062="","",IF(COUNTIF($G$4:G2062,G2062)=1,MAX($C$4:C2061)+1,""))</f>
        <v/>
      </c>
      <c r="D2062" s="44">
        <v>2059</v>
      </c>
    </row>
    <row r="2063" spans="1:4" x14ac:dyDescent="0.25">
      <c r="A2063" s="44">
        <f>IF(IF(Helper_2!$C$3&lt;&gt;"",COUNTIF(G2063:H2063,"*"&amp;Helper_2!$C$3&amp;"*"),0)&gt;0,MAX($A$4:A2062)+1,0)</f>
        <v>0</v>
      </c>
      <c r="B2063" s="44">
        <v>2060</v>
      </c>
      <c r="C2063" s="44" t="str">
        <f>IF(E2063="","",IF(COUNTIF($G$4:G2063,G2063)=1,MAX($C$4:C2062)+1,""))</f>
        <v/>
      </c>
      <c r="D2063" s="44">
        <v>2060</v>
      </c>
    </row>
    <row r="2064" spans="1:4" x14ac:dyDescent="0.25">
      <c r="A2064" s="44">
        <f>IF(IF(Helper_2!$C$3&lt;&gt;"",COUNTIF(G2064:H2064,"*"&amp;Helper_2!$C$3&amp;"*"),0)&gt;0,MAX($A$4:A2063)+1,0)</f>
        <v>0</v>
      </c>
      <c r="B2064" s="44">
        <v>2061</v>
      </c>
      <c r="C2064" s="44" t="str">
        <f>IF(E2064="","",IF(COUNTIF($G$4:G2064,G2064)=1,MAX($C$4:C2063)+1,""))</f>
        <v/>
      </c>
      <c r="D2064" s="44">
        <v>2061</v>
      </c>
    </row>
    <row r="2065" spans="1:4" x14ac:dyDescent="0.25">
      <c r="A2065" s="44">
        <f>IF(IF(Helper_2!$C$3&lt;&gt;"",COUNTIF(G2065:H2065,"*"&amp;Helper_2!$C$3&amp;"*"),0)&gt;0,MAX($A$4:A2064)+1,0)</f>
        <v>0</v>
      </c>
      <c r="B2065" s="44">
        <v>2062</v>
      </c>
      <c r="C2065" s="44" t="str">
        <f>IF(E2065="","",IF(COUNTIF($G$4:G2065,G2065)=1,MAX($C$4:C2064)+1,""))</f>
        <v/>
      </c>
      <c r="D2065" s="44">
        <v>2062</v>
      </c>
    </row>
    <row r="2066" spans="1:4" x14ac:dyDescent="0.25">
      <c r="A2066" s="44">
        <f>IF(IF(Helper_2!$C$3&lt;&gt;"",COUNTIF(G2066:H2066,"*"&amp;Helper_2!$C$3&amp;"*"),0)&gt;0,MAX($A$4:A2065)+1,0)</f>
        <v>0</v>
      </c>
      <c r="B2066" s="44">
        <v>2063</v>
      </c>
      <c r="C2066" s="44" t="str">
        <f>IF(E2066="","",IF(COUNTIF($G$4:G2066,G2066)=1,MAX($C$4:C2065)+1,""))</f>
        <v/>
      </c>
      <c r="D2066" s="44">
        <v>2063</v>
      </c>
    </row>
    <row r="2067" spans="1:4" x14ac:dyDescent="0.25">
      <c r="A2067" s="44">
        <f>IF(IF(Helper_2!$C$3&lt;&gt;"",COUNTIF(G2067:H2067,"*"&amp;Helper_2!$C$3&amp;"*"),0)&gt;0,MAX($A$4:A2066)+1,0)</f>
        <v>0</v>
      </c>
      <c r="B2067" s="44">
        <v>2064</v>
      </c>
      <c r="C2067" s="44" t="str">
        <f>IF(E2067="","",IF(COUNTIF($G$4:G2067,G2067)=1,MAX($C$4:C2066)+1,""))</f>
        <v/>
      </c>
      <c r="D2067" s="44">
        <v>2064</v>
      </c>
    </row>
    <row r="2068" spans="1:4" x14ac:dyDescent="0.25">
      <c r="A2068" s="44">
        <f>IF(IF(Helper_2!$C$3&lt;&gt;"",COUNTIF(G2068:H2068,"*"&amp;Helper_2!$C$3&amp;"*"),0)&gt;0,MAX($A$4:A2067)+1,0)</f>
        <v>0</v>
      </c>
      <c r="B2068" s="44">
        <v>2065</v>
      </c>
      <c r="C2068" s="44" t="str">
        <f>IF(E2068="","",IF(COUNTIF($G$4:G2068,G2068)=1,MAX($C$4:C2067)+1,""))</f>
        <v/>
      </c>
      <c r="D2068" s="44">
        <v>2065</v>
      </c>
    </row>
    <row r="2069" spans="1:4" x14ac:dyDescent="0.25">
      <c r="A2069" s="44">
        <f>IF(IF(Helper_2!$C$3&lt;&gt;"",COUNTIF(G2069:H2069,"*"&amp;Helper_2!$C$3&amp;"*"),0)&gt;0,MAX($A$4:A2068)+1,0)</f>
        <v>0</v>
      </c>
      <c r="B2069" s="44">
        <v>2066</v>
      </c>
      <c r="C2069" s="44" t="str">
        <f>IF(E2069="","",IF(COUNTIF($G$4:G2069,G2069)=1,MAX($C$4:C2068)+1,""))</f>
        <v/>
      </c>
      <c r="D2069" s="44">
        <v>2066</v>
      </c>
    </row>
    <row r="2070" spans="1:4" x14ac:dyDescent="0.25">
      <c r="A2070" s="44">
        <f>IF(IF(Helper_2!$C$3&lt;&gt;"",COUNTIF(G2070:H2070,"*"&amp;Helper_2!$C$3&amp;"*"),0)&gt;0,MAX($A$4:A2069)+1,0)</f>
        <v>0</v>
      </c>
      <c r="B2070" s="44">
        <v>2067</v>
      </c>
      <c r="C2070" s="44" t="str">
        <f>IF(E2070="","",IF(COUNTIF($G$4:G2070,G2070)=1,MAX($C$4:C2069)+1,""))</f>
        <v/>
      </c>
      <c r="D2070" s="44">
        <v>2067</v>
      </c>
    </row>
    <row r="2071" spans="1:4" x14ac:dyDescent="0.25">
      <c r="A2071" s="44">
        <f>IF(IF(Helper_2!$C$3&lt;&gt;"",COUNTIF(G2071:H2071,"*"&amp;Helper_2!$C$3&amp;"*"),0)&gt;0,MAX($A$4:A2070)+1,0)</f>
        <v>0</v>
      </c>
      <c r="B2071" s="44">
        <v>2068</v>
      </c>
      <c r="C2071" s="44" t="str">
        <f>IF(E2071="","",IF(COUNTIF($G$4:G2071,G2071)=1,MAX($C$4:C2070)+1,""))</f>
        <v/>
      </c>
      <c r="D2071" s="44">
        <v>2068</v>
      </c>
    </row>
    <row r="2072" spans="1:4" x14ac:dyDescent="0.25">
      <c r="A2072" s="44">
        <f>IF(IF(Helper_2!$C$3&lt;&gt;"",COUNTIF(G2072:H2072,"*"&amp;Helper_2!$C$3&amp;"*"),0)&gt;0,MAX($A$4:A2071)+1,0)</f>
        <v>0</v>
      </c>
      <c r="B2072" s="44">
        <v>2069</v>
      </c>
      <c r="C2072" s="44" t="str">
        <f>IF(E2072="","",IF(COUNTIF($G$4:G2072,G2072)=1,MAX($C$4:C2071)+1,""))</f>
        <v/>
      </c>
      <c r="D2072" s="44">
        <v>2069</v>
      </c>
    </row>
    <row r="2073" spans="1:4" x14ac:dyDescent="0.25">
      <c r="A2073" s="44">
        <f>IF(IF(Helper_2!$C$3&lt;&gt;"",COUNTIF(G2073:H2073,"*"&amp;Helper_2!$C$3&amp;"*"),0)&gt;0,MAX($A$4:A2072)+1,0)</f>
        <v>0</v>
      </c>
      <c r="B2073" s="44">
        <v>2070</v>
      </c>
      <c r="C2073" s="44" t="str">
        <f>IF(E2073="","",IF(COUNTIF($G$4:G2073,G2073)=1,MAX($C$4:C2072)+1,""))</f>
        <v/>
      </c>
      <c r="D2073" s="44">
        <v>2070</v>
      </c>
    </row>
    <row r="2074" spans="1:4" x14ac:dyDescent="0.25">
      <c r="A2074" s="44">
        <f>IF(IF(Helper_2!$C$3&lt;&gt;"",COUNTIF(G2074:H2074,"*"&amp;Helper_2!$C$3&amp;"*"),0)&gt;0,MAX($A$4:A2073)+1,0)</f>
        <v>0</v>
      </c>
      <c r="B2074" s="44">
        <v>2071</v>
      </c>
      <c r="C2074" s="44" t="str">
        <f>IF(E2074="","",IF(COUNTIF($G$4:G2074,G2074)=1,MAX($C$4:C2073)+1,""))</f>
        <v/>
      </c>
      <c r="D2074" s="44">
        <v>2071</v>
      </c>
    </row>
    <row r="2075" spans="1:4" x14ac:dyDescent="0.25">
      <c r="A2075" s="44">
        <f>IF(IF(Helper_2!$C$3&lt;&gt;"",COUNTIF(G2075:H2075,"*"&amp;Helper_2!$C$3&amp;"*"),0)&gt;0,MAX($A$4:A2074)+1,0)</f>
        <v>0</v>
      </c>
      <c r="B2075" s="44">
        <v>2072</v>
      </c>
      <c r="C2075" s="44" t="str">
        <f>IF(E2075="","",IF(COUNTIF($G$4:G2075,G2075)=1,MAX($C$4:C2074)+1,""))</f>
        <v/>
      </c>
      <c r="D2075" s="44">
        <v>2072</v>
      </c>
    </row>
    <row r="2076" spans="1:4" x14ac:dyDescent="0.25">
      <c r="A2076" s="44">
        <f>IF(IF(Helper_2!$C$3&lt;&gt;"",COUNTIF(G2076:H2076,"*"&amp;Helper_2!$C$3&amp;"*"),0)&gt;0,MAX($A$4:A2075)+1,0)</f>
        <v>0</v>
      </c>
      <c r="B2076" s="44">
        <v>2073</v>
      </c>
      <c r="C2076" s="44" t="str">
        <f>IF(E2076="","",IF(COUNTIF($G$4:G2076,G2076)=1,MAX($C$4:C2075)+1,""))</f>
        <v/>
      </c>
      <c r="D2076" s="44">
        <v>2073</v>
      </c>
    </row>
    <row r="2077" spans="1:4" x14ac:dyDescent="0.25">
      <c r="A2077" s="44">
        <f>IF(IF(Helper_2!$C$3&lt;&gt;"",COUNTIF(G2077:H2077,"*"&amp;Helper_2!$C$3&amp;"*"),0)&gt;0,MAX($A$4:A2076)+1,0)</f>
        <v>0</v>
      </c>
      <c r="B2077" s="44">
        <v>2074</v>
      </c>
      <c r="C2077" s="44" t="str">
        <f>IF(E2077="","",IF(COUNTIF($G$4:G2077,G2077)=1,MAX($C$4:C2076)+1,""))</f>
        <v/>
      </c>
      <c r="D2077" s="44">
        <v>2074</v>
      </c>
    </row>
    <row r="2078" spans="1:4" x14ac:dyDescent="0.25">
      <c r="A2078" s="44">
        <f>IF(IF(Helper_2!$C$3&lt;&gt;"",COUNTIF(G2078:H2078,"*"&amp;Helper_2!$C$3&amp;"*"),0)&gt;0,MAX($A$4:A2077)+1,0)</f>
        <v>0</v>
      </c>
      <c r="B2078" s="44">
        <v>2075</v>
      </c>
      <c r="C2078" s="44" t="str">
        <f>IF(E2078="","",IF(COUNTIF($G$4:G2078,G2078)=1,MAX($C$4:C2077)+1,""))</f>
        <v/>
      </c>
      <c r="D2078" s="44">
        <v>2075</v>
      </c>
    </row>
    <row r="2079" spans="1:4" x14ac:dyDescent="0.25">
      <c r="A2079" s="44">
        <f>IF(IF(Helper_2!$C$3&lt;&gt;"",COUNTIF(G2079:H2079,"*"&amp;Helper_2!$C$3&amp;"*"),0)&gt;0,MAX($A$4:A2078)+1,0)</f>
        <v>0</v>
      </c>
      <c r="B2079" s="44">
        <v>2076</v>
      </c>
      <c r="C2079" s="44" t="str">
        <f>IF(E2079="","",IF(COUNTIF($G$4:G2079,G2079)=1,MAX($C$4:C2078)+1,""))</f>
        <v/>
      </c>
      <c r="D2079" s="44">
        <v>2076</v>
      </c>
    </row>
    <row r="2080" spans="1:4" x14ac:dyDescent="0.25">
      <c r="A2080" s="44">
        <f>IF(IF(Helper_2!$C$3&lt;&gt;"",COUNTIF(G2080:H2080,"*"&amp;Helper_2!$C$3&amp;"*"),0)&gt;0,MAX($A$4:A2079)+1,0)</f>
        <v>0</v>
      </c>
      <c r="B2080" s="44">
        <v>2077</v>
      </c>
      <c r="C2080" s="44" t="str">
        <f>IF(E2080="","",IF(COUNTIF($G$4:G2080,G2080)=1,MAX($C$4:C2079)+1,""))</f>
        <v/>
      </c>
      <c r="D2080" s="44">
        <v>2077</v>
      </c>
    </row>
    <row r="2081" spans="1:4" x14ac:dyDescent="0.25">
      <c r="A2081" s="44">
        <f>IF(IF(Helper_2!$C$3&lt;&gt;"",COUNTIF(G2081:H2081,"*"&amp;Helper_2!$C$3&amp;"*"),0)&gt;0,MAX($A$4:A2080)+1,0)</f>
        <v>0</v>
      </c>
      <c r="B2081" s="44">
        <v>2078</v>
      </c>
      <c r="C2081" s="44" t="str">
        <f>IF(E2081="","",IF(COUNTIF($G$4:G2081,G2081)=1,MAX($C$4:C2080)+1,""))</f>
        <v/>
      </c>
      <c r="D2081" s="44">
        <v>2078</v>
      </c>
    </row>
    <row r="2082" spans="1:4" x14ac:dyDescent="0.25">
      <c r="A2082" s="44">
        <f>IF(IF(Helper_2!$C$3&lt;&gt;"",COUNTIF(G2082:H2082,"*"&amp;Helper_2!$C$3&amp;"*"),0)&gt;0,MAX($A$4:A2081)+1,0)</f>
        <v>0</v>
      </c>
      <c r="B2082" s="44">
        <v>2079</v>
      </c>
      <c r="C2082" s="44" t="str">
        <f>IF(E2082="","",IF(COUNTIF($G$4:G2082,G2082)=1,MAX($C$4:C2081)+1,""))</f>
        <v/>
      </c>
      <c r="D2082" s="44">
        <v>2079</v>
      </c>
    </row>
    <row r="2083" spans="1:4" x14ac:dyDescent="0.25">
      <c r="A2083" s="44">
        <f>IF(IF(Helper_2!$C$3&lt;&gt;"",COUNTIF(G2083:H2083,"*"&amp;Helper_2!$C$3&amp;"*"),0)&gt;0,MAX($A$4:A2082)+1,0)</f>
        <v>0</v>
      </c>
      <c r="B2083" s="44">
        <v>2080</v>
      </c>
      <c r="C2083" s="44" t="str">
        <f>IF(E2083="","",IF(COUNTIF($G$4:G2083,G2083)=1,MAX($C$4:C2082)+1,""))</f>
        <v/>
      </c>
      <c r="D2083" s="44">
        <v>2080</v>
      </c>
    </row>
    <row r="2084" spans="1:4" x14ac:dyDescent="0.25">
      <c r="A2084" s="44">
        <f>IF(IF(Helper_2!$C$3&lt;&gt;"",COUNTIF(G2084:H2084,"*"&amp;Helper_2!$C$3&amp;"*"),0)&gt;0,MAX($A$4:A2083)+1,0)</f>
        <v>0</v>
      </c>
      <c r="B2084" s="44">
        <v>2081</v>
      </c>
      <c r="C2084" s="44" t="str">
        <f>IF(E2084="","",IF(COUNTIF($G$4:G2084,G2084)=1,MAX($C$4:C2083)+1,""))</f>
        <v/>
      </c>
      <c r="D2084" s="44">
        <v>2081</v>
      </c>
    </row>
    <row r="2085" spans="1:4" x14ac:dyDescent="0.25">
      <c r="A2085" s="44">
        <f>IF(IF(Helper_2!$C$3&lt;&gt;"",COUNTIF(G2085:H2085,"*"&amp;Helper_2!$C$3&amp;"*"),0)&gt;0,MAX($A$4:A2084)+1,0)</f>
        <v>0</v>
      </c>
      <c r="B2085" s="44">
        <v>2082</v>
      </c>
      <c r="C2085" s="44" t="str">
        <f>IF(E2085="","",IF(COUNTIF($G$4:G2085,G2085)=1,MAX($C$4:C2084)+1,""))</f>
        <v/>
      </c>
      <c r="D2085" s="44">
        <v>2082</v>
      </c>
    </row>
    <row r="2086" spans="1:4" x14ac:dyDescent="0.25">
      <c r="A2086" s="44">
        <f>IF(IF(Helper_2!$C$3&lt;&gt;"",COUNTIF(G2086:H2086,"*"&amp;Helper_2!$C$3&amp;"*"),0)&gt;0,MAX($A$4:A2085)+1,0)</f>
        <v>0</v>
      </c>
      <c r="B2086" s="44">
        <v>2083</v>
      </c>
      <c r="C2086" s="44" t="str">
        <f>IF(E2086="","",IF(COUNTIF($G$4:G2086,G2086)=1,MAX($C$4:C2085)+1,""))</f>
        <v/>
      </c>
      <c r="D2086" s="44">
        <v>2083</v>
      </c>
    </row>
    <row r="2087" spans="1:4" x14ac:dyDescent="0.25">
      <c r="A2087" s="44">
        <f>IF(IF(Helper_2!$C$3&lt;&gt;"",COUNTIF(G2087:H2087,"*"&amp;Helper_2!$C$3&amp;"*"),0)&gt;0,MAX($A$4:A2086)+1,0)</f>
        <v>0</v>
      </c>
      <c r="B2087" s="44">
        <v>2084</v>
      </c>
      <c r="C2087" s="44" t="str">
        <f>IF(E2087="","",IF(COUNTIF($G$4:G2087,G2087)=1,MAX($C$4:C2086)+1,""))</f>
        <v/>
      </c>
      <c r="D2087" s="44">
        <v>2084</v>
      </c>
    </row>
    <row r="2088" spans="1:4" x14ac:dyDescent="0.25">
      <c r="A2088" s="44">
        <f>IF(IF(Helper_2!$C$3&lt;&gt;"",COUNTIF(G2088:H2088,"*"&amp;Helper_2!$C$3&amp;"*"),0)&gt;0,MAX($A$4:A2087)+1,0)</f>
        <v>0</v>
      </c>
      <c r="B2088" s="44">
        <v>2085</v>
      </c>
      <c r="C2088" s="44" t="str">
        <f>IF(E2088="","",IF(COUNTIF($G$4:G2088,G2088)=1,MAX($C$4:C2087)+1,""))</f>
        <v/>
      </c>
      <c r="D2088" s="44">
        <v>2085</v>
      </c>
    </row>
    <row r="2089" spans="1:4" x14ac:dyDescent="0.25">
      <c r="A2089" s="44">
        <f>IF(IF(Helper_2!$C$3&lt;&gt;"",COUNTIF(G2089:H2089,"*"&amp;Helper_2!$C$3&amp;"*"),0)&gt;0,MAX($A$4:A2088)+1,0)</f>
        <v>0</v>
      </c>
      <c r="B2089" s="44">
        <v>2086</v>
      </c>
      <c r="C2089" s="44" t="str">
        <f>IF(E2089="","",IF(COUNTIF($G$4:G2089,G2089)=1,MAX($C$4:C2088)+1,""))</f>
        <v/>
      </c>
      <c r="D2089" s="44">
        <v>2086</v>
      </c>
    </row>
    <row r="2090" spans="1:4" x14ac:dyDescent="0.25">
      <c r="A2090" s="44">
        <f>IF(IF(Helper_2!$C$3&lt;&gt;"",COUNTIF(G2090:H2090,"*"&amp;Helper_2!$C$3&amp;"*"),0)&gt;0,MAX($A$4:A2089)+1,0)</f>
        <v>0</v>
      </c>
      <c r="B2090" s="44">
        <v>2087</v>
      </c>
      <c r="C2090" s="44" t="str">
        <f>IF(E2090="","",IF(COUNTIF($G$4:G2090,G2090)=1,MAX($C$4:C2089)+1,""))</f>
        <v/>
      </c>
      <c r="D2090" s="44">
        <v>2087</v>
      </c>
    </row>
    <row r="2091" spans="1:4" x14ac:dyDescent="0.25">
      <c r="A2091" s="44">
        <f>IF(IF(Helper_2!$C$3&lt;&gt;"",COUNTIF(G2091:H2091,"*"&amp;Helper_2!$C$3&amp;"*"),0)&gt;0,MAX($A$4:A2090)+1,0)</f>
        <v>0</v>
      </c>
      <c r="B2091" s="44">
        <v>2088</v>
      </c>
      <c r="C2091" s="44" t="str">
        <f>IF(E2091="","",IF(COUNTIF($G$4:G2091,G2091)=1,MAX($C$4:C2090)+1,""))</f>
        <v/>
      </c>
      <c r="D2091" s="44">
        <v>2088</v>
      </c>
    </row>
    <row r="2092" spans="1:4" x14ac:dyDescent="0.25">
      <c r="A2092" s="44">
        <f>IF(IF(Helper_2!$C$3&lt;&gt;"",COUNTIF(G2092:H2092,"*"&amp;Helper_2!$C$3&amp;"*"),0)&gt;0,MAX($A$4:A2091)+1,0)</f>
        <v>0</v>
      </c>
      <c r="B2092" s="44">
        <v>2089</v>
      </c>
      <c r="C2092" s="44" t="str">
        <f>IF(E2092="","",IF(COUNTIF($G$4:G2092,G2092)=1,MAX($C$4:C2091)+1,""))</f>
        <v/>
      </c>
      <c r="D2092" s="44">
        <v>2089</v>
      </c>
    </row>
    <row r="2093" spans="1:4" x14ac:dyDescent="0.25">
      <c r="A2093" s="44">
        <f>IF(IF(Helper_2!$C$3&lt;&gt;"",COUNTIF(G2093:H2093,"*"&amp;Helper_2!$C$3&amp;"*"),0)&gt;0,MAX($A$4:A2092)+1,0)</f>
        <v>0</v>
      </c>
      <c r="B2093" s="44">
        <v>2090</v>
      </c>
      <c r="C2093" s="44" t="str">
        <f>IF(E2093="","",IF(COUNTIF($G$4:G2093,G2093)=1,MAX($C$4:C2092)+1,""))</f>
        <v/>
      </c>
      <c r="D2093" s="44">
        <v>2090</v>
      </c>
    </row>
    <row r="2094" spans="1:4" x14ac:dyDescent="0.25">
      <c r="A2094" s="44">
        <f>IF(IF(Helper_2!$C$3&lt;&gt;"",COUNTIF(G2094:H2094,"*"&amp;Helper_2!$C$3&amp;"*"),0)&gt;0,MAX($A$4:A2093)+1,0)</f>
        <v>0</v>
      </c>
      <c r="B2094" s="44">
        <v>2091</v>
      </c>
      <c r="C2094" s="44" t="str">
        <f>IF(E2094="","",IF(COUNTIF($G$4:G2094,G2094)=1,MAX($C$4:C2093)+1,""))</f>
        <v/>
      </c>
      <c r="D2094" s="44">
        <v>2091</v>
      </c>
    </row>
    <row r="2095" spans="1:4" x14ac:dyDescent="0.25">
      <c r="A2095" s="44">
        <f>IF(IF(Helper_2!$C$3&lt;&gt;"",COUNTIF(G2095:H2095,"*"&amp;Helper_2!$C$3&amp;"*"),0)&gt;0,MAX($A$4:A2094)+1,0)</f>
        <v>0</v>
      </c>
      <c r="B2095" s="44">
        <v>2092</v>
      </c>
      <c r="C2095" s="44" t="str">
        <f>IF(E2095="","",IF(COUNTIF($G$4:G2095,G2095)=1,MAX($C$4:C2094)+1,""))</f>
        <v/>
      </c>
      <c r="D2095" s="44">
        <v>2092</v>
      </c>
    </row>
    <row r="2096" spans="1:4" x14ac:dyDescent="0.25">
      <c r="A2096" s="44">
        <f>IF(IF(Helper_2!$C$3&lt;&gt;"",COUNTIF(G2096:H2096,"*"&amp;Helper_2!$C$3&amp;"*"),0)&gt;0,MAX($A$4:A2095)+1,0)</f>
        <v>0</v>
      </c>
      <c r="B2096" s="44">
        <v>2093</v>
      </c>
      <c r="C2096" s="44" t="str">
        <f>IF(E2096="","",IF(COUNTIF($G$4:G2096,G2096)=1,MAX($C$4:C2095)+1,""))</f>
        <v/>
      </c>
      <c r="D2096" s="44">
        <v>2093</v>
      </c>
    </row>
    <row r="2097" spans="1:4" x14ac:dyDescent="0.25">
      <c r="A2097" s="44">
        <f>IF(IF(Helper_2!$C$3&lt;&gt;"",COUNTIF(G2097:H2097,"*"&amp;Helper_2!$C$3&amp;"*"),0)&gt;0,MAX($A$4:A2096)+1,0)</f>
        <v>0</v>
      </c>
      <c r="B2097" s="44">
        <v>2094</v>
      </c>
      <c r="C2097" s="44" t="str">
        <f>IF(E2097="","",IF(COUNTIF($G$4:G2097,G2097)=1,MAX($C$4:C2096)+1,""))</f>
        <v/>
      </c>
      <c r="D2097" s="44">
        <v>2094</v>
      </c>
    </row>
    <row r="2098" spans="1:4" x14ac:dyDescent="0.25">
      <c r="A2098" s="44">
        <f>IF(IF(Helper_2!$C$3&lt;&gt;"",COUNTIF(G2098:H2098,"*"&amp;Helper_2!$C$3&amp;"*"),0)&gt;0,MAX($A$4:A2097)+1,0)</f>
        <v>0</v>
      </c>
      <c r="B2098" s="44">
        <v>2095</v>
      </c>
      <c r="C2098" s="44" t="str">
        <f>IF(E2098="","",IF(COUNTIF($G$4:G2098,G2098)=1,MAX($C$4:C2097)+1,""))</f>
        <v/>
      </c>
      <c r="D2098" s="44">
        <v>2095</v>
      </c>
    </row>
    <row r="2099" spans="1:4" x14ac:dyDescent="0.25">
      <c r="A2099" s="44">
        <f>IF(IF(Helper_2!$C$3&lt;&gt;"",COUNTIF(G2099:H2099,"*"&amp;Helper_2!$C$3&amp;"*"),0)&gt;0,MAX($A$4:A2098)+1,0)</f>
        <v>0</v>
      </c>
      <c r="B2099" s="44">
        <v>2096</v>
      </c>
      <c r="C2099" s="44" t="str">
        <f>IF(E2099="","",IF(COUNTIF($G$4:G2099,G2099)=1,MAX($C$4:C2098)+1,""))</f>
        <v/>
      </c>
      <c r="D2099" s="44">
        <v>2096</v>
      </c>
    </row>
    <row r="2100" spans="1:4" x14ac:dyDescent="0.25">
      <c r="A2100" s="44">
        <f>IF(IF(Helper_2!$C$3&lt;&gt;"",COUNTIF(G2100:H2100,"*"&amp;Helper_2!$C$3&amp;"*"),0)&gt;0,MAX($A$4:A2099)+1,0)</f>
        <v>0</v>
      </c>
      <c r="B2100" s="44">
        <v>2097</v>
      </c>
      <c r="C2100" s="44" t="str">
        <f>IF(E2100="","",IF(COUNTIF($G$4:G2100,G2100)=1,MAX($C$4:C2099)+1,""))</f>
        <v/>
      </c>
      <c r="D2100" s="44">
        <v>2097</v>
      </c>
    </row>
    <row r="2101" spans="1:4" x14ac:dyDescent="0.25">
      <c r="A2101" s="44">
        <f>IF(IF(Helper_2!$C$3&lt;&gt;"",COUNTIF(G2101:H2101,"*"&amp;Helper_2!$C$3&amp;"*"),0)&gt;0,MAX($A$4:A2100)+1,0)</f>
        <v>0</v>
      </c>
      <c r="B2101" s="44">
        <v>2098</v>
      </c>
      <c r="C2101" s="44" t="str">
        <f>IF(E2101="","",IF(COUNTIF($G$4:G2101,G2101)=1,MAX($C$4:C2100)+1,""))</f>
        <v/>
      </c>
      <c r="D2101" s="44">
        <v>2098</v>
      </c>
    </row>
    <row r="2102" spans="1:4" x14ac:dyDescent="0.25">
      <c r="A2102" s="44">
        <f>IF(IF(Helper_2!$C$3&lt;&gt;"",COUNTIF(G2102:H2102,"*"&amp;Helper_2!$C$3&amp;"*"),0)&gt;0,MAX($A$4:A2101)+1,0)</f>
        <v>0</v>
      </c>
      <c r="B2102" s="44">
        <v>2099</v>
      </c>
      <c r="C2102" s="44" t="str">
        <f>IF(E2102="","",IF(COUNTIF($G$4:G2102,G2102)=1,MAX($C$4:C2101)+1,""))</f>
        <v/>
      </c>
      <c r="D2102" s="44">
        <v>2099</v>
      </c>
    </row>
    <row r="2103" spans="1:4" x14ac:dyDescent="0.25">
      <c r="A2103" s="44">
        <f>IF(IF(Helper_2!$C$3&lt;&gt;"",COUNTIF(G2103:H2103,"*"&amp;Helper_2!$C$3&amp;"*"),0)&gt;0,MAX($A$4:A2102)+1,0)</f>
        <v>0</v>
      </c>
      <c r="B2103" s="44">
        <v>2100</v>
      </c>
      <c r="C2103" s="44" t="str">
        <f>IF(E2103="","",IF(COUNTIF($G$4:G2103,G2103)=1,MAX($C$4:C2102)+1,""))</f>
        <v/>
      </c>
      <c r="D2103" s="44">
        <v>2100</v>
      </c>
    </row>
    <row r="2104" spans="1:4" x14ac:dyDescent="0.25">
      <c r="A2104" s="44">
        <f>IF(IF(Helper_2!$C$3&lt;&gt;"",COUNTIF(G2104:H2104,"*"&amp;Helper_2!$C$3&amp;"*"),0)&gt;0,MAX($A$4:A2103)+1,0)</f>
        <v>0</v>
      </c>
      <c r="B2104" s="44">
        <v>2101</v>
      </c>
      <c r="C2104" s="44" t="str">
        <f>IF(E2104="","",IF(COUNTIF($G$4:G2104,G2104)=1,MAX($C$4:C2103)+1,""))</f>
        <v/>
      </c>
      <c r="D2104" s="44">
        <v>2101</v>
      </c>
    </row>
    <row r="2105" spans="1:4" x14ac:dyDescent="0.25">
      <c r="A2105" s="44">
        <f>IF(IF(Helper_2!$C$3&lt;&gt;"",COUNTIF(G2105:H2105,"*"&amp;Helper_2!$C$3&amp;"*"),0)&gt;0,MAX($A$4:A2104)+1,0)</f>
        <v>0</v>
      </c>
      <c r="B2105" s="44">
        <v>2102</v>
      </c>
      <c r="C2105" s="44" t="str">
        <f>IF(E2105="","",IF(COUNTIF($G$4:G2105,G2105)=1,MAX($C$4:C2104)+1,""))</f>
        <v/>
      </c>
      <c r="D2105" s="44">
        <v>2102</v>
      </c>
    </row>
    <row r="2106" spans="1:4" x14ac:dyDescent="0.25">
      <c r="A2106" s="44">
        <f>IF(IF(Helper_2!$C$3&lt;&gt;"",COUNTIF(G2106:H2106,"*"&amp;Helper_2!$C$3&amp;"*"),0)&gt;0,MAX($A$4:A2105)+1,0)</f>
        <v>0</v>
      </c>
      <c r="B2106" s="44">
        <v>2103</v>
      </c>
      <c r="C2106" s="44" t="str">
        <f>IF(E2106="","",IF(COUNTIF($G$4:G2106,G2106)=1,MAX($C$4:C2105)+1,""))</f>
        <v/>
      </c>
      <c r="D2106" s="44">
        <v>2103</v>
      </c>
    </row>
    <row r="2107" spans="1:4" x14ac:dyDescent="0.25">
      <c r="A2107" s="44">
        <f>IF(IF(Helper_2!$C$3&lt;&gt;"",COUNTIF(G2107:H2107,"*"&amp;Helper_2!$C$3&amp;"*"),0)&gt;0,MAX($A$4:A2106)+1,0)</f>
        <v>0</v>
      </c>
      <c r="B2107" s="44">
        <v>2104</v>
      </c>
      <c r="C2107" s="44" t="str">
        <f>IF(E2107="","",IF(COUNTIF($G$4:G2107,G2107)=1,MAX($C$4:C2106)+1,""))</f>
        <v/>
      </c>
      <c r="D2107" s="44">
        <v>2104</v>
      </c>
    </row>
    <row r="2108" spans="1:4" x14ac:dyDescent="0.25">
      <c r="A2108" s="44">
        <f>IF(IF(Helper_2!$C$3&lt;&gt;"",COUNTIF(G2108:H2108,"*"&amp;Helper_2!$C$3&amp;"*"),0)&gt;0,MAX($A$4:A2107)+1,0)</f>
        <v>0</v>
      </c>
      <c r="B2108" s="44">
        <v>2105</v>
      </c>
      <c r="C2108" s="44" t="str">
        <f>IF(E2108="","",IF(COUNTIF($G$4:G2108,G2108)=1,MAX($C$4:C2107)+1,""))</f>
        <v/>
      </c>
      <c r="D2108" s="44">
        <v>2105</v>
      </c>
    </row>
    <row r="2109" spans="1:4" x14ac:dyDescent="0.25">
      <c r="A2109" s="44">
        <f>IF(IF(Helper_2!$C$3&lt;&gt;"",COUNTIF(G2109:H2109,"*"&amp;Helper_2!$C$3&amp;"*"),0)&gt;0,MAX($A$4:A2108)+1,0)</f>
        <v>0</v>
      </c>
      <c r="B2109" s="44">
        <v>2106</v>
      </c>
      <c r="C2109" s="44" t="str">
        <f>IF(E2109="","",IF(COUNTIF($G$4:G2109,G2109)=1,MAX($C$4:C2108)+1,""))</f>
        <v/>
      </c>
      <c r="D2109" s="44">
        <v>2106</v>
      </c>
    </row>
    <row r="2110" spans="1:4" x14ac:dyDescent="0.25">
      <c r="A2110" s="44">
        <f>IF(IF(Helper_2!$C$3&lt;&gt;"",COUNTIF(G2110:H2110,"*"&amp;Helper_2!$C$3&amp;"*"),0)&gt;0,MAX($A$4:A2109)+1,0)</f>
        <v>0</v>
      </c>
      <c r="B2110" s="44">
        <v>2107</v>
      </c>
      <c r="C2110" s="44" t="str">
        <f>IF(E2110="","",IF(COUNTIF($G$4:G2110,G2110)=1,MAX($C$4:C2109)+1,""))</f>
        <v/>
      </c>
      <c r="D2110" s="44">
        <v>2107</v>
      </c>
    </row>
    <row r="2111" spans="1:4" x14ac:dyDescent="0.25">
      <c r="A2111" s="44">
        <f>IF(IF(Helper_2!$C$3&lt;&gt;"",COUNTIF(G2111:H2111,"*"&amp;Helper_2!$C$3&amp;"*"),0)&gt;0,MAX($A$4:A2110)+1,0)</f>
        <v>0</v>
      </c>
      <c r="B2111" s="44">
        <v>2108</v>
      </c>
      <c r="C2111" s="44" t="str">
        <f>IF(E2111="","",IF(COUNTIF($G$4:G2111,G2111)=1,MAX($C$4:C2110)+1,""))</f>
        <v/>
      </c>
      <c r="D2111" s="44">
        <v>2108</v>
      </c>
    </row>
    <row r="2112" spans="1:4" x14ac:dyDescent="0.25">
      <c r="A2112" s="44">
        <f>IF(IF(Helper_2!$C$3&lt;&gt;"",COUNTIF(G2112:H2112,"*"&amp;Helper_2!$C$3&amp;"*"),0)&gt;0,MAX($A$4:A2111)+1,0)</f>
        <v>0</v>
      </c>
      <c r="B2112" s="44">
        <v>2109</v>
      </c>
      <c r="C2112" s="44" t="str">
        <f>IF(E2112="","",IF(COUNTIF($G$4:G2112,G2112)=1,MAX($C$4:C2111)+1,""))</f>
        <v/>
      </c>
      <c r="D2112" s="44">
        <v>2109</v>
      </c>
    </row>
    <row r="2113" spans="1:4" x14ac:dyDescent="0.25">
      <c r="A2113" s="44">
        <f>IF(IF(Helper_2!$C$3&lt;&gt;"",COUNTIF(G2113:H2113,"*"&amp;Helper_2!$C$3&amp;"*"),0)&gt;0,MAX($A$4:A2112)+1,0)</f>
        <v>0</v>
      </c>
      <c r="B2113" s="44">
        <v>2110</v>
      </c>
      <c r="C2113" s="44" t="str">
        <f>IF(E2113="","",IF(COUNTIF($G$4:G2113,G2113)=1,MAX($C$4:C2112)+1,""))</f>
        <v/>
      </c>
      <c r="D2113" s="44">
        <v>2110</v>
      </c>
    </row>
    <row r="2114" spans="1:4" x14ac:dyDescent="0.25">
      <c r="A2114" s="44">
        <f>IF(IF(Helper_2!$C$3&lt;&gt;"",COUNTIF(G2114:H2114,"*"&amp;Helper_2!$C$3&amp;"*"),0)&gt;0,MAX($A$4:A2113)+1,0)</f>
        <v>0</v>
      </c>
      <c r="B2114" s="44">
        <v>2111</v>
      </c>
      <c r="C2114" s="44" t="str">
        <f>IF(E2114="","",IF(COUNTIF($G$4:G2114,G2114)=1,MAX($C$4:C2113)+1,""))</f>
        <v/>
      </c>
      <c r="D2114" s="44">
        <v>2111</v>
      </c>
    </row>
    <row r="2115" spans="1:4" x14ac:dyDescent="0.25">
      <c r="A2115" s="44">
        <f>IF(IF(Helper_2!$C$3&lt;&gt;"",COUNTIF(G2115:H2115,"*"&amp;Helper_2!$C$3&amp;"*"),0)&gt;0,MAX($A$4:A2114)+1,0)</f>
        <v>0</v>
      </c>
      <c r="B2115" s="44">
        <v>2112</v>
      </c>
      <c r="C2115" s="44" t="str">
        <f>IF(E2115="","",IF(COUNTIF($G$4:G2115,G2115)=1,MAX($C$4:C2114)+1,""))</f>
        <v/>
      </c>
      <c r="D2115" s="44">
        <v>2112</v>
      </c>
    </row>
    <row r="2116" spans="1:4" x14ac:dyDescent="0.25">
      <c r="A2116" s="44">
        <f>IF(IF(Helper_2!$C$3&lt;&gt;"",COUNTIF(G2116:H2116,"*"&amp;Helper_2!$C$3&amp;"*"),0)&gt;0,MAX($A$4:A2115)+1,0)</f>
        <v>0</v>
      </c>
      <c r="B2116" s="44">
        <v>2113</v>
      </c>
      <c r="C2116" s="44" t="str">
        <f>IF(E2116="","",IF(COUNTIF($G$4:G2116,G2116)=1,MAX($C$4:C2115)+1,""))</f>
        <v/>
      </c>
      <c r="D2116" s="44">
        <v>2113</v>
      </c>
    </row>
    <row r="2117" spans="1:4" x14ac:dyDescent="0.25">
      <c r="A2117" s="44">
        <f>IF(IF(Helper_2!$C$3&lt;&gt;"",COUNTIF(G2117:H2117,"*"&amp;Helper_2!$C$3&amp;"*"),0)&gt;0,MAX($A$4:A2116)+1,0)</f>
        <v>0</v>
      </c>
      <c r="B2117" s="44">
        <v>2114</v>
      </c>
      <c r="C2117" s="44" t="str">
        <f>IF(E2117="","",IF(COUNTIF($G$4:G2117,G2117)=1,MAX($C$4:C2116)+1,""))</f>
        <v/>
      </c>
      <c r="D2117" s="44">
        <v>2114</v>
      </c>
    </row>
    <row r="2118" spans="1:4" x14ac:dyDescent="0.25">
      <c r="A2118" s="44">
        <f>IF(IF(Helper_2!$C$3&lt;&gt;"",COUNTIF(G2118:H2118,"*"&amp;Helper_2!$C$3&amp;"*"),0)&gt;0,MAX($A$4:A2117)+1,0)</f>
        <v>0</v>
      </c>
      <c r="B2118" s="44">
        <v>2115</v>
      </c>
      <c r="C2118" s="44" t="str">
        <f>IF(E2118="","",IF(COUNTIF($G$4:G2118,G2118)=1,MAX($C$4:C2117)+1,""))</f>
        <v/>
      </c>
      <c r="D2118" s="44">
        <v>2115</v>
      </c>
    </row>
    <row r="2119" spans="1:4" x14ac:dyDescent="0.25">
      <c r="A2119" s="44">
        <f>IF(IF(Helper_2!$C$3&lt;&gt;"",COUNTIF(G2119:H2119,"*"&amp;Helper_2!$C$3&amp;"*"),0)&gt;0,MAX($A$4:A2118)+1,0)</f>
        <v>0</v>
      </c>
      <c r="B2119" s="44">
        <v>2116</v>
      </c>
      <c r="C2119" s="44" t="str">
        <f>IF(E2119="","",IF(COUNTIF($G$4:G2119,G2119)=1,MAX($C$4:C2118)+1,""))</f>
        <v/>
      </c>
      <c r="D2119" s="44">
        <v>2116</v>
      </c>
    </row>
    <row r="2120" spans="1:4" x14ac:dyDescent="0.25">
      <c r="A2120" s="44">
        <f>IF(IF(Helper_2!$C$3&lt;&gt;"",COUNTIF(G2120:H2120,"*"&amp;Helper_2!$C$3&amp;"*"),0)&gt;0,MAX($A$4:A2119)+1,0)</f>
        <v>0</v>
      </c>
      <c r="B2120" s="44">
        <v>2117</v>
      </c>
      <c r="C2120" s="44" t="str">
        <f>IF(E2120="","",IF(COUNTIF($G$4:G2120,G2120)=1,MAX($C$4:C2119)+1,""))</f>
        <v/>
      </c>
      <c r="D2120" s="44">
        <v>2117</v>
      </c>
    </row>
    <row r="2121" spans="1:4" x14ac:dyDescent="0.25">
      <c r="A2121" s="44">
        <f>IF(IF(Helper_2!$C$3&lt;&gt;"",COUNTIF(G2121:H2121,"*"&amp;Helper_2!$C$3&amp;"*"),0)&gt;0,MAX($A$4:A2120)+1,0)</f>
        <v>0</v>
      </c>
      <c r="B2121" s="44">
        <v>2118</v>
      </c>
      <c r="C2121" s="44" t="str">
        <f>IF(E2121="","",IF(COUNTIF($G$4:G2121,G2121)=1,MAX($C$4:C2120)+1,""))</f>
        <v/>
      </c>
      <c r="D2121" s="44">
        <v>2118</v>
      </c>
    </row>
    <row r="2122" spans="1:4" x14ac:dyDescent="0.25">
      <c r="A2122" s="44">
        <f>IF(IF(Helper_2!$C$3&lt;&gt;"",COUNTIF(G2122:H2122,"*"&amp;Helper_2!$C$3&amp;"*"),0)&gt;0,MAX($A$4:A2121)+1,0)</f>
        <v>0</v>
      </c>
      <c r="B2122" s="44">
        <v>2119</v>
      </c>
      <c r="C2122" s="44" t="str">
        <f>IF(E2122="","",IF(COUNTIF($G$4:G2122,G2122)=1,MAX($C$4:C2121)+1,""))</f>
        <v/>
      </c>
      <c r="D2122" s="44">
        <v>2119</v>
      </c>
    </row>
    <row r="2123" spans="1:4" x14ac:dyDescent="0.25">
      <c r="A2123" s="44">
        <f>IF(IF(Helper_2!$C$3&lt;&gt;"",COUNTIF(G2123:H2123,"*"&amp;Helper_2!$C$3&amp;"*"),0)&gt;0,MAX($A$4:A2122)+1,0)</f>
        <v>0</v>
      </c>
      <c r="B2123" s="44">
        <v>2120</v>
      </c>
      <c r="C2123" s="44" t="str">
        <f>IF(E2123="","",IF(COUNTIF($G$4:G2123,G2123)=1,MAX($C$4:C2122)+1,""))</f>
        <v/>
      </c>
      <c r="D2123" s="44">
        <v>2120</v>
      </c>
    </row>
    <row r="2124" spans="1:4" x14ac:dyDescent="0.25">
      <c r="A2124" s="44">
        <f>IF(IF(Helper_2!$C$3&lt;&gt;"",COUNTIF(G2124:H2124,"*"&amp;Helper_2!$C$3&amp;"*"),0)&gt;0,MAX($A$4:A2123)+1,0)</f>
        <v>0</v>
      </c>
      <c r="B2124" s="44">
        <v>2121</v>
      </c>
      <c r="C2124" s="44" t="str">
        <f>IF(E2124="","",IF(COUNTIF($G$4:G2124,G2124)=1,MAX($C$4:C2123)+1,""))</f>
        <v/>
      </c>
      <c r="D2124" s="44">
        <v>2121</v>
      </c>
    </row>
    <row r="2125" spans="1:4" x14ac:dyDescent="0.25">
      <c r="A2125" s="44">
        <f>IF(IF(Helper_2!$C$3&lt;&gt;"",COUNTIF(G2125:H2125,"*"&amp;Helper_2!$C$3&amp;"*"),0)&gt;0,MAX($A$4:A2124)+1,0)</f>
        <v>0</v>
      </c>
      <c r="B2125" s="44">
        <v>2122</v>
      </c>
      <c r="C2125" s="44" t="str">
        <f>IF(E2125="","",IF(COUNTIF($G$4:G2125,G2125)=1,MAX($C$4:C2124)+1,""))</f>
        <v/>
      </c>
      <c r="D2125" s="44">
        <v>2122</v>
      </c>
    </row>
    <row r="2126" spans="1:4" x14ac:dyDescent="0.25">
      <c r="A2126" s="44">
        <f>IF(IF(Helper_2!$C$3&lt;&gt;"",COUNTIF(G2126:H2126,"*"&amp;Helper_2!$C$3&amp;"*"),0)&gt;0,MAX($A$4:A2125)+1,0)</f>
        <v>0</v>
      </c>
      <c r="B2126" s="44">
        <v>2123</v>
      </c>
      <c r="C2126" s="44" t="str">
        <f>IF(E2126="","",IF(COUNTIF($G$4:G2126,G2126)=1,MAX($C$4:C2125)+1,""))</f>
        <v/>
      </c>
      <c r="D2126" s="44">
        <v>2123</v>
      </c>
    </row>
    <row r="2127" spans="1:4" x14ac:dyDescent="0.25">
      <c r="A2127" s="44">
        <f>IF(IF(Helper_2!$C$3&lt;&gt;"",COUNTIF(G2127:H2127,"*"&amp;Helper_2!$C$3&amp;"*"),0)&gt;0,MAX($A$4:A2126)+1,0)</f>
        <v>0</v>
      </c>
      <c r="B2127" s="44">
        <v>2124</v>
      </c>
      <c r="C2127" s="44" t="str">
        <f>IF(E2127="","",IF(COUNTIF($G$4:G2127,G2127)=1,MAX($C$4:C2126)+1,""))</f>
        <v/>
      </c>
      <c r="D2127" s="44">
        <v>2124</v>
      </c>
    </row>
    <row r="2128" spans="1:4" x14ac:dyDescent="0.25">
      <c r="A2128" s="44">
        <f>IF(IF(Helper_2!$C$3&lt;&gt;"",COUNTIF(G2128:H2128,"*"&amp;Helper_2!$C$3&amp;"*"),0)&gt;0,MAX($A$4:A2127)+1,0)</f>
        <v>0</v>
      </c>
      <c r="B2128" s="44">
        <v>2125</v>
      </c>
      <c r="C2128" s="44" t="str">
        <f>IF(E2128="","",IF(COUNTIF($G$4:G2128,G2128)=1,MAX($C$4:C2127)+1,""))</f>
        <v/>
      </c>
      <c r="D2128" s="44">
        <v>2125</v>
      </c>
    </row>
    <row r="2129" spans="1:4" x14ac:dyDescent="0.25">
      <c r="A2129" s="44">
        <f>IF(IF(Helper_2!$C$3&lt;&gt;"",COUNTIF(G2129:H2129,"*"&amp;Helper_2!$C$3&amp;"*"),0)&gt;0,MAX($A$4:A2128)+1,0)</f>
        <v>0</v>
      </c>
      <c r="B2129" s="44">
        <v>2126</v>
      </c>
      <c r="C2129" s="44" t="str">
        <f>IF(E2129="","",IF(COUNTIF($G$4:G2129,G2129)=1,MAX($C$4:C2128)+1,""))</f>
        <v/>
      </c>
      <c r="D2129" s="44">
        <v>2126</v>
      </c>
    </row>
    <row r="2130" spans="1:4" x14ac:dyDescent="0.25">
      <c r="A2130" s="44">
        <f>IF(IF(Helper_2!$C$3&lt;&gt;"",COUNTIF(G2130:H2130,"*"&amp;Helper_2!$C$3&amp;"*"),0)&gt;0,MAX($A$4:A2129)+1,0)</f>
        <v>0</v>
      </c>
      <c r="B2130" s="44">
        <v>2127</v>
      </c>
      <c r="C2130" s="44" t="str">
        <f>IF(E2130="","",IF(COUNTIF($G$4:G2130,G2130)=1,MAX($C$4:C2129)+1,""))</f>
        <v/>
      </c>
      <c r="D2130" s="44">
        <v>2127</v>
      </c>
    </row>
    <row r="2131" spans="1:4" x14ac:dyDescent="0.25">
      <c r="A2131" s="44">
        <f>IF(IF(Helper_2!$C$3&lt;&gt;"",COUNTIF(G2131:H2131,"*"&amp;Helper_2!$C$3&amp;"*"),0)&gt;0,MAX($A$4:A2130)+1,0)</f>
        <v>0</v>
      </c>
      <c r="B2131" s="44">
        <v>2128</v>
      </c>
      <c r="C2131" s="44" t="str">
        <f>IF(E2131="","",IF(COUNTIF($G$4:G2131,G2131)=1,MAX($C$4:C2130)+1,""))</f>
        <v/>
      </c>
      <c r="D2131" s="44">
        <v>2128</v>
      </c>
    </row>
    <row r="2132" spans="1:4" x14ac:dyDescent="0.25">
      <c r="A2132" s="44">
        <f>IF(IF(Helper_2!$C$3&lt;&gt;"",COUNTIF(G2132:H2132,"*"&amp;Helper_2!$C$3&amp;"*"),0)&gt;0,MAX($A$4:A2131)+1,0)</f>
        <v>0</v>
      </c>
      <c r="B2132" s="44">
        <v>2129</v>
      </c>
      <c r="C2132" s="44" t="str">
        <f>IF(E2132="","",IF(COUNTIF($G$4:G2132,G2132)=1,MAX($C$4:C2131)+1,""))</f>
        <v/>
      </c>
      <c r="D2132" s="44">
        <v>2129</v>
      </c>
    </row>
    <row r="2133" spans="1:4" x14ac:dyDescent="0.25">
      <c r="A2133" s="44">
        <f>IF(IF(Helper_2!$C$3&lt;&gt;"",COUNTIF(G2133:H2133,"*"&amp;Helper_2!$C$3&amp;"*"),0)&gt;0,MAX($A$4:A2132)+1,0)</f>
        <v>0</v>
      </c>
      <c r="B2133" s="44">
        <v>2130</v>
      </c>
      <c r="C2133" s="44" t="str">
        <f>IF(E2133="","",IF(COUNTIF($G$4:G2133,G2133)=1,MAX($C$4:C2132)+1,""))</f>
        <v/>
      </c>
      <c r="D2133" s="44">
        <v>2130</v>
      </c>
    </row>
    <row r="2134" spans="1:4" x14ac:dyDescent="0.25">
      <c r="A2134" s="44">
        <f>IF(IF(Helper_2!$C$3&lt;&gt;"",COUNTIF(G2134:H2134,"*"&amp;Helper_2!$C$3&amp;"*"),0)&gt;0,MAX($A$4:A2133)+1,0)</f>
        <v>0</v>
      </c>
      <c r="B2134" s="44">
        <v>2131</v>
      </c>
      <c r="C2134" s="44" t="str">
        <f>IF(E2134="","",IF(COUNTIF($G$4:G2134,G2134)=1,MAX($C$4:C2133)+1,""))</f>
        <v/>
      </c>
      <c r="D2134" s="44">
        <v>2131</v>
      </c>
    </row>
    <row r="2135" spans="1:4" x14ac:dyDescent="0.25">
      <c r="A2135" s="44">
        <f>IF(IF(Helper_2!$C$3&lt;&gt;"",COUNTIF(G2135:H2135,"*"&amp;Helper_2!$C$3&amp;"*"),0)&gt;0,MAX($A$4:A2134)+1,0)</f>
        <v>0</v>
      </c>
      <c r="B2135" s="44">
        <v>2132</v>
      </c>
      <c r="C2135" s="44" t="str">
        <f>IF(E2135="","",IF(COUNTIF($G$4:G2135,G2135)=1,MAX($C$4:C2134)+1,""))</f>
        <v/>
      </c>
      <c r="D2135" s="44">
        <v>2132</v>
      </c>
    </row>
    <row r="2136" spans="1:4" x14ac:dyDescent="0.25">
      <c r="A2136" s="44">
        <f>IF(IF(Helper_2!$C$3&lt;&gt;"",COUNTIF(G2136:H2136,"*"&amp;Helper_2!$C$3&amp;"*"),0)&gt;0,MAX($A$4:A2135)+1,0)</f>
        <v>0</v>
      </c>
      <c r="B2136" s="44">
        <v>2133</v>
      </c>
      <c r="C2136" s="44" t="str">
        <f>IF(E2136="","",IF(COUNTIF($G$4:G2136,G2136)=1,MAX($C$4:C2135)+1,""))</f>
        <v/>
      </c>
      <c r="D2136" s="44">
        <v>2133</v>
      </c>
    </row>
    <row r="2137" spans="1:4" x14ac:dyDescent="0.25">
      <c r="A2137" s="44">
        <f>IF(IF(Helper_2!$C$3&lt;&gt;"",COUNTIF(G2137:H2137,"*"&amp;Helper_2!$C$3&amp;"*"),0)&gt;0,MAX($A$4:A2136)+1,0)</f>
        <v>0</v>
      </c>
      <c r="B2137" s="44">
        <v>2134</v>
      </c>
      <c r="C2137" s="44" t="str">
        <f>IF(E2137="","",IF(COUNTIF($G$4:G2137,G2137)=1,MAX($C$4:C2136)+1,""))</f>
        <v/>
      </c>
      <c r="D2137" s="44">
        <v>2134</v>
      </c>
    </row>
    <row r="2138" spans="1:4" x14ac:dyDescent="0.25">
      <c r="A2138" s="44">
        <f>IF(IF(Helper_2!$C$3&lt;&gt;"",COUNTIF(G2138:H2138,"*"&amp;Helper_2!$C$3&amp;"*"),0)&gt;0,MAX($A$4:A2137)+1,0)</f>
        <v>0</v>
      </c>
      <c r="B2138" s="44">
        <v>2135</v>
      </c>
      <c r="C2138" s="44" t="str">
        <f>IF(E2138="","",IF(COUNTIF($G$4:G2138,G2138)=1,MAX($C$4:C2137)+1,""))</f>
        <v/>
      </c>
      <c r="D2138" s="44">
        <v>2135</v>
      </c>
    </row>
    <row r="2139" spans="1:4" x14ac:dyDescent="0.25">
      <c r="A2139" s="44">
        <f>IF(IF(Helper_2!$C$3&lt;&gt;"",COUNTIF(G2139:H2139,"*"&amp;Helper_2!$C$3&amp;"*"),0)&gt;0,MAX($A$4:A2138)+1,0)</f>
        <v>0</v>
      </c>
      <c r="B2139" s="44">
        <v>2136</v>
      </c>
      <c r="C2139" s="44" t="str">
        <f>IF(E2139="","",IF(COUNTIF($G$4:G2139,G2139)=1,MAX($C$4:C2138)+1,""))</f>
        <v/>
      </c>
      <c r="D2139" s="44">
        <v>2136</v>
      </c>
    </row>
    <row r="2140" spans="1:4" x14ac:dyDescent="0.25">
      <c r="A2140" s="44">
        <f>IF(IF(Helper_2!$C$3&lt;&gt;"",COUNTIF(G2140:H2140,"*"&amp;Helper_2!$C$3&amp;"*"),0)&gt;0,MAX($A$4:A2139)+1,0)</f>
        <v>0</v>
      </c>
      <c r="B2140" s="44">
        <v>2137</v>
      </c>
      <c r="C2140" s="44" t="str">
        <f>IF(E2140="","",IF(COUNTIF($G$4:G2140,G2140)=1,MAX($C$4:C2139)+1,""))</f>
        <v/>
      </c>
      <c r="D2140" s="44">
        <v>2137</v>
      </c>
    </row>
    <row r="2141" spans="1:4" x14ac:dyDescent="0.25">
      <c r="A2141" s="44">
        <f>IF(IF(Helper_2!$C$3&lt;&gt;"",COUNTIF(G2141:H2141,"*"&amp;Helper_2!$C$3&amp;"*"),0)&gt;0,MAX($A$4:A2140)+1,0)</f>
        <v>0</v>
      </c>
      <c r="B2141" s="44">
        <v>2138</v>
      </c>
      <c r="C2141" s="44" t="str">
        <f>IF(E2141="","",IF(COUNTIF($G$4:G2141,G2141)=1,MAX($C$4:C2140)+1,""))</f>
        <v/>
      </c>
      <c r="D2141" s="44">
        <v>2138</v>
      </c>
    </row>
    <row r="2142" spans="1:4" x14ac:dyDescent="0.25">
      <c r="A2142" s="44">
        <f>IF(IF(Helper_2!$C$3&lt;&gt;"",COUNTIF(G2142:H2142,"*"&amp;Helper_2!$C$3&amp;"*"),0)&gt;0,MAX($A$4:A2141)+1,0)</f>
        <v>0</v>
      </c>
      <c r="B2142" s="44">
        <v>2139</v>
      </c>
      <c r="C2142" s="44" t="str">
        <f>IF(E2142="","",IF(COUNTIF($G$4:G2142,G2142)=1,MAX($C$4:C2141)+1,""))</f>
        <v/>
      </c>
      <c r="D2142" s="44">
        <v>2139</v>
      </c>
    </row>
    <row r="2143" spans="1:4" x14ac:dyDescent="0.25">
      <c r="A2143" s="44">
        <f>IF(IF(Helper_2!$C$3&lt;&gt;"",COUNTIF(G2143:H2143,"*"&amp;Helper_2!$C$3&amp;"*"),0)&gt;0,MAX($A$4:A2142)+1,0)</f>
        <v>0</v>
      </c>
      <c r="B2143" s="44">
        <v>2140</v>
      </c>
      <c r="C2143" s="44" t="str">
        <f>IF(E2143="","",IF(COUNTIF($G$4:G2143,G2143)=1,MAX($C$4:C2142)+1,""))</f>
        <v/>
      </c>
      <c r="D2143" s="44">
        <v>2140</v>
      </c>
    </row>
    <row r="2144" spans="1:4" x14ac:dyDescent="0.25">
      <c r="A2144" s="44">
        <f>IF(IF(Helper_2!$C$3&lt;&gt;"",COUNTIF(G2144:H2144,"*"&amp;Helper_2!$C$3&amp;"*"),0)&gt;0,MAX($A$4:A2143)+1,0)</f>
        <v>0</v>
      </c>
      <c r="B2144" s="44">
        <v>2141</v>
      </c>
      <c r="C2144" s="44" t="str">
        <f>IF(E2144="","",IF(COUNTIF($G$4:G2144,G2144)=1,MAX($C$4:C2143)+1,""))</f>
        <v/>
      </c>
      <c r="D2144" s="44">
        <v>2141</v>
      </c>
    </row>
    <row r="2145" spans="1:4" x14ac:dyDescent="0.25">
      <c r="A2145" s="44">
        <f>IF(IF(Helper_2!$C$3&lt;&gt;"",COUNTIF(G2145:H2145,"*"&amp;Helper_2!$C$3&amp;"*"),0)&gt;0,MAX($A$4:A2144)+1,0)</f>
        <v>0</v>
      </c>
      <c r="B2145" s="44">
        <v>2142</v>
      </c>
      <c r="C2145" s="44" t="str">
        <f>IF(E2145="","",IF(COUNTIF($G$4:G2145,G2145)=1,MAX($C$4:C2144)+1,""))</f>
        <v/>
      </c>
      <c r="D2145" s="44">
        <v>2142</v>
      </c>
    </row>
    <row r="2146" spans="1:4" x14ac:dyDescent="0.25">
      <c r="A2146" s="44">
        <f>IF(IF(Helper_2!$C$3&lt;&gt;"",COUNTIF(G2146:H2146,"*"&amp;Helper_2!$C$3&amp;"*"),0)&gt;0,MAX($A$4:A2145)+1,0)</f>
        <v>0</v>
      </c>
      <c r="B2146" s="44">
        <v>2143</v>
      </c>
      <c r="C2146" s="44" t="str">
        <f>IF(E2146="","",IF(COUNTIF($G$4:G2146,G2146)=1,MAX($C$4:C2145)+1,""))</f>
        <v/>
      </c>
      <c r="D2146" s="44">
        <v>2143</v>
      </c>
    </row>
    <row r="2147" spans="1:4" x14ac:dyDescent="0.25">
      <c r="A2147" s="44">
        <f>IF(IF(Helper_2!$C$3&lt;&gt;"",COUNTIF(G2147:H2147,"*"&amp;Helper_2!$C$3&amp;"*"),0)&gt;0,MAX($A$4:A2146)+1,0)</f>
        <v>0</v>
      </c>
      <c r="B2147" s="44">
        <v>2144</v>
      </c>
      <c r="C2147" s="44" t="str">
        <f>IF(E2147="","",IF(COUNTIF($G$4:G2147,G2147)=1,MAX($C$4:C2146)+1,""))</f>
        <v/>
      </c>
      <c r="D2147" s="44">
        <v>2144</v>
      </c>
    </row>
    <row r="2148" spans="1:4" x14ac:dyDescent="0.25">
      <c r="A2148" s="44">
        <f>IF(IF(Helper_2!$C$3&lt;&gt;"",COUNTIF(G2148:H2148,"*"&amp;Helper_2!$C$3&amp;"*"),0)&gt;0,MAX($A$4:A2147)+1,0)</f>
        <v>0</v>
      </c>
      <c r="B2148" s="44">
        <v>2145</v>
      </c>
      <c r="C2148" s="44" t="str">
        <f>IF(E2148="","",IF(COUNTIF($G$4:G2148,G2148)=1,MAX($C$4:C2147)+1,""))</f>
        <v/>
      </c>
      <c r="D2148" s="44">
        <v>2145</v>
      </c>
    </row>
    <row r="2149" spans="1:4" x14ac:dyDescent="0.25">
      <c r="A2149" s="44">
        <f>IF(IF(Helper_2!$C$3&lt;&gt;"",COUNTIF(G2149:H2149,"*"&amp;Helper_2!$C$3&amp;"*"),0)&gt;0,MAX($A$4:A2148)+1,0)</f>
        <v>0</v>
      </c>
      <c r="B2149" s="44">
        <v>2146</v>
      </c>
      <c r="C2149" s="44" t="str">
        <f>IF(E2149="","",IF(COUNTIF($G$4:G2149,G2149)=1,MAX($C$4:C2148)+1,""))</f>
        <v/>
      </c>
      <c r="D2149" s="44">
        <v>2146</v>
      </c>
    </row>
    <row r="2150" spans="1:4" x14ac:dyDescent="0.25">
      <c r="A2150" s="44">
        <f>IF(IF(Helper_2!$C$3&lt;&gt;"",COUNTIF(G2150:H2150,"*"&amp;Helper_2!$C$3&amp;"*"),0)&gt;0,MAX($A$4:A2149)+1,0)</f>
        <v>0</v>
      </c>
      <c r="B2150" s="44">
        <v>2147</v>
      </c>
      <c r="C2150" s="44" t="str">
        <f>IF(E2150="","",IF(COUNTIF($G$4:G2150,G2150)=1,MAX($C$4:C2149)+1,""))</f>
        <v/>
      </c>
      <c r="D2150" s="44">
        <v>2147</v>
      </c>
    </row>
    <row r="2151" spans="1:4" x14ac:dyDescent="0.25">
      <c r="A2151" s="44">
        <f>IF(IF(Helper_2!$C$3&lt;&gt;"",COUNTIF(G2151:H2151,"*"&amp;Helper_2!$C$3&amp;"*"),0)&gt;0,MAX($A$4:A2150)+1,0)</f>
        <v>0</v>
      </c>
      <c r="B2151" s="44">
        <v>2148</v>
      </c>
      <c r="C2151" s="44" t="str">
        <f>IF(E2151="","",IF(COUNTIF($G$4:G2151,G2151)=1,MAX($C$4:C2150)+1,""))</f>
        <v/>
      </c>
      <c r="D2151" s="44">
        <v>2148</v>
      </c>
    </row>
    <row r="2152" spans="1:4" x14ac:dyDescent="0.25">
      <c r="A2152" s="44">
        <f>IF(IF(Helper_2!$C$3&lt;&gt;"",COUNTIF(G2152:H2152,"*"&amp;Helper_2!$C$3&amp;"*"),0)&gt;0,MAX($A$4:A2151)+1,0)</f>
        <v>0</v>
      </c>
      <c r="B2152" s="44">
        <v>2149</v>
      </c>
      <c r="C2152" s="44" t="str">
        <f>IF(E2152="","",IF(COUNTIF($G$4:G2152,G2152)=1,MAX($C$4:C2151)+1,""))</f>
        <v/>
      </c>
      <c r="D2152" s="44">
        <v>2149</v>
      </c>
    </row>
    <row r="2153" spans="1:4" x14ac:dyDescent="0.25">
      <c r="A2153" s="44">
        <f>IF(IF(Helper_2!$C$3&lt;&gt;"",COUNTIF(G2153:H2153,"*"&amp;Helper_2!$C$3&amp;"*"),0)&gt;0,MAX($A$4:A2152)+1,0)</f>
        <v>0</v>
      </c>
      <c r="B2153" s="44">
        <v>2150</v>
      </c>
      <c r="C2153" s="44" t="str">
        <f>IF(E2153="","",IF(COUNTIF($G$4:G2153,G2153)=1,MAX($C$4:C2152)+1,""))</f>
        <v/>
      </c>
      <c r="D2153" s="44">
        <v>2150</v>
      </c>
    </row>
    <row r="2154" spans="1:4" x14ac:dyDescent="0.25">
      <c r="A2154" s="44">
        <f>IF(IF(Helper_2!$C$3&lt;&gt;"",COUNTIF(G2154:H2154,"*"&amp;Helper_2!$C$3&amp;"*"),0)&gt;0,MAX($A$4:A2153)+1,0)</f>
        <v>0</v>
      </c>
      <c r="B2154" s="44">
        <v>2151</v>
      </c>
      <c r="C2154" s="44" t="str">
        <f>IF(E2154="","",IF(COUNTIF($G$4:G2154,G2154)=1,MAX($C$4:C2153)+1,""))</f>
        <v/>
      </c>
      <c r="D2154" s="44">
        <v>2151</v>
      </c>
    </row>
    <row r="2155" spans="1:4" x14ac:dyDescent="0.25">
      <c r="A2155" s="44">
        <f>IF(IF(Helper_2!$C$3&lt;&gt;"",COUNTIF(G2155:H2155,"*"&amp;Helper_2!$C$3&amp;"*"),0)&gt;0,MAX($A$4:A2154)+1,0)</f>
        <v>0</v>
      </c>
      <c r="B2155" s="44">
        <v>2152</v>
      </c>
      <c r="C2155" s="44" t="str">
        <f>IF(E2155="","",IF(COUNTIF($G$4:G2155,G2155)=1,MAX($C$4:C2154)+1,""))</f>
        <v/>
      </c>
      <c r="D2155" s="44">
        <v>2152</v>
      </c>
    </row>
    <row r="2156" spans="1:4" x14ac:dyDescent="0.25">
      <c r="A2156" s="44">
        <f>IF(IF(Helper_2!$C$3&lt;&gt;"",COUNTIF(G2156:H2156,"*"&amp;Helper_2!$C$3&amp;"*"),0)&gt;0,MAX($A$4:A2155)+1,0)</f>
        <v>0</v>
      </c>
      <c r="B2156" s="44">
        <v>2153</v>
      </c>
      <c r="C2156" s="44" t="str">
        <f>IF(E2156="","",IF(COUNTIF($G$4:G2156,G2156)=1,MAX($C$4:C2155)+1,""))</f>
        <v/>
      </c>
      <c r="D2156" s="44">
        <v>2153</v>
      </c>
    </row>
    <row r="2157" spans="1:4" x14ac:dyDescent="0.25">
      <c r="A2157" s="44">
        <f>IF(IF(Helper_2!$C$3&lt;&gt;"",COUNTIF(G2157:H2157,"*"&amp;Helper_2!$C$3&amp;"*"),0)&gt;0,MAX($A$4:A2156)+1,0)</f>
        <v>0</v>
      </c>
      <c r="B2157" s="44">
        <v>2154</v>
      </c>
      <c r="C2157" s="44" t="str">
        <f>IF(E2157="","",IF(COUNTIF($G$4:G2157,G2157)=1,MAX($C$4:C2156)+1,""))</f>
        <v/>
      </c>
      <c r="D2157" s="44">
        <v>2154</v>
      </c>
    </row>
    <row r="2158" spans="1:4" x14ac:dyDescent="0.25">
      <c r="A2158" s="44">
        <f>IF(IF(Helper_2!$C$3&lt;&gt;"",COUNTIF(G2158:H2158,"*"&amp;Helper_2!$C$3&amp;"*"),0)&gt;0,MAX($A$4:A2157)+1,0)</f>
        <v>0</v>
      </c>
      <c r="B2158" s="44">
        <v>2155</v>
      </c>
      <c r="C2158" s="44" t="str">
        <f>IF(E2158="","",IF(COUNTIF($G$4:G2158,G2158)=1,MAX($C$4:C2157)+1,""))</f>
        <v/>
      </c>
      <c r="D2158" s="44">
        <v>2155</v>
      </c>
    </row>
    <row r="2159" spans="1:4" x14ac:dyDescent="0.25">
      <c r="A2159" s="44">
        <f>IF(IF(Helper_2!$C$3&lt;&gt;"",COUNTIF(G2159:H2159,"*"&amp;Helper_2!$C$3&amp;"*"),0)&gt;0,MAX($A$4:A2158)+1,0)</f>
        <v>0</v>
      </c>
      <c r="B2159" s="44">
        <v>2156</v>
      </c>
      <c r="C2159" s="44" t="str">
        <f>IF(E2159="","",IF(COUNTIF($G$4:G2159,G2159)=1,MAX($C$4:C2158)+1,""))</f>
        <v/>
      </c>
      <c r="D2159" s="44">
        <v>2156</v>
      </c>
    </row>
    <row r="2160" spans="1:4" x14ac:dyDescent="0.25">
      <c r="A2160" s="44">
        <f>IF(IF(Helper_2!$C$3&lt;&gt;"",COUNTIF(G2160:H2160,"*"&amp;Helper_2!$C$3&amp;"*"),0)&gt;0,MAX($A$4:A2159)+1,0)</f>
        <v>0</v>
      </c>
      <c r="B2160" s="44">
        <v>2157</v>
      </c>
      <c r="C2160" s="44" t="str">
        <f>IF(E2160="","",IF(COUNTIF($G$4:G2160,G2160)=1,MAX($C$4:C2159)+1,""))</f>
        <v/>
      </c>
      <c r="D2160" s="44">
        <v>2157</v>
      </c>
    </row>
    <row r="2161" spans="1:4" x14ac:dyDescent="0.25">
      <c r="A2161" s="44">
        <f>IF(IF(Helper_2!$C$3&lt;&gt;"",COUNTIF(G2161:H2161,"*"&amp;Helper_2!$C$3&amp;"*"),0)&gt;0,MAX($A$4:A2160)+1,0)</f>
        <v>0</v>
      </c>
      <c r="B2161" s="44">
        <v>2158</v>
      </c>
      <c r="C2161" s="44" t="str">
        <f>IF(E2161="","",IF(COUNTIF($G$4:G2161,G2161)=1,MAX($C$4:C2160)+1,""))</f>
        <v/>
      </c>
      <c r="D2161" s="44">
        <v>2158</v>
      </c>
    </row>
    <row r="2162" spans="1:4" x14ac:dyDescent="0.25">
      <c r="A2162" s="44">
        <f>IF(IF(Helper_2!$C$3&lt;&gt;"",COUNTIF(G2162:H2162,"*"&amp;Helper_2!$C$3&amp;"*"),0)&gt;0,MAX($A$4:A2161)+1,0)</f>
        <v>0</v>
      </c>
      <c r="B2162" s="44">
        <v>2159</v>
      </c>
      <c r="C2162" s="44" t="str">
        <f>IF(E2162="","",IF(COUNTIF($G$4:G2162,G2162)=1,MAX($C$4:C2161)+1,""))</f>
        <v/>
      </c>
      <c r="D2162" s="44">
        <v>2159</v>
      </c>
    </row>
    <row r="2163" spans="1:4" x14ac:dyDescent="0.25">
      <c r="A2163" s="44">
        <f>IF(IF(Helper_2!$C$3&lt;&gt;"",COUNTIF(G2163:H2163,"*"&amp;Helper_2!$C$3&amp;"*"),0)&gt;0,MAX($A$4:A2162)+1,0)</f>
        <v>0</v>
      </c>
      <c r="B2163" s="44">
        <v>2160</v>
      </c>
      <c r="C2163" s="44" t="str">
        <f>IF(E2163="","",IF(COUNTIF($G$4:G2163,G2163)=1,MAX($C$4:C2162)+1,""))</f>
        <v/>
      </c>
      <c r="D2163" s="44">
        <v>2160</v>
      </c>
    </row>
    <row r="2164" spans="1:4" x14ac:dyDescent="0.25">
      <c r="A2164" s="44">
        <f>IF(IF(Helper_2!$C$3&lt;&gt;"",COUNTIF(G2164:H2164,"*"&amp;Helper_2!$C$3&amp;"*"),0)&gt;0,MAX($A$4:A2163)+1,0)</f>
        <v>0</v>
      </c>
      <c r="B2164" s="44">
        <v>2161</v>
      </c>
      <c r="C2164" s="44" t="str">
        <f>IF(E2164="","",IF(COUNTIF($G$4:G2164,G2164)=1,MAX($C$4:C2163)+1,""))</f>
        <v/>
      </c>
      <c r="D2164" s="44">
        <v>2161</v>
      </c>
    </row>
    <row r="2165" spans="1:4" x14ac:dyDescent="0.25">
      <c r="A2165" s="44">
        <f>IF(IF(Helper_2!$C$3&lt;&gt;"",COUNTIF(G2165:H2165,"*"&amp;Helper_2!$C$3&amp;"*"),0)&gt;0,MAX($A$4:A2164)+1,0)</f>
        <v>0</v>
      </c>
      <c r="B2165" s="44">
        <v>2162</v>
      </c>
      <c r="C2165" s="44" t="str">
        <f>IF(E2165="","",IF(COUNTIF($G$4:G2165,G2165)=1,MAX($C$4:C2164)+1,""))</f>
        <v/>
      </c>
      <c r="D2165" s="44">
        <v>2162</v>
      </c>
    </row>
    <row r="2166" spans="1:4" x14ac:dyDescent="0.25">
      <c r="A2166" s="44">
        <f>IF(IF(Helper_2!$C$3&lt;&gt;"",COUNTIF(G2166:H2166,"*"&amp;Helper_2!$C$3&amp;"*"),0)&gt;0,MAX($A$4:A2165)+1,0)</f>
        <v>0</v>
      </c>
      <c r="B2166" s="44">
        <v>2163</v>
      </c>
      <c r="C2166" s="44" t="str">
        <f>IF(E2166="","",IF(COUNTIF($G$4:G2166,G2166)=1,MAX($C$4:C2165)+1,""))</f>
        <v/>
      </c>
      <c r="D2166" s="44">
        <v>2163</v>
      </c>
    </row>
    <row r="2167" spans="1:4" x14ac:dyDescent="0.25">
      <c r="A2167" s="44">
        <f>IF(IF(Helper_2!$C$3&lt;&gt;"",COUNTIF(G2167:H2167,"*"&amp;Helper_2!$C$3&amp;"*"),0)&gt;0,MAX($A$4:A2166)+1,0)</f>
        <v>0</v>
      </c>
      <c r="B2167" s="44">
        <v>2164</v>
      </c>
      <c r="C2167" s="44" t="str">
        <f>IF(E2167="","",IF(COUNTIF($G$4:G2167,G2167)=1,MAX($C$4:C2166)+1,""))</f>
        <v/>
      </c>
      <c r="D2167" s="44">
        <v>2164</v>
      </c>
    </row>
    <row r="2168" spans="1:4" x14ac:dyDescent="0.25">
      <c r="A2168" s="44">
        <f>IF(IF(Helper_2!$C$3&lt;&gt;"",COUNTIF(G2168:H2168,"*"&amp;Helper_2!$C$3&amp;"*"),0)&gt;0,MAX($A$4:A2167)+1,0)</f>
        <v>0</v>
      </c>
      <c r="B2168" s="44">
        <v>2165</v>
      </c>
      <c r="C2168" s="44" t="str">
        <f>IF(E2168="","",IF(COUNTIF($G$4:G2168,G2168)=1,MAX($C$4:C2167)+1,""))</f>
        <v/>
      </c>
      <c r="D2168" s="44">
        <v>2165</v>
      </c>
    </row>
    <row r="2169" spans="1:4" x14ac:dyDescent="0.25">
      <c r="A2169" s="44">
        <f>IF(IF(Helper_2!$C$3&lt;&gt;"",COUNTIF(G2169:H2169,"*"&amp;Helper_2!$C$3&amp;"*"),0)&gt;0,MAX($A$4:A2168)+1,0)</f>
        <v>0</v>
      </c>
      <c r="B2169" s="44">
        <v>2166</v>
      </c>
      <c r="C2169" s="44" t="str">
        <f>IF(E2169="","",IF(COUNTIF($G$4:G2169,G2169)=1,MAX($C$4:C2168)+1,""))</f>
        <v/>
      </c>
      <c r="D2169" s="44">
        <v>2166</v>
      </c>
    </row>
    <row r="2170" spans="1:4" x14ac:dyDescent="0.25">
      <c r="A2170" s="44">
        <f>IF(IF(Helper_2!$C$3&lt;&gt;"",COUNTIF(G2170:H2170,"*"&amp;Helper_2!$C$3&amp;"*"),0)&gt;0,MAX($A$4:A2169)+1,0)</f>
        <v>0</v>
      </c>
      <c r="B2170" s="44">
        <v>2167</v>
      </c>
      <c r="C2170" s="44" t="str">
        <f>IF(E2170="","",IF(COUNTIF($G$4:G2170,G2170)=1,MAX($C$4:C2169)+1,""))</f>
        <v/>
      </c>
      <c r="D2170" s="44">
        <v>2167</v>
      </c>
    </row>
    <row r="2171" spans="1:4" x14ac:dyDescent="0.25">
      <c r="A2171" s="44">
        <f>IF(IF(Helper_2!$C$3&lt;&gt;"",COUNTIF(G2171:H2171,"*"&amp;Helper_2!$C$3&amp;"*"),0)&gt;0,MAX($A$4:A2170)+1,0)</f>
        <v>0</v>
      </c>
      <c r="B2171" s="44">
        <v>2168</v>
      </c>
      <c r="C2171" s="44" t="str">
        <f>IF(E2171="","",IF(COUNTIF($G$4:G2171,G2171)=1,MAX($C$4:C2170)+1,""))</f>
        <v/>
      </c>
      <c r="D2171" s="44">
        <v>2168</v>
      </c>
    </row>
    <row r="2172" spans="1:4" x14ac:dyDescent="0.25">
      <c r="A2172" s="44">
        <f>IF(IF(Helper_2!$C$3&lt;&gt;"",COUNTIF(G2172:H2172,"*"&amp;Helper_2!$C$3&amp;"*"),0)&gt;0,MAX($A$4:A2171)+1,0)</f>
        <v>0</v>
      </c>
      <c r="B2172" s="44">
        <v>2169</v>
      </c>
      <c r="C2172" s="44" t="str">
        <f>IF(E2172="","",IF(COUNTIF($G$4:G2172,G2172)=1,MAX($C$4:C2171)+1,""))</f>
        <v/>
      </c>
      <c r="D2172" s="44">
        <v>2169</v>
      </c>
    </row>
    <row r="2173" spans="1:4" x14ac:dyDescent="0.25">
      <c r="A2173" s="44">
        <f>IF(IF(Helper_2!$C$3&lt;&gt;"",COUNTIF(G2173:H2173,"*"&amp;Helper_2!$C$3&amp;"*"),0)&gt;0,MAX($A$4:A2172)+1,0)</f>
        <v>0</v>
      </c>
      <c r="B2173" s="44">
        <v>2170</v>
      </c>
      <c r="C2173" s="44" t="str">
        <f>IF(E2173="","",IF(COUNTIF($G$4:G2173,G2173)=1,MAX($C$4:C2172)+1,""))</f>
        <v/>
      </c>
      <c r="D2173" s="44">
        <v>2170</v>
      </c>
    </row>
    <row r="2174" spans="1:4" x14ac:dyDescent="0.25">
      <c r="A2174" s="44">
        <f>IF(IF(Helper_2!$C$3&lt;&gt;"",COUNTIF(G2174:H2174,"*"&amp;Helper_2!$C$3&amp;"*"),0)&gt;0,MAX($A$4:A2173)+1,0)</f>
        <v>0</v>
      </c>
      <c r="B2174" s="44">
        <v>2171</v>
      </c>
      <c r="C2174" s="44" t="str">
        <f>IF(E2174="","",IF(COUNTIF($G$4:G2174,G2174)=1,MAX($C$4:C2173)+1,""))</f>
        <v/>
      </c>
      <c r="D2174" s="44">
        <v>2171</v>
      </c>
    </row>
    <row r="2175" spans="1:4" x14ac:dyDescent="0.25">
      <c r="A2175" s="44">
        <f>IF(IF(Helper_2!$C$3&lt;&gt;"",COUNTIF(G2175:H2175,"*"&amp;Helper_2!$C$3&amp;"*"),0)&gt;0,MAX($A$4:A2174)+1,0)</f>
        <v>0</v>
      </c>
      <c r="B2175" s="44">
        <v>2172</v>
      </c>
      <c r="C2175" s="44" t="str">
        <f>IF(E2175="","",IF(COUNTIF($G$4:G2175,G2175)=1,MAX($C$4:C2174)+1,""))</f>
        <v/>
      </c>
      <c r="D2175" s="44">
        <v>2172</v>
      </c>
    </row>
    <row r="2176" spans="1:4" x14ac:dyDescent="0.25">
      <c r="A2176" s="44">
        <f>IF(IF(Helper_2!$C$3&lt;&gt;"",COUNTIF(G2176:H2176,"*"&amp;Helper_2!$C$3&amp;"*"),0)&gt;0,MAX($A$4:A2175)+1,0)</f>
        <v>0</v>
      </c>
      <c r="B2176" s="44">
        <v>2173</v>
      </c>
      <c r="C2176" s="44" t="str">
        <f>IF(E2176="","",IF(COUNTIF($G$4:G2176,G2176)=1,MAX($C$4:C2175)+1,""))</f>
        <v/>
      </c>
      <c r="D2176" s="44">
        <v>2173</v>
      </c>
    </row>
    <row r="2177" spans="1:4" x14ac:dyDescent="0.25">
      <c r="A2177" s="44">
        <f>IF(IF(Helper_2!$C$3&lt;&gt;"",COUNTIF(G2177:H2177,"*"&amp;Helper_2!$C$3&amp;"*"),0)&gt;0,MAX($A$4:A2176)+1,0)</f>
        <v>0</v>
      </c>
      <c r="B2177" s="44">
        <v>2174</v>
      </c>
      <c r="C2177" s="44" t="str">
        <f>IF(E2177="","",IF(COUNTIF($G$4:G2177,G2177)=1,MAX($C$4:C2176)+1,""))</f>
        <v/>
      </c>
      <c r="D2177" s="44">
        <v>2174</v>
      </c>
    </row>
    <row r="2178" spans="1:4" x14ac:dyDescent="0.25">
      <c r="A2178" s="44">
        <f>IF(IF(Helper_2!$C$3&lt;&gt;"",COUNTIF(G2178:H2178,"*"&amp;Helper_2!$C$3&amp;"*"),0)&gt;0,MAX($A$4:A2177)+1,0)</f>
        <v>0</v>
      </c>
      <c r="B2178" s="44">
        <v>2175</v>
      </c>
      <c r="C2178" s="44" t="str">
        <f>IF(E2178="","",IF(COUNTIF($G$4:G2178,G2178)=1,MAX($C$4:C2177)+1,""))</f>
        <v/>
      </c>
      <c r="D2178" s="44">
        <v>2175</v>
      </c>
    </row>
    <row r="2179" spans="1:4" x14ac:dyDescent="0.25">
      <c r="A2179" s="44">
        <f>IF(IF(Helper_2!$C$3&lt;&gt;"",COUNTIF(G2179:H2179,"*"&amp;Helper_2!$C$3&amp;"*"),0)&gt;0,MAX($A$4:A2178)+1,0)</f>
        <v>0</v>
      </c>
      <c r="B2179" s="44">
        <v>2176</v>
      </c>
      <c r="C2179" s="44" t="str">
        <f>IF(E2179="","",IF(COUNTIF($G$4:G2179,G2179)=1,MAX($C$4:C2178)+1,""))</f>
        <v/>
      </c>
      <c r="D2179" s="44">
        <v>2176</v>
      </c>
    </row>
    <row r="2180" spans="1:4" x14ac:dyDescent="0.25">
      <c r="A2180" s="44">
        <f>IF(IF(Helper_2!$C$3&lt;&gt;"",COUNTIF(G2180:H2180,"*"&amp;Helper_2!$C$3&amp;"*"),0)&gt;0,MAX($A$4:A2179)+1,0)</f>
        <v>0</v>
      </c>
      <c r="B2180" s="44">
        <v>2177</v>
      </c>
      <c r="C2180" s="44" t="str">
        <f>IF(E2180="","",IF(COUNTIF($G$4:G2180,G2180)=1,MAX($C$4:C2179)+1,""))</f>
        <v/>
      </c>
      <c r="D2180" s="44">
        <v>2177</v>
      </c>
    </row>
    <row r="2181" spans="1:4" x14ac:dyDescent="0.25">
      <c r="A2181" s="44">
        <f>IF(IF(Helper_2!$C$3&lt;&gt;"",COUNTIF(G2181:H2181,"*"&amp;Helper_2!$C$3&amp;"*"),0)&gt;0,MAX($A$4:A2180)+1,0)</f>
        <v>0</v>
      </c>
      <c r="B2181" s="44">
        <v>2178</v>
      </c>
      <c r="C2181" s="44" t="str">
        <f>IF(E2181="","",IF(COUNTIF($G$4:G2181,G2181)=1,MAX($C$4:C2180)+1,""))</f>
        <v/>
      </c>
      <c r="D2181" s="44">
        <v>2178</v>
      </c>
    </row>
    <row r="2182" spans="1:4" x14ac:dyDescent="0.25">
      <c r="A2182" s="44">
        <f>IF(IF(Helper_2!$C$3&lt;&gt;"",COUNTIF(G2182:H2182,"*"&amp;Helper_2!$C$3&amp;"*"),0)&gt;0,MAX($A$4:A2181)+1,0)</f>
        <v>0</v>
      </c>
      <c r="B2182" s="44">
        <v>2179</v>
      </c>
      <c r="C2182" s="44" t="str">
        <f>IF(E2182="","",IF(COUNTIF($G$4:G2182,G2182)=1,MAX($C$4:C2181)+1,""))</f>
        <v/>
      </c>
      <c r="D2182" s="44">
        <v>2179</v>
      </c>
    </row>
    <row r="2183" spans="1:4" x14ac:dyDescent="0.25">
      <c r="A2183" s="44">
        <f>IF(IF(Helper_2!$C$3&lt;&gt;"",COUNTIF(G2183:H2183,"*"&amp;Helper_2!$C$3&amp;"*"),0)&gt;0,MAX($A$4:A2182)+1,0)</f>
        <v>0</v>
      </c>
      <c r="B2183" s="44">
        <v>2180</v>
      </c>
      <c r="C2183" s="44" t="str">
        <f>IF(E2183="","",IF(COUNTIF($G$4:G2183,G2183)=1,MAX($C$4:C2182)+1,""))</f>
        <v/>
      </c>
      <c r="D2183" s="44">
        <v>2180</v>
      </c>
    </row>
    <row r="2184" spans="1:4" x14ac:dyDescent="0.25">
      <c r="A2184" s="44">
        <f>IF(IF(Helper_2!$C$3&lt;&gt;"",COUNTIF(G2184:H2184,"*"&amp;Helper_2!$C$3&amp;"*"),0)&gt;0,MAX($A$4:A2183)+1,0)</f>
        <v>0</v>
      </c>
      <c r="B2184" s="44">
        <v>2181</v>
      </c>
      <c r="C2184" s="44" t="str">
        <f>IF(E2184="","",IF(COUNTIF($G$4:G2184,G2184)=1,MAX($C$4:C2183)+1,""))</f>
        <v/>
      </c>
      <c r="D2184" s="44">
        <v>2181</v>
      </c>
    </row>
    <row r="2185" spans="1:4" x14ac:dyDescent="0.25">
      <c r="A2185" s="44">
        <f>IF(IF(Helper_2!$C$3&lt;&gt;"",COUNTIF(G2185:H2185,"*"&amp;Helper_2!$C$3&amp;"*"),0)&gt;0,MAX($A$4:A2184)+1,0)</f>
        <v>0</v>
      </c>
      <c r="B2185" s="44">
        <v>2182</v>
      </c>
      <c r="C2185" s="44" t="str">
        <f>IF(E2185="","",IF(COUNTIF($G$4:G2185,G2185)=1,MAX($C$4:C2184)+1,""))</f>
        <v/>
      </c>
      <c r="D2185" s="44">
        <v>2182</v>
      </c>
    </row>
    <row r="2186" spans="1:4" x14ac:dyDescent="0.25">
      <c r="A2186" s="44">
        <f>IF(IF(Helper_2!$C$3&lt;&gt;"",COUNTIF(G2186:H2186,"*"&amp;Helper_2!$C$3&amp;"*"),0)&gt;0,MAX($A$4:A2185)+1,0)</f>
        <v>0</v>
      </c>
      <c r="B2186" s="44">
        <v>2183</v>
      </c>
      <c r="C2186" s="44" t="str">
        <f>IF(E2186="","",IF(COUNTIF($G$4:G2186,G2186)=1,MAX($C$4:C2185)+1,""))</f>
        <v/>
      </c>
      <c r="D2186" s="44">
        <v>2183</v>
      </c>
    </row>
    <row r="2187" spans="1:4" x14ac:dyDescent="0.25">
      <c r="A2187" s="44">
        <f>IF(IF(Helper_2!$C$3&lt;&gt;"",COUNTIF(G2187:H2187,"*"&amp;Helper_2!$C$3&amp;"*"),0)&gt;0,MAX($A$4:A2186)+1,0)</f>
        <v>0</v>
      </c>
      <c r="B2187" s="44">
        <v>2184</v>
      </c>
      <c r="C2187" s="44" t="str">
        <f>IF(E2187="","",IF(COUNTIF($G$4:G2187,G2187)=1,MAX($C$4:C2186)+1,""))</f>
        <v/>
      </c>
      <c r="D2187" s="44">
        <v>2184</v>
      </c>
    </row>
    <row r="2188" spans="1:4" x14ac:dyDescent="0.25">
      <c r="A2188" s="44">
        <f>IF(IF(Helper_2!$C$3&lt;&gt;"",COUNTIF(G2188:H2188,"*"&amp;Helper_2!$C$3&amp;"*"),0)&gt;0,MAX($A$4:A2187)+1,0)</f>
        <v>0</v>
      </c>
      <c r="B2188" s="44">
        <v>2185</v>
      </c>
      <c r="C2188" s="44" t="str">
        <f>IF(E2188="","",IF(COUNTIF($G$4:G2188,G2188)=1,MAX($C$4:C2187)+1,""))</f>
        <v/>
      </c>
      <c r="D2188" s="44">
        <v>2185</v>
      </c>
    </row>
    <row r="2189" spans="1:4" x14ac:dyDescent="0.25">
      <c r="A2189" s="44">
        <f>IF(IF(Helper_2!$C$3&lt;&gt;"",COUNTIF(G2189:H2189,"*"&amp;Helper_2!$C$3&amp;"*"),0)&gt;0,MAX($A$4:A2188)+1,0)</f>
        <v>0</v>
      </c>
      <c r="B2189" s="44">
        <v>2186</v>
      </c>
      <c r="C2189" s="44" t="str">
        <f>IF(E2189="","",IF(COUNTIF($G$4:G2189,G2189)=1,MAX($C$4:C2188)+1,""))</f>
        <v/>
      </c>
      <c r="D2189" s="44">
        <v>2186</v>
      </c>
    </row>
    <row r="2190" spans="1:4" x14ac:dyDescent="0.25">
      <c r="A2190" s="44">
        <f>IF(IF(Helper_2!$C$3&lt;&gt;"",COUNTIF(G2190:H2190,"*"&amp;Helper_2!$C$3&amp;"*"),0)&gt;0,MAX($A$4:A2189)+1,0)</f>
        <v>0</v>
      </c>
      <c r="B2190" s="44">
        <v>2187</v>
      </c>
      <c r="C2190" s="44" t="str">
        <f>IF(E2190="","",IF(COUNTIF($G$4:G2190,G2190)=1,MAX($C$4:C2189)+1,""))</f>
        <v/>
      </c>
      <c r="D2190" s="44">
        <v>2187</v>
      </c>
    </row>
    <row r="2191" spans="1:4" x14ac:dyDescent="0.25">
      <c r="A2191" s="44">
        <f>IF(IF(Helper_2!$C$3&lt;&gt;"",COUNTIF(G2191:H2191,"*"&amp;Helper_2!$C$3&amp;"*"),0)&gt;0,MAX($A$4:A2190)+1,0)</f>
        <v>0</v>
      </c>
      <c r="B2191" s="44">
        <v>2188</v>
      </c>
      <c r="C2191" s="44" t="str">
        <f>IF(E2191="","",IF(COUNTIF($G$4:G2191,G2191)=1,MAX($C$4:C2190)+1,""))</f>
        <v/>
      </c>
      <c r="D2191" s="44">
        <v>2188</v>
      </c>
    </row>
    <row r="2192" spans="1:4" x14ac:dyDescent="0.25">
      <c r="A2192" s="44">
        <f>IF(IF(Helper_2!$C$3&lt;&gt;"",COUNTIF(G2192:H2192,"*"&amp;Helper_2!$C$3&amp;"*"),0)&gt;0,MAX($A$4:A2191)+1,0)</f>
        <v>0</v>
      </c>
      <c r="B2192" s="44">
        <v>2189</v>
      </c>
      <c r="C2192" s="44" t="str">
        <f>IF(E2192="","",IF(COUNTIF($G$4:G2192,G2192)=1,MAX($C$4:C2191)+1,""))</f>
        <v/>
      </c>
      <c r="D2192" s="44">
        <v>2189</v>
      </c>
    </row>
    <row r="2193" spans="1:4" x14ac:dyDescent="0.25">
      <c r="A2193" s="44">
        <f>IF(IF(Helper_2!$C$3&lt;&gt;"",COUNTIF(G2193:H2193,"*"&amp;Helper_2!$C$3&amp;"*"),0)&gt;0,MAX($A$4:A2192)+1,0)</f>
        <v>0</v>
      </c>
      <c r="B2193" s="44">
        <v>2190</v>
      </c>
      <c r="C2193" s="44" t="str">
        <f>IF(E2193="","",IF(COUNTIF($G$4:G2193,G2193)=1,MAX($C$4:C2192)+1,""))</f>
        <v/>
      </c>
      <c r="D2193" s="44">
        <v>2190</v>
      </c>
    </row>
    <row r="2194" spans="1:4" x14ac:dyDescent="0.25">
      <c r="A2194" s="44">
        <f>IF(IF(Helper_2!$C$3&lt;&gt;"",COUNTIF(G2194:H2194,"*"&amp;Helper_2!$C$3&amp;"*"),0)&gt;0,MAX($A$4:A2193)+1,0)</f>
        <v>0</v>
      </c>
      <c r="B2194" s="44">
        <v>2191</v>
      </c>
      <c r="C2194" s="44" t="str">
        <f>IF(E2194="","",IF(COUNTIF($G$4:G2194,G2194)=1,MAX($C$4:C2193)+1,""))</f>
        <v/>
      </c>
      <c r="D2194" s="44">
        <v>2191</v>
      </c>
    </row>
    <row r="2195" spans="1:4" x14ac:dyDescent="0.25">
      <c r="A2195" s="44">
        <f>IF(IF(Helper_2!$C$3&lt;&gt;"",COUNTIF(G2195:H2195,"*"&amp;Helper_2!$C$3&amp;"*"),0)&gt;0,MAX($A$4:A2194)+1,0)</f>
        <v>0</v>
      </c>
      <c r="B2195" s="44">
        <v>2192</v>
      </c>
      <c r="C2195" s="44" t="str">
        <f>IF(E2195="","",IF(COUNTIF($G$4:G2195,G2195)=1,MAX($C$4:C2194)+1,""))</f>
        <v/>
      </c>
      <c r="D2195" s="44">
        <v>2192</v>
      </c>
    </row>
    <row r="2196" spans="1:4" x14ac:dyDescent="0.25">
      <c r="A2196" s="44">
        <f>IF(IF(Helper_2!$C$3&lt;&gt;"",COUNTIF(G2196:H2196,"*"&amp;Helper_2!$C$3&amp;"*"),0)&gt;0,MAX($A$4:A2195)+1,0)</f>
        <v>0</v>
      </c>
      <c r="B2196" s="44">
        <v>2193</v>
      </c>
      <c r="C2196" s="44" t="str">
        <f>IF(E2196="","",IF(COUNTIF($G$4:G2196,G2196)=1,MAX($C$4:C2195)+1,""))</f>
        <v/>
      </c>
      <c r="D2196" s="44">
        <v>2193</v>
      </c>
    </row>
    <row r="2197" spans="1:4" x14ac:dyDescent="0.25">
      <c r="A2197" s="44">
        <f>IF(IF(Helper_2!$C$3&lt;&gt;"",COUNTIF(G2197:H2197,"*"&amp;Helper_2!$C$3&amp;"*"),0)&gt;0,MAX($A$4:A2196)+1,0)</f>
        <v>0</v>
      </c>
      <c r="B2197" s="44">
        <v>2194</v>
      </c>
      <c r="C2197" s="44" t="str">
        <f>IF(E2197="","",IF(COUNTIF($G$4:G2197,G2197)=1,MAX($C$4:C2196)+1,""))</f>
        <v/>
      </c>
      <c r="D2197" s="44">
        <v>2194</v>
      </c>
    </row>
    <row r="2198" spans="1:4" x14ac:dyDescent="0.25">
      <c r="A2198" s="44">
        <f>IF(IF(Helper_2!$C$3&lt;&gt;"",COUNTIF(G2198:H2198,"*"&amp;Helper_2!$C$3&amp;"*"),0)&gt;0,MAX($A$4:A2197)+1,0)</f>
        <v>0</v>
      </c>
      <c r="B2198" s="44">
        <v>2195</v>
      </c>
      <c r="C2198" s="44" t="str">
        <f>IF(E2198="","",IF(COUNTIF($G$4:G2198,G2198)=1,MAX($C$4:C2197)+1,""))</f>
        <v/>
      </c>
      <c r="D2198" s="44">
        <v>2195</v>
      </c>
    </row>
    <row r="2199" spans="1:4" x14ac:dyDescent="0.25">
      <c r="A2199" s="44">
        <f>IF(IF(Helper_2!$C$3&lt;&gt;"",COUNTIF(G2199:H2199,"*"&amp;Helper_2!$C$3&amp;"*"),0)&gt;0,MAX($A$4:A2198)+1,0)</f>
        <v>0</v>
      </c>
      <c r="B2199" s="44">
        <v>2196</v>
      </c>
      <c r="C2199" s="44" t="str">
        <f>IF(E2199="","",IF(COUNTIF($G$4:G2199,G2199)=1,MAX($C$4:C2198)+1,""))</f>
        <v/>
      </c>
      <c r="D2199" s="44">
        <v>2196</v>
      </c>
    </row>
    <row r="2200" spans="1:4" x14ac:dyDescent="0.25">
      <c r="A2200" s="44">
        <f>IF(IF(Helper_2!$C$3&lt;&gt;"",COUNTIF(G2200:H2200,"*"&amp;Helper_2!$C$3&amp;"*"),0)&gt;0,MAX($A$4:A2199)+1,0)</f>
        <v>0</v>
      </c>
      <c r="B2200" s="44">
        <v>2197</v>
      </c>
      <c r="C2200" s="44" t="str">
        <f>IF(E2200="","",IF(COUNTIF($G$4:G2200,G2200)=1,MAX($C$4:C2199)+1,""))</f>
        <v/>
      </c>
      <c r="D2200" s="44">
        <v>2197</v>
      </c>
    </row>
    <row r="2201" spans="1:4" x14ac:dyDescent="0.25">
      <c r="A2201" s="44">
        <f>IF(IF(Helper_2!$C$3&lt;&gt;"",COUNTIF(G2201:H2201,"*"&amp;Helper_2!$C$3&amp;"*"),0)&gt;0,MAX($A$4:A2200)+1,0)</f>
        <v>0</v>
      </c>
      <c r="B2201" s="44">
        <v>2198</v>
      </c>
      <c r="C2201" s="44" t="str">
        <f>IF(E2201="","",IF(COUNTIF($G$4:G2201,G2201)=1,MAX($C$4:C2200)+1,""))</f>
        <v/>
      </c>
      <c r="D2201" s="44">
        <v>2198</v>
      </c>
    </row>
    <row r="2202" spans="1:4" x14ac:dyDescent="0.25">
      <c r="A2202" s="44">
        <f>IF(IF(Helper_2!$C$3&lt;&gt;"",COUNTIF(G2202:H2202,"*"&amp;Helper_2!$C$3&amp;"*"),0)&gt;0,MAX($A$4:A2201)+1,0)</f>
        <v>0</v>
      </c>
      <c r="B2202" s="44">
        <v>2199</v>
      </c>
      <c r="C2202" s="44" t="str">
        <f>IF(E2202="","",IF(COUNTIF($G$4:G2202,G2202)=1,MAX($C$4:C2201)+1,""))</f>
        <v/>
      </c>
      <c r="D2202" s="44">
        <v>2199</v>
      </c>
    </row>
    <row r="2203" spans="1:4" x14ac:dyDescent="0.25">
      <c r="A2203" s="44">
        <f>IF(IF(Helper_2!$C$3&lt;&gt;"",COUNTIF(G2203:H2203,"*"&amp;Helper_2!$C$3&amp;"*"),0)&gt;0,MAX($A$4:A2202)+1,0)</f>
        <v>0</v>
      </c>
      <c r="B2203" s="44">
        <v>2200</v>
      </c>
      <c r="C2203" s="44" t="str">
        <f>IF(E2203="","",IF(COUNTIF($G$4:G2203,G2203)=1,MAX($C$4:C2202)+1,""))</f>
        <v/>
      </c>
      <c r="D2203" s="44">
        <v>2200</v>
      </c>
    </row>
    <row r="2204" spans="1:4" x14ac:dyDescent="0.25">
      <c r="A2204" s="44">
        <f>IF(IF(Helper_2!$C$3&lt;&gt;"",COUNTIF(G2204:H2204,"*"&amp;Helper_2!$C$3&amp;"*"),0)&gt;0,MAX($A$4:A2203)+1,0)</f>
        <v>0</v>
      </c>
      <c r="B2204" s="44">
        <v>2201</v>
      </c>
      <c r="C2204" s="44" t="str">
        <f>IF(E2204="","",IF(COUNTIF($G$4:G2204,G2204)=1,MAX($C$4:C2203)+1,""))</f>
        <v/>
      </c>
      <c r="D2204" s="44">
        <v>2201</v>
      </c>
    </row>
    <row r="2205" spans="1:4" x14ac:dyDescent="0.25">
      <c r="A2205" s="44">
        <f>IF(IF(Helper_2!$C$3&lt;&gt;"",COUNTIF(G2205:H2205,"*"&amp;Helper_2!$C$3&amp;"*"),0)&gt;0,MAX($A$4:A2204)+1,0)</f>
        <v>0</v>
      </c>
      <c r="B2205" s="44">
        <v>2202</v>
      </c>
      <c r="C2205" s="44" t="str">
        <f>IF(E2205="","",IF(COUNTIF($G$4:G2205,G2205)=1,MAX($C$4:C2204)+1,""))</f>
        <v/>
      </c>
      <c r="D2205" s="44">
        <v>2202</v>
      </c>
    </row>
    <row r="2206" spans="1:4" x14ac:dyDescent="0.25">
      <c r="A2206" s="44">
        <f>IF(IF(Helper_2!$C$3&lt;&gt;"",COUNTIF(G2206:H2206,"*"&amp;Helper_2!$C$3&amp;"*"),0)&gt;0,MAX($A$4:A2205)+1,0)</f>
        <v>0</v>
      </c>
      <c r="B2206" s="44">
        <v>2203</v>
      </c>
      <c r="C2206" s="44" t="str">
        <f>IF(E2206="","",IF(COUNTIF($G$4:G2206,G2206)=1,MAX($C$4:C2205)+1,""))</f>
        <v/>
      </c>
      <c r="D2206" s="44">
        <v>2203</v>
      </c>
    </row>
    <row r="2207" spans="1:4" x14ac:dyDescent="0.25">
      <c r="A2207" s="44">
        <f>IF(IF(Helper_2!$C$3&lt;&gt;"",COUNTIF(G2207:H2207,"*"&amp;Helper_2!$C$3&amp;"*"),0)&gt;0,MAX($A$4:A2206)+1,0)</f>
        <v>0</v>
      </c>
      <c r="B2207" s="44">
        <v>2204</v>
      </c>
      <c r="C2207" s="44" t="str">
        <f>IF(E2207="","",IF(COUNTIF($G$4:G2207,G2207)=1,MAX($C$4:C2206)+1,""))</f>
        <v/>
      </c>
      <c r="D2207" s="44">
        <v>2204</v>
      </c>
    </row>
    <row r="2208" spans="1:4" x14ac:dyDescent="0.25">
      <c r="A2208" s="44">
        <f>IF(IF(Helper_2!$C$3&lt;&gt;"",COUNTIF(G2208:H2208,"*"&amp;Helper_2!$C$3&amp;"*"),0)&gt;0,MAX($A$4:A2207)+1,0)</f>
        <v>0</v>
      </c>
      <c r="B2208" s="44">
        <v>2205</v>
      </c>
      <c r="C2208" s="44" t="str">
        <f>IF(E2208="","",IF(COUNTIF($G$4:G2208,G2208)=1,MAX($C$4:C2207)+1,""))</f>
        <v/>
      </c>
      <c r="D2208" s="44">
        <v>2205</v>
      </c>
    </row>
    <row r="2209" spans="1:4" x14ac:dyDescent="0.25">
      <c r="A2209" s="44">
        <f>IF(IF(Helper_2!$C$3&lt;&gt;"",COUNTIF(G2209:H2209,"*"&amp;Helper_2!$C$3&amp;"*"),0)&gt;0,MAX($A$4:A2208)+1,0)</f>
        <v>0</v>
      </c>
      <c r="B2209" s="44">
        <v>2206</v>
      </c>
      <c r="C2209" s="44" t="str">
        <f>IF(E2209="","",IF(COUNTIF($G$4:G2209,G2209)=1,MAX($C$4:C2208)+1,""))</f>
        <v/>
      </c>
      <c r="D2209" s="44">
        <v>2206</v>
      </c>
    </row>
    <row r="2210" spans="1:4" x14ac:dyDescent="0.25">
      <c r="A2210" s="44">
        <f>IF(IF(Helper_2!$C$3&lt;&gt;"",COUNTIF(G2210:H2210,"*"&amp;Helper_2!$C$3&amp;"*"),0)&gt;0,MAX($A$4:A2209)+1,0)</f>
        <v>0</v>
      </c>
      <c r="B2210" s="44">
        <v>2207</v>
      </c>
      <c r="C2210" s="44" t="str">
        <f>IF(E2210="","",IF(COUNTIF($G$4:G2210,G2210)=1,MAX($C$4:C2209)+1,""))</f>
        <v/>
      </c>
      <c r="D2210" s="44">
        <v>2207</v>
      </c>
    </row>
    <row r="2211" spans="1:4" x14ac:dyDescent="0.25">
      <c r="A2211" s="44">
        <f>IF(IF(Helper_2!$C$3&lt;&gt;"",COUNTIF(G2211:H2211,"*"&amp;Helper_2!$C$3&amp;"*"),0)&gt;0,MAX($A$4:A2210)+1,0)</f>
        <v>0</v>
      </c>
      <c r="B2211" s="44">
        <v>2208</v>
      </c>
      <c r="C2211" s="44" t="str">
        <f>IF(E2211="","",IF(COUNTIF($G$4:G2211,G2211)=1,MAX($C$4:C2210)+1,""))</f>
        <v/>
      </c>
      <c r="D2211" s="44">
        <v>2208</v>
      </c>
    </row>
    <row r="2212" spans="1:4" x14ac:dyDescent="0.25">
      <c r="A2212" s="44">
        <f>IF(IF(Helper_2!$C$3&lt;&gt;"",COUNTIF(G2212:H2212,"*"&amp;Helper_2!$C$3&amp;"*"),0)&gt;0,MAX($A$4:A2211)+1,0)</f>
        <v>0</v>
      </c>
      <c r="B2212" s="44">
        <v>2209</v>
      </c>
      <c r="C2212" s="44" t="str">
        <f>IF(E2212="","",IF(COUNTIF($G$4:G2212,G2212)=1,MAX($C$4:C2211)+1,""))</f>
        <v/>
      </c>
      <c r="D2212" s="44">
        <v>2209</v>
      </c>
    </row>
    <row r="2213" spans="1:4" x14ac:dyDescent="0.25">
      <c r="A2213" s="44">
        <f>IF(IF(Helper_2!$C$3&lt;&gt;"",COUNTIF(G2213:H2213,"*"&amp;Helper_2!$C$3&amp;"*"),0)&gt;0,MAX($A$4:A2212)+1,0)</f>
        <v>0</v>
      </c>
      <c r="B2213" s="44">
        <v>2210</v>
      </c>
      <c r="C2213" s="44" t="str">
        <f>IF(E2213="","",IF(COUNTIF($G$4:G2213,G2213)=1,MAX($C$4:C2212)+1,""))</f>
        <v/>
      </c>
      <c r="D2213" s="44">
        <v>2210</v>
      </c>
    </row>
    <row r="2214" spans="1:4" x14ac:dyDescent="0.25">
      <c r="A2214" s="44">
        <f>IF(IF(Helper_2!$C$3&lt;&gt;"",COUNTIF(G2214:H2214,"*"&amp;Helper_2!$C$3&amp;"*"),0)&gt;0,MAX($A$4:A2213)+1,0)</f>
        <v>0</v>
      </c>
      <c r="B2214" s="44">
        <v>2211</v>
      </c>
      <c r="C2214" s="44" t="str">
        <f>IF(E2214="","",IF(COUNTIF($G$4:G2214,G2214)=1,MAX($C$4:C2213)+1,""))</f>
        <v/>
      </c>
      <c r="D2214" s="44">
        <v>2211</v>
      </c>
    </row>
    <row r="2215" spans="1:4" x14ac:dyDescent="0.25">
      <c r="A2215" s="44">
        <f>IF(IF(Helper_2!$C$3&lt;&gt;"",COUNTIF(G2215:H2215,"*"&amp;Helper_2!$C$3&amp;"*"),0)&gt;0,MAX($A$4:A2214)+1,0)</f>
        <v>0</v>
      </c>
      <c r="B2215" s="44">
        <v>2212</v>
      </c>
      <c r="C2215" s="44" t="str">
        <f>IF(E2215="","",IF(COUNTIF($G$4:G2215,G2215)=1,MAX($C$4:C2214)+1,""))</f>
        <v/>
      </c>
      <c r="D2215" s="44">
        <v>2212</v>
      </c>
    </row>
    <row r="2216" spans="1:4" x14ac:dyDescent="0.25">
      <c r="A2216" s="44">
        <f>IF(IF(Helper_2!$C$3&lt;&gt;"",COUNTIF(G2216:H2216,"*"&amp;Helper_2!$C$3&amp;"*"),0)&gt;0,MAX($A$4:A2215)+1,0)</f>
        <v>0</v>
      </c>
      <c r="B2216" s="44">
        <v>2213</v>
      </c>
      <c r="C2216" s="44" t="str">
        <f>IF(E2216="","",IF(COUNTIF($G$4:G2216,G2216)=1,MAX($C$4:C2215)+1,""))</f>
        <v/>
      </c>
      <c r="D2216" s="44">
        <v>2213</v>
      </c>
    </row>
    <row r="2217" spans="1:4" x14ac:dyDescent="0.25">
      <c r="A2217" s="44">
        <f>IF(IF(Helper_2!$C$3&lt;&gt;"",COUNTIF(G2217:H2217,"*"&amp;Helper_2!$C$3&amp;"*"),0)&gt;0,MAX($A$4:A2216)+1,0)</f>
        <v>0</v>
      </c>
      <c r="B2217" s="44">
        <v>2214</v>
      </c>
      <c r="C2217" s="44" t="str">
        <f>IF(E2217="","",IF(COUNTIF($G$4:G2217,G2217)=1,MAX($C$4:C2216)+1,""))</f>
        <v/>
      </c>
      <c r="D2217" s="44">
        <v>2214</v>
      </c>
    </row>
    <row r="2218" spans="1:4" x14ac:dyDescent="0.25">
      <c r="A2218" s="44">
        <f>IF(IF(Helper_2!$C$3&lt;&gt;"",COUNTIF(G2218:H2218,"*"&amp;Helper_2!$C$3&amp;"*"),0)&gt;0,MAX($A$4:A2217)+1,0)</f>
        <v>0</v>
      </c>
      <c r="B2218" s="44">
        <v>2215</v>
      </c>
      <c r="C2218" s="44" t="str">
        <f>IF(E2218="","",IF(COUNTIF($G$4:G2218,G2218)=1,MAX($C$4:C2217)+1,""))</f>
        <v/>
      </c>
      <c r="D2218" s="44">
        <v>2215</v>
      </c>
    </row>
    <row r="2219" spans="1:4" x14ac:dyDescent="0.25">
      <c r="A2219" s="44">
        <f>IF(IF(Helper_2!$C$3&lt;&gt;"",COUNTIF(G2219:H2219,"*"&amp;Helper_2!$C$3&amp;"*"),0)&gt;0,MAX($A$4:A2218)+1,0)</f>
        <v>0</v>
      </c>
      <c r="B2219" s="44">
        <v>2216</v>
      </c>
      <c r="C2219" s="44" t="str">
        <f>IF(E2219="","",IF(COUNTIF($G$4:G2219,G2219)=1,MAX($C$4:C2218)+1,""))</f>
        <v/>
      </c>
      <c r="D2219" s="44">
        <v>2216</v>
      </c>
    </row>
    <row r="2220" spans="1:4" x14ac:dyDescent="0.25">
      <c r="A2220" s="44">
        <f>IF(IF(Helper_2!$C$3&lt;&gt;"",COUNTIF(G2220:H2220,"*"&amp;Helper_2!$C$3&amp;"*"),0)&gt;0,MAX($A$4:A2219)+1,0)</f>
        <v>0</v>
      </c>
      <c r="B2220" s="44">
        <v>2217</v>
      </c>
      <c r="C2220" s="44" t="str">
        <f>IF(E2220="","",IF(COUNTIF($G$4:G2220,G2220)=1,MAX($C$4:C2219)+1,""))</f>
        <v/>
      </c>
      <c r="D2220" s="44">
        <v>2217</v>
      </c>
    </row>
    <row r="2221" spans="1:4" x14ac:dyDescent="0.25">
      <c r="A2221" s="44">
        <f>IF(IF(Helper_2!$C$3&lt;&gt;"",COUNTIF(G2221:H2221,"*"&amp;Helper_2!$C$3&amp;"*"),0)&gt;0,MAX($A$4:A2220)+1,0)</f>
        <v>0</v>
      </c>
      <c r="B2221" s="44">
        <v>2218</v>
      </c>
      <c r="C2221" s="44" t="str">
        <f>IF(E2221="","",IF(COUNTIF($G$4:G2221,G2221)=1,MAX($C$4:C2220)+1,""))</f>
        <v/>
      </c>
      <c r="D2221" s="44">
        <v>2218</v>
      </c>
    </row>
    <row r="2222" spans="1:4" x14ac:dyDescent="0.25">
      <c r="A2222" s="44">
        <f>IF(IF(Helper_2!$C$3&lt;&gt;"",COUNTIF(G2222:H2222,"*"&amp;Helper_2!$C$3&amp;"*"),0)&gt;0,MAX($A$4:A2221)+1,0)</f>
        <v>0</v>
      </c>
      <c r="B2222" s="44">
        <v>2219</v>
      </c>
      <c r="C2222" s="44" t="str">
        <f>IF(E2222="","",IF(COUNTIF($G$4:G2222,G2222)=1,MAX($C$4:C2221)+1,""))</f>
        <v/>
      </c>
      <c r="D2222" s="44">
        <v>2219</v>
      </c>
    </row>
    <row r="2223" spans="1:4" x14ac:dyDescent="0.25">
      <c r="A2223" s="44">
        <f>IF(IF(Helper_2!$C$3&lt;&gt;"",COUNTIF(G2223:H2223,"*"&amp;Helper_2!$C$3&amp;"*"),0)&gt;0,MAX($A$4:A2222)+1,0)</f>
        <v>0</v>
      </c>
      <c r="B2223" s="44">
        <v>2220</v>
      </c>
      <c r="C2223" s="44" t="str">
        <f>IF(E2223="","",IF(COUNTIF($G$4:G2223,G2223)=1,MAX($C$4:C2222)+1,""))</f>
        <v/>
      </c>
      <c r="D2223" s="44">
        <v>2220</v>
      </c>
    </row>
    <row r="2224" spans="1:4" x14ac:dyDescent="0.25">
      <c r="A2224" s="44">
        <f>IF(IF(Helper_2!$C$3&lt;&gt;"",COUNTIF(G2224:H2224,"*"&amp;Helper_2!$C$3&amp;"*"),0)&gt;0,MAX($A$4:A2223)+1,0)</f>
        <v>0</v>
      </c>
      <c r="B2224" s="44">
        <v>2221</v>
      </c>
      <c r="C2224" s="44" t="str">
        <f>IF(E2224="","",IF(COUNTIF($G$4:G2224,G2224)=1,MAX($C$4:C2223)+1,""))</f>
        <v/>
      </c>
      <c r="D2224" s="44">
        <v>2221</v>
      </c>
    </row>
    <row r="2225" spans="1:4" x14ac:dyDescent="0.25">
      <c r="A2225" s="44">
        <f>IF(IF(Helper_2!$C$3&lt;&gt;"",COUNTIF(G2225:H2225,"*"&amp;Helper_2!$C$3&amp;"*"),0)&gt;0,MAX($A$4:A2224)+1,0)</f>
        <v>0</v>
      </c>
      <c r="B2225" s="44">
        <v>2222</v>
      </c>
      <c r="C2225" s="44" t="str">
        <f>IF(E2225="","",IF(COUNTIF($G$4:G2225,G2225)=1,MAX($C$4:C2224)+1,""))</f>
        <v/>
      </c>
      <c r="D2225" s="44">
        <v>2222</v>
      </c>
    </row>
    <row r="2226" spans="1:4" x14ac:dyDescent="0.25">
      <c r="A2226" s="44">
        <f>IF(IF(Helper_2!$C$3&lt;&gt;"",COUNTIF(G2226:H2226,"*"&amp;Helper_2!$C$3&amp;"*"),0)&gt;0,MAX($A$4:A2225)+1,0)</f>
        <v>0</v>
      </c>
      <c r="B2226" s="44">
        <v>2223</v>
      </c>
      <c r="C2226" s="44" t="str">
        <f>IF(E2226="","",IF(COUNTIF($G$4:G2226,G2226)=1,MAX($C$4:C2225)+1,""))</f>
        <v/>
      </c>
      <c r="D2226" s="44">
        <v>2223</v>
      </c>
    </row>
    <row r="2227" spans="1:4" x14ac:dyDescent="0.25">
      <c r="A2227" s="44">
        <f>IF(IF(Helper_2!$C$3&lt;&gt;"",COUNTIF(G2227:H2227,"*"&amp;Helper_2!$C$3&amp;"*"),0)&gt;0,MAX($A$4:A2226)+1,0)</f>
        <v>0</v>
      </c>
      <c r="B2227" s="44">
        <v>2224</v>
      </c>
      <c r="C2227" s="44" t="str">
        <f>IF(E2227="","",IF(COUNTIF($G$4:G2227,G2227)=1,MAX($C$4:C2226)+1,""))</f>
        <v/>
      </c>
      <c r="D2227" s="44">
        <v>2224</v>
      </c>
    </row>
    <row r="2228" spans="1:4" x14ac:dyDescent="0.25">
      <c r="A2228" s="44">
        <f>IF(IF(Helper_2!$C$3&lt;&gt;"",COUNTIF(G2228:H2228,"*"&amp;Helper_2!$C$3&amp;"*"),0)&gt;0,MAX($A$4:A2227)+1,0)</f>
        <v>0</v>
      </c>
      <c r="B2228" s="44">
        <v>2225</v>
      </c>
      <c r="C2228" s="44" t="str">
        <f>IF(E2228="","",IF(COUNTIF($G$4:G2228,G2228)=1,MAX($C$4:C2227)+1,""))</f>
        <v/>
      </c>
      <c r="D2228" s="44">
        <v>2225</v>
      </c>
    </row>
    <row r="2229" spans="1:4" x14ac:dyDescent="0.25">
      <c r="A2229" s="44">
        <f>IF(IF(Helper_2!$C$3&lt;&gt;"",COUNTIF(G2229:H2229,"*"&amp;Helper_2!$C$3&amp;"*"),0)&gt;0,MAX($A$4:A2228)+1,0)</f>
        <v>0</v>
      </c>
      <c r="B2229" s="44">
        <v>2226</v>
      </c>
      <c r="C2229" s="44" t="str">
        <f>IF(E2229="","",IF(COUNTIF($G$4:G2229,G2229)=1,MAX($C$4:C2228)+1,""))</f>
        <v/>
      </c>
      <c r="D2229" s="44">
        <v>2226</v>
      </c>
    </row>
    <row r="2230" spans="1:4" x14ac:dyDescent="0.25">
      <c r="A2230" s="44">
        <f>IF(IF(Helper_2!$C$3&lt;&gt;"",COUNTIF(G2230:H2230,"*"&amp;Helper_2!$C$3&amp;"*"),0)&gt;0,MAX($A$4:A2229)+1,0)</f>
        <v>0</v>
      </c>
      <c r="B2230" s="44">
        <v>2227</v>
      </c>
      <c r="C2230" s="44" t="str">
        <f>IF(E2230="","",IF(COUNTIF($G$4:G2230,G2230)=1,MAX($C$4:C2229)+1,""))</f>
        <v/>
      </c>
      <c r="D2230" s="44">
        <v>2227</v>
      </c>
    </row>
    <row r="2231" spans="1:4" x14ac:dyDescent="0.25">
      <c r="A2231" s="44">
        <f>IF(IF(Helper_2!$C$3&lt;&gt;"",COUNTIF(G2231:H2231,"*"&amp;Helper_2!$C$3&amp;"*"),0)&gt;0,MAX($A$4:A2230)+1,0)</f>
        <v>0</v>
      </c>
      <c r="B2231" s="44">
        <v>2228</v>
      </c>
      <c r="C2231" s="44" t="str">
        <f>IF(E2231="","",IF(COUNTIF($G$4:G2231,G2231)=1,MAX($C$4:C2230)+1,""))</f>
        <v/>
      </c>
      <c r="D2231" s="44">
        <v>2228</v>
      </c>
    </row>
    <row r="2232" spans="1:4" x14ac:dyDescent="0.25">
      <c r="A2232" s="44">
        <f>IF(IF(Helper_2!$C$3&lt;&gt;"",COUNTIF(G2232:H2232,"*"&amp;Helper_2!$C$3&amp;"*"),0)&gt;0,MAX($A$4:A2231)+1,0)</f>
        <v>0</v>
      </c>
      <c r="B2232" s="44">
        <v>2229</v>
      </c>
      <c r="C2232" s="44" t="str">
        <f>IF(E2232="","",IF(COUNTIF($G$4:G2232,G2232)=1,MAX($C$4:C2231)+1,""))</f>
        <v/>
      </c>
      <c r="D2232" s="44">
        <v>2229</v>
      </c>
    </row>
    <row r="2233" spans="1:4" x14ac:dyDescent="0.25">
      <c r="A2233" s="44">
        <f>IF(IF(Helper_2!$C$3&lt;&gt;"",COUNTIF(G2233:H2233,"*"&amp;Helper_2!$C$3&amp;"*"),0)&gt;0,MAX($A$4:A2232)+1,0)</f>
        <v>0</v>
      </c>
      <c r="B2233" s="44">
        <v>2230</v>
      </c>
      <c r="C2233" s="44" t="str">
        <f>IF(E2233="","",IF(COUNTIF($G$4:G2233,G2233)=1,MAX($C$4:C2232)+1,""))</f>
        <v/>
      </c>
      <c r="D2233" s="44">
        <v>2230</v>
      </c>
    </row>
    <row r="2234" spans="1:4" x14ac:dyDescent="0.25">
      <c r="A2234" s="44">
        <f>IF(IF(Helper_2!$C$3&lt;&gt;"",COUNTIF(G2234:H2234,"*"&amp;Helper_2!$C$3&amp;"*"),0)&gt;0,MAX($A$4:A2233)+1,0)</f>
        <v>0</v>
      </c>
      <c r="B2234" s="44">
        <v>2231</v>
      </c>
      <c r="C2234" s="44" t="str">
        <f>IF(E2234="","",IF(COUNTIF($G$4:G2234,G2234)=1,MAX($C$4:C2233)+1,""))</f>
        <v/>
      </c>
      <c r="D2234" s="44">
        <v>2231</v>
      </c>
    </row>
    <row r="2235" spans="1:4" x14ac:dyDescent="0.25">
      <c r="A2235" s="44">
        <f>IF(IF(Helper_2!$C$3&lt;&gt;"",COUNTIF(G2235:H2235,"*"&amp;Helper_2!$C$3&amp;"*"),0)&gt;0,MAX($A$4:A2234)+1,0)</f>
        <v>0</v>
      </c>
      <c r="B2235" s="44">
        <v>2232</v>
      </c>
      <c r="C2235" s="44" t="str">
        <f>IF(E2235="","",IF(COUNTIF($G$4:G2235,G2235)=1,MAX($C$4:C2234)+1,""))</f>
        <v/>
      </c>
      <c r="D2235" s="44">
        <v>2232</v>
      </c>
    </row>
    <row r="2236" spans="1:4" x14ac:dyDescent="0.25">
      <c r="A2236" s="44">
        <f>IF(IF(Helper_2!$C$3&lt;&gt;"",COUNTIF(G2236:H2236,"*"&amp;Helper_2!$C$3&amp;"*"),0)&gt;0,MAX($A$4:A2235)+1,0)</f>
        <v>0</v>
      </c>
      <c r="B2236" s="44">
        <v>2233</v>
      </c>
      <c r="C2236" s="44" t="str">
        <f>IF(E2236="","",IF(COUNTIF($G$4:G2236,G2236)=1,MAX($C$4:C2235)+1,""))</f>
        <v/>
      </c>
      <c r="D2236" s="44">
        <v>2233</v>
      </c>
    </row>
    <row r="2237" spans="1:4" x14ac:dyDescent="0.25">
      <c r="A2237" s="44">
        <f>IF(IF(Helper_2!$C$3&lt;&gt;"",COUNTIF(G2237:H2237,"*"&amp;Helper_2!$C$3&amp;"*"),0)&gt;0,MAX($A$4:A2236)+1,0)</f>
        <v>0</v>
      </c>
      <c r="B2237" s="44">
        <v>2234</v>
      </c>
      <c r="C2237" s="44" t="str">
        <f>IF(E2237="","",IF(COUNTIF($G$4:G2237,G2237)=1,MAX($C$4:C2236)+1,""))</f>
        <v/>
      </c>
      <c r="D2237" s="44">
        <v>2234</v>
      </c>
    </row>
    <row r="2238" spans="1:4" x14ac:dyDescent="0.25">
      <c r="A2238" s="44">
        <f>IF(IF(Helper_2!$C$3&lt;&gt;"",COUNTIF(G2238:H2238,"*"&amp;Helper_2!$C$3&amp;"*"),0)&gt;0,MAX($A$4:A2237)+1,0)</f>
        <v>0</v>
      </c>
      <c r="B2238" s="44">
        <v>2235</v>
      </c>
      <c r="C2238" s="44" t="str">
        <f>IF(E2238="","",IF(COUNTIF($G$4:G2238,G2238)=1,MAX($C$4:C2237)+1,""))</f>
        <v/>
      </c>
      <c r="D2238" s="44">
        <v>2235</v>
      </c>
    </row>
    <row r="2239" spans="1:4" x14ac:dyDescent="0.25">
      <c r="A2239" s="44">
        <f>IF(IF(Helper_2!$C$3&lt;&gt;"",COUNTIF(G2239:H2239,"*"&amp;Helper_2!$C$3&amp;"*"),0)&gt;0,MAX($A$4:A2238)+1,0)</f>
        <v>0</v>
      </c>
      <c r="B2239" s="44">
        <v>2236</v>
      </c>
      <c r="C2239" s="44" t="str">
        <f>IF(E2239="","",IF(COUNTIF($G$4:G2239,G2239)=1,MAX($C$4:C2238)+1,""))</f>
        <v/>
      </c>
      <c r="D2239" s="44">
        <v>2236</v>
      </c>
    </row>
    <row r="2240" spans="1:4" x14ac:dyDescent="0.25">
      <c r="A2240" s="44">
        <f>IF(IF(Helper_2!$C$3&lt;&gt;"",COUNTIF(G2240:H2240,"*"&amp;Helper_2!$C$3&amp;"*"),0)&gt;0,MAX($A$4:A2239)+1,0)</f>
        <v>0</v>
      </c>
      <c r="B2240" s="44">
        <v>2237</v>
      </c>
      <c r="C2240" s="44" t="str">
        <f>IF(E2240="","",IF(COUNTIF($G$4:G2240,G2240)=1,MAX($C$4:C2239)+1,""))</f>
        <v/>
      </c>
      <c r="D2240" s="44">
        <v>2237</v>
      </c>
    </row>
    <row r="2241" spans="1:4" x14ac:dyDescent="0.25">
      <c r="A2241" s="44">
        <f>IF(IF(Helper_2!$C$3&lt;&gt;"",COUNTIF(G2241:H2241,"*"&amp;Helper_2!$C$3&amp;"*"),0)&gt;0,MAX($A$4:A2240)+1,0)</f>
        <v>0</v>
      </c>
      <c r="B2241" s="44">
        <v>2238</v>
      </c>
      <c r="C2241" s="44" t="str">
        <f>IF(E2241="","",IF(COUNTIF($G$4:G2241,G2241)=1,MAX($C$4:C2240)+1,""))</f>
        <v/>
      </c>
      <c r="D2241" s="44">
        <v>2238</v>
      </c>
    </row>
    <row r="2242" spans="1:4" x14ac:dyDescent="0.25">
      <c r="A2242" s="44">
        <f>IF(IF(Helper_2!$C$3&lt;&gt;"",COUNTIF(G2242:H2242,"*"&amp;Helper_2!$C$3&amp;"*"),0)&gt;0,MAX($A$4:A2241)+1,0)</f>
        <v>0</v>
      </c>
      <c r="B2242" s="44">
        <v>2239</v>
      </c>
      <c r="C2242" s="44" t="str">
        <f>IF(E2242="","",IF(COUNTIF($G$4:G2242,G2242)=1,MAX($C$4:C2241)+1,""))</f>
        <v/>
      </c>
      <c r="D2242" s="44">
        <v>2239</v>
      </c>
    </row>
    <row r="2243" spans="1:4" x14ac:dyDescent="0.25">
      <c r="A2243" s="44">
        <f>IF(IF(Helper_2!$C$3&lt;&gt;"",COUNTIF(G2243:H2243,"*"&amp;Helper_2!$C$3&amp;"*"),0)&gt;0,MAX($A$4:A2242)+1,0)</f>
        <v>0</v>
      </c>
      <c r="B2243" s="44">
        <v>2240</v>
      </c>
      <c r="C2243" s="44" t="str">
        <f>IF(E2243="","",IF(COUNTIF($G$4:G2243,G2243)=1,MAX($C$4:C2242)+1,""))</f>
        <v/>
      </c>
      <c r="D2243" s="44">
        <v>2240</v>
      </c>
    </row>
    <row r="2244" spans="1:4" x14ac:dyDescent="0.25">
      <c r="A2244" s="44">
        <f>IF(IF(Helper_2!$C$3&lt;&gt;"",COUNTIF(G2244:H2244,"*"&amp;Helper_2!$C$3&amp;"*"),0)&gt;0,MAX($A$4:A2243)+1,0)</f>
        <v>0</v>
      </c>
      <c r="B2244" s="44">
        <v>2241</v>
      </c>
      <c r="C2244" s="44" t="str">
        <f>IF(E2244="","",IF(COUNTIF($G$4:G2244,G2244)=1,MAX($C$4:C2243)+1,""))</f>
        <v/>
      </c>
      <c r="D2244" s="44">
        <v>2241</v>
      </c>
    </row>
    <row r="2245" spans="1:4" x14ac:dyDescent="0.25">
      <c r="A2245" s="44">
        <f>IF(IF(Helper_2!$C$3&lt;&gt;"",COUNTIF(G2245:H2245,"*"&amp;Helper_2!$C$3&amp;"*"),0)&gt;0,MAX($A$4:A2244)+1,0)</f>
        <v>0</v>
      </c>
      <c r="B2245" s="44">
        <v>2242</v>
      </c>
      <c r="C2245" s="44" t="str">
        <f>IF(E2245="","",IF(COUNTIF($G$4:G2245,G2245)=1,MAX($C$4:C2244)+1,""))</f>
        <v/>
      </c>
      <c r="D2245" s="44">
        <v>2242</v>
      </c>
    </row>
    <row r="2246" spans="1:4" x14ac:dyDescent="0.25">
      <c r="A2246" s="44">
        <f>IF(IF(Helper_2!$C$3&lt;&gt;"",COUNTIF(G2246:H2246,"*"&amp;Helper_2!$C$3&amp;"*"),0)&gt;0,MAX($A$4:A2245)+1,0)</f>
        <v>0</v>
      </c>
      <c r="B2246" s="44">
        <v>2243</v>
      </c>
      <c r="C2246" s="44" t="str">
        <f>IF(E2246="","",IF(COUNTIF($G$4:G2246,G2246)=1,MAX($C$4:C2245)+1,""))</f>
        <v/>
      </c>
      <c r="D2246" s="44">
        <v>2243</v>
      </c>
    </row>
    <row r="2247" spans="1:4" x14ac:dyDescent="0.25">
      <c r="A2247" s="44">
        <f>IF(IF(Helper_2!$C$3&lt;&gt;"",COUNTIF(G2247:H2247,"*"&amp;Helper_2!$C$3&amp;"*"),0)&gt;0,MAX($A$4:A2246)+1,0)</f>
        <v>0</v>
      </c>
      <c r="B2247" s="44">
        <v>2244</v>
      </c>
      <c r="C2247" s="44" t="str">
        <f>IF(E2247="","",IF(COUNTIF($G$4:G2247,G2247)=1,MAX($C$4:C2246)+1,""))</f>
        <v/>
      </c>
      <c r="D2247" s="44">
        <v>2244</v>
      </c>
    </row>
    <row r="2248" spans="1:4" x14ac:dyDescent="0.25">
      <c r="A2248" s="44">
        <f>IF(IF(Helper_2!$C$3&lt;&gt;"",COUNTIF(G2248:H2248,"*"&amp;Helper_2!$C$3&amp;"*"),0)&gt;0,MAX($A$4:A2247)+1,0)</f>
        <v>0</v>
      </c>
      <c r="B2248" s="44">
        <v>2245</v>
      </c>
      <c r="C2248" s="44" t="str">
        <f>IF(E2248="","",IF(COUNTIF($G$4:G2248,G2248)=1,MAX($C$4:C2247)+1,""))</f>
        <v/>
      </c>
      <c r="D2248" s="44">
        <v>2245</v>
      </c>
    </row>
    <row r="2249" spans="1:4" x14ac:dyDescent="0.25">
      <c r="A2249" s="44">
        <f>IF(IF(Helper_2!$C$3&lt;&gt;"",COUNTIF(G2249:H2249,"*"&amp;Helper_2!$C$3&amp;"*"),0)&gt;0,MAX($A$4:A2248)+1,0)</f>
        <v>0</v>
      </c>
      <c r="B2249" s="44">
        <v>2246</v>
      </c>
      <c r="C2249" s="44" t="str">
        <f>IF(E2249="","",IF(COUNTIF($G$4:G2249,G2249)=1,MAX($C$4:C2248)+1,""))</f>
        <v/>
      </c>
      <c r="D2249" s="44">
        <v>2246</v>
      </c>
    </row>
    <row r="2250" spans="1:4" x14ac:dyDescent="0.25">
      <c r="A2250" s="44">
        <f>IF(IF(Helper_2!$C$3&lt;&gt;"",COUNTIF(G2250:H2250,"*"&amp;Helper_2!$C$3&amp;"*"),0)&gt;0,MAX($A$4:A2249)+1,0)</f>
        <v>0</v>
      </c>
      <c r="B2250" s="44">
        <v>2247</v>
      </c>
      <c r="C2250" s="44" t="str">
        <f>IF(E2250="","",IF(COUNTIF($G$4:G2250,G2250)=1,MAX($C$4:C2249)+1,""))</f>
        <v/>
      </c>
      <c r="D2250" s="44">
        <v>2247</v>
      </c>
    </row>
    <row r="2251" spans="1:4" x14ac:dyDescent="0.25">
      <c r="A2251" s="44">
        <f>IF(IF(Helper_2!$C$3&lt;&gt;"",COUNTIF(G2251:H2251,"*"&amp;Helper_2!$C$3&amp;"*"),0)&gt;0,MAX($A$4:A2250)+1,0)</f>
        <v>0</v>
      </c>
      <c r="B2251" s="44">
        <v>2248</v>
      </c>
      <c r="C2251" s="44" t="str">
        <f>IF(E2251="","",IF(COUNTIF($G$4:G2251,G2251)=1,MAX($C$4:C2250)+1,""))</f>
        <v/>
      </c>
      <c r="D2251" s="44">
        <v>2248</v>
      </c>
    </row>
    <row r="2252" spans="1:4" x14ac:dyDescent="0.25">
      <c r="A2252" s="44">
        <f>IF(IF(Helper_2!$C$3&lt;&gt;"",COUNTIF(G2252:H2252,"*"&amp;Helper_2!$C$3&amp;"*"),0)&gt;0,MAX($A$4:A2251)+1,0)</f>
        <v>0</v>
      </c>
      <c r="B2252" s="44">
        <v>2249</v>
      </c>
      <c r="C2252" s="44" t="str">
        <f>IF(E2252="","",IF(COUNTIF($G$4:G2252,G2252)=1,MAX($C$4:C2251)+1,""))</f>
        <v/>
      </c>
      <c r="D2252" s="44">
        <v>2249</v>
      </c>
    </row>
    <row r="2253" spans="1:4" x14ac:dyDescent="0.25">
      <c r="A2253" s="44">
        <f>IF(IF(Helper_2!$C$3&lt;&gt;"",COUNTIF(G2253:H2253,"*"&amp;Helper_2!$C$3&amp;"*"),0)&gt;0,MAX($A$4:A2252)+1,0)</f>
        <v>0</v>
      </c>
      <c r="B2253" s="44">
        <v>2250</v>
      </c>
      <c r="C2253" s="44" t="str">
        <f>IF(E2253="","",IF(COUNTIF($G$4:G2253,G2253)=1,MAX($C$4:C2252)+1,""))</f>
        <v/>
      </c>
      <c r="D2253" s="44">
        <v>2250</v>
      </c>
    </row>
    <row r="2254" spans="1:4" x14ac:dyDescent="0.25">
      <c r="A2254" s="44">
        <f>IF(IF(Helper_2!$C$3&lt;&gt;"",COUNTIF(G2254:H2254,"*"&amp;Helper_2!$C$3&amp;"*"),0)&gt;0,MAX($A$4:A2253)+1,0)</f>
        <v>0</v>
      </c>
      <c r="B2254" s="44">
        <v>2251</v>
      </c>
      <c r="C2254" s="44" t="str">
        <f>IF(E2254="","",IF(COUNTIF($G$4:G2254,G2254)=1,MAX($C$4:C2253)+1,""))</f>
        <v/>
      </c>
      <c r="D2254" s="44">
        <v>2251</v>
      </c>
    </row>
    <row r="2255" spans="1:4" x14ac:dyDescent="0.25">
      <c r="A2255" s="44">
        <f>IF(IF(Helper_2!$C$3&lt;&gt;"",COUNTIF(G2255:H2255,"*"&amp;Helper_2!$C$3&amp;"*"),0)&gt;0,MAX($A$4:A2254)+1,0)</f>
        <v>0</v>
      </c>
      <c r="B2255" s="44">
        <v>2252</v>
      </c>
      <c r="C2255" s="44" t="str">
        <f>IF(E2255="","",IF(COUNTIF($G$4:G2255,G2255)=1,MAX($C$4:C2254)+1,""))</f>
        <v/>
      </c>
      <c r="D2255" s="44">
        <v>2252</v>
      </c>
    </row>
    <row r="2256" spans="1:4" x14ac:dyDescent="0.25">
      <c r="A2256" s="44">
        <f>IF(IF(Helper_2!$C$3&lt;&gt;"",COUNTIF(G2256:H2256,"*"&amp;Helper_2!$C$3&amp;"*"),0)&gt;0,MAX($A$4:A2255)+1,0)</f>
        <v>0</v>
      </c>
      <c r="B2256" s="44">
        <v>2253</v>
      </c>
      <c r="C2256" s="44" t="str">
        <f>IF(E2256="","",IF(COUNTIF($G$4:G2256,G2256)=1,MAX($C$4:C2255)+1,""))</f>
        <v/>
      </c>
      <c r="D2256" s="44">
        <v>2253</v>
      </c>
    </row>
    <row r="2257" spans="1:4" x14ac:dyDescent="0.25">
      <c r="A2257" s="44">
        <f>IF(IF(Helper_2!$C$3&lt;&gt;"",COUNTIF(G2257:H2257,"*"&amp;Helper_2!$C$3&amp;"*"),0)&gt;0,MAX($A$4:A2256)+1,0)</f>
        <v>0</v>
      </c>
      <c r="B2257" s="44">
        <v>2254</v>
      </c>
      <c r="C2257" s="44" t="str">
        <f>IF(E2257="","",IF(COUNTIF($G$4:G2257,G2257)=1,MAX($C$4:C2256)+1,""))</f>
        <v/>
      </c>
      <c r="D2257" s="44">
        <v>2254</v>
      </c>
    </row>
    <row r="2258" spans="1:4" x14ac:dyDescent="0.25">
      <c r="A2258" s="44">
        <f>IF(IF(Helper_2!$C$3&lt;&gt;"",COUNTIF(G2258:H2258,"*"&amp;Helper_2!$C$3&amp;"*"),0)&gt;0,MAX($A$4:A2257)+1,0)</f>
        <v>0</v>
      </c>
      <c r="B2258" s="44">
        <v>2255</v>
      </c>
      <c r="C2258" s="44" t="str">
        <f>IF(E2258="","",IF(COUNTIF($G$4:G2258,G2258)=1,MAX($C$4:C2257)+1,""))</f>
        <v/>
      </c>
      <c r="D2258" s="44">
        <v>2255</v>
      </c>
    </row>
    <row r="2259" spans="1:4" x14ac:dyDescent="0.25">
      <c r="A2259" s="44">
        <f>IF(IF(Helper_2!$C$3&lt;&gt;"",COUNTIF(G2259:H2259,"*"&amp;Helper_2!$C$3&amp;"*"),0)&gt;0,MAX($A$4:A2258)+1,0)</f>
        <v>0</v>
      </c>
      <c r="B2259" s="44">
        <v>2256</v>
      </c>
      <c r="C2259" s="44" t="str">
        <f>IF(E2259="","",IF(COUNTIF($G$4:G2259,G2259)=1,MAX($C$4:C2258)+1,""))</f>
        <v/>
      </c>
      <c r="D2259" s="44">
        <v>2256</v>
      </c>
    </row>
    <row r="2260" spans="1:4" x14ac:dyDescent="0.25">
      <c r="A2260" s="44">
        <f>IF(IF(Helper_2!$C$3&lt;&gt;"",COUNTIF(G2260:H2260,"*"&amp;Helper_2!$C$3&amp;"*"),0)&gt;0,MAX($A$4:A2259)+1,0)</f>
        <v>0</v>
      </c>
      <c r="B2260" s="44">
        <v>2257</v>
      </c>
      <c r="C2260" s="44" t="str">
        <f>IF(E2260="","",IF(COUNTIF($G$4:G2260,G2260)=1,MAX($C$4:C2259)+1,""))</f>
        <v/>
      </c>
      <c r="D2260" s="44">
        <v>2257</v>
      </c>
    </row>
    <row r="2261" spans="1:4" x14ac:dyDescent="0.25">
      <c r="A2261" s="44">
        <f>IF(IF(Helper_2!$C$3&lt;&gt;"",COUNTIF(G2261:H2261,"*"&amp;Helper_2!$C$3&amp;"*"),0)&gt;0,MAX($A$4:A2260)+1,0)</f>
        <v>0</v>
      </c>
      <c r="B2261" s="44">
        <v>2258</v>
      </c>
      <c r="C2261" s="44" t="str">
        <f>IF(E2261="","",IF(COUNTIF($G$4:G2261,G2261)=1,MAX($C$4:C2260)+1,""))</f>
        <v/>
      </c>
      <c r="D2261" s="44">
        <v>2258</v>
      </c>
    </row>
    <row r="2262" spans="1:4" x14ac:dyDescent="0.25">
      <c r="A2262" s="44">
        <f>IF(IF(Helper_2!$C$3&lt;&gt;"",COUNTIF(G2262:H2262,"*"&amp;Helper_2!$C$3&amp;"*"),0)&gt;0,MAX($A$4:A2261)+1,0)</f>
        <v>0</v>
      </c>
      <c r="B2262" s="44">
        <v>2259</v>
      </c>
      <c r="C2262" s="44" t="str">
        <f>IF(E2262="","",IF(COUNTIF($G$4:G2262,G2262)=1,MAX($C$4:C2261)+1,""))</f>
        <v/>
      </c>
      <c r="D2262" s="44">
        <v>2259</v>
      </c>
    </row>
    <row r="2263" spans="1:4" x14ac:dyDescent="0.25">
      <c r="A2263" s="44">
        <f>IF(IF(Helper_2!$C$3&lt;&gt;"",COUNTIF(G2263:H2263,"*"&amp;Helper_2!$C$3&amp;"*"),0)&gt;0,MAX($A$4:A2262)+1,0)</f>
        <v>0</v>
      </c>
      <c r="B2263" s="44">
        <v>2260</v>
      </c>
      <c r="C2263" s="44" t="str">
        <f>IF(E2263="","",IF(COUNTIF($G$4:G2263,G2263)=1,MAX($C$4:C2262)+1,""))</f>
        <v/>
      </c>
      <c r="D2263" s="44">
        <v>2260</v>
      </c>
    </row>
    <row r="2264" spans="1:4" x14ac:dyDescent="0.25">
      <c r="A2264" s="44">
        <f>IF(IF(Helper_2!$C$3&lt;&gt;"",COUNTIF(G2264:H2264,"*"&amp;Helper_2!$C$3&amp;"*"),0)&gt;0,MAX($A$4:A2263)+1,0)</f>
        <v>0</v>
      </c>
      <c r="B2264" s="44">
        <v>2261</v>
      </c>
      <c r="C2264" s="44" t="str">
        <f>IF(E2264="","",IF(COUNTIF($G$4:G2264,G2264)=1,MAX($C$4:C2263)+1,""))</f>
        <v/>
      </c>
      <c r="D2264" s="44">
        <v>2261</v>
      </c>
    </row>
    <row r="2265" spans="1:4" x14ac:dyDescent="0.25">
      <c r="A2265" s="44">
        <f>IF(IF(Helper_2!$C$3&lt;&gt;"",COUNTIF(G2265:H2265,"*"&amp;Helper_2!$C$3&amp;"*"),0)&gt;0,MAX($A$4:A2264)+1,0)</f>
        <v>0</v>
      </c>
      <c r="B2265" s="44">
        <v>2262</v>
      </c>
      <c r="C2265" s="44" t="str">
        <f>IF(E2265="","",IF(COUNTIF($G$4:G2265,G2265)=1,MAX($C$4:C2264)+1,""))</f>
        <v/>
      </c>
      <c r="D2265" s="44">
        <v>2262</v>
      </c>
    </row>
    <row r="2266" spans="1:4" x14ac:dyDescent="0.25">
      <c r="A2266" s="44">
        <f>IF(IF(Helper_2!$C$3&lt;&gt;"",COUNTIF(G2266:H2266,"*"&amp;Helper_2!$C$3&amp;"*"),0)&gt;0,MAX($A$4:A2265)+1,0)</f>
        <v>0</v>
      </c>
      <c r="B2266" s="44">
        <v>2263</v>
      </c>
      <c r="C2266" s="44" t="str">
        <f>IF(E2266="","",IF(COUNTIF($G$4:G2266,G2266)=1,MAX($C$4:C2265)+1,""))</f>
        <v/>
      </c>
      <c r="D2266" s="44">
        <v>2263</v>
      </c>
    </row>
    <row r="2267" spans="1:4" x14ac:dyDescent="0.25">
      <c r="A2267" s="44">
        <f>IF(IF(Helper_2!$C$3&lt;&gt;"",COUNTIF(G2267:H2267,"*"&amp;Helper_2!$C$3&amp;"*"),0)&gt;0,MAX($A$4:A2266)+1,0)</f>
        <v>0</v>
      </c>
      <c r="B2267" s="44">
        <v>2264</v>
      </c>
      <c r="C2267" s="44" t="str">
        <f>IF(E2267="","",IF(COUNTIF($G$4:G2267,G2267)=1,MAX($C$4:C2266)+1,""))</f>
        <v/>
      </c>
      <c r="D2267" s="44">
        <v>2264</v>
      </c>
    </row>
    <row r="2268" spans="1:4" x14ac:dyDescent="0.25">
      <c r="A2268" s="44">
        <f>IF(IF(Helper_2!$C$3&lt;&gt;"",COUNTIF(G2268:H2268,"*"&amp;Helper_2!$C$3&amp;"*"),0)&gt;0,MAX($A$4:A2267)+1,0)</f>
        <v>0</v>
      </c>
      <c r="B2268" s="44">
        <v>2265</v>
      </c>
      <c r="C2268" s="44" t="str">
        <f>IF(E2268="","",IF(COUNTIF($G$4:G2268,G2268)=1,MAX($C$4:C2267)+1,""))</f>
        <v/>
      </c>
      <c r="D2268" s="44">
        <v>2265</v>
      </c>
    </row>
    <row r="2269" spans="1:4" x14ac:dyDescent="0.25">
      <c r="A2269" s="44">
        <f>IF(IF(Helper_2!$C$3&lt;&gt;"",COUNTIF(G2269:H2269,"*"&amp;Helper_2!$C$3&amp;"*"),0)&gt;0,MAX($A$4:A2268)+1,0)</f>
        <v>0</v>
      </c>
      <c r="B2269" s="44">
        <v>2266</v>
      </c>
      <c r="C2269" s="44" t="str">
        <f>IF(E2269="","",IF(COUNTIF($G$4:G2269,G2269)=1,MAX($C$4:C2268)+1,""))</f>
        <v/>
      </c>
      <c r="D2269" s="44">
        <v>2266</v>
      </c>
    </row>
    <row r="2270" spans="1:4" x14ac:dyDescent="0.25">
      <c r="A2270" s="44">
        <f>IF(IF(Helper_2!$C$3&lt;&gt;"",COUNTIF(G2270:H2270,"*"&amp;Helper_2!$C$3&amp;"*"),0)&gt;0,MAX($A$4:A2269)+1,0)</f>
        <v>0</v>
      </c>
      <c r="B2270" s="44">
        <v>2267</v>
      </c>
      <c r="C2270" s="44" t="str">
        <f>IF(E2270="","",IF(COUNTIF($G$4:G2270,G2270)=1,MAX($C$4:C2269)+1,""))</f>
        <v/>
      </c>
      <c r="D2270" s="44">
        <v>2267</v>
      </c>
    </row>
    <row r="2271" spans="1:4" x14ac:dyDescent="0.25">
      <c r="A2271" s="44">
        <f>IF(IF(Helper_2!$C$3&lt;&gt;"",COUNTIF(G2271:H2271,"*"&amp;Helper_2!$C$3&amp;"*"),0)&gt;0,MAX($A$4:A2270)+1,0)</f>
        <v>0</v>
      </c>
      <c r="B2271" s="44">
        <v>2268</v>
      </c>
      <c r="C2271" s="44" t="str">
        <f>IF(E2271="","",IF(COUNTIF($G$4:G2271,G2271)=1,MAX($C$4:C2270)+1,""))</f>
        <v/>
      </c>
      <c r="D2271" s="44">
        <v>2268</v>
      </c>
    </row>
    <row r="2272" spans="1:4" x14ac:dyDescent="0.25">
      <c r="A2272" s="44">
        <f>IF(IF(Helper_2!$C$3&lt;&gt;"",COUNTIF(G2272:H2272,"*"&amp;Helper_2!$C$3&amp;"*"),0)&gt;0,MAX($A$4:A2271)+1,0)</f>
        <v>0</v>
      </c>
      <c r="B2272" s="44">
        <v>2269</v>
      </c>
      <c r="C2272" s="44" t="str">
        <f>IF(E2272="","",IF(COUNTIF($G$4:G2272,G2272)=1,MAX($C$4:C2271)+1,""))</f>
        <v/>
      </c>
      <c r="D2272" s="44">
        <v>2269</v>
      </c>
    </row>
    <row r="2273" spans="1:4" x14ac:dyDescent="0.25">
      <c r="A2273" s="44">
        <f>IF(IF(Helper_2!$C$3&lt;&gt;"",COUNTIF(G2273:H2273,"*"&amp;Helper_2!$C$3&amp;"*"),0)&gt;0,MAX($A$4:A2272)+1,0)</f>
        <v>0</v>
      </c>
      <c r="B2273" s="44">
        <v>2270</v>
      </c>
      <c r="C2273" s="44" t="str">
        <f>IF(E2273="","",IF(COUNTIF($G$4:G2273,G2273)=1,MAX($C$4:C2272)+1,""))</f>
        <v/>
      </c>
      <c r="D2273" s="44">
        <v>2270</v>
      </c>
    </row>
    <row r="2274" spans="1:4" x14ac:dyDescent="0.25">
      <c r="A2274" s="44">
        <f>IF(IF(Helper_2!$C$3&lt;&gt;"",COUNTIF(G2274:H2274,"*"&amp;Helper_2!$C$3&amp;"*"),0)&gt;0,MAX($A$4:A2273)+1,0)</f>
        <v>0</v>
      </c>
      <c r="B2274" s="44">
        <v>2271</v>
      </c>
      <c r="C2274" s="44" t="str">
        <f>IF(E2274="","",IF(COUNTIF($G$4:G2274,G2274)=1,MAX($C$4:C2273)+1,""))</f>
        <v/>
      </c>
      <c r="D2274" s="44">
        <v>2271</v>
      </c>
    </row>
    <row r="2275" spans="1:4" x14ac:dyDescent="0.25">
      <c r="A2275" s="44">
        <f>IF(IF(Helper_2!$C$3&lt;&gt;"",COUNTIF(G2275:H2275,"*"&amp;Helper_2!$C$3&amp;"*"),0)&gt;0,MAX($A$4:A2274)+1,0)</f>
        <v>0</v>
      </c>
      <c r="B2275" s="44">
        <v>2272</v>
      </c>
      <c r="C2275" s="44" t="str">
        <f>IF(E2275="","",IF(COUNTIF($G$4:G2275,G2275)=1,MAX($C$4:C2274)+1,""))</f>
        <v/>
      </c>
      <c r="D2275" s="44">
        <v>2272</v>
      </c>
    </row>
    <row r="2276" spans="1:4" x14ac:dyDescent="0.25">
      <c r="A2276" s="44">
        <f>IF(IF(Helper_2!$C$3&lt;&gt;"",COUNTIF(G2276:H2276,"*"&amp;Helper_2!$C$3&amp;"*"),0)&gt;0,MAX($A$4:A2275)+1,0)</f>
        <v>0</v>
      </c>
      <c r="B2276" s="44">
        <v>2273</v>
      </c>
      <c r="C2276" s="44" t="str">
        <f>IF(E2276="","",IF(COUNTIF($G$4:G2276,G2276)=1,MAX($C$4:C2275)+1,""))</f>
        <v/>
      </c>
      <c r="D2276" s="44">
        <v>2273</v>
      </c>
    </row>
    <row r="2277" spans="1:4" x14ac:dyDescent="0.25">
      <c r="A2277" s="44">
        <f>IF(IF(Helper_2!$C$3&lt;&gt;"",COUNTIF(G2277:H2277,"*"&amp;Helper_2!$C$3&amp;"*"),0)&gt;0,MAX($A$4:A2276)+1,0)</f>
        <v>0</v>
      </c>
      <c r="B2277" s="44">
        <v>2274</v>
      </c>
      <c r="C2277" s="44" t="str">
        <f>IF(E2277="","",IF(COUNTIF($G$4:G2277,G2277)=1,MAX($C$4:C2276)+1,""))</f>
        <v/>
      </c>
      <c r="D2277" s="44">
        <v>2274</v>
      </c>
    </row>
    <row r="2278" spans="1:4" x14ac:dyDescent="0.25">
      <c r="A2278" s="44">
        <f>IF(IF(Helper_2!$C$3&lt;&gt;"",COUNTIF(G2278:H2278,"*"&amp;Helper_2!$C$3&amp;"*"),0)&gt;0,MAX($A$4:A2277)+1,0)</f>
        <v>0</v>
      </c>
      <c r="B2278" s="44">
        <v>2275</v>
      </c>
      <c r="C2278" s="44" t="str">
        <f>IF(E2278="","",IF(COUNTIF($G$4:G2278,G2278)=1,MAX($C$4:C2277)+1,""))</f>
        <v/>
      </c>
      <c r="D2278" s="44">
        <v>2275</v>
      </c>
    </row>
    <row r="2279" spans="1:4" x14ac:dyDescent="0.25">
      <c r="A2279" s="44">
        <f>IF(IF(Helper_2!$C$3&lt;&gt;"",COUNTIF(G2279:H2279,"*"&amp;Helper_2!$C$3&amp;"*"),0)&gt;0,MAX($A$4:A2278)+1,0)</f>
        <v>0</v>
      </c>
      <c r="B2279" s="44">
        <v>2276</v>
      </c>
      <c r="C2279" s="44" t="str">
        <f>IF(E2279="","",IF(COUNTIF($G$4:G2279,G2279)=1,MAX($C$4:C2278)+1,""))</f>
        <v/>
      </c>
      <c r="D2279" s="44">
        <v>2276</v>
      </c>
    </row>
    <row r="2280" spans="1:4" x14ac:dyDescent="0.25">
      <c r="A2280" s="44">
        <f>IF(IF(Helper_2!$C$3&lt;&gt;"",COUNTIF(G2280:H2280,"*"&amp;Helper_2!$C$3&amp;"*"),0)&gt;0,MAX($A$4:A2279)+1,0)</f>
        <v>0</v>
      </c>
      <c r="B2280" s="44">
        <v>2277</v>
      </c>
      <c r="C2280" s="44" t="str">
        <f>IF(E2280="","",IF(COUNTIF($G$4:G2280,G2280)=1,MAX($C$4:C2279)+1,""))</f>
        <v/>
      </c>
      <c r="D2280" s="44">
        <v>2277</v>
      </c>
    </row>
    <row r="2281" spans="1:4" x14ac:dyDescent="0.25">
      <c r="A2281" s="44">
        <f>IF(IF(Helper_2!$C$3&lt;&gt;"",COUNTIF(G2281:H2281,"*"&amp;Helper_2!$C$3&amp;"*"),0)&gt;0,MAX($A$4:A2280)+1,0)</f>
        <v>0</v>
      </c>
      <c r="B2281" s="44">
        <v>2278</v>
      </c>
      <c r="C2281" s="44" t="str">
        <f>IF(E2281="","",IF(COUNTIF($G$4:G2281,G2281)=1,MAX($C$4:C2280)+1,""))</f>
        <v/>
      </c>
      <c r="D2281" s="44">
        <v>2278</v>
      </c>
    </row>
    <row r="2282" spans="1:4" x14ac:dyDescent="0.25">
      <c r="A2282" s="44">
        <f>IF(IF(Helper_2!$C$3&lt;&gt;"",COUNTIF(G2282:H2282,"*"&amp;Helper_2!$C$3&amp;"*"),0)&gt;0,MAX($A$4:A2281)+1,0)</f>
        <v>0</v>
      </c>
      <c r="B2282" s="44">
        <v>2279</v>
      </c>
      <c r="C2282" s="44" t="str">
        <f>IF(E2282="","",IF(COUNTIF($G$4:G2282,G2282)=1,MAX($C$4:C2281)+1,""))</f>
        <v/>
      </c>
      <c r="D2282" s="44">
        <v>2279</v>
      </c>
    </row>
    <row r="2283" spans="1:4" x14ac:dyDescent="0.25">
      <c r="A2283" s="44">
        <f>IF(IF(Helper_2!$C$3&lt;&gt;"",COUNTIF(G2283:H2283,"*"&amp;Helper_2!$C$3&amp;"*"),0)&gt;0,MAX($A$4:A2282)+1,0)</f>
        <v>0</v>
      </c>
      <c r="B2283" s="44">
        <v>2280</v>
      </c>
      <c r="C2283" s="44" t="str">
        <f>IF(E2283="","",IF(COUNTIF($G$4:G2283,G2283)=1,MAX($C$4:C2282)+1,""))</f>
        <v/>
      </c>
      <c r="D2283" s="44">
        <v>2280</v>
      </c>
    </row>
    <row r="2284" spans="1:4" x14ac:dyDescent="0.25">
      <c r="A2284" s="44">
        <f>IF(IF(Helper_2!$C$3&lt;&gt;"",COUNTIF(G2284:H2284,"*"&amp;Helper_2!$C$3&amp;"*"),0)&gt;0,MAX($A$4:A2283)+1,0)</f>
        <v>0</v>
      </c>
      <c r="B2284" s="44">
        <v>2281</v>
      </c>
      <c r="C2284" s="44" t="str">
        <f>IF(E2284="","",IF(COUNTIF($G$4:G2284,G2284)=1,MAX($C$4:C2283)+1,""))</f>
        <v/>
      </c>
      <c r="D2284" s="44">
        <v>2281</v>
      </c>
    </row>
    <row r="2285" spans="1:4" x14ac:dyDescent="0.25">
      <c r="A2285" s="44">
        <f>IF(IF(Helper_2!$C$3&lt;&gt;"",COUNTIF(G2285:H2285,"*"&amp;Helper_2!$C$3&amp;"*"),0)&gt;0,MAX($A$4:A2284)+1,0)</f>
        <v>0</v>
      </c>
      <c r="B2285" s="44">
        <v>2282</v>
      </c>
      <c r="C2285" s="44" t="str">
        <f>IF(E2285="","",IF(COUNTIF($G$4:G2285,G2285)=1,MAX($C$4:C2284)+1,""))</f>
        <v/>
      </c>
      <c r="D2285" s="44">
        <v>2282</v>
      </c>
    </row>
    <row r="2286" spans="1:4" x14ac:dyDescent="0.25">
      <c r="A2286" s="44">
        <f>IF(IF(Helper_2!$C$3&lt;&gt;"",COUNTIF(G2286:H2286,"*"&amp;Helper_2!$C$3&amp;"*"),0)&gt;0,MAX($A$4:A2285)+1,0)</f>
        <v>0</v>
      </c>
      <c r="B2286" s="44">
        <v>2283</v>
      </c>
      <c r="C2286" s="44" t="str">
        <f>IF(E2286="","",IF(COUNTIF($G$4:G2286,G2286)=1,MAX($C$4:C2285)+1,""))</f>
        <v/>
      </c>
      <c r="D2286" s="44">
        <v>2283</v>
      </c>
    </row>
    <row r="2287" spans="1:4" x14ac:dyDescent="0.25">
      <c r="A2287" s="44">
        <f>IF(IF(Helper_2!$C$3&lt;&gt;"",COUNTIF(G2287:H2287,"*"&amp;Helper_2!$C$3&amp;"*"),0)&gt;0,MAX($A$4:A2286)+1,0)</f>
        <v>0</v>
      </c>
      <c r="B2287" s="44">
        <v>2284</v>
      </c>
      <c r="C2287" s="44" t="str">
        <f>IF(E2287="","",IF(COUNTIF($G$4:G2287,G2287)=1,MAX($C$4:C2286)+1,""))</f>
        <v/>
      </c>
      <c r="D2287" s="44">
        <v>2284</v>
      </c>
    </row>
    <row r="2288" spans="1:4" x14ac:dyDescent="0.25">
      <c r="A2288" s="44">
        <f>IF(IF(Helper_2!$C$3&lt;&gt;"",COUNTIF(G2288:H2288,"*"&amp;Helper_2!$C$3&amp;"*"),0)&gt;0,MAX($A$4:A2287)+1,0)</f>
        <v>0</v>
      </c>
      <c r="B2288" s="44">
        <v>2285</v>
      </c>
      <c r="C2288" s="44" t="str">
        <f>IF(E2288="","",IF(COUNTIF($G$4:G2288,G2288)=1,MAX($C$4:C2287)+1,""))</f>
        <v/>
      </c>
      <c r="D2288" s="44">
        <v>2285</v>
      </c>
    </row>
    <row r="2289" spans="1:4" x14ac:dyDescent="0.25">
      <c r="A2289" s="44">
        <f>IF(IF(Helper_2!$C$3&lt;&gt;"",COUNTIF(G2289:H2289,"*"&amp;Helper_2!$C$3&amp;"*"),0)&gt;0,MAX($A$4:A2288)+1,0)</f>
        <v>0</v>
      </c>
      <c r="B2289" s="44">
        <v>2286</v>
      </c>
      <c r="C2289" s="44" t="str">
        <f>IF(E2289="","",IF(COUNTIF($G$4:G2289,G2289)=1,MAX($C$4:C2288)+1,""))</f>
        <v/>
      </c>
      <c r="D2289" s="44">
        <v>2286</v>
      </c>
    </row>
    <row r="2290" spans="1:4" x14ac:dyDescent="0.25">
      <c r="A2290" s="44">
        <f>IF(IF(Helper_2!$C$3&lt;&gt;"",COUNTIF(G2290:H2290,"*"&amp;Helper_2!$C$3&amp;"*"),0)&gt;0,MAX($A$4:A2289)+1,0)</f>
        <v>0</v>
      </c>
      <c r="B2290" s="44">
        <v>2287</v>
      </c>
      <c r="C2290" s="44" t="str">
        <f>IF(E2290="","",IF(COUNTIF($G$4:G2290,G2290)=1,MAX($C$4:C2289)+1,""))</f>
        <v/>
      </c>
      <c r="D2290" s="44">
        <v>2287</v>
      </c>
    </row>
    <row r="2291" spans="1:4" x14ac:dyDescent="0.25">
      <c r="A2291" s="44">
        <f>IF(IF(Helper_2!$C$3&lt;&gt;"",COUNTIF(G2291:H2291,"*"&amp;Helper_2!$C$3&amp;"*"),0)&gt;0,MAX($A$4:A2290)+1,0)</f>
        <v>0</v>
      </c>
      <c r="B2291" s="44">
        <v>2288</v>
      </c>
      <c r="C2291" s="44" t="str">
        <f>IF(E2291="","",IF(COUNTIF($G$4:G2291,G2291)=1,MAX($C$4:C2290)+1,""))</f>
        <v/>
      </c>
      <c r="D2291" s="44">
        <v>2288</v>
      </c>
    </row>
    <row r="2292" spans="1:4" x14ac:dyDescent="0.25">
      <c r="A2292" s="44">
        <f>IF(IF(Helper_2!$C$3&lt;&gt;"",COUNTIF(G2292:H2292,"*"&amp;Helper_2!$C$3&amp;"*"),0)&gt;0,MAX($A$4:A2291)+1,0)</f>
        <v>0</v>
      </c>
      <c r="B2292" s="44">
        <v>2289</v>
      </c>
      <c r="C2292" s="44" t="str">
        <f>IF(E2292="","",IF(COUNTIF($G$4:G2292,G2292)=1,MAX($C$4:C2291)+1,""))</f>
        <v/>
      </c>
      <c r="D2292" s="44">
        <v>2289</v>
      </c>
    </row>
    <row r="2293" spans="1:4" x14ac:dyDescent="0.25">
      <c r="A2293" s="44">
        <f>IF(IF(Helper_2!$C$3&lt;&gt;"",COUNTIF(G2293:H2293,"*"&amp;Helper_2!$C$3&amp;"*"),0)&gt;0,MAX($A$4:A2292)+1,0)</f>
        <v>0</v>
      </c>
      <c r="B2293" s="44">
        <v>2290</v>
      </c>
      <c r="C2293" s="44" t="str">
        <f>IF(E2293="","",IF(COUNTIF($G$4:G2293,G2293)=1,MAX($C$4:C2292)+1,""))</f>
        <v/>
      </c>
      <c r="D2293" s="44">
        <v>2290</v>
      </c>
    </row>
    <row r="2294" spans="1:4" x14ac:dyDescent="0.25">
      <c r="A2294" s="44">
        <f>IF(IF(Helper_2!$C$3&lt;&gt;"",COUNTIF(G2294:H2294,"*"&amp;Helper_2!$C$3&amp;"*"),0)&gt;0,MAX($A$4:A2293)+1,0)</f>
        <v>0</v>
      </c>
      <c r="B2294" s="44">
        <v>2291</v>
      </c>
      <c r="C2294" s="44" t="str">
        <f>IF(E2294="","",IF(COUNTIF($G$4:G2294,G2294)=1,MAX($C$4:C2293)+1,""))</f>
        <v/>
      </c>
      <c r="D2294" s="44">
        <v>2291</v>
      </c>
    </row>
    <row r="2295" spans="1:4" x14ac:dyDescent="0.25">
      <c r="A2295" s="44">
        <f>IF(IF(Helper_2!$C$3&lt;&gt;"",COUNTIF(G2295:H2295,"*"&amp;Helper_2!$C$3&amp;"*"),0)&gt;0,MAX($A$4:A2294)+1,0)</f>
        <v>0</v>
      </c>
      <c r="B2295" s="44">
        <v>2292</v>
      </c>
      <c r="C2295" s="44" t="str">
        <f>IF(E2295="","",IF(COUNTIF($G$4:G2295,G2295)=1,MAX($C$4:C2294)+1,""))</f>
        <v/>
      </c>
      <c r="D2295" s="44">
        <v>2292</v>
      </c>
    </row>
    <row r="2296" spans="1:4" x14ac:dyDescent="0.25">
      <c r="A2296" s="44">
        <f>IF(IF(Helper_2!$C$3&lt;&gt;"",COUNTIF(G2296:H2296,"*"&amp;Helper_2!$C$3&amp;"*"),0)&gt;0,MAX($A$4:A2295)+1,0)</f>
        <v>0</v>
      </c>
      <c r="B2296" s="44">
        <v>2293</v>
      </c>
      <c r="C2296" s="44" t="str">
        <f>IF(E2296="","",IF(COUNTIF($G$4:G2296,G2296)=1,MAX($C$4:C2295)+1,""))</f>
        <v/>
      </c>
      <c r="D2296" s="44">
        <v>2293</v>
      </c>
    </row>
    <row r="2297" spans="1:4" x14ac:dyDescent="0.25">
      <c r="A2297" s="44">
        <f>IF(IF(Helper_2!$C$3&lt;&gt;"",COUNTIF(G2297:H2297,"*"&amp;Helper_2!$C$3&amp;"*"),0)&gt;0,MAX($A$4:A2296)+1,0)</f>
        <v>0</v>
      </c>
      <c r="B2297" s="44">
        <v>2294</v>
      </c>
      <c r="C2297" s="44" t="str">
        <f>IF(E2297="","",IF(COUNTIF($G$4:G2297,G2297)=1,MAX($C$4:C2296)+1,""))</f>
        <v/>
      </c>
      <c r="D2297" s="44">
        <v>2294</v>
      </c>
    </row>
    <row r="2298" spans="1:4" x14ac:dyDescent="0.25">
      <c r="A2298" s="44">
        <f>IF(IF(Helper_2!$C$3&lt;&gt;"",COUNTIF(G2298:H2298,"*"&amp;Helper_2!$C$3&amp;"*"),0)&gt;0,MAX($A$4:A2297)+1,0)</f>
        <v>0</v>
      </c>
      <c r="B2298" s="44">
        <v>2295</v>
      </c>
      <c r="C2298" s="44" t="str">
        <f>IF(E2298="","",IF(COUNTIF($G$4:G2298,G2298)=1,MAX($C$4:C2297)+1,""))</f>
        <v/>
      </c>
      <c r="D2298" s="44">
        <v>2295</v>
      </c>
    </row>
    <row r="2299" spans="1:4" x14ac:dyDescent="0.25">
      <c r="A2299" s="44">
        <f>IF(IF(Helper_2!$C$3&lt;&gt;"",COUNTIF(G2299:H2299,"*"&amp;Helper_2!$C$3&amp;"*"),0)&gt;0,MAX($A$4:A2298)+1,0)</f>
        <v>0</v>
      </c>
      <c r="B2299" s="44">
        <v>2296</v>
      </c>
      <c r="C2299" s="44" t="str">
        <f>IF(E2299="","",IF(COUNTIF($G$4:G2299,G2299)=1,MAX($C$4:C2298)+1,""))</f>
        <v/>
      </c>
      <c r="D2299" s="44">
        <v>2296</v>
      </c>
    </row>
    <row r="2300" spans="1:4" x14ac:dyDescent="0.25">
      <c r="A2300" s="44">
        <f>IF(IF(Helper_2!$C$3&lt;&gt;"",COUNTIF(G2300:H2300,"*"&amp;Helper_2!$C$3&amp;"*"),0)&gt;0,MAX($A$4:A2299)+1,0)</f>
        <v>0</v>
      </c>
      <c r="B2300" s="44">
        <v>2297</v>
      </c>
      <c r="C2300" s="44" t="str">
        <f>IF(E2300="","",IF(COUNTIF($G$4:G2300,G2300)=1,MAX($C$4:C2299)+1,""))</f>
        <v/>
      </c>
      <c r="D2300" s="44">
        <v>2297</v>
      </c>
    </row>
    <row r="2301" spans="1:4" x14ac:dyDescent="0.25">
      <c r="A2301" s="44">
        <f>IF(IF(Helper_2!$C$3&lt;&gt;"",COUNTIF(G2301:H2301,"*"&amp;Helper_2!$C$3&amp;"*"),0)&gt;0,MAX($A$4:A2300)+1,0)</f>
        <v>0</v>
      </c>
      <c r="B2301" s="44">
        <v>2298</v>
      </c>
      <c r="C2301" s="44" t="str">
        <f>IF(E2301="","",IF(COUNTIF($G$4:G2301,G2301)=1,MAX($C$4:C2300)+1,""))</f>
        <v/>
      </c>
      <c r="D2301" s="44">
        <v>2298</v>
      </c>
    </row>
    <row r="2302" spans="1:4" x14ac:dyDescent="0.25">
      <c r="A2302" s="44">
        <f>IF(IF(Helper_2!$C$3&lt;&gt;"",COUNTIF(G2302:H2302,"*"&amp;Helper_2!$C$3&amp;"*"),0)&gt;0,MAX($A$4:A2301)+1,0)</f>
        <v>0</v>
      </c>
      <c r="B2302" s="44">
        <v>2299</v>
      </c>
      <c r="C2302" s="44" t="str">
        <f>IF(E2302="","",IF(COUNTIF($G$4:G2302,G2302)=1,MAX($C$4:C2301)+1,""))</f>
        <v/>
      </c>
      <c r="D2302" s="44">
        <v>2299</v>
      </c>
    </row>
    <row r="2303" spans="1:4" x14ac:dyDescent="0.25">
      <c r="A2303" s="44">
        <f>IF(IF(Helper_2!$C$3&lt;&gt;"",COUNTIF(G2303:H2303,"*"&amp;Helper_2!$C$3&amp;"*"),0)&gt;0,MAX($A$4:A2302)+1,0)</f>
        <v>0</v>
      </c>
      <c r="B2303" s="44">
        <v>2300</v>
      </c>
      <c r="C2303" s="44" t="str">
        <f>IF(E2303="","",IF(COUNTIF($G$4:G2303,G2303)=1,MAX($C$4:C2302)+1,""))</f>
        <v/>
      </c>
      <c r="D2303" s="44">
        <v>2300</v>
      </c>
    </row>
    <row r="2304" spans="1:4" x14ac:dyDescent="0.25">
      <c r="A2304" s="44">
        <f>IF(IF(Helper_2!$C$3&lt;&gt;"",COUNTIF(G2304:H2304,"*"&amp;Helper_2!$C$3&amp;"*"),0)&gt;0,MAX($A$4:A2303)+1,0)</f>
        <v>0</v>
      </c>
      <c r="B2304" s="44">
        <v>2301</v>
      </c>
      <c r="C2304" s="44" t="str">
        <f>IF(E2304="","",IF(COUNTIF($G$4:G2304,G2304)=1,MAX($C$4:C2303)+1,""))</f>
        <v/>
      </c>
      <c r="D2304" s="44">
        <v>2301</v>
      </c>
    </row>
    <row r="2305" spans="1:4" x14ac:dyDescent="0.25">
      <c r="A2305" s="44">
        <f>IF(IF(Helper_2!$C$3&lt;&gt;"",COUNTIF(G2305:H2305,"*"&amp;Helper_2!$C$3&amp;"*"),0)&gt;0,MAX($A$4:A2304)+1,0)</f>
        <v>0</v>
      </c>
      <c r="B2305" s="44">
        <v>2302</v>
      </c>
      <c r="C2305" s="44" t="str">
        <f>IF(E2305="","",IF(COUNTIF($G$4:G2305,G2305)=1,MAX($C$4:C2304)+1,""))</f>
        <v/>
      </c>
      <c r="D2305" s="44">
        <v>2302</v>
      </c>
    </row>
    <row r="2306" spans="1:4" x14ac:dyDescent="0.25">
      <c r="A2306" s="44">
        <f>IF(IF(Helper_2!$C$3&lt;&gt;"",COUNTIF(G2306:H2306,"*"&amp;Helper_2!$C$3&amp;"*"),0)&gt;0,MAX($A$4:A2305)+1,0)</f>
        <v>0</v>
      </c>
      <c r="B2306" s="44">
        <v>2303</v>
      </c>
      <c r="C2306" s="44" t="str">
        <f>IF(E2306="","",IF(COUNTIF($G$4:G2306,G2306)=1,MAX($C$4:C2305)+1,""))</f>
        <v/>
      </c>
      <c r="D2306" s="44">
        <v>2303</v>
      </c>
    </row>
    <row r="2307" spans="1:4" x14ac:dyDescent="0.25">
      <c r="A2307" s="44">
        <f>IF(IF(Helper_2!$C$3&lt;&gt;"",COUNTIF(G2307:H2307,"*"&amp;Helper_2!$C$3&amp;"*"),0)&gt;0,MAX($A$4:A2306)+1,0)</f>
        <v>0</v>
      </c>
      <c r="B2307" s="44">
        <v>2304</v>
      </c>
      <c r="C2307" s="44" t="str">
        <f>IF(E2307="","",IF(COUNTIF($G$4:G2307,G2307)=1,MAX($C$4:C2306)+1,""))</f>
        <v/>
      </c>
      <c r="D2307" s="44">
        <v>2304</v>
      </c>
    </row>
    <row r="2308" spans="1:4" x14ac:dyDescent="0.25">
      <c r="A2308" s="44">
        <f>IF(IF(Helper_2!$C$3&lt;&gt;"",COUNTIF(G2308:H2308,"*"&amp;Helper_2!$C$3&amp;"*"),0)&gt;0,MAX($A$4:A2307)+1,0)</f>
        <v>0</v>
      </c>
      <c r="B2308" s="44">
        <v>2305</v>
      </c>
      <c r="C2308" s="44" t="str">
        <f>IF(E2308="","",IF(COUNTIF($G$4:G2308,G2308)=1,MAX($C$4:C2307)+1,""))</f>
        <v/>
      </c>
      <c r="D2308" s="44">
        <v>2305</v>
      </c>
    </row>
    <row r="2309" spans="1:4" x14ac:dyDescent="0.25">
      <c r="A2309" s="44">
        <f>IF(IF(Helper_2!$C$3&lt;&gt;"",COUNTIF(G2309:H2309,"*"&amp;Helper_2!$C$3&amp;"*"),0)&gt;0,MAX($A$4:A2308)+1,0)</f>
        <v>0</v>
      </c>
      <c r="B2309" s="44">
        <v>2306</v>
      </c>
      <c r="C2309" s="44" t="str">
        <f>IF(E2309="","",IF(COUNTIF($G$4:G2309,G2309)=1,MAX($C$4:C2308)+1,""))</f>
        <v/>
      </c>
      <c r="D2309" s="44">
        <v>2306</v>
      </c>
    </row>
    <row r="2310" spans="1:4" x14ac:dyDescent="0.25">
      <c r="A2310" s="44">
        <f>IF(IF(Helper_2!$C$3&lt;&gt;"",COUNTIF(G2310:H2310,"*"&amp;Helper_2!$C$3&amp;"*"),0)&gt;0,MAX($A$4:A2309)+1,0)</f>
        <v>0</v>
      </c>
      <c r="B2310" s="44">
        <v>2307</v>
      </c>
      <c r="C2310" s="44" t="str">
        <f>IF(E2310="","",IF(COUNTIF($G$4:G2310,G2310)=1,MAX($C$4:C2309)+1,""))</f>
        <v/>
      </c>
      <c r="D2310" s="44">
        <v>2307</v>
      </c>
    </row>
    <row r="2311" spans="1:4" x14ac:dyDescent="0.25">
      <c r="A2311" s="44">
        <f>IF(IF(Helper_2!$C$3&lt;&gt;"",COUNTIF(G2311:H2311,"*"&amp;Helper_2!$C$3&amp;"*"),0)&gt;0,MAX($A$4:A2310)+1,0)</f>
        <v>0</v>
      </c>
      <c r="B2311" s="44">
        <v>2308</v>
      </c>
      <c r="C2311" s="44" t="str">
        <f>IF(E2311="","",IF(COUNTIF($G$4:G2311,G2311)=1,MAX($C$4:C2310)+1,""))</f>
        <v/>
      </c>
      <c r="D2311" s="44">
        <v>2308</v>
      </c>
    </row>
    <row r="2312" spans="1:4" x14ac:dyDescent="0.25">
      <c r="A2312" s="44">
        <f>IF(IF(Helper_2!$C$3&lt;&gt;"",COUNTIF(G2312:H2312,"*"&amp;Helper_2!$C$3&amp;"*"),0)&gt;0,MAX($A$4:A2311)+1,0)</f>
        <v>0</v>
      </c>
      <c r="B2312" s="44">
        <v>2309</v>
      </c>
      <c r="C2312" s="44" t="str">
        <f>IF(E2312="","",IF(COUNTIF($G$4:G2312,G2312)=1,MAX($C$4:C2311)+1,""))</f>
        <v/>
      </c>
      <c r="D2312" s="44">
        <v>2309</v>
      </c>
    </row>
    <row r="2313" spans="1:4" x14ac:dyDescent="0.25">
      <c r="A2313" s="44">
        <f>IF(IF(Helper_2!$C$3&lt;&gt;"",COUNTIF(G2313:H2313,"*"&amp;Helper_2!$C$3&amp;"*"),0)&gt;0,MAX($A$4:A2312)+1,0)</f>
        <v>0</v>
      </c>
      <c r="B2313" s="44">
        <v>2310</v>
      </c>
      <c r="C2313" s="44" t="str">
        <f>IF(E2313="","",IF(COUNTIF($G$4:G2313,G2313)=1,MAX($C$4:C2312)+1,""))</f>
        <v/>
      </c>
      <c r="D2313" s="44">
        <v>2310</v>
      </c>
    </row>
    <row r="2314" spans="1:4" x14ac:dyDescent="0.25">
      <c r="A2314" s="44">
        <f>IF(IF(Helper_2!$C$3&lt;&gt;"",COUNTIF(G2314:H2314,"*"&amp;Helper_2!$C$3&amp;"*"),0)&gt;0,MAX($A$4:A2313)+1,0)</f>
        <v>0</v>
      </c>
      <c r="B2314" s="44">
        <v>2311</v>
      </c>
      <c r="C2314" s="44" t="str">
        <f>IF(E2314="","",IF(COUNTIF($G$4:G2314,G2314)=1,MAX($C$4:C2313)+1,""))</f>
        <v/>
      </c>
      <c r="D2314" s="44">
        <v>2311</v>
      </c>
    </row>
    <row r="2315" spans="1:4" x14ac:dyDescent="0.25">
      <c r="A2315" s="44">
        <f>IF(IF(Helper_2!$C$3&lt;&gt;"",COUNTIF(G2315:H2315,"*"&amp;Helper_2!$C$3&amp;"*"),0)&gt;0,MAX($A$4:A2314)+1,0)</f>
        <v>0</v>
      </c>
      <c r="B2315" s="44">
        <v>2312</v>
      </c>
      <c r="C2315" s="44" t="str">
        <f>IF(E2315="","",IF(COUNTIF($G$4:G2315,G2315)=1,MAX($C$4:C2314)+1,""))</f>
        <v/>
      </c>
      <c r="D2315" s="44">
        <v>2312</v>
      </c>
    </row>
    <row r="2316" spans="1:4" x14ac:dyDescent="0.25">
      <c r="A2316" s="44">
        <f>IF(IF(Helper_2!$C$3&lt;&gt;"",COUNTIF(G2316:H2316,"*"&amp;Helper_2!$C$3&amp;"*"),0)&gt;0,MAX($A$4:A2315)+1,0)</f>
        <v>0</v>
      </c>
      <c r="B2316" s="44">
        <v>2313</v>
      </c>
      <c r="C2316" s="44" t="str">
        <f>IF(E2316="","",IF(COUNTIF($G$4:G2316,G2316)=1,MAX($C$4:C2315)+1,""))</f>
        <v/>
      </c>
      <c r="D2316" s="44">
        <v>2313</v>
      </c>
    </row>
    <row r="2317" spans="1:4" x14ac:dyDescent="0.25">
      <c r="A2317" s="44">
        <f>IF(IF(Helper_2!$C$3&lt;&gt;"",COUNTIF(G2317:H2317,"*"&amp;Helper_2!$C$3&amp;"*"),0)&gt;0,MAX($A$4:A2316)+1,0)</f>
        <v>0</v>
      </c>
      <c r="B2317" s="44">
        <v>2314</v>
      </c>
      <c r="C2317" s="44" t="str">
        <f>IF(E2317="","",IF(COUNTIF($G$4:G2317,G2317)=1,MAX($C$4:C2316)+1,""))</f>
        <v/>
      </c>
      <c r="D2317" s="44">
        <v>2314</v>
      </c>
    </row>
    <row r="2318" spans="1:4" x14ac:dyDescent="0.25">
      <c r="A2318" s="44">
        <f>IF(IF(Helper_2!$C$3&lt;&gt;"",COUNTIF(G2318:H2318,"*"&amp;Helper_2!$C$3&amp;"*"),0)&gt;0,MAX($A$4:A2317)+1,0)</f>
        <v>0</v>
      </c>
      <c r="B2318" s="44">
        <v>2315</v>
      </c>
      <c r="C2318" s="44" t="str">
        <f>IF(E2318="","",IF(COUNTIF($G$4:G2318,G2318)=1,MAX($C$4:C2317)+1,""))</f>
        <v/>
      </c>
      <c r="D2318" s="44">
        <v>2315</v>
      </c>
    </row>
    <row r="2319" spans="1:4" x14ac:dyDescent="0.25">
      <c r="A2319" s="44">
        <f>IF(IF(Helper_2!$C$3&lt;&gt;"",COUNTIF(G2319:H2319,"*"&amp;Helper_2!$C$3&amp;"*"),0)&gt;0,MAX($A$4:A2318)+1,0)</f>
        <v>0</v>
      </c>
      <c r="B2319" s="44">
        <v>2316</v>
      </c>
      <c r="C2319" s="44" t="str">
        <f>IF(E2319="","",IF(COUNTIF($G$4:G2319,G2319)=1,MAX($C$4:C2318)+1,""))</f>
        <v/>
      </c>
      <c r="D2319" s="44">
        <v>2316</v>
      </c>
    </row>
    <row r="2320" spans="1:4" x14ac:dyDescent="0.25">
      <c r="A2320" s="44">
        <f>IF(IF(Helper_2!$C$3&lt;&gt;"",COUNTIF(G2320:H2320,"*"&amp;Helper_2!$C$3&amp;"*"),0)&gt;0,MAX($A$4:A2319)+1,0)</f>
        <v>0</v>
      </c>
      <c r="B2320" s="44">
        <v>2317</v>
      </c>
      <c r="C2320" s="44" t="str">
        <f>IF(E2320="","",IF(COUNTIF($G$4:G2320,G2320)=1,MAX($C$4:C2319)+1,""))</f>
        <v/>
      </c>
      <c r="D2320" s="44">
        <v>2317</v>
      </c>
    </row>
    <row r="2321" spans="1:4" x14ac:dyDescent="0.25">
      <c r="A2321" s="44">
        <f>IF(IF(Helper_2!$C$3&lt;&gt;"",COUNTIF(G2321:H2321,"*"&amp;Helper_2!$C$3&amp;"*"),0)&gt;0,MAX($A$4:A2320)+1,0)</f>
        <v>0</v>
      </c>
      <c r="B2321" s="44">
        <v>2318</v>
      </c>
      <c r="C2321" s="44" t="str">
        <f>IF(E2321="","",IF(COUNTIF($G$4:G2321,G2321)=1,MAX($C$4:C2320)+1,""))</f>
        <v/>
      </c>
      <c r="D2321" s="44">
        <v>2318</v>
      </c>
    </row>
    <row r="2322" spans="1:4" x14ac:dyDescent="0.25">
      <c r="A2322" s="44">
        <f>IF(IF(Helper_2!$C$3&lt;&gt;"",COUNTIF(G2322:H2322,"*"&amp;Helper_2!$C$3&amp;"*"),0)&gt;0,MAX($A$4:A2321)+1,0)</f>
        <v>0</v>
      </c>
      <c r="B2322" s="44">
        <v>2319</v>
      </c>
      <c r="C2322" s="44" t="str">
        <f>IF(E2322="","",IF(COUNTIF($G$4:G2322,G2322)=1,MAX($C$4:C2321)+1,""))</f>
        <v/>
      </c>
      <c r="D2322" s="44">
        <v>2319</v>
      </c>
    </row>
    <row r="2323" spans="1:4" x14ac:dyDescent="0.25">
      <c r="A2323" s="44">
        <f>IF(IF(Helper_2!$C$3&lt;&gt;"",COUNTIF(G2323:H2323,"*"&amp;Helper_2!$C$3&amp;"*"),0)&gt;0,MAX($A$4:A2322)+1,0)</f>
        <v>0</v>
      </c>
      <c r="B2323" s="44">
        <v>2320</v>
      </c>
      <c r="C2323" s="44" t="str">
        <f>IF(E2323="","",IF(COUNTIF($G$4:G2323,G2323)=1,MAX($C$4:C2322)+1,""))</f>
        <v/>
      </c>
      <c r="D2323" s="44">
        <v>2320</v>
      </c>
    </row>
    <row r="2324" spans="1:4" x14ac:dyDescent="0.25">
      <c r="A2324" s="44">
        <f>IF(IF(Helper_2!$C$3&lt;&gt;"",COUNTIF(G2324:H2324,"*"&amp;Helper_2!$C$3&amp;"*"),0)&gt;0,MAX($A$4:A2323)+1,0)</f>
        <v>0</v>
      </c>
      <c r="B2324" s="44">
        <v>2321</v>
      </c>
      <c r="C2324" s="44" t="str">
        <f>IF(E2324="","",IF(COUNTIF($G$4:G2324,G2324)=1,MAX($C$4:C2323)+1,""))</f>
        <v/>
      </c>
      <c r="D2324" s="44">
        <v>2321</v>
      </c>
    </row>
    <row r="2325" spans="1:4" x14ac:dyDescent="0.25">
      <c r="A2325" s="44">
        <f>IF(IF(Helper_2!$C$3&lt;&gt;"",COUNTIF(G2325:H2325,"*"&amp;Helper_2!$C$3&amp;"*"),0)&gt;0,MAX($A$4:A2324)+1,0)</f>
        <v>0</v>
      </c>
      <c r="B2325" s="44">
        <v>2322</v>
      </c>
      <c r="C2325" s="44" t="str">
        <f>IF(E2325="","",IF(COUNTIF($G$4:G2325,G2325)=1,MAX($C$4:C2324)+1,""))</f>
        <v/>
      </c>
      <c r="D2325" s="44">
        <v>2322</v>
      </c>
    </row>
    <row r="2326" spans="1:4" x14ac:dyDescent="0.25">
      <c r="A2326" s="44">
        <f>IF(IF(Helper_2!$C$3&lt;&gt;"",COUNTIF(G2326:H2326,"*"&amp;Helper_2!$C$3&amp;"*"),0)&gt;0,MAX($A$4:A2325)+1,0)</f>
        <v>0</v>
      </c>
      <c r="B2326" s="44">
        <v>2323</v>
      </c>
      <c r="C2326" s="44" t="str">
        <f>IF(E2326="","",IF(COUNTIF($G$4:G2326,G2326)=1,MAX($C$4:C2325)+1,""))</f>
        <v/>
      </c>
      <c r="D2326" s="44">
        <v>2323</v>
      </c>
    </row>
    <row r="2327" spans="1:4" x14ac:dyDescent="0.25">
      <c r="A2327" s="44">
        <f>IF(IF(Helper_2!$C$3&lt;&gt;"",COUNTIF(G2327:H2327,"*"&amp;Helper_2!$C$3&amp;"*"),0)&gt;0,MAX($A$4:A2326)+1,0)</f>
        <v>0</v>
      </c>
      <c r="B2327" s="44">
        <v>2324</v>
      </c>
      <c r="C2327" s="44" t="str">
        <f>IF(E2327="","",IF(COUNTIF($G$4:G2327,G2327)=1,MAX($C$4:C2326)+1,""))</f>
        <v/>
      </c>
      <c r="D2327" s="44">
        <v>2324</v>
      </c>
    </row>
    <row r="2328" spans="1:4" x14ac:dyDescent="0.25">
      <c r="A2328" s="44">
        <f>IF(IF(Helper_2!$C$3&lt;&gt;"",COUNTIF(G2328:H2328,"*"&amp;Helper_2!$C$3&amp;"*"),0)&gt;0,MAX($A$4:A2327)+1,0)</f>
        <v>0</v>
      </c>
      <c r="B2328" s="44">
        <v>2325</v>
      </c>
      <c r="C2328" s="44" t="str">
        <f>IF(E2328="","",IF(COUNTIF($G$4:G2328,G2328)=1,MAX($C$4:C2327)+1,""))</f>
        <v/>
      </c>
      <c r="D2328" s="44">
        <v>2325</v>
      </c>
    </row>
    <row r="2329" spans="1:4" x14ac:dyDescent="0.25">
      <c r="A2329" s="44">
        <f>IF(IF(Helper_2!$C$3&lt;&gt;"",COUNTIF(G2329:H2329,"*"&amp;Helper_2!$C$3&amp;"*"),0)&gt;0,MAX($A$4:A2328)+1,0)</f>
        <v>0</v>
      </c>
      <c r="B2329" s="44">
        <v>2326</v>
      </c>
      <c r="C2329" s="44" t="str">
        <f>IF(E2329="","",IF(COUNTIF($G$4:G2329,G2329)=1,MAX($C$4:C2328)+1,""))</f>
        <v/>
      </c>
      <c r="D2329" s="44">
        <v>2326</v>
      </c>
    </row>
    <row r="2330" spans="1:4" x14ac:dyDescent="0.25">
      <c r="A2330" s="44">
        <f>IF(IF(Helper_2!$C$3&lt;&gt;"",COUNTIF(G2330:H2330,"*"&amp;Helper_2!$C$3&amp;"*"),0)&gt;0,MAX($A$4:A2329)+1,0)</f>
        <v>0</v>
      </c>
      <c r="B2330" s="44">
        <v>2327</v>
      </c>
      <c r="C2330" s="44" t="str">
        <f>IF(E2330="","",IF(COUNTIF($G$4:G2330,G2330)=1,MAX($C$4:C2329)+1,""))</f>
        <v/>
      </c>
      <c r="D2330" s="44">
        <v>2327</v>
      </c>
    </row>
    <row r="2331" spans="1:4" x14ac:dyDescent="0.25">
      <c r="A2331" s="44">
        <f>IF(IF(Helper_2!$C$3&lt;&gt;"",COUNTIF(G2331:H2331,"*"&amp;Helper_2!$C$3&amp;"*"),0)&gt;0,MAX($A$4:A2330)+1,0)</f>
        <v>0</v>
      </c>
      <c r="B2331" s="44">
        <v>2328</v>
      </c>
      <c r="C2331" s="44" t="str">
        <f>IF(E2331="","",IF(COUNTIF($G$4:G2331,G2331)=1,MAX($C$4:C2330)+1,""))</f>
        <v/>
      </c>
      <c r="D2331" s="44">
        <v>2328</v>
      </c>
    </row>
    <row r="2332" spans="1:4" x14ac:dyDescent="0.25">
      <c r="A2332" s="44">
        <f>IF(IF(Helper_2!$C$3&lt;&gt;"",COUNTIF(G2332:H2332,"*"&amp;Helper_2!$C$3&amp;"*"),0)&gt;0,MAX($A$4:A2331)+1,0)</f>
        <v>0</v>
      </c>
      <c r="B2332" s="44">
        <v>2329</v>
      </c>
      <c r="C2332" s="44" t="str">
        <f>IF(E2332="","",IF(COUNTIF($G$4:G2332,G2332)=1,MAX($C$4:C2331)+1,""))</f>
        <v/>
      </c>
      <c r="D2332" s="44">
        <v>2329</v>
      </c>
    </row>
    <row r="2333" spans="1:4" x14ac:dyDescent="0.25">
      <c r="A2333" s="44">
        <f>IF(IF(Helper_2!$C$3&lt;&gt;"",COUNTIF(G2333:H2333,"*"&amp;Helper_2!$C$3&amp;"*"),0)&gt;0,MAX($A$4:A2332)+1,0)</f>
        <v>0</v>
      </c>
      <c r="B2333" s="44">
        <v>2330</v>
      </c>
      <c r="C2333" s="44" t="str">
        <f>IF(E2333="","",IF(COUNTIF($G$4:G2333,G2333)=1,MAX($C$4:C2332)+1,""))</f>
        <v/>
      </c>
      <c r="D2333" s="44">
        <v>2330</v>
      </c>
    </row>
    <row r="2334" spans="1:4" x14ac:dyDescent="0.25">
      <c r="A2334" s="44">
        <f>IF(IF(Helper_2!$C$3&lt;&gt;"",COUNTIF(G2334:H2334,"*"&amp;Helper_2!$C$3&amp;"*"),0)&gt;0,MAX($A$4:A2333)+1,0)</f>
        <v>0</v>
      </c>
      <c r="B2334" s="44">
        <v>2331</v>
      </c>
      <c r="C2334" s="44" t="str">
        <f>IF(E2334="","",IF(COUNTIF($G$4:G2334,G2334)=1,MAX($C$4:C2333)+1,""))</f>
        <v/>
      </c>
      <c r="D2334" s="44">
        <v>2331</v>
      </c>
    </row>
    <row r="2335" spans="1:4" x14ac:dyDescent="0.25">
      <c r="A2335" s="44">
        <f>IF(IF(Helper_2!$C$3&lt;&gt;"",COUNTIF(G2335:H2335,"*"&amp;Helper_2!$C$3&amp;"*"),0)&gt;0,MAX($A$4:A2334)+1,0)</f>
        <v>0</v>
      </c>
      <c r="B2335" s="44">
        <v>2332</v>
      </c>
      <c r="C2335" s="44" t="str">
        <f>IF(E2335="","",IF(COUNTIF($G$4:G2335,G2335)=1,MAX($C$4:C2334)+1,""))</f>
        <v/>
      </c>
      <c r="D2335" s="44">
        <v>2332</v>
      </c>
    </row>
    <row r="2336" spans="1:4" x14ac:dyDescent="0.25">
      <c r="A2336" s="44">
        <f>IF(IF(Helper_2!$C$3&lt;&gt;"",COUNTIF(G2336:H2336,"*"&amp;Helper_2!$C$3&amp;"*"),0)&gt;0,MAX($A$4:A2335)+1,0)</f>
        <v>0</v>
      </c>
      <c r="B2336" s="44">
        <v>2333</v>
      </c>
      <c r="C2336" s="44" t="str">
        <f>IF(E2336="","",IF(COUNTIF($G$4:G2336,G2336)=1,MAX($C$4:C2335)+1,""))</f>
        <v/>
      </c>
      <c r="D2336" s="44">
        <v>2333</v>
      </c>
    </row>
    <row r="2337" spans="1:4" x14ac:dyDescent="0.25">
      <c r="A2337" s="44">
        <f>IF(IF(Helper_2!$C$3&lt;&gt;"",COUNTIF(G2337:H2337,"*"&amp;Helper_2!$C$3&amp;"*"),0)&gt;0,MAX($A$4:A2336)+1,0)</f>
        <v>0</v>
      </c>
      <c r="B2337" s="44">
        <v>2334</v>
      </c>
      <c r="C2337" s="44" t="str">
        <f>IF(E2337="","",IF(COUNTIF($G$4:G2337,G2337)=1,MAX($C$4:C2336)+1,""))</f>
        <v/>
      </c>
      <c r="D2337" s="44">
        <v>2334</v>
      </c>
    </row>
    <row r="2338" spans="1:4" x14ac:dyDescent="0.25">
      <c r="A2338" s="44">
        <f>IF(IF(Helper_2!$C$3&lt;&gt;"",COUNTIF(G2338:H2338,"*"&amp;Helper_2!$C$3&amp;"*"),0)&gt;0,MAX($A$4:A2337)+1,0)</f>
        <v>0</v>
      </c>
      <c r="B2338" s="44">
        <v>2335</v>
      </c>
      <c r="C2338" s="44" t="str">
        <f>IF(E2338="","",IF(COUNTIF($G$4:G2338,G2338)=1,MAX($C$4:C2337)+1,""))</f>
        <v/>
      </c>
      <c r="D2338" s="44">
        <v>2335</v>
      </c>
    </row>
    <row r="2339" spans="1:4" x14ac:dyDescent="0.25">
      <c r="A2339" s="44">
        <f>IF(IF(Helper_2!$C$3&lt;&gt;"",COUNTIF(G2339:H2339,"*"&amp;Helper_2!$C$3&amp;"*"),0)&gt;0,MAX($A$4:A2338)+1,0)</f>
        <v>0</v>
      </c>
      <c r="B2339" s="44">
        <v>2336</v>
      </c>
      <c r="C2339" s="44" t="str">
        <f>IF(E2339="","",IF(COUNTIF($G$4:G2339,G2339)=1,MAX($C$4:C2338)+1,""))</f>
        <v/>
      </c>
      <c r="D2339" s="44">
        <v>2336</v>
      </c>
    </row>
    <row r="2340" spans="1:4" x14ac:dyDescent="0.25">
      <c r="A2340" s="44">
        <f>IF(IF(Helper_2!$C$3&lt;&gt;"",COUNTIF(G2340:H2340,"*"&amp;Helper_2!$C$3&amp;"*"),0)&gt;0,MAX($A$4:A2339)+1,0)</f>
        <v>0</v>
      </c>
      <c r="B2340" s="44">
        <v>2337</v>
      </c>
      <c r="C2340" s="44" t="str">
        <f>IF(E2340="","",IF(COUNTIF($G$4:G2340,G2340)=1,MAX($C$4:C2339)+1,""))</f>
        <v/>
      </c>
      <c r="D2340" s="44">
        <v>2337</v>
      </c>
    </row>
    <row r="2341" spans="1:4" x14ac:dyDescent="0.25">
      <c r="A2341" s="44">
        <f>IF(IF(Helper_2!$C$3&lt;&gt;"",COUNTIF(G2341:H2341,"*"&amp;Helper_2!$C$3&amp;"*"),0)&gt;0,MAX($A$4:A2340)+1,0)</f>
        <v>0</v>
      </c>
      <c r="B2341" s="44">
        <v>2338</v>
      </c>
      <c r="C2341" s="44" t="str">
        <f>IF(E2341="","",IF(COUNTIF($G$4:G2341,G2341)=1,MAX($C$4:C2340)+1,""))</f>
        <v/>
      </c>
      <c r="D2341" s="44">
        <v>2338</v>
      </c>
    </row>
    <row r="2342" spans="1:4" x14ac:dyDescent="0.25">
      <c r="A2342" s="44">
        <f>IF(IF(Helper_2!$C$3&lt;&gt;"",COUNTIF(G2342:H2342,"*"&amp;Helper_2!$C$3&amp;"*"),0)&gt;0,MAX($A$4:A2341)+1,0)</f>
        <v>0</v>
      </c>
      <c r="B2342" s="44">
        <v>2339</v>
      </c>
      <c r="C2342" s="44" t="str">
        <f>IF(E2342="","",IF(COUNTIF($G$4:G2342,G2342)=1,MAX($C$4:C2341)+1,""))</f>
        <v/>
      </c>
      <c r="D2342" s="44">
        <v>2339</v>
      </c>
    </row>
    <row r="2343" spans="1:4" x14ac:dyDescent="0.25">
      <c r="A2343" s="44">
        <f>IF(IF(Helper_2!$C$3&lt;&gt;"",COUNTIF(G2343:H2343,"*"&amp;Helper_2!$C$3&amp;"*"),0)&gt;0,MAX($A$4:A2342)+1,0)</f>
        <v>0</v>
      </c>
      <c r="B2343" s="44">
        <v>2340</v>
      </c>
      <c r="C2343" s="44" t="str">
        <f>IF(E2343="","",IF(COUNTIF($G$4:G2343,G2343)=1,MAX($C$4:C2342)+1,""))</f>
        <v/>
      </c>
      <c r="D2343" s="44">
        <v>2340</v>
      </c>
    </row>
    <row r="2344" spans="1:4" x14ac:dyDescent="0.25">
      <c r="A2344" s="44">
        <f>IF(IF(Helper_2!$C$3&lt;&gt;"",COUNTIF(G2344:H2344,"*"&amp;Helper_2!$C$3&amp;"*"),0)&gt;0,MAX($A$4:A2343)+1,0)</f>
        <v>0</v>
      </c>
      <c r="B2344" s="44">
        <v>2341</v>
      </c>
      <c r="C2344" s="44" t="str">
        <f>IF(E2344="","",IF(COUNTIF($G$4:G2344,G2344)=1,MAX($C$4:C2343)+1,""))</f>
        <v/>
      </c>
      <c r="D2344" s="44">
        <v>2341</v>
      </c>
    </row>
    <row r="2345" spans="1:4" x14ac:dyDescent="0.25">
      <c r="A2345" s="44">
        <f>IF(IF(Helper_2!$C$3&lt;&gt;"",COUNTIF(G2345:H2345,"*"&amp;Helper_2!$C$3&amp;"*"),0)&gt;0,MAX($A$4:A2344)+1,0)</f>
        <v>0</v>
      </c>
      <c r="B2345" s="44">
        <v>2342</v>
      </c>
      <c r="C2345" s="44" t="str">
        <f>IF(E2345="","",IF(COUNTIF($G$4:G2345,G2345)=1,MAX($C$4:C2344)+1,""))</f>
        <v/>
      </c>
      <c r="D2345" s="44">
        <v>2342</v>
      </c>
    </row>
    <row r="2346" spans="1:4" x14ac:dyDescent="0.25">
      <c r="A2346" s="44">
        <f>IF(IF(Helper_2!$C$3&lt;&gt;"",COUNTIF(G2346:H2346,"*"&amp;Helper_2!$C$3&amp;"*"),0)&gt;0,MAX($A$4:A2345)+1,0)</f>
        <v>0</v>
      </c>
      <c r="B2346" s="44">
        <v>2343</v>
      </c>
      <c r="C2346" s="44" t="str">
        <f>IF(E2346="","",IF(COUNTIF($G$4:G2346,G2346)=1,MAX($C$4:C2345)+1,""))</f>
        <v/>
      </c>
      <c r="D2346" s="44">
        <v>2343</v>
      </c>
    </row>
    <row r="2347" spans="1:4" x14ac:dyDescent="0.25">
      <c r="A2347" s="44">
        <f>IF(IF(Helper_2!$C$3&lt;&gt;"",COUNTIF(G2347:H2347,"*"&amp;Helper_2!$C$3&amp;"*"),0)&gt;0,MAX($A$4:A2346)+1,0)</f>
        <v>0</v>
      </c>
      <c r="B2347" s="44">
        <v>2344</v>
      </c>
      <c r="C2347" s="44" t="str">
        <f>IF(E2347="","",IF(COUNTIF($G$4:G2347,G2347)=1,MAX($C$4:C2346)+1,""))</f>
        <v/>
      </c>
      <c r="D2347" s="44">
        <v>2344</v>
      </c>
    </row>
    <row r="2348" spans="1:4" x14ac:dyDescent="0.25">
      <c r="A2348" s="44">
        <f>IF(IF(Helper_2!$C$3&lt;&gt;"",COUNTIF(G2348:H2348,"*"&amp;Helper_2!$C$3&amp;"*"),0)&gt;0,MAX($A$4:A2347)+1,0)</f>
        <v>0</v>
      </c>
      <c r="B2348" s="44">
        <v>2345</v>
      </c>
      <c r="C2348" s="44" t="str">
        <f>IF(E2348="","",IF(COUNTIF($G$4:G2348,G2348)=1,MAX($C$4:C2347)+1,""))</f>
        <v/>
      </c>
      <c r="D2348" s="44">
        <v>2345</v>
      </c>
    </row>
    <row r="2349" spans="1:4" x14ac:dyDescent="0.25">
      <c r="A2349" s="44">
        <f>IF(IF(Helper_2!$C$3&lt;&gt;"",COUNTIF(G2349:H2349,"*"&amp;Helper_2!$C$3&amp;"*"),0)&gt;0,MAX($A$4:A2348)+1,0)</f>
        <v>0</v>
      </c>
      <c r="B2349" s="44">
        <v>2346</v>
      </c>
      <c r="C2349" s="44" t="str">
        <f>IF(E2349="","",IF(COUNTIF($G$4:G2349,G2349)=1,MAX($C$4:C2348)+1,""))</f>
        <v/>
      </c>
      <c r="D2349" s="44">
        <v>2346</v>
      </c>
    </row>
    <row r="2350" spans="1:4" x14ac:dyDescent="0.25">
      <c r="A2350" s="44">
        <f>IF(IF(Helper_2!$C$3&lt;&gt;"",COUNTIF(G2350:H2350,"*"&amp;Helper_2!$C$3&amp;"*"),0)&gt;0,MAX($A$4:A2349)+1,0)</f>
        <v>0</v>
      </c>
      <c r="B2350" s="44">
        <v>2347</v>
      </c>
      <c r="C2350" s="44" t="str">
        <f>IF(E2350="","",IF(COUNTIF($G$4:G2350,G2350)=1,MAX($C$4:C2349)+1,""))</f>
        <v/>
      </c>
      <c r="D2350" s="44">
        <v>2347</v>
      </c>
    </row>
    <row r="2351" spans="1:4" x14ac:dyDescent="0.25">
      <c r="A2351" s="44">
        <f>IF(IF(Helper_2!$C$3&lt;&gt;"",COUNTIF(G2351:H2351,"*"&amp;Helper_2!$C$3&amp;"*"),0)&gt;0,MAX($A$4:A2350)+1,0)</f>
        <v>0</v>
      </c>
      <c r="B2351" s="44">
        <v>2348</v>
      </c>
      <c r="C2351" s="44" t="str">
        <f>IF(E2351="","",IF(COUNTIF($G$4:G2351,G2351)=1,MAX($C$4:C2350)+1,""))</f>
        <v/>
      </c>
      <c r="D2351" s="44">
        <v>2348</v>
      </c>
    </row>
    <row r="2352" spans="1:4" x14ac:dyDescent="0.25">
      <c r="A2352" s="44">
        <f>IF(IF(Helper_2!$C$3&lt;&gt;"",COUNTIF(G2352:H2352,"*"&amp;Helper_2!$C$3&amp;"*"),0)&gt;0,MAX($A$4:A2351)+1,0)</f>
        <v>0</v>
      </c>
      <c r="B2352" s="44">
        <v>2349</v>
      </c>
      <c r="C2352" s="44" t="str">
        <f>IF(E2352="","",IF(COUNTIF($G$4:G2352,G2352)=1,MAX($C$4:C2351)+1,""))</f>
        <v/>
      </c>
      <c r="D2352" s="44">
        <v>2349</v>
      </c>
    </row>
    <row r="2353" spans="1:4" x14ac:dyDescent="0.25">
      <c r="A2353" s="44">
        <f>IF(IF(Helper_2!$C$3&lt;&gt;"",COUNTIF(G2353:H2353,"*"&amp;Helper_2!$C$3&amp;"*"),0)&gt;0,MAX($A$4:A2352)+1,0)</f>
        <v>0</v>
      </c>
      <c r="B2353" s="44">
        <v>2350</v>
      </c>
      <c r="C2353" s="44" t="str">
        <f>IF(E2353="","",IF(COUNTIF($G$4:G2353,G2353)=1,MAX($C$4:C2352)+1,""))</f>
        <v/>
      </c>
      <c r="D2353" s="44">
        <v>2350</v>
      </c>
    </row>
    <row r="2354" spans="1:4" x14ac:dyDescent="0.25">
      <c r="A2354" s="44">
        <f>IF(IF(Helper_2!$C$3&lt;&gt;"",COUNTIF(G2354:H2354,"*"&amp;Helper_2!$C$3&amp;"*"),0)&gt;0,MAX($A$4:A2353)+1,0)</f>
        <v>0</v>
      </c>
      <c r="B2354" s="44">
        <v>2351</v>
      </c>
      <c r="C2354" s="44" t="str">
        <f>IF(E2354="","",IF(COUNTIF($G$4:G2354,G2354)=1,MAX($C$4:C2353)+1,""))</f>
        <v/>
      </c>
      <c r="D2354" s="44">
        <v>2351</v>
      </c>
    </row>
    <row r="2355" spans="1:4" x14ac:dyDescent="0.25">
      <c r="A2355" s="44">
        <f>IF(IF(Helper_2!$C$3&lt;&gt;"",COUNTIF(G2355:H2355,"*"&amp;Helper_2!$C$3&amp;"*"),0)&gt;0,MAX($A$4:A2354)+1,0)</f>
        <v>0</v>
      </c>
      <c r="B2355" s="44">
        <v>2352</v>
      </c>
      <c r="C2355" s="44" t="str">
        <f>IF(E2355="","",IF(COUNTIF($G$4:G2355,G2355)=1,MAX($C$4:C2354)+1,""))</f>
        <v/>
      </c>
      <c r="D2355" s="44">
        <v>2352</v>
      </c>
    </row>
    <row r="2356" spans="1:4" x14ac:dyDescent="0.25">
      <c r="A2356" s="44">
        <f>IF(IF(Helper_2!$C$3&lt;&gt;"",COUNTIF(G2356:H2356,"*"&amp;Helper_2!$C$3&amp;"*"),0)&gt;0,MAX($A$4:A2355)+1,0)</f>
        <v>0</v>
      </c>
      <c r="B2356" s="44">
        <v>2353</v>
      </c>
      <c r="C2356" s="44" t="str">
        <f>IF(E2356="","",IF(COUNTIF($G$4:G2356,G2356)=1,MAX($C$4:C2355)+1,""))</f>
        <v/>
      </c>
      <c r="D2356" s="44">
        <v>2353</v>
      </c>
    </row>
    <row r="2357" spans="1:4" x14ac:dyDescent="0.25">
      <c r="A2357" s="44">
        <f>IF(IF(Helper_2!$C$3&lt;&gt;"",COUNTIF(G2357:H2357,"*"&amp;Helper_2!$C$3&amp;"*"),0)&gt;0,MAX($A$4:A2356)+1,0)</f>
        <v>0</v>
      </c>
      <c r="B2357" s="44">
        <v>2354</v>
      </c>
      <c r="C2357" s="44" t="str">
        <f>IF(E2357="","",IF(COUNTIF($G$4:G2357,G2357)=1,MAX($C$4:C2356)+1,""))</f>
        <v/>
      </c>
      <c r="D2357" s="44">
        <v>2354</v>
      </c>
    </row>
    <row r="2358" spans="1:4" x14ac:dyDescent="0.25">
      <c r="A2358" s="44">
        <f>IF(IF(Helper_2!$C$3&lt;&gt;"",COUNTIF(G2358:H2358,"*"&amp;Helper_2!$C$3&amp;"*"),0)&gt;0,MAX($A$4:A2357)+1,0)</f>
        <v>0</v>
      </c>
      <c r="B2358" s="44">
        <v>2355</v>
      </c>
      <c r="C2358" s="44" t="str">
        <f>IF(E2358="","",IF(COUNTIF($G$4:G2358,G2358)=1,MAX($C$4:C2357)+1,""))</f>
        <v/>
      </c>
      <c r="D2358" s="44">
        <v>2355</v>
      </c>
    </row>
    <row r="2359" spans="1:4" x14ac:dyDescent="0.25">
      <c r="A2359" s="44">
        <f>IF(IF(Helper_2!$C$3&lt;&gt;"",COUNTIF(G2359:H2359,"*"&amp;Helper_2!$C$3&amp;"*"),0)&gt;0,MAX($A$4:A2358)+1,0)</f>
        <v>0</v>
      </c>
      <c r="B2359" s="44">
        <v>2356</v>
      </c>
      <c r="C2359" s="44" t="str">
        <f>IF(E2359="","",IF(COUNTIF($G$4:G2359,G2359)=1,MAX($C$4:C2358)+1,""))</f>
        <v/>
      </c>
      <c r="D2359" s="44">
        <v>2356</v>
      </c>
    </row>
    <row r="2360" spans="1:4" x14ac:dyDescent="0.25">
      <c r="A2360" s="44">
        <f>IF(IF(Helper_2!$C$3&lt;&gt;"",COUNTIF(G2360:H2360,"*"&amp;Helper_2!$C$3&amp;"*"),0)&gt;0,MAX($A$4:A2359)+1,0)</f>
        <v>0</v>
      </c>
      <c r="B2360" s="44">
        <v>2357</v>
      </c>
      <c r="C2360" s="44" t="str">
        <f>IF(E2360="","",IF(COUNTIF($G$4:G2360,G2360)=1,MAX($C$4:C2359)+1,""))</f>
        <v/>
      </c>
      <c r="D2360" s="44">
        <v>2357</v>
      </c>
    </row>
    <row r="2361" spans="1:4" x14ac:dyDescent="0.25">
      <c r="A2361" s="44">
        <f>IF(IF(Helper_2!$C$3&lt;&gt;"",COUNTIF(G2361:H2361,"*"&amp;Helper_2!$C$3&amp;"*"),0)&gt;0,MAX($A$4:A2360)+1,0)</f>
        <v>0</v>
      </c>
      <c r="B2361" s="44">
        <v>2358</v>
      </c>
      <c r="C2361" s="44" t="str">
        <f>IF(E2361="","",IF(COUNTIF($G$4:G2361,G2361)=1,MAX($C$4:C2360)+1,""))</f>
        <v/>
      </c>
      <c r="D2361" s="44">
        <v>2358</v>
      </c>
    </row>
    <row r="2362" spans="1:4" x14ac:dyDescent="0.25">
      <c r="A2362" s="44">
        <f>IF(IF(Helper_2!$C$3&lt;&gt;"",COUNTIF(G2362:H2362,"*"&amp;Helper_2!$C$3&amp;"*"),0)&gt;0,MAX($A$4:A2361)+1,0)</f>
        <v>0</v>
      </c>
      <c r="B2362" s="44">
        <v>2359</v>
      </c>
      <c r="C2362" s="44" t="str">
        <f>IF(E2362="","",IF(COUNTIF($G$4:G2362,G2362)=1,MAX($C$4:C2361)+1,""))</f>
        <v/>
      </c>
      <c r="D2362" s="44">
        <v>2359</v>
      </c>
    </row>
    <row r="2363" spans="1:4" x14ac:dyDescent="0.25">
      <c r="A2363" s="44">
        <f>IF(IF(Helper_2!$C$3&lt;&gt;"",COUNTIF(G2363:H2363,"*"&amp;Helper_2!$C$3&amp;"*"),0)&gt;0,MAX($A$4:A2362)+1,0)</f>
        <v>0</v>
      </c>
      <c r="B2363" s="44">
        <v>2360</v>
      </c>
      <c r="C2363" s="44" t="str">
        <f>IF(E2363="","",IF(COUNTIF($G$4:G2363,G2363)=1,MAX($C$4:C2362)+1,""))</f>
        <v/>
      </c>
      <c r="D2363" s="44">
        <v>2360</v>
      </c>
    </row>
    <row r="2364" spans="1:4" x14ac:dyDescent="0.25">
      <c r="A2364" s="44">
        <f>IF(IF(Helper_2!$C$3&lt;&gt;"",COUNTIF(G2364:H2364,"*"&amp;Helper_2!$C$3&amp;"*"),0)&gt;0,MAX($A$4:A2363)+1,0)</f>
        <v>0</v>
      </c>
      <c r="B2364" s="44">
        <v>2361</v>
      </c>
      <c r="C2364" s="44" t="str">
        <f>IF(E2364="","",IF(COUNTIF($G$4:G2364,G2364)=1,MAX($C$4:C2363)+1,""))</f>
        <v/>
      </c>
      <c r="D2364" s="44">
        <v>2361</v>
      </c>
    </row>
    <row r="2365" spans="1:4" x14ac:dyDescent="0.25">
      <c r="A2365" s="44">
        <f>IF(IF(Helper_2!$C$3&lt;&gt;"",COUNTIF(G2365:H2365,"*"&amp;Helper_2!$C$3&amp;"*"),0)&gt;0,MAX($A$4:A2364)+1,0)</f>
        <v>0</v>
      </c>
      <c r="B2365" s="44">
        <v>2362</v>
      </c>
      <c r="C2365" s="44" t="str">
        <f>IF(E2365="","",IF(COUNTIF($G$4:G2365,G2365)=1,MAX($C$4:C2364)+1,""))</f>
        <v/>
      </c>
      <c r="D2365" s="44">
        <v>2362</v>
      </c>
    </row>
    <row r="2366" spans="1:4" x14ac:dyDescent="0.25">
      <c r="A2366" s="44">
        <f>IF(IF(Helper_2!$C$3&lt;&gt;"",COUNTIF(G2366:H2366,"*"&amp;Helper_2!$C$3&amp;"*"),0)&gt;0,MAX($A$4:A2365)+1,0)</f>
        <v>0</v>
      </c>
      <c r="B2366" s="44">
        <v>2363</v>
      </c>
      <c r="C2366" s="44" t="str">
        <f>IF(E2366="","",IF(COUNTIF($G$4:G2366,G2366)=1,MAX($C$4:C2365)+1,""))</f>
        <v/>
      </c>
      <c r="D2366" s="44">
        <v>2363</v>
      </c>
    </row>
    <row r="2367" spans="1:4" x14ac:dyDescent="0.25">
      <c r="A2367" s="44">
        <f>IF(IF(Helper_2!$C$3&lt;&gt;"",COUNTIF(G2367:H2367,"*"&amp;Helper_2!$C$3&amp;"*"),0)&gt;0,MAX($A$4:A2366)+1,0)</f>
        <v>0</v>
      </c>
      <c r="B2367" s="44">
        <v>2364</v>
      </c>
      <c r="C2367" s="44" t="str">
        <f>IF(E2367="","",IF(COUNTIF($G$4:G2367,G2367)=1,MAX($C$4:C2366)+1,""))</f>
        <v/>
      </c>
      <c r="D2367" s="44">
        <v>2364</v>
      </c>
    </row>
    <row r="2368" spans="1:4" x14ac:dyDescent="0.25">
      <c r="A2368" s="44">
        <f>IF(IF(Helper_2!$C$3&lt;&gt;"",COUNTIF(G2368:H2368,"*"&amp;Helper_2!$C$3&amp;"*"),0)&gt;0,MAX($A$4:A2367)+1,0)</f>
        <v>0</v>
      </c>
      <c r="B2368" s="44">
        <v>2365</v>
      </c>
      <c r="C2368" s="44" t="str">
        <f>IF(E2368="","",IF(COUNTIF($G$4:G2368,G2368)=1,MAX($C$4:C2367)+1,""))</f>
        <v/>
      </c>
      <c r="D2368" s="44">
        <v>2365</v>
      </c>
    </row>
    <row r="2369" spans="1:4" x14ac:dyDescent="0.25">
      <c r="A2369" s="44">
        <f>IF(IF(Helper_2!$C$3&lt;&gt;"",COUNTIF(G2369:H2369,"*"&amp;Helper_2!$C$3&amp;"*"),0)&gt;0,MAX($A$4:A2368)+1,0)</f>
        <v>0</v>
      </c>
      <c r="B2369" s="44">
        <v>2366</v>
      </c>
      <c r="C2369" s="44" t="str">
        <f>IF(E2369="","",IF(COUNTIF($G$4:G2369,G2369)=1,MAX($C$4:C2368)+1,""))</f>
        <v/>
      </c>
      <c r="D2369" s="44">
        <v>2366</v>
      </c>
    </row>
    <row r="2370" spans="1:4" x14ac:dyDescent="0.25">
      <c r="A2370" s="44">
        <f>IF(IF(Helper_2!$C$3&lt;&gt;"",COUNTIF(G2370:H2370,"*"&amp;Helper_2!$C$3&amp;"*"),0)&gt;0,MAX($A$4:A2369)+1,0)</f>
        <v>0</v>
      </c>
      <c r="B2370" s="44">
        <v>2367</v>
      </c>
      <c r="C2370" s="44" t="str">
        <f>IF(E2370="","",IF(COUNTIF($G$4:G2370,G2370)=1,MAX($C$4:C2369)+1,""))</f>
        <v/>
      </c>
      <c r="D2370" s="44">
        <v>2367</v>
      </c>
    </row>
    <row r="2371" spans="1:4" x14ac:dyDescent="0.25">
      <c r="A2371" s="44">
        <f>IF(IF(Helper_2!$C$3&lt;&gt;"",COUNTIF(G2371:H2371,"*"&amp;Helper_2!$C$3&amp;"*"),0)&gt;0,MAX($A$4:A2370)+1,0)</f>
        <v>0</v>
      </c>
      <c r="B2371" s="44">
        <v>2368</v>
      </c>
      <c r="C2371" s="44" t="str">
        <f>IF(E2371="","",IF(COUNTIF($G$4:G2371,G2371)=1,MAX($C$4:C2370)+1,""))</f>
        <v/>
      </c>
      <c r="D2371" s="44">
        <v>2368</v>
      </c>
    </row>
    <row r="2372" spans="1:4" x14ac:dyDescent="0.25">
      <c r="A2372" s="44">
        <f>IF(IF(Helper_2!$C$3&lt;&gt;"",COUNTIF(G2372:H2372,"*"&amp;Helper_2!$C$3&amp;"*"),0)&gt;0,MAX($A$4:A2371)+1,0)</f>
        <v>0</v>
      </c>
      <c r="B2372" s="44">
        <v>2369</v>
      </c>
      <c r="C2372" s="44" t="str">
        <f>IF(E2372="","",IF(COUNTIF($G$4:G2372,G2372)=1,MAX($C$4:C2371)+1,""))</f>
        <v/>
      </c>
      <c r="D2372" s="44">
        <v>2369</v>
      </c>
    </row>
    <row r="2373" spans="1:4" x14ac:dyDescent="0.25">
      <c r="A2373" s="44">
        <f>IF(IF(Helper_2!$C$3&lt;&gt;"",COUNTIF(G2373:H2373,"*"&amp;Helper_2!$C$3&amp;"*"),0)&gt;0,MAX($A$4:A2372)+1,0)</f>
        <v>0</v>
      </c>
      <c r="B2373" s="44">
        <v>2370</v>
      </c>
      <c r="C2373" s="44" t="str">
        <f>IF(E2373="","",IF(COUNTIF($G$4:G2373,G2373)=1,MAX($C$4:C2372)+1,""))</f>
        <v/>
      </c>
      <c r="D2373" s="44">
        <v>2370</v>
      </c>
    </row>
    <row r="2374" spans="1:4" x14ac:dyDescent="0.25">
      <c r="A2374" s="44">
        <f>IF(IF(Helper_2!$C$3&lt;&gt;"",COUNTIF(G2374:H2374,"*"&amp;Helper_2!$C$3&amp;"*"),0)&gt;0,MAX($A$4:A2373)+1,0)</f>
        <v>0</v>
      </c>
      <c r="B2374" s="44">
        <v>2371</v>
      </c>
      <c r="C2374" s="44" t="str">
        <f>IF(E2374="","",IF(COUNTIF($G$4:G2374,G2374)=1,MAX($C$4:C2373)+1,""))</f>
        <v/>
      </c>
      <c r="D2374" s="44">
        <v>2371</v>
      </c>
    </row>
    <row r="2375" spans="1:4" x14ac:dyDescent="0.25">
      <c r="A2375" s="44">
        <f>IF(IF(Helper_2!$C$3&lt;&gt;"",COUNTIF(G2375:H2375,"*"&amp;Helper_2!$C$3&amp;"*"),0)&gt;0,MAX($A$4:A2374)+1,0)</f>
        <v>0</v>
      </c>
      <c r="B2375" s="44">
        <v>2372</v>
      </c>
      <c r="C2375" s="44" t="str">
        <f>IF(E2375="","",IF(COUNTIF($G$4:G2375,G2375)=1,MAX($C$4:C2374)+1,""))</f>
        <v/>
      </c>
      <c r="D2375" s="44">
        <v>2372</v>
      </c>
    </row>
    <row r="2376" spans="1:4" x14ac:dyDescent="0.25">
      <c r="A2376" s="44">
        <f>IF(IF(Helper_2!$C$3&lt;&gt;"",COUNTIF(G2376:H2376,"*"&amp;Helper_2!$C$3&amp;"*"),0)&gt;0,MAX($A$4:A2375)+1,0)</f>
        <v>0</v>
      </c>
      <c r="B2376" s="44">
        <v>2373</v>
      </c>
      <c r="C2376" s="44" t="str">
        <f>IF(E2376="","",IF(COUNTIF($G$4:G2376,G2376)=1,MAX($C$4:C2375)+1,""))</f>
        <v/>
      </c>
      <c r="D2376" s="44">
        <v>2373</v>
      </c>
    </row>
    <row r="2377" spans="1:4" x14ac:dyDescent="0.25">
      <c r="A2377" s="44">
        <f>IF(IF(Helper_2!$C$3&lt;&gt;"",COUNTIF(G2377:H2377,"*"&amp;Helper_2!$C$3&amp;"*"),0)&gt;0,MAX($A$4:A2376)+1,0)</f>
        <v>0</v>
      </c>
      <c r="B2377" s="44">
        <v>2374</v>
      </c>
      <c r="C2377" s="44" t="str">
        <f>IF(E2377="","",IF(COUNTIF($G$4:G2377,G2377)=1,MAX($C$4:C2376)+1,""))</f>
        <v/>
      </c>
      <c r="D2377" s="44">
        <v>2374</v>
      </c>
    </row>
    <row r="2378" spans="1:4" x14ac:dyDescent="0.25">
      <c r="A2378" s="44">
        <f>IF(IF(Helper_2!$C$3&lt;&gt;"",COUNTIF(G2378:H2378,"*"&amp;Helper_2!$C$3&amp;"*"),0)&gt;0,MAX($A$4:A2377)+1,0)</f>
        <v>0</v>
      </c>
      <c r="B2378" s="44">
        <v>2375</v>
      </c>
      <c r="C2378" s="44" t="str">
        <f>IF(E2378="","",IF(COUNTIF($G$4:G2378,G2378)=1,MAX($C$4:C2377)+1,""))</f>
        <v/>
      </c>
      <c r="D2378" s="44">
        <v>2375</v>
      </c>
    </row>
    <row r="2379" spans="1:4" x14ac:dyDescent="0.25">
      <c r="A2379" s="44">
        <f>IF(IF(Helper_2!$C$3&lt;&gt;"",COUNTIF(G2379:H2379,"*"&amp;Helper_2!$C$3&amp;"*"),0)&gt;0,MAX($A$4:A2378)+1,0)</f>
        <v>0</v>
      </c>
      <c r="B2379" s="44">
        <v>2376</v>
      </c>
      <c r="C2379" s="44" t="str">
        <f>IF(E2379="","",IF(COUNTIF($G$4:G2379,G2379)=1,MAX($C$4:C2378)+1,""))</f>
        <v/>
      </c>
      <c r="D2379" s="44">
        <v>2376</v>
      </c>
    </row>
    <row r="2380" spans="1:4" x14ac:dyDescent="0.25">
      <c r="A2380" s="44">
        <f>IF(IF(Helper_2!$C$3&lt;&gt;"",COUNTIF(G2380:H2380,"*"&amp;Helper_2!$C$3&amp;"*"),0)&gt;0,MAX($A$4:A2379)+1,0)</f>
        <v>0</v>
      </c>
      <c r="B2380" s="44">
        <v>2377</v>
      </c>
      <c r="C2380" s="44" t="str">
        <f>IF(E2380="","",IF(COUNTIF($G$4:G2380,G2380)=1,MAX($C$4:C2379)+1,""))</f>
        <v/>
      </c>
      <c r="D2380" s="44">
        <v>2377</v>
      </c>
    </row>
    <row r="2381" spans="1:4" x14ac:dyDescent="0.25">
      <c r="A2381" s="44">
        <f>IF(IF(Helper_2!$C$3&lt;&gt;"",COUNTIF(G2381:H2381,"*"&amp;Helper_2!$C$3&amp;"*"),0)&gt;0,MAX($A$4:A2380)+1,0)</f>
        <v>0</v>
      </c>
      <c r="B2381" s="44">
        <v>2378</v>
      </c>
      <c r="C2381" s="44" t="str">
        <f>IF(E2381="","",IF(COUNTIF($G$4:G2381,G2381)=1,MAX($C$4:C2380)+1,""))</f>
        <v/>
      </c>
      <c r="D2381" s="44">
        <v>2378</v>
      </c>
    </row>
    <row r="2382" spans="1:4" x14ac:dyDescent="0.25">
      <c r="A2382" s="44">
        <f>IF(IF(Helper_2!$C$3&lt;&gt;"",COUNTIF(G2382:H2382,"*"&amp;Helper_2!$C$3&amp;"*"),0)&gt;0,MAX($A$4:A2381)+1,0)</f>
        <v>0</v>
      </c>
      <c r="B2382" s="44">
        <v>2379</v>
      </c>
      <c r="C2382" s="44" t="str">
        <f>IF(E2382="","",IF(COUNTIF($G$4:G2382,G2382)=1,MAX($C$4:C2381)+1,""))</f>
        <v/>
      </c>
      <c r="D2382" s="44">
        <v>2379</v>
      </c>
    </row>
    <row r="2383" spans="1:4" x14ac:dyDescent="0.25">
      <c r="A2383" s="44">
        <f>IF(IF(Helper_2!$C$3&lt;&gt;"",COUNTIF(G2383:H2383,"*"&amp;Helper_2!$C$3&amp;"*"),0)&gt;0,MAX($A$4:A2382)+1,0)</f>
        <v>0</v>
      </c>
      <c r="B2383" s="44">
        <v>2380</v>
      </c>
      <c r="C2383" s="44" t="str">
        <f>IF(E2383="","",IF(COUNTIF($G$4:G2383,G2383)=1,MAX($C$4:C2382)+1,""))</f>
        <v/>
      </c>
      <c r="D2383" s="44">
        <v>2380</v>
      </c>
    </row>
    <row r="2384" spans="1:4" x14ac:dyDescent="0.25">
      <c r="A2384" s="44">
        <f>IF(IF(Helper_2!$C$3&lt;&gt;"",COUNTIF(G2384:H2384,"*"&amp;Helper_2!$C$3&amp;"*"),0)&gt;0,MAX($A$4:A2383)+1,0)</f>
        <v>0</v>
      </c>
      <c r="B2384" s="44">
        <v>2381</v>
      </c>
      <c r="C2384" s="44" t="str">
        <f>IF(E2384="","",IF(COUNTIF($G$4:G2384,G2384)=1,MAX($C$4:C2383)+1,""))</f>
        <v/>
      </c>
      <c r="D2384" s="44">
        <v>2381</v>
      </c>
    </row>
    <row r="2385" spans="1:4" x14ac:dyDescent="0.25">
      <c r="A2385" s="44">
        <f>IF(IF(Helper_2!$C$3&lt;&gt;"",COUNTIF(G2385:H2385,"*"&amp;Helper_2!$C$3&amp;"*"),0)&gt;0,MAX($A$4:A2384)+1,0)</f>
        <v>0</v>
      </c>
      <c r="B2385" s="44">
        <v>2382</v>
      </c>
      <c r="C2385" s="44" t="str">
        <f>IF(E2385="","",IF(COUNTIF($G$4:G2385,G2385)=1,MAX($C$4:C2384)+1,""))</f>
        <v/>
      </c>
      <c r="D2385" s="44">
        <v>2382</v>
      </c>
    </row>
    <row r="2386" spans="1:4" x14ac:dyDescent="0.25">
      <c r="A2386" s="44">
        <f>IF(IF(Helper_2!$C$3&lt;&gt;"",COUNTIF(G2386:H2386,"*"&amp;Helper_2!$C$3&amp;"*"),0)&gt;0,MAX($A$4:A2385)+1,0)</f>
        <v>0</v>
      </c>
      <c r="B2386" s="44">
        <v>2383</v>
      </c>
      <c r="C2386" s="44" t="str">
        <f>IF(E2386="","",IF(COUNTIF($G$4:G2386,G2386)=1,MAX($C$4:C2385)+1,""))</f>
        <v/>
      </c>
      <c r="D2386" s="44">
        <v>2383</v>
      </c>
    </row>
    <row r="2387" spans="1:4" x14ac:dyDescent="0.25">
      <c r="A2387" s="44">
        <f>IF(IF(Helper_2!$C$3&lt;&gt;"",COUNTIF(G2387:H2387,"*"&amp;Helper_2!$C$3&amp;"*"),0)&gt;0,MAX($A$4:A2386)+1,0)</f>
        <v>0</v>
      </c>
      <c r="B2387" s="44">
        <v>2384</v>
      </c>
      <c r="C2387" s="44" t="str">
        <f>IF(E2387="","",IF(COUNTIF($G$4:G2387,G2387)=1,MAX($C$4:C2386)+1,""))</f>
        <v/>
      </c>
      <c r="D2387" s="44">
        <v>2384</v>
      </c>
    </row>
    <row r="2388" spans="1:4" x14ac:dyDescent="0.25">
      <c r="A2388" s="44">
        <f>IF(IF(Helper_2!$C$3&lt;&gt;"",COUNTIF(G2388:H2388,"*"&amp;Helper_2!$C$3&amp;"*"),0)&gt;0,MAX($A$4:A2387)+1,0)</f>
        <v>0</v>
      </c>
      <c r="B2388" s="44">
        <v>2385</v>
      </c>
      <c r="C2388" s="44" t="str">
        <f>IF(E2388="","",IF(COUNTIF($G$4:G2388,G2388)=1,MAX($C$4:C2387)+1,""))</f>
        <v/>
      </c>
      <c r="D2388" s="44">
        <v>2385</v>
      </c>
    </row>
    <row r="2389" spans="1:4" x14ac:dyDescent="0.25">
      <c r="A2389" s="44">
        <f>IF(IF(Helper_2!$C$3&lt;&gt;"",COUNTIF(G2389:H2389,"*"&amp;Helper_2!$C$3&amp;"*"),0)&gt;0,MAX($A$4:A2388)+1,0)</f>
        <v>0</v>
      </c>
      <c r="B2389" s="44">
        <v>2386</v>
      </c>
      <c r="C2389" s="44" t="str">
        <f>IF(E2389="","",IF(COUNTIF($G$4:G2389,G2389)=1,MAX($C$4:C2388)+1,""))</f>
        <v/>
      </c>
      <c r="D2389" s="44">
        <v>2386</v>
      </c>
    </row>
    <row r="2390" spans="1:4" x14ac:dyDescent="0.25">
      <c r="A2390" s="44">
        <f>IF(IF(Helper_2!$C$3&lt;&gt;"",COUNTIF(G2390:H2390,"*"&amp;Helper_2!$C$3&amp;"*"),0)&gt;0,MAX($A$4:A2389)+1,0)</f>
        <v>0</v>
      </c>
      <c r="B2390" s="44">
        <v>2387</v>
      </c>
      <c r="C2390" s="44" t="str">
        <f>IF(E2390="","",IF(COUNTIF($G$4:G2390,G2390)=1,MAX($C$4:C2389)+1,""))</f>
        <v/>
      </c>
      <c r="D2390" s="44">
        <v>2387</v>
      </c>
    </row>
    <row r="2391" spans="1:4" x14ac:dyDescent="0.25">
      <c r="A2391" s="44">
        <f>IF(IF(Helper_2!$C$3&lt;&gt;"",COUNTIF(G2391:H2391,"*"&amp;Helper_2!$C$3&amp;"*"),0)&gt;0,MAX($A$4:A2390)+1,0)</f>
        <v>0</v>
      </c>
      <c r="B2391" s="44">
        <v>2388</v>
      </c>
      <c r="C2391" s="44" t="str">
        <f>IF(E2391="","",IF(COUNTIF($G$4:G2391,G2391)=1,MAX($C$4:C2390)+1,""))</f>
        <v/>
      </c>
      <c r="D2391" s="44">
        <v>2388</v>
      </c>
    </row>
    <row r="2392" spans="1:4" x14ac:dyDescent="0.25">
      <c r="A2392" s="44">
        <f>IF(IF(Helper_2!$C$3&lt;&gt;"",COUNTIF(G2392:H2392,"*"&amp;Helper_2!$C$3&amp;"*"),0)&gt;0,MAX($A$4:A2391)+1,0)</f>
        <v>0</v>
      </c>
      <c r="B2392" s="44">
        <v>2389</v>
      </c>
      <c r="C2392" s="44" t="str">
        <f>IF(E2392="","",IF(COUNTIF($G$4:G2392,G2392)=1,MAX($C$4:C2391)+1,""))</f>
        <v/>
      </c>
      <c r="D2392" s="44">
        <v>2389</v>
      </c>
    </row>
    <row r="2393" spans="1:4" x14ac:dyDescent="0.25">
      <c r="A2393" s="44">
        <f>IF(IF(Helper_2!$C$3&lt;&gt;"",COUNTIF(G2393:H2393,"*"&amp;Helper_2!$C$3&amp;"*"),0)&gt;0,MAX($A$4:A2392)+1,0)</f>
        <v>0</v>
      </c>
      <c r="B2393" s="44">
        <v>2390</v>
      </c>
      <c r="C2393" s="44" t="str">
        <f>IF(E2393="","",IF(COUNTIF($G$4:G2393,G2393)=1,MAX($C$4:C2392)+1,""))</f>
        <v/>
      </c>
      <c r="D2393" s="44">
        <v>2390</v>
      </c>
    </row>
    <row r="2394" spans="1:4" x14ac:dyDescent="0.25">
      <c r="A2394" s="44">
        <f>IF(IF(Helper_2!$C$3&lt;&gt;"",COUNTIF(G2394:H2394,"*"&amp;Helper_2!$C$3&amp;"*"),0)&gt;0,MAX($A$4:A2393)+1,0)</f>
        <v>0</v>
      </c>
      <c r="B2394" s="44">
        <v>2391</v>
      </c>
      <c r="C2394" s="44" t="str">
        <f>IF(E2394="","",IF(COUNTIF($G$4:G2394,G2394)=1,MAX($C$4:C2393)+1,""))</f>
        <v/>
      </c>
      <c r="D2394" s="44">
        <v>2391</v>
      </c>
    </row>
    <row r="2395" spans="1:4" x14ac:dyDescent="0.25">
      <c r="A2395" s="44">
        <f>IF(IF(Helper_2!$C$3&lt;&gt;"",COUNTIF(G2395:H2395,"*"&amp;Helper_2!$C$3&amp;"*"),0)&gt;0,MAX($A$4:A2394)+1,0)</f>
        <v>0</v>
      </c>
      <c r="B2395" s="44">
        <v>2392</v>
      </c>
      <c r="C2395" s="44" t="str">
        <f>IF(E2395="","",IF(COUNTIF($G$4:G2395,G2395)=1,MAX($C$4:C2394)+1,""))</f>
        <v/>
      </c>
      <c r="D2395" s="44">
        <v>2392</v>
      </c>
    </row>
    <row r="2396" spans="1:4" x14ac:dyDescent="0.25">
      <c r="A2396" s="44">
        <f>IF(IF(Helper_2!$C$3&lt;&gt;"",COUNTIF(G2396:H2396,"*"&amp;Helper_2!$C$3&amp;"*"),0)&gt;0,MAX($A$4:A2395)+1,0)</f>
        <v>0</v>
      </c>
      <c r="B2396" s="44">
        <v>2393</v>
      </c>
      <c r="C2396" s="44" t="str">
        <f>IF(E2396="","",IF(COUNTIF($G$4:G2396,G2396)=1,MAX($C$4:C2395)+1,""))</f>
        <v/>
      </c>
      <c r="D2396" s="44">
        <v>2393</v>
      </c>
    </row>
    <row r="2397" spans="1:4" x14ac:dyDescent="0.25">
      <c r="A2397" s="44">
        <f>IF(IF(Helper_2!$C$3&lt;&gt;"",COUNTIF(G2397:H2397,"*"&amp;Helper_2!$C$3&amp;"*"),0)&gt;0,MAX($A$4:A2396)+1,0)</f>
        <v>0</v>
      </c>
      <c r="B2397" s="44">
        <v>2394</v>
      </c>
      <c r="C2397" s="44" t="str">
        <f>IF(E2397="","",IF(COUNTIF($G$4:G2397,G2397)=1,MAX($C$4:C2396)+1,""))</f>
        <v/>
      </c>
      <c r="D2397" s="44">
        <v>2394</v>
      </c>
    </row>
    <row r="2398" spans="1:4" x14ac:dyDescent="0.25">
      <c r="A2398" s="44">
        <f>IF(IF(Helper_2!$C$3&lt;&gt;"",COUNTIF(G2398:H2398,"*"&amp;Helper_2!$C$3&amp;"*"),0)&gt;0,MAX($A$4:A2397)+1,0)</f>
        <v>0</v>
      </c>
      <c r="B2398" s="44">
        <v>2395</v>
      </c>
      <c r="C2398" s="44" t="str">
        <f>IF(E2398="","",IF(COUNTIF($G$4:G2398,G2398)=1,MAX($C$4:C2397)+1,""))</f>
        <v/>
      </c>
      <c r="D2398" s="44">
        <v>2395</v>
      </c>
    </row>
    <row r="2399" spans="1:4" x14ac:dyDescent="0.25">
      <c r="A2399" s="44">
        <f>IF(IF(Helper_2!$C$3&lt;&gt;"",COUNTIF(G2399:H2399,"*"&amp;Helper_2!$C$3&amp;"*"),0)&gt;0,MAX($A$4:A2398)+1,0)</f>
        <v>0</v>
      </c>
      <c r="B2399" s="44">
        <v>2396</v>
      </c>
      <c r="C2399" s="44" t="str">
        <f>IF(E2399="","",IF(COUNTIF($G$4:G2399,G2399)=1,MAX($C$4:C2398)+1,""))</f>
        <v/>
      </c>
      <c r="D2399" s="44">
        <v>2396</v>
      </c>
    </row>
    <row r="2400" spans="1:4" x14ac:dyDescent="0.25">
      <c r="A2400" s="44">
        <f>IF(IF(Helper_2!$C$3&lt;&gt;"",COUNTIF(G2400:H2400,"*"&amp;Helper_2!$C$3&amp;"*"),0)&gt;0,MAX($A$4:A2399)+1,0)</f>
        <v>0</v>
      </c>
      <c r="B2400" s="44">
        <v>2397</v>
      </c>
      <c r="C2400" s="44" t="str">
        <f>IF(E2400="","",IF(COUNTIF($G$4:G2400,G2400)=1,MAX($C$4:C2399)+1,""))</f>
        <v/>
      </c>
      <c r="D2400" s="44">
        <v>2397</v>
      </c>
    </row>
    <row r="2401" spans="1:4" x14ac:dyDescent="0.25">
      <c r="A2401" s="44">
        <f>IF(IF(Helper_2!$C$3&lt;&gt;"",COUNTIF(G2401:H2401,"*"&amp;Helper_2!$C$3&amp;"*"),0)&gt;0,MAX($A$4:A2400)+1,0)</f>
        <v>0</v>
      </c>
      <c r="B2401" s="44">
        <v>2398</v>
      </c>
      <c r="C2401" s="44" t="str">
        <f>IF(E2401="","",IF(COUNTIF($G$4:G2401,G2401)=1,MAX($C$4:C2400)+1,""))</f>
        <v/>
      </c>
      <c r="D2401" s="44">
        <v>2398</v>
      </c>
    </row>
    <row r="2402" spans="1:4" x14ac:dyDescent="0.25">
      <c r="A2402" s="44">
        <f>IF(IF(Helper_2!$C$3&lt;&gt;"",COUNTIF(G2402:H2402,"*"&amp;Helper_2!$C$3&amp;"*"),0)&gt;0,MAX($A$4:A2401)+1,0)</f>
        <v>0</v>
      </c>
      <c r="B2402" s="44">
        <v>2399</v>
      </c>
      <c r="C2402" s="44" t="str">
        <f>IF(E2402="","",IF(COUNTIF($G$4:G2402,G2402)=1,MAX($C$4:C2401)+1,""))</f>
        <v/>
      </c>
      <c r="D2402" s="44">
        <v>2399</v>
      </c>
    </row>
    <row r="2403" spans="1:4" x14ac:dyDescent="0.25">
      <c r="A2403" s="44">
        <f>IF(IF(Helper_2!$C$3&lt;&gt;"",COUNTIF(G2403:H2403,"*"&amp;Helper_2!$C$3&amp;"*"),0)&gt;0,MAX($A$4:A2402)+1,0)</f>
        <v>0</v>
      </c>
      <c r="B2403" s="44">
        <v>2400</v>
      </c>
      <c r="C2403" s="44" t="str">
        <f>IF(E2403="","",IF(COUNTIF($G$4:G2403,G2403)=1,MAX($C$4:C2402)+1,""))</f>
        <v/>
      </c>
      <c r="D2403" s="44">
        <v>2400</v>
      </c>
    </row>
    <row r="2404" spans="1:4" x14ac:dyDescent="0.25">
      <c r="A2404" s="44">
        <f>IF(IF(Helper_2!$C$3&lt;&gt;"",COUNTIF(G2404:H2404,"*"&amp;Helper_2!$C$3&amp;"*"),0)&gt;0,MAX($A$4:A2403)+1,0)</f>
        <v>0</v>
      </c>
      <c r="B2404" s="44">
        <v>2401</v>
      </c>
      <c r="C2404" s="44" t="str">
        <f>IF(E2404="","",IF(COUNTIF($G$4:G2404,G2404)=1,MAX($C$4:C2403)+1,""))</f>
        <v/>
      </c>
      <c r="D2404" s="44">
        <v>2401</v>
      </c>
    </row>
    <row r="2405" spans="1:4" x14ac:dyDescent="0.25">
      <c r="A2405" s="44">
        <f>IF(IF(Helper_2!$C$3&lt;&gt;"",COUNTIF(G2405:H2405,"*"&amp;Helper_2!$C$3&amp;"*"),0)&gt;0,MAX($A$4:A2404)+1,0)</f>
        <v>0</v>
      </c>
      <c r="B2405" s="44">
        <v>2402</v>
      </c>
      <c r="C2405" s="44" t="str">
        <f>IF(E2405="","",IF(COUNTIF($G$4:G2405,G2405)=1,MAX($C$4:C2404)+1,""))</f>
        <v/>
      </c>
      <c r="D2405" s="44">
        <v>2402</v>
      </c>
    </row>
    <row r="2406" spans="1:4" x14ac:dyDescent="0.25">
      <c r="A2406" s="44">
        <f>IF(IF(Helper_2!$C$3&lt;&gt;"",COUNTIF(G2406:H2406,"*"&amp;Helper_2!$C$3&amp;"*"),0)&gt;0,MAX($A$4:A2405)+1,0)</f>
        <v>0</v>
      </c>
      <c r="B2406" s="44">
        <v>2403</v>
      </c>
      <c r="C2406" s="44" t="str">
        <f>IF(E2406="","",IF(COUNTIF($G$4:G2406,G2406)=1,MAX($C$4:C2405)+1,""))</f>
        <v/>
      </c>
      <c r="D2406" s="44">
        <v>2403</v>
      </c>
    </row>
    <row r="2407" spans="1:4" x14ac:dyDescent="0.25">
      <c r="A2407" s="44">
        <f>IF(IF(Helper_2!$C$3&lt;&gt;"",COUNTIF(G2407:H2407,"*"&amp;Helper_2!$C$3&amp;"*"),0)&gt;0,MAX($A$4:A2406)+1,0)</f>
        <v>0</v>
      </c>
      <c r="B2407" s="44">
        <v>2404</v>
      </c>
      <c r="C2407" s="44" t="str">
        <f>IF(E2407="","",IF(COUNTIF($G$4:G2407,G2407)=1,MAX($C$4:C2406)+1,""))</f>
        <v/>
      </c>
      <c r="D2407" s="44">
        <v>2404</v>
      </c>
    </row>
    <row r="2408" spans="1:4" x14ac:dyDescent="0.25">
      <c r="A2408" s="44">
        <f>IF(IF(Helper_2!$C$3&lt;&gt;"",COUNTIF(G2408:H2408,"*"&amp;Helper_2!$C$3&amp;"*"),0)&gt;0,MAX($A$4:A2407)+1,0)</f>
        <v>0</v>
      </c>
      <c r="B2408" s="44">
        <v>2405</v>
      </c>
      <c r="C2408" s="44" t="str">
        <f>IF(E2408="","",IF(COUNTIF($G$4:G2408,G2408)=1,MAX($C$4:C2407)+1,""))</f>
        <v/>
      </c>
      <c r="D2408" s="44">
        <v>2405</v>
      </c>
    </row>
    <row r="2409" spans="1:4" x14ac:dyDescent="0.25">
      <c r="A2409" s="44">
        <f>IF(IF(Helper_2!$C$3&lt;&gt;"",COUNTIF(G2409:H2409,"*"&amp;Helper_2!$C$3&amp;"*"),0)&gt;0,MAX($A$4:A2408)+1,0)</f>
        <v>0</v>
      </c>
      <c r="B2409" s="44">
        <v>2406</v>
      </c>
      <c r="C2409" s="44" t="str">
        <f>IF(E2409="","",IF(COUNTIF($G$4:G2409,G2409)=1,MAX($C$4:C2408)+1,""))</f>
        <v/>
      </c>
      <c r="D2409" s="44">
        <v>2406</v>
      </c>
    </row>
    <row r="2410" spans="1:4" x14ac:dyDescent="0.25">
      <c r="A2410" s="44">
        <f>IF(IF(Helper_2!$C$3&lt;&gt;"",COUNTIF(G2410:H2410,"*"&amp;Helper_2!$C$3&amp;"*"),0)&gt;0,MAX($A$4:A2409)+1,0)</f>
        <v>0</v>
      </c>
      <c r="B2410" s="44">
        <v>2407</v>
      </c>
      <c r="C2410" s="44" t="str">
        <f>IF(E2410="","",IF(COUNTIF($G$4:G2410,G2410)=1,MAX($C$4:C2409)+1,""))</f>
        <v/>
      </c>
      <c r="D2410" s="44">
        <v>2407</v>
      </c>
    </row>
    <row r="2411" spans="1:4" x14ac:dyDescent="0.25">
      <c r="A2411" s="44">
        <f>IF(IF(Helper_2!$C$3&lt;&gt;"",COUNTIF(G2411:H2411,"*"&amp;Helper_2!$C$3&amp;"*"),0)&gt;0,MAX($A$4:A2410)+1,0)</f>
        <v>0</v>
      </c>
      <c r="B2411" s="44">
        <v>2408</v>
      </c>
      <c r="C2411" s="44" t="str">
        <f>IF(E2411="","",IF(COUNTIF($G$4:G2411,G2411)=1,MAX($C$4:C2410)+1,""))</f>
        <v/>
      </c>
      <c r="D2411" s="44">
        <v>2408</v>
      </c>
    </row>
    <row r="2412" spans="1:4" x14ac:dyDescent="0.25">
      <c r="A2412" s="44">
        <f>IF(IF(Helper_2!$C$3&lt;&gt;"",COUNTIF(G2412:H2412,"*"&amp;Helper_2!$C$3&amp;"*"),0)&gt;0,MAX($A$4:A2411)+1,0)</f>
        <v>0</v>
      </c>
      <c r="B2412" s="44">
        <v>2409</v>
      </c>
      <c r="C2412" s="44" t="str">
        <f>IF(E2412="","",IF(COUNTIF($G$4:G2412,G2412)=1,MAX($C$4:C2411)+1,""))</f>
        <v/>
      </c>
      <c r="D2412" s="44">
        <v>2409</v>
      </c>
    </row>
    <row r="2413" spans="1:4" x14ac:dyDescent="0.25">
      <c r="A2413" s="44">
        <f>IF(IF(Helper_2!$C$3&lt;&gt;"",COUNTIF(G2413:H2413,"*"&amp;Helper_2!$C$3&amp;"*"),0)&gt;0,MAX($A$4:A2412)+1,0)</f>
        <v>0</v>
      </c>
      <c r="B2413" s="44">
        <v>2410</v>
      </c>
      <c r="C2413" s="44" t="str">
        <f>IF(E2413="","",IF(COUNTIF($G$4:G2413,G2413)=1,MAX($C$4:C2412)+1,""))</f>
        <v/>
      </c>
      <c r="D2413" s="44">
        <v>2410</v>
      </c>
    </row>
    <row r="2414" spans="1:4" x14ac:dyDescent="0.25">
      <c r="A2414" s="44">
        <f>IF(IF(Helper_2!$C$3&lt;&gt;"",COUNTIF(G2414:H2414,"*"&amp;Helper_2!$C$3&amp;"*"),0)&gt;0,MAX($A$4:A2413)+1,0)</f>
        <v>0</v>
      </c>
      <c r="B2414" s="44">
        <v>2411</v>
      </c>
      <c r="C2414" s="44" t="str">
        <f>IF(E2414="","",IF(COUNTIF($G$4:G2414,G2414)=1,MAX($C$4:C2413)+1,""))</f>
        <v/>
      </c>
      <c r="D2414" s="44">
        <v>2411</v>
      </c>
    </row>
    <row r="2415" spans="1:4" x14ac:dyDescent="0.25">
      <c r="A2415" s="44">
        <f>IF(IF(Helper_2!$C$3&lt;&gt;"",COUNTIF(G2415:H2415,"*"&amp;Helper_2!$C$3&amp;"*"),0)&gt;0,MAX($A$4:A2414)+1,0)</f>
        <v>0</v>
      </c>
      <c r="B2415" s="44">
        <v>2412</v>
      </c>
      <c r="C2415" s="44" t="str">
        <f>IF(E2415="","",IF(COUNTIF($G$4:G2415,G2415)=1,MAX($C$4:C2414)+1,""))</f>
        <v/>
      </c>
      <c r="D2415" s="44">
        <v>2412</v>
      </c>
    </row>
    <row r="2416" spans="1:4" x14ac:dyDescent="0.25">
      <c r="A2416" s="44">
        <f>IF(IF(Helper_2!$C$3&lt;&gt;"",COUNTIF(G2416:H2416,"*"&amp;Helper_2!$C$3&amp;"*"),0)&gt;0,MAX($A$4:A2415)+1,0)</f>
        <v>0</v>
      </c>
      <c r="B2416" s="44">
        <v>2413</v>
      </c>
      <c r="C2416" s="44" t="str">
        <f>IF(E2416="","",IF(COUNTIF($G$4:G2416,G2416)=1,MAX($C$4:C2415)+1,""))</f>
        <v/>
      </c>
      <c r="D2416" s="44">
        <v>2413</v>
      </c>
    </row>
    <row r="2417" spans="1:4" x14ac:dyDescent="0.25">
      <c r="A2417" s="44">
        <f>IF(IF(Helper_2!$C$3&lt;&gt;"",COUNTIF(G2417:H2417,"*"&amp;Helper_2!$C$3&amp;"*"),0)&gt;0,MAX($A$4:A2416)+1,0)</f>
        <v>0</v>
      </c>
      <c r="B2417" s="44">
        <v>2414</v>
      </c>
      <c r="C2417" s="44" t="str">
        <f>IF(E2417="","",IF(COUNTIF($G$4:G2417,G2417)=1,MAX($C$4:C2416)+1,""))</f>
        <v/>
      </c>
      <c r="D2417" s="44">
        <v>2414</v>
      </c>
    </row>
    <row r="2418" spans="1:4" x14ac:dyDescent="0.25">
      <c r="A2418" s="44">
        <f>IF(IF(Helper_2!$C$3&lt;&gt;"",COUNTIF(G2418:H2418,"*"&amp;Helper_2!$C$3&amp;"*"),0)&gt;0,MAX($A$4:A2417)+1,0)</f>
        <v>0</v>
      </c>
      <c r="B2418" s="44">
        <v>2415</v>
      </c>
      <c r="C2418" s="44" t="str">
        <f>IF(E2418="","",IF(COUNTIF($G$4:G2418,G2418)=1,MAX($C$4:C2417)+1,""))</f>
        <v/>
      </c>
      <c r="D2418" s="44">
        <v>2415</v>
      </c>
    </row>
    <row r="2419" spans="1:4" x14ac:dyDescent="0.25">
      <c r="A2419" s="44">
        <f>IF(IF(Helper_2!$C$3&lt;&gt;"",COUNTIF(G2419:H2419,"*"&amp;Helper_2!$C$3&amp;"*"),0)&gt;0,MAX($A$4:A2418)+1,0)</f>
        <v>0</v>
      </c>
      <c r="B2419" s="44">
        <v>2416</v>
      </c>
      <c r="C2419" s="44" t="str">
        <f>IF(E2419="","",IF(COUNTIF($G$4:G2419,G2419)=1,MAX($C$4:C2418)+1,""))</f>
        <v/>
      </c>
      <c r="D2419" s="44">
        <v>2416</v>
      </c>
    </row>
    <row r="2420" spans="1:4" x14ac:dyDescent="0.25">
      <c r="A2420" s="44">
        <f>IF(IF(Helper_2!$C$3&lt;&gt;"",COUNTIF(G2420:H2420,"*"&amp;Helper_2!$C$3&amp;"*"),0)&gt;0,MAX($A$4:A2419)+1,0)</f>
        <v>0</v>
      </c>
      <c r="B2420" s="44">
        <v>2417</v>
      </c>
      <c r="C2420" s="44" t="str">
        <f>IF(E2420="","",IF(COUNTIF($G$4:G2420,G2420)=1,MAX($C$4:C2419)+1,""))</f>
        <v/>
      </c>
      <c r="D2420" s="44">
        <v>2417</v>
      </c>
    </row>
    <row r="2421" spans="1:4" x14ac:dyDescent="0.25">
      <c r="A2421" s="44">
        <f>IF(IF(Helper_2!$C$3&lt;&gt;"",COUNTIF(G2421:H2421,"*"&amp;Helper_2!$C$3&amp;"*"),0)&gt;0,MAX($A$4:A2420)+1,0)</f>
        <v>0</v>
      </c>
      <c r="B2421" s="44">
        <v>2418</v>
      </c>
      <c r="C2421" s="44" t="str">
        <f>IF(E2421="","",IF(COUNTIF($G$4:G2421,G2421)=1,MAX($C$4:C2420)+1,""))</f>
        <v/>
      </c>
      <c r="D2421" s="44">
        <v>2418</v>
      </c>
    </row>
    <row r="2422" spans="1:4" x14ac:dyDescent="0.25">
      <c r="A2422" s="44">
        <f>IF(IF(Helper_2!$C$3&lt;&gt;"",COUNTIF(G2422:H2422,"*"&amp;Helper_2!$C$3&amp;"*"),0)&gt;0,MAX($A$4:A2421)+1,0)</f>
        <v>0</v>
      </c>
      <c r="B2422" s="44">
        <v>2419</v>
      </c>
      <c r="C2422" s="44" t="str">
        <f>IF(E2422="","",IF(COUNTIF($G$4:G2422,G2422)=1,MAX($C$4:C2421)+1,""))</f>
        <v/>
      </c>
      <c r="D2422" s="44">
        <v>2419</v>
      </c>
    </row>
    <row r="2423" spans="1:4" x14ac:dyDescent="0.25">
      <c r="A2423" s="44">
        <f>IF(IF(Helper_2!$C$3&lt;&gt;"",COUNTIF(G2423:H2423,"*"&amp;Helper_2!$C$3&amp;"*"),0)&gt;0,MAX($A$4:A2422)+1,0)</f>
        <v>0</v>
      </c>
      <c r="B2423" s="44">
        <v>2420</v>
      </c>
      <c r="C2423" s="44" t="str">
        <f>IF(E2423="","",IF(COUNTIF($G$4:G2423,G2423)=1,MAX($C$4:C2422)+1,""))</f>
        <v/>
      </c>
      <c r="D2423" s="44">
        <v>2420</v>
      </c>
    </row>
    <row r="2424" spans="1:4" x14ac:dyDescent="0.25">
      <c r="A2424" s="44">
        <f>IF(IF(Helper_2!$C$3&lt;&gt;"",COUNTIF(G2424:H2424,"*"&amp;Helper_2!$C$3&amp;"*"),0)&gt;0,MAX($A$4:A2423)+1,0)</f>
        <v>0</v>
      </c>
      <c r="B2424" s="44">
        <v>2421</v>
      </c>
      <c r="C2424" s="44" t="str">
        <f>IF(E2424="","",IF(COUNTIF($G$4:G2424,G2424)=1,MAX($C$4:C2423)+1,""))</f>
        <v/>
      </c>
      <c r="D2424" s="44">
        <v>2421</v>
      </c>
    </row>
    <row r="2425" spans="1:4" x14ac:dyDescent="0.25">
      <c r="A2425" s="44">
        <f>IF(IF(Helper_2!$C$3&lt;&gt;"",COUNTIF(G2425:H2425,"*"&amp;Helper_2!$C$3&amp;"*"),0)&gt;0,MAX($A$4:A2424)+1,0)</f>
        <v>0</v>
      </c>
      <c r="B2425" s="44">
        <v>2422</v>
      </c>
      <c r="C2425" s="44" t="str">
        <f>IF(E2425="","",IF(COUNTIF($G$4:G2425,G2425)=1,MAX($C$4:C2424)+1,""))</f>
        <v/>
      </c>
      <c r="D2425" s="44">
        <v>2422</v>
      </c>
    </row>
    <row r="2426" spans="1:4" x14ac:dyDescent="0.25">
      <c r="A2426" s="44">
        <f>IF(IF(Helper_2!$C$3&lt;&gt;"",COUNTIF(G2426:H2426,"*"&amp;Helper_2!$C$3&amp;"*"),0)&gt;0,MAX($A$4:A2425)+1,0)</f>
        <v>0</v>
      </c>
      <c r="B2426" s="44">
        <v>2423</v>
      </c>
      <c r="C2426" s="44" t="str">
        <f>IF(E2426="","",IF(COUNTIF($G$4:G2426,G2426)=1,MAX($C$4:C2425)+1,""))</f>
        <v/>
      </c>
      <c r="D2426" s="44">
        <v>2423</v>
      </c>
    </row>
    <row r="2427" spans="1:4" x14ac:dyDescent="0.25">
      <c r="A2427" s="44">
        <f>IF(IF(Helper_2!$C$3&lt;&gt;"",COUNTIF(G2427:H2427,"*"&amp;Helper_2!$C$3&amp;"*"),0)&gt;0,MAX($A$4:A2426)+1,0)</f>
        <v>0</v>
      </c>
      <c r="B2427" s="44">
        <v>2424</v>
      </c>
      <c r="C2427" s="44" t="str">
        <f>IF(E2427="","",IF(COUNTIF($G$4:G2427,G2427)=1,MAX($C$4:C2426)+1,""))</f>
        <v/>
      </c>
      <c r="D2427" s="44">
        <v>2424</v>
      </c>
    </row>
    <row r="2428" spans="1:4" x14ac:dyDescent="0.25">
      <c r="A2428" s="44">
        <f>IF(IF(Helper_2!$C$3&lt;&gt;"",COUNTIF(G2428:H2428,"*"&amp;Helper_2!$C$3&amp;"*"),0)&gt;0,MAX($A$4:A2427)+1,0)</f>
        <v>0</v>
      </c>
      <c r="B2428" s="44">
        <v>2425</v>
      </c>
      <c r="C2428" s="44" t="str">
        <f>IF(E2428="","",IF(COUNTIF($G$4:G2428,G2428)=1,MAX($C$4:C2427)+1,""))</f>
        <v/>
      </c>
      <c r="D2428" s="44">
        <v>2425</v>
      </c>
    </row>
    <row r="2429" spans="1:4" x14ac:dyDescent="0.25">
      <c r="A2429" s="44">
        <f>IF(IF(Helper_2!$C$3&lt;&gt;"",COUNTIF(G2429:H2429,"*"&amp;Helper_2!$C$3&amp;"*"),0)&gt;0,MAX($A$4:A2428)+1,0)</f>
        <v>0</v>
      </c>
      <c r="B2429" s="44">
        <v>2426</v>
      </c>
      <c r="C2429" s="44" t="str">
        <f>IF(E2429="","",IF(COUNTIF($G$4:G2429,G2429)=1,MAX($C$4:C2428)+1,""))</f>
        <v/>
      </c>
      <c r="D2429" s="44">
        <v>2426</v>
      </c>
    </row>
    <row r="2430" spans="1:4" x14ac:dyDescent="0.25">
      <c r="A2430" s="44">
        <f>IF(IF(Helper_2!$C$3&lt;&gt;"",COUNTIF(G2430:H2430,"*"&amp;Helper_2!$C$3&amp;"*"),0)&gt;0,MAX($A$4:A2429)+1,0)</f>
        <v>0</v>
      </c>
      <c r="B2430" s="44">
        <v>2427</v>
      </c>
      <c r="C2430" s="44" t="str">
        <f>IF(E2430="","",IF(COUNTIF($G$4:G2430,G2430)=1,MAX($C$4:C2429)+1,""))</f>
        <v/>
      </c>
      <c r="D2430" s="44">
        <v>2427</v>
      </c>
    </row>
    <row r="2431" spans="1:4" x14ac:dyDescent="0.25">
      <c r="A2431" s="44">
        <f>IF(IF(Helper_2!$C$3&lt;&gt;"",COUNTIF(G2431:H2431,"*"&amp;Helper_2!$C$3&amp;"*"),0)&gt;0,MAX($A$4:A2430)+1,0)</f>
        <v>0</v>
      </c>
      <c r="B2431" s="44">
        <v>2428</v>
      </c>
      <c r="C2431" s="44" t="str">
        <f>IF(E2431="","",IF(COUNTIF($G$4:G2431,G2431)=1,MAX($C$4:C2430)+1,""))</f>
        <v/>
      </c>
      <c r="D2431" s="44">
        <v>2428</v>
      </c>
    </row>
    <row r="2432" spans="1:4" x14ac:dyDescent="0.25">
      <c r="A2432" s="44">
        <f>IF(IF(Helper_2!$C$3&lt;&gt;"",COUNTIF(G2432:H2432,"*"&amp;Helper_2!$C$3&amp;"*"),0)&gt;0,MAX($A$4:A2431)+1,0)</f>
        <v>0</v>
      </c>
      <c r="B2432" s="44">
        <v>2429</v>
      </c>
      <c r="C2432" s="44" t="str">
        <f>IF(E2432="","",IF(COUNTIF($G$4:G2432,G2432)=1,MAX($C$4:C2431)+1,""))</f>
        <v/>
      </c>
      <c r="D2432" s="44">
        <v>2429</v>
      </c>
    </row>
    <row r="2433" spans="1:4" x14ac:dyDescent="0.25">
      <c r="A2433" s="44">
        <f>IF(IF(Helper_2!$C$3&lt;&gt;"",COUNTIF(G2433:H2433,"*"&amp;Helper_2!$C$3&amp;"*"),0)&gt;0,MAX($A$4:A2432)+1,0)</f>
        <v>0</v>
      </c>
      <c r="B2433" s="44">
        <v>2430</v>
      </c>
      <c r="C2433" s="44" t="str">
        <f>IF(E2433="","",IF(COUNTIF($G$4:G2433,G2433)=1,MAX($C$4:C2432)+1,""))</f>
        <v/>
      </c>
      <c r="D2433" s="44">
        <v>2430</v>
      </c>
    </row>
    <row r="2434" spans="1:4" x14ac:dyDescent="0.25">
      <c r="A2434" s="44">
        <f>IF(IF(Helper_2!$C$3&lt;&gt;"",COUNTIF(G2434:H2434,"*"&amp;Helper_2!$C$3&amp;"*"),0)&gt;0,MAX($A$4:A2433)+1,0)</f>
        <v>0</v>
      </c>
      <c r="B2434" s="44">
        <v>2431</v>
      </c>
      <c r="C2434" s="44" t="str">
        <f>IF(E2434="","",IF(COUNTIF($G$4:G2434,G2434)=1,MAX($C$4:C2433)+1,""))</f>
        <v/>
      </c>
      <c r="D2434" s="44">
        <v>2431</v>
      </c>
    </row>
    <row r="2435" spans="1:4" x14ac:dyDescent="0.25">
      <c r="A2435" s="44">
        <f>IF(IF(Helper_2!$C$3&lt;&gt;"",COUNTIF(G2435:H2435,"*"&amp;Helper_2!$C$3&amp;"*"),0)&gt;0,MAX($A$4:A2434)+1,0)</f>
        <v>0</v>
      </c>
      <c r="B2435" s="44">
        <v>2432</v>
      </c>
      <c r="C2435" s="44" t="str">
        <f>IF(E2435="","",IF(COUNTIF($G$4:G2435,G2435)=1,MAX($C$4:C2434)+1,""))</f>
        <v/>
      </c>
      <c r="D2435" s="44">
        <v>2432</v>
      </c>
    </row>
    <row r="2436" spans="1:4" x14ac:dyDescent="0.25">
      <c r="A2436" s="44">
        <f>IF(IF(Helper_2!$C$3&lt;&gt;"",COUNTIF(G2436:H2436,"*"&amp;Helper_2!$C$3&amp;"*"),0)&gt;0,MAX($A$4:A2435)+1,0)</f>
        <v>0</v>
      </c>
      <c r="B2436" s="44">
        <v>2433</v>
      </c>
      <c r="C2436" s="44" t="str">
        <f>IF(E2436="","",IF(COUNTIF($G$4:G2436,G2436)=1,MAX($C$4:C2435)+1,""))</f>
        <v/>
      </c>
      <c r="D2436" s="44">
        <v>2433</v>
      </c>
    </row>
    <row r="2437" spans="1:4" x14ac:dyDescent="0.25">
      <c r="A2437" s="44">
        <f>IF(IF(Helper_2!$C$3&lt;&gt;"",COUNTIF(G2437:H2437,"*"&amp;Helper_2!$C$3&amp;"*"),0)&gt;0,MAX($A$4:A2436)+1,0)</f>
        <v>0</v>
      </c>
      <c r="B2437" s="44">
        <v>2434</v>
      </c>
      <c r="C2437" s="44" t="str">
        <f>IF(E2437="","",IF(COUNTIF($G$4:G2437,G2437)=1,MAX($C$4:C2436)+1,""))</f>
        <v/>
      </c>
      <c r="D2437" s="44">
        <v>2434</v>
      </c>
    </row>
    <row r="2438" spans="1:4" x14ac:dyDescent="0.25">
      <c r="A2438" s="44">
        <f>IF(IF(Helper_2!$C$3&lt;&gt;"",COUNTIF(G2438:H2438,"*"&amp;Helper_2!$C$3&amp;"*"),0)&gt;0,MAX($A$4:A2437)+1,0)</f>
        <v>0</v>
      </c>
      <c r="B2438" s="44">
        <v>2435</v>
      </c>
      <c r="C2438" s="44" t="str">
        <f>IF(E2438="","",IF(COUNTIF($G$4:G2438,G2438)=1,MAX($C$4:C2437)+1,""))</f>
        <v/>
      </c>
      <c r="D2438" s="44">
        <v>2435</v>
      </c>
    </row>
    <row r="2439" spans="1:4" x14ac:dyDescent="0.25">
      <c r="A2439" s="44">
        <f>IF(IF(Helper_2!$C$3&lt;&gt;"",COUNTIF(G2439:H2439,"*"&amp;Helper_2!$C$3&amp;"*"),0)&gt;0,MAX($A$4:A2438)+1,0)</f>
        <v>0</v>
      </c>
      <c r="B2439" s="44">
        <v>2436</v>
      </c>
      <c r="C2439" s="44" t="str">
        <f>IF(E2439="","",IF(COUNTIF($G$4:G2439,G2439)=1,MAX($C$4:C2438)+1,""))</f>
        <v/>
      </c>
      <c r="D2439" s="44">
        <v>2436</v>
      </c>
    </row>
    <row r="2440" spans="1:4" x14ac:dyDescent="0.25">
      <c r="A2440" s="44">
        <f>IF(IF(Helper_2!$C$3&lt;&gt;"",COUNTIF(G2440:H2440,"*"&amp;Helper_2!$C$3&amp;"*"),0)&gt;0,MAX($A$4:A2439)+1,0)</f>
        <v>0</v>
      </c>
      <c r="B2440" s="44">
        <v>2437</v>
      </c>
      <c r="C2440" s="44" t="str">
        <f>IF(E2440="","",IF(COUNTIF($G$4:G2440,G2440)=1,MAX($C$4:C2439)+1,""))</f>
        <v/>
      </c>
      <c r="D2440" s="44">
        <v>2437</v>
      </c>
    </row>
    <row r="2441" spans="1:4" x14ac:dyDescent="0.25">
      <c r="A2441" s="44">
        <f>IF(IF(Helper_2!$C$3&lt;&gt;"",COUNTIF(G2441:H2441,"*"&amp;Helper_2!$C$3&amp;"*"),0)&gt;0,MAX($A$4:A2440)+1,0)</f>
        <v>0</v>
      </c>
      <c r="B2441" s="44">
        <v>2438</v>
      </c>
      <c r="C2441" s="44" t="str">
        <f>IF(E2441="","",IF(COUNTIF($G$4:G2441,G2441)=1,MAX($C$4:C2440)+1,""))</f>
        <v/>
      </c>
      <c r="D2441" s="44">
        <v>2438</v>
      </c>
    </row>
    <row r="2442" spans="1:4" x14ac:dyDescent="0.25">
      <c r="A2442" s="44">
        <f>IF(IF(Helper_2!$C$3&lt;&gt;"",COUNTIF(G2442:H2442,"*"&amp;Helper_2!$C$3&amp;"*"),0)&gt;0,MAX($A$4:A2441)+1,0)</f>
        <v>0</v>
      </c>
      <c r="B2442" s="44">
        <v>2439</v>
      </c>
      <c r="C2442" s="44" t="str">
        <f>IF(E2442="","",IF(COUNTIF($G$4:G2442,G2442)=1,MAX($C$4:C2441)+1,""))</f>
        <v/>
      </c>
      <c r="D2442" s="44">
        <v>2439</v>
      </c>
    </row>
    <row r="2443" spans="1:4" x14ac:dyDescent="0.25">
      <c r="A2443" s="44">
        <f>IF(IF(Helper_2!$C$3&lt;&gt;"",COUNTIF(G2443:H2443,"*"&amp;Helper_2!$C$3&amp;"*"),0)&gt;0,MAX($A$4:A2442)+1,0)</f>
        <v>0</v>
      </c>
      <c r="B2443" s="44">
        <v>2440</v>
      </c>
      <c r="C2443" s="44" t="str">
        <f>IF(E2443="","",IF(COUNTIF($G$4:G2443,G2443)=1,MAX($C$4:C2442)+1,""))</f>
        <v/>
      </c>
      <c r="D2443" s="44">
        <v>2440</v>
      </c>
    </row>
    <row r="2444" spans="1:4" x14ac:dyDescent="0.25">
      <c r="A2444" s="44">
        <f>IF(IF(Helper_2!$C$3&lt;&gt;"",COUNTIF(G2444:H2444,"*"&amp;Helper_2!$C$3&amp;"*"),0)&gt;0,MAX($A$4:A2443)+1,0)</f>
        <v>0</v>
      </c>
      <c r="B2444" s="44">
        <v>2441</v>
      </c>
      <c r="C2444" s="44" t="str">
        <f>IF(E2444="","",IF(COUNTIF($G$4:G2444,G2444)=1,MAX($C$4:C2443)+1,""))</f>
        <v/>
      </c>
      <c r="D2444" s="44">
        <v>2441</v>
      </c>
    </row>
    <row r="2445" spans="1:4" x14ac:dyDescent="0.25">
      <c r="A2445" s="44">
        <f>IF(IF(Helper_2!$C$3&lt;&gt;"",COUNTIF(G2445:H2445,"*"&amp;Helper_2!$C$3&amp;"*"),0)&gt;0,MAX($A$4:A2444)+1,0)</f>
        <v>0</v>
      </c>
      <c r="B2445" s="44">
        <v>2442</v>
      </c>
      <c r="C2445" s="44" t="str">
        <f>IF(E2445="","",IF(COUNTIF($G$4:G2445,G2445)=1,MAX($C$4:C2444)+1,""))</f>
        <v/>
      </c>
      <c r="D2445" s="44">
        <v>2442</v>
      </c>
    </row>
    <row r="2446" spans="1:4" x14ac:dyDescent="0.25">
      <c r="A2446" s="44">
        <f>IF(IF(Helper_2!$C$3&lt;&gt;"",COUNTIF(G2446:H2446,"*"&amp;Helper_2!$C$3&amp;"*"),0)&gt;0,MAX($A$4:A2445)+1,0)</f>
        <v>0</v>
      </c>
      <c r="B2446" s="44">
        <v>2443</v>
      </c>
      <c r="C2446" s="44" t="str">
        <f>IF(E2446="","",IF(COUNTIF($G$4:G2446,G2446)=1,MAX($C$4:C2445)+1,""))</f>
        <v/>
      </c>
      <c r="D2446" s="44">
        <v>2443</v>
      </c>
    </row>
    <row r="2447" spans="1:4" x14ac:dyDescent="0.25">
      <c r="A2447" s="44">
        <f>IF(IF(Helper_2!$C$3&lt;&gt;"",COUNTIF(G2447:H2447,"*"&amp;Helper_2!$C$3&amp;"*"),0)&gt;0,MAX($A$4:A2446)+1,0)</f>
        <v>0</v>
      </c>
      <c r="B2447" s="44">
        <v>2444</v>
      </c>
      <c r="C2447" s="44" t="str">
        <f>IF(E2447="","",IF(COUNTIF($G$4:G2447,G2447)=1,MAX($C$4:C2446)+1,""))</f>
        <v/>
      </c>
      <c r="D2447" s="44">
        <v>2444</v>
      </c>
    </row>
    <row r="2448" spans="1:4" x14ac:dyDescent="0.25">
      <c r="A2448" s="44">
        <f>IF(IF(Helper_2!$C$3&lt;&gt;"",COUNTIF(G2448:H2448,"*"&amp;Helper_2!$C$3&amp;"*"),0)&gt;0,MAX($A$4:A2447)+1,0)</f>
        <v>0</v>
      </c>
      <c r="B2448" s="44">
        <v>2445</v>
      </c>
      <c r="C2448" s="44" t="str">
        <f>IF(E2448="","",IF(COUNTIF($G$4:G2448,G2448)=1,MAX($C$4:C2447)+1,""))</f>
        <v/>
      </c>
      <c r="D2448" s="44">
        <v>2445</v>
      </c>
    </row>
    <row r="2449" spans="1:4" x14ac:dyDescent="0.25">
      <c r="A2449" s="44">
        <f>IF(IF(Helper_2!$C$3&lt;&gt;"",COUNTIF(G2449:H2449,"*"&amp;Helper_2!$C$3&amp;"*"),0)&gt;0,MAX($A$4:A2448)+1,0)</f>
        <v>0</v>
      </c>
      <c r="B2449" s="44">
        <v>2446</v>
      </c>
      <c r="C2449" s="44" t="str">
        <f>IF(E2449="","",IF(COUNTIF($G$4:G2449,G2449)=1,MAX($C$4:C2448)+1,""))</f>
        <v/>
      </c>
      <c r="D2449" s="44">
        <v>2446</v>
      </c>
    </row>
    <row r="2450" spans="1:4" x14ac:dyDescent="0.25">
      <c r="A2450" s="44">
        <f>IF(IF(Helper_2!$C$3&lt;&gt;"",COUNTIF(G2450:H2450,"*"&amp;Helper_2!$C$3&amp;"*"),0)&gt;0,MAX($A$4:A2449)+1,0)</f>
        <v>0</v>
      </c>
      <c r="B2450" s="44">
        <v>2447</v>
      </c>
      <c r="C2450" s="44" t="str">
        <f>IF(E2450="","",IF(COUNTIF($G$4:G2450,G2450)=1,MAX($C$4:C2449)+1,""))</f>
        <v/>
      </c>
      <c r="D2450" s="44">
        <v>2447</v>
      </c>
    </row>
    <row r="2451" spans="1:4" x14ac:dyDescent="0.25">
      <c r="A2451" s="44">
        <f>IF(IF(Helper_2!$C$3&lt;&gt;"",COUNTIF(G2451:H2451,"*"&amp;Helper_2!$C$3&amp;"*"),0)&gt;0,MAX($A$4:A2450)+1,0)</f>
        <v>0</v>
      </c>
      <c r="B2451" s="44">
        <v>2448</v>
      </c>
      <c r="C2451" s="44" t="str">
        <f>IF(E2451="","",IF(COUNTIF($G$4:G2451,G2451)=1,MAX($C$4:C2450)+1,""))</f>
        <v/>
      </c>
      <c r="D2451" s="44">
        <v>2448</v>
      </c>
    </row>
    <row r="2452" spans="1:4" x14ac:dyDescent="0.25">
      <c r="A2452" s="44">
        <f>IF(IF(Helper_2!$C$3&lt;&gt;"",COUNTIF(G2452:H2452,"*"&amp;Helper_2!$C$3&amp;"*"),0)&gt;0,MAX($A$4:A2451)+1,0)</f>
        <v>0</v>
      </c>
      <c r="B2452" s="44">
        <v>2449</v>
      </c>
      <c r="C2452" s="44" t="str">
        <f>IF(E2452="","",IF(COUNTIF($G$4:G2452,G2452)=1,MAX($C$4:C2451)+1,""))</f>
        <v/>
      </c>
      <c r="D2452" s="44">
        <v>2449</v>
      </c>
    </row>
    <row r="2453" spans="1:4" x14ac:dyDescent="0.25">
      <c r="A2453" s="44">
        <f>IF(IF(Helper_2!$C$3&lt;&gt;"",COUNTIF(G2453:H2453,"*"&amp;Helper_2!$C$3&amp;"*"),0)&gt;0,MAX($A$4:A2452)+1,0)</f>
        <v>0</v>
      </c>
      <c r="B2453" s="44">
        <v>2450</v>
      </c>
      <c r="C2453" s="44" t="str">
        <f>IF(E2453="","",IF(COUNTIF($G$4:G2453,G2453)=1,MAX($C$4:C2452)+1,""))</f>
        <v/>
      </c>
      <c r="D2453" s="44">
        <v>2450</v>
      </c>
    </row>
    <row r="2454" spans="1:4" x14ac:dyDescent="0.25">
      <c r="A2454" s="44">
        <f>IF(IF(Helper_2!$C$3&lt;&gt;"",COUNTIF(G2454:H2454,"*"&amp;Helper_2!$C$3&amp;"*"),0)&gt;0,MAX($A$4:A2453)+1,0)</f>
        <v>0</v>
      </c>
      <c r="B2454" s="44">
        <v>2451</v>
      </c>
      <c r="C2454" s="44" t="str">
        <f>IF(E2454="","",IF(COUNTIF($G$4:G2454,G2454)=1,MAX($C$4:C2453)+1,""))</f>
        <v/>
      </c>
      <c r="D2454" s="44">
        <v>2451</v>
      </c>
    </row>
    <row r="2455" spans="1:4" x14ac:dyDescent="0.25">
      <c r="A2455" s="44">
        <f>IF(IF(Helper_2!$C$3&lt;&gt;"",COUNTIF(G2455:H2455,"*"&amp;Helper_2!$C$3&amp;"*"),0)&gt;0,MAX($A$4:A2454)+1,0)</f>
        <v>0</v>
      </c>
      <c r="B2455" s="44">
        <v>2452</v>
      </c>
      <c r="C2455" s="44" t="str">
        <f>IF(E2455="","",IF(COUNTIF($G$4:G2455,G2455)=1,MAX($C$4:C2454)+1,""))</f>
        <v/>
      </c>
      <c r="D2455" s="44">
        <v>2452</v>
      </c>
    </row>
    <row r="2456" spans="1:4" x14ac:dyDescent="0.25">
      <c r="A2456" s="44">
        <f>IF(IF(Helper_2!$C$3&lt;&gt;"",COUNTIF(G2456:H2456,"*"&amp;Helper_2!$C$3&amp;"*"),0)&gt;0,MAX($A$4:A2455)+1,0)</f>
        <v>0</v>
      </c>
      <c r="B2456" s="44">
        <v>2453</v>
      </c>
      <c r="C2456" s="44" t="str">
        <f>IF(E2456="","",IF(COUNTIF($G$4:G2456,G2456)=1,MAX($C$4:C2455)+1,""))</f>
        <v/>
      </c>
      <c r="D2456" s="44">
        <v>2453</v>
      </c>
    </row>
    <row r="2457" spans="1:4" x14ac:dyDescent="0.25">
      <c r="A2457" s="44">
        <f>IF(IF(Helper_2!$C$3&lt;&gt;"",COUNTIF(G2457:H2457,"*"&amp;Helper_2!$C$3&amp;"*"),0)&gt;0,MAX($A$4:A2456)+1,0)</f>
        <v>0</v>
      </c>
      <c r="B2457" s="44">
        <v>2454</v>
      </c>
      <c r="C2457" s="44" t="str">
        <f>IF(E2457="","",IF(COUNTIF($G$4:G2457,G2457)=1,MAX($C$4:C2456)+1,""))</f>
        <v/>
      </c>
      <c r="D2457" s="44">
        <v>2454</v>
      </c>
    </row>
    <row r="2458" spans="1:4" x14ac:dyDescent="0.25">
      <c r="A2458" s="44">
        <f>IF(IF(Helper_2!$C$3&lt;&gt;"",COUNTIF(G2458:H2458,"*"&amp;Helper_2!$C$3&amp;"*"),0)&gt;0,MAX($A$4:A2457)+1,0)</f>
        <v>0</v>
      </c>
      <c r="B2458" s="44">
        <v>2455</v>
      </c>
      <c r="C2458" s="44" t="str">
        <f>IF(E2458="","",IF(COUNTIF($G$4:G2458,G2458)=1,MAX($C$4:C2457)+1,""))</f>
        <v/>
      </c>
      <c r="D2458" s="44">
        <v>2455</v>
      </c>
    </row>
    <row r="2459" spans="1:4" x14ac:dyDescent="0.25">
      <c r="A2459" s="44">
        <f>IF(IF(Helper_2!$C$3&lt;&gt;"",COUNTIF(G2459:H2459,"*"&amp;Helper_2!$C$3&amp;"*"),0)&gt;0,MAX($A$4:A2458)+1,0)</f>
        <v>0</v>
      </c>
      <c r="B2459" s="44">
        <v>2456</v>
      </c>
      <c r="C2459" s="44" t="str">
        <f>IF(E2459="","",IF(COUNTIF($G$4:G2459,G2459)=1,MAX($C$4:C2458)+1,""))</f>
        <v/>
      </c>
      <c r="D2459" s="44">
        <v>2456</v>
      </c>
    </row>
    <row r="2460" spans="1:4" x14ac:dyDescent="0.25">
      <c r="A2460" s="44">
        <f>IF(IF(Helper_2!$C$3&lt;&gt;"",COUNTIF(G2460:H2460,"*"&amp;Helper_2!$C$3&amp;"*"),0)&gt;0,MAX($A$4:A2459)+1,0)</f>
        <v>0</v>
      </c>
      <c r="B2460" s="44">
        <v>2457</v>
      </c>
      <c r="C2460" s="44" t="str">
        <f>IF(E2460="","",IF(COUNTIF($G$4:G2460,G2460)=1,MAX($C$4:C2459)+1,""))</f>
        <v/>
      </c>
      <c r="D2460" s="44">
        <v>2457</v>
      </c>
    </row>
    <row r="2461" spans="1:4" x14ac:dyDescent="0.25">
      <c r="A2461" s="44">
        <f>IF(IF(Helper_2!$C$3&lt;&gt;"",COUNTIF(G2461:H2461,"*"&amp;Helper_2!$C$3&amp;"*"),0)&gt;0,MAX($A$4:A2460)+1,0)</f>
        <v>0</v>
      </c>
      <c r="B2461" s="44">
        <v>2458</v>
      </c>
      <c r="C2461" s="44" t="str">
        <f>IF(E2461="","",IF(COUNTIF($G$4:G2461,G2461)=1,MAX($C$4:C2460)+1,""))</f>
        <v/>
      </c>
      <c r="D2461" s="44">
        <v>2458</v>
      </c>
    </row>
    <row r="2462" spans="1:4" x14ac:dyDescent="0.25">
      <c r="A2462" s="44">
        <f>IF(IF(Helper_2!$C$3&lt;&gt;"",COUNTIF(G2462:H2462,"*"&amp;Helper_2!$C$3&amp;"*"),0)&gt;0,MAX($A$4:A2461)+1,0)</f>
        <v>0</v>
      </c>
      <c r="B2462" s="44">
        <v>2459</v>
      </c>
      <c r="C2462" s="44" t="str">
        <f>IF(E2462="","",IF(COUNTIF($G$4:G2462,G2462)=1,MAX($C$4:C2461)+1,""))</f>
        <v/>
      </c>
      <c r="D2462" s="44">
        <v>2459</v>
      </c>
    </row>
    <row r="2463" spans="1:4" x14ac:dyDescent="0.25">
      <c r="A2463" s="44">
        <f>IF(IF(Helper_2!$C$3&lt;&gt;"",COUNTIF(G2463:H2463,"*"&amp;Helper_2!$C$3&amp;"*"),0)&gt;0,MAX($A$4:A2462)+1,0)</f>
        <v>0</v>
      </c>
      <c r="B2463" s="44">
        <v>2460</v>
      </c>
      <c r="C2463" s="44" t="str">
        <f>IF(E2463="","",IF(COUNTIF($G$4:G2463,G2463)=1,MAX($C$4:C2462)+1,""))</f>
        <v/>
      </c>
      <c r="D2463" s="44">
        <v>2460</v>
      </c>
    </row>
    <row r="2464" spans="1:4" x14ac:dyDescent="0.25">
      <c r="A2464" s="44">
        <f>IF(IF(Helper_2!$C$3&lt;&gt;"",COUNTIF(G2464:H2464,"*"&amp;Helper_2!$C$3&amp;"*"),0)&gt;0,MAX($A$4:A2463)+1,0)</f>
        <v>0</v>
      </c>
      <c r="B2464" s="44">
        <v>2461</v>
      </c>
      <c r="C2464" s="44" t="str">
        <f>IF(E2464="","",IF(COUNTIF($G$4:G2464,G2464)=1,MAX($C$4:C2463)+1,""))</f>
        <v/>
      </c>
      <c r="D2464" s="44">
        <v>2461</v>
      </c>
    </row>
    <row r="2465" spans="1:4" x14ac:dyDescent="0.25">
      <c r="A2465" s="44">
        <f>IF(IF(Helper_2!$C$3&lt;&gt;"",COUNTIF(G2465:H2465,"*"&amp;Helper_2!$C$3&amp;"*"),0)&gt;0,MAX($A$4:A2464)+1,0)</f>
        <v>0</v>
      </c>
      <c r="B2465" s="44">
        <v>2462</v>
      </c>
      <c r="C2465" s="44" t="str">
        <f>IF(E2465="","",IF(COUNTIF($G$4:G2465,G2465)=1,MAX($C$4:C2464)+1,""))</f>
        <v/>
      </c>
      <c r="D2465" s="44">
        <v>2462</v>
      </c>
    </row>
    <row r="2466" spans="1:4" x14ac:dyDescent="0.25">
      <c r="A2466" s="44">
        <f>IF(IF(Helper_2!$C$3&lt;&gt;"",COUNTIF(G2466:H2466,"*"&amp;Helper_2!$C$3&amp;"*"),0)&gt;0,MAX($A$4:A2465)+1,0)</f>
        <v>0</v>
      </c>
      <c r="B2466" s="44">
        <v>2463</v>
      </c>
      <c r="C2466" s="44" t="str">
        <f>IF(E2466="","",IF(COUNTIF($G$4:G2466,G2466)=1,MAX($C$4:C2465)+1,""))</f>
        <v/>
      </c>
      <c r="D2466" s="44">
        <v>2463</v>
      </c>
    </row>
    <row r="2467" spans="1:4" x14ac:dyDescent="0.25">
      <c r="A2467" s="44">
        <f>IF(IF(Helper_2!$C$3&lt;&gt;"",COUNTIF(G2467:H2467,"*"&amp;Helper_2!$C$3&amp;"*"),0)&gt;0,MAX($A$4:A2466)+1,0)</f>
        <v>0</v>
      </c>
      <c r="B2467" s="44">
        <v>2464</v>
      </c>
      <c r="C2467" s="44" t="str">
        <f>IF(E2467="","",IF(COUNTIF($G$4:G2467,G2467)=1,MAX($C$4:C2466)+1,""))</f>
        <v/>
      </c>
      <c r="D2467" s="44">
        <v>2464</v>
      </c>
    </row>
    <row r="2468" spans="1:4" x14ac:dyDescent="0.25">
      <c r="A2468" s="44">
        <f>IF(IF(Helper_2!$C$3&lt;&gt;"",COUNTIF(G2468:H2468,"*"&amp;Helper_2!$C$3&amp;"*"),0)&gt;0,MAX($A$4:A2467)+1,0)</f>
        <v>0</v>
      </c>
      <c r="B2468" s="44">
        <v>2465</v>
      </c>
      <c r="C2468" s="44" t="str">
        <f>IF(E2468="","",IF(COUNTIF($G$4:G2468,G2468)=1,MAX($C$4:C2467)+1,""))</f>
        <v/>
      </c>
      <c r="D2468" s="44">
        <v>2465</v>
      </c>
    </row>
    <row r="2469" spans="1:4" x14ac:dyDescent="0.25">
      <c r="A2469" s="44">
        <f>IF(IF(Helper_2!$C$3&lt;&gt;"",COUNTIF(G2469:H2469,"*"&amp;Helper_2!$C$3&amp;"*"),0)&gt;0,MAX($A$4:A2468)+1,0)</f>
        <v>0</v>
      </c>
      <c r="B2469" s="44">
        <v>2466</v>
      </c>
      <c r="C2469" s="44" t="str">
        <f>IF(E2469="","",IF(COUNTIF($G$4:G2469,G2469)=1,MAX($C$4:C2468)+1,""))</f>
        <v/>
      </c>
      <c r="D2469" s="44">
        <v>2466</v>
      </c>
    </row>
    <row r="2470" spans="1:4" x14ac:dyDescent="0.25">
      <c r="A2470" s="44">
        <f>IF(IF(Helper_2!$C$3&lt;&gt;"",COUNTIF(G2470:H2470,"*"&amp;Helper_2!$C$3&amp;"*"),0)&gt;0,MAX($A$4:A2469)+1,0)</f>
        <v>0</v>
      </c>
      <c r="B2470" s="44">
        <v>2467</v>
      </c>
      <c r="C2470" s="44" t="str">
        <f>IF(E2470="","",IF(COUNTIF($G$4:G2470,G2470)=1,MAX($C$4:C2469)+1,""))</f>
        <v/>
      </c>
      <c r="D2470" s="44">
        <v>2467</v>
      </c>
    </row>
    <row r="2471" spans="1:4" x14ac:dyDescent="0.25">
      <c r="A2471" s="44">
        <f>IF(IF(Helper_2!$C$3&lt;&gt;"",COUNTIF(G2471:H2471,"*"&amp;Helper_2!$C$3&amp;"*"),0)&gt;0,MAX($A$4:A2470)+1,0)</f>
        <v>0</v>
      </c>
      <c r="B2471" s="44">
        <v>2468</v>
      </c>
      <c r="C2471" s="44" t="str">
        <f>IF(E2471="","",IF(COUNTIF($G$4:G2471,G2471)=1,MAX($C$4:C2470)+1,""))</f>
        <v/>
      </c>
      <c r="D2471" s="44">
        <v>2468</v>
      </c>
    </row>
    <row r="2472" spans="1:4" x14ac:dyDescent="0.25">
      <c r="A2472" s="44">
        <f>IF(IF(Helper_2!$C$3&lt;&gt;"",COUNTIF(G2472:H2472,"*"&amp;Helper_2!$C$3&amp;"*"),0)&gt;0,MAX($A$4:A2471)+1,0)</f>
        <v>0</v>
      </c>
      <c r="B2472" s="44">
        <v>2469</v>
      </c>
      <c r="C2472" s="44" t="str">
        <f>IF(E2472="","",IF(COUNTIF($G$4:G2472,G2472)=1,MAX($C$4:C2471)+1,""))</f>
        <v/>
      </c>
      <c r="D2472" s="44">
        <v>2469</v>
      </c>
    </row>
    <row r="2473" spans="1:4" x14ac:dyDescent="0.25">
      <c r="A2473" s="44">
        <f>IF(IF(Helper_2!$C$3&lt;&gt;"",COUNTIF(G2473:H2473,"*"&amp;Helper_2!$C$3&amp;"*"),0)&gt;0,MAX($A$4:A2472)+1,0)</f>
        <v>0</v>
      </c>
      <c r="B2473" s="44">
        <v>2470</v>
      </c>
      <c r="C2473" s="44" t="str">
        <f>IF(E2473="","",IF(COUNTIF($G$4:G2473,G2473)=1,MAX($C$4:C2472)+1,""))</f>
        <v/>
      </c>
      <c r="D2473" s="44">
        <v>2470</v>
      </c>
    </row>
    <row r="2474" spans="1:4" x14ac:dyDescent="0.25">
      <c r="A2474" s="44">
        <f>IF(IF(Helper_2!$C$3&lt;&gt;"",COUNTIF(G2474:H2474,"*"&amp;Helper_2!$C$3&amp;"*"),0)&gt;0,MAX($A$4:A2473)+1,0)</f>
        <v>0</v>
      </c>
      <c r="B2474" s="44">
        <v>2471</v>
      </c>
      <c r="C2474" s="44" t="str">
        <f>IF(E2474="","",IF(COUNTIF($G$4:G2474,G2474)=1,MAX($C$4:C2473)+1,""))</f>
        <v/>
      </c>
      <c r="D2474" s="44">
        <v>2471</v>
      </c>
    </row>
    <row r="2475" spans="1:4" x14ac:dyDescent="0.25">
      <c r="A2475" s="44">
        <f>IF(IF(Helper_2!$C$3&lt;&gt;"",COUNTIF(G2475:H2475,"*"&amp;Helper_2!$C$3&amp;"*"),0)&gt;0,MAX($A$4:A2474)+1,0)</f>
        <v>0</v>
      </c>
      <c r="B2475" s="44">
        <v>2472</v>
      </c>
      <c r="C2475" s="44" t="str">
        <f>IF(E2475="","",IF(COUNTIF($G$4:G2475,G2475)=1,MAX($C$4:C2474)+1,""))</f>
        <v/>
      </c>
      <c r="D2475" s="44">
        <v>2472</v>
      </c>
    </row>
    <row r="2476" spans="1:4" x14ac:dyDescent="0.25">
      <c r="A2476" s="44">
        <f>IF(IF(Helper_2!$C$3&lt;&gt;"",COUNTIF(G2476:H2476,"*"&amp;Helper_2!$C$3&amp;"*"),0)&gt;0,MAX($A$4:A2475)+1,0)</f>
        <v>0</v>
      </c>
      <c r="B2476" s="44">
        <v>2473</v>
      </c>
      <c r="C2476" s="44" t="str">
        <f>IF(E2476="","",IF(COUNTIF($G$4:G2476,G2476)=1,MAX($C$4:C2475)+1,""))</f>
        <v/>
      </c>
      <c r="D2476" s="44">
        <v>2473</v>
      </c>
    </row>
    <row r="2477" spans="1:4" x14ac:dyDescent="0.25">
      <c r="A2477" s="44">
        <f>IF(IF(Helper_2!$C$3&lt;&gt;"",COUNTIF(G2477:H2477,"*"&amp;Helper_2!$C$3&amp;"*"),0)&gt;0,MAX($A$4:A2476)+1,0)</f>
        <v>0</v>
      </c>
      <c r="B2477" s="44">
        <v>2474</v>
      </c>
      <c r="C2477" s="44" t="str">
        <f>IF(E2477="","",IF(COUNTIF($G$4:G2477,G2477)=1,MAX($C$4:C2476)+1,""))</f>
        <v/>
      </c>
      <c r="D2477" s="44">
        <v>2474</v>
      </c>
    </row>
    <row r="2478" spans="1:4" x14ac:dyDescent="0.25">
      <c r="A2478" s="44">
        <f>IF(IF(Helper_2!$C$3&lt;&gt;"",COUNTIF(G2478:H2478,"*"&amp;Helper_2!$C$3&amp;"*"),0)&gt;0,MAX($A$4:A2477)+1,0)</f>
        <v>0</v>
      </c>
      <c r="B2478" s="44">
        <v>2475</v>
      </c>
      <c r="C2478" s="44" t="str">
        <f>IF(E2478="","",IF(COUNTIF($G$4:G2478,G2478)=1,MAX($C$4:C2477)+1,""))</f>
        <v/>
      </c>
      <c r="D2478" s="44">
        <v>2475</v>
      </c>
    </row>
    <row r="2479" spans="1:4" x14ac:dyDescent="0.25">
      <c r="A2479" s="44">
        <f>IF(IF(Helper_2!$C$3&lt;&gt;"",COUNTIF(G2479:H2479,"*"&amp;Helper_2!$C$3&amp;"*"),0)&gt;0,MAX($A$4:A2478)+1,0)</f>
        <v>0</v>
      </c>
      <c r="B2479" s="44">
        <v>2476</v>
      </c>
      <c r="C2479" s="44" t="str">
        <f>IF(E2479="","",IF(COUNTIF($G$4:G2479,G2479)=1,MAX($C$4:C2478)+1,""))</f>
        <v/>
      </c>
      <c r="D2479" s="44">
        <v>2476</v>
      </c>
    </row>
    <row r="2480" spans="1:4" x14ac:dyDescent="0.25">
      <c r="A2480" s="44">
        <f>IF(IF(Helper_2!$C$3&lt;&gt;"",COUNTIF(G2480:H2480,"*"&amp;Helper_2!$C$3&amp;"*"),0)&gt;0,MAX($A$4:A2479)+1,0)</f>
        <v>0</v>
      </c>
      <c r="B2480" s="44">
        <v>2477</v>
      </c>
      <c r="C2480" s="44" t="str">
        <f>IF(E2480="","",IF(COUNTIF($G$4:G2480,G2480)=1,MAX($C$4:C2479)+1,""))</f>
        <v/>
      </c>
      <c r="D2480" s="44">
        <v>2477</v>
      </c>
    </row>
    <row r="2481" spans="1:4" x14ac:dyDescent="0.25">
      <c r="A2481" s="44">
        <f>IF(IF(Helper_2!$C$3&lt;&gt;"",COUNTIF(G2481:H2481,"*"&amp;Helper_2!$C$3&amp;"*"),0)&gt;0,MAX($A$4:A2480)+1,0)</f>
        <v>0</v>
      </c>
      <c r="B2481" s="44">
        <v>2478</v>
      </c>
      <c r="C2481" s="44" t="str">
        <f>IF(E2481="","",IF(COUNTIF($G$4:G2481,G2481)=1,MAX($C$4:C2480)+1,""))</f>
        <v/>
      </c>
      <c r="D2481" s="44">
        <v>2478</v>
      </c>
    </row>
    <row r="2482" spans="1:4" x14ac:dyDescent="0.25">
      <c r="A2482" s="44">
        <f>IF(IF(Helper_2!$C$3&lt;&gt;"",COUNTIF(G2482:H2482,"*"&amp;Helper_2!$C$3&amp;"*"),0)&gt;0,MAX($A$4:A2481)+1,0)</f>
        <v>0</v>
      </c>
      <c r="B2482" s="44">
        <v>2479</v>
      </c>
      <c r="C2482" s="44" t="str">
        <f>IF(E2482="","",IF(COUNTIF($G$4:G2482,G2482)=1,MAX($C$4:C2481)+1,""))</f>
        <v/>
      </c>
      <c r="D2482" s="44">
        <v>2479</v>
      </c>
    </row>
    <row r="2483" spans="1:4" x14ac:dyDescent="0.25">
      <c r="A2483" s="44">
        <f>IF(IF(Helper_2!$C$3&lt;&gt;"",COUNTIF(G2483:H2483,"*"&amp;Helper_2!$C$3&amp;"*"),0)&gt;0,MAX($A$4:A2482)+1,0)</f>
        <v>0</v>
      </c>
      <c r="B2483" s="44">
        <v>2480</v>
      </c>
      <c r="C2483" s="44" t="str">
        <f>IF(E2483="","",IF(COUNTIF($G$4:G2483,G2483)=1,MAX($C$4:C2482)+1,""))</f>
        <v/>
      </c>
      <c r="D2483" s="44">
        <v>2480</v>
      </c>
    </row>
    <row r="2484" spans="1:4" x14ac:dyDescent="0.25">
      <c r="A2484" s="44">
        <f>IF(IF(Helper_2!$C$3&lt;&gt;"",COUNTIF(G2484:H2484,"*"&amp;Helper_2!$C$3&amp;"*"),0)&gt;0,MAX($A$4:A2483)+1,0)</f>
        <v>0</v>
      </c>
      <c r="B2484" s="44">
        <v>2481</v>
      </c>
      <c r="C2484" s="44" t="str">
        <f>IF(E2484="","",IF(COUNTIF($G$4:G2484,G2484)=1,MAX($C$4:C2483)+1,""))</f>
        <v/>
      </c>
      <c r="D2484" s="44">
        <v>2481</v>
      </c>
    </row>
    <row r="2485" spans="1:4" x14ac:dyDescent="0.25">
      <c r="A2485" s="44">
        <f>IF(IF(Helper_2!$C$3&lt;&gt;"",COUNTIF(G2485:H2485,"*"&amp;Helper_2!$C$3&amp;"*"),0)&gt;0,MAX($A$4:A2484)+1,0)</f>
        <v>0</v>
      </c>
      <c r="B2485" s="44">
        <v>2482</v>
      </c>
      <c r="C2485" s="44" t="str">
        <f>IF(E2485="","",IF(COUNTIF($G$4:G2485,G2485)=1,MAX($C$4:C2484)+1,""))</f>
        <v/>
      </c>
      <c r="D2485" s="44">
        <v>2482</v>
      </c>
    </row>
    <row r="2486" spans="1:4" x14ac:dyDescent="0.25">
      <c r="A2486" s="44">
        <f>IF(IF(Helper_2!$C$3&lt;&gt;"",COUNTIF(G2486:H2486,"*"&amp;Helper_2!$C$3&amp;"*"),0)&gt;0,MAX($A$4:A2485)+1,0)</f>
        <v>0</v>
      </c>
      <c r="B2486" s="44">
        <v>2483</v>
      </c>
      <c r="C2486" s="44" t="str">
        <f>IF(E2486="","",IF(COUNTIF($G$4:G2486,G2486)=1,MAX($C$4:C2485)+1,""))</f>
        <v/>
      </c>
      <c r="D2486" s="44">
        <v>2483</v>
      </c>
    </row>
    <row r="2487" spans="1:4" x14ac:dyDescent="0.25">
      <c r="A2487" s="44">
        <f>IF(IF(Helper_2!$C$3&lt;&gt;"",COUNTIF(G2487:H2487,"*"&amp;Helper_2!$C$3&amp;"*"),0)&gt;0,MAX($A$4:A2486)+1,0)</f>
        <v>0</v>
      </c>
      <c r="B2487" s="44">
        <v>2484</v>
      </c>
      <c r="C2487" s="44" t="str">
        <f>IF(E2487="","",IF(COUNTIF($G$4:G2487,G2487)=1,MAX($C$4:C2486)+1,""))</f>
        <v/>
      </c>
      <c r="D2487" s="44">
        <v>2484</v>
      </c>
    </row>
    <row r="2488" spans="1:4" x14ac:dyDescent="0.25">
      <c r="A2488" s="44">
        <f>IF(IF(Helper_2!$C$3&lt;&gt;"",COUNTIF(G2488:H2488,"*"&amp;Helper_2!$C$3&amp;"*"),0)&gt;0,MAX($A$4:A2487)+1,0)</f>
        <v>0</v>
      </c>
      <c r="B2488" s="44">
        <v>2485</v>
      </c>
      <c r="C2488" s="44" t="str">
        <f>IF(E2488="","",IF(COUNTIF($G$4:G2488,G2488)=1,MAX($C$4:C2487)+1,""))</f>
        <v/>
      </c>
      <c r="D2488" s="44">
        <v>2485</v>
      </c>
    </row>
    <row r="2489" spans="1:4" x14ac:dyDescent="0.25">
      <c r="A2489" s="44">
        <f>IF(IF(Helper_2!$C$3&lt;&gt;"",COUNTIF(G2489:H2489,"*"&amp;Helper_2!$C$3&amp;"*"),0)&gt;0,MAX($A$4:A2488)+1,0)</f>
        <v>0</v>
      </c>
      <c r="B2489" s="44">
        <v>2486</v>
      </c>
      <c r="C2489" s="44" t="str">
        <f>IF(E2489="","",IF(COUNTIF($G$4:G2489,G2489)=1,MAX($C$4:C2488)+1,""))</f>
        <v/>
      </c>
      <c r="D2489" s="44">
        <v>2486</v>
      </c>
    </row>
    <row r="2490" spans="1:4" x14ac:dyDescent="0.25">
      <c r="A2490" s="44">
        <f>IF(IF(Helper_2!$C$3&lt;&gt;"",COUNTIF(G2490:H2490,"*"&amp;Helper_2!$C$3&amp;"*"),0)&gt;0,MAX($A$4:A2489)+1,0)</f>
        <v>0</v>
      </c>
      <c r="B2490" s="44">
        <v>2487</v>
      </c>
      <c r="C2490" s="44" t="str">
        <f>IF(E2490="","",IF(COUNTIF($G$4:G2490,G2490)=1,MAX($C$4:C2489)+1,""))</f>
        <v/>
      </c>
      <c r="D2490" s="44">
        <v>2487</v>
      </c>
    </row>
    <row r="2491" spans="1:4" x14ac:dyDescent="0.25">
      <c r="A2491" s="44">
        <f>IF(IF(Helper_2!$C$3&lt;&gt;"",COUNTIF(G2491:H2491,"*"&amp;Helper_2!$C$3&amp;"*"),0)&gt;0,MAX($A$4:A2490)+1,0)</f>
        <v>0</v>
      </c>
      <c r="B2491" s="44">
        <v>2488</v>
      </c>
      <c r="C2491" s="44" t="str">
        <f>IF(E2491="","",IF(COUNTIF($G$4:G2491,G2491)=1,MAX($C$4:C2490)+1,""))</f>
        <v/>
      </c>
      <c r="D2491" s="44">
        <v>2488</v>
      </c>
    </row>
    <row r="2492" spans="1:4" x14ac:dyDescent="0.25">
      <c r="A2492" s="44">
        <f>IF(IF(Helper_2!$C$3&lt;&gt;"",COUNTIF(G2492:H2492,"*"&amp;Helper_2!$C$3&amp;"*"),0)&gt;0,MAX($A$4:A2491)+1,0)</f>
        <v>0</v>
      </c>
      <c r="B2492" s="44">
        <v>2489</v>
      </c>
      <c r="C2492" s="44" t="str">
        <f>IF(E2492="","",IF(COUNTIF($G$4:G2492,G2492)=1,MAX($C$4:C2491)+1,""))</f>
        <v/>
      </c>
      <c r="D2492" s="44">
        <v>2489</v>
      </c>
    </row>
    <row r="2493" spans="1:4" x14ac:dyDescent="0.25">
      <c r="A2493" s="44">
        <f>IF(IF(Helper_2!$C$3&lt;&gt;"",COUNTIF(G2493:H2493,"*"&amp;Helper_2!$C$3&amp;"*"),0)&gt;0,MAX($A$4:A2492)+1,0)</f>
        <v>0</v>
      </c>
      <c r="B2493" s="44">
        <v>2490</v>
      </c>
      <c r="C2493" s="44" t="str">
        <f>IF(E2493="","",IF(COUNTIF($G$4:G2493,G2493)=1,MAX($C$4:C2492)+1,""))</f>
        <v/>
      </c>
      <c r="D2493" s="44">
        <v>2490</v>
      </c>
    </row>
    <row r="2494" spans="1:4" x14ac:dyDescent="0.25">
      <c r="A2494" s="44">
        <f>IF(IF(Helper_2!$C$3&lt;&gt;"",COUNTIF(G2494:H2494,"*"&amp;Helper_2!$C$3&amp;"*"),0)&gt;0,MAX($A$4:A2493)+1,0)</f>
        <v>0</v>
      </c>
      <c r="B2494" s="44">
        <v>2491</v>
      </c>
      <c r="C2494" s="44" t="str">
        <f>IF(E2494="","",IF(COUNTIF($G$4:G2494,G2494)=1,MAX($C$4:C2493)+1,""))</f>
        <v/>
      </c>
      <c r="D2494" s="44">
        <v>2491</v>
      </c>
    </row>
    <row r="2495" spans="1:4" x14ac:dyDescent="0.25">
      <c r="A2495" s="44">
        <f>IF(IF(Helper_2!$C$3&lt;&gt;"",COUNTIF(G2495:H2495,"*"&amp;Helper_2!$C$3&amp;"*"),0)&gt;0,MAX($A$4:A2494)+1,0)</f>
        <v>0</v>
      </c>
      <c r="B2495" s="44">
        <v>2492</v>
      </c>
      <c r="C2495" s="44" t="str">
        <f>IF(E2495="","",IF(COUNTIF($G$4:G2495,G2495)=1,MAX($C$4:C2494)+1,""))</f>
        <v/>
      </c>
      <c r="D2495" s="44">
        <v>2492</v>
      </c>
    </row>
    <row r="2496" spans="1:4" x14ac:dyDescent="0.25">
      <c r="A2496" s="44">
        <f>IF(IF(Helper_2!$C$3&lt;&gt;"",COUNTIF(G2496:H2496,"*"&amp;Helper_2!$C$3&amp;"*"),0)&gt;0,MAX($A$4:A2495)+1,0)</f>
        <v>0</v>
      </c>
      <c r="B2496" s="44">
        <v>2493</v>
      </c>
      <c r="C2496" s="44" t="str">
        <f>IF(E2496="","",IF(COUNTIF($G$4:G2496,G2496)=1,MAX($C$4:C2495)+1,""))</f>
        <v/>
      </c>
      <c r="D2496" s="44">
        <v>2493</v>
      </c>
    </row>
    <row r="2497" spans="1:4" x14ac:dyDescent="0.25">
      <c r="A2497" s="44">
        <f>IF(IF(Helper_2!$C$3&lt;&gt;"",COUNTIF(G2497:H2497,"*"&amp;Helper_2!$C$3&amp;"*"),0)&gt;0,MAX($A$4:A2496)+1,0)</f>
        <v>0</v>
      </c>
      <c r="B2497" s="44">
        <v>2494</v>
      </c>
      <c r="C2497" s="44" t="str">
        <f>IF(E2497="","",IF(COUNTIF($G$4:G2497,G2497)=1,MAX($C$4:C2496)+1,""))</f>
        <v/>
      </c>
      <c r="D2497" s="44">
        <v>2494</v>
      </c>
    </row>
    <row r="2498" spans="1:4" x14ac:dyDescent="0.25">
      <c r="A2498" s="44">
        <f>IF(IF(Helper_2!$C$3&lt;&gt;"",COUNTIF(G2498:H2498,"*"&amp;Helper_2!$C$3&amp;"*"),0)&gt;0,MAX($A$4:A2497)+1,0)</f>
        <v>0</v>
      </c>
      <c r="B2498" s="44">
        <v>2495</v>
      </c>
      <c r="C2498" s="44" t="str">
        <f>IF(E2498="","",IF(COUNTIF($G$4:G2498,G2498)=1,MAX($C$4:C2497)+1,""))</f>
        <v/>
      </c>
      <c r="D2498" s="44">
        <v>2495</v>
      </c>
    </row>
    <row r="2499" spans="1:4" x14ac:dyDescent="0.25">
      <c r="A2499" s="44">
        <f>IF(IF(Helper_2!$C$3&lt;&gt;"",COUNTIF(G2499:H2499,"*"&amp;Helper_2!$C$3&amp;"*"),0)&gt;0,MAX($A$4:A2498)+1,0)</f>
        <v>0</v>
      </c>
      <c r="B2499" s="44">
        <v>2496</v>
      </c>
      <c r="C2499" s="44" t="str">
        <f>IF(E2499="","",IF(COUNTIF($G$4:G2499,G2499)=1,MAX($C$4:C2498)+1,""))</f>
        <v/>
      </c>
      <c r="D2499" s="44">
        <v>2496</v>
      </c>
    </row>
    <row r="2500" spans="1:4" x14ac:dyDescent="0.25">
      <c r="A2500" s="44">
        <f>IF(IF(Helper_2!$C$3&lt;&gt;"",COUNTIF(G2500:H2500,"*"&amp;Helper_2!$C$3&amp;"*"),0)&gt;0,MAX($A$4:A2499)+1,0)</f>
        <v>0</v>
      </c>
      <c r="B2500" s="44">
        <v>2497</v>
      </c>
      <c r="C2500" s="44" t="str">
        <f>IF(E2500="","",IF(COUNTIF($G$4:G2500,G2500)=1,MAX($C$4:C2499)+1,""))</f>
        <v/>
      </c>
      <c r="D2500" s="44">
        <v>2497</v>
      </c>
    </row>
    <row r="2501" spans="1:4" x14ac:dyDescent="0.25">
      <c r="A2501" s="44">
        <f>IF(IF(Helper_2!$C$3&lt;&gt;"",COUNTIF(G2501:H2501,"*"&amp;Helper_2!$C$3&amp;"*"),0)&gt;0,MAX($A$4:A2500)+1,0)</f>
        <v>0</v>
      </c>
      <c r="B2501" s="44">
        <v>2498</v>
      </c>
      <c r="C2501" s="44" t="str">
        <f>IF(E2501="","",IF(COUNTIF($G$4:G2501,G2501)=1,MAX($C$4:C2500)+1,""))</f>
        <v/>
      </c>
      <c r="D2501" s="44">
        <v>2498</v>
      </c>
    </row>
    <row r="2502" spans="1:4" x14ac:dyDescent="0.25">
      <c r="A2502" s="44">
        <f>IF(IF(Helper_2!$C$3&lt;&gt;"",COUNTIF(G2502:H2502,"*"&amp;Helper_2!$C$3&amp;"*"),0)&gt;0,MAX($A$4:A2501)+1,0)</f>
        <v>0</v>
      </c>
      <c r="B2502" s="44">
        <v>2499</v>
      </c>
      <c r="C2502" s="44" t="str">
        <f>IF(E2502="","",IF(COUNTIF($G$4:G2502,G2502)=1,MAX($C$4:C2501)+1,""))</f>
        <v/>
      </c>
      <c r="D2502" s="44">
        <v>2499</v>
      </c>
    </row>
    <row r="2503" spans="1:4" x14ac:dyDescent="0.25">
      <c r="A2503" s="44">
        <f>IF(IF(Helper_2!$C$3&lt;&gt;"",COUNTIF(G2503:H2503,"*"&amp;Helper_2!$C$3&amp;"*"),0)&gt;0,MAX($A$4:A2502)+1,0)</f>
        <v>0</v>
      </c>
      <c r="B2503" s="44">
        <v>2500</v>
      </c>
      <c r="C2503" s="44" t="str">
        <f>IF(E2503="","",IF(COUNTIF($G$4:G2503,G2503)=1,MAX($C$4:C2502)+1,""))</f>
        <v/>
      </c>
      <c r="D2503" s="44">
        <v>2500</v>
      </c>
    </row>
    <row r="2504" spans="1:4" x14ac:dyDescent="0.25">
      <c r="A2504" s="44">
        <f>IF(IF(Helper_2!$C$3&lt;&gt;"",COUNTIF(G2504:H2504,"*"&amp;Helper_2!$C$3&amp;"*"),0)&gt;0,MAX($A$4:A2503)+1,0)</f>
        <v>0</v>
      </c>
      <c r="B2504" s="44">
        <v>2501</v>
      </c>
      <c r="C2504" s="44" t="str">
        <f>IF(E2504="","",IF(COUNTIF($G$4:G2504,G2504)=1,MAX($C$4:C2503)+1,""))</f>
        <v/>
      </c>
      <c r="D2504" s="44">
        <v>2501</v>
      </c>
    </row>
    <row r="2505" spans="1:4" x14ac:dyDescent="0.25">
      <c r="A2505" s="44">
        <f>IF(IF(Helper_2!$C$3&lt;&gt;"",COUNTIF(G2505:H2505,"*"&amp;Helper_2!$C$3&amp;"*"),0)&gt;0,MAX($A$4:A2504)+1,0)</f>
        <v>0</v>
      </c>
      <c r="B2505" s="44">
        <v>2502</v>
      </c>
      <c r="C2505" s="44" t="str">
        <f>IF(E2505="","",IF(COUNTIF($G$4:G2505,G2505)=1,MAX($C$4:C2504)+1,""))</f>
        <v/>
      </c>
      <c r="D2505" s="44">
        <v>2502</v>
      </c>
    </row>
    <row r="2506" spans="1:4" x14ac:dyDescent="0.25">
      <c r="A2506" s="44">
        <f>IF(IF(Helper_2!$C$3&lt;&gt;"",COUNTIF(G2506:H2506,"*"&amp;Helper_2!$C$3&amp;"*"),0)&gt;0,MAX($A$4:A2505)+1,0)</f>
        <v>0</v>
      </c>
      <c r="B2506" s="44">
        <v>2503</v>
      </c>
      <c r="C2506" s="44" t="str">
        <f>IF(E2506="","",IF(COUNTIF($G$4:G2506,G2506)=1,MAX($C$4:C2505)+1,""))</f>
        <v/>
      </c>
      <c r="D2506" s="44">
        <v>2503</v>
      </c>
    </row>
    <row r="2507" spans="1:4" x14ac:dyDescent="0.25">
      <c r="A2507" s="44">
        <f>IF(IF(Helper_2!$C$3&lt;&gt;"",COUNTIF(G2507:H2507,"*"&amp;Helper_2!$C$3&amp;"*"),0)&gt;0,MAX($A$4:A2506)+1,0)</f>
        <v>0</v>
      </c>
      <c r="B2507" s="44">
        <v>2504</v>
      </c>
      <c r="C2507" s="44" t="str">
        <f>IF(E2507="","",IF(COUNTIF($G$4:G2507,G2507)=1,MAX($C$4:C2506)+1,""))</f>
        <v/>
      </c>
      <c r="D2507" s="44">
        <v>2504</v>
      </c>
    </row>
    <row r="2508" spans="1:4" x14ac:dyDescent="0.25">
      <c r="A2508" s="44">
        <f>IF(IF(Helper_2!$C$3&lt;&gt;"",COUNTIF(G2508:H2508,"*"&amp;Helper_2!$C$3&amp;"*"),0)&gt;0,MAX($A$4:A2507)+1,0)</f>
        <v>0</v>
      </c>
      <c r="B2508" s="44">
        <v>2505</v>
      </c>
      <c r="C2508" s="44" t="str">
        <f>IF(E2508="","",IF(COUNTIF($G$4:G2508,G2508)=1,MAX($C$4:C2507)+1,""))</f>
        <v/>
      </c>
      <c r="D2508" s="44">
        <v>2505</v>
      </c>
    </row>
    <row r="2509" spans="1:4" x14ac:dyDescent="0.25">
      <c r="A2509" s="44">
        <f>IF(IF(Helper_2!$C$3&lt;&gt;"",COUNTIF(G2509:H2509,"*"&amp;Helper_2!$C$3&amp;"*"),0)&gt;0,MAX($A$4:A2508)+1,0)</f>
        <v>0</v>
      </c>
      <c r="B2509" s="44">
        <v>2506</v>
      </c>
      <c r="C2509" s="44" t="str">
        <f>IF(E2509="","",IF(COUNTIF($G$4:G2509,G2509)=1,MAX($C$4:C2508)+1,""))</f>
        <v/>
      </c>
      <c r="D2509" s="44">
        <v>2506</v>
      </c>
    </row>
    <row r="2510" spans="1:4" x14ac:dyDescent="0.25">
      <c r="A2510" s="44">
        <f>IF(IF(Helper_2!$C$3&lt;&gt;"",COUNTIF(G2510:H2510,"*"&amp;Helper_2!$C$3&amp;"*"),0)&gt;0,MAX($A$4:A2509)+1,0)</f>
        <v>0</v>
      </c>
      <c r="B2510" s="44">
        <v>2507</v>
      </c>
      <c r="C2510" s="44" t="str">
        <f>IF(E2510="","",IF(COUNTIF($G$4:G2510,G2510)=1,MAX($C$4:C2509)+1,""))</f>
        <v/>
      </c>
      <c r="D2510" s="44">
        <v>2507</v>
      </c>
    </row>
    <row r="2511" spans="1:4" x14ac:dyDescent="0.25">
      <c r="A2511" s="44">
        <f>IF(IF(Helper_2!$C$3&lt;&gt;"",COUNTIF(G2511:H2511,"*"&amp;Helper_2!$C$3&amp;"*"),0)&gt;0,MAX($A$4:A2510)+1,0)</f>
        <v>0</v>
      </c>
      <c r="B2511" s="44">
        <v>2508</v>
      </c>
      <c r="C2511" s="44" t="str">
        <f>IF(E2511="","",IF(COUNTIF($G$4:G2511,G2511)=1,MAX($C$4:C2510)+1,""))</f>
        <v/>
      </c>
      <c r="D2511" s="44">
        <v>2508</v>
      </c>
    </row>
    <row r="2512" spans="1:4" x14ac:dyDescent="0.25">
      <c r="A2512" s="44">
        <f>IF(IF(Helper_2!$C$3&lt;&gt;"",COUNTIF(G2512:H2512,"*"&amp;Helper_2!$C$3&amp;"*"),0)&gt;0,MAX($A$4:A2511)+1,0)</f>
        <v>0</v>
      </c>
      <c r="B2512" s="44">
        <v>2509</v>
      </c>
      <c r="C2512" s="44" t="str">
        <f>IF(E2512="","",IF(COUNTIF($G$4:G2512,G2512)=1,MAX($C$4:C2511)+1,""))</f>
        <v/>
      </c>
      <c r="D2512" s="44">
        <v>2509</v>
      </c>
    </row>
    <row r="2513" spans="1:4" x14ac:dyDescent="0.25">
      <c r="A2513" s="44">
        <f>IF(IF(Helper_2!$C$3&lt;&gt;"",COUNTIF(G2513:H2513,"*"&amp;Helper_2!$C$3&amp;"*"),0)&gt;0,MAX($A$4:A2512)+1,0)</f>
        <v>0</v>
      </c>
      <c r="B2513" s="44">
        <v>2510</v>
      </c>
      <c r="C2513" s="44" t="str">
        <f>IF(E2513="","",IF(COUNTIF($G$4:G2513,G2513)=1,MAX($C$4:C2512)+1,""))</f>
        <v/>
      </c>
      <c r="D2513" s="44">
        <v>2510</v>
      </c>
    </row>
    <row r="2514" spans="1:4" x14ac:dyDescent="0.25">
      <c r="A2514" s="44">
        <f>IF(IF(Helper_2!$C$3&lt;&gt;"",COUNTIF(G2514:H2514,"*"&amp;Helper_2!$C$3&amp;"*"),0)&gt;0,MAX($A$4:A2513)+1,0)</f>
        <v>0</v>
      </c>
      <c r="B2514" s="44">
        <v>2511</v>
      </c>
      <c r="C2514" s="44" t="str">
        <f>IF(E2514="","",IF(COUNTIF($G$4:G2514,G2514)=1,MAX($C$4:C2513)+1,""))</f>
        <v/>
      </c>
      <c r="D2514" s="44">
        <v>2511</v>
      </c>
    </row>
    <row r="2515" spans="1:4" x14ac:dyDescent="0.25">
      <c r="A2515" s="44">
        <f>IF(IF(Helper_2!$C$3&lt;&gt;"",COUNTIF(G2515:H2515,"*"&amp;Helper_2!$C$3&amp;"*"),0)&gt;0,MAX($A$4:A2514)+1,0)</f>
        <v>0</v>
      </c>
      <c r="B2515" s="44">
        <v>2512</v>
      </c>
      <c r="C2515" s="44" t="str">
        <f>IF(E2515="","",IF(COUNTIF($G$4:G2515,G2515)=1,MAX($C$4:C2514)+1,""))</f>
        <v/>
      </c>
      <c r="D2515" s="44">
        <v>2512</v>
      </c>
    </row>
    <row r="2516" spans="1:4" x14ac:dyDescent="0.25">
      <c r="A2516" s="44">
        <f>IF(IF(Helper_2!$C$3&lt;&gt;"",COUNTIF(G2516:H2516,"*"&amp;Helper_2!$C$3&amp;"*"),0)&gt;0,MAX($A$4:A2515)+1,0)</f>
        <v>0</v>
      </c>
      <c r="B2516" s="44">
        <v>2513</v>
      </c>
      <c r="C2516" s="44" t="str">
        <f>IF(E2516="","",IF(COUNTIF($G$4:G2516,G2516)=1,MAX($C$4:C2515)+1,""))</f>
        <v/>
      </c>
      <c r="D2516" s="44">
        <v>2513</v>
      </c>
    </row>
    <row r="2517" spans="1:4" x14ac:dyDescent="0.25">
      <c r="A2517" s="44">
        <f>IF(IF(Helper_2!$C$3&lt;&gt;"",COUNTIF(G2517:H2517,"*"&amp;Helper_2!$C$3&amp;"*"),0)&gt;0,MAX($A$4:A2516)+1,0)</f>
        <v>0</v>
      </c>
      <c r="B2517" s="44">
        <v>2514</v>
      </c>
      <c r="C2517" s="44" t="str">
        <f>IF(E2517="","",IF(COUNTIF($G$4:G2517,G2517)=1,MAX($C$4:C2516)+1,""))</f>
        <v/>
      </c>
      <c r="D2517" s="44">
        <v>2514</v>
      </c>
    </row>
    <row r="2518" spans="1:4" x14ac:dyDescent="0.25">
      <c r="A2518" s="44">
        <f>IF(IF(Helper_2!$C$3&lt;&gt;"",COUNTIF(G2518:H2518,"*"&amp;Helper_2!$C$3&amp;"*"),0)&gt;0,MAX($A$4:A2517)+1,0)</f>
        <v>0</v>
      </c>
      <c r="B2518" s="44">
        <v>2515</v>
      </c>
      <c r="C2518" s="44" t="str">
        <f>IF(E2518="","",IF(COUNTIF($G$4:G2518,G2518)=1,MAX($C$4:C2517)+1,""))</f>
        <v/>
      </c>
      <c r="D2518" s="44">
        <v>2515</v>
      </c>
    </row>
    <row r="2519" spans="1:4" x14ac:dyDescent="0.25">
      <c r="A2519" s="44">
        <f>IF(IF(Helper_2!$C$3&lt;&gt;"",COUNTIF(G2519:H2519,"*"&amp;Helper_2!$C$3&amp;"*"),0)&gt;0,MAX($A$4:A2518)+1,0)</f>
        <v>0</v>
      </c>
      <c r="B2519" s="44">
        <v>2516</v>
      </c>
      <c r="C2519" s="44" t="str">
        <f>IF(E2519="","",IF(COUNTIF($G$4:G2519,G2519)=1,MAX($C$4:C2518)+1,""))</f>
        <v/>
      </c>
      <c r="D2519" s="44">
        <v>2516</v>
      </c>
    </row>
    <row r="2520" spans="1:4" x14ac:dyDescent="0.25">
      <c r="A2520" s="44">
        <f>IF(IF(Helper_2!$C$3&lt;&gt;"",COUNTIF(G2520:H2520,"*"&amp;Helper_2!$C$3&amp;"*"),0)&gt;0,MAX($A$4:A2519)+1,0)</f>
        <v>0</v>
      </c>
      <c r="B2520" s="44">
        <v>2517</v>
      </c>
      <c r="C2520" s="44" t="str">
        <f>IF(E2520="","",IF(COUNTIF($G$4:G2520,G2520)=1,MAX($C$4:C2519)+1,""))</f>
        <v/>
      </c>
      <c r="D2520" s="44">
        <v>2517</v>
      </c>
    </row>
    <row r="2521" spans="1:4" x14ac:dyDescent="0.25">
      <c r="A2521" s="44">
        <f>IF(IF(Helper_2!$C$3&lt;&gt;"",COUNTIF(G2521:H2521,"*"&amp;Helper_2!$C$3&amp;"*"),0)&gt;0,MAX($A$4:A2520)+1,0)</f>
        <v>0</v>
      </c>
      <c r="B2521" s="44">
        <v>2518</v>
      </c>
      <c r="C2521" s="44" t="str">
        <f>IF(E2521="","",IF(COUNTIF($G$4:G2521,G2521)=1,MAX($C$4:C2520)+1,""))</f>
        <v/>
      </c>
      <c r="D2521" s="44">
        <v>2518</v>
      </c>
    </row>
    <row r="2522" spans="1:4" x14ac:dyDescent="0.25">
      <c r="A2522" s="44">
        <f>IF(IF(Helper_2!$C$3&lt;&gt;"",COUNTIF(G2522:H2522,"*"&amp;Helper_2!$C$3&amp;"*"),0)&gt;0,MAX($A$4:A2521)+1,0)</f>
        <v>0</v>
      </c>
      <c r="B2522" s="44">
        <v>2519</v>
      </c>
      <c r="C2522" s="44" t="str">
        <f>IF(E2522="","",IF(COUNTIF($G$4:G2522,G2522)=1,MAX($C$4:C2521)+1,""))</f>
        <v/>
      </c>
      <c r="D2522" s="44">
        <v>2519</v>
      </c>
    </row>
    <row r="2523" spans="1:4" x14ac:dyDescent="0.25">
      <c r="A2523" s="44">
        <f>IF(IF(Helper_2!$C$3&lt;&gt;"",COUNTIF(G2523:H2523,"*"&amp;Helper_2!$C$3&amp;"*"),0)&gt;0,MAX($A$4:A2522)+1,0)</f>
        <v>0</v>
      </c>
      <c r="B2523" s="44">
        <v>2520</v>
      </c>
      <c r="C2523" s="44" t="str">
        <f>IF(E2523="","",IF(COUNTIF($G$4:G2523,G2523)=1,MAX($C$4:C2522)+1,""))</f>
        <v/>
      </c>
      <c r="D2523" s="44">
        <v>2520</v>
      </c>
    </row>
    <row r="2524" spans="1:4" x14ac:dyDescent="0.25">
      <c r="A2524" s="44">
        <f>IF(IF(Helper_2!$C$3&lt;&gt;"",COUNTIF(G2524:H2524,"*"&amp;Helper_2!$C$3&amp;"*"),0)&gt;0,MAX($A$4:A2523)+1,0)</f>
        <v>0</v>
      </c>
      <c r="B2524" s="44">
        <v>2521</v>
      </c>
      <c r="C2524" s="44" t="str">
        <f>IF(E2524="","",IF(COUNTIF($G$4:G2524,G2524)=1,MAX($C$4:C2523)+1,""))</f>
        <v/>
      </c>
      <c r="D2524" s="44">
        <v>2521</v>
      </c>
    </row>
    <row r="2525" spans="1:4" x14ac:dyDescent="0.25">
      <c r="A2525" s="44">
        <f>IF(IF(Helper_2!$C$3&lt;&gt;"",COUNTIF(G2525:H2525,"*"&amp;Helper_2!$C$3&amp;"*"),0)&gt;0,MAX($A$4:A2524)+1,0)</f>
        <v>0</v>
      </c>
      <c r="B2525" s="44">
        <v>2522</v>
      </c>
      <c r="C2525" s="44" t="str">
        <f>IF(E2525="","",IF(COUNTIF($G$4:G2525,G2525)=1,MAX($C$4:C2524)+1,""))</f>
        <v/>
      </c>
      <c r="D2525" s="44">
        <v>2522</v>
      </c>
    </row>
    <row r="2526" spans="1:4" x14ac:dyDescent="0.25">
      <c r="A2526" s="44">
        <f>IF(IF(Helper_2!$C$3&lt;&gt;"",COUNTIF(G2526:H2526,"*"&amp;Helper_2!$C$3&amp;"*"),0)&gt;0,MAX($A$4:A2525)+1,0)</f>
        <v>0</v>
      </c>
      <c r="B2526" s="44">
        <v>2523</v>
      </c>
      <c r="C2526" s="44" t="str">
        <f>IF(E2526="","",IF(COUNTIF($G$4:G2526,G2526)=1,MAX($C$4:C2525)+1,""))</f>
        <v/>
      </c>
      <c r="D2526" s="44">
        <v>2523</v>
      </c>
    </row>
    <row r="2527" spans="1:4" x14ac:dyDescent="0.25">
      <c r="A2527" s="44">
        <f>IF(IF(Helper_2!$C$3&lt;&gt;"",COUNTIF(G2527:H2527,"*"&amp;Helper_2!$C$3&amp;"*"),0)&gt;0,MAX($A$4:A2526)+1,0)</f>
        <v>0</v>
      </c>
      <c r="B2527" s="44">
        <v>2524</v>
      </c>
      <c r="C2527" s="44" t="str">
        <f>IF(E2527="","",IF(COUNTIF($G$4:G2527,G2527)=1,MAX($C$4:C2526)+1,""))</f>
        <v/>
      </c>
      <c r="D2527" s="44">
        <v>2524</v>
      </c>
    </row>
    <row r="2528" spans="1:4" x14ac:dyDescent="0.25">
      <c r="A2528" s="44">
        <f>IF(IF(Helper_2!$C$3&lt;&gt;"",COUNTIF(G2528:H2528,"*"&amp;Helper_2!$C$3&amp;"*"),0)&gt;0,MAX($A$4:A2527)+1,0)</f>
        <v>0</v>
      </c>
      <c r="B2528" s="44">
        <v>2525</v>
      </c>
      <c r="C2528" s="44" t="str">
        <f>IF(E2528="","",IF(COUNTIF($G$4:G2528,G2528)=1,MAX($C$4:C2527)+1,""))</f>
        <v/>
      </c>
      <c r="D2528" s="44">
        <v>2525</v>
      </c>
    </row>
    <row r="2529" spans="1:4" x14ac:dyDescent="0.25">
      <c r="A2529" s="44">
        <f>IF(IF(Helper_2!$C$3&lt;&gt;"",COUNTIF(G2529:H2529,"*"&amp;Helper_2!$C$3&amp;"*"),0)&gt;0,MAX($A$4:A2528)+1,0)</f>
        <v>0</v>
      </c>
      <c r="B2529" s="44">
        <v>2526</v>
      </c>
      <c r="C2529" s="44" t="str">
        <f>IF(E2529="","",IF(COUNTIF($G$4:G2529,G2529)=1,MAX($C$4:C2528)+1,""))</f>
        <v/>
      </c>
      <c r="D2529" s="44">
        <v>2526</v>
      </c>
    </row>
    <row r="2530" spans="1:4" x14ac:dyDescent="0.25">
      <c r="A2530" s="44">
        <f>IF(IF(Helper_2!$C$3&lt;&gt;"",COUNTIF(G2530:H2530,"*"&amp;Helper_2!$C$3&amp;"*"),0)&gt;0,MAX($A$4:A2529)+1,0)</f>
        <v>0</v>
      </c>
      <c r="B2530" s="44">
        <v>2527</v>
      </c>
      <c r="C2530" s="44" t="str">
        <f>IF(E2530="","",IF(COUNTIF($G$4:G2530,G2530)=1,MAX($C$4:C2529)+1,""))</f>
        <v/>
      </c>
      <c r="D2530" s="44">
        <v>2527</v>
      </c>
    </row>
    <row r="2531" spans="1:4" x14ac:dyDescent="0.25">
      <c r="A2531" s="44">
        <f>IF(IF(Helper_2!$C$3&lt;&gt;"",COUNTIF(G2531:H2531,"*"&amp;Helper_2!$C$3&amp;"*"),0)&gt;0,MAX($A$4:A2530)+1,0)</f>
        <v>0</v>
      </c>
      <c r="B2531" s="44">
        <v>2528</v>
      </c>
      <c r="C2531" s="44" t="str">
        <f>IF(E2531="","",IF(COUNTIF($G$4:G2531,G2531)=1,MAX($C$4:C2530)+1,""))</f>
        <v/>
      </c>
      <c r="D2531" s="44">
        <v>2528</v>
      </c>
    </row>
    <row r="2532" spans="1:4" x14ac:dyDescent="0.25">
      <c r="A2532" s="44">
        <f>IF(IF(Helper_2!$C$3&lt;&gt;"",COUNTIF(G2532:H2532,"*"&amp;Helper_2!$C$3&amp;"*"),0)&gt;0,MAX($A$4:A2531)+1,0)</f>
        <v>0</v>
      </c>
      <c r="B2532" s="44">
        <v>2529</v>
      </c>
      <c r="C2532" s="44" t="str">
        <f>IF(E2532="","",IF(COUNTIF($G$4:G2532,G2532)=1,MAX($C$4:C2531)+1,""))</f>
        <v/>
      </c>
      <c r="D2532" s="44">
        <v>2529</v>
      </c>
    </row>
    <row r="2533" spans="1:4" x14ac:dyDescent="0.25">
      <c r="A2533" s="44">
        <f>IF(IF(Helper_2!$C$3&lt;&gt;"",COUNTIF(G2533:H2533,"*"&amp;Helper_2!$C$3&amp;"*"),0)&gt;0,MAX($A$4:A2532)+1,0)</f>
        <v>0</v>
      </c>
      <c r="B2533" s="44">
        <v>2530</v>
      </c>
      <c r="C2533" s="44" t="str">
        <f>IF(E2533="","",IF(COUNTIF($G$4:G2533,G2533)=1,MAX($C$4:C2532)+1,""))</f>
        <v/>
      </c>
      <c r="D2533" s="44">
        <v>2530</v>
      </c>
    </row>
    <row r="2534" spans="1:4" x14ac:dyDescent="0.25">
      <c r="A2534" s="44">
        <f>IF(IF(Helper_2!$C$3&lt;&gt;"",COUNTIF(G2534:H2534,"*"&amp;Helper_2!$C$3&amp;"*"),0)&gt;0,MAX($A$4:A2533)+1,0)</f>
        <v>0</v>
      </c>
      <c r="B2534" s="44">
        <v>2531</v>
      </c>
      <c r="C2534" s="44" t="str">
        <f>IF(E2534="","",IF(COUNTIF($G$4:G2534,G2534)=1,MAX($C$4:C2533)+1,""))</f>
        <v/>
      </c>
      <c r="D2534" s="44">
        <v>2531</v>
      </c>
    </row>
    <row r="2535" spans="1:4" x14ac:dyDescent="0.25">
      <c r="A2535" s="44">
        <f>IF(IF(Helper_2!$C$3&lt;&gt;"",COUNTIF(G2535:H2535,"*"&amp;Helper_2!$C$3&amp;"*"),0)&gt;0,MAX($A$4:A2534)+1,0)</f>
        <v>0</v>
      </c>
      <c r="B2535" s="44">
        <v>2532</v>
      </c>
      <c r="C2535" s="44" t="str">
        <f>IF(E2535="","",IF(COUNTIF($G$4:G2535,G2535)=1,MAX($C$4:C2534)+1,""))</f>
        <v/>
      </c>
      <c r="D2535" s="44">
        <v>2532</v>
      </c>
    </row>
    <row r="2536" spans="1:4" x14ac:dyDescent="0.25">
      <c r="A2536" s="44">
        <f>IF(IF(Helper_2!$C$3&lt;&gt;"",COUNTIF(G2536:H2536,"*"&amp;Helper_2!$C$3&amp;"*"),0)&gt;0,MAX($A$4:A2535)+1,0)</f>
        <v>0</v>
      </c>
      <c r="B2536" s="44">
        <v>2533</v>
      </c>
      <c r="C2536" s="44" t="str">
        <f>IF(E2536="","",IF(COUNTIF($G$4:G2536,G2536)=1,MAX($C$4:C2535)+1,""))</f>
        <v/>
      </c>
      <c r="D2536" s="44">
        <v>2533</v>
      </c>
    </row>
    <row r="2537" spans="1:4" x14ac:dyDescent="0.25">
      <c r="A2537" s="44">
        <f>IF(IF(Helper_2!$C$3&lt;&gt;"",COUNTIF(G2537:H2537,"*"&amp;Helper_2!$C$3&amp;"*"),0)&gt;0,MAX($A$4:A2536)+1,0)</f>
        <v>0</v>
      </c>
      <c r="B2537" s="44">
        <v>2534</v>
      </c>
      <c r="C2537" s="44" t="str">
        <f>IF(E2537="","",IF(COUNTIF($G$4:G2537,G2537)=1,MAX($C$4:C2536)+1,""))</f>
        <v/>
      </c>
      <c r="D2537" s="44">
        <v>2534</v>
      </c>
    </row>
    <row r="2538" spans="1:4" x14ac:dyDescent="0.25">
      <c r="A2538" s="44">
        <f>IF(IF(Helper_2!$C$3&lt;&gt;"",COUNTIF(G2538:H2538,"*"&amp;Helper_2!$C$3&amp;"*"),0)&gt;0,MAX($A$4:A2537)+1,0)</f>
        <v>0</v>
      </c>
      <c r="B2538" s="44">
        <v>2535</v>
      </c>
      <c r="C2538" s="44" t="str">
        <f>IF(E2538="","",IF(COUNTIF($G$4:G2538,G2538)=1,MAX($C$4:C2537)+1,""))</f>
        <v/>
      </c>
      <c r="D2538" s="44">
        <v>2535</v>
      </c>
    </row>
    <row r="2539" spans="1:4" x14ac:dyDescent="0.25">
      <c r="A2539" s="44">
        <f>IF(IF(Helper_2!$C$3&lt;&gt;"",COUNTIF(G2539:H2539,"*"&amp;Helper_2!$C$3&amp;"*"),0)&gt;0,MAX($A$4:A2538)+1,0)</f>
        <v>0</v>
      </c>
      <c r="B2539" s="44">
        <v>2536</v>
      </c>
      <c r="C2539" s="44" t="str">
        <f>IF(E2539="","",IF(COUNTIF($G$4:G2539,G2539)=1,MAX($C$4:C2538)+1,""))</f>
        <v/>
      </c>
      <c r="D2539" s="44">
        <v>2536</v>
      </c>
    </row>
    <row r="2540" spans="1:4" x14ac:dyDescent="0.25">
      <c r="A2540" s="44">
        <f>IF(IF(Helper_2!$C$3&lt;&gt;"",COUNTIF(G2540:H2540,"*"&amp;Helper_2!$C$3&amp;"*"),0)&gt;0,MAX($A$4:A2539)+1,0)</f>
        <v>0</v>
      </c>
      <c r="B2540" s="44">
        <v>2537</v>
      </c>
      <c r="C2540" s="44" t="str">
        <f>IF(E2540="","",IF(COUNTIF($G$4:G2540,G2540)=1,MAX($C$4:C2539)+1,""))</f>
        <v/>
      </c>
      <c r="D2540" s="44">
        <v>2537</v>
      </c>
    </row>
    <row r="2541" spans="1:4" x14ac:dyDescent="0.25">
      <c r="A2541" s="44">
        <f>IF(IF(Helper_2!$C$3&lt;&gt;"",COUNTIF(G2541:H2541,"*"&amp;Helper_2!$C$3&amp;"*"),0)&gt;0,MAX($A$4:A2540)+1,0)</f>
        <v>0</v>
      </c>
      <c r="B2541" s="44">
        <v>2538</v>
      </c>
      <c r="C2541" s="44" t="str">
        <f>IF(E2541="","",IF(COUNTIF($G$4:G2541,G2541)=1,MAX($C$4:C2540)+1,""))</f>
        <v/>
      </c>
      <c r="D2541" s="44">
        <v>2538</v>
      </c>
    </row>
    <row r="2542" spans="1:4" x14ac:dyDescent="0.25">
      <c r="A2542" s="44">
        <f>IF(IF(Helper_2!$C$3&lt;&gt;"",COUNTIF(G2542:H2542,"*"&amp;Helper_2!$C$3&amp;"*"),0)&gt;0,MAX($A$4:A2541)+1,0)</f>
        <v>0</v>
      </c>
      <c r="B2542" s="44">
        <v>2539</v>
      </c>
      <c r="C2542" s="44" t="str">
        <f>IF(E2542="","",IF(COUNTIF($G$4:G2542,G2542)=1,MAX($C$4:C2541)+1,""))</f>
        <v/>
      </c>
      <c r="D2542" s="44">
        <v>2539</v>
      </c>
    </row>
    <row r="2543" spans="1:4" x14ac:dyDescent="0.25">
      <c r="A2543" s="44">
        <f>IF(IF(Helper_2!$C$3&lt;&gt;"",COUNTIF(G2543:H2543,"*"&amp;Helper_2!$C$3&amp;"*"),0)&gt;0,MAX($A$4:A2542)+1,0)</f>
        <v>0</v>
      </c>
      <c r="B2543" s="44">
        <v>2540</v>
      </c>
      <c r="C2543" s="44" t="str">
        <f>IF(E2543="","",IF(COUNTIF($G$4:G2543,G2543)=1,MAX($C$4:C2542)+1,""))</f>
        <v/>
      </c>
      <c r="D2543" s="44">
        <v>2540</v>
      </c>
    </row>
    <row r="2544" spans="1:4" x14ac:dyDescent="0.25">
      <c r="A2544" s="44">
        <f>IF(IF(Helper_2!$C$3&lt;&gt;"",COUNTIF(G2544:H2544,"*"&amp;Helper_2!$C$3&amp;"*"),0)&gt;0,MAX($A$4:A2543)+1,0)</f>
        <v>0</v>
      </c>
      <c r="B2544" s="44">
        <v>2541</v>
      </c>
      <c r="C2544" s="44" t="str">
        <f>IF(E2544="","",IF(COUNTIF($G$4:G2544,G2544)=1,MAX($C$4:C2543)+1,""))</f>
        <v/>
      </c>
      <c r="D2544" s="44">
        <v>2541</v>
      </c>
    </row>
    <row r="2545" spans="1:4" x14ac:dyDescent="0.25">
      <c r="A2545" s="44">
        <f>IF(IF(Helper_2!$C$3&lt;&gt;"",COUNTIF(G2545:H2545,"*"&amp;Helper_2!$C$3&amp;"*"),0)&gt;0,MAX($A$4:A2544)+1,0)</f>
        <v>0</v>
      </c>
      <c r="B2545" s="44">
        <v>2542</v>
      </c>
      <c r="C2545" s="44" t="str">
        <f>IF(E2545="","",IF(COUNTIF($G$4:G2545,G2545)=1,MAX($C$4:C2544)+1,""))</f>
        <v/>
      </c>
      <c r="D2545" s="44">
        <v>2542</v>
      </c>
    </row>
    <row r="2546" spans="1:4" x14ac:dyDescent="0.25">
      <c r="A2546" s="44">
        <f>IF(IF(Helper_2!$C$3&lt;&gt;"",COUNTIF(G2546:H2546,"*"&amp;Helper_2!$C$3&amp;"*"),0)&gt;0,MAX($A$4:A2545)+1,0)</f>
        <v>0</v>
      </c>
      <c r="B2546" s="44">
        <v>2543</v>
      </c>
      <c r="C2546" s="44" t="str">
        <f>IF(E2546="","",IF(COUNTIF($G$4:G2546,G2546)=1,MAX($C$4:C2545)+1,""))</f>
        <v/>
      </c>
      <c r="D2546" s="44">
        <v>2543</v>
      </c>
    </row>
    <row r="2547" spans="1:4" x14ac:dyDescent="0.25">
      <c r="A2547" s="44">
        <f>IF(IF(Helper_2!$C$3&lt;&gt;"",COUNTIF(G2547:H2547,"*"&amp;Helper_2!$C$3&amp;"*"),0)&gt;0,MAX($A$4:A2546)+1,0)</f>
        <v>0</v>
      </c>
      <c r="B2547" s="44">
        <v>2544</v>
      </c>
      <c r="C2547" s="44" t="str">
        <f>IF(E2547="","",IF(COUNTIF($G$4:G2547,G2547)=1,MAX($C$4:C2546)+1,""))</f>
        <v/>
      </c>
      <c r="D2547" s="44">
        <v>2544</v>
      </c>
    </row>
    <row r="2548" spans="1:4" x14ac:dyDescent="0.25">
      <c r="A2548" s="44">
        <f>IF(IF(Helper_2!$C$3&lt;&gt;"",COUNTIF(G2548:H2548,"*"&amp;Helper_2!$C$3&amp;"*"),0)&gt;0,MAX($A$4:A2547)+1,0)</f>
        <v>0</v>
      </c>
      <c r="B2548" s="44">
        <v>2545</v>
      </c>
      <c r="C2548" s="44" t="str">
        <f>IF(E2548="","",IF(COUNTIF($G$4:G2548,G2548)=1,MAX($C$4:C2547)+1,""))</f>
        <v/>
      </c>
      <c r="D2548" s="44">
        <v>2545</v>
      </c>
    </row>
    <row r="2549" spans="1:4" x14ac:dyDescent="0.25">
      <c r="A2549" s="44">
        <f>IF(IF(Helper_2!$C$3&lt;&gt;"",COUNTIF(G2549:H2549,"*"&amp;Helper_2!$C$3&amp;"*"),0)&gt;0,MAX($A$4:A2548)+1,0)</f>
        <v>0</v>
      </c>
      <c r="B2549" s="44">
        <v>2546</v>
      </c>
      <c r="C2549" s="44" t="str">
        <f>IF(E2549="","",IF(COUNTIF($G$4:G2549,G2549)=1,MAX($C$4:C2548)+1,""))</f>
        <v/>
      </c>
      <c r="D2549" s="44">
        <v>2546</v>
      </c>
    </row>
    <row r="2550" spans="1:4" x14ac:dyDescent="0.25">
      <c r="A2550" s="44">
        <f>IF(IF(Helper_2!$C$3&lt;&gt;"",COUNTIF(G2550:H2550,"*"&amp;Helper_2!$C$3&amp;"*"),0)&gt;0,MAX($A$4:A2549)+1,0)</f>
        <v>0</v>
      </c>
      <c r="B2550" s="44">
        <v>2547</v>
      </c>
      <c r="C2550" s="44" t="str">
        <f>IF(E2550="","",IF(COUNTIF($G$4:G2550,G2550)=1,MAX($C$4:C2549)+1,""))</f>
        <v/>
      </c>
      <c r="D2550" s="44">
        <v>2547</v>
      </c>
    </row>
    <row r="2551" spans="1:4" x14ac:dyDescent="0.25">
      <c r="A2551" s="44">
        <f>IF(IF(Helper_2!$C$3&lt;&gt;"",COUNTIF(G2551:H2551,"*"&amp;Helper_2!$C$3&amp;"*"),0)&gt;0,MAX($A$4:A2550)+1,0)</f>
        <v>0</v>
      </c>
      <c r="B2551" s="44">
        <v>2548</v>
      </c>
      <c r="C2551" s="44" t="str">
        <f>IF(E2551="","",IF(COUNTIF($G$4:G2551,G2551)=1,MAX($C$4:C2550)+1,""))</f>
        <v/>
      </c>
      <c r="D2551" s="44">
        <v>2548</v>
      </c>
    </row>
    <row r="2552" spans="1:4" x14ac:dyDescent="0.25">
      <c r="A2552" s="44">
        <f>IF(IF(Helper_2!$C$3&lt;&gt;"",COUNTIF(G2552:H2552,"*"&amp;Helper_2!$C$3&amp;"*"),0)&gt;0,MAX($A$4:A2551)+1,0)</f>
        <v>0</v>
      </c>
      <c r="B2552" s="44">
        <v>2549</v>
      </c>
      <c r="C2552" s="44" t="str">
        <f>IF(E2552="","",IF(COUNTIF($G$4:G2552,G2552)=1,MAX($C$4:C2551)+1,""))</f>
        <v/>
      </c>
      <c r="D2552" s="44">
        <v>2549</v>
      </c>
    </row>
    <row r="2553" spans="1:4" x14ac:dyDescent="0.25">
      <c r="A2553" s="44">
        <f>IF(IF(Helper_2!$C$3&lt;&gt;"",COUNTIF(G2553:H2553,"*"&amp;Helper_2!$C$3&amp;"*"),0)&gt;0,MAX($A$4:A2552)+1,0)</f>
        <v>0</v>
      </c>
      <c r="B2553" s="44">
        <v>2550</v>
      </c>
      <c r="C2553" s="44" t="str">
        <f>IF(E2553="","",IF(COUNTIF($G$4:G2553,G2553)=1,MAX($C$4:C2552)+1,""))</f>
        <v/>
      </c>
      <c r="D2553" s="44">
        <v>2550</v>
      </c>
    </row>
    <row r="2554" spans="1:4" x14ac:dyDescent="0.25">
      <c r="A2554" s="44">
        <f>IF(IF(Helper_2!$C$3&lt;&gt;"",COUNTIF(G2554:H2554,"*"&amp;Helper_2!$C$3&amp;"*"),0)&gt;0,MAX($A$4:A2553)+1,0)</f>
        <v>0</v>
      </c>
      <c r="B2554" s="44">
        <v>2551</v>
      </c>
      <c r="C2554" s="44" t="str">
        <f>IF(E2554="","",IF(COUNTIF($G$4:G2554,G2554)=1,MAX($C$4:C2553)+1,""))</f>
        <v/>
      </c>
      <c r="D2554" s="44">
        <v>2551</v>
      </c>
    </row>
    <row r="2555" spans="1:4" x14ac:dyDescent="0.25">
      <c r="A2555" s="44">
        <f>IF(IF(Helper_2!$C$3&lt;&gt;"",COUNTIF(G2555:H2555,"*"&amp;Helper_2!$C$3&amp;"*"),0)&gt;0,MAX($A$4:A2554)+1,0)</f>
        <v>0</v>
      </c>
      <c r="B2555" s="44">
        <v>2552</v>
      </c>
      <c r="C2555" s="44" t="str">
        <f>IF(E2555="","",IF(COUNTIF($G$4:G2555,G2555)=1,MAX($C$4:C2554)+1,""))</f>
        <v/>
      </c>
      <c r="D2555" s="44">
        <v>2552</v>
      </c>
    </row>
    <row r="2556" spans="1:4" x14ac:dyDescent="0.25">
      <c r="A2556" s="44">
        <f>IF(IF(Helper_2!$C$3&lt;&gt;"",COUNTIF(G2556:H2556,"*"&amp;Helper_2!$C$3&amp;"*"),0)&gt;0,MAX($A$4:A2555)+1,0)</f>
        <v>0</v>
      </c>
      <c r="B2556" s="44">
        <v>2553</v>
      </c>
      <c r="C2556" s="44" t="str">
        <f>IF(E2556="","",IF(COUNTIF($G$4:G2556,G2556)=1,MAX($C$4:C2555)+1,""))</f>
        <v/>
      </c>
      <c r="D2556" s="44">
        <v>2553</v>
      </c>
    </row>
    <row r="2557" spans="1:4" x14ac:dyDescent="0.25">
      <c r="A2557" s="44">
        <f>IF(IF(Helper_2!$C$3&lt;&gt;"",COUNTIF(G2557:H2557,"*"&amp;Helper_2!$C$3&amp;"*"),0)&gt;0,MAX($A$4:A2556)+1,0)</f>
        <v>0</v>
      </c>
      <c r="B2557" s="44">
        <v>2554</v>
      </c>
      <c r="C2557" s="44" t="str">
        <f>IF(E2557="","",IF(COUNTIF($G$4:G2557,G2557)=1,MAX($C$4:C2556)+1,""))</f>
        <v/>
      </c>
      <c r="D2557" s="44">
        <v>2554</v>
      </c>
    </row>
    <row r="2558" spans="1:4" x14ac:dyDescent="0.25">
      <c r="A2558" s="44">
        <f>IF(IF(Helper_2!$C$3&lt;&gt;"",COUNTIF(G2558:H2558,"*"&amp;Helper_2!$C$3&amp;"*"),0)&gt;0,MAX($A$4:A2557)+1,0)</f>
        <v>0</v>
      </c>
      <c r="B2558" s="44">
        <v>2555</v>
      </c>
      <c r="C2558" s="44" t="str">
        <f>IF(E2558="","",IF(COUNTIF($G$4:G2558,G2558)=1,MAX($C$4:C2557)+1,""))</f>
        <v/>
      </c>
      <c r="D2558" s="44">
        <v>2555</v>
      </c>
    </row>
    <row r="2559" spans="1:4" x14ac:dyDescent="0.25">
      <c r="A2559" s="44">
        <f>IF(IF(Helper_2!$C$3&lt;&gt;"",COUNTIF(G2559:H2559,"*"&amp;Helper_2!$C$3&amp;"*"),0)&gt;0,MAX($A$4:A2558)+1,0)</f>
        <v>0</v>
      </c>
      <c r="B2559" s="44">
        <v>2556</v>
      </c>
      <c r="C2559" s="44" t="str">
        <f>IF(E2559="","",IF(COUNTIF($G$4:G2559,G2559)=1,MAX($C$4:C2558)+1,""))</f>
        <v/>
      </c>
      <c r="D2559" s="44">
        <v>2556</v>
      </c>
    </row>
    <row r="2560" spans="1:4" x14ac:dyDescent="0.25">
      <c r="A2560" s="44">
        <f>IF(IF(Helper_2!$C$3&lt;&gt;"",COUNTIF(G2560:H2560,"*"&amp;Helper_2!$C$3&amp;"*"),0)&gt;0,MAX($A$4:A2559)+1,0)</f>
        <v>0</v>
      </c>
      <c r="B2560" s="44">
        <v>2557</v>
      </c>
      <c r="C2560" s="44" t="str">
        <f>IF(E2560="","",IF(COUNTIF($G$4:G2560,G2560)=1,MAX($C$4:C2559)+1,""))</f>
        <v/>
      </c>
      <c r="D2560" s="44">
        <v>2557</v>
      </c>
    </row>
    <row r="2561" spans="1:4" x14ac:dyDescent="0.25">
      <c r="A2561" s="44">
        <f>IF(IF(Helper_2!$C$3&lt;&gt;"",COUNTIF(G2561:H2561,"*"&amp;Helper_2!$C$3&amp;"*"),0)&gt;0,MAX($A$4:A2560)+1,0)</f>
        <v>0</v>
      </c>
      <c r="B2561" s="44">
        <v>2558</v>
      </c>
      <c r="C2561" s="44" t="str">
        <f>IF(E2561="","",IF(COUNTIF($G$4:G2561,G2561)=1,MAX($C$4:C2560)+1,""))</f>
        <v/>
      </c>
      <c r="D2561" s="44">
        <v>2558</v>
      </c>
    </row>
    <row r="2562" spans="1:4" x14ac:dyDescent="0.25">
      <c r="A2562" s="44">
        <f>IF(IF(Helper_2!$C$3&lt;&gt;"",COUNTIF(G2562:H2562,"*"&amp;Helper_2!$C$3&amp;"*"),0)&gt;0,MAX($A$4:A2561)+1,0)</f>
        <v>0</v>
      </c>
      <c r="B2562" s="44">
        <v>2559</v>
      </c>
      <c r="C2562" s="44" t="str">
        <f>IF(E2562="","",IF(COUNTIF($G$4:G2562,G2562)=1,MAX($C$4:C2561)+1,""))</f>
        <v/>
      </c>
      <c r="D2562" s="44">
        <v>2559</v>
      </c>
    </row>
    <row r="2563" spans="1:4" x14ac:dyDescent="0.25">
      <c r="A2563" s="44">
        <f>IF(IF(Helper_2!$C$3&lt;&gt;"",COUNTIF(G2563:H2563,"*"&amp;Helper_2!$C$3&amp;"*"),0)&gt;0,MAX($A$4:A2562)+1,0)</f>
        <v>0</v>
      </c>
      <c r="B2563" s="44">
        <v>2560</v>
      </c>
      <c r="C2563" s="44" t="str">
        <f>IF(E2563="","",IF(COUNTIF($G$4:G2563,G2563)=1,MAX($C$4:C2562)+1,""))</f>
        <v/>
      </c>
      <c r="D2563" s="44">
        <v>2560</v>
      </c>
    </row>
    <row r="2564" spans="1:4" x14ac:dyDescent="0.25">
      <c r="A2564" s="44">
        <f>IF(IF(Helper_2!$C$3&lt;&gt;"",COUNTIF(G2564:H2564,"*"&amp;Helper_2!$C$3&amp;"*"),0)&gt;0,MAX($A$4:A2563)+1,0)</f>
        <v>0</v>
      </c>
      <c r="B2564" s="44">
        <v>2561</v>
      </c>
      <c r="C2564" s="44" t="str">
        <f>IF(E2564="","",IF(COUNTIF($G$4:G2564,G2564)=1,MAX($C$4:C2563)+1,""))</f>
        <v/>
      </c>
      <c r="D2564" s="44">
        <v>2561</v>
      </c>
    </row>
    <row r="2565" spans="1:4" x14ac:dyDescent="0.25">
      <c r="A2565" s="44">
        <f>IF(IF(Helper_2!$C$3&lt;&gt;"",COUNTIF(G2565:H2565,"*"&amp;Helper_2!$C$3&amp;"*"),0)&gt;0,MAX($A$4:A2564)+1,0)</f>
        <v>0</v>
      </c>
      <c r="B2565" s="44">
        <v>2562</v>
      </c>
      <c r="C2565" s="44" t="str">
        <f>IF(E2565="","",IF(COUNTIF($G$4:G2565,G2565)=1,MAX($C$4:C2564)+1,""))</f>
        <v/>
      </c>
      <c r="D2565" s="44">
        <v>2562</v>
      </c>
    </row>
    <row r="2566" spans="1:4" x14ac:dyDescent="0.25">
      <c r="A2566" s="44">
        <f>IF(IF(Helper_2!$C$3&lt;&gt;"",COUNTIF(G2566:H2566,"*"&amp;Helper_2!$C$3&amp;"*"),0)&gt;0,MAX($A$4:A2565)+1,0)</f>
        <v>0</v>
      </c>
      <c r="B2566" s="44">
        <v>2563</v>
      </c>
      <c r="C2566" s="44" t="str">
        <f>IF(E2566="","",IF(COUNTIF($G$4:G2566,G2566)=1,MAX($C$4:C2565)+1,""))</f>
        <v/>
      </c>
      <c r="D2566" s="44">
        <v>2563</v>
      </c>
    </row>
    <row r="2567" spans="1:4" x14ac:dyDescent="0.25">
      <c r="A2567" s="44">
        <f>IF(IF(Helper_2!$C$3&lt;&gt;"",COUNTIF(G2567:H2567,"*"&amp;Helper_2!$C$3&amp;"*"),0)&gt;0,MAX($A$4:A2566)+1,0)</f>
        <v>0</v>
      </c>
      <c r="B2567" s="44">
        <v>2564</v>
      </c>
      <c r="C2567" s="44" t="str">
        <f>IF(E2567="","",IF(COUNTIF($G$4:G2567,G2567)=1,MAX($C$4:C2566)+1,""))</f>
        <v/>
      </c>
      <c r="D2567" s="44">
        <v>2564</v>
      </c>
    </row>
    <row r="2568" spans="1:4" x14ac:dyDescent="0.25">
      <c r="A2568" s="44">
        <f>IF(IF(Helper_2!$C$3&lt;&gt;"",COUNTIF(G2568:H2568,"*"&amp;Helper_2!$C$3&amp;"*"),0)&gt;0,MAX($A$4:A2567)+1,0)</f>
        <v>0</v>
      </c>
      <c r="B2568" s="44">
        <v>2565</v>
      </c>
      <c r="C2568" s="44" t="str">
        <f>IF(E2568="","",IF(COUNTIF($G$4:G2568,G2568)=1,MAX($C$4:C2567)+1,""))</f>
        <v/>
      </c>
      <c r="D2568" s="44">
        <v>2565</v>
      </c>
    </row>
    <row r="2569" spans="1:4" x14ac:dyDescent="0.25">
      <c r="A2569" s="44">
        <f>IF(IF(Helper_2!$C$3&lt;&gt;"",COUNTIF(G2569:H2569,"*"&amp;Helper_2!$C$3&amp;"*"),0)&gt;0,MAX($A$4:A2568)+1,0)</f>
        <v>0</v>
      </c>
      <c r="B2569" s="44">
        <v>2566</v>
      </c>
      <c r="C2569" s="44" t="str">
        <f>IF(E2569="","",IF(COUNTIF($G$4:G2569,G2569)=1,MAX($C$4:C2568)+1,""))</f>
        <v/>
      </c>
      <c r="D2569" s="44">
        <v>2566</v>
      </c>
    </row>
    <row r="2570" spans="1:4" x14ac:dyDescent="0.25">
      <c r="A2570" s="44">
        <f>IF(IF(Helper_2!$C$3&lt;&gt;"",COUNTIF(G2570:H2570,"*"&amp;Helper_2!$C$3&amp;"*"),0)&gt;0,MAX($A$4:A2569)+1,0)</f>
        <v>0</v>
      </c>
      <c r="B2570" s="44">
        <v>2567</v>
      </c>
      <c r="C2570" s="44" t="str">
        <f>IF(E2570="","",IF(COUNTIF($G$4:G2570,G2570)=1,MAX($C$4:C2569)+1,""))</f>
        <v/>
      </c>
      <c r="D2570" s="44">
        <v>2567</v>
      </c>
    </row>
    <row r="2571" spans="1:4" x14ac:dyDescent="0.25">
      <c r="A2571" s="44">
        <f>IF(IF(Helper_2!$C$3&lt;&gt;"",COUNTIF(G2571:H2571,"*"&amp;Helper_2!$C$3&amp;"*"),0)&gt;0,MAX($A$4:A2570)+1,0)</f>
        <v>0</v>
      </c>
      <c r="B2571" s="44">
        <v>2568</v>
      </c>
      <c r="C2571" s="44" t="str">
        <f>IF(E2571="","",IF(COUNTIF($G$4:G2571,G2571)=1,MAX($C$4:C2570)+1,""))</f>
        <v/>
      </c>
      <c r="D2571" s="44">
        <v>2568</v>
      </c>
    </row>
    <row r="2572" spans="1:4" x14ac:dyDescent="0.25">
      <c r="A2572" s="44">
        <f>IF(IF(Helper_2!$C$3&lt;&gt;"",COUNTIF(G2572:H2572,"*"&amp;Helper_2!$C$3&amp;"*"),0)&gt;0,MAX($A$4:A2571)+1,0)</f>
        <v>0</v>
      </c>
      <c r="B2572" s="44">
        <v>2569</v>
      </c>
      <c r="C2572" s="44" t="str">
        <f>IF(E2572="","",IF(COUNTIF($G$4:G2572,G2572)=1,MAX($C$4:C2571)+1,""))</f>
        <v/>
      </c>
      <c r="D2572" s="44">
        <v>2569</v>
      </c>
    </row>
    <row r="2573" spans="1:4" x14ac:dyDescent="0.25">
      <c r="A2573" s="44">
        <f>IF(IF(Helper_2!$C$3&lt;&gt;"",COUNTIF(G2573:H2573,"*"&amp;Helper_2!$C$3&amp;"*"),0)&gt;0,MAX($A$4:A2572)+1,0)</f>
        <v>0</v>
      </c>
      <c r="B2573" s="44">
        <v>2570</v>
      </c>
      <c r="C2573" s="44" t="str">
        <f>IF(E2573="","",IF(COUNTIF($G$4:G2573,G2573)=1,MAX($C$4:C2572)+1,""))</f>
        <v/>
      </c>
      <c r="D2573" s="44">
        <v>2570</v>
      </c>
    </row>
    <row r="2574" spans="1:4" x14ac:dyDescent="0.25">
      <c r="A2574" s="44">
        <f>IF(IF(Helper_2!$C$3&lt;&gt;"",COUNTIF(G2574:H2574,"*"&amp;Helper_2!$C$3&amp;"*"),0)&gt;0,MAX($A$4:A2573)+1,0)</f>
        <v>0</v>
      </c>
      <c r="B2574" s="44">
        <v>2571</v>
      </c>
      <c r="C2574" s="44" t="str">
        <f>IF(E2574="","",IF(COUNTIF($G$4:G2574,G2574)=1,MAX($C$4:C2573)+1,""))</f>
        <v/>
      </c>
      <c r="D2574" s="44">
        <v>2571</v>
      </c>
    </row>
    <row r="2575" spans="1:4" x14ac:dyDescent="0.25">
      <c r="A2575" s="44">
        <f>IF(IF(Helper_2!$C$3&lt;&gt;"",COUNTIF(G2575:H2575,"*"&amp;Helper_2!$C$3&amp;"*"),0)&gt;0,MAX($A$4:A2574)+1,0)</f>
        <v>0</v>
      </c>
      <c r="B2575" s="44">
        <v>2572</v>
      </c>
      <c r="C2575" s="44" t="str">
        <f>IF(E2575="","",IF(COUNTIF($G$4:G2575,G2575)=1,MAX($C$4:C2574)+1,""))</f>
        <v/>
      </c>
      <c r="D2575" s="44">
        <v>2572</v>
      </c>
    </row>
    <row r="2576" spans="1:4" x14ac:dyDescent="0.25">
      <c r="A2576" s="44">
        <f>IF(IF(Helper_2!$C$3&lt;&gt;"",COUNTIF(G2576:H2576,"*"&amp;Helper_2!$C$3&amp;"*"),0)&gt;0,MAX($A$4:A2575)+1,0)</f>
        <v>0</v>
      </c>
      <c r="B2576" s="44">
        <v>2573</v>
      </c>
      <c r="C2576" s="44" t="str">
        <f>IF(E2576="","",IF(COUNTIF($G$4:G2576,G2576)=1,MAX($C$4:C2575)+1,""))</f>
        <v/>
      </c>
      <c r="D2576" s="44">
        <v>2573</v>
      </c>
    </row>
    <row r="2577" spans="1:4" x14ac:dyDescent="0.25">
      <c r="A2577" s="44">
        <f>IF(IF(Helper_2!$C$3&lt;&gt;"",COUNTIF(G2577:H2577,"*"&amp;Helper_2!$C$3&amp;"*"),0)&gt;0,MAX($A$4:A2576)+1,0)</f>
        <v>0</v>
      </c>
      <c r="B2577" s="44">
        <v>2574</v>
      </c>
      <c r="C2577" s="44" t="str">
        <f>IF(E2577="","",IF(COUNTIF($G$4:G2577,G2577)=1,MAX($C$4:C2576)+1,""))</f>
        <v/>
      </c>
      <c r="D2577" s="44">
        <v>2574</v>
      </c>
    </row>
    <row r="2578" spans="1:4" x14ac:dyDescent="0.25">
      <c r="A2578" s="44">
        <f>IF(IF(Helper_2!$C$3&lt;&gt;"",COUNTIF(G2578:H2578,"*"&amp;Helper_2!$C$3&amp;"*"),0)&gt;0,MAX($A$4:A2577)+1,0)</f>
        <v>0</v>
      </c>
      <c r="B2578" s="44">
        <v>2575</v>
      </c>
      <c r="C2578" s="44" t="str">
        <f>IF(E2578="","",IF(COUNTIF($G$4:G2578,G2578)=1,MAX($C$4:C2577)+1,""))</f>
        <v/>
      </c>
      <c r="D2578" s="44">
        <v>2575</v>
      </c>
    </row>
    <row r="2579" spans="1:4" x14ac:dyDescent="0.25">
      <c r="A2579" s="44">
        <f>IF(IF(Helper_2!$C$3&lt;&gt;"",COUNTIF(G2579:H2579,"*"&amp;Helper_2!$C$3&amp;"*"),0)&gt;0,MAX($A$4:A2578)+1,0)</f>
        <v>0</v>
      </c>
      <c r="B2579" s="44">
        <v>2576</v>
      </c>
      <c r="C2579" s="44" t="str">
        <f>IF(E2579="","",IF(COUNTIF($G$4:G2579,G2579)=1,MAX($C$4:C2578)+1,""))</f>
        <v/>
      </c>
      <c r="D2579" s="44">
        <v>2576</v>
      </c>
    </row>
    <row r="2580" spans="1:4" x14ac:dyDescent="0.25">
      <c r="A2580" s="44">
        <f>IF(IF(Helper_2!$C$3&lt;&gt;"",COUNTIF(G2580:H2580,"*"&amp;Helper_2!$C$3&amp;"*"),0)&gt;0,MAX($A$4:A2579)+1,0)</f>
        <v>0</v>
      </c>
      <c r="B2580" s="44">
        <v>2577</v>
      </c>
      <c r="C2580" s="44" t="str">
        <f>IF(E2580="","",IF(COUNTIF($G$4:G2580,G2580)=1,MAX($C$4:C2579)+1,""))</f>
        <v/>
      </c>
      <c r="D2580" s="44">
        <v>2577</v>
      </c>
    </row>
    <row r="2581" spans="1:4" x14ac:dyDescent="0.25">
      <c r="A2581" s="44">
        <f>IF(IF(Helper_2!$C$3&lt;&gt;"",COUNTIF(G2581:H2581,"*"&amp;Helper_2!$C$3&amp;"*"),0)&gt;0,MAX($A$4:A2580)+1,0)</f>
        <v>0</v>
      </c>
      <c r="B2581" s="44">
        <v>2578</v>
      </c>
      <c r="C2581" s="44" t="str">
        <f>IF(E2581="","",IF(COUNTIF($G$4:G2581,G2581)=1,MAX($C$4:C2580)+1,""))</f>
        <v/>
      </c>
      <c r="D2581" s="44">
        <v>2578</v>
      </c>
    </row>
    <row r="2582" spans="1:4" x14ac:dyDescent="0.25">
      <c r="A2582" s="44">
        <f>IF(IF(Helper_2!$C$3&lt;&gt;"",COUNTIF(G2582:H2582,"*"&amp;Helper_2!$C$3&amp;"*"),0)&gt;0,MAX($A$4:A2581)+1,0)</f>
        <v>0</v>
      </c>
      <c r="B2582" s="44">
        <v>2579</v>
      </c>
      <c r="C2582" s="44" t="str">
        <f>IF(E2582="","",IF(COUNTIF($G$4:G2582,G2582)=1,MAX($C$4:C2581)+1,""))</f>
        <v/>
      </c>
      <c r="D2582" s="44">
        <v>2579</v>
      </c>
    </row>
    <row r="2583" spans="1:4" x14ac:dyDescent="0.25">
      <c r="A2583" s="44">
        <f>IF(IF(Helper_2!$C$3&lt;&gt;"",COUNTIF(G2583:H2583,"*"&amp;Helper_2!$C$3&amp;"*"),0)&gt;0,MAX($A$4:A2582)+1,0)</f>
        <v>0</v>
      </c>
      <c r="B2583" s="44">
        <v>2580</v>
      </c>
      <c r="C2583" s="44" t="str">
        <f>IF(E2583="","",IF(COUNTIF($G$4:G2583,G2583)=1,MAX($C$4:C2582)+1,""))</f>
        <v/>
      </c>
      <c r="D2583" s="44">
        <v>2580</v>
      </c>
    </row>
    <row r="2584" spans="1:4" x14ac:dyDescent="0.25">
      <c r="A2584" s="44">
        <f>IF(IF(Helper_2!$C$3&lt;&gt;"",COUNTIF(G2584:H2584,"*"&amp;Helper_2!$C$3&amp;"*"),0)&gt;0,MAX($A$4:A2583)+1,0)</f>
        <v>0</v>
      </c>
      <c r="B2584" s="44">
        <v>2581</v>
      </c>
      <c r="C2584" s="44" t="str">
        <f>IF(E2584="","",IF(COUNTIF($G$4:G2584,G2584)=1,MAX($C$4:C2583)+1,""))</f>
        <v/>
      </c>
      <c r="D2584" s="44">
        <v>2581</v>
      </c>
    </row>
    <row r="2585" spans="1:4" x14ac:dyDescent="0.25">
      <c r="A2585" s="44">
        <f>IF(IF(Helper_2!$C$3&lt;&gt;"",COUNTIF(G2585:H2585,"*"&amp;Helper_2!$C$3&amp;"*"),0)&gt;0,MAX($A$4:A2584)+1,0)</f>
        <v>0</v>
      </c>
      <c r="B2585" s="44">
        <v>2582</v>
      </c>
      <c r="C2585" s="44" t="str">
        <f>IF(E2585="","",IF(COUNTIF($G$4:G2585,G2585)=1,MAX($C$4:C2584)+1,""))</f>
        <v/>
      </c>
      <c r="D2585" s="44">
        <v>2582</v>
      </c>
    </row>
    <row r="2586" spans="1:4" x14ac:dyDescent="0.25">
      <c r="A2586" s="44">
        <f>IF(IF(Helper_2!$C$3&lt;&gt;"",COUNTIF(G2586:H2586,"*"&amp;Helper_2!$C$3&amp;"*"),0)&gt;0,MAX($A$4:A2585)+1,0)</f>
        <v>0</v>
      </c>
      <c r="B2586" s="44">
        <v>2583</v>
      </c>
      <c r="C2586" s="44" t="str">
        <f>IF(E2586="","",IF(COUNTIF($G$4:G2586,G2586)=1,MAX($C$4:C2585)+1,""))</f>
        <v/>
      </c>
      <c r="D2586" s="44">
        <v>2583</v>
      </c>
    </row>
    <row r="2587" spans="1:4" x14ac:dyDescent="0.25">
      <c r="A2587" s="44">
        <f>IF(IF(Helper_2!$C$3&lt;&gt;"",COUNTIF(G2587:H2587,"*"&amp;Helper_2!$C$3&amp;"*"),0)&gt;0,MAX($A$4:A2586)+1,0)</f>
        <v>0</v>
      </c>
      <c r="B2587" s="44">
        <v>2584</v>
      </c>
      <c r="C2587" s="44" t="str">
        <f>IF(E2587="","",IF(COUNTIF($G$4:G2587,G2587)=1,MAX($C$4:C2586)+1,""))</f>
        <v/>
      </c>
      <c r="D2587" s="44">
        <v>2584</v>
      </c>
    </row>
    <row r="2588" spans="1:4" x14ac:dyDescent="0.25">
      <c r="A2588" s="44">
        <f>IF(IF(Helper_2!$C$3&lt;&gt;"",COUNTIF(G2588:H2588,"*"&amp;Helper_2!$C$3&amp;"*"),0)&gt;0,MAX($A$4:A2587)+1,0)</f>
        <v>0</v>
      </c>
      <c r="B2588" s="44">
        <v>2585</v>
      </c>
      <c r="C2588" s="44" t="str">
        <f>IF(E2588="","",IF(COUNTIF($G$4:G2588,G2588)=1,MAX($C$4:C2587)+1,""))</f>
        <v/>
      </c>
      <c r="D2588" s="44">
        <v>2585</v>
      </c>
    </row>
    <row r="2589" spans="1:4" x14ac:dyDescent="0.25">
      <c r="A2589" s="44">
        <f>IF(IF(Helper_2!$C$3&lt;&gt;"",COUNTIF(G2589:H2589,"*"&amp;Helper_2!$C$3&amp;"*"),0)&gt;0,MAX($A$4:A2588)+1,0)</f>
        <v>0</v>
      </c>
      <c r="B2589" s="44">
        <v>2586</v>
      </c>
      <c r="C2589" s="44" t="str">
        <f>IF(E2589="","",IF(COUNTIF($G$4:G2589,G2589)=1,MAX($C$4:C2588)+1,""))</f>
        <v/>
      </c>
      <c r="D2589" s="44">
        <v>2586</v>
      </c>
    </row>
    <row r="2590" spans="1:4" x14ac:dyDescent="0.25">
      <c r="A2590" s="44">
        <f>IF(IF(Helper_2!$C$3&lt;&gt;"",COUNTIF(G2590:H2590,"*"&amp;Helper_2!$C$3&amp;"*"),0)&gt;0,MAX($A$4:A2589)+1,0)</f>
        <v>0</v>
      </c>
      <c r="B2590" s="44">
        <v>2587</v>
      </c>
      <c r="C2590" s="44" t="str">
        <f>IF(E2590="","",IF(COUNTIF($G$4:G2590,G2590)=1,MAX($C$4:C2589)+1,""))</f>
        <v/>
      </c>
      <c r="D2590" s="44">
        <v>2587</v>
      </c>
    </row>
    <row r="2591" spans="1:4" x14ac:dyDescent="0.25">
      <c r="A2591" s="44">
        <f>IF(IF(Helper_2!$C$3&lt;&gt;"",COUNTIF(G2591:H2591,"*"&amp;Helper_2!$C$3&amp;"*"),0)&gt;0,MAX($A$4:A2590)+1,0)</f>
        <v>0</v>
      </c>
      <c r="B2591" s="44">
        <v>2588</v>
      </c>
      <c r="C2591" s="44" t="str">
        <f>IF(E2591="","",IF(COUNTIF($G$4:G2591,G2591)=1,MAX($C$4:C2590)+1,""))</f>
        <v/>
      </c>
      <c r="D2591" s="44">
        <v>2588</v>
      </c>
    </row>
    <row r="2592" spans="1:4" x14ac:dyDescent="0.25">
      <c r="A2592" s="44">
        <f>IF(IF(Helper_2!$C$3&lt;&gt;"",COUNTIF(G2592:H2592,"*"&amp;Helper_2!$C$3&amp;"*"),0)&gt;0,MAX($A$4:A2591)+1,0)</f>
        <v>0</v>
      </c>
      <c r="B2592" s="44">
        <v>2589</v>
      </c>
      <c r="C2592" s="44" t="str">
        <f>IF(E2592="","",IF(COUNTIF($G$4:G2592,G2592)=1,MAX($C$4:C2591)+1,""))</f>
        <v/>
      </c>
      <c r="D2592" s="44">
        <v>2589</v>
      </c>
    </row>
    <row r="2593" spans="1:4" x14ac:dyDescent="0.25">
      <c r="A2593" s="44">
        <f>IF(IF(Helper_2!$C$3&lt;&gt;"",COUNTIF(G2593:H2593,"*"&amp;Helper_2!$C$3&amp;"*"),0)&gt;0,MAX($A$4:A2592)+1,0)</f>
        <v>0</v>
      </c>
      <c r="B2593" s="44">
        <v>2590</v>
      </c>
      <c r="C2593" s="44" t="str">
        <f>IF(E2593="","",IF(COUNTIF($G$4:G2593,G2593)=1,MAX($C$4:C2592)+1,""))</f>
        <v/>
      </c>
      <c r="D2593" s="44">
        <v>2590</v>
      </c>
    </row>
    <row r="2594" spans="1:4" x14ac:dyDescent="0.25">
      <c r="A2594" s="44">
        <f>IF(IF(Helper_2!$C$3&lt;&gt;"",COUNTIF(G2594:H2594,"*"&amp;Helper_2!$C$3&amp;"*"),0)&gt;0,MAX($A$4:A2593)+1,0)</f>
        <v>0</v>
      </c>
      <c r="B2594" s="44">
        <v>2591</v>
      </c>
      <c r="C2594" s="44" t="str">
        <f>IF(E2594="","",IF(COUNTIF($G$4:G2594,G2594)=1,MAX($C$4:C2593)+1,""))</f>
        <v/>
      </c>
      <c r="D2594" s="44">
        <v>2591</v>
      </c>
    </row>
    <row r="2595" spans="1:4" x14ac:dyDescent="0.25">
      <c r="A2595" s="44">
        <f>IF(IF(Helper_2!$C$3&lt;&gt;"",COUNTIF(G2595:H2595,"*"&amp;Helper_2!$C$3&amp;"*"),0)&gt;0,MAX($A$4:A2594)+1,0)</f>
        <v>0</v>
      </c>
      <c r="B2595" s="44">
        <v>2592</v>
      </c>
      <c r="C2595" s="44" t="str">
        <f>IF(E2595="","",IF(COUNTIF($G$4:G2595,G2595)=1,MAX($C$4:C2594)+1,""))</f>
        <v/>
      </c>
      <c r="D2595" s="44">
        <v>2592</v>
      </c>
    </row>
    <row r="2596" spans="1:4" x14ac:dyDescent="0.25">
      <c r="A2596" s="44">
        <f>IF(IF(Helper_2!$C$3&lt;&gt;"",COUNTIF(G2596:H2596,"*"&amp;Helper_2!$C$3&amp;"*"),0)&gt;0,MAX($A$4:A2595)+1,0)</f>
        <v>0</v>
      </c>
      <c r="B2596" s="44">
        <v>2593</v>
      </c>
      <c r="C2596" s="44" t="str">
        <f>IF(E2596="","",IF(COUNTIF($G$4:G2596,G2596)=1,MAX($C$4:C2595)+1,""))</f>
        <v/>
      </c>
      <c r="D2596" s="44">
        <v>2593</v>
      </c>
    </row>
    <row r="2597" spans="1:4" x14ac:dyDescent="0.25">
      <c r="A2597" s="44">
        <f>IF(IF(Helper_2!$C$3&lt;&gt;"",COUNTIF(G2597:H2597,"*"&amp;Helper_2!$C$3&amp;"*"),0)&gt;0,MAX($A$4:A2596)+1,0)</f>
        <v>0</v>
      </c>
      <c r="B2597" s="44">
        <v>2594</v>
      </c>
      <c r="C2597" s="44" t="str">
        <f>IF(E2597="","",IF(COUNTIF($G$4:G2597,G2597)=1,MAX($C$4:C2596)+1,""))</f>
        <v/>
      </c>
      <c r="D2597" s="44">
        <v>2594</v>
      </c>
    </row>
    <row r="2598" spans="1:4" x14ac:dyDescent="0.25">
      <c r="A2598" s="44">
        <f>IF(IF(Helper_2!$C$3&lt;&gt;"",COUNTIF(G2598:H2598,"*"&amp;Helper_2!$C$3&amp;"*"),0)&gt;0,MAX($A$4:A2597)+1,0)</f>
        <v>0</v>
      </c>
      <c r="B2598" s="44">
        <v>2595</v>
      </c>
      <c r="C2598" s="44" t="str">
        <f>IF(E2598="","",IF(COUNTIF($G$4:G2598,G2598)=1,MAX($C$4:C2597)+1,""))</f>
        <v/>
      </c>
      <c r="D2598" s="44">
        <v>2595</v>
      </c>
    </row>
    <row r="2599" spans="1:4" x14ac:dyDescent="0.25">
      <c r="A2599" s="44">
        <f>IF(IF(Helper_2!$C$3&lt;&gt;"",COUNTIF(G2599:H2599,"*"&amp;Helper_2!$C$3&amp;"*"),0)&gt;0,MAX($A$4:A2598)+1,0)</f>
        <v>0</v>
      </c>
      <c r="B2599" s="44">
        <v>2596</v>
      </c>
      <c r="C2599" s="44" t="str">
        <f>IF(E2599="","",IF(COUNTIF($G$4:G2599,G2599)=1,MAX($C$4:C2598)+1,""))</f>
        <v/>
      </c>
      <c r="D2599" s="44">
        <v>2596</v>
      </c>
    </row>
    <row r="2600" spans="1:4" x14ac:dyDescent="0.25">
      <c r="A2600" s="44">
        <f>IF(IF(Helper_2!$C$3&lt;&gt;"",COUNTIF(G2600:H2600,"*"&amp;Helper_2!$C$3&amp;"*"),0)&gt;0,MAX($A$4:A2599)+1,0)</f>
        <v>0</v>
      </c>
      <c r="B2600" s="44">
        <v>2597</v>
      </c>
      <c r="C2600" s="44" t="str">
        <f>IF(E2600="","",IF(COUNTIF($G$4:G2600,G2600)=1,MAX($C$4:C2599)+1,""))</f>
        <v/>
      </c>
      <c r="D2600" s="44">
        <v>2597</v>
      </c>
    </row>
    <row r="2601" spans="1:4" x14ac:dyDescent="0.25">
      <c r="A2601" s="44">
        <f>IF(IF(Helper_2!$C$3&lt;&gt;"",COUNTIF(G2601:H2601,"*"&amp;Helper_2!$C$3&amp;"*"),0)&gt;0,MAX($A$4:A2600)+1,0)</f>
        <v>0</v>
      </c>
      <c r="B2601" s="44">
        <v>2598</v>
      </c>
      <c r="C2601" s="44" t="str">
        <f>IF(E2601="","",IF(COUNTIF($G$4:G2601,G2601)=1,MAX($C$4:C2600)+1,""))</f>
        <v/>
      </c>
      <c r="D2601" s="44">
        <v>2598</v>
      </c>
    </row>
    <row r="2602" spans="1:4" x14ac:dyDescent="0.25">
      <c r="A2602" s="44">
        <f>IF(IF(Helper_2!$C$3&lt;&gt;"",COUNTIF(G2602:H2602,"*"&amp;Helper_2!$C$3&amp;"*"),0)&gt;0,MAX($A$4:A2601)+1,0)</f>
        <v>0</v>
      </c>
      <c r="B2602" s="44">
        <v>2599</v>
      </c>
      <c r="C2602" s="44" t="str">
        <f>IF(E2602="","",IF(COUNTIF($G$4:G2602,G2602)=1,MAX($C$4:C2601)+1,""))</f>
        <v/>
      </c>
      <c r="D2602" s="44">
        <v>2599</v>
      </c>
    </row>
    <row r="2603" spans="1:4" x14ac:dyDescent="0.25">
      <c r="A2603" s="44">
        <f>IF(IF(Helper_2!$C$3&lt;&gt;"",COUNTIF(G2603:H2603,"*"&amp;Helper_2!$C$3&amp;"*"),0)&gt;0,MAX($A$4:A2602)+1,0)</f>
        <v>0</v>
      </c>
      <c r="B2603" s="44">
        <v>2600</v>
      </c>
      <c r="C2603" s="44" t="str">
        <f>IF(E2603="","",IF(COUNTIF($G$4:G2603,G2603)=1,MAX($C$4:C2602)+1,""))</f>
        <v/>
      </c>
      <c r="D2603" s="44">
        <v>2600</v>
      </c>
    </row>
    <row r="2604" spans="1:4" x14ac:dyDescent="0.25">
      <c r="A2604" s="44">
        <f>IF(IF(Helper_2!$C$3&lt;&gt;"",COUNTIF(G2604:H2604,"*"&amp;Helper_2!$C$3&amp;"*"),0)&gt;0,MAX($A$4:A2603)+1,0)</f>
        <v>0</v>
      </c>
      <c r="B2604" s="44">
        <v>2601</v>
      </c>
      <c r="C2604" s="44" t="str">
        <f>IF(E2604="","",IF(COUNTIF($G$4:G2604,G2604)=1,MAX($C$4:C2603)+1,""))</f>
        <v/>
      </c>
      <c r="D2604" s="44">
        <v>2601</v>
      </c>
    </row>
    <row r="2605" spans="1:4" x14ac:dyDescent="0.25">
      <c r="A2605" s="44">
        <f>IF(IF(Helper_2!$C$3&lt;&gt;"",COUNTIF(G2605:H2605,"*"&amp;Helper_2!$C$3&amp;"*"),0)&gt;0,MAX($A$4:A2604)+1,0)</f>
        <v>0</v>
      </c>
      <c r="B2605" s="44">
        <v>2602</v>
      </c>
      <c r="C2605" s="44" t="str">
        <f>IF(E2605="","",IF(COUNTIF($G$4:G2605,G2605)=1,MAX($C$4:C2604)+1,""))</f>
        <v/>
      </c>
      <c r="D2605" s="44">
        <v>2602</v>
      </c>
    </row>
    <row r="2606" spans="1:4" x14ac:dyDescent="0.25">
      <c r="A2606" s="44">
        <f>IF(IF(Helper_2!$C$3&lt;&gt;"",COUNTIF(G2606:H2606,"*"&amp;Helper_2!$C$3&amp;"*"),0)&gt;0,MAX($A$4:A2605)+1,0)</f>
        <v>0</v>
      </c>
      <c r="B2606" s="44">
        <v>2603</v>
      </c>
      <c r="C2606" s="44" t="str">
        <f>IF(E2606="","",IF(COUNTIF($G$4:G2606,G2606)=1,MAX($C$4:C2605)+1,""))</f>
        <v/>
      </c>
      <c r="D2606" s="44">
        <v>2603</v>
      </c>
    </row>
    <row r="2607" spans="1:4" x14ac:dyDescent="0.25">
      <c r="A2607" s="44">
        <f>IF(IF(Helper_2!$C$3&lt;&gt;"",COUNTIF(G2607:H2607,"*"&amp;Helper_2!$C$3&amp;"*"),0)&gt;0,MAX($A$4:A2606)+1,0)</f>
        <v>0</v>
      </c>
      <c r="B2607" s="44">
        <v>2604</v>
      </c>
      <c r="C2607" s="44" t="str">
        <f>IF(E2607="","",IF(COUNTIF($G$4:G2607,G2607)=1,MAX($C$4:C2606)+1,""))</f>
        <v/>
      </c>
      <c r="D2607" s="44">
        <v>2604</v>
      </c>
    </row>
    <row r="2608" spans="1:4" x14ac:dyDescent="0.25">
      <c r="A2608" s="44">
        <f>IF(IF(Helper_2!$C$3&lt;&gt;"",COUNTIF(G2608:H2608,"*"&amp;Helper_2!$C$3&amp;"*"),0)&gt;0,MAX($A$4:A2607)+1,0)</f>
        <v>0</v>
      </c>
      <c r="B2608" s="44">
        <v>2605</v>
      </c>
      <c r="C2608" s="44" t="str">
        <f>IF(E2608="","",IF(COUNTIF($G$4:G2608,G2608)=1,MAX($C$4:C2607)+1,""))</f>
        <v/>
      </c>
      <c r="D2608" s="44">
        <v>2605</v>
      </c>
    </row>
    <row r="2609" spans="1:4" x14ac:dyDescent="0.25">
      <c r="A2609" s="44">
        <f>IF(IF(Helper_2!$C$3&lt;&gt;"",COUNTIF(G2609:H2609,"*"&amp;Helper_2!$C$3&amp;"*"),0)&gt;0,MAX($A$4:A2608)+1,0)</f>
        <v>0</v>
      </c>
      <c r="B2609" s="44">
        <v>2606</v>
      </c>
      <c r="C2609" s="44" t="str">
        <f>IF(E2609="","",IF(COUNTIF($G$4:G2609,G2609)=1,MAX($C$4:C2608)+1,""))</f>
        <v/>
      </c>
      <c r="D2609" s="44">
        <v>2606</v>
      </c>
    </row>
    <row r="2610" spans="1:4" x14ac:dyDescent="0.25">
      <c r="A2610" s="44">
        <f>IF(IF(Helper_2!$C$3&lt;&gt;"",COUNTIF(G2610:H2610,"*"&amp;Helper_2!$C$3&amp;"*"),0)&gt;0,MAX($A$4:A2609)+1,0)</f>
        <v>0</v>
      </c>
      <c r="B2610" s="44">
        <v>2607</v>
      </c>
      <c r="C2610" s="44" t="str">
        <f>IF(E2610="","",IF(COUNTIF($G$4:G2610,G2610)=1,MAX($C$4:C2609)+1,""))</f>
        <v/>
      </c>
      <c r="D2610" s="44">
        <v>2607</v>
      </c>
    </row>
    <row r="2611" spans="1:4" x14ac:dyDescent="0.25">
      <c r="A2611" s="44">
        <f>IF(IF(Helper_2!$C$3&lt;&gt;"",COUNTIF(G2611:H2611,"*"&amp;Helper_2!$C$3&amp;"*"),0)&gt;0,MAX($A$4:A2610)+1,0)</f>
        <v>0</v>
      </c>
      <c r="B2611" s="44">
        <v>2608</v>
      </c>
      <c r="C2611" s="44" t="str">
        <f>IF(E2611="","",IF(COUNTIF($G$4:G2611,G2611)=1,MAX($C$4:C2610)+1,""))</f>
        <v/>
      </c>
      <c r="D2611" s="44">
        <v>2608</v>
      </c>
    </row>
    <row r="2612" spans="1:4" x14ac:dyDescent="0.25">
      <c r="A2612" s="44">
        <f>IF(IF(Helper_2!$C$3&lt;&gt;"",COUNTIF(G2612:H2612,"*"&amp;Helper_2!$C$3&amp;"*"),0)&gt;0,MAX($A$4:A2611)+1,0)</f>
        <v>0</v>
      </c>
      <c r="B2612" s="44">
        <v>2609</v>
      </c>
      <c r="C2612" s="44" t="str">
        <f>IF(E2612="","",IF(COUNTIF($G$4:G2612,G2612)=1,MAX($C$4:C2611)+1,""))</f>
        <v/>
      </c>
      <c r="D2612" s="44">
        <v>2609</v>
      </c>
    </row>
    <row r="2613" spans="1:4" x14ac:dyDescent="0.25">
      <c r="A2613" s="44">
        <f>IF(IF(Helper_2!$C$3&lt;&gt;"",COUNTIF(G2613:H2613,"*"&amp;Helper_2!$C$3&amp;"*"),0)&gt;0,MAX($A$4:A2612)+1,0)</f>
        <v>0</v>
      </c>
      <c r="B2613" s="44">
        <v>2610</v>
      </c>
      <c r="C2613" s="44" t="str">
        <f>IF(E2613="","",IF(COUNTIF($G$4:G2613,G2613)=1,MAX($C$4:C2612)+1,""))</f>
        <v/>
      </c>
      <c r="D2613" s="44">
        <v>2610</v>
      </c>
    </row>
    <row r="2614" spans="1:4" x14ac:dyDescent="0.25">
      <c r="A2614" s="44">
        <f>IF(IF(Helper_2!$C$3&lt;&gt;"",COUNTIF(G2614:H2614,"*"&amp;Helper_2!$C$3&amp;"*"),0)&gt;0,MAX($A$4:A2613)+1,0)</f>
        <v>0</v>
      </c>
      <c r="B2614" s="44">
        <v>2611</v>
      </c>
      <c r="C2614" s="44" t="str">
        <f>IF(E2614="","",IF(COUNTIF($G$4:G2614,G2614)=1,MAX($C$4:C2613)+1,""))</f>
        <v/>
      </c>
      <c r="D2614" s="44">
        <v>2611</v>
      </c>
    </row>
    <row r="2615" spans="1:4" x14ac:dyDescent="0.25">
      <c r="A2615" s="44">
        <f>IF(IF(Helper_2!$C$3&lt;&gt;"",COUNTIF(G2615:H2615,"*"&amp;Helper_2!$C$3&amp;"*"),0)&gt;0,MAX($A$4:A2614)+1,0)</f>
        <v>0</v>
      </c>
      <c r="B2615" s="44">
        <v>2612</v>
      </c>
      <c r="C2615" s="44" t="str">
        <f>IF(E2615="","",IF(COUNTIF($G$4:G2615,G2615)=1,MAX($C$4:C2614)+1,""))</f>
        <v/>
      </c>
      <c r="D2615" s="44">
        <v>2612</v>
      </c>
    </row>
    <row r="2616" spans="1:4" x14ac:dyDescent="0.25">
      <c r="A2616" s="44">
        <f>IF(IF(Helper_2!$C$3&lt;&gt;"",COUNTIF(G2616:H2616,"*"&amp;Helper_2!$C$3&amp;"*"),0)&gt;0,MAX($A$4:A2615)+1,0)</f>
        <v>0</v>
      </c>
      <c r="B2616" s="44">
        <v>2613</v>
      </c>
      <c r="C2616" s="44" t="str">
        <f>IF(E2616="","",IF(COUNTIF($G$4:G2616,G2616)=1,MAX($C$4:C2615)+1,""))</f>
        <v/>
      </c>
      <c r="D2616" s="44">
        <v>2613</v>
      </c>
    </row>
    <row r="2617" spans="1:4" x14ac:dyDescent="0.25">
      <c r="A2617" s="44">
        <f>IF(IF(Helper_2!$C$3&lt;&gt;"",COUNTIF(G2617:H2617,"*"&amp;Helper_2!$C$3&amp;"*"),0)&gt;0,MAX($A$4:A2616)+1,0)</f>
        <v>0</v>
      </c>
      <c r="B2617" s="44">
        <v>2614</v>
      </c>
      <c r="C2617" s="44" t="str">
        <f>IF(E2617="","",IF(COUNTIF($G$4:G2617,G2617)=1,MAX($C$4:C2616)+1,""))</f>
        <v/>
      </c>
      <c r="D2617" s="44">
        <v>2614</v>
      </c>
    </row>
    <row r="2618" spans="1:4" x14ac:dyDescent="0.25">
      <c r="A2618" s="44">
        <f>IF(IF(Helper_2!$C$3&lt;&gt;"",COUNTIF(G2618:H2618,"*"&amp;Helper_2!$C$3&amp;"*"),0)&gt;0,MAX($A$4:A2617)+1,0)</f>
        <v>0</v>
      </c>
      <c r="B2618" s="44">
        <v>2615</v>
      </c>
      <c r="C2618" s="44" t="str">
        <f>IF(E2618="","",IF(COUNTIF($G$4:G2618,G2618)=1,MAX($C$4:C2617)+1,""))</f>
        <v/>
      </c>
      <c r="D2618" s="44">
        <v>2615</v>
      </c>
    </row>
    <row r="2619" spans="1:4" x14ac:dyDescent="0.25">
      <c r="A2619" s="44">
        <f>IF(IF(Helper_2!$C$3&lt;&gt;"",COUNTIF(G2619:H2619,"*"&amp;Helper_2!$C$3&amp;"*"),0)&gt;0,MAX($A$4:A2618)+1,0)</f>
        <v>0</v>
      </c>
      <c r="B2619" s="44">
        <v>2616</v>
      </c>
      <c r="C2619" s="44" t="str">
        <f>IF(E2619="","",IF(COUNTIF($G$4:G2619,G2619)=1,MAX($C$4:C2618)+1,""))</f>
        <v/>
      </c>
      <c r="D2619" s="44">
        <v>2616</v>
      </c>
    </row>
    <row r="2620" spans="1:4" x14ac:dyDescent="0.25">
      <c r="A2620" s="44">
        <f>IF(IF(Helper_2!$C$3&lt;&gt;"",COUNTIF(G2620:H2620,"*"&amp;Helper_2!$C$3&amp;"*"),0)&gt;0,MAX($A$4:A2619)+1,0)</f>
        <v>0</v>
      </c>
      <c r="B2620" s="44">
        <v>2617</v>
      </c>
      <c r="C2620" s="44" t="str">
        <f>IF(E2620="","",IF(COUNTIF($G$4:G2620,G2620)=1,MAX($C$4:C2619)+1,""))</f>
        <v/>
      </c>
      <c r="D2620" s="44">
        <v>2617</v>
      </c>
    </row>
    <row r="2621" spans="1:4" x14ac:dyDescent="0.25">
      <c r="A2621" s="44">
        <f>IF(IF(Helper_2!$C$3&lt;&gt;"",COUNTIF(G2621:H2621,"*"&amp;Helper_2!$C$3&amp;"*"),0)&gt;0,MAX($A$4:A2620)+1,0)</f>
        <v>0</v>
      </c>
      <c r="B2621" s="44">
        <v>2618</v>
      </c>
      <c r="C2621" s="44" t="str">
        <f>IF(E2621="","",IF(COUNTIF($G$4:G2621,G2621)=1,MAX($C$4:C2620)+1,""))</f>
        <v/>
      </c>
      <c r="D2621" s="44">
        <v>2618</v>
      </c>
    </row>
    <row r="2622" spans="1:4" x14ac:dyDescent="0.25">
      <c r="A2622" s="44">
        <f>IF(IF(Helper_2!$C$3&lt;&gt;"",COUNTIF(G2622:H2622,"*"&amp;Helper_2!$C$3&amp;"*"),0)&gt;0,MAX($A$4:A2621)+1,0)</f>
        <v>0</v>
      </c>
      <c r="B2622" s="44">
        <v>2619</v>
      </c>
      <c r="C2622" s="44" t="str">
        <f>IF(E2622="","",IF(COUNTIF($G$4:G2622,G2622)=1,MAX($C$4:C2621)+1,""))</f>
        <v/>
      </c>
      <c r="D2622" s="44">
        <v>2619</v>
      </c>
    </row>
    <row r="2623" spans="1:4" x14ac:dyDescent="0.25">
      <c r="A2623" s="44">
        <f>IF(IF(Helper_2!$C$3&lt;&gt;"",COUNTIF(G2623:H2623,"*"&amp;Helper_2!$C$3&amp;"*"),0)&gt;0,MAX($A$4:A2622)+1,0)</f>
        <v>0</v>
      </c>
      <c r="B2623" s="44">
        <v>2620</v>
      </c>
      <c r="C2623" s="44" t="str">
        <f>IF(E2623="","",IF(COUNTIF($G$4:G2623,G2623)=1,MAX($C$4:C2622)+1,""))</f>
        <v/>
      </c>
      <c r="D2623" s="44">
        <v>2620</v>
      </c>
    </row>
    <row r="2624" spans="1:4" x14ac:dyDescent="0.25">
      <c r="A2624" s="44">
        <f>IF(IF(Helper_2!$C$3&lt;&gt;"",COUNTIF(G2624:H2624,"*"&amp;Helper_2!$C$3&amp;"*"),0)&gt;0,MAX($A$4:A2623)+1,0)</f>
        <v>0</v>
      </c>
      <c r="B2624" s="44">
        <v>2621</v>
      </c>
      <c r="C2624" s="44" t="str">
        <f>IF(E2624="","",IF(COUNTIF($G$4:G2624,G2624)=1,MAX($C$4:C2623)+1,""))</f>
        <v/>
      </c>
      <c r="D2624" s="44">
        <v>2621</v>
      </c>
    </row>
    <row r="2625" spans="1:4" x14ac:dyDescent="0.25">
      <c r="A2625" s="44">
        <f>IF(IF(Helper_2!$C$3&lt;&gt;"",COUNTIF(G2625:H2625,"*"&amp;Helper_2!$C$3&amp;"*"),0)&gt;0,MAX($A$4:A2624)+1,0)</f>
        <v>0</v>
      </c>
      <c r="B2625" s="44">
        <v>2622</v>
      </c>
      <c r="C2625" s="44" t="str">
        <f>IF(E2625="","",IF(COUNTIF($G$4:G2625,G2625)=1,MAX($C$4:C2624)+1,""))</f>
        <v/>
      </c>
      <c r="D2625" s="44">
        <v>2622</v>
      </c>
    </row>
    <row r="2626" spans="1:4" x14ac:dyDescent="0.25">
      <c r="A2626" s="44">
        <f>IF(IF(Helper_2!$C$3&lt;&gt;"",COUNTIF(G2626:H2626,"*"&amp;Helper_2!$C$3&amp;"*"),0)&gt;0,MAX($A$4:A2625)+1,0)</f>
        <v>0</v>
      </c>
      <c r="B2626" s="44">
        <v>2623</v>
      </c>
      <c r="C2626" s="44" t="str">
        <f>IF(E2626="","",IF(COUNTIF($G$4:G2626,G2626)=1,MAX($C$4:C2625)+1,""))</f>
        <v/>
      </c>
      <c r="D2626" s="44">
        <v>2623</v>
      </c>
    </row>
    <row r="2627" spans="1:4" x14ac:dyDescent="0.25">
      <c r="A2627" s="44">
        <f>IF(IF(Helper_2!$C$3&lt;&gt;"",COUNTIF(G2627:H2627,"*"&amp;Helper_2!$C$3&amp;"*"),0)&gt;0,MAX($A$4:A2626)+1,0)</f>
        <v>0</v>
      </c>
      <c r="B2627" s="44">
        <v>2624</v>
      </c>
      <c r="C2627" s="44" t="str">
        <f>IF(E2627="","",IF(COUNTIF($G$4:G2627,G2627)=1,MAX($C$4:C2626)+1,""))</f>
        <v/>
      </c>
      <c r="D2627" s="44">
        <v>2624</v>
      </c>
    </row>
    <row r="2628" spans="1:4" x14ac:dyDescent="0.25">
      <c r="A2628" s="44">
        <f>IF(IF(Helper_2!$C$3&lt;&gt;"",COUNTIF(G2628:H2628,"*"&amp;Helper_2!$C$3&amp;"*"),0)&gt;0,MAX($A$4:A2627)+1,0)</f>
        <v>0</v>
      </c>
      <c r="B2628" s="44">
        <v>2625</v>
      </c>
      <c r="C2628" s="44" t="str">
        <f>IF(E2628="","",IF(COUNTIF($G$4:G2628,G2628)=1,MAX($C$4:C2627)+1,""))</f>
        <v/>
      </c>
      <c r="D2628" s="44">
        <v>2625</v>
      </c>
    </row>
    <row r="2629" spans="1:4" x14ac:dyDescent="0.25">
      <c r="A2629" s="44">
        <f>IF(IF(Helper_2!$C$3&lt;&gt;"",COUNTIF(G2629:H2629,"*"&amp;Helper_2!$C$3&amp;"*"),0)&gt;0,MAX($A$4:A2628)+1,0)</f>
        <v>0</v>
      </c>
      <c r="B2629" s="44">
        <v>2626</v>
      </c>
      <c r="C2629" s="44" t="str">
        <f>IF(E2629="","",IF(COUNTIF($G$4:G2629,G2629)=1,MAX($C$4:C2628)+1,""))</f>
        <v/>
      </c>
      <c r="D2629" s="44">
        <v>2626</v>
      </c>
    </row>
    <row r="2630" spans="1:4" x14ac:dyDescent="0.25">
      <c r="A2630" s="44">
        <f>IF(IF(Helper_2!$C$3&lt;&gt;"",COUNTIF(G2630:H2630,"*"&amp;Helper_2!$C$3&amp;"*"),0)&gt;0,MAX($A$4:A2629)+1,0)</f>
        <v>0</v>
      </c>
      <c r="B2630" s="44">
        <v>2627</v>
      </c>
      <c r="C2630" s="44" t="str">
        <f>IF(E2630="","",IF(COUNTIF($G$4:G2630,G2630)=1,MAX($C$4:C2629)+1,""))</f>
        <v/>
      </c>
      <c r="D2630" s="44">
        <v>2627</v>
      </c>
    </row>
    <row r="2631" spans="1:4" x14ac:dyDescent="0.25">
      <c r="A2631" s="44">
        <f>IF(IF(Helper_2!$C$3&lt;&gt;"",COUNTIF(G2631:H2631,"*"&amp;Helper_2!$C$3&amp;"*"),0)&gt;0,MAX($A$4:A2630)+1,0)</f>
        <v>0</v>
      </c>
      <c r="B2631" s="44">
        <v>2628</v>
      </c>
      <c r="C2631" s="44" t="str">
        <f>IF(E2631="","",IF(COUNTIF($G$4:G2631,G2631)=1,MAX($C$4:C2630)+1,""))</f>
        <v/>
      </c>
      <c r="D2631" s="44">
        <v>2628</v>
      </c>
    </row>
    <row r="2632" spans="1:4" x14ac:dyDescent="0.25">
      <c r="A2632" s="44">
        <f>IF(IF(Helper_2!$C$3&lt;&gt;"",COUNTIF(G2632:H2632,"*"&amp;Helper_2!$C$3&amp;"*"),0)&gt;0,MAX($A$4:A2631)+1,0)</f>
        <v>0</v>
      </c>
      <c r="B2632" s="44">
        <v>2629</v>
      </c>
      <c r="C2632" s="44" t="str">
        <f>IF(E2632="","",IF(COUNTIF($G$4:G2632,G2632)=1,MAX($C$4:C2631)+1,""))</f>
        <v/>
      </c>
      <c r="D2632" s="44">
        <v>2629</v>
      </c>
    </row>
    <row r="2633" spans="1:4" x14ac:dyDescent="0.25">
      <c r="A2633" s="44">
        <f>IF(IF(Helper_2!$C$3&lt;&gt;"",COUNTIF(G2633:H2633,"*"&amp;Helper_2!$C$3&amp;"*"),0)&gt;0,MAX($A$4:A2632)+1,0)</f>
        <v>0</v>
      </c>
      <c r="B2633" s="44">
        <v>2630</v>
      </c>
      <c r="C2633" s="44" t="str">
        <f>IF(E2633="","",IF(COUNTIF($G$4:G2633,G2633)=1,MAX($C$4:C2632)+1,""))</f>
        <v/>
      </c>
      <c r="D2633" s="44">
        <v>2630</v>
      </c>
    </row>
    <row r="2634" spans="1:4" x14ac:dyDescent="0.25">
      <c r="A2634" s="44">
        <f>IF(IF(Helper_2!$C$3&lt;&gt;"",COUNTIF(G2634:H2634,"*"&amp;Helper_2!$C$3&amp;"*"),0)&gt;0,MAX($A$4:A2633)+1,0)</f>
        <v>0</v>
      </c>
      <c r="B2634" s="44">
        <v>2631</v>
      </c>
      <c r="C2634" s="44" t="str">
        <f>IF(E2634="","",IF(COUNTIF($G$4:G2634,G2634)=1,MAX($C$4:C2633)+1,""))</f>
        <v/>
      </c>
      <c r="D2634" s="44">
        <v>2631</v>
      </c>
    </row>
    <row r="2635" spans="1:4" x14ac:dyDescent="0.25">
      <c r="A2635" s="44">
        <f>IF(IF(Helper_2!$C$3&lt;&gt;"",COUNTIF(G2635:H2635,"*"&amp;Helper_2!$C$3&amp;"*"),0)&gt;0,MAX($A$4:A2634)+1,0)</f>
        <v>0</v>
      </c>
      <c r="B2635" s="44">
        <v>2632</v>
      </c>
      <c r="C2635" s="44" t="str">
        <f>IF(E2635="","",IF(COUNTIF($G$4:G2635,G2635)=1,MAX($C$4:C2634)+1,""))</f>
        <v/>
      </c>
      <c r="D2635" s="44">
        <v>2632</v>
      </c>
    </row>
    <row r="2636" spans="1:4" x14ac:dyDescent="0.25">
      <c r="A2636" s="44">
        <f>IF(IF(Helper_2!$C$3&lt;&gt;"",COUNTIF(G2636:H2636,"*"&amp;Helper_2!$C$3&amp;"*"),0)&gt;0,MAX($A$4:A2635)+1,0)</f>
        <v>0</v>
      </c>
      <c r="B2636" s="44">
        <v>2633</v>
      </c>
      <c r="C2636" s="44" t="str">
        <f>IF(E2636="","",IF(COUNTIF($G$4:G2636,G2636)=1,MAX($C$4:C2635)+1,""))</f>
        <v/>
      </c>
      <c r="D2636" s="44">
        <v>2633</v>
      </c>
    </row>
    <row r="2637" spans="1:4" x14ac:dyDescent="0.25">
      <c r="A2637" s="44">
        <f>IF(IF(Helper_2!$C$3&lt;&gt;"",COUNTIF(G2637:H2637,"*"&amp;Helper_2!$C$3&amp;"*"),0)&gt;0,MAX($A$4:A2636)+1,0)</f>
        <v>0</v>
      </c>
      <c r="B2637" s="44">
        <v>2634</v>
      </c>
      <c r="C2637" s="44" t="str">
        <f>IF(E2637="","",IF(COUNTIF($G$4:G2637,G2637)=1,MAX($C$4:C2636)+1,""))</f>
        <v/>
      </c>
      <c r="D2637" s="44">
        <v>2634</v>
      </c>
    </row>
    <row r="2638" spans="1:4" x14ac:dyDescent="0.25">
      <c r="A2638" s="44">
        <f>IF(IF(Helper_2!$C$3&lt;&gt;"",COUNTIF(G2638:H2638,"*"&amp;Helper_2!$C$3&amp;"*"),0)&gt;0,MAX($A$4:A2637)+1,0)</f>
        <v>0</v>
      </c>
      <c r="B2638" s="44">
        <v>2635</v>
      </c>
      <c r="C2638" s="44" t="str">
        <f>IF(E2638="","",IF(COUNTIF($G$4:G2638,G2638)=1,MAX($C$4:C2637)+1,""))</f>
        <v/>
      </c>
      <c r="D2638" s="44">
        <v>2635</v>
      </c>
    </row>
    <row r="2639" spans="1:4" x14ac:dyDescent="0.25">
      <c r="A2639" s="44">
        <f>IF(IF(Helper_2!$C$3&lt;&gt;"",COUNTIF(G2639:H2639,"*"&amp;Helper_2!$C$3&amp;"*"),0)&gt;0,MAX($A$4:A2638)+1,0)</f>
        <v>0</v>
      </c>
      <c r="B2639" s="44">
        <v>2636</v>
      </c>
      <c r="C2639" s="44" t="str">
        <f>IF(E2639="","",IF(COUNTIF($G$4:G2639,G2639)=1,MAX($C$4:C2638)+1,""))</f>
        <v/>
      </c>
      <c r="D2639" s="44">
        <v>2636</v>
      </c>
    </row>
    <row r="2640" spans="1:4" x14ac:dyDescent="0.25">
      <c r="A2640" s="44">
        <f>IF(IF(Helper_2!$C$3&lt;&gt;"",COUNTIF(G2640:H2640,"*"&amp;Helper_2!$C$3&amp;"*"),0)&gt;0,MAX($A$4:A2639)+1,0)</f>
        <v>0</v>
      </c>
      <c r="B2640" s="44">
        <v>2637</v>
      </c>
      <c r="C2640" s="44" t="str">
        <f>IF(E2640="","",IF(COUNTIF($G$4:G2640,G2640)=1,MAX($C$4:C2639)+1,""))</f>
        <v/>
      </c>
      <c r="D2640" s="44">
        <v>2637</v>
      </c>
    </row>
    <row r="2641" spans="1:4" x14ac:dyDescent="0.25">
      <c r="A2641" s="44">
        <f>IF(IF(Helper_2!$C$3&lt;&gt;"",COUNTIF(G2641:H2641,"*"&amp;Helper_2!$C$3&amp;"*"),0)&gt;0,MAX($A$4:A2640)+1,0)</f>
        <v>0</v>
      </c>
      <c r="B2641" s="44">
        <v>2638</v>
      </c>
      <c r="C2641" s="44" t="str">
        <f>IF(E2641="","",IF(COUNTIF($G$4:G2641,G2641)=1,MAX($C$4:C2640)+1,""))</f>
        <v/>
      </c>
      <c r="D2641" s="44">
        <v>2638</v>
      </c>
    </row>
    <row r="2642" spans="1:4" x14ac:dyDescent="0.25">
      <c r="A2642" s="44">
        <f>IF(IF(Helper_2!$C$3&lt;&gt;"",COUNTIF(G2642:H2642,"*"&amp;Helper_2!$C$3&amp;"*"),0)&gt;0,MAX($A$4:A2641)+1,0)</f>
        <v>0</v>
      </c>
      <c r="B2642" s="44">
        <v>2639</v>
      </c>
      <c r="C2642" s="44" t="str">
        <f>IF(E2642="","",IF(COUNTIF($G$4:G2642,G2642)=1,MAX($C$4:C2641)+1,""))</f>
        <v/>
      </c>
      <c r="D2642" s="44">
        <v>2639</v>
      </c>
    </row>
    <row r="2643" spans="1:4" x14ac:dyDescent="0.25">
      <c r="A2643" s="44">
        <f>IF(IF(Helper_2!$C$3&lt;&gt;"",COUNTIF(G2643:H2643,"*"&amp;Helper_2!$C$3&amp;"*"),0)&gt;0,MAX($A$4:A2642)+1,0)</f>
        <v>0</v>
      </c>
      <c r="B2643" s="44">
        <v>2640</v>
      </c>
      <c r="C2643" s="44" t="str">
        <f>IF(E2643="","",IF(COUNTIF($G$4:G2643,G2643)=1,MAX($C$4:C2642)+1,""))</f>
        <v/>
      </c>
      <c r="D2643" s="44">
        <v>2640</v>
      </c>
    </row>
    <row r="2644" spans="1:4" x14ac:dyDescent="0.25">
      <c r="A2644" s="44">
        <f>IF(IF(Helper_2!$C$3&lt;&gt;"",COUNTIF(G2644:H2644,"*"&amp;Helper_2!$C$3&amp;"*"),0)&gt;0,MAX($A$4:A2643)+1,0)</f>
        <v>0</v>
      </c>
      <c r="B2644" s="44">
        <v>2641</v>
      </c>
      <c r="C2644" s="44" t="str">
        <f>IF(E2644="","",IF(COUNTIF($G$4:G2644,G2644)=1,MAX($C$4:C2643)+1,""))</f>
        <v/>
      </c>
      <c r="D2644" s="44">
        <v>2641</v>
      </c>
    </row>
    <row r="2645" spans="1:4" x14ac:dyDescent="0.25">
      <c r="A2645" s="44">
        <f>IF(IF(Helper_2!$C$3&lt;&gt;"",COUNTIF(G2645:H2645,"*"&amp;Helper_2!$C$3&amp;"*"),0)&gt;0,MAX($A$4:A2644)+1,0)</f>
        <v>0</v>
      </c>
      <c r="B2645" s="44">
        <v>2642</v>
      </c>
      <c r="C2645" s="44" t="str">
        <f>IF(E2645="","",IF(COUNTIF($G$4:G2645,G2645)=1,MAX($C$4:C2644)+1,""))</f>
        <v/>
      </c>
      <c r="D2645" s="44">
        <v>2642</v>
      </c>
    </row>
    <row r="2646" spans="1:4" x14ac:dyDescent="0.25">
      <c r="A2646" s="44">
        <f>IF(IF(Helper_2!$C$3&lt;&gt;"",COUNTIF(G2646:H2646,"*"&amp;Helper_2!$C$3&amp;"*"),0)&gt;0,MAX($A$4:A2645)+1,0)</f>
        <v>0</v>
      </c>
      <c r="B2646" s="44">
        <v>2643</v>
      </c>
      <c r="C2646" s="44" t="str">
        <f>IF(E2646="","",IF(COUNTIF($G$4:G2646,G2646)=1,MAX($C$4:C2645)+1,""))</f>
        <v/>
      </c>
      <c r="D2646" s="44">
        <v>2643</v>
      </c>
    </row>
    <row r="2647" spans="1:4" x14ac:dyDescent="0.25">
      <c r="A2647" s="44">
        <f>IF(IF(Helper_2!$C$3&lt;&gt;"",COUNTIF(G2647:H2647,"*"&amp;Helper_2!$C$3&amp;"*"),0)&gt;0,MAX($A$4:A2646)+1,0)</f>
        <v>0</v>
      </c>
      <c r="B2647" s="44">
        <v>2644</v>
      </c>
      <c r="C2647" s="44" t="str">
        <f>IF(E2647="","",IF(COUNTIF($G$4:G2647,G2647)=1,MAX($C$4:C2646)+1,""))</f>
        <v/>
      </c>
      <c r="D2647" s="44">
        <v>2644</v>
      </c>
    </row>
    <row r="2648" spans="1:4" x14ac:dyDescent="0.25">
      <c r="A2648" s="44">
        <f>IF(IF(Helper_2!$C$3&lt;&gt;"",COUNTIF(G2648:H2648,"*"&amp;Helper_2!$C$3&amp;"*"),0)&gt;0,MAX($A$4:A2647)+1,0)</f>
        <v>0</v>
      </c>
      <c r="B2648" s="44">
        <v>2645</v>
      </c>
      <c r="C2648" s="44" t="str">
        <f>IF(E2648="","",IF(COUNTIF($G$4:G2648,G2648)=1,MAX($C$4:C2647)+1,""))</f>
        <v/>
      </c>
      <c r="D2648" s="44">
        <v>2645</v>
      </c>
    </row>
    <row r="2649" spans="1:4" x14ac:dyDescent="0.25">
      <c r="A2649" s="44">
        <f>IF(IF(Helper_2!$C$3&lt;&gt;"",COUNTIF(G2649:H2649,"*"&amp;Helper_2!$C$3&amp;"*"),0)&gt;0,MAX($A$4:A2648)+1,0)</f>
        <v>0</v>
      </c>
      <c r="B2649" s="44">
        <v>2646</v>
      </c>
      <c r="C2649" s="44" t="str">
        <f>IF(E2649="","",IF(COUNTIF($G$4:G2649,G2649)=1,MAX($C$4:C2648)+1,""))</f>
        <v/>
      </c>
      <c r="D2649" s="44">
        <v>2646</v>
      </c>
    </row>
    <row r="2650" spans="1:4" x14ac:dyDescent="0.25">
      <c r="A2650" s="44">
        <f>IF(IF(Helper_2!$C$3&lt;&gt;"",COUNTIF(G2650:H2650,"*"&amp;Helper_2!$C$3&amp;"*"),0)&gt;0,MAX($A$4:A2649)+1,0)</f>
        <v>0</v>
      </c>
      <c r="B2650" s="44">
        <v>2647</v>
      </c>
      <c r="C2650" s="44" t="str">
        <f>IF(E2650="","",IF(COUNTIF($G$4:G2650,G2650)=1,MAX($C$4:C2649)+1,""))</f>
        <v/>
      </c>
      <c r="D2650" s="44">
        <v>2647</v>
      </c>
    </row>
    <row r="2651" spans="1:4" x14ac:dyDescent="0.25">
      <c r="A2651" s="44">
        <f>IF(IF(Helper_2!$C$3&lt;&gt;"",COUNTIF(G2651:H2651,"*"&amp;Helper_2!$C$3&amp;"*"),0)&gt;0,MAX($A$4:A2650)+1,0)</f>
        <v>0</v>
      </c>
      <c r="B2651" s="44">
        <v>2648</v>
      </c>
      <c r="C2651" s="44" t="str">
        <f>IF(E2651="","",IF(COUNTIF($G$4:G2651,G2651)=1,MAX($C$4:C2650)+1,""))</f>
        <v/>
      </c>
      <c r="D2651" s="44">
        <v>2648</v>
      </c>
    </row>
    <row r="2652" spans="1:4" x14ac:dyDescent="0.25">
      <c r="A2652" s="44">
        <f>IF(IF(Helper_2!$C$3&lt;&gt;"",COUNTIF(G2652:H2652,"*"&amp;Helper_2!$C$3&amp;"*"),0)&gt;0,MAX($A$4:A2651)+1,0)</f>
        <v>0</v>
      </c>
      <c r="B2652" s="44">
        <v>2649</v>
      </c>
      <c r="C2652" s="44" t="str">
        <f>IF(E2652="","",IF(COUNTIF($G$4:G2652,G2652)=1,MAX($C$4:C2651)+1,""))</f>
        <v/>
      </c>
      <c r="D2652" s="44">
        <v>2649</v>
      </c>
    </row>
    <row r="2653" spans="1:4" x14ac:dyDescent="0.25">
      <c r="A2653" s="44">
        <f>IF(IF(Helper_2!$C$3&lt;&gt;"",COUNTIF(G2653:H2653,"*"&amp;Helper_2!$C$3&amp;"*"),0)&gt;0,MAX($A$4:A2652)+1,0)</f>
        <v>0</v>
      </c>
      <c r="B2653" s="44">
        <v>2650</v>
      </c>
      <c r="C2653" s="44" t="str">
        <f>IF(E2653="","",IF(COUNTIF($G$4:G2653,G2653)=1,MAX($C$4:C2652)+1,""))</f>
        <v/>
      </c>
      <c r="D2653" s="44">
        <v>2650</v>
      </c>
    </row>
    <row r="2654" spans="1:4" x14ac:dyDescent="0.25">
      <c r="A2654" s="44">
        <f>IF(IF(Helper_2!$C$3&lt;&gt;"",COUNTIF(G2654:H2654,"*"&amp;Helper_2!$C$3&amp;"*"),0)&gt;0,MAX($A$4:A2653)+1,0)</f>
        <v>0</v>
      </c>
      <c r="B2654" s="44">
        <v>2651</v>
      </c>
      <c r="C2654" s="44" t="str">
        <f>IF(E2654="","",IF(COUNTIF($G$4:G2654,G2654)=1,MAX($C$4:C2653)+1,""))</f>
        <v/>
      </c>
      <c r="D2654" s="44">
        <v>2651</v>
      </c>
    </row>
    <row r="2655" spans="1:4" x14ac:dyDescent="0.25">
      <c r="A2655" s="44">
        <f>IF(IF(Helper_2!$C$3&lt;&gt;"",COUNTIF(G2655:H2655,"*"&amp;Helper_2!$C$3&amp;"*"),0)&gt;0,MAX($A$4:A2654)+1,0)</f>
        <v>0</v>
      </c>
      <c r="B2655" s="44">
        <v>2652</v>
      </c>
      <c r="C2655" s="44" t="str">
        <f>IF(E2655="","",IF(COUNTIF($G$4:G2655,G2655)=1,MAX($C$4:C2654)+1,""))</f>
        <v/>
      </c>
      <c r="D2655" s="44">
        <v>2652</v>
      </c>
    </row>
    <row r="2656" spans="1:4" x14ac:dyDescent="0.25">
      <c r="A2656" s="44">
        <f>IF(IF(Helper_2!$C$3&lt;&gt;"",COUNTIF(G2656:H2656,"*"&amp;Helper_2!$C$3&amp;"*"),0)&gt;0,MAX($A$4:A2655)+1,0)</f>
        <v>0</v>
      </c>
      <c r="B2656" s="44">
        <v>2653</v>
      </c>
      <c r="C2656" s="44" t="str">
        <f>IF(E2656="","",IF(COUNTIF($G$4:G2656,G2656)=1,MAX($C$4:C2655)+1,""))</f>
        <v/>
      </c>
      <c r="D2656" s="44">
        <v>2653</v>
      </c>
    </row>
    <row r="2657" spans="1:4" x14ac:dyDescent="0.25">
      <c r="A2657" s="44">
        <f>IF(IF(Helper_2!$C$3&lt;&gt;"",COUNTIF(G2657:H2657,"*"&amp;Helper_2!$C$3&amp;"*"),0)&gt;0,MAX($A$4:A2656)+1,0)</f>
        <v>0</v>
      </c>
      <c r="B2657" s="44">
        <v>2654</v>
      </c>
      <c r="C2657" s="44" t="str">
        <f>IF(E2657="","",IF(COUNTIF($G$4:G2657,G2657)=1,MAX($C$4:C2656)+1,""))</f>
        <v/>
      </c>
      <c r="D2657" s="44">
        <v>2654</v>
      </c>
    </row>
    <row r="2658" spans="1:4" x14ac:dyDescent="0.25">
      <c r="A2658" s="44">
        <f>IF(IF(Helper_2!$C$3&lt;&gt;"",COUNTIF(G2658:H2658,"*"&amp;Helper_2!$C$3&amp;"*"),0)&gt;0,MAX($A$4:A2657)+1,0)</f>
        <v>0</v>
      </c>
      <c r="B2658" s="44">
        <v>2655</v>
      </c>
      <c r="C2658" s="44" t="str">
        <f>IF(E2658="","",IF(COUNTIF($G$4:G2658,G2658)=1,MAX($C$4:C2657)+1,""))</f>
        <v/>
      </c>
      <c r="D2658" s="44">
        <v>2655</v>
      </c>
    </row>
    <row r="2659" spans="1:4" x14ac:dyDescent="0.25">
      <c r="A2659" s="44">
        <f>IF(IF(Helper_2!$C$3&lt;&gt;"",COUNTIF(G2659:H2659,"*"&amp;Helper_2!$C$3&amp;"*"),0)&gt;0,MAX($A$4:A2658)+1,0)</f>
        <v>0</v>
      </c>
      <c r="B2659" s="44">
        <v>2656</v>
      </c>
      <c r="C2659" s="44" t="str">
        <f>IF(E2659="","",IF(COUNTIF($G$4:G2659,G2659)=1,MAX($C$4:C2658)+1,""))</f>
        <v/>
      </c>
      <c r="D2659" s="44">
        <v>2656</v>
      </c>
    </row>
    <row r="2660" spans="1:4" x14ac:dyDescent="0.25">
      <c r="A2660" s="44">
        <f>IF(IF(Helper_2!$C$3&lt;&gt;"",COUNTIF(G2660:H2660,"*"&amp;Helper_2!$C$3&amp;"*"),0)&gt;0,MAX($A$4:A2659)+1,0)</f>
        <v>0</v>
      </c>
      <c r="B2660" s="44">
        <v>2657</v>
      </c>
      <c r="C2660" s="44" t="str">
        <f>IF(E2660="","",IF(COUNTIF($G$4:G2660,G2660)=1,MAX($C$4:C2659)+1,""))</f>
        <v/>
      </c>
      <c r="D2660" s="44">
        <v>2657</v>
      </c>
    </row>
    <row r="2661" spans="1:4" x14ac:dyDescent="0.25">
      <c r="A2661" s="44">
        <f>IF(IF(Helper_2!$C$3&lt;&gt;"",COUNTIF(G2661:H2661,"*"&amp;Helper_2!$C$3&amp;"*"),0)&gt;0,MAX($A$4:A2660)+1,0)</f>
        <v>0</v>
      </c>
      <c r="B2661" s="44">
        <v>2658</v>
      </c>
      <c r="C2661" s="44" t="str">
        <f>IF(E2661="","",IF(COUNTIF($G$4:G2661,G2661)=1,MAX($C$4:C2660)+1,""))</f>
        <v/>
      </c>
      <c r="D2661" s="44">
        <v>2658</v>
      </c>
    </row>
    <row r="2662" spans="1:4" x14ac:dyDescent="0.25">
      <c r="A2662" s="44">
        <f>IF(IF(Helper_2!$C$3&lt;&gt;"",COUNTIF(G2662:H2662,"*"&amp;Helper_2!$C$3&amp;"*"),0)&gt;0,MAX($A$4:A2661)+1,0)</f>
        <v>0</v>
      </c>
      <c r="B2662" s="44">
        <v>2659</v>
      </c>
      <c r="C2662" s="44" t="str">
        <f>IF(E2662="","",IF(COUNTIF($G$4:G2662,G2662)=1,MAX($C$4:C2661)+1,""))</f>
        <v/>
      </c>
      <c r="D2662" s="44">
        <v>2659</v>
      </c>
    </row>
    <row r="2663" spans="1:4" x14ac:dyDescent="0.25">
      <c r="A2663" s="44">
        <f>IF(IF(Helper_2!$C$3&lt;&gt;"",COUNTIF(G2663:H2663,"*"&amp;Helper_2!$C$3&amp;"*"),0)&gt;0,MAX($A$4:A2662)+1,0)</f>
        <v>0</v>
      </c>
      <c r="B2663" s="44">
        <v>2660</v>
      </c>
      <c r="C2663" s="44" t="str">
        <f>IF(E2663="","",IF(COUNTIF($G$4:G2663,G2663)=1,MAX($C$4:C2662)+1,""))</f>
        <v/>
      </c>
      <c r="D2663" s="44">
        <v>2660</v>
      </c>
    </row>
    <row r="2664" spans="1:4" x14ac:dyDescent="0.25">
      <c r="A2664" s="44">
        <f>IF(IF(Helper_2!$C$3&lt;&gt;"",COUNTIF(G2664:H2664,"*"&amp;Helper_2!$C$3&amp;"*"),0)&gt;0,MAX($A$4:A2663)+1,0)</f>
        <v>0</v>
      </c>
      <c r="B2664" s="44">
        <v>2661</v>
      </c>
      <c r="C2664" s="44" t="str">
        <f>IF(E2664="","",IF(COUNTIF($G$4:G2664,G2664)=1,MAX($C$4:C2663)+1,""))</f>
        <v/>
      </c>
      <c r="D2664" s="44">
        <v>2661</v>
      </c>
    </row>
    <row r="2665" spans="1:4" x14ac:dyDescent="0.25">
      <c r="A2665" s="44">
        <f>IF(IF(Helper_2!$C$3&lt;&gt;"",COUNTIF(G2665:H2665,"*"&amp;Helper_2!$C$3&amp;"*"),0)&gt;0,MAX($A$4:A2664)+1,0)</f>
        <v>0</v>
      </c>
      <c r="B2665" s="44">
        <v>2662</v>
      </c>
      <c r="C2665" s="44" t="str">
        <f>IF(E2665="","",IF(COUNTIF($G$4:G2665,G2665)=1,MAX($C$4:C2664)+1,""))</f>
        <v/>
      </c>
      <c r="D2665" s="44">
        <v>2662</v>
      </c>
    </row>
    <row r="2666" spans="1:4" x14ac:dyDescent="0.25">
      <c r="A2666" s="44">
        <f>IF(IF(Helper_2!$C$3&lt;&gt;"",COUNTIF(G2666:H2666,"*"&amp;Helper_2!$C$3&amp;"*"),0)&gt;0,MAX($A$4:A2665)+1,0)</f>
        <v>0</v>
      </c>
      <c r="B2666" s="44">
        <v>2663</v>
      </c>
      <c r="C2666" s="44" t="str">
        <f>IF(E2666="","",IF(COUNTIF($G$4:G2666,G2666)=1,MAX($C$4:C2665)+1,""))</f>
        <v/>
      </c>
      <c r="D2666" s="44">
        <v>2663</v>
      </c>
    </row>
    <row r="2667" spans="1:4" x14ac:dyDescent="0.25">
      <c r="A2667" s="44">
        <f>IF(IF(Helper_2!$C$3&lt;&gt;"",COUNTIF(G2667:H2667,"*"&amp;Helper_2!$C$3&amp;"*"),0)&gt;0,MAX($A$4:A2666)+1,0)</f>
        <v>0</v>
      </c>
      <c r="B2667" s="44">
        <v>2664</v>
      </c>
      <c r="C2667" s="44" t="str">
        <f>IF(E2667="","",IF(COUNTIF($G$4:G2667,G2667)=1,MAX($C$4:C2666)+1,""))</f>
        <v/>
      </c>
      <c r="D2667" s="44">
        <v>2664</v>
      </c>
    </row>
    <row r="2668" spans="1:4" x14ac:dyDescent="0.25">
      <c r="A2668" s="44">
        <f>IF(IF(Helper_2!$C$3&lt;&gt;"",COUNTIF(G2668:H2668,"*"&amp;Helper_2!$C$3&amp;"*"),0)&gt;0,MAX($A$4:A2667)+1,0)</f>
        <v>0</v>
      </c>
      <c r="B2668" s="44">
        <v>2665</v>
      </c>
      <c r="C2668" s="44" t="str">
        <f>IF(E2668="","",IF(COUNTIF($G$4:G2668,G2668)=1,MAX($C$4:C2667)+1,""))</f>
        <v/>
      </c>
      <c r="D2668" s="44">
        <v>2665</v>
      </c>
    </row>
    <row r="2669" spans="1:4" x14ac:dyDescent="0.25">
      <c r="A2669" s="44">
        <f>IF(IF(Helper_2!$C$3&lt;&gt;"",COUNTIF(G2669:H2669,"*"&amp;Helper_2!$C$3&amp;"*"),0)&gt;0,MAX($A$4:A2668)+1,0)</f>
        <v>0</v>
      </c>
      <c r="B2669" s="44">
        <v>2666</v>
      </c>
      <c r="C2669" s="44" t="str">
        <f>IF(E2669="","",IF(COUNTIF($G$4:G2669,G2669)=1,MAX($C$4:C2668)+1,""))</f>
        <v/>
      </c>
      <c r="D2669" s="44">
        <v>2666</v>
      </c>
    </row>
    <row r="2670" spans="1:4" x14ac:dyDescent="0.25">
      <c r="A2670" s="44">
        <f>IF(IF(Helper_2!$C$3&lt;&gt;"",COUNTIF(G2670:H2670,"*"&amp;Helper_2!$C$3&amp;"*"),0)&gt;0,MAX($A$4:A2669)+1,0)</f>
        <v>0</v>
      </c>
      <c r="B2670" s="44">
        <v>2667</v>
      </c>
      <c r="C2670" s="44" t="str">
        <f>IF(E2670="","",IF(COUNTIF($G$4:G2670,G2670)=1,MAX($C$4:C2669)+1,""))</f>
        <v/>
      </c>
      <c r="D2670" s="44">
        <v>2667</v>
      </c>
    </row>
    <row r="2671" spans="1:4" x14ac:dyDescent="0.25">
      <c r="A2671" s="44">
        <f>IF(IF(Helper_2!$C$3&lt;&gt;"",COUNTIF(G2671:H2671,"*"&amp;Helper_2!$C$3&amp;"*"),0)&gt;0,MAX($A$4:A2670)+1,0)</f>
        <v>0</v>
      </c>
      <c r="B2671" s="44">
        <v>2668</v>
      </c>
      <c r="C2671" s="44" t="str">
        <f>IF(E2671="","",IF(COUNTIF($G$4:G2671,G2671)=1,MAX($C$4:C2670)+1,""))</f>
        <v/>
      </c>
      <c r="D2671" s="44">
        <v>2668</v>
      </c>
    </row>
    <row r="2672" spans="1:4" x14ac:dyDescent="0.25">
      <c r="A2672" s="44">
        <f>IF(IF(Helper_2!$C$3&lt;&gt;"",COUNTIF(G2672:H2672,"*"&amp;Helper_2!$C$3&amp;"*"),0)&gt;0,MAX($A$4:A2671)+1,0)</f>
        <v>0</v>
      </c>
      <c r="B2672" s="44">
        <v>2669</v>
      </c>
      <c r="C2672" s="44" t="str">
        <f>IF(E2672="","",IF(COUNTIF($G$4:G2672,G2672)=1,MAX($C$4:C2671)+1,""))</f>
        <v/>
      </c>
      <c r="D2672" s="44">
        <v>2669</v>
      </c>
    </row>
    <row r="2673" spans="1:4" x14ac:dyDescent="0.25">
      <c r="A2673" s="44">
        <f>IF(IF(Helper_2!$C$3&lt;&gt;"",COUNTIF(G2673:H2673,"*"&amp;Helper_2!$C$3&amp;"*"),0)&gt;0,MAX($A$4:A2672)+1,0)</f>
        <v>0</v>
      </c>
      <c r="B2673" s="44">
        <v>2670</v>
      </c>
      <c r="C2673" s="44" t="str">
        <f>IF(E2673="","",IF(COUNTIF($G$4:G2673,G2673)=1,MAX($C$4:C2672)+1,""))</f>
        <v/>
      </c>
      <c r="D2673" s="44">
        <v>2670</v>
      </c>
    </row>
    <row r="2674" spans="1:4" x14ac:dyDescent="0.25">
      <c r="A2674" s="44">
        <f>IF(IF(Helper_2!$C$3&lt;&gt;"",COUNTIF(G2674:H2674,"*"&amp;Helper_2!$C$3&amp;"*"),0)&gt;0,MAX($A$4:A2673)+1,0)</f>
        <v>0</v>
      </c>
      <c r="B2674" s="44">
        <v>2671</v>
      </c>
      <c r="C2674" s="44" t="str">
        <f>IF(E2674="","",IF(COUNTIF($G$4:G2674,G2674)=1,MAX($C$4:C2673)+1,""))</f>
        <v/>
      </c>
      <c r="D2674" s="44">
        <v>2671</v>
      </c>
    </row>
    <row r="2675" spans="1:4" x14ac:dyDescent="0.25">
      <c r="A2675" s="44">
        <f>IF(IF(Helper_2!$C$3&lt;&gt;"",COUNTIF(G2675:H2675,"*"&amp;Helper_2!$C$3&amp;"*"),0)&gt;0,MAX($A$4:A2674)+1,0)</f>
        <v>0</v>
      </c>
      <c r="B2675" s="44">
        <v>2672</v>
      </c>
      <c r="C2675" s="44" t="str">
        <f>IF(E2675="","",IF(COUNTIF($G$4:G2675,G2675)=1,MAX($C$4:C2674)+1,""))</f>
        <v/>
      </c>
      <c r="D2675" s="44">
        <v>2672</v>
      </c>
    </row>
    <row r="2676" spans="1:4" x14ac:dyDescent="0.25">
      <c r="A2676" s="44">
        <f>IF(IF(Helper_2!$C$3&lt;&gt;"",COUNTIF(G2676:H2676,"*"&amp;Helper_2!$C$3&amp;"*"),0)&gt;0,MAX($A$4:A2675)+1,0)</f>
        <v>0</v>
      </c>
      <c r="B2676" s="44">
        <v>2673</v>
      </c>
      <c r="C2676" s="44" t="str">
        <f>IF(E2676="","",IF(COUNTIF($G$4:G2676,G2676)=1,MAX($C$4:C2675)+1,""))</f>
        <v/>
      </c>
      <c r="D2676" s="44">
        <v>2673</v>
      </c>
    </row>
    <row r="2677" spans="1:4" x14ac:dyDescent="0.25">
      <c r="A2677" s="44">
        <f>IF(IF(Helper_2!$C$3&lt;&gt;"",COUNTIF(G2677:H2677,"*"&amp;Helper_2!$C$3&amp;"*"),0)&gt;0,MAX($A$4:A2676)+1,0)</f>
        <v>0</v>
      </c>
      <c r="B2677" s="44">
        <v>2674</v>
      </c>
      <c r="C2677" s="44" t="str">
        <f>IF(E2677="","",IF(COUNTIF($G$4:G2677,G2677)=1,MAX($C$4:C2676)+1,""))</f>
        <v/>
      </c>
      <c r="D2677" s="44">
        <v>2674</v>
      </c>
    </row>
    <row r="2678" spans="1:4" x14ac:dyDescent="0.25">
      <c r="A2678" s="44">
        <f>IF(IF(Helper_2!$C$3&lt;&gt;"",COUNTIF(G2678:H2678,"*"&amp;Helper_2!$C$3&amp;"*"),0)&gt;0,MAX($A$4:A2677)+1,0)</f>
        <v>0</v>
      </c>
      <c r="B2678" s="44">
        <v>2675</v>
      </c>
      <c r="C2678" s="44" t="str">
        <f>IF(E2678="","",IF(COUNTIF($G$4:G2678,G2678)=1,MAX($C$4:C2677)+1,""))</f>
        <v/>
      </c>
      <c r="D2678" s="44">
        <v>2675</v>
      </c>
    </row>
    <row r="2679" spans="1:4" x14ac:dyDescent="0.25">
      <c r="A2679" s="44">
        <f>IF(IF(Helper_2!$C$3&lt;&gt;"",COUNTIF(G2679:H2679,"*"&amp;Helper_2!$C$3&amp;"*"),0)&gt;0,MAX($A$4:A2678)+1,0)</f>
        <v>0</v>
      </c>
      <c r="B2679" s="44">
        <v>2676</v>
      </c>
      <c r="C2679" s="44" t="str">
        <f>IF(E2679="","",IF(COUNTIF($G$4:G2679,G2679)=1,MAX($C$4:C2678)+1,""))</f>
        <v/>
      </c>
      <c r="D2679" s="44">
        <v>2676</v>
      </c>
    </row>
    <row r="2680" spans="1:4" x14ac:dyDescent="0.25">
      <c r="A2680" s="44">
        <f>IF(IF(Helper_2!$C$3&lt;&gt;"",COUNTIF(G2680:H2680,"*"&amp;Helper_2!$C$3&amp;"*"),0)&gt;0,MAX($A$4:A2679)+1,0)</f>
        <v>0</v>
      </c>
      <c r="B2680" s="44">
        <v>2677</v>
      </c>
      <c r="C2680" s="44" t="str">
        <f>IF(E2680="","",IF(COUNTIF($G$4:G2680,G2680)=1,MAX($C$4:C2679)+1,""))</f>
        <v/>
      </c>
      <c r="D2680" s="44">
        <v>2677</v>
      </c>
    </row>
    <row r="2681" spans="1:4" x14ac:dyDescent="0.25">
      <c r="A2681" s="44">
        <f>IF(IF(Helper_2!$C$3&lt;&gt;"",COUNTIF(G2681:H2681,"*"&amp;Helper_2!$C$3&amp;"*"),0)&gt;0,MAX($A$4:A2680)+1,0)</f>
        <v>0</v>
      </c>
      <c r="B2681" s="44">
        <v>2678</v>
      </c>
      <c r="C2681" s="44" t="str">
        <f>IF(E2681="","",IF(COUNTIF($G$4:G2681,G2681)=1,MAX($C$4:C2680)+1,""))</f>
        <v/>
      </c>
      <c r="D2681" s="44">
        <v>2678</v>
      </c>
    </row>
    <row r="2682" spans="1:4" x14ac:dyDescent="0.25">
      <c r="A2682" s="44">
        <f>IF(IF(Helper_2!$C$3&lt;&gt;"",COUNTIF(G2682:H2682,"*"&amp;Helper_2!$C$3&amp;"*"),0)&gt;0,MAX($A$4:A2681)+1,0)</f>
        <v>0</v>
      </c>
      <c r="B2682" s="44">
        <v>2679</v>
      </c>
      <c r="C2682" s="44" t="str">
        <f>IF(E2682="","",IF(COUNTIF($G$4:G2682,G2682)=1,MAX($C$4:C2681)+1,""))</f>
        <v/>
      </c>
      <c r="D2682" s="44">
        <v>2679</v>
      </c>
    </row>
    <row r="2683" spans="1:4" x14ac:dyDescent="0.25">
      <c r="A2683" s="44">
        <f>IF(IF(Helper_2!$C$3&lt;&gt;"",COUNTIF(G2683:H2683,"*"&amp;Helper_2!$C$3&amp;"*"),0)&gt;0,MAX($A$4:A2682)+1,0)</f>
        <v>0</v>
      </c>
      <c r="B2683" s="44">
        <v>2680</v>
      </c>
      <c r="C2683" s="44" t="str">
        <f>IF(E2683="","",IF(COUNTIF($G$4:G2683,G2683)=1,MAX($C$4:C2682)+1,""))</f>
        <v/>
      </c>
      <c r="D2683" s="44">
        <v>2680</v>
      </c>
    </row>
    <row r="2684" spans="1:4" x14ac:dyDescent="0.25">
      <c r="A2684" s="44">
        <f>IF(IF(Helper_2!$C$3&lt;&gt;"",COUNTIF(G2684:H2684,"*"&amp;Helper_2!$C$3&amp;"*"),0)&gt;0,MAX($A$4:A2683)+1,0)</f>
        <v>0</v>
      </c>
      <c r="B2684" s="44">
        <v>2681</v>
      </c>
      <c r="C2684" s="44" t="str">
        <f>IF(E2684="","",IF(COUNTIF($G$4:G2684,G2684)=1,MAX($C$4:C2683)+1,""))</f>
        <v/>
      </c>
      <c r="D2684" s="44">
        <v>2681</v>
      </c>
    </row>
    <row r="2685" spans="1:4" x14ac:dyDescent="0.25">
      <c r="A2685" s="44">
        <f>IF(IF(Helper_2!$C$3&lt;&gt;"",COUNTIF(G2685:H2685,"*"&amp;Helper_2!$C$3&amp;"*"),0)&gt;0,MAX($A$4:A2684)+1,0)</f>
        <v>0</v>
      </c>
      <c r="B2685" s="44">
        <v>2682</v>
      </c>
      <c r="C2685" s="44" t="str">
        <f>IF(E2685="","",IF(COUNTIF($G$4:G2685,G2685)=1,MAX($C$4:C2684)+1,""))</f>
        <v/>
      </c>
      <c r="D2685" s="44">
        <v>2682</v>
      </c>
    </row>
    <row r="2686" spans="1:4" x14ac:dyDescent="0.25">
      <c r="A2686" s="44">
        <f>IF(IF(Helper_2!$C$3&lt;&gt;"",COUNTIF(G2686:H2686,"*"&amp;Helper_2!$C$3&amp;"*"),0)&gt;0,MAX($A$4:A2685)+1,0)</f>
        <v>0</v>
      </c>
      <c r="B2686" s="44">
        <v>2683</v>
      </c>
      <c r="C2686" s="44" t="str">
        <f>IF(E2686="","",IF(COUNTIF($G$4:G2686,G2686)=1,MAX($C$4:C2685)+1,""))</f>
        <v/>
      </c>
      <c r="D2686" s="44">
        <v>2683</v>
      </c>
    </row>
    <row r="2687" spans="1:4" x14ac:dyDescent="0.25">
      <c r="A2687" s="44">
        <f>IF(IF(Helper_2!$C$3&lt;&gt;"",COUNTIF(G2687:H2687,"*"&amp;Helper_2!$C$3&amp;"*"),0)&gt;0,MAX($A$4:A2686)+1,0)</f>
        <v>0</v>
      </c>
      <c r="B2687" s="44">
        <v>2684</v>
      </c>
      <c r="C2687" s="44" t="str">
        <f>IF(E2687="","",IF(COUNTIF($G$4:G2687,G2687)=1,MAX($C$4:C2686)+1,""))</f>
        <v/>
      </c>
      <c r="D2687" s="44">
        <v>2684</v>
      </c>
    </row>
    <row r="2688" spans="1:4" x14ac:dyDescent="0.25">
      <c r="A2688" s="44">
        <f>IF(IF(Helper_2!$C$3&lt;&gt;"",COUNTIF(G2688:H2688,"*"&amp;Helper_2!$C$3&amp;"*"),0)&gt;0,MAX($A$4:A2687)+1,0)</f>
        <v>0</v>
      </c>
      <c r="B2688" s="44">
        <v>2685</v>
      </c>
      <c r="C2688" s="44" t="str">
        <f>IF(E2688="","",IF(COUNTIF($G$4:G2688,G2688)=1,MAX($C$4:C2687)+1,""))</f>
        <v/>
      </c>
      <c r="D2688" s="44">
        <v>2685</v>
      </c>
    </row>
    <row r="2689" spans="1:4" x14ac:dyDescent="0.25">
      <c r="A2689" s="44">
        <f>IF(IF(Helper_2!$C$3&lt;&gt;"",COUNTIF(G2689:H2689,"*"&amp;Helper_2!$C$3&amp;"*"),0)&gt;0,MAX($A$4:A2688)+1,0)</f>
        <v>0</v>
      </c>
      <c r="B2689" s="44">
        <v>2686</v>
      </c>
      <c r="C2689" s="44" t="str">
        <f>IF(E2689="","",IF(COUNTIF($G$4:G2689,G2689)=1,MAX($C$4:C2688)+1,""))</f>
        <v/>
      </c>
      <c r="D2689" s="44">
        <v>2686</v>
      </c>
    </row>
    <row r="2690" spans="1:4" x14ac:dyDescent="0.25">
      <c r="A2690" s="44">
        <f>IF(IF(Helper_2!$C$3&lt;&gt;"",COUNTIF(G2690:H2690,"*"&amp;Helper_2!$C$3&amp;"*"),0)&gt;0,MAX($A$4:A2689)+1,0)</f>
        <v>0</v>
      </c>
      <c r="B2690" s="44">
        <v>2687</v>
      </c>
      <c r="C2690" s="44" t="str">
        <f>IF(E2690="","",IF(COUNTIF($G$4:G2690,G2690)=1,MAX($C$4:C2689)+1,""))</f>
        <v/>
      </c>
      <c r="D2690" s="44">
        <v>2687</v>
      </c>
    </row>
    <row r="2691" spans="1:4" x14ac:dyDescent="0.25">
      <c r="A2691" s="44">
        <f>IF(IF(Helper_2!$C$3&lt;&gt;"",COUNTIF(G2691:H2691,"*"&amp;Helper_2!$C$3&amp;"*"),0)&gt;0,MAX($A$4:A2690)+1,0)</f>
        <v>0</v>
      </c>
      <c r="B2691" s="44">
        <v>2688</v>
      </c>
      <c r="C2691" s="44" t="str">
        <f>IF(E2691="","",IF(COUNTIF($G$4:G2691,G2691)=1,MAX($C$4:C2690)+1,""))</f>
        <v/>
      </c>
      <c r="D2691" s="44">
        <v>2688</v>
      </c>
    </row>
    <row r="2692" spans="1:4" x14ac:dyDescent="0.25">
      <c r="A2692" s="44">
        <f>IF(IF(Helper_2!$C$3&lt;&gt;"",COUNTIF(G2692:H2692,"*"&amp;Helper_2!$C$3&amp;"*"),0)&gt;0,MAX($A$4:A2691)+1,0)</f>
        <v>0</v>
      </c>
      <c r="B2692" s="44">
        <v>2689</v>
      </c>
      <c r="C2692" s="44" t="str">
        <f>IF(E2692="","",IF(COUNTIF($G$4:G2692,G2692)=1,MAX($C$4:C2691)+1,""))</f>
        <v/>
      </c>
      <c r="D2692" s="44">
        <v>2689</v>
      </c>
    </row>
    <row r="2693" spans="1:4" x14ac:dyDescent="0.25">
      <c r="A2693" s="44">
        <f>IF(IF(Helper_2!$C$3&lt;&gt;"",COUNTIF(G2693:H2693,"*"&amp;Helper_2!$C$3&amp;"*"),0)&gt;0,MAX($A$4:A2692)+1,0)</f>
        <v>0</v>
      </c>
      <c r="B2693" s="44">
        <v>2690</v>
      </c>
      <c r="C2693" s="44" t="str">
        <f>IF(E2693="","",IF(COUNTIF($G$4:G2693,G2693)=1,MAX($C$4:C2692)+1,""))</f>
        <v/>
      </c>
      <c r="D2693" s="44">
        <v>2690</v>
      </c>
    </row>
    <row r="2694" spans="1:4" x14ac:dyDescent="0.25">
      <c r="A2694" s="44">
        <f>IF(IF(Helper_2!$C$3&lt;&gt;"",COUNTIF(G2694:H2694,"*"&amp;Helper_2!$C$3&amp;"*"),0)&gt;0,MAX($A$4:A2693)+1,0)</f>
        <v>0</v>
      </c>
      <c r="B2694" s="44">
        <v>2691</v>
      </c>
      <c r="C2694" s="44" t="str">
        <f>IF(E2694="","",IF(COUNTIF($G$4:G2694,G2694)=1,MAX($C$4:C2693)+1,""))</f>
        <v/>
      </c>
      <c r="D2694" s="44">
        <v>2691</v>
      </c>
    </row>
    <row r="2695" spans="1:4" x14ac:dyDescent="0.25">
      <c r="A2695" s="44">
        <f>IF(IF(Helper_2!$C$3&lt;&gt;"",COUNTIF(G2695:H2695,"*"&amp;Helper_2!$C$3&amp;"*"),0)&gt;0,MAX($A$4:A2694)+1,0)</f>
        <v>0</v>
      </c>
      <c r="B2695" s="44">
        <v>2692</v>
      </c>
      <c r="C2695" s="44" t="str">
        <f>IF(E2695="","",IF(COUNTIF($G$4:G2695,G2695)=1,MAX($C$4:C2694)+1,""))</f>
        <v/>
      </c>
      <c r="D2695" s="44">
        <v>2692</v>
      </c>
    </row>
    <row r="2696" spans="1:4" x14ac:dyDescent="0.25">
      <c r="A2696" s="44">
        <f>IF(IF(Helper_2!$C$3&lt;&gt;"",COUNTIF(G2696:H2696,"*"&amp;Helper_2!$C$3&amp;"*"),0)&gt;0,MAX($A$4:A2695)+1,0)</f>
        <v>0</v>
      </c>
      <c r="B2696" s="44">
        <v>2693</v>
      </c>
      <c r="C2696" s="44" t="str">
        <f>IF(E2696="","",IF(COUNTIF($G$4:G2696,G2696)=1,MAX($C$4:C2695)+1,""))</f>
        <v/>
      </c>
      <c r="D2696" s="44">
        <v>2693</v>
      </c>
    </row>
    <row r="2697" spans="1:4" x14ac:dyDescent="0.25">
      <c r="A2697" s="44">
        <f>IF(IF(Helper_2!$C$3&lt;&gt;"",COUNTIF(G2697:H2697,"*"&amp;Helper_2!$C$3&amp;"*"),0)&gt;0,MAX($A$4:A2696)+1,0)</f>
        <v>0</v>
      </c>
      <c r="B2697" s="44">
        <v>2694</v>
      </c>
      <c r="C2697" s="44" t="str">
        <f>IF(E2697="","",IF(COUNTIF($G$4:G2697,G2697)=1,MAX($C$4:C2696)+1,""))</f>
        <v/>
      </c>
      <c r="D2697" s="44">
        <v>2694</v>
      </c>
    </row>
    <row r="2698" spans="1:4" x14ac:dyDescent="0.25">
      <c r="A2698" s="44">
        <f>IF(IF(Helper_2!$C$3&lt;&gt;"",COUNTIF(G2698:H2698,"*"&amp;Helper_2!$C$3&amp;"*"),0)&gt;0,MAX($A$4:A2697)+1,0)</f>
        <v>0</v>
      </c>
      <c r="B2698" s="44">
        <v>2695</v>
      </c>
      <c r="C2698" s="44" t="str">
        <f>IF(E2698="","",IF(COUNTIF($G$4:G2698,G2698)=1,MAX($C$4:C2697)+1,""))</f>
        <v/>
      </c>
      <c r="D2698" s="44">
        <v>2695</v>
      </c>
    </row>
    <row r="2699" spans="1:4" x14ac:dyDescent="0.25">
      <c r="A2699" s="44">
        <f>IF(IF(Helper_2!$C$3&lt;&gt;"",COUNTIF(G2699:H2699,"*"&amp;Helper_2!$C$3&amp;"*"),0)&gt;0,MAX($A$4:A2698)+1,0)</f>
        <v>0</v>
      </c>
      <c r="B2699" s="44">
        <v>2696</v>
      </c>
      <c r="C2699" s="44" t="str">
        <f>IF(E2699="","",IF(COUNTIF($G$4:G2699,G2699)=1,MAX($C$4:C2698)+1,""))</f>
        <v/>
      </c>
      <c r="D2699" s="44">
        <v>2696</v>
      </c>
    </row>
    <row r="2700" spans="1:4" x14ac:dyDescent="0.25">
      <c r="A2700" s="44">
        <f>IF(IF(Helper_2!$C$3&lt;&gt;"",COUNTIF(G2700:H2700,"*"&amp;Helper_2!$C$3&amp;"*"),0)&gt;0,MAX($A$4:A2699)+1,0)</f>
        <v>0</v>
      </c>
      <c r="B2700" s="44">
        <v>2697</v>
      </c>
      <c r="C2700" s="44" t="str">
        <f>IF(E2700="","",IF(COUNTIF($G$4:G2700,G2700)=1,MAX($C$4:C2699)+1,""))</f>
        <v/>
      </c>
      <c r="D2700" s="44">
        <v>2697</v>
      </c>
    </row>
    <row r="2701" spans="1:4" x14ac:dyDescent="0.25">
      <c r="A2701" s="44">
        <f>IF(IF(Helper_2!$C$3&lt;&gt;"",COUNTIF(G2701:H2701,"*"&amp;Helper_2!$C$3&amp;"*"),0)&gt;0,MAX($A$4:A2700)+1,0)</f>
        <v>0</v>
      </c>
      <c r="B2701" s="44">
        <v>2698</v>
      </c>
      <c r="C2701" s="44" t="str">
        <f>IF(E2701="","",IF(COUNTIF($G$4:G2701,G2701)=1,MAX($C$4:C2700)+1,""))</f>
        <v/>
      </c>
      <c r="D2701" s="44">
        <v>2698</v>
      </c>
    </row>
    <row r="2702" spans="1:4" x14ac:dyDescent="0.25">
      <c r="A2702" s="44">
        <f>IF(IF(Helper_2!$C$3&lt;&gt;"",COUNTIF(G2702:H2702,"*"&amp;Helper_2!$C$3&amp;"*"),0)&gt;0,MAX($A$4:A2701)+1,0)</f>
        <v>0</v>
      </c>
      <c r="B2702" s="44">
        <v>2699</v>
      </c>
      <c r="C2702" s="44" t="str">
        <f>IF(E2702="","",IF(COUNTIF($G$4:G2702,G2702)=1,MAX($C$4:C2701)+1,""))</f>
        <v/>
      </c>
      <c r="D2702" s="44">
        <v>2699</v>
      </c>
    </row>
    <row r="2703" spans="1:4" x14ac:dyDescent="0.25">
      <c r="A2703" s="44">
        <f>IF(IF(Helper_2!$C$3&lt;&gt;"",COUNTIF(G2703:H2703,"*"&amp;Helper_2!$C$3&amp;"*"),0)&gt;0,MAX($A$4:A2702)+1,0)</f>
        <v>0</v>
      </c>
      <c r="B2703" s="44">
        <v>2700</v>
      </c>
      <c r="C2703" s="44" t="str">
        <f>IF(E2703="","",IF(COUNTIF($G$4:G2703,G2703)=1,MAX($C$4:C2702)+1,""))</f>
        <v/>
      </c>
      <c r="D2703" s="44">
        <v>2700</v>
      </c>
    </row>
    <row r="2704" spans="1:4" x14ac:dyDescent="0.25">
      <c r="A2704" s="44">
        <f>IF(IF(Helper_2!$C$3&lt;&gt;"",COUNTIF(G2704:H2704,"*"&amp;Helper_2!$C$3&amp;"*"),0)&gt;0,MAX($A$4:A2703)+1,0)</f>
        <v>0</v>
      </c>
      <c r="B2704" s="44">
        <v>2701</v>
      </c>
      <c r="C2704" s="44" t="str">
        <f>IF(E2704="","",IF(COUNTIF($G$4:G2704,G2704)=1,MAX($C$4:C2703)+1,""))</f>
        <v/>
      </c>
      <c r="D2704" s="44">
        <v>2701</v>
      </c>
    </row>
    <row r="2705" spans="1:4" x14ac:dyDescent="0.25">
      <c r="A2705" s="44">
        <f>IF(IF(Helper_2!$C$3&lt;&gt;"",COUNTIF(G2705:H2705,"*"&amp;Helper_2!$C$3&amp;"*"),0)&gt;0,MAX($A$4:A2704)+1,0)</f>
        <v>0</v>
      </c>
      <c r="B2705" s="44">
        <v>2702</v>
      </c>
      <c r="C2705" s="44" t="str">
        <f>IF(E2705="","",IF(COUNTIF($G$4:G2705,G2705)=1,MAX($C$4:C2704)+1,""))</f>
        <v/>
      </c>
      <c r="D2705" s="44">
        <v>2702</v>
      </c>
    </row>
    <row r="2706" spans="1:4" x14ac:dyDescent="0.25">
      <c r="A2706" s="44">
        <f>IF(IF(Helper_2!$C$3&lt;&gt;"",COUNTIF(G2706:H2706,"*"&amp;Helper_2!$C$3&amp;"*"),0)&gt;0,MAX($A$4:A2705)+1,0)</f>
        <v>0</v>
      </c>
      <c r="B2706" s="44">
        <v>2703</v>
      </c>
      <c r="C2706" s="44" t="str">
        <f>IF(E2706="","",IF(COUNTIF($G$4:G2706,G2706)=1,MAX($C$4:C2705)+1,""))</f>
        <v/>
      </c>
      <c r="D2706" s="44">
        <v>2703</v>
      </c>
    </row>
    <row r="2707" spans="1:4" x14ac:dyDescent="0.25">
      <c r="A2707" s="44">
        <f>IF(IF(Helper_2!$C$3&lt;&gt;"",COUNTIF(G2707:H2707,"*"&amp;Helper_2!$C$3&amp;"*"),0)&gt;0,MAX($A$4:A2706)+1,0)</f>
        <v>0</v>
      </c>
      <c r="B2707" s="44">
        <v>2704</v>
      </c>
      <c r="C2707" s="44" t="str">
        <f>IF(E2707="","",IF(COUNTIF($G$4:G2707,G2707)=1,MAX($C$4:C2706)+1,""))</f>
        <v/>
      </c>
      <c r="D2707" s="44">
        <v>2704</v>
      </c>
    </row>
    <row r="2708" spans="1:4" x14ac:dyDescent="0.25">
      <c r="A2708" s="44">
        <f>IF(IF(Helper_2!$C$3&lt;&gt;"",COUNTIF(G2708:H2708,"*"&amp;Helper_2!$C$3&amp;"*"),0)&gt;0,MAX($A$4:A2707)+1,0)</f>
        <v>0</v>
      </c>
      <c r="B2708" s="44">
        <v>2705</v>
      </c>
      <c r="C2708" s="44" t="str">
        <f>IF(E2708="","",IF(COUNTIF($G$4:G2708,G2708)=1,MAX($C$4:C2707)+1,""))</f>
        <v/>
      </c>
      <c r="D2708" s="44">
        <v>2705</v>
      </c>
    </row>
    <row r="2709" spans="1:4" x14ac:dyDescent="0.25">
      <c r="A2709" s="44">
        <f>IF(IF(Helper_2!$C$3&lt;&gt;"",COUNTIF(G2709:H2709,"*"&amp;Helper_2!$C$3&amp;"*"),0)&gt;0,MAX($A$4:A2708)+1,0)</f>
        <v>0</v>
      </c>
      <c r="B2709" s="44">
        <v>2706</v>
      </c>
      <c r="C2709" s="44" t="str">
        <f>IF(E2709="","",IF(COUNTIF($G$4:G2709,G2709)=1,MAX($C$4:C2708)+1,""))</f>
        <v/>
      </c>
      <c r="D2709" s="44">
        <v>2706</v>
      </c>
    </row>
    <row r="2710" spans="1:4" x14ac:dyDescent="0.25">
      <c r="A2710" s="44">
        <f>IF(IF(Helper_2!$C$3&lt;&gt;"",COUNTIF(G2710:H2710,"*"&amp;Helper_2!$C$3&amp;"*"),0)&gt;0,MAX($A$4:A2709)+1,0)</f>
        <v>0</v>
      </c>
      <c r="B2710" s="44">
        <v>2707</v>
      </c>
      <c r="C2710" s="44" t="str">
        <f>IF(E2710="","",IF(COUNTIF($G$4:G2710,G2710)=1,MAX($C$4:C2709)+1,""))</f>
        <v/>
      </c>
      <c r="D2710" s="44">
        <v>2707</v>
      </c>
    </row>
    <row r="2711" spans="1:4" x14ac:dyDescent="0.25">
      <c r="A2711" s="44">
        <f>IF(IF(Helper_2!$C$3&lt;&gt;"",COUNTIF(G2711:H2711,"*"&amp;Helper_2!$C$3&amp;"*"),0)&gt;0,MAX($A$4:A2710)+1,0)</f>
        <v>0</v>
      </c>
      <c r="B2711" s="44">
        <v>2708</v>
      </c>
      <c r="C2711" s="44" t="str">
        <f>IF(E2711="","",IF(COUNTIF($G$4:G2711,G2711)=1,MAX($C$4:C2710)+1,""))</f>
        <v/>
      </c>
      <c r="D2711" s="44">
        <v>2708</v>
      </c>
    </row>
    <row r="2712" spans="1:4" x14ac:dyDescent="0.25">
      <c r="A2712" s="44">
        <f>IF(IF(Helper_2!$C$3&lt;&gt;"",COUNTIF(G2712:H2712,"*"&amp;Helper_2!$C$3&amp;"*"),0)&gt;0,MAX($A$4:A2711)+1,0)</f>
        <v>0</v>
      </c>
      <c r="B2712" s="44">
        <v>2709</v>
      </c>
      <c r="C2712" s="44" t="str">
        <f>IF(E2712="","",IF(COUNTIF($G$4:G2712,G2712)=1,MAX($C$4:C2711)+1,""))</f>
        <v/>
      </c>
      <c r="D2712" s="44">
        <v>2709</v>
      </c>
    </row>
    <row r="2713" spans="1:4" x14ac:dyDescent="0.25">
      <c r="A2713" s="44">
        <f>IF(IF(Helper_2!$C$3&lt;&gt;"",COUNTIF(G2713:H2713,"*"&amp;Helper_2!$C$3&amp;"*"),0)&gt;0,MAX($A$4:A2712)+1,0)</f>
        <v>0</v>
      </c>
      <c r="B2713" s="44">
        <v>2710</v>
      </c>
      <c r="C2713" s="44" t="str">
        <f>IF(E2713="","",IF(COUNTIF($G$4:G2713,G2713)=1,MAX($C$4:C2712)+1,""))</f>
        <v/>
      </c>
      <c r="D2713" s="44">
        <v>2710</v>
      </c>
    </row>
    <row r="2714" spans="1:4" x14ac:dyDescent="0.25">
      <c r="A2714" s="44">
        <f>IF(IF(Helper_2!$C$3&lt;&gt;"",COUNTIF(G2714:H2714,"*"&amp;Helper_2!$C$3&amp;"*"),0)&gt;0,MAX($A$4:A2713)+1,0)</f>
        <v>0</v>
      </c>
      <c r="B2714" s="44">
        <v>2711</v>
      </c>
      <c r="C2714" s="44" t="str">
        <f>IF(E2714="","",IF(COUNTIF($G$4:G2714,G2714)=1,MAX($C$4:C2713)+1,""))</f>
        <v/>
      </c>
      <c r="D2714" s="44">
        <v>2711</v>
      </c>
    </row>
    <row r="2715" spans="1:4" x14ac:dyDescent="0.25">
      <c r="A2715" s="44">
        <f>IF(IF(Helper_2!$C$3&lt;&gt;"",COUNTIF(G2715:H2715,"*"&amp;Helper_2!$C$3&amp;"*"),0)&gt;0,MAX($A$4:A2714)+1,0)</f>
        <v>0</v>
      </c>
      <c r="B2715" s="44">
        <v>2712</v>
      </c>
      <c r="C2715" s="44" t="str">
        <f>IF(E2715="","",IF(COUNTIF($G$4:G2715,G2715)=1,MAX($C$4:C2714)+1,""))</f>
        <v/>
      </c>
      <c r="D2715" s="44">
        <v>2712</v>
      </c>
    </row>
    <row r="2716" spans="1:4" x14ac:dyDescent="0.25">
      <c r="A2716" s="44">
        <f>IF(IF(Helper_2!$C$3&lt;&gt;"",COUNTIF(G2716:H2716,"*"&amp;Helper_2!$C$3&amp;"*"),0)&gt;0,MAX($A$4:A2715)+1,0)</f>
        <v>0</v>
      </c>
      <c r="B2716" s="44">
        <v>2713</v>
      </c>
      <c r="C2716" s="44" t="str">
        <f>IF(E2716="","",IF(COUNTIF($G$4:G2716,G2716)=1,MAX($C$4:C2715)+1,""))</f>
        <v/>
      </c>
      <c r="D2716" s="44">
        <v>2713</v>
      </c>
    </row>
    <row r="2717" spans="1:4" x14ac:dyDescent="0.25">
      <c r="A2717" s="44">
        <f>IF(IF(Helper_2!$C$3&lt;&gt;"",COUNTIF(G2717:H2717,"*"&amp;Helper_2!$C$3&amp;"*"),0)&gt;0,MAX($A$4:A2716)+1,0)</f>
        <v>0</v>
      </c>
      <c r="B2717" s="44">
        <v>2714</v>
      </c>
      <c r="C2717" s="44" t="str">
        <f>IF(E2717="","",IF(COUNTIF($G$4:G2717,G2717)=1,MAX($C$4:C2716)+1,""))</f>
        <v/>
      </c>
      <c r="D2717" s="44">
        <v>2714</v>
      </c>
    </row>
    <row r="2718" spans="1:4" x14ac:dyDescent="0.25">
      <c r="A2718" s="44">
        <f>IF(IF(Helper_2!$C$3&lt;&gt;"",COUNTIF(G2718:H2718,"*"&amp;Helper_2!$C$3&amp;"*"),0)&gt;0,MAX($A$4:A2717)+1,0)</f>
        <v>0</v>
      </c>
      <c r="B2718" s="44">
        <v>2715</v>
      </c>
      <c r="C2718" s="44" t="str">
        <f>IF(E2718="","",IF(COUNTIF($G$4:G2718,G2718)=1,MAX($C$4:C2717)+1,""))</f>
        <v/>
      </c>
      <c r="D2718" s="44">
        <v>2715</v>
      </c>
    </row>
    <row r="2719" spans="1:4" x14ac:dyDescent="0.25">
      <c r="A2719" s="44">
        <f>IF(IF(Helper_2!$C$3&lt;&gt;"",COUNTIF(G2719:H2719,"*"&amp;Helper_2!$C$3&amp;"*"),0)&gt;0,MAX($A$4:A2718)+1,0)</f>
        <v>0</v>
      </c>
      <c r="B2719" s="44">
        <v>2716</v>
      </c>
      <c r="C2719" s="44" t="str">
        <f>IF(E2719="","",IF(COUNTIF($G$4:G2719,G2719)=1,MAX($C$4:C2718)+1,""))</f>
        <v/>
      </c>
      <c r="D2719" s="44">
        <v>2716</v>
      </c>
    </row>
    <row r="2720" spans="1:4" x14ac:dyDescent="0.25">
      <c r="A2720" s="44">
        <f>IF(IF(Helper_2!$C$3&lt;&gt;"",COUNTIF(G2720:H2720,"*"&amp;Helper_2!$C$3&amp;"*"),0)&gt;0,MAX($A$4:A2719)+1,0)</f>
        <v>0</v>
      </c>
      <c r="B2720" s="44">
        <v>2717</v>
      </c>
      <c r="C2720" s="44" t="str">
        <f>IF(E2720="","",IF(COUNTIF($G$4:G2720,G2720)=1,MAX($C$4:C2719)+1,""))</f>
        <v/>
      </c>
      <c r="D2720" s="44">
        <v>2717</v>
      </c>
    </row>
    <row r="2721" spans="1:4" x14ac:dyDescent="0.25">
      <c r="A2721" s="44">
        <f>IF(IF(Helper_2!$C$3&lt;&gt;"",COUNTIF(G2721:H2721,"*"&amp;Helper_2!$C$3&amp;"*"),0)&gt;0,MAX($A$4:A2720)+1,0)</f>
        <v>0</v>
      </c>
      <c r="B2721" s="44">
        <v>2718</v>
      </c>
      <c r="C2721" s="44" t="str">
        <f>IF(E2721="","",IF(COUNTIF($G$4:G2721,G2721)=1,MAX($C$4:C2720)+1,""))</f>
        <v/>
      </c>
      <c r="D2721" s="44">
        <v>2718</v>
      </c>
    </row>
    <row r="2722" spans="1:4" x14ac:dyDescent="0.25">
      <c r="A2722" s="44">
        <f>IF(IF(Helper_2!$C$3&lt;&gt;"",COUNTIF(G2722:H2722,"*"&amp;Helper_2!$C$3&amp;"*"),0)&gt;0,MAX($A$4:A2721)+1,0)</f>
        <v>0</v>
      </c>
      <c r="B2722" s="44">
        <v>2719</v>
      </c>
      <c r="C2722" s="44" t="str">
        <f>IF(E2722="","",IF(COUNTIF($G$4:G2722,G2722)=1,MAX($C$4:C2721)+1,""))</f>
        <v/>
      </c>
      <c r="D2722" s="44">
        <v>2719</v>
      </c>
    </row>
    <row r="2723" spans="1:4" x14ac:dyDescent="0.25">
      <c r="A2723" s="44">
        <f>IF(IF(Helper_2!$C$3&lt;&gt;"",COUNTIF(G2723:H2723,"*"&amp;Helper_2!$C$3&amp;"*"),0)&gt;0,MAX($A$4:A2722)+1,0)</f>
        <v>0</v>
      </c>
      <c r="B2723" s="44">
        <v>2720</v>
      </c>
      <c r="C2723" s="44" t="str">
        <f>IF(E2723="","",IF(COUNTIF($G$4:G2723,G2723)=1,MAX($C$4:C2722)+1,""))</f>
        <v/>
      </c>
      <c r="D2723" s="44">
        <v>2720</v>
      </c>
    </row>
    <row r="2724" spans="1:4" x14ac:dyDescent="0.25">
      <c r="A2724" s="44">
        <f>IF(IF(Helper_2!$C$3&lt;&gt;"",COUNTIF(G2724:H2724,"*"&amp;Helper_2!$C$3&amp;"*"),0)&gt;0,MAX($A$4:A2723)+1,0)</f>
        <v>0</v>
      </c>
      <c r="B2724" s="44">
        <v>2721</v>
      </c>
      <c r="C2724" s="44" t="str">
        <f>IF(E2724="","",IF(COUNTIF($G$4:G2724,G2724)=1,MAX($C$4:C2723)+1,""))</f>
        <v/>
      </c>
      <c r="D2724" s="44">
        <v>2721</v>
      </c>
    </row>
    <row r="2725" spans="1:4" x14ac:dyDescent="0.25">
      <c r="A2725" s="44">
        <f>IF(IF(Helper_2!$C$3&lt;&gt;"",COUNTIF(G2725:H2725,"*"&amp;Helper_2!$C$3&amp;"*"),0)&gt;0,MAX($A$4:A2724)+1,0)</f>
        <v>0</v>
      </c>
      <c r="B2725" s="44">
        <v>2722</v>
      </c>
      <c r="C2725" s="44" t="str">
        <f>IF(E2725="","",IF(COUNTIF($G$4:G2725,G2725)=1,MAX($C$4:C2724)+1,""))</f>
        <v/>
      </c>
      <c r="D2725" s="44">
        <v>2722</v>
      </c>
    </row>
    <row r="2726" spans="1:4" x14ac:dyDescent="0.25">
      <c r="A2726" s="44">
        <f>IF(IF(Helper_2!$C$3&lt;&gt;"",COUNTIF(G2726:H2726,"*"&amp;Helper_2!$C$3&amp;"*"),0)&gt;0,MAX($A$4:A2725)+1,0)</f>
        <v>0</v>
      </c>
      <c r="B2726" s="44">
        <v>2723</v>
      </c>
      <c r="C2726" s="44" t="str">
        <f>IF(E2726="","",IF(COUNTIF($G$4:G2726,G2726)=1,MAX($C$4:C2725)+1,""))</f>
        <v/>
      </c>
      <c r="D2726" s="44">
        <v>2723</v>
      </c>
    </row>
    <row r="2727" spans="1:4" x14ac:dyDescent="0.25">
      <c r="A2727" s="44">
        <f>IF(IF(Helper_2!$C$3&lt;&gt;"",COUNTIF(G2727:H2727,"*"&amp;Helper_2!$C$3&amp;"*"),0)&gt;0,MAX($A$4:A2726)+1,0)</f>
        <v>0</v>
      </c>
      <c r="B2727" s="44">
        <v>2724</v>
      </c>
      <c r="C2727" s="44" t="str">
        <f>IF(E2727="","",IF(COUNTIF($G$4:G2727,G2727)=1,MAX($C$4:C2726)+1,""))</f>
        <v/>
      </c>
      <c r="D2727" s="44">
        <v>2724</v>
      </c>
    </row>
    <row r="2728" spans="1:4" x14ac:dyDescent="0.25">
      <c r="A2728" s="44">
        <f>IF(IF(Helper_2!$C$3&lt;&gt;"",COUNTIF(G2728:H2728,"*"&amp;Helper_2!$C$3&amp;"*"),0)&gt;0,MAX($A$4:A2727)+1,0)</f>
        <v>0</v>
      </c>
      <c r="B2728" s="44">
        <v>2725</v>
      </c>
      <c r="C2728" s="44" t="str">
        <f>IF(E2728="","",IF(COUNTIF($G$4:G2728,G2728)=1,MAX($C$4:C2727)+1,""))</f>
        <v/>
      </c>
      <c r="D2728" s="44">
        <v>2725</v>
      </c>
    </row>
    <row r="2729" spans="1:4" x14ac:dyDescent="0.25">
      <c r="A2729" s="44">
        <f>IF(IF(Helper_2!$C$3&lt;&gt;"",COUNTIF(G2729:H2729,"*"&amp;Helper_2!$C$3&amp;"*"),0)&gt;0,MAX($A$4:A2728)+1,0)</f>
        <v>0</v>
      </c>
      <c r="B2729" s="44">
        <v>2726</v>
      </c>
      <c r="C2729" s="44" t="str">
        <f>IF(E2729="","",IF(COUNTIF($G$4:G2729,G2729)=1,MAX($C$4:C2728)+1,""))</f>
        <v/>
      </c>
      <c r="D2729" s="44">
        <v>2726</v>
      </c>
    </row>
    <row r="2730" spans="1:4" x14ac:dyDescent="0.25">
      <c r="A2730" s="44">
        <f>IF(IF(Helper_2!$C$3&lt;&gt;"",COUNTIF(G2730:H2730,"*"&amp;Helper_2!$C$3&amp;"*"),0)&gt;0,MAX($A$4:A2729)+1,0)</f>
        <v>0</v>
      </c>
      <c r="B2730" s="44">
        <v>2727</v>
      </c>
      <c r="C2730" s="44" t="str">
        <f>IF(E2730="","",IF(COUNTIF($G$4:G2730,G2730)=1,MAX($C$4:C2729)+1,""))</f>
        <v/>
      </c>
      <c r="D2730" s="44">
        <v>2727</v>
      </c>
    </row>
    <row r="2731" spans="1:4" x14ac:dyDescent="0.25">
      <c r="A2731" s="44">
        <f>IF(IF(Helper_2!$C$3&lt;&gt;"",COUNTIF(G2731:H2731,"*"&amp;Helper_2!$C$3&amp;"*"),0)&gt;0,MAX($A$4:A2730)+1,0)</f>
        <v>0</v>
      </c>
      <c r="B2731" s="44">
        <v>2728</v>
      </c>
      <c r="C2731" s="44" t="str">
        <f>IF(E2731="","",IF(COUNTIF($G$4:G2731,G2731)=1,MAX($C$4:C2730)+1,""))</f>
        <v/>
      </c>
      <c r="D2731" s="44">
        <v>2728</v>
      </c>
    </row>
    <row r="2732" spans="1:4" x14ac:dyDescent="0.25">
      <c r="A2732" s="44">
        <f>IF(IF(Helper_2!$C$3&lt;&gt;"",COUNTIF(G2732:H2732,"*"&amp;Helper_2!$C$3&amp;"*"),0)&gt;0,MAX($A$4:A2731)+1,0)</f>
        <v>0</v>
      </c>
      <c r="B2732" s="44">
        <v>2729</v>
      </c>
      <c r="C2732" s="44" t="str">
        <f>IF(E2732="","",IF(COUNTIF($G$4:G2732,G2732)=1,MAX($C$4:C2731)+1,""))</f>
        <v/>
      </c>
      <c r="D2732" s="44">
        <v>2729</v>
      </c>
    </row>
    <row r="2733" spans="1:4" x14ac:dyDescent="0.25">
      <c r="A2733" s="44">
        <f>IF(IF(Helper_2!$C$3&lt;&gt;"",COUNTIF(G2733:H2733,"*"&amp;Helper_2!$C$3&amp;"*"),0)&gt;0,MAX($A$4:A2732)+1,0)</f>
        <v>0</v>
      </c>
      <c r="B2733" s="44">
        <v>2730</v>
      </c>
      <c r="C2733" s="44" t="str">
        <f>IF(E2733="","",IF(COUNTIF($G$4:G2733,G2733)=1,MAX($C$4:C2732)+1,""))</f>
        <v/>
      </c>
      <c r="D2733" s="44">
        <v>2730</v>
      </c>
    </row>
    <row r="2734" spans="1:4" x14ac:dyDescent="0.25">
      <c r="A2734" s="44">
        <f>IF(IF(Helper_2!$C$3&lt;&gt;"",COUNTIF(G2734:H2734,"*"&amp;Helper_2!$C$3&amp;"*"),0)&gt;0,MAX($A$4:A2733)+1,0)</f>
        <v>0</v>
      </c>
      <c r="B2734" s="44">
        <v>2731</v>
      </c>
      <c r="C2734" s="44" t="str">
        <f>IF(E2734="","",IF(COUNTIF($G$4:G2734,G2734)=1,MAX($C$4:C2733)+1,""))</f>
        <v/>
      </c>
      <c r="D2734" s="44">
        <v>2731</v>
      </c>
    </row>
    <row r="2735" spans="1:4" x14ac:dyDescent="0.25">
      <c r="A2735" s="44">
        <f>IF(IF(Helper_2!$C$3&lt;&gt;"",COUNTIF(G2735:H2735,"*"&amp;Helper_2!$C$3&amp;"*"),0)&gt;0,MAX($A$4:A2734)+1,0)</f>
        <v>0</v>
      </c>
      <c r="B2735" s="44">
        <v>2732</v>
      </c>
      <c r="C2735" s="44" t="str">
        <f>IF(E2735="","",IF(COUNTIF($G$4:G2735,G2735)=1,MAX($C$4:C2734)+1,""))</f>
        <v/>
      </c>
      <c r="D2735" s="44">
        <v>2732</v>
      </c>
    </row>
    <row r="2736" spans="1:4" x14ac:dyDescent="0.25">
      <c r="A2736" s="44">
        <f>IF(IF(Helper_2!$C$3&lt;&gt;"",COUNTIF(G2736:H2736,"*"&amp;Helper_2!$C$3&amp;"*"),0)&gt;0,MAX($A$4:A2735)+1,0)</f>
        <v>0</v>
      </c>
      <c r="B2736" s="44">
        <v>2733</v>
      </c>
      <c r="C2736" s="44" t="str">
        <f>IF(E2736="","",IF(COUNTIF($G$4:G2736,G2736)=1,MAX($C$4:C2735)+1,""))</f>
        <v/>
      </c>
      <c r="D2736" s="44">
        <v>2733</v>
      </c>
    </row>
    <row r="2737" spans="1:4" x14ac:dyDescent="0.25">
      <c r="A2737" s="44">
        <f>IF(IF(Helper_2!$C$3&lt;&gt;"",COUNTIF(G2737:H2737,"*"&amp;Helper_2!$C$3&amp;"*"),0)&gt;0,MAX($A$4:A2736)+1,0)</f>
        <v>0</v>
      </c>
      <c r="B2737" s="44">
        <v>2734</v>
      </c>
      <c r="C2737" s="44" t="str">
        <f>IF(E2737="","",IF(COUNTIF($G$4:G2737,G2737)=1,MAX($C$4:C2736)+1,""))</f>
        <v/>
      </c>
      <c r="D2737" s="44">
        <v>2734</v>
      </c>
    </row>
    <row r="2738" spans="1:4" x14ac:dyDescent="0.25">
      <c r="A2738" s="44">
        <f>IF(IF(Helper_2!$C$3&lt;&gt;"",COUNTIF(G2738:H2738,"*"&amp;Helper_2!$C$3&amp;"*"),0)&gt;0,MAX($A$4:A2737)+1,0)</f>
        <v>0</v>
      </c>
      <c r="B2738" s="44">
        <v>2735</v>
      </c>
      <c r="C2738" s="44" t="str">
        <f>IF(E2738="","",IF(COUNTIF($G$4:G2738,G2738)=1,MAX($C$4:C2737)+1,""))</f>
        <v/>
      </c>
      <c r="D2738" s="44">
        <v>2735</v>
      </c>
    </row>
    <row r="2739" spans="1:4" x14ac:dyDescent="0.25">
      <c r="A2739" s="44">
        <f>IF(IF(Helper_2!$C$3&lt;&gt;"",COUNTIF(G2739:H2739,"*"&amp;Helper_2!$C$3&amp;"*"),0)&gt;0,MAX($A$4:A2738)+1,0)</f>
        <v>0</v>
      </c>
      <c r="B2739" s="44">
        <v>2736</v>
      </c>
      <c r="C2739" s="44" t="str">
        <f>IF(E2739="","",IF(COUNTIF($G$4:G2739,G2739)=1,MAX($C$4:C2738)+1,""))</f>
        <v/>
      </c>
      <c r="D2739" s="44">
        <v>2736</v>
      </c>
    </row>
    <row r="2740" spans="1:4" x14ac:dyDescent="0.25">
      <c r="A2740" s="44">
        <f>IF(IF(Helper_2!$C$3&lt;&gt;"",COUNTIF(G2740:H2740,"*"&amp;Helper_2!$C$3&amp;"*"),0)&gt;0,MAX($A$4:A2739)+1,0)</f>
        <v>0</v>
      </c>
      <c r="B2740" s="44">
        <v>2737</v>
      </c>
      <c r="C2740" s="44" t="str">
        <f>IF(E2740="","",IF(COUNTIF($G$4:G2740,G2740)=1,MAX($C$4:C2739)+1,""))</f>
        <v/>
      </c>
      <c r="D2740" s="44">
        <v>2737</v>
      </c>
    </row>
    <row r="2741" spans="1:4" x14ac:dyDescent="0.25">
      <c r="A2741" s="44">
        <f>IF(IF(Helper_2!$C$3&lt;&gt;"",COUNTIF(G2741:H2741,"*"&amp;Helper_2!$C$3&amp;"*"),0)&gt;0,MAX($A$4:A2740)+1,0)</f>
        <v>0</v>
      </c>
      <c r="B2741" s="44">
        <v>2738</v>
      </c>
      <c r="C2741" s="44" t="str">
        <f>IF(E2741="","",IF(COUNTIF($G$4:G2741,G2741)=1,MAX($C$4:C2740)+1,""))</f>
        <v/>
      </c>
      <c r="D2741" s="44">
        <v>2738</v>
      </c>
    </row>
    <row r="2742" spans="1:4" x14ac:dyDescent="0.25">
      <c r="A2742" s="44">
        <f>IF(IF(Helper_2!$C$3&lt;&gt;"",COUNTIF(G2742:H2742,"*"&amp;Helper_2!$C$3&amp;"*"),0)&gt;0,MAX($A$4:A2741)+1,0)</f>
        <v>0</v>
      </c>
      <c r="B2742" s="44">
        <v>2739</v>
      </c>
      <c r="C2742" s="44" t="str">
        <f>IF(E2742="","",IF(COUNTIF($G$4:G2742,G2742)=1,MAX($C$4:C2741)+1,""))</f>
        <v/>
      </c>
      <c r="D2742" s="44">
        <v>2739</v>
      </c>
    </row>
    <row r="2743" spans="1:4" x14ac:dyDescent="0.25">
      <c r="A2743" s="44">
        <f>IF(IF(Helper_2!$C$3&lt;&gt;"",COUNTIF(G2743:H2743,"*"&amp;Helper_2!$C$3&amp;"*"),0)&gt;0,MAX($A$4:A2742)+1,0)</f>
        <v>0</v>
      </c>
      <c r="B2743" s="44">
        <v>2740</v>
      </c>
      <c r="C2743" s="44" t="str">
        <f>IF(E2743="","",IF(COUNTIF($G$4:G2743,G2743)=1,MAX($C$4:C2742)+1,""))</f>
        <v/>
      </c>
      <c r="D2743" s="44">
        <v>2740</v>
      </c>
    </row>
    <row r="2744" spans="1:4" x14ac:dyDescent="0.25">
      <c r="A2744" s="44">
        <f>IF(IF(Helper_2!$C$3&lt;&gt;"",COUNTIF(G2744:H2744,"*"&amp;Helper_2!$C$3&amp;"*"),0)&gt;0,MAX($A$4:A2743)+1,0)</f>
        <v>0</v>
      </c>
      <c r="B2744" s="44">
        <v>2741</v>
      </c>
      <c r="C2744" s="44" t="str">
        <f>IF(E2744="","",IF(COUNTIF($G$4:G2744,G2744)=1,MAX($C$4:C2743)+1,""))</f>
        <v/>
      </c>
      <c r="D2744" s="44">
        <v>2741</v>
      </c>
    </row>
    <row r="2745" spans="1:4" x14ac:dyDescent="0.25">
      <c r="A2745" s="44">
        <f>IF(IF(Helper_2!$C$3&lt;&gt;"",COUNTIF(G2745:H2745,"*"&amp;Helper_2!$C$3&amp;"*"),0)&gt;0,MAX($A$4:A2744)+1,0)</f>
        <v>0</v>
      </c>
      <c r="B2745" s="44">
        <v>2742</v>
      </c>
      <c r="C2745" s="44" t="str">
        <f>IF(E2745="","",IF(COUNTIF($G$4:G2745,G2745)=1,MAX($C$4:C2744)+1,""))</f>
        <v/>
      </c>
      <c r="D2745" s="44">
        <v>2742</v>
      </c>
    </row>
    <row r="2746" spans="1:4" x14ac:dyDescent="0.25">
      <c r="A2746" s="44">
        <f>IF(IF(Helper_2!$C$3&lt;&gt;"",COUNTIF(G2746:H2746,"*"&amp;Helper_2!$C$3&amp;"*"),0)&gt;0,MAX($A$4:A2745)+1,0)</f>
        <v>0</v>
      </c>
      <c r="B2746" s="44">
        <v>2743</v>
      </c>
      <c r="C2746" s="44" t="str">
        <f>IF(E2746="","",IF(COUNTIF($G$4:G2746,G2746)=1,MAX($C$4:C2745)+1,""))</f>
        <v/>
      </c>
      <c r="D2746" s="44">
        <v>2743</v>
      </c>
    </row>
    <row r="2747" spans="1:4" x14ac:dyDescent="0.25">
      <c r="A2747" s="44">
        <f>IF(IF(Helper_2!$C$3&lt;&gt;"",COUNTIF(G2747:H2747,"*"&amp;Helper_2!$C$3&amp;"*"),0)&gt;0,MAX($A$4:A2746)+1,0)</f>
        <v>0</v>
      </c>
      <c r="B2747" s="44">
        <v>2744</v>
      </c>
      <c r="C2747" s="44" t="str">
        <f>IF(E2747="","",IF(COUNTIF($G$4:G2747,G2747)=1,MAX($C$4:C2746)+1,""))</f>
        <v/>
      </c>
      <c r="D2747" s="44">
        <v>2744</v>
      </c>
    </row>
    <row r="2748" spans="1:4" x14ac:dyDescent="0.25">
      <c r="A2748" s="44">
        <f>IF(IF(Helper_2!$C$3&lt;&gt;"",COUNTIF(G2748:H2748,"*"&amp;Helper_2!$C$3&amp;"*"),0)&gt;0,MAX($A$4:A2747)+1,0)</f>
        <v>0</v>
      </c>
      <c r="B2748" s="44">
        <v>2745</v>
      </c>
      <c r="C2748" s="44" t="str">
        <f>IF(E2748="","",IF(COUNTIF($G$4:G2748,G2748)=1,MAX($C$4:C2747)+1,""))</f>
        <v/>
      </c>
      <c r="D2748" s="44">
        <v>2745</v>
      </c>
    </row>
    <row r="2749" spans="1:4" x14ac:dyDescent="0.25">
      <c r="A2749" s="44">
        <f>IF(IF(Helper_2!$C$3&lt;&gt;"",COUNTIF(G2749:H2749,"*"&amp;Helper_2!$C$3&amp;"*"),0)&gt;0,MAX($A$4:A2748)+1,0)</f>
        <v>0</v>
      </c>
      <c r="B2749" s="44">
        <v>2746</v>
      </c>
      <c r="C2749" s="44" t="str">
        <f>IF(E2749="","",IF(COUNTIF($G$4:G2749,G2749)=1,MAX($C$4:C2748)+1,""))</f>
        <v/>
      </c>
      <c r="D2749" s="44">
        <v>2746</v>
      </c>
    </row>
    <row r="2750" spans="1:4" x14ac:dyDescent="0.25">
      <c r="A2750" s="44">
        <f>IF(IF(Helper_2!$C$3&lt;&gt;"",COUNTIF(G2750:H2750,"*"&amp;Helper_2!$C$3&amp;"*"),0)&gt;0,MAX($A$4:A2749)+1,0)</f>
        <v>0</v>
      </c>
      <c r="B2750" s="44">
        <v>2747</v>
      </c>
      <c r="C2750" s="44" t="str">
        <f>IF(E2750="","",IF(COUNTIF($G$4:G2750,G2750)=1,MAX($C$4:C2749)+1,""))</f>
        <v/>
      </c>
      <c r="D2750" s="44">
        <v>2747</v>
      </c>
    </row>
    <row r="2751" spans="1:4" x14ac:dyDescent="0.25">
      <c r="A2751" s="44">
        <f>IF(IF(Helper_2!$C$3&lt;&gt;"",COUNTIF(G2751:H2751,"*"&amp;Helper_2!$C$3&amp;"*"),0)&gt;0,MAX($A$4:A2750)+1,0)</f>
        <v>0</v>
      </c>
      <c r="B2751" s="44">
        <v>2748</v>
      </c>
      <c r="C2751" s="44" t="str">
        <f>IF(E2751="","",IF(COUNTIF($G$4:G2751,G2751)=1,MAX($C$4:C2750)+1,""))</f>
        <v/>
      </c>
      <c r="D2751" s="44">
        <v>2748</v>
      </c>
    </row>
    <row r="2752" spans="1:4" x14ac:dyDescent="0.25">
      <c r="A2752" s="44">
        <f>IF(IF(Helper_2!$C$3&lt;&gt;"",COUNTIF(G2752:H2752,"*"&amp;Helper_2!$C$3&amp;"*"),0)&gt;0,MAX($A$4:A2751)+1,0)</f>
        <v>0</v>
      </c>
      <c r="B2752" s="44">
        <v>2749</v>
      </c>
      <c r="C2752" s="44" t="str">
        <f>IF(E2752="","",IF(COUNTIF($G$4:G2752,G2752)=1,MAX($C$4:C2751)+1,""))</f>
        <v/>
      </c>
      <c r="D2752" s="44">
        <v>2749</v>
      </c>
    </row>
    <row r="2753" spans="1:4" x14ac:dyDescent="0.25">
      <c r="A2753" s="44">
        <f>IF(IF(Helper_2!$C$3&lt;&gt;"",COUNTIF(G2753:H2753,"*"&amp;Helper_2!$C$3&amp;"*"),0)&gt;0,MAX($A$4:A2752)+1,0)</f>
        <v>0</v>
      </c>
      <c r="B2753" s="44">
        <v>2750</v>
      </c>
      <c r="C2753" s="44" t="str">
        <f>IF(E2753="","",IF(COUNTIF($G$4:G2753,G2753)=1,MAX($C$4:C2752)+1,""))</f>
        <v/>
      </c>
      <c r="D2753" s="44">
        <v>2750</v>
      </c>
    </row>
    <row r="2754" spans="1:4" x14ac:dyDescent="0.25">
      <c r="A2754" s="44">
        <f>IF(IF(Helper_2!$C$3&lt;&gt;"",COUNTIF(G2754:H2754,"*"&amp;Helper_2!$C$3&amp;"*"),0)&gt;0,MAX($A$4:A2753)+1,0)</f>
        <v>0</v>
      </c>
      <c r="B2754" s="44">
        <v>2751</v>
      </c>
      <c r="C2754" s="44" t="str">
        <f>IF(E2754="","",IF(COUNTIF($G$4:G2754,G2754)=1,MAX($C$4:C2753)+1,""))</f>
        <v/>
      </c>
      <c r="D2754" s="44">
        <v>2751</v>
      </c>
    </row>
    <row r="2755" spans="1:4" x14ac:dyDescent="0.25">
      <c r="A2755" s="44">
        <f>IF(IF(Helper_2!$C$3&lt;&gt;"",COUNTIF(G2755:H2755,"*"&amp;Helper_2!$C$3&amp;"*"),0)&gt;0,MAX($A$4:A2754)+1,0)</f>
        <v>0</v>
      </c>
      <c r="B2755" s="44">
        <v>2752</v>
      </c>
      <c r="C2755" s="44" t="str">
        <f>IF(E2755="","",IF(COUNTIF($G$4:G2755,G2755)=1,MAX($C$4:C2754)+1,""))</f>
        <v/>
      </c>
      <c r="D2755" s="44">
        <v>2752</v>
      </c>
    </row>
    <row r="2756" spans="1:4" x14ac:dyDescent="0.25">
      <c r="A2756" s="44">
        <f>IF(IF(Helper_2!$C$3&lt;&gt;"",COUNTIF(G2756:H2756,"*"&amp;Helper_2!$C$3&amp;"*"),0)&gt;0,MAX($A$4:A2755)+1,0)</f>
        <v>0</v>
      </c>
      <c r="B2756" s="44">
        <v>2753</v>
      </c>
      <c r="C2756" s="44" t="str">
        <f>IF(E2756="","",IF(COUNTIF($G$4:G2756,G2756)=1,MAX($C$4:C2755)+1,""))</f>
        <v/>
      </c>
      <c r="D2756" s="44">
        <v>2753</v>
      </c>
    </row>
    <row r="2757" spans="1:4" x14ac:dyDescent="0.25">
      <c r="A2757" s="44">
        <f>IF(IF(Helper_2!$C$3&lt;&gt;"",COUNTIF(G2757:H2757,"*"&amp;Helper_2!$C$3&amp;"*"),0)&gt;0,MAX($A$4:A2756)+1,0)</f>
        <v>0</v>
      </c>
      <c r="B2757" s="44">
        <v>2754</v>
      </c>
      <c r="C2757" s="44" t="str">
        <f>IF(E2757="","",IF(COUNTIF($G$4:G2757,G2757)=1,MAX($C$4:C2756)+1,""))</f>
        <v/>
      </c>
      <c r="D2757" s="44">
        <v>2754</v>
      </c>
    </row>
    <row r="2758" spans="1:4" x14ac:dyDescent="0.25">
      <c r="A2758" s="44">
        <f>IF(IF(Helper_2!$C$3&lt;&gt;"",COUNTIF(G2758:H2758,"*"&amp;Helper_2!$C$3&amp;"*"),0)&gt;0,MAX($A$4:A2757)+1,0)</f>
        <v>0</v>
      </c>
      <c r="B2758" s="44">
        <v>2755</v>
      </c>
      <c r="C2758" s="44" t="str">
        <f>IF(E2758="","",IF(COUNTIF($G$4:G2758,G2758)=1,MAX($C$4:C2757)+1,""))</f>
        <v/>
      </c>
      <c r="D2758" s="44">
        <v>2755</v>
      </c>
    </row>
    <row r="2759" spans="1:4" x14ac:dyDescent="0.25">
      <c r="A2759" s="44">
        <f>IF(IF(Helper_2!$C$3&lt;&gt;"",COUNTIF(G2759:H2759,"*"&amp;Helper_2!$C$3&amp;"*"),0)&gt;0,MAX($A$4:A2758)+1,0)</f>
        <v>0</v>
      </c>
      <c r="B2759" s="44">
        <v>2756</v>
      </c>
      <c r="C2759" s="44" t="str">
        <f>IF(E2759="","",IF(COUNTIF($G$4:G2759,G2759)=1,MAX($C$4:C2758)+1,""))</f>
        <v/>
      </c>
      <c r="D2759" s="44">
        <v>2756</v>
      </c>
    </row>
    <row r="2760" spans="1:4" x14ac:dyDescent="0.25">
      <c r="A2760" s="44">
        <f>IF(IF(Helper_2!$C$3&lt;&gt;"",COUNTIF(G2760:H2760,"*"&amp;Helper_2!$C$3&amp;"*"),0)&gt;0,MAX($A$4:A2759)+1,0)</f>
        <v>0</v>
      </c>
      <c r="B2760" s="44">
        <v>2757</v>
      </c>
      <c r="C2760" s="44" t="str">
        <f>IF(E2760="","",IF(COUNTIF($G$4:G2760,G2760)=1,MAX($C$4:C2759)+1,""))</f>
        <v/>
      </c>
      <c r="D2760" s="44">
        <v>2757</v>
      </c>
    </row>
    <row r="2761" spans="1:4" x14ac:dyDescent="0.25">
      <c r="A2761" s="44">
        <f>IF(IF(Helper_2!$C$3&lt;&gt;"",COUNTIF(G2761:H2761,"*"&amp;Helper_2!$C$3&amp;"*"),0)&gt;0,MAX($A$4:A2760)+1,0)</f>
        <v>0</v>
      </c>
      <c r="B2761" s="44">
        <v>2758</v>
      </c>
      <c r="C2761" s="44" t="str">
        <f>IF(E2761="","",IF(COUNTIF($G$4:G2761,G2761)=1,MAX($C$4:C2760)+1,""))</f>
        <v/>
      </c>
      <c r="D2761" s="44">
        <v>2758</v>
      </c>
    </row>
    <row r="2762" spans="1:4" x14ac:dyDescent="0.25">
      <c r="A2762" s="44">
        <f>IF(IF(Helper_2!$C$3&lt;&gt;"",COUNTIF(G2762:H2762,"*"&amp;Helper_2!$C$3&amp;"*"),0)&gt;0,MAX($A$4:A2761)+1,0)</f>
        <v>0</v>
      </c>
      <c r="B2762" s="44">
        <v>2759</v>
      </c>
      <c r="C2762" s="44" t="str">
        <f>IF(E2762="","",IF(COUNTIF($G$4:G2762,G2762)=1,MAX($C$4:C2761)+1,""))</f>
        <v/>
      </c>
      <c r="D2762" s="44">
        <v>2759</v>
      </c>
    </row>
    <row r="2763" spans="1:4" x14ac:dyDescent="0.25">
      <c r="A2763" s="44">
        <f>IF(IF(Helper_2!$C$3&lt;&gt;"",COUNTIF(G2763:H2763,"*"&amp;Helper_2!$C$3&amp;"*"),0)&gt;0,MAX($A$4:A2762)+1,0)</f>
        <v>0</v>
      </c>
      <c r="B2763" s="44">
        <v>2760</v>
      </c>
      <c r="C2763" s="44" t="str">
        <f>IF(E2763="","",IF(COUNTIF($G$4:G2763,G2763)=1,MAX($C$4:C2762)+1,""))</f>
        <v/>
      </c>
      <c r="D2763" s="44">
        <v>2760</v>
      </c>
    </row>
    <row r="2764" spans="1:4" x14ac:dyDescent="0.25">
      <c r="A2764" s="44">
        <f>IF(IF(Helper_2!$C$3&lt;&gt;"",COUNTIF(G2764:H2764,"*"&amp;Helper_2!$C$3&amp;"*"),0)&gt;0,MAX($A$4:A2763)+1,0)</f>
        <v>0</v>
      </c>
      <c r="B2764" s="44">
        <v>2761</v>
      </c>
      <c r="C2764" s="44" t="str">
        <f>IF(E2764="","",IF(COUNTIF($G$4:G2764,G2764)=1,MAX($C$4:C2763)+1,""))</f>
        <v/>
      </c>
      <c r="D2764" s="44">
        <v>2761</v>
      </c>
    </row>
    <row r="2765" spans="1:4" x14ac:dyDescent="0.25">
      <c r="A2765" s="44">
        <f>IF(IF(Helper_2!$C$3&lt;&gt;"",COUNTIF(G2765:H2765,"*"&amp;Helper_2!$C$3&amp;"*"),0)&gt;0,MAX($A$4:A2764)+1,0)</f>
        <v>0</v>
      </c>
      <c r="B2765" s="44">
        <v>2762</v>
      </c>
      <c r="C2765" s="44" t="str">
        <f>IF(E2765="","",IF(COUNTIF($G$4:G2765,G2765)=1,MAX($C$4:C2764)+1,""))</f>
        <v/>
      </c>
      <c r="D2765" s="44">
        <v>2762</v>
      </c>
    </row>
    <row r="2766" spans="1:4" x14ac:dyDescent="0.25">
      <c r="A2766" s="44">
        <f>IF(IF(Helper_2!$C$3&lt;&gt;"",COUNTIF(G2766:H2766,"*"&amp;Helper_2!$C$3&amp;"*"),0)&gt;0,MAX($A$4:A2765)+1,0)</f>
        <v>0</v>
      </c>
      <c r="B2766" s="44">
        <v>2763</v>
      </c>
      <c r="C2766" s="44" t="str">
        <f>IF(E2766="","",IF(COUNTIF($G$4:G2766,G2766)=1,MAX($C$4:C2765)+1,""))</f>
        <v/>
      </c>
      <c r="D2766" s="44">
        <v>2763</v>
      </c>
    </row>
    <row r="2767" spans="1:4" x14ac:dyDescent="0.25">
      <c r="A2767" s="44">
        <f>IF(IF(Helper_2!$C$3&lt;&gt;"",COUNTIF(G2767:H2767,"*"&amp;Helper_2!$C$3&amp;"*"),0)&gt;0,MAX($A$4:A2766)+1,0)</f>
        <v>0</v>
      </c>
      <c r="B2767" s="44">
        <v>2764</v>
      </c>
      <c r="C2767" s="44" t="str">
        <f>IF(E2767="","",IF(COUNTIF($G$4:G2767,G2767)=1,MAX($C$4:C2766)+1,""))</f>
        <v/>
      </c>
      <c r="D2767" s="44">
        <v>2764</v>
      </c>
    </row>
    <row r="2768" spans="1:4" x14ac:dyDescent="0.25">
      <c r="A2768" s="44">
        <f>IF(IF(Helper_2!$C$3&lt;&gt;"",COUNTIF(G2768:H2768,"*"&amp;Helper_2!$C$3&amp;"*"),0)&gt;0,MAX($A$4:A2767)+1,0)</f>
        <v>0</v>
      </c>
      <c r="B2768" s="44">
        <v>2765</v>
      </c>
      <c r="C2768" s="44" t="str">
        <f>IF(E2768="","",IF(COUNTIF($G$4:G2768,G2768)=1,MAX($C$4:C2767)+1,""))</f>
        <v/>
      </c>
      <c r="D2768" s="44">
        <v>2765</v>
      </c>
    </row>
    <row r="2769" spans="1:4" x14ac:dyDescent="0.25">
      <c r="A2769" s="44">
        <f>IF(IF(Helper_2!$C$3&lt;&gt;"",COUNTIF(G2769:H2769,"*"&amp;Helper_2!$C$3&amp;"*"),0)&gt;0,MAX($A$4:A2768)+1,0)</f>
        <v>0</v>
      </c>
      <c r="B2769" s="44">
        <v>2766</v>
      </c>
      <c r="C2769" s="44" t="str">
        <f>IF(E2769="","",IF(COUNTIF($G$4:G2769,G2769)=1,MAX($C$4:C2768)+1,""))</f>
        <v/>
      </c>
      <c r="D2769" s="44">
        <v>2766</v>
      </c>
    </row>
    <row r="2770" spans="1:4" x14ac:dyDescent="0.25">
      <c r="A2770" s="44">
        <f>IF(IF(Helper_2!$C$3&lt;&gt;"",COUNTIF(G2770:H2770,"*"&amp;Helper_2!$C$3&amp;"*"),0)&gt;0,MAX($A$4:A2769)+1,0)</f>
        <v>0</v>
      </c>
      <c r="B2770" s="44">
        <v>2767</v>
      </c>
      <c r="C2770" s="44" t="str">
        <f>IF(E2770="","",IF(COUNTIF($G$4:G2770,G2770)=1,MAX($C$4:C2769)+1,""))</f>
        <v/>
      </c>
      <c r="D2770" s="44">
        <v>2767</v>
      </c>
    </row>
    <row r="2771" spans="1:4" x14ac:dyDescent="0.25">
      <c r="A2771" s="44">
        <f>IF(IF(Helper_2!$C$3&lt;&gt;"",COUNTIF(G2771:H2771,"*"&amp;Helper_2!$C$3&amp;"*"),0)&gt;0,MAX($A$4:A2770)+1,0)</f>
        <v>0</v>
      </c>
      <c r="B2771" s="44">
        <v>2768</v>
      </c>
      <c r="C2771" s="44" t="str">
        <f>IF(E2771="","",IF(COUNTIF($G$4:G2771,G2771)=1,MAX($C$4:C2770)+1,""))</f>
        <v/>
      </c>
      <c r="D2771" s="44">
        <v>2768</v>
      </c>
    </row>
    <row r="2772" spans="1:4" x14ac:dyDescent="0.25">
      <c r="A2772" s="44">
        <f>IF(IF(Helper_2!$C$3&lt;&gt;"",COUNTIF(G2772:H2772,"*"&amp;Helper_2!$C$3&amp;"*"),0)&gt;0,MAX($A$4:A2771)+1,0)</f>
        <v>0</v>
      </c>
      <c r="B2772" s="44">
        <v>2769</v>
      </c>
      <c r="C2772" s="44" t="str">
        <f>IF(E2772="","",IF(COUNTIF($G$4:G2772,G2772)=1,MAX($C$4:C2771)+1,""))</f>
        <v/>
      </c>
      <c r="D2772" s="44">
        <v>2769</v>
      </c>
    </row>
    <row r="2773" spans="1:4" x14ac:dyDescent="0.25">
      <c r="A2773" s="44">
        <f>IF(IF(Helper_2!$C$3&lt;&gt;"",COUNTIF(G2773:H2773,"*"&amp;Helper_2!$C$3&amp;"*"),0)&gt;0,MAX($A$4:A2772)+1,0)</f>
        <v>0</v>
      </c>
      <c r="B2773" s="44">
        <v>2770</v>
      </c>
      <c r="C2773" s="44" t="str">
        <f>IF(E2773="","",IF(COUNTIF($G$4:G2773,G2773)=1,MAX($C$4:C2772)+1,""))</f>
        <v/>
      </c>
      <c r="D2773" s="44">
        <v>2770</v>
      </c>
    </row>
    <row r="2774" spans="1:4" x14ac:dyDescent="0.25">
      <c r="A2774" s="44">
        <f>IF(IF(Helper_2!$C$3&lt;&gt;"",COUNTIF(G2774:H2774,"*"&amp;Helper_2!$C$3&amp;"*"),0)&gt;0,MAX($A$4:A2773)+1,0)</f>
        <v>0</v>
      </c>
      <c r="B2774" s="44">
        <v>2771</v>
      </c>
      <c r="C2774" s="44" t="str">
        <f>IF(E2774="","",IF(COUNTIF($G$4:G2774,G2774)=1,MAX($C$4:C2773)+1,""))</f>
        <v/>
      </c>
      <c r="D2774" s="44">
        <v>2771</v>
      </c>
    </row>
    <row r="2775" spans="1:4" x14ac:dyDescent="0.25">
      <c r="A2775" s="44">
        <f>IF(IF(Helper_2!$C$3&lt;&gt;"",COUNTIF(G2775:H2775,"*"&amp;Helper_2!$C$3&amp;"*"),0)&gt;0,MAX($A$4:A2774)+1,0)</f>
        <v>0</v>
      </c>
      <c r="B2775" s="44">
        <v>2772</v>
      </c>
      <c r="C2775" s="44" t="str">
        <f>IF(E2775="","",IF(COUNTIF($G$4:G2775,G2775)=1,MAX($C$4:C2774)+1,""))</f>
        <v/>
      </c>
      <c r="D2775" s="44">
        <v>2772</v>
      </c>
    </row>
    <row r="2776" spans="1:4" x14ac:dyDescent="0.25">
      <c r="A2776" s="44">
        <f>IF(IF(Helper_2!$C$3&lt;&gt;"",COUNTIF(G2776:H2776,"*"&amp;Helper_2!$C$3&amp;"*"),0)&gt;0,MAX($A$4:A2775)+1,0)</f>
        <v>0</v>
      </c>
      <c r="B2776" s="44">
        <v>2773</v>
      </c>
      <c r="C2776" s="44" t="str">
        <f>IF(E2776="","",IF(COUNTIF($G$4:G2776,G2776)=1,MAX($C$4:C2775)+1,""))</f>
        <v/>
      </c>
      <c r="D2776" s="44">
        <v>2773</v>
      </c>
    </row>
    <row r="2777" spans="1:4" x14ac:dyDescent="0.25">
      <c r="A2777" s="44">
        <f>IF(IF(Helper_2!$C$3&lt;&gt;"",COUNTIF(G2777:H2777,"*"&amp;Helper_2!$C$3&amp;"*"),0)&gt;0,MAX($A$4:A2776)+1,0)</f>
        <v>0</v>
      </c>
      <c r="B2777" s="44">
        <v>2774</v>
      </c>
      <c r="C2777" s="44" t="str">
        <f>IF(E2777="","",IF(COUNTIF($G$4:G2777,G2777)=1,MAX($C$4:C2776)+1,""))</f>
        <v/>
      </c>
      <c r="D2777" s="44">
        <v>2774</v>
      </c>
    </row>
    <row r="2778" spans="1:4" x14ac:dyDescent="0.25">
      <c r="A2778" s="44">
        <f>IF(IF(Helper_2!$C$3&lt;&gt;"",COUNTIF(G2778:H2778,"*"&amp;Helper_2!$C$3&amp;"*"),0)&gt;0,MAX($A$4:A2777)+1,0)</f>
        <v>0</v>
      </c>
      <c r="B2778" s="44">
        <v>2775</v>
      </c>
      <c r="C2778" s="44" t="str">
        <f>IF(E2778="","",IF(COUNTIF($G$4:G2778,G2778)=1,MAX($C$4:C2777)+1,""))</f>
        <v/>
      </c>
      <c r="D2778" s="44">
        <v>2775</v>
      </c>
    </row>
    <row r="2779" spans="1:4" x14ac:dyDescent="0.25">
      <c r="A2779" s="44">
        <f>IF(IF(Helper_2!$C$3&lt;&gt;"",COUNTIF(G2779:H2779,"*"&amp;Helper_2!$C$3&amp;"*"),0)&gt;0,MAX($A$4:A2778)+1,0)</f>
        <v>0</v>
      </c>
      <c r="B2779" s="44">
        <v>2776</v>
      </c>
      <c r="C2779" s="44" t="str">
        <f>IF(E2779="","",IF(COUNTIF($G$4:G2779,G2779)=1,MAX($C$4:C2778)+1,""))</f>
        <v/>
      </c>
      <c r="D2779" s="44">
        <v>2776</v>
      </c>
    </row>
    <row r="2780" spans="1:4" x14ac:dyDescent="0.25">
      <c r="A2780" s="44">
        <f>IF(IF(Helper_2!$C$3&lt;&gt;"",COUNTIF(G2780:H2780,"*"&amp;Helper_2!$C$3&amp;"*"),0)&gt;0,MAX($A$4:A2779)+1,0)</f>
        <v>0</v>
      </c>
      <c r="B2780" s="44">
        <v>2777</v>
      </c>
      <c r="C2780" s="44" t="str">
        <f>IF(E2780="","",IF(COUNTIF($G$4:G2780,G2780)=1,MAX($C$4:C2779)+1,""))</f>
        <v/>
      </c>
      <c r="D2780" s="44">
        <v>2777</v>
      </c>
    </row>
    <row r="2781" spans="1:4" x14ac:dyDescent="0.25">
      <c r="A2781" s="44">
        <f>IF(IF(Helper_2!$C$3&lt;&gt;"",COUNTIF(G2781:H2781,"*"&amp;Helper_2!$C$3&amp;"*"),0)&gt;0,MAX($A$4:A2780)+1,0)</f>
        <v>0</v>
      </c>
      <c r="B2781" s="44">
        <v>2778</v>
      </c>
      <c r="C2781" s="44" t="str">
        <f>IF(E2781="","",IF(COUNTIF($G$4:G2781,G2781)=1,MAX($C$4:C2780)+1,""))</f>
        <v/>
      </c>
      <c r="D2781" s="44">
        <v>2778</v>
      </c>
    </row>
    <row r="2782" spans="1:4" x14ac:dyDescent="0.25">
      <c r="A2782" s="44">
        <f>IF(IF(Helper_2!$C$3&lt;&gt;"",COUNTIF(G2782:H2782,"*"&amp;Helper_2!$C$3&amp;"*"),0)&gt;0,MAX($A$4:A2781)+1,0)</f>
        <v>0</v>
      </c>
      <c r="B2782" s="44">
        <v>2779</v>
      </c>
      <c r="C2782" s="44" t="str">
        <f>IF(E2782="","",IF(COUNTIF($G$4:G2782,G2782)=1,MAX($C$4:C2781)+1,""))</f>
        <v/>
      </c>
      <c r="D2782" s="44">
        <v>2779</v>
      </c>
    </row>
    <row r="2783" spans="1:4" x14ac:dyDescent="0.25">
      <c r="A2783" s="44">
        <f>IF(IF(Helper_2!$C$3&lt;&gt;"",COUNTIF(G2783:H2783,"*"&amp;Helper_2!$C$3&amp;"*"),0)&gt;0,MAX($A$4:A2782)+1,0)</f>
        <v>0</v>
      </c>
      <c r="B2783" s="44">
        <v>2780</v>
      </c>
      <c r="C2783" s="44" t="str">
        <f>IF(E2783="","",IF(COUNTIF($G$4:G2783,G2783)=1,MAX($C$4:C2782)+1,""))</f>
        <v/>
      </c>
      <c r="D2783" s="44">
        <v>2780</v>
      </c>
    </row>
    <row r="2784" spans="1:4" x14ac:dyDescent="0.25">
      <c r="A2784" s="44">
        <f>IF(IF(Helper_2!$C$3&lt;&gt;"",COUNTIF(G2784:H2784,"*"&amp;Helper_2!$C$3&amp;"*"),0)&gt;0,MAX($A$4:A2783)+1,0)</f>
        <v>0</v>
      </c>
      <c r="B2784" s="44">
        <v>2781</v>
      </c>
      <c r="C2784" s="44" t="str">
        <f>IF(E2784="","",IF(COUNTIF($G$4:G2784,G2784)=1,MAX($C$4:C2783)+1,""))</f>
        <v/>
      </c>
      <c r="D2784" s="44">
        <v>2781</v>
      </c>
    </row>
    <row r="2785" spans="1:4" x14ac:dyDescent="0.25">
      <c r="A2785" s="44">
        <f>IF(IF(Helper_2!$C$3&lt;&gt;"",COUNTIF(G2785:H2785,"*"&amp;Helper_2!$C$3&amp;"*"),0)&gt;0,MAX($A$4:A2784)+1,0)</f>
        <v>0</v>
      </c>
      <c r="B2785" s="44">
        <v>2782</v>
      </c>
      <c r="C2785" s="44" t="str">
        <f>IF(E2785="","",IF(COUNTIF($G$4:G2785,G2785)=1,MAX($C$4:C2784)+1,""))</f>
        <v/>
      </c>
      <c r="D2785" s="44">
        <v>2782</v>
      </c>
    </row>
    <row r="2786" spans="1:4" x14ac:dyDescent="0.25">
      <c r="A2786" s="44">
        <f>IF(IF(Helper_2!$C$3&lt;&gt;"",COUNTIF(G2786:H2786,"*"&amp;Helper_2!$C$3&amp;"*"),0)&gt;0,MAX($A$4:A2785)+1,0)</f>
        <v>0</v>
      </c>
      <c r="B2786" s="44">
        <v>2783</v>
      </c>
      <c r="C2786" s="44" t="str">
        <f>IF(E2786="","",IF(COUNTIF($G$4:G2786,G2786)=1,MAX($C$4:C2785)+1,""))</f>
        <v/>
      </c>
      <c r="D2786" s="44">
        <v>2783</v>
      </c>
    </row>
    <row r="2787" spans="1:4" x14ac:dyDescent="0.25">
      <c r="A2787" s="44">
        <f>IF(IF(Helper_2!$C$3&lt;&gt;"",COUNTIF(G2787:H2787,"*"&amp;Helper_2!$C$3&amp;"*"),0)&gt;0,MAX($A$4:A2786)+1,0)</f>
        <v>0</v>
      </c>
      <c r="B2787" s="44">
        <v>2784</v>
      </c>
      <c r="C2787" s="44" t="str">
        <f>IF(E2787="","",IF(COUNTIF($G$4:G2787,G2787)=1,MAX($C$4:C2786)+1,""))</f>
        <v/>
      </c>
      <c r="D2787" s="44">
        <v>2784</v>
      </c>
    </row>
    <row r="2788" spans="1:4" x14ac:dyDescent="0.25">
      <c r="A2788" s="44">
        <f>IF(IF(Helper_2!$C$3&lt;&gt;"",COUNTIF(G2788:H2788,"*"&amp;Helper_2!$C$3&amp;"*"),0)&gt;0,MAX($A$4:A2787)+1,0)</f>
        <v>0</v>
      </c>
      <c r="B2788" s="44">
        <v>2785</v>
      </c>
      <c r="C2788" s="44" t="str">
        <f>IF(E2788="","",IF(COUNTIF($G$4:G2788,G2788)=1,MAX($C$4:C2787)+1,""))</f>
        <v/>
      </c>
      <c r="D2788" s="44">
        <v>2785</v>
      </c>
    </row>
    <row r="2789" spans="1:4" x14ac:dyDescent="0.25">
      <c r="A2789" s="44">
        <f>IF(IF(Helper_2!$C$3&lt;&gt;"",COUNTIF(G2789:H2789,"*"&amp;Helper_2!$C$3&amp;"*"),0)&gt;0,MAX($A$4:A2788)+1,0)</f>
        <v>0</v>
      </c>
      <c r="B2789" s="44">
        <v>2786</v>
      </c>
      <c r="C2789" s="44" t="str">
        <f>IF(E2789="","",IF(COUNTIF($G$4:G2789,G2789)=1,MAX($C$4:C2788)+1,""))</f>
        <v/>
      </c>
      <c r="D2789" s="44">
        <v>2786</v>
      </c>
    </row>
    <row r="2790" spans="1:4" x14ac:dyDescent="0.25">
      <c r="A2790" s="44">
        <f>IF(IF(Helper_2!$C$3&lt;&gt;"",COUNTIF(G2790:H2790,"*"&amp;Helper_2!$C$3&amp;"*"),0)&gt;0,MAX($A$4:A2789)+1,0)</f>
        <v>0</v>
      </c>
      <c r="B2790" s="44">
        <v>2787</v>
      </c>
      <c r="C2790" s="44" t="str">
        <f>IF(E2790="","",IF(COUNTIF($G$4:G2790,G2790)=1,MAX($C$4:C2789)+1,""))</f>
        <v/>
      </c>
      <c r="D2790" s="44">
        <v>2787</v>
      </c>
    </row>
    <row r="2791" spans="1:4" x14ac:dyDescent="0.25">
      <c r="A2791" s="44">
        <f>IF(IF(Helper_2!$C$3&lt;&gt;"",COUNTIF(G2791:H2791,"*"&amp;Helper_2!$C$3&amp;"*"),0)&gt;0,MAX($A$4:A2790)+1,0)</f>
        <v>0</v>
      </c>
      <c r="B2791" s="44">
        <v>2788</v>
      </c>
      <c r="C2791" s="44" t="str">
        <f>IF(E2791="","",IF(COUNTIF($G$4:G2791,G2791)=1,MAX($C$4:C2790)+1,""))</f>
        <v/>
      </c>
      <c r="D2791" s="44">
        <v>2788</v>
      </c>
    </row>
    <row r="2792" spans="1:4" x14ac:dyDescent="0.25">
      <c r="A2792" s="44">
        <f>IF(IF(Helper_2!$C$3&lt;&gt;"",COUNTIF(G2792:H2792,"*"&amp;Helper_2!$C$3&amp;"*"),0)&gt;0,MAX($A$4:A2791)+1,0)</f>
        <v>0</v>
      </c>
      <c r="B2792" s="44">
        <v>2789</v>
      </c>
      <c r="C2792" s="44" t="str">
        <f>IF(E2792="","",IF(COUNTIF($G$4:G2792,G2792)=1,MAX($C$4:C2791)+1,""))</f>
        <v/>
      </c>
      <c r="D2792" s="44">
        <v>2789</v>
      </c>
    </row>
    <row r="2793" spans="1:4" x14ac:dyDescent="0.25">
      <c r="A2793" s="44">
        <f>IF(IF(Helper_2!$C$3&lt;&gt;"",COUNTIF(G2793:H2793,"*"&amp;Helper_2!$C$3&amp;"*"),0)&gt;0,MAX($A$4:A2792)+1,0)</f>
        <v>0</v>
      </c>
      <c r="B2793" s="44">
        <v>2790</v>
      </c>
      <c r="C2793" s="44" t="str">
        <f>IF(E2793="","",IF(COUNTIF($G$4:G2793,G2793)=1,MAX($C$4:C2792)+1,""))</f>
        <v/>
      </c>
      <c r="D2793" s="44">
        <v>2790</v>
      </c>
    </row>
    <row r="2794" spans="1:4" x14ac:dyDescent="0.25">
      <c r="A2794" s="44">
        <f>IF(IF(Helper_2!$C$3&lt;&gt;"",COUNTIF(G2794:H2794,"*"&amp;Helper_2!$C$3&amp;"*"),0)&gt;0,MAX($A$4:A2793)+1,0)</f>
        <v>0</v>
      </c>
      <c r="B2794" s="44">
        <v>2791</v>
      </c>
      <c r="C2794" s="44" t="str">
        <f>IF(E2794="","",IF(COUNTIF($G$4:G2794,G2794)=1,MAX($C$4:C2793)+1,""))</f>
        <v/>
      </c>
      <c r="D2794" s="44">
        <v>2791</v>
      </c>
    </row>
    <row r="2795" spans="1:4" x14ac:dyDescent="0.25">
      <c r="A2795" s="44">
        <f>IF(IF(Helper_2!$C$3&lt;&gt;"",COUNTIF(G2795:H2795,"*"&amp;Helper_2!$C$3&amp;"*"),0)&gt;0,MAX($A$4:A2794)+1,0)</f>
        <v>0</v>
      </c>
      <c r="B2795" s="44">
        <v>2792</v>
      </c>
      <c r="C2795" s="44" t="str">
        <f>IF(E2795="","",IF(COUNTIF($G$4:G2795,G2795)=1,MAX($C$4:C2794)+1,""))</f>
        <v/>
      </c>
      <c r="D2795" s="44">
        <v>2792</v>
      </c>
    </row>
    <row r="2796" spans="1:4" x14ac:dyDescent="0.25">
      <c r="A2796" s="44">
        <f>IF(IF(Helper_2!$C$3&lt;&gt;"",COUNTIF(G2796:H2796,"*"&amp;Helper_2!$C$3&amp;"*"),0)&gt;0,MAX($A$4:A2795)+1,0)</f>
        <v>0</v>
      </c>
      <c r="B2796" s="44">
        <v>2793</v>
      </c>
      <c r="C2796" s="44" t="str">
        <f>IF(E2796="","",IF(COUNTIF($G$4:G2796,G2796)=1,MAX($C$4:C2795)+1,""))</f>
        <v/>
      </c>
      <c r="D2796" s="44">
        <v>2793</v>
      </c>
    </row>
    <row r="2797" spans="1:4" x14ac:dyDescent="0.25">
      <c r="A2797" s="44">
        <f>IF(IF(Helper_2!$C$3&lt;&gt;"",COUNTIF(G2797:H2797,"*"&amp;Helper_2!$C$3&amp;"*"),0)&gt;0,MAX($A$4:A2796)+1,0)</f>
        <v>0</v>
      </c>
      <c r="B2797" s="44">
        <v>2794</v>
      </c>
      <c r="C2797" s="44" t="str">
        <f>IF(E2797="","",IF(COUNTIF($G$4:G2797,G2797)=1,MAX($C$4:C2796)+1,""))</f>
        <v/>
      </c>
      <c r="D2797" s="44">
        <v>2794</v>
      </c>
    </row>
    <row r="2798" spans="1:4" x14ac:dyDescent="0.25">
      <c r="A2798" s="44">
        <f>IF(IF(Helper_2!$C$3&lt;&gt;"",COUNTIF(G2798:H2798,"*"&amp;Helper_2!$C$3&amp;"*"),0)&gt;0,MAX($A$4:A2797)+1,0)</f>
        <v>0</v>
      </c>
      <c r="B2798" s="44">
        <v>2795</v>
      </c>
      <c r="C2798" s="44" t="str">
        <f>IF(E2798="","",IF(COUNTIF($G$4:G2798,G2798)=1,MAX($C$4:C2797)+1,""))</f>
        <v/>
      </c>
      <c r="D2798" s="44">
        <v>2795</v>
      </c>
    </row>
    <row r="2799" spans="1:4" x14ac:dyDescent="0.25">
      <c r="A2799" s="44">
        <f>IF(IF(Helper_2!$C$3&lt;&gt;"",COUNTIF(G2799:H2799,"*"&amp;Helper_2!$C$3&amp;"*"),0)&gt;0,MAX($A$4:A2798)+1,0)</f>
        <v>0</v>
      </c>
      <c r="B2799" s="44">
        <v>2796</v>
      </c>
      <c r="C2799" s="44" t="str">
        <f>IF(E2799="","",IF(COUNTIF($G$4:G2799,G2799)=1,MAX($C$4:C2798)+1,""))</f>
        <v/>
      </c>
      <c r="D2799" s="44">
        <v>2796</v>
      </c>
    </row>
    <row r="2800" spans="1:4" x14ac:dyDescent="0.25">
      <c r="A2800" s="44">
        <f>IF(IF(Helper_2!$C$3&lt;&gt;"",COUNTIF(G2800:H2800,"*"&amp;Helper_2!$C$3&amp;"*"),0)&gt;0,MAX($A$4:A2799)+1,0)</f>
        <v>0</v>
      </c>
      <c r="B2800" s="44">
        <v>2797</v>
      </c>
      <c r="C2800" s="44" t="str">
        <f>IF(E2800="","",IF(COUNTIF($G$4:G2800,G2800)=1,MAX($C$4:C2799)+1,""))</f>
        <v/>
      </c>
      <c r="D2800" s="44">
        <v>2797</v>
      </c>
    </row>
    <row r="2801" spans="1:4" x14ac:dyDescent="0.25">
      <c r="A2801" s="44">
        <f>IF(IF(Helper_2!$C$3&lt;&gt;"",COUNTIF(G2801:H2801,"*"&amp;Helper_2!$C$3&amp;"*"),0)&gt;0,MAX($A$4:A2800)+1,0)</f>
        <v>0</v>
      </c>
      <c r="B2801" s="44">
        <v>2798</v>
      </c>
      <c r="C2801" s="44" t="str">
        <f>IF(E2801="","",IF(COUNTIF($G$4:G2801,G2801)=1,MAX($C$4:C2800)+1,""))</f>
        <v/>
      </c>
      <c r="D2801" s="44">
        <v>2798</v>
      </c>
    </row>
    <row r="2802" spans="1:4" x14ac:dyDescent="0.25">
      <c r="A2802" s="44">
        <f>IF(IF(Helper_2!$C$3&lt;&gt;"",COUNTIF(G2802:H2802,"*"&amp;Helper_2!$C$3&amp;"*"),0)&gt;0,MAX($A$4:A2801)+1,0)</f>
        <v>0</v>
      </c>
      <c r="B2802" s="44">
        <v>2799</v>
      </c>
      <c r="C2802" s="44" t="str">
        <f>IF(E2802="","",IF(COUNTIF($G$4:G2802,G2802)=1,MAX($C$4:C2801)+1,""))</f>
        <v/>
      </c>
      <c r="D2802" s="44">
        <v>2799</v>
      </c>
    </row>
    <row r="2803" spans="1:4" x14ac:dyDescent="0.25">
      <c r="A2803" s="44">
        <f>IF(IF(Helper_2!$C$3&lt;&gt;"",COUNTIF(G2803:H2803,"*"&amp;Helper_2!$C$3&amp;"*"),0)&gt;0,MAX($A$4:A2802)+1,0)</f>
        <v>0</v>
      </c>
      <c r="B2803" s="44">
        <v>2800</v>
      </c>
      <c r="C2803" s="44" t="str">
        <f>IF(E2803="","",IF(COUNTIF($G$4:G2803,G2803)=1,MAX($C$4:C2802)+1,""))</f>
        <v/>
      </c>
      <c r="D2803" s="44">
        <v>2800</v>
      </c>
    </row>
    <row r="2804" spans="1:4" x14ac:dyDescent="0.25">
      <c r="A2804" s="44">
        <f>IF(IF(Helper_2!$C$3&lt;&gt;"",COUNTIF(G2804:H2804,"*"&amp;Helper_2!$C$3&amp;"*"),0)&gt;0,MAX($A$4:A2803)+1,0)</f>
        <v>0</v>
      </c>
      <c r="B2804" s="44">
        <v>2801</v>
      </c>
      <c r="C2804" s="44" t="str">
        <f>IF(E2804="","",IF(COUNTIF($G$4:G2804,G2804)=1,MAX($C$4:C2803)+1,""))</f>
        <v/>
      </c>
      <c r="D2804" s="44">
        <v>2801</v>
      </c>
    </row>
    <row r="2805" spans="1:4" x14ac:dyDescent="0.25">
      <c r="A2805" s="44">
        <f>IF(IF(Helper_2!$C$3&lt;&gt;"",COUNTIF(G2805:H2805,"*"&amp;Helper_2!$C$3&amp;"*"),0)&gt;0,MAX($A$4:A2804)+1,0)</f>
        <v>0</v>
      </c>
      <c r="B2805" s="44">
        <v>2802</v>
      </c>
      <c r="C2805" s="44" t="str">
        <f>IF(E2805="","",IF(COUNTIF($G$4:G2805,G2805)=1,MAX($C$4:C2804)+1,""))</f>
        <v/>
      </c>
      <c r="D2805" s="44">
        <v>2802</v>
      </c>
    </row>
    <row r="2806" spans="1:4" x14ac:dyDescent="0.25">
      <c r="A2806" s="44">
        <f>IF(IF(Helper_2!$C$3&lt;&gt;"",COUNTIF(G2806:H2806,"*"&amp;Helper_2!$C$3&amp;"*"),0)&gt;0,MAX($A$4:A2805)+1,0)</f>
        <v>0</v>
      </c>
      <c r="B2806" s="44">
        <v>2803</v>
      </c>
      <c r="C2806" s="44" t="str">
        <f>IF(E2806="","",IF(COUNTIF($G$4:G2806,G2806)=1,MAX($C$4:C2805)+1,""))</f>
        <v/>
      </c>
      <c r="D2806" s="44">
        <v>2803</v>
      </c>
    </row>
    <row r="2807" spans="1:4" x14ac:dyDescent="0.25">
      <c r="A2807" s="44">
        <f>IF(IF(Helper_2!$C$3&lt;&gt;"",COUNTIF(G2807:H2807,"*"&amp;Helper_2!$C$3&amp;"*"),0)&gt;0,MAX($A$4:A2806)+1,0)</f>
        <v>0</v>
      </c>
      <c r="B2807" s="44">
        <v>2804</v>
      </c>
      <c r="C2807" s="44" t="str">
        <f>IF(E2807="","",IF(COUNTIF($G$4:G2807,G2807)=1,MAX($C$4:C2806)+1,""))</f>
        <v/>
      </c>
      <c r="D2807" s="44">
        <v>2804</v>
      </c>
    </row>
    <row r="2808" spans="1:4" x14ac:dyDescent="0.25">
      <c r="A2808" s="44">
        <f>IF(IF(Helper_2!$C$3&lt;&gt;"",COUNTIF(G2808:H2808,"*"&amp;Helper_2!$C$3&amp;"*"),0)&gt;0,MAX($A$4:A2807)+1,0)</f>
        <v>0</v>
      </c>
      <c r="B2808" s="44">
        <v>2805</v>
      </c>
      <c r="C2808" s="44" t="str">
        <f>IF(E2808="","",IF(COUNTIF($G$4:G2808,G2808)=1,MAX($C$4:C2807)+1,""))</f>
        <v/>
      </c>
      <c r="D2808" s="44">
        <v>2805</v>
      </c>
    </row>
    <row r="2809" spans="1:4" x14ac:dyDescent="0.25">
      <c r="A2809" s="44">
        <f>IF(IF(Helper_2!$C$3&lt;&gt;"",COUNTIF(G2809:H2809,"*"&amp;Helper_2!$C$3&amp;"*"),0)&gt;0,MAX($A$4:A2808)+1,0)</f>
        <v>0</v>
      </c>
      <c r="B2809" s="44">
        <v>2806</v>
      </c>
      <c r="C2809" s="44" t="str">
        <f>IF(E2809="","",IF(COUNTIF($G$4:G2809,G2809)=1,MAX($C$4:C2808)+1,""))</f>
        <v/>
      </c>
      <c r="D2809" s="44">
        <v>2806</v>
      </c>
    </row>
    <row r="2810" spans="1:4" x14ac:dyDescent="0.25">
      <c r="A2810" s="44">
        <f>IF(IF(Helper_2!$C$3&lt;&gt;"",COUNTIF(G2810:H2810,"*"&amp;Helper_2!$C$3&amp;"*"),0)&gt;0,MAX($A$4:A2809)+1,0)</f>
        <v>0</v>
      </c>
      <c r="B2810" s="44">
        <v>2807</v>
      </c>
      <c r="C2810" s="44" t="str">
        <f>IF(E2810="","",IF(COUNTIF($G$4:G2810,G2810)=1,MAX($C$4:C2809)+1,""))</f>
        <v/>
      </c>
      <c r="D2810" s="44">
        <v>2807</v>
      </c>
    </row>
    <row r="2811" spans="1:4" x14ac:dyDescent="0.25">
      <c r="A2811" s="44">
        <f>IF(IF(Helper_2!$C$3&lt;&gt;"",COUNTIF(G2811:H2811,"*"&amp;Helper_2!$C$3&amp;"*"),0)&gt;0,MAX($A$4:A2810)+1,0)</f>
        <v>0</v>
      </c>
      <c r="B2811" s="44">
        <v>2808</v>
      </c>
      <c r="C2811" s="44" t="str">
        <f>IF(E2811="","",IF(COUNTIF($G$4:G2811,G2811)=1,MAX($C$4:C2810)+1,""))</f>
        <v/>
      </c>
      <c r="D2811" s="44">
        <v>2808</v>
      </c>
    </row>
    <row r="2812" spans="1:4" x14ac:dyDescent="0.25">
      <c r="A2812" s="44">
        <f>IF(IF(Helper_2!$C$3&lt;&gt;"",COUNTIF(G2812:H2812,"*"&amp;Helper_2!$C$3&amp;"*"),0)&gt;0,MAX($A$4:A2811)+1,0)</f>
        <v>0</v>
      </c>
      <c r="B2812" s="44">
        <v>2809</v>
      </c>
      <c r="C2812" s="44" t="str">
        <f>IF(E2812="","",IF(COUNTIF($G$4:G2812,G2812)=1,MAX($C$4:C2811)+1,""))</f>
        <v/>
      </c>
      <c r="D2812" s="44">
        <v>2809</v>
      </c>
    </row>
    <row r="2813" spans="1:4" x14ac:dyDescent="0.25">
      <c r="A2813" s="44">
        <f>IF(IF(Helper_2!$C$3&lt;&gt;"",COUNTIF(G2813:H2813,"*"&amp;Helper_2!$C$3&amp;"*"),0)&gt;0,MAX($A$4:A2812)+1,0)</f>
        <v>0</v>
      </c>
      <c r="B2813" s="44">
        <v>2810</v>
      </c>
      <c r="C2813" s="44" t="str">
        <f>IF(E2813="","",IF(COUNTIF($G$4:G2813,G2813)=1,MAX($C$4:C2812)+1,""))</f>
        <v/>
      </c>
      <c r="D2813" s="44">
        <v>2810</v>
      </c>
    </row>
    <row r="2814" spans="1:4" x14ac:dyDescent="0.25">
      <c r="A2814" s="44">
        <f>IF(IF(Helper_2!$C$3&lt;&gt;"",COUNTIF(G2814:H2814,"*"&amp;Helper_2!$C$3&amp;"*"),0)&gt;0,MAX($A$4:A2813)+1,0)</f>
        <v>0</v>
      </c>
      <c r="B2814" s="44">
        <v>2811</v>
      </c>
      <c r="C2814" s="44" t="str">
        <f>IF(E2814="","",IF(COUNTIF($G$4:G2814,G2814)=1,MAX($C$4:C2813)+1,""))</f>
        <v/>
      </c>
      <c r="D2814" s="44">
        <v>2811</v>
      </c>
    </row>
    <row r="2815" spans="1:4" x14ac:dyDescent="0.25">
      <c r="A2815" s="44">
        <f>IF(IF(Helper_2!$C$3&lt;&gt;"",COUNTIF(G2815:H2815,"*"&amp;Helper_2!$C$3&amp;"*"),0)&gt;0,MAX($A$4:A2814)+1,0)</f>
        <v>0</v>
      </c>
      <c r="B2815" s="44">
        <v>2812</v>
      </c>
      <c r="C2815" s="44" t="str">
        <f>IF(E2815="","",IF(COUNTIF($G$4:G2815,G2815)=1,MAX($C$4:C2814)+1,""))</f>
        <v/>
      </c>
      <c r="D2815" s="44">
        <v>2812</v>
      </c>
    </row>
    <row r="2816" spans="1:4" x14ac:dyDescent="0.25">
      <c r="A2816" s="44">
        <f>IF(IF(Helper_2!$C$3&lt;&gt;"",COUNTIF(G2816:H2816,"*"&amp;Helper_2!$C$3&amp;"*"),0)&gt;0,MAX($A$4:A2815)+1,0)</f>
        <v>0</v>
      </c>
      <c r="B2816" s="44">
        <v>2813</v>
      </c>
      <c r="C2816" s="44" t="str">
        <f>IF(E2816="","",IF(COUNTIF($G$4:G2816,G2816)=1,MAX($C$4:C2815)+1,""))</f>
        <v/>
      </c>
      <c r="D2816" s="44">
        <v>2813</v>
      </c>
    </row>
    <row r="2817" spans="1:4" x14ac:dyDescent="0.25">
      <c r="A2817" s="44">
        <f>IF(IF(Helper_2!$C$3&lt;&gt;"",COUNTIF(G2817:H2817,"*"&amp;Helper_2!$C$3&amp;"*"),0)&gt;0,MAX($A$4:A2816)+1,0)</f>
        <v>0</v>
      </c>
      <c r="B2817" s="44">
        <v>2814</v>
      </c>
      <c r="C2817" s="44" t="str">
        <f>IF(E2817="","",IF(COUNTIF($G$4:G2817,G2817)=1,MAX($C$4:C2816)+1,""))</f>
        <v/>
      </c>
      <c r="D2817" s="44">
        <v>2814</v>
      </c>
    </row>
    <row r="2818" spans="1:4" x14ac:dyDescent="0.25">
      <c r="A2818" s="44">
        <f>IF(IF(Helper_2!$C$3&lt;&gt;"",COUNTIF(G2818:H2818,"*"&amp;Helper_2!$C$3&amp;"*"),0)&gt;0,MAX($A$4:A2817)+1,0)</f>
        <v>0</v>
      </c>
      <c r="B2818" s="44">
        <v>2815</v>
      </c>
      <c r="C2818" s="44" t="str">
        <f>IF(E2818="","",IF(COUNTIF($G$4:G2818,G2818)=1,MAX($C$4:C2817)+1,""))</f>
        <v/>
      </c>
      <c r="D2818" s="44">
        <v>2815</v>
      </c>
    </row>
    <row r="2819" spans="1:4" x14ac:dyDescent="0.25">
      <c r="A2819" s="44">
        <f>IF(IF(Helper_2!$C$3&lt;&gt;"",COUNTIF(G2819:H2819,"*"&amp;Helper_2!$C$3&amp;"*"),0)&gt;0,MAX($A$4:A2818)+1,0)</f>
        <v>0</v>
      </c>
      <c r="B2819" s="44">
        <v>2816</v>
      </c>
      <c r="C2819" s="44" t="str">
        <f>IF(E2819="","",IF(COUNTIF($G$4:G2819,G2819)=1,MAX($C$4:C2818)+1,""))</f>
        <v/>
      </c>
      <c r="D2819" s="44">
        <v>2816</v>
      </c>
    </row>
    <row r="2820" spans="1:4" x14ac:dyDescent="0.25">
      <c r="A2820" s="44">
        <f>IF(IF(Helper_2!$C$3&lt;&gt;"",COUNTIF(G2820:H2820,"*"&amp;Helper_2!$C$3&amp;"*"),0)&gt;0,MAX($A$4:A2819)+1,0)</f>
        <v>0</v>
      </c>
      <c r="B2820" s="44">
        <v>2817</v>
      </c>
      <c r="C2820" s="44" t="str">
        <f>IF(E2820="","",IF(COUNTIF($G$4:G2820,G2820)=1,MAX($C$4:C2819)+1,""))</f>
        <v/>
      </c>
      <c r="D2820" s="44">
        <v>2817</v>
      </c>
    </row>
    <row r="2821" spans="1:4" x14ac:dyDescent="0.25">
      <c r="A2821" s="44">
        <f>IF(IF(Helper_2!$C$3&lt;&gt;"",COUNTIF(G2821:H2821,"*"&amp;Helper_2!$C$3&amp;"*"),0)&gt;0,MAX($A$4:A2820)+1,0)</f>
        <v>0</v>
      </c>
      <c r="B2821" s="44">
        <v>2818</v>
      </c>
      <c r="C2821" s="44" t="str">
        <f>IF(E2821="","",IF(COUNTIF($G$4:G2821,G2821)=1,MAX($C$4:C2820)+1,""))</f>
        <v/>
      </c>
      <c r="D2821" s="44">
        <v>2818</v>
      </c>
    </row>
    <row r="2822" spans="1:4" x14ac:dyDescent="0.25">
      <c r="A2822" s="44">
        <f>IF(IF(Helper_2!$C$3&lt;&gt;"",COUNTIF(G2822:H2822,"*"&amp;Helper_2!$C$3&amp;"*"),0)&gt;0,MAX($A$4:A2821)+1,0)</f>
        <v>0</v>
      </c>
      <c r="B2822" s="44">
        <v>2819</v>
      </c>
      <c r="C2822" s="44" t="str">
        <f>IF(E2822="","",IF(COUNTIF($G$4:G2822,G2822)=1,MAX($C$4:C2821)+1,""))</f>
        <v/>
      </c>
      <c r="D2822" s="44">
        <v>2819</v>
      </c>
    </row>
    <row r="2823" spans="1:4" x14ac:dyDescent="0.25">
      <c r="A2823" s="44">
        <f>IF(IF(Helper_2!$C$3&lt;&gt;"",COUNTIF(G2823:H2823,"*"&amp;Helper_2!$C$3&amp;"*"),0)&gt;0,MAX($A$4:A2822)+1,0)</f>
        <v>0</v>
      </c>
      <c r="B2823" s="44">
        <v>2820</v>
      </c>
      <c r="C2823" s="44" t="str">
        <f>IF(E2823="","",IF(COUNTIF($G$4:G2823,G2823)=1,MAX($C$4:C2822)+1,""))</f>
        <v/>
      </c>
      <c r="D2823" s="44">
        <v>2820</v>
      </c>
    </row>
    <row r="2824" spans="1:4" x14ac:dyDescent="0.25">
      <c r="A2824" s="44">
        <f>IF(IF(Helper_2!$C$3&lt;&gt;"",COUNTIF(G2824:H2824,"*"&amp;Helper_2!$C$3&amp;"*"),0)&gt;0,MAX($A$4:A2823)+1,0)</f>
        <v>0</v>
      </c>
      <c r="B2824" s="44">
        <v>2821</v>
      </c>
      <c r="C2824" s="44" t="str">
        <f>IF(E2824="","",IF(COUNTIF($G$4:G2824,G2824)=1,MAX($C$4:C2823)+1,""))</f>
        <v/>
      </c>
      <c r="D2824" s="44">
        <v>2821</v>
      </c>
    </row>
    <row r="2825" spans="1:4" x14ac:dyDescent="0.25">
      <c r="A2825" s="44">
        <f>IF(IF(Helper_2!$C$3&lt;&gt;"",COUNTIF(G2825:H2825,"*"&amp;Helper_2!$C$3&amp;"*"),0)&gt;0,MAX($A$4:A2824)+1,0)</f>
        <v>0</v>
      </c>
      <c r="B2825" s="44">
        <v>2822</v>
      </c>
      <c r="C2825" s="44" t="str">
        <f>IF(E2825="","",IF(COUNTIF($G$4:G2825,G2825)=1,MAX($C$4:C2824)+1,""))</f>
        <v/>
      </c>
      <c r="D2825" s="44">
        <v>2822</v>
      </c>
    </row>
    <row r="2826" spans="1:4" x14ac:dyDescent="0.25">
      <c r="A2826" s="44">
        <f>IF(IF(Helper_2!$C$3&lt;&gt;"",COUNTIF(G2826:H2826,"*"&amp;Helper_2!$C$3&amp;"*"),0)&gt;0,MAX($A$4:A2825)+1,0)</f>
        <v>0</v>
      </c>
      <c r="B2826" s="44">
        <v>2823</v>
      </c>
      <c r="C2826" s="44" t="str">
        <f>IF(E2826="","",IF(COUNTIF($G$4:G2826,G2826)=1,MAX($C$4:C2825)+1,""))</f>
        <v/>
      </c>
      <c r="D2826" s="44">
        <v>2823</v>
      </c>
    </row>
    <row r="2827" spans="1:4" x14ac:dyDescent="0.25">
      <c r="A2827" s="44">
        <f>IF(IF(Helper_2!$C$3&lt;&gt;"",COUNTIF(G2827:H2827,"*"&amp;Helper_2!$C$3&amp;"*"),0)&gt;0,MAX($A$4:A2826)+1,0)</f>
        <v>0</v>
      </c>
      <c r="B2827" s="44">
        <v>2824</v>
      </c>
      <c r="C2827" s="44" t="str">
        <f>IF(E2827="","",IF(COUNTIF($G$4:G2827,G2827)=1,MAX($C$4:C2826)+1,""))</f>
        <v/>
      </c>
      <c r="D2827" s="44">
        <v>2824</v>
      </c>
    </row>
    <row r="2828" spans="1:4" x14ac:dyDescent="0.25">
      <c r="A2828" s="44">
        <f>IF(IF(Helper_2!$C$3&lt;&gt;"",COUNTIF(G2828:H2828,"*"&amp;Helper_2!$C$3&amp;"*"),0)&gt;0,MAX($A$4:A2827)+1,0)</f>
        <v>0</v>
      </c>
      <c r="B2828" s="44">
        <v>2825</v>
      </c>
      <c r="C2828" s="44" t="str">
        <f>IF(E2828="","",IF(COUNTIF($G$4:G2828,G2828)=1,MAX($C$4:C2827)+1,""))</f>
        <v/>
      </c>
      <c r="D2828" s="44">
        <v>2825</v>
      </c>
    </row>
    <row r="2829" spans="1:4" x14ac:dyDescent="0.25">
      <c r="A2829" s="44">
        <f>IF(IF(Helper_2!$C$3&lt;&gt;"",COUNTIF(G2829:H2829,"*"&amp;Helper_2!$C$3&amp;"*"),0)&gt;0,MAX($A$4:A2828)+1,0)</f>
        <v>0</v>
      </c>
      <c r="B2829" s="44">
        <v>2826</v>
      </c>
      <c r="C2829" s="44" t="str">
        <f>IF(E2829="","",IF(COUNTIF($G$4:G2829,G2829)=1,MAX($C$4:C2828)+1,""))</f>
        <v/>
      </c>
      <c r="D2829" s="44">
        <v>2826</v>
      </c>
    </row>
    <row r="2830" spans="1:4" x14ac:dyDescent="0.25">
      <c r="A2830" s="44">
        <f>IF(IF(Helper_2!$C$3&lt;&gt;"",COUNTIF(G2830:H2830,"*"&amp;Helper_2!$C$3&amp;"*"),0)&gt;0,MAX($A$4:A2829)+1,0)</f>
        <v>0</v>
      </c>
      <c r="B2830" s="44">
        <v>2827</v>
      </c>
      <c r="C2830" s="44" t="str">
        <f>IF(E2830="","",IF(COUNTIF($G$4:G2830,G2830)=1,MAX($C$4:C2829)+1,""))</f>
        <v/>
      </c>
      <c r="D2830" s="44">
        <v>2827</v>
      </c>
    </row>
    <row r="2831" spans="1:4" x14ac:dyDescent="0.25">
      <c r="A2831" s="44">
        <f>IF(IF(Helper_2!$C$3&lt;&gt;"",COUNTIF(G2831:H2831,"*"&amp;Helper_2!$C$3&amp;"*"),0)&gt;0,MAX($A$4:A2830)+1,0)</f>
        <v>0</v>
      </c>
      <c r="B2831" s="44">
        <v>2828</v>
      </c>
      <c r="C2831" s="44" t="str">
        <f>IF(E2831="","",IF(COUNTIF($G$4:G2831,G2831)=1,MAX($C$4:C2830)+1,""))</f>
        <v/>
      </c>
      <c r="D2831" s="44">
        <v>2828</v>
      </c>
    </row>
    <row r="2832" spans="1:4" x14ac:dyDescent="0.25">
      <c r="A2832" s="44">
        <f>IF(IF(Helper_2!$C$3&lt;&gt;"",COUNTIF(G2832:H2832,"*"&amp;Helper_2!$C$3&amp;"*"),0)&gt;0,MAX($A$4:A2831)+1,0)</f>
        <v>0</v>
      </c>
      <c r="B2832" s="44">
        <v>2829</v>
      </c>
      <c r="C2832" s="44" t="str">
        <f>IF(E2832="","",IF(COUNTIF($G$4:G2832,G2832)=1,MAX($C$4:C2831)+1,""))</f>
        <v/>
      </c>
      <c r="D2832" s="44">
        <v>2829</v>
      </c>
    </row>
    <row r="2833" spans="1:4" x14ac:dyDescent="0.25">
      <c r="A2833" s="44">
        <f>IF(IF(Helper_2!$C$3&lt;&gt;"",COUNTIF(G2833:H2833,"*"&amp;Helper_2!$C$3&amp;"*"),0)&gt;0,MAX($A$4:A2832)+1,0)</f>
        <v>0</v>
      </c>
      <c r="B2833" s="44">
        <v>2830</v>
      </c>
      <c r="C2833" s="44" t="str">
        <f>IF(E2833="","",IF(COUNTIF($G$4:G2833,G2833)=1,MAX($C$4:C2832)+1,""))</f>
        <v/>
      </c>
      <c r="D2833" s="44">
        <v>2830</v>
      </c>
    </row>
    <row r="2834" spans="1:4" x14ac:dyDescent="0.25">
      <c r="A2834" s="44">
        <f>IF(IF(Helper_2!$C$3&lt;&gt;"",COUNTIF(G2834:H2834,"*"&amp;Helper_2!$C$3&amp;"*"),0)&gt;0,MAX($A$4:A2833)+1,0)</f>
        <v>0</v>
      </c>
      <c r="B2834" s="44">
        <v>2831</v>
      </c>
      <c r="C2834" s="44" t="str">
        <f>IF(E2834="","",IF(COUNTIF($G$4:G2834,G2834)=1,MAX($C$4:C2833)+1,""))</f>
        <v/>
      </c>
      <c r="D2834" s="44">
        <v>2831</v>
      </c>
    </row>
    <row r="2835" spans="1:4" x14ac:dyDescent="0.25">
      <c r="A2835" s="44">
        <f>IF(IF(Helper_2!$C$3&lt;&gt;"",COUNTIF(G2835:H2835,"*"&amp;Helper_2!$C$3&amp;"*"),0)&gt;0,MAX($A$4:A2834)+1,0)</f>
        <v>0</v>
      </c>
      <c r="B2835" s="44">
        <v>2832</v>
      </c>
      <c r="C2835" s="44" t="str">
        <f>IF(E2835="","",IF(COUNTIF($G$4:G2835,G2835)=1,MAX($C$4:C2834)+1,""))</f>
        <v/>
      </c>
      <c r="D2835" s="44">
        <v>2832</v>
      </c>
    </row>
    <row r="2836" spans="1:4" x14ac:dyDescent="0.25">
      <c r="A2836" s="44">
        <f>IF(IF(Helper_2!$C$3&lt;&gt;"",COUNTIF(G2836:H2836,"*"&amp;Helper_2!$C$3&amp;"*"),0)&gt;0,MAX($A$4:A2835)+1,0)</f>
        <v>0</v>
      </c>
      <c r="B2836" s="44">
        <v>2833</v>
      </c>
      <c r="C2836" s="44" t="str">
        <f>IF(E2836="","",IF(COUNTIF($G$4:G2836,G2836)=1,MAX($C$4:C2835)+1,""))</f>
        <v/>
      </c>
      <c r="D2836" s="44">
        <v>2833</v>
      </c>
    </row>
    <row r="2837" spans="1:4" x14ac:dyDescent="0.25">
      <c r="A2837" s="44">
        <f>IF(IF(Helper_2!$C$3&lt;&gt;"",COUNTIF(G2837:H2837,"*"&amp;Helper_2!$C$3&amp;"*"),0)&gt;0,MAX($A$4:A2836)+1,0)</f>
        <v>0</v>
      </c>
      <c r="B2837" s="44">
        <v>2834</v>
      </c>
      <c r="C2837" s="44" t="str">
        <f>IF(E2837="","",IF(COUNTIF($G$4:G2837,G2837)=1,MAX($C$4:C2836)+1,""))</f>
        <v/>
      </c>
      <c r="D2837" s="44">
        <v>2834</v>
      </c>
    </row>
    <row r="2838" spans="1:4" x14ac:dyDescent="0.25">
      <c r="A2838" s="44">
        <f>IF(IF(Helper_2!$C$3&lt;&gt;"",COUNTIF(G2838:H2838,"*"&amp;Helper_2!$C$3&amp;"*"),0)&gt;0,MAX($A$4:A2837)+1,0)</f>
        <v>0</v>
      </c>
      <c r="B2838" s="44">
        <v>2835</v>
      </c>
      <c r="C2838" s="44" t="str">
        <f>IF(E2838="","",IF(COUNTIF($G$4:G2838,G2838)=1,MAX($C$4:C2837)+1,""))</f>
        <v/>
      </c>
      <c r="D2838" s="44">
        <v>2835</v>
      </c>
    </row>
    <row r="2839" spans="1:4" x14ac:dyDescent="0.25">
      <c r="A2839" s="44">
        <f>IF(IF(Helper_2!$C$3&lt;&gt;"",COUNTIF(G2839:H2839,"*"&amp;Helper_2!$C$3&amp;"*"),0)&gt;0,MAX($A$4:A2838)+1,0)</f>
        <v>0</v>
      </c>
      <c r="B2839" s="44">
        <v>2836</v>
      </c>
      <c r="C2839" s="44" t="str">
        <f>IF(E2839="","",IF(COUNTIF($G$4:G2839,G2839)=1,MAX($C$4:C2838)+1,""))</f>
        <v/>
      </c>
      <c r="D2839" s="44">
        <v>2836</v>
      </c>
    </row>
    <row r="2840" spans="1:4" x14ac:dyDescent="0.25">
      <c r="A2840" s="44">
        <f>IF(IF(Helper_2!$C$3&lt;&gt;"",COUNTIF(G2840:H2840,"*"&amp;Helper_2!$C$3&amp;"*"),0)&gt;0,MAX($A$4:A2839)+1,0)</f>
        <v>0</v>
      </c>
      <c r="B2840" s="44">
        <v>2837</v>
      </c>
      <c r="C2840" s="44" t="str">
        <f>IF(E2840="","",IF(COUNTIF($G$4:G2840,G2840)=1,MAX($C$4:C2839)+1,""))</f>
        <v/>
      </c>
      <c r="D2840" s="44">
        <v>2837</v>
      </c>
    </row>
    <row r="2841" spans="1:4" x14ac:dyDescent="0.25">
      <c r="A2841" s="44">
        <f>IF(IF(Helper_2!$C$3&lt;&gt;"",COUNTIF(G2841:H2841,"*"&amp;Helper_2!$C$3&amp;"*"),0)&gt;0,MAX($A$4:A2840)+1,0)</f>
        <v>0</v>
      </c>
      <c r="B2841" s="44">
        <v>2838</v>
      </c>
      <c r="C2841" s="44" t="str">
        <f>IF(E2841="","",IF(COUNTIF($G$4:G2841,G2841)=1,MAX($C$4:C2840)+1,""))</f>
        <v/>
      </c>
      <c r="D2841" s="44">
        <v>2838</v>
      </c>
    </row>
    <row r="2842" spans="1:4" x14ac:dyDescent="0.25">
      <c r="A2842" s="44">
        <f>IF(IF(Helper_2!$C$3&lt;&gt;"",COUNTIF(G2842:H2842,"*"&amp;Helper_2!$C$3&amp;"*"),0)&gt;0,MAX($A$4:A2841)+1,0)</f>
        <v>0</v>
      </c>
      <c r="B2842" s="44">
        <v>2839</v>
      </c>
      <c r="C2842" s="44" t="str">
        <f>IF(E2842="","",IF(COUNTIF($G$4:G2842,G2842)=1,MAX($C$4:C2841)+1,""))</f>
        <v/>
      </c>
      <c r="D2842" s="44">
        <v>2839</v>
      </c>
    </row>
    <row r="2843" spans="1:4" x14ac:dyDescent="0.25">
      <c r="A2843" s="44">
        <f>IF(IF(Helper_2!$C$3&lt;&gt;"",COUNTIF(G2843:H2843,"*"&amp;Helper_2!$C$3&amp;"*"),0)&gt;0,MAX($A$4:A2842)+1,0)</f>
        <v>0</v>
      </c>
      <c r="B2843" s="44">
        <v>2840</v>
      </c>
      <c r="C2843" s="44" t="str">
        <f>IF(E2843="","",IF(COUNTIF($G$4:G2843,G2843)=1,MAX($C$4:C2842)+1,""))</f>
        <v/>
      </c>
      <c r="D2843" s="44">
        <v>2840</v>
      </c>
    </row>
    <row r="2844" spans="1:4" x14ac:dyDescent="0.25">
      <c r="A2844" s="44">
        <f>IF(IF(Helper_2!$C$3&lt;&gt;"",COUNTIF(G2844:H2844,"*"&amp;Helper_2!$C$3&amp;"*"),0)&gt;0,MAX($A$4:A2843)+1,0)</f>
        <v>0</v>
      </c>
      <c r="B2844" s="44">
        <v>2841</v>
      </c>
      <c r="C2844" s="44" t="str">
        <f>IF(E2844="","",IF(COUNTIF($G$4:G2844,G2844)=1,MAX($C$4:C2843)+1,""))</f>
        <v/>
      </c>
      <c r="D2844" s="44">
        <v>2841</v>
      </c>
    </row>
    <row r="2845" spans="1:4" x14ac:dyDescent="0.25">
      <c r="A2845" s="44">
        <f>IF(IF(Helper_2!$C$3&lt;&gt;"",COUNTIF(G2845:H2845,"*"&amp;Helper_2!$C$3&amp;"*"),0)&gt;0,MAX($A$4:A2844)+1,0)</f>
        <v>0</v>
      </c>
      <c r="B2845" s="44">
        <v>2842</v>
      </c>
      <c r="C2845" s="44" t="str">
        <f>IF(E2845="","",IF(COUNTIF($G$4:G2845,G2845)=1,MAX($C$4:C2844)+1,""))</f>
        <v/>
      </c>
      <c r="D2845" s="44">
        <v>2842</v>
      </c>
    </row>
    <row r="2846" spans="1:4" x14ac:dyDescent="0.25">
      <c r="A2846" s="44">
        <f>IF(IF(Helper_2!$C$3&lt;&gt;"",COUNTIF(G2846:H2846,"*"&amp;Helper_2!$C$3&amp;"*"),0)&gt;0,MAX($A$4:A2845)+1,0)</f>
        <v>0</v>
      </c>
      <c r="B2846" s="44">
        <v>2843</v>
      </c>
      <c r="C2846" s="44" t="str">
        <f>IF(E2846="","",IF(COUNTIF($G$4:G2846,G2846)=1,MAX($C$4:C2845)+1,""))</f>
        <v/>
      </c>
      <c r="D2846" s="44">
        <v>2843</v>
      </c>
    </row>
    <row r="2847" spans="1:4" x14ac:dyDescent="0.25">
      <c r="A2847" s="44">
        <f>IF(IF(Helper_2!$C$3&lt;&gt;"",COUNTIF(G2847:H2847,"*"&amp;Helper_2!$C$3&amp;"*"),0)&gt;0,MAX($A$4:A2846)+1,0)</f>
        <v>0</v>
      </c>
      <c r="B2847" s="44">
        <v>2844</v>
      </c>
      <c r="C2847" s="44" t="str">
        <f>IF(E2847="","",IF(COUNTIF($G$4:G2847,G2847)=1,MAX($C$4:C2846)+1,""))</f>
        <v/>
      </c>
      <c r="D2847" s="44">
        <v>2844</v>
      </c>
    </row>
    <row r="2848" spans="1:4" x14ac:dyDescent="0.25">
      <c r="A2848" s="44">
        <f>IF(IF(Helper_2!$C$3&lt;&gt;"",COUNTIF(G2848:H2848,"*"&amp;Helper_2!$C$3&amp;"*"),0)&gt;0,MAX($A$4:A2847)+1,0)</f>
        <v>0</v>
      </c>
      <c r="B2848" s="44">
        <v>2845</v>
      </c>
      <c r="C2848" s="44" t="str">
        <f>IF(E2848="","",IF(COUNTIF($G$4:G2848,G2848)=1,MAX($C$4:C2847)+1,""))</f>
        <v/>
      </c>
      <c r="D2848" s="44">
        <v>2845</v>
      </c>
    </row>
    <row r="2849" spans="1:4" x14ac:dyDescent="0.25">
      <c r="A2849" s="44">
        <f>IF(IF(Helper_2!$C$3&lt;&gt;"",COUNTIF(G2849:H2849,"*"&amp;Helper_2!$C$3&amp;"*"),0)&gt;0,MAX($A$4:A2848)+1,0)</f>
        <v>0</v>
      </c>
      <c r="B2849" s="44">
        <v>2846</v>
      </c>
      <c r="C2849" s="44" t="str">
        <f>IF(E2849="","",IF(COUNTIF($G$4:G2849,G2849)=1,MAX($C$4:C2848)+1,""))</f>
        <v/>
      </c>
      <c r="D2849" s="44">
        <v>2846</v>
      </c>
    </row>
    <row r="2850" spans="1:4" x14ac:dyDescent="0.25">
      <c r="A2850" s="44">
        <f>IF(IF(Helper_2!$C$3&lt;&gt;"",COUNTIF(G2850:H2850,"*"&amp;Helper_2!$C$3&amp;"*"),0)&gt;0,MAX($A$4:A2849)+1,0)</f>
        <v>0</v>
      </c>
      <c r="B2850" s="44">
        <v>2847</v>
      </c>
      <c r="C2850" s="44" t="str">
        <f>IF(E2850="","",IF(COUNTIF($G$4:G2850,G2850)=1,MAX($C$4:C2849)+1,""))</f>
        <v/>
      </c>
      <c r="D2850" s="44">
        <v>2847</v>
      </c>
    </row>
    <row r="2851" spans="1:4" x14ac:dyDescent="0.25">
      <c r="A2851" s="44">
        <f>IF(IF(Helper_2!$C$3&lt;&gt;"",COUNTIF(G2851:H2851,"*"&amp;Helper_2!$C$3&amp;"*"),0)&gt;0,MAX($A$4:A2850)+1,0)</f>
        <v>0</v>
      </c>
      <c r="B2851" s="44">
        <v>2848</v>
      </c>
      <c r="C2851" s="44" t="str">
        <f>IF(E2851="","",IF(COUNTIF($G$4:G2851,G2851)=1,MAX($C$4:C2850)+1,""))</f>
        <v/>
      </c>
      <c r="D2851" s="44">
        <v>2848</v>
      </c>
    </row>
    <row r="2852" spans="1:4" x14ac:dyDescent="0.25">
      <c r="A2852" s="44">
        <f>IF(IF(Helper_2!$C$3&lt;&gt;"",COUNTIF(G2852:H2852,"*"&amp;Helper_2!$C$3&amp;"*"),0)&gt;0,MAX($A$4:A2851)+1,0)</f>
        <v>0</v>
      </c>
      <c r="B2852" s="44">
        <v>2849</v>
      </c>
      <c r="C2852" s="44" t="str">
        <f>IF(E2852="","",IF(COUNTIF($G$4:G2852,G2852)=1,MAX($C$4:C2851)+1,""))</f>
        <v/>
      </c>
      <c r="D2852" s="44">
        <v>2849</v>
      </c>
    </row>
    <row r="2853" spans="1:4" x14ac:dyDescent="0.25">
      <c r="A2853" s="44">
        <f>IF(IF(Helper_2!$C$3&lt;&gt;"",COUNTIF(G2853:H2853,"*"&amp;Helper_2!$C$3&amp;"*"),0)&gt;0,MAX($A$4:A2852)+1,0)</f>
        <v>0</v>
      </c>
      <c r="B2853" s="44">
        <v>2850</v>
      </c>
      <c r="C2853" s="44" t="str">
        <f>IF(E2853="","",IF(COUNTIF($G$4:G2853,G2853)=1,MAX($C$4:C2852)+1,""))</f>
        <v/>
      </c>
      <c r="D2853" s="44">
        <v>2850</v>
      </c>
    </row>
    <row r="2854" spans="1:4" x14ac:dyDescent="0.25">
      <c r="A2854" s="44">
        <f>IF(IF(Helper_2!$C$3&lt;&gt;"",COUNTIF(G2854:H2854,"*"&amp;Helper_2!$C$3&amp;"*"),0)&gt;0,MAX($A$4:A2853)+1,0)</f>
        <v>0</v>
      </c>
      <c r="B2854" s="44">
        <v>2851</v>
      </c>
      <c r="C2854" s="44" t="str">
        <f>IF(E2854="","",IF(COUNTIF($G$4:G2854,G2854)=1,MAX($C$4:C2853)+1,""))</f>
        <v/>
      </c>
      <c r="D2854" s="44">
        <v>2851</v>
      </c>
    </row>
    <row r="2855" spans="1:4" x14ac:dyDescent="0.25">
      <c r="A2855" s="44">
        <f>IF(IF(Helper_2!$C$3&lt;&gt;"",COUNTIF(G2855:H2855,"*"&amp;Helper_2!$C$3&amp;"*"),0)&gt;0,MAX($A$4:A2854)+1,0)</f>
        <v>0</v>
      </c>
      <c r="B2855" s="44">
        <v>2852</v>
      </c>
      <c r="C2855" s="44" t="str">
        <f>IF(E2855="","",IF(COUNTIF($G$4:G2855,G2855)=1,MAX($C$4:C2854)+1,""))</f>
        <v/>
      </c>
      <c r="D2855" s="44">
        <v>2852</v>
      </c>
    </row>
    <row r="2856" spans="1:4" x14ac:dyDescent="0.25">
      <c r="A2856" s="44">
        <f>IF(IF(Helper_2!$C$3&lt;&gt;"",COUNTIF(G2856:H2856,"*"&amp;Helper_2!$C$3&amp;"*"),0)&gt;0,MAX($A$4:A2855)+1,0)</f>
        <v>0</v>
      </c>
      <c r="B2856" s="44">
        <v>2853</v>
      </c>
      <c r="C2856" s="44" t="str">
        <f>IF(E2856="","",IF(COUNTIF($G$4:G2856,G2856)=1,MAX($C$4:C2855)+1,""))</f>
        <v/>
      </c>
      <c r="D2856" s="44">
        <v>2853</v>
      </c>
    </row>
    <row r="2857" spans="1:4" x14ac:dyDescent="0.25">
      <c r="A2857" s="44">
        <f>IF(IF(Helper_2!$C$3&lt;&gt;"",COUNTIF(G2857:H2857,"*"&amp;Helper_2!$C$3&amp;"*"),0)&gt;0,MAX($A$4:A2856)+1,0)</f>
        <v>0</v>
      </c>
      <c r="B2857" s="44">
        <v>2854</v>
      </c>
      <c r="C2857" s="44" t="str">
        <f>IF(E2857="","",IF(COUNTIF($G$4:G2857,G2857)=1,MAX($C$4:C2856)+1,""))</f>
        <v/>
      </c>
      <c r="D2857" s="44">
        <v>2854</v>
      </c>
    </row>
    <row r="2858" spans="1:4" x14ac:dyDescent="0.25">
      <c r="A2858" s="44">
        <f>IF(IF(Helper_2!$C$3&lt;&gt;"",COUNTIF(G2858:H2858,"*"&amp;Helper_2!$C$3&amp;"*"),0)&gt;0,MAX($A$4:A2857)+1,0)</f>
        <v>0</v>
      </c>
      <c r="B2858" s="44">
        <v>2855</v>
      </c>
      <c r="C2858" s="44" t="str">
        <f>IF(E2858="","",IF(COUNTIF($G$4:G2858,G2858)=1,MAX($C$4:C2857)+1,""))</f>
        <v/>
      </c>
      <c r="D2858" s="44">
        <v>2855</v>
      </c>
    </row>
    <row r="2859" spans="1:4" x14ac:dyDescent="0.25">
      <c r="A2859" s="44">
        <f>IF(IF(Helper_2!$C$3&lt;&gt;"",COUNTIF(G2859:H2859,"*"&amp;Helper_2!$C$3&amp;"*"),0)&gt;0,MAX($A$4:A2858)+1,0)</f>
        <v>0</v>
      </c>
      <c r="B2859" s="44">
        <v>2856</v>
      </c>
      <c r="C2859" s="44" t="str">
        <f>IF(E2859="","",IF(COUNTIF($G$4:G2859,G2859)=1,MAX($C$4:C2858)+1,""))</f>
        <v/>
      </c>
      <c r="D2859" s="44">
        <v>2856</v>
      </c>
    </row>
    <row r="2860" spans="1:4" x14ac:dyDescent="0.25">
      <c r="A2860" s="44">
        <f>IF(IF(Helper_2!$C$3&lt;&gt;"",COUNTIF(G2860:H2860,"*"&amp;Helper_2!$C$3&amp;"*"),0)&gt;0,MAX($A$4:A2859)+1,0)</f>
        <v>0</v>
      </c>
      <c r="B2860" s="44">
        <v>2857</v>
      </c>
      <c r="C2860" s="44" t="str">
        <f>IF(E2860="","",IF(COUNTIF($G$4:G2860,G2860)=1,MAX($C$4:C2859)+1,""))</f>
        <v/>
      </c>
      <c r="D2860" s="44">
        <v>2857</v>
      </c>
    </row>
    <row r="2861" spans="1:4" x14ac:dyDescent="0.25">
      <c r="A2861" s="44">
        <f>IF(IF(Helper_2!$C$3&lt;&gt;"",COUNTIF(G2861:H2861,"*"&amp;Helper_2!$C$3&amp;"*"),0)&gt;0,MAX($A$4:A2860)+1,0)</f>
        <v>0</v>
      </c>
      <c r="B2861" s="44">
        <v>2858</v>
      </c>
      <c r="C2861" s="44" t="str">
        <f>IF(E2861="","",IF(COUNTIF($G$4:G2861,G2861)=1,MAX($C$4:C2860)+1,""))</f>
        <v/>
      </c>
      <c r="D2861" s="44">
        <v>2858</v>
      </c>
    </row>
    <row r="2862" spans="1:4" x14ac:dyDescent="0.25">
      <c r="A2862" s="44">
        <f>IF(IF(Helper_2!$C$3&lt;&gt;"",COUNTIF(G2862:H2862,"*"&amp;Helper_2!$C$3&amp;"*"),0)&gt;0,MAX($A$4:A2861)+1,0)</f>
        <v>0</v>
      </c>
      <c r="B2862" s="44">
        <v>2859</v>
      </c>
      <c r="C2862" s="44" t="str">
        <f>IF(E2862="","",IF(COUNTIF($G$4:G2862,G2862)=1,MAX($C$4:C2861)+1,""))</f>
        <v/>
      </c>
      <c r="D2862" s="44">
        <v>2859</v>
      </c>
    </row>
    <row r="2863" spans="1:4" x14ac:dyDescent="0.25">
      <c r="A2863" s="44">
        <f>IF(IF(Helper_2!$C$3&lt;&gt;"",COUNTIF(G2863:H2863,"*"&amp;Helper_2!$C$3&amp;"*"),0)&gt;0,MAX($A$4:A2862)+1,0)</f>
        <v>0</v>
      </c>
      <c r="B2863" s="44">
        <v>2860</v>
      </c>
      <c r="C2863" s="44" t="str">
        <f>IF(E2863="","",IF(COUNTIF($G$4:G2863,G2863)=1,MAX($C$4:C2862)+1,""))</f>
        <v/>
      </c>
      <c r="D2863" s="44">
        <v>2860</v>
      </c>
    </row>
    <row r="2864" spans="1:4" x14ac:dyDescent="0.25">
      <c r="A2864" s="44">
        <f>IF(IF(Helper_2!$C$3&lt;&gt;"",COUNTIF(G2864:H2864,"*"&amp;Helper_2!$C$3&amp;"*"),0)&gt;0,MAX($A$4:A2863)+1,0)</f>
        <v>0</v>
      </c>
      <c r="B2864" s="44">
        <v>2861</v>
      </c>
      <c r="C2864" s="44" t="str">
        <f>IF(E2864="","",IF(COUNTIF($G$4:G2864,G2864)=1,MAX($C$4:C2863)+1,""))</f>
        <v/>
      </c>
      <c r="D2864" s="44">
        <v>2861</v>
      </c>
    </row>
    <row r="2865" spans="1:4" x14ac:dyDescent="0.25">
      <c r="A2865" s="44">
        <f>IF(IF(Helper_2!$C$3&lt;&gt;"",COUNTIF(G2865:H2865,"*"&amp;Helper_2!$C$3&amp;"*"),0)&gt;0,MAX($A$4:A2864)+1,0)</f>
        <v>0</v>
      </c>
      <c r="B2865" s="44">
        <v>2862</v>
      </c>
      <c r="C2865" s="44" t="str">
        <f>IF(E2865="","",IF(COUNTIF($G$4:G2865,G2865)=1,MAX($C$4:C2864)+1,""))</f>
        <v/>
      </c>
      <c r="D2865" s="44">
        <v>2862</v>
      </c>
    </row>
    <row r="2866" spans="1:4" x14ac:dyDescent="0.25">
      <c r="A2866" s="44">
        <f>IF(IF(Helper_2!$C$3&lt;&gt;"",COUNTIF(G2866:H2866,"*"&amp;Helper_2!$C$3&amp;"*"),0)&gt;0,MAX($A$4:A2865)+1,0)</f>
        <v>0</v>
      </c>
      <c r="B2866" s="44">
        <v>2863</v>
      </c>
      <c r="C2866" s="44" t="str">
        <f>IF(E2866="","",IF(COUNTIF($G$4:G2866,G2866)=1,MAX($C$4:C2865)+1,""))</f>
        <v/>
      </c>
      <c r="D2866" s="44">
        <v>2863</v>
      </c>
    </row>
    <row r="2867" spans="1:4" x14ac:dyDescent="0.25">
      <c r="A2867" s="44">
        <f>IF(IF(Helper_2!$C$3&lt;&gt;"",COUNTIF(G2867:H2867,"*"&amp;Helper_2!$C$3&amp;"*"),0)&gt;0,MAX($A$4:A2866)+1,0)</f>
        <v>0</v>
      </c>
      <c r="B2867" s="44">
        <v>2864</v>
      </c>
      <c r="C2867" s="44" t="str">
        <f>IF(E2867="","",IF(COUNTIF($G$4:G2867,G2867)=1,MAX($C$4:C2866)+1,""))</f>
        <v/>
      </c>
      <c r="D2867" s="44">
        <v>2864</v>
      </c>
    </row>
    <row r="2868" spans="1:4" x14ac:dyDescent="0.25">
      <c r="A2868" s="44">
        <f>IF(IF(Helper_2!$C$3&lt;&gt;"",COUNTIF(G2868:H2868,"*"&amp;Helper_2!$C$3&amp;"*"),0)&gt;0,MAX($A$4:A2867)+1,0)</f>
        <v>0</v>
      </c>
      <c r="B2868" s="44">
        <v>2865</v>
      </c>
      <c r="C2868" s="44" t="str">
        <f>IF(E2868="","",IF(COUNTIF($G$4:G2868,G2868)=1,MAX($C$4:C2867)+1,""))</f>
        <v/>
      </c>
      <c r="D2868" s="44">
        <v>2865</v>
      </c>
    </row>
    <row r="2869" spans="1:4" x14ac:dyDescent="0.25">
      <c r="A2869" s="44">
        <f>IF(IF(Helper_2!$C$3&lt;&gt;"",COUNTIF(G2869:H2869,"*"&amp;Helper_2!$C$3&amp;"*"),0)&gt;0,MAX($A$4:A2868)+1,0)</f>
        <v>0</v>
      </c>
      <c r="B2869" s="44">
        <v>2866</v>
      </c>
      <c r="C2869" s="44" t="str">
        <f>IF(E2869="","",IF(COUNTIF($G$4:G2869,G2869)=1,MAX($C$4:C2868)+1,""))</f>
        <v/>
      </c>
      <c r="D2869" s="44">
        <v>2866</v>
      </c>
    </row>
    <row r="2870" spans="1:4" x14ac:dyDescent="0.25">
      <c r="A2870" s="44">
        <f>IF(IF(Helper_2!$C$3&lt;&gt;"",COUNTIF(G2870:H2870,"*"&amp;Helper_2!$C$3&amp;"*"),0)&gt;0,MAX($A$4:A2869)+1,0)</f>
        <v>0</v>
      </c>
      <c r="B2870" s="44">
        <v>2867</v>
      </c>
      <c r="C2870" s="44" t="str">
        <f>IF(E2870="","",IF(COUNTIF($G$4:G2870,G2870)=1,MAX($C$4:C2869)+1,""))</f>
        <v/>
      </c>
      <c r="D2870" s="44">
        <v>2867</v>
      </c>
    </row>
    <row r="2871" spans="1:4" x14ac:dyDescent="0.25">
      <c r="A2871" s="44">
        <f>IF(IF(Helper_2!$C$3&lt;&gt;"",COUNTIF(G2871:H2871,"*"&amp;Helper_2!$C$3&amp;"*"),0)&gt;0,MAX($A$4:A2870)+1,0)</f>
        <v>0</v>
      </c>
      <c r="B2871" s="44">
        <v>2868</v>
      </c>
      <c r="C2871" s="44" t="str">
        <f>IF(E2871="","",IF(COUNTIF($G$4:G2871,G2871)=1,MAX($C$4:C2870)+1,""))</f>
        <v/>
      </c>
      <c r="D2871" s="44">
        <v>2868</v>
      </c>
    </row>
    <row r="2872" spans="1:4" x14ac:dyDescent="0.25">
      <c r="A2872" s="44">
        <f>IF(IF(Helper_2!$C$3&lt;&gt;"",COUNTIF(G2872:H2872,"*"&amp;Helper_2!$C$3&amp;"*"),0)&gt;0,MAX($A$4:A2871)+1,0)</f>
        <v>0</v>
      </c>
      <c r="B2872" s="44">
        <v>2869</v>
      </c>
      <c r="C2872" s="44" t="str">
        <f>IF(E2872="","",IF(COUNTIF($G$4:G2872,G2872)=1,MAX($C$4:C2871)+1,""))</f>
        <v/>
      </c>
      <c r="D2872" s="44">
        <v>2869</v>
      </c>
    </row>
    <row r="2873" spans="1:4" x14ac:dyDescent="0.25">
      <c r="A2873" s="44">
        <f>IF(IF(Helper_2!$C$3&lt;&gt;"",COUNTIF(G2873:H2873,"*"&amp;Helper_2!$C$3&amp;"*"),0)&gt;0,MAX($A$4:A2872)+1,0)</f>
        <v>0</v>
      </c>
      <c r="B2873" s="44">
        <v>2870</v>
      </c>
      <c r="C2873" s="44" t="str">
        <f>IF(E2873="","",IF(COUNTIF($G$4:G2873,G2873)=1,MAX($C$4:C2872)+1,""))</f>
        <v/>
      </c>
      <c r="D2873" s="44">
        <v>2870</v>
      </c>
    </row>
    <row r="2874" spans="1:4" x14ac:dyDescent="0.25">
      <c r="A2874" s="44">
        <f>IF(IF(Helper_2!$C$3&lt;&gt;"",COUNTIF(G2874:H2874,"*"&amp;Helper_2!$C$3&amp;"*"),0)&gt;0,MAX($A$4:A2873)+1,0)</f>
        <v>0</v>
      </c>
      <c r="B2874" s="44">
        <v>2871</v>
      </c>
      <c r="C2874" s="44" t="str">
        <f>IF(E2874="","",IF(COUNTIF($G$4:G2874,G2874)=1,MAX($C$4:C2873)+1,""))</f>
        <v/>
      </c>
      <c r="D2874" s="44">
        <v>2871</v>
      </c>
    </row>
    <row r="2875" spans="1:4" x14ac:dyDescent="0.25">
      <c r="A2875" s="44">
        <f>IF(IF(Helper_2!$C$3&lt;&gt;"",COUNTIF(G2875:H2875,"*"&amp;Helper_2!$C$3&amp;"*"),0)&gt;0,MAX($A$4:A2874)+1,0)</f>
        <v>0</v>
      </c>
      <c r="B2875" s="44">
        <v>2872</v>
      </c>
      <c r="C2875" s="44" t="str">
        <f>IF(E2875="","",IF(COUNTIF($G$4:G2875,G2875)=1,MAX($C$4:C2874)+1,""))</f>
        <v/>
      </c>
      <c r="D2875" s="44">
        <v>2872</v>
      </c>
    </row>
    <row r="2876" spans="1:4" x14ac:dyDescent="0.25">
      <c r="A2876" s="44">
        <f>IF(IF(Helper_2!$C$3&lt;&gt;"",COUNTIF(G2876:H2876,"*"&amp;Helper_2!$C$3&amp;"*"),0)&gt;0,MAX($A$4:A2875)+1,0)</f>
        <v>0</v>
      </c>
      <c r="B2876" s="44">
        <v>2873</v>
      </c>
      <c r="C2876" s="44" t="str">
        <f>IF(E2876="","",IF(COUNTIF($G$4:G2876,G2876)=1,MAX($C$4:C2875)+1,""))</f>
        <v/>
      </c>
      <c r="D2876" s="44">
        <v>2873</v>
      </c>
    </row>
    <row r="2877" spans="1:4" x14ac:dyDescent="0.25">
      <c r="A2877" s="44">
        <f>IF(IF(Helper_2!$C$3&lt;&gt;"",COUNTIF(G2877:H2877,"*"&amp;Helper_2!$C$3&amp;"*"),0)&gt;0,MAX($A$4:A2876)+1,0)</f>
        <v>0</v>
      </c>
      <c r="B2877" s="44">
        <v>2874</v>
      </c>
      <c r="C2877" s="44" t="str">
        <f>IF(E2877="","",IF(COUNTIF($G$4:G2877,G2877)=1,MAX($C$4:C2876)+1,""))</f>
        <v/>
      </c>
      <c r="D2877" s="44">
        <v>2874</v>
      </c>
    </row>
    <row r="2878" spans="1:4" x14ac:dyDescent="0.25">
      <c r="A2878" s="44">
        <f>IF(IF(Helper_2!$C$3&lt;&gt;"",COUNTIF(G2878:H2878,"*"&amp;Helper_2!$C$3&amp;"*"),0)&gt;0,MAX($A$4:A2877)+1,0)</f>
        <v>0</v>
      </c>
      <c r="B2878" s="44">
        <v>2875</v>
      </c>
      <c r="C2878" s="44" t="str">
        <f>IF(E2878="","",IF(COUNTIF($G$4:G2878,G2878)=1,MAX($C$4:C2877)+1,""))</f>
        <v/>
      </c>
      <c r="D2878" s="44">
        <v>2875</v>
      </c>
    </row>
    <row r="2879" spans="1:4" x14ac:dyDescent="0.25">
      <c r="A2879" s="44">
        <f>IF(IF(Helper_2!$C$3&lt;&gt;"",COUNTIF(G2879:H2879,"*"&amp;Helper_2!$C$3&amp;"*"),0)&gt;0,MAX($A$4:A2878)+1,0)</f>
        <v>0</v>
      </c>
      <c r="B2879" s="44">
        <v>2876</v>
      </c>
      <c r="C2879" s="44" t="str">
        <f>IF(E2879="","",IF(COUNTIF($G$4:G2879,G2879)=1,MAX($C$4:C2878)+1,""))</f>
        <v/>
      </c>
      <c r="D2879" s="44">
        <v>2876</v>
      </c>
    </row>
    <row r="2880" spans="1:4" x14ac:dyDescent="0.25">
      <c r="A2880" s="44">
        <f>IF(IF(Helper_2!$C$3&lt;&gt;"",COUNTIF(G2880:H2880,"*"&amp;Helper_2!$C$3&amp;"*"),0)&gt;0,MAX($A$4:A2879)+1,0)</f>
        <v>0</v>
      </c>
      <c r="B2880" s="44">
        <v>2877</v>
      </c>
      <c r="C2880" s="44" t="str">
        <f>IF(E2880="","",IF(COUNTIF($G$4:G2880,G2880)=1,MAX($C$4:C2879)+1,""))</f>
        <v/>
      </c>
      <c r="D2880" s="44">
        <v>2877</v>
      </c>
    </row>
    <row r="2881" spans="1:4" x14ac:dyDescent="0.25">
      <c r="A2881" s="44">
        <f>IF(IF(Helper_2!$C$3&lt;&gt;"",COUNTIF(G2881:H2881,"*"&amp;Helper_2!$C$3&amp;"*"),0)&gt;0,MAX($A$4:A2880)+1,0)</f>
        <v>0</v>
      </c>
      <c r="B2881" s="44">
        <v>2878</v>
      </c>
      <c r="C2881" s="44" t="str">
        <f>IF(E2881="","",IF(COUNTIF($G$4:G2881,G2881)=1,MAX($C$4:C2880)+1,""))</f>
        <v/>
      </c>
      <c r="D2881" s="44">
        <v>2878</v>
      </c>
    </row>
    <row r="2882" spans="1:4" x14ac:dyDescent="0.25">
      <c r="A2882" s="44">
        <f>IF(IF(Helper_2!$C$3&lt;&gt;"",COUNTIF(G2882:H2882,"*"&amp;Helper_2!$C$3&amp;"*"),0)&gt;0,MAX($A$4:A2881)+1,0)</f>
        <v>0</v>
      </c>
      <c r="B2882" s="44">
        <v>2879</v>
      </c>
      <c r="C2882" s="44" t="str">
        <f>IF(E2882="","",IF(COUNTIF($G$4:G2882,G2882)=1,MAX($C$4:C2881)+1,""))</f>
        <v/>
      </c>
      <c r="D2882" s="44">
        <v>2879</v>
      </c>
    </row>
    <row r="2883" spans="1:4" x14ac:dyDescent="0.25">
      <c r="A2883" s="44">
        <f>IF(IF(Helper_2!$C$3&lt;&gt;"",COUNTIF(G2883:H2883,"*"&amp;Helper_2!$C$3&amp;"*"),0)&gt;0,MAX($A$4:A2882)+1,0)</f>
        <v>0</v>
      </c>
      <c r="B2883" s="44">
        <v>2880</v>
      </c>
      <c r="C2883" s="44" t="str">
        <f>IF(E2883="","",IF(COUNTIF($G$4:G2883,G2883)=1,MAX($C$4:C2882)+1,""))</f>
        <v/>
      </c>
      <c r="D2883" s="44">
        <v>2880</v>
      </c>
    </row>
    <row r="2884" spans="1:4" x14ac:dyDescent="0.25">
      <c r="A2884" s="44">
        <f>IF(IF(Helper_2!$C$3&lt;&gt;"",COUNTIF(G2884:H2884,"*"&amp;Helper_2!$C$3&amp;"*"),0)&gt;0,MAX($A$4:A2883)+1,0)</f>
        <v>0</v>
      </c>
      <c r="B2884" s="44">
        <v>2881</v>
      </c>
      <c r="C2884" s="44" t="str">
        <f>IF(E2884="","",IF(COUNTIF($G$4:G2884,G2884)=1,MAX($C$4:C2883)+1,""))</f>
        <v/>
      </c>
      <c r="D2884" s="44">
        <v>2881</v>
      </c>
    </row>
    <row r="2885" spans="1:4" x14ac:dyDescent="0.25">
      <c r="A2885" s="44">
        <f>IF(IF(Helper_2!$C$3&lt;&gt;"",COUNTIF(G2885:H2885,"*"&amp;Helper_2!$C$3&amp;"*"),0)&gt;0,MAX($A$4:A2884)+1,0)</f>
        <v>0</v>
      </c>
      <c r="B2885" s="44">
        <v>2882</v>
      </c>
      <c r="C2885" s="44" t="str">
        <f>IF(E2885="","",IF(COUNTIF($G$4:G2885,G2885)=1,MAX($C$4:C2884)+1,""))</f>
        <v/>
      </c>
      <c r="D2885" s="44">
        <v>2882</v>
      </c>
    </row>
    <row r="2886" spans="1:4" x14ac:dyDescent="0.25">
      <c r="A2886" s="44">
        <f>IF(IF(Helper_2!$C$3&lt;&gt;"",COUNTIF(G2886:H2886,"*"&amp;Helper_2!$C$3&amp;"*"),0)&gt;0,MAX($A$4:A2885)+1,0)</f>
        <v>0</v>
      </c>
      <c r="B2886" s="44">
        <v>2883</v>
      </c>
      <c r="C2886" s="44" t="str">
        <f>IF(E2886="","",IF(COUNTIF($G$4:G2886,G2886)=1,MAX($C$4:C2885)+1,""))</f>
        <v/>
      </c>
      <c r="D2886" s="44">
        <v>2883</v>
      </c>
    </row>
    <row r="2887" spans="1:4" x14ac:dyDescent="0.25">
      <c r="A2887" s="44">
        <f>IF(IF(Helper_2!$C$3&lt;&gt;"",COUNTIF(G2887:H2887,"*"&amp;Helper_2!$C$3&amp;"*"),0)&gt;0,MAX($A$4:A2886)+1,0)</f>
        <v>0</v>
      </c>
      <c r="B2887" s="44">
        <v>2884</v>
      </c>
      <c r="C2887" s="44" t="str">
        <f>IF(E2887="","",IF(COUNTIF($G$4:G2887,G2887)=1,MAX($C$4:C2886)+1,""))</f>
        <v/>
      </c>
      <c r="D2887" s="44">
        <v>2884</v>
      </c>
    </row>
    <row r="2888" spans="1:4" x14ac:dyDescent="0.25">
      <c r="A2888" s="44">
        <f>IF(IF(Helper_2!$C$3&lt;&gt;"",COUNTIF(G2888:H2888,"*"&amp;Helper_2!$C$3&amp;"*"),0)&gt;0,MAX($A$4:A2887)+1,0)</f>
        <v>0</v>
      </c>
      <c r="B2888" s="44">
        <v>2885</v>
      </c>
      <c r="C2888" s="44" t="str">
        <f>IF(E2888="","",IF(COUNTIF($G$4:G2888,G2888)=1,MAX($C$4:C2887)+1,""))</f>
        <v/>
      </c>
      <c r="D2888" s="44">
        <v>2885</v>
      </c>
    </row>
    <row r="2889" spans="1:4" x14ac:dyDescent="0.25">
      <c r="A2889" s="44">
        <f>IF(IF(Helper_2!$C$3&lt;&gt;"",COUNTIF(G2889:H2889,"*"&amp;Helper_2!$C$3&amp;"*"),0)&gt;0,MAX($A$4:A2888)+1,0)</f>
        <v>0</v>
      </c>
      <c r="B2889" s="44">
        <v>2886</v>
      </c>
      <c r="C2889" s="44" t="str">
        <f>IF(E2889="","",IF(COUNTIF($G$4:G2889,G2889)=1,MAX($C$4:C2888)+1,""))</f>
        <v/>
      </c>
      <c r="D2889" s="44">
        <v>2886</v>
      </c>
    </row>
    <row r="2890" spans="1:4" x14ac:dyDescent="0.25">
      <c r="A2890" s="44">
        <f>IF(IF(Helper_2!$C$3&lt;&gt;"",COUNTIF(G2890:H2890,"*"&amp;Helper_2!$C$3&amp;"*"),0)&gt;0,MAX($A$4:A2889)+1,0)</f>
        <v>0</v>
      </c>
      <c r="B2890" s="44">
        <v>2887</v>
      </c>
      <c r="C2890" s="44" t="str">
        <f>IF(E2890="","",IF(COUNTIF($G$4:G2890,G2890)=1,MAX($C$4:C2889)+1,""))</f>
        <v/>
      </c>
      <c r="D2890" s="44">
        <v>2887</v>
      </c>
    </row>
    <row r="2891" spans="1:4" x14ac:dyDescent="0.25">
      <c r="A2891" s="44">
        <f>IF(IF(Helper_2!$C$3&lt;&gt;"",COUNTIF(G2891:H2891,"*"&amp;Helper_2!$C$3&amp;"*"),0)&gt;0,MAX($A$4:A2890)+1,0)</f>
        <v>0</v>
      </c>
      <c r="B2891" s="44">
        <v>2888</v>
      </c>
      <c r="C2891" s="44" t="str">
        <f>IF(E2891="","",IF(COUNTIF($G$4:G2891,G2891)=1,MAX($C$4:C2890)+1,""))</f>
        <v/>
      </c>
      <c r="D2891" s="44">
        <v>2888</v>
      </c>
    </row>
    <row r="2892" spans="1:4" x14ac:dyDescent="0.25">
      <c r="A2892" s="44">
        <f>IF(IF(Helper_2!$C$3&lt;&gt;"",COUNTIF(G2892:H2892,"*"&amp;Helper_2!$C$3&amp;"*"),0)&gt;0,MAX($A$4:A2891)+1,0)</f>
        <v>0</v>
      </c>
      <c r="B2892" s="44">
        <v>2889</v>
      </c>
      <c r="C2892" s="44" t="str">
        <f>IF(E2892="","",IF(COUNTIF($G$4:G2892,G2892)=1,MAX($C$4:C2891)+1,""))</f>
        <v/>
      </c>
      <c r="D2892" s="44">
        <v>2889</v>
      </c>
    </row>
    <row r="2893" spans="1:4" x14ac:dyDescent="0.25">
      <c r="A2893" s="44">
        <f>IF(IF(Helper_2!$C$3&lt;&gt;"",COUNTIF(G2893:H2893,"*"&amp;Helper_2!$C$3&amp;"*"),0)&gt;0,MAX($A$4:A2892)+1,0)</f>
        <v>0</v>
      </c>
      <c r="B2893" s="44">
        <v>2890</v>
      </c>
      <c r="C2893" s="44" t="str">
        <f>IF(E2893="","",IF(COUNTIF($G$4:G2893,G2893)=1,MAX($C$4:C2892)+1,""))</f>
        <v/>
      </c>
      <c r="D2893" s="44">
        <v>2890</v>
      </c>
    </row>
    <row r="2894" spans="1:4" x14ac:dyDescent="0.25">
      <c r="A2894" s="44">
        <f>IF(IF(Helper_2!$C$3&lt;&gt;"",COUNTIF(G2894:H2894,"*"&amp;Helper_2!$C$3&amp;"*"),0)&gt;0,MAX($A$4:A2893)+1,0)</f>
        <v>0</v>
      </c>
      <c r="B2894" s="44">
        <v>2891</v>
      </c>
      <c r="C2894" s="44" t="str">
        <f>IF(E2894="","",IF(COUNTIF($G$4:G2894,G2894)=1,MAX($C$4:C2893)+1,""))</f>
        <v/>
      </c>
      <c r="D2894" s="44">
        <v>2891</v>
      </c>
    </row>
    <row r="2895" spans="1:4" x14ac:dyDescent="0.25">
      <c r="A2895" s="44">
        <f>IF(IF(Helper_2!$C$3&lt;&gt;"",COUNTIF(G2895:H2895,"*"&amp;Helper_2!$C$3&amp;"*"),0)&gt;0,MAX($A$4:A2894)+1,0)</f>
        <v>0</v>
      </c>
      <c r="B2895" s="44">
        <v>2892</v>
      </c>
      <c r="C2895" s="44" t="str">
        <f>IF(E2895="","",IF(COUNTIF($G$4:G2895,G2895)=1,MAX($C$4:C2894)+1,""))</f>
        <v/>
      </c>
      <c r="D2895" s="44">
        <v>2892</v>
      </c>
    </row>
    <row r="2896" spans="1:4" x14ac:dyDescent="0.25">
      <c r="A2896" s="44">
        <f>IF(IF(Helper_2!$C$3&lt;&gt;"",COUNTIF(G2896:H2896,"*"&amp;Helper_2!$C$3&amp;"*"),0)&gt;0,MAX($A$4:A2895)+1,0)</f>
        <v>0</v>
      </c>
      <c r="B2896" s="44">
        <v>2893</v>
      </c>
      <c r="C2896" s="44" t="str">
        <f>IF(E2896="","",IF(COUNTIF($G$4:G2896,G2896)=1,MAX($C$4:C2895)+1,""))</f>
        <v/>
      </c>
      <c r="D2896" s="44">
        <v>2893</v>
      </c>
    </row>
    <row r="2897" spans="1:4" x14ac:dyDescent="0.25">
      <c r="A2897" s="44">
        <f>IF(IF(Helper_2!$C$3&lt;&gt;"",COUNTIF(G2897:H2897,"*"&amp;Helper_2!$C$3&amp;"*"),0)&gt;0,MAX($A$4:A2896)+1,0)</f>
        <v>0</v>
      </c>
      <c r="B2897" s="44">
        <v>2894</v>
      </c>
      <c r="C2897" s="44" t="str">
        <f>IF(E2897="","",IF(COUNTIF($G$4:G2897,G2897)=1,MAX($C$4:C2896)+1,""))</f>
        <v/>
      </c>
      <c r="D2897" s="44">
        <v>2894</v>
      </c>
    </row>
    <row r="2898" spans="1:4" x14ac:dyDescent="0.25">
      <c r="A2898" s="44">
        <f>IF(IF(Helper_2!$C$3&lt;&gt;"",COUNTIF(G2898:H2898,"*"&amp;Helper_2!$C$3&amp;"*"),0)&gt;0,MAX($A$4:A2897)+1,0)</f>
        <v>0</v>
      </c>
      <c r="B2898" s="44">
        <v>2895</v>
      </c>
      <c r="C2898" s="44" t="str">
        <f>IF(E2898="","",IF(COUNTIF($G$4:G2898,G2898)=1,MAX($C$4:C2897)+1,""))</f>
        <v/>
      </c>
      <c r="D2898" s="44">
        <v>2895</v>
      </c>
    </row>
    <row r="2899" spans="1:4" x14ac:dyDescent="0.25">
      <c r="A2899" s="44">
        <f>IF(IF(Helper_2!$C$3&lt;&gt;"",COUNTIF(G2899:H2899,"*"&amp;Helper_2!$C$3&amp;"*"),0)&gt;0,MAX($A$4:A2898)+1,0)</f>
        <v>0</v>
      </c>
      <c r="B2899" s="44">
        <v>2896</v>
      </c>
      <c r="C2899" s="44" t="str">
        <f>IF(E2899="","",IF(COUNTIF($G$4:G2899,G2899)=1,MAX($C$4:C2898)+1,""))</f>
        <v/>
      </c>
      <c r="D2899" s="44">
        <v>2896</v>
      </c>
    </row>
    <row r="2900" spans="1:4" x14ac:dyDescent="0.25">
      <c r="A2900" s="44">
        <f>IF(IF(Helper_2!$C$3&lt;&gt;"",COUNTIF(G2900:H2900,"*"&amp;Helper_2!$C$3&amp;"*"),0)&gt;0,MAX($A$4:A2899)+1,0)</f>
        <v>0</v>
      </c>
      <c r="B2900" s="44">
        <v>2897</v>
      </c>
      <c r="C2900" s="44" t="str">
        <f>IF(E2900="","",IF(COUNTIF($G$4:G2900,G2900)=1,MAX($C$4:C2899)+1,""))</f>
        <v/>
      </c>
      <c r="D2900" s="44">
        <v>2897</v>
      </c>
    </row>
    <row r="2901" spans="1:4" x14ac:dyDescent="0.25">
      <c r="A2901" s="44">
        <f>IF(IF(Helper_2!$C$3&lt;&gt;"",COUNTIF(G2901:H2901,"*"&amp;Helper_2!$C$3&amp;"*"),0)&gt;0,MAX($A$4:A2900)+1,0)</f>
        <v>0</v>
      </c>
      <c r="B2901" s="44">
        <v>2898</v>
      </c>
      <c r="C2901" s="44" t="str">
        <f>IF(E2901="","",IF(COUNTIF($G$4:G2901,G2901)=1,MAX($C$4:C2900)+1,""))</f>
        <v/>
      </c>
      <c r="D2901" s="44">
        <v>2898</v>
      </c>
    </row>
    <row r="2902" spans="1:4" x14ac:dyDescent="0.25">
      <c r="A2902" s="44">
        <f>IF(IF(Helper_2!$C$3&lt;&gt;"",COUNTIF(G2902:H2902,"*"&amp;Helper_2!$C$3&amp;"*"),0)&gt;0,MAX($A$4:A2901)+1,0)</f>
        <v>0</v>
      </c>
      <c r="B2902" s="44">
        <v>2899</v>
      </c>
      <c r="C2902" s="44" t="str">
        <f>IF(E2902="","",IF(COUNTIF($G$4:G2902,G2902)=1,MAX($C$4:C2901)+1,""))</f>
        <v/>
      </c>
      <c r="D2902" s="44">
        <v>2899</v>
      </c>
    </row>
    <row r="2903" spans="1:4" x14ac:dyDescent="0.25">
      <c r="A2903" s="44">
        <f>IF(IF(Helper_2!$C$3&lt;&gt;"",COUNTIF(G2903:H2903,"*"&amp;Helper_2!$C$3&amp;"*"),0)&gt;0,MAX($A$4:A2902)+1,0)</f>
        <v>0</v>
      </c>
      <c r="B2903" s="44">
        <v>2900</v>
      </c>
      <c r="C2903" s="44" t="str">
        <f>IF(E2903="","",IF(COUNTIF($G$4:G2903,G2903)=1,MAX($C$4:C2902)+1,""))</f>
        <v/>
      </c>
      <c r="D2903" s="44">
        <v>2900</v>
      </c>
    </row>
    <row r="2904" spans="1:4" x14ac:dyDescent="0.25">
      <c r="A2904" s="44">
        <f>IF(IF(Helper_2!$C$3&lt;&gt;"",COUNTIF(G2904:H2904,"*"&amp;Helper_2!$C$3&amp;"*"),0)&gt;0,MAX($A$4:A2903)+1,0)</f>
        <v>0</v>
      </c>
      <c r="B2904" s="44">
        <v>2901</v>
      </c>
      <c r="C2904" s="44" t="str">
        <f>IF(E2904="","",IF(COUNTIF($G$4:G2904,G2904)=1,MAX($C$4:C2903)+1,""))</f>
        <v/>
      </c>
      <c r="D2904" s="44">
        <v>2901</v>
      </c>
    </row>
    <row r="2905" spans="1:4" x14ac:dyDescent="0.25">
      <c r="A2905" s="44">
        <f>IF(IF(Helper_2!$C$3&lt;&gt;"",COUNTIF(G2905:H2905,"*"&amp;Helper_2!$C$3&amp;"*"),0)&gt;0,MAX($A$4:A2904)+1,0)</f>
        <v>0</v>
      </c>
      <c r="B2905" s="44">
        <v>2902</v>
      </c>
      <c r="C2905" s="44" t="str">
        <f>IF(E2905="","",IF(COUNTIF($G$4:G2905,G2905)=1,MAX($C$4:C2904)+1,""))</f>
        <v/>
      </c>
      <c r="D2905" s="44">
        <v>2902</v>
      </c>
    </row>
    <row r="2906" spans="1:4" x14ac:dyDescent="0.25">
      <c r="A2906" s="44">
        <f>IF(IF(Helper_2!$C$3&lt;&gt;"",COUNTIF(G2906:H2906,"*"&amp;Helper_2!$C$3&amp;"*"),0)&gt;0,MAX($A$4:A2905)+1,0)</f>
        <v>0</v>
      </c>
      <c r="B2906" s="44">
        <v>2903</v>
      </c>
      <c r="C2906" s="44" t="str">
        <f>IF(E2906="","",IF(COUNTIF($G$4:G2906,G2906)=1,MAX($C$4:C2905)+1,""))</f>
        <v/>
      </c>
      <c r="D2906" s="44">
        <v>2903</v>
      </c>
    </row>
    <row r="2907" spans="1:4" x14ac:dyDescent="0.25">
      <c r="A2907" s="44">
        <f>IF(IF(Helper_2!$C$3&lt;&gt;"",COUNTIF(G2907:H2907,"*"&amp;Helper_2!$C$3&amp;"*"),0)&gt;0,MAX($A$4:A2906)+1,0)</f>
        <v>0</v>
      </c>
      <c r="B2907" s="44">
        <v>2904</v>
      </c>
      <c r="C2907" s="44" t="str">
        <f>IF(E2907="","",IF(COUNTIF($G$4:G2907,G2907)=1,MAX($C$4:C2906)+1,""))</f>
        <v/>
      </c>
      <c r="D2907" s="44">
        <v>2904</v>
      </c>
    </row>
    <row r="2908" spans="1:4" x14ac:dyDescent="0.25">
      <c r="A2908" s="44">
        <f>IF(IF(Helper_2!$C$3&lt;&gt;"",COUNTIF(G2908:H2908,"*"&amp;Helper_2!$C$3&amp;"*"),0)&gt;0,MAX($A$4:A2907)+1,0)</f>
        <v>0</v>
      </c>
      <c r="B2908" s="44">
        <v>2905</v>
      </c>
      <c r="C2908" s="44" t="str">
        <f>IF(E2908="","",IF(COUNTIF($G$4:G2908,G2908)=1,MAX($C$4:C2907)+1,""))</f>
        <v/>
      </c>
      <c r="D2908" s="44">
        <v>2905</v>
      </c>
    </row>
    <row r="2909" spans="1:4" x14ac:dyDescent="0.25">
      <c r="A2909" s="44">
        <f>IF(IF(Helper_2!$C$3&lt;&gt;"",COUNTIF(G2909:H2909,"*"&amp;Helper_2!$C$3&amp;"*"),0)&gt;0,MAX($A$4:A2908)+1,0)</f>
        <v>0</v>
      </c>
      <c r="B2909" s="44">
        <v>2906</v>
      </c>
      <c r="C2909" s="44" t="str">
        <f>IF(E2909="","",IF(COUNTIF($G$4:G2909,G2909)=1,MAX($C$4:C2908)+1,""))</f>
        <v/>
      </c>
      <c r="D2909" s="44">
        <v>2906</v>
      </c>
    </row>
    <row r="2910" spans="1:4" x14ac:dyDescent="0.25">
      <c r="A2910" s="44">
        <f>IF(IF(Helper_2!$C$3&lt;&gt;"",COUNTIF(G2910:H2910,"*"&amp;Helper_2!$C$3&amp;"*"),0)&gt;0,MAX($A$4:A2909)+1,0)</f>
        <v>0</v>
      </c>
      <c r="B2910" s="44">
        <v>2907</v>
      </c>
      <c r="C2910" s="44" t="str">
        <f>IF(E2910="","",IF(COUNTIF($G$4:G2910,G2910)=1,MAX($C$4:C2909)+1,""))</f>
        <v/>
      </c>
      <c r="D2910" s="44">
        <v>2907</v>
      </c>
    </row>
    <row r="2911" spans="1:4" x14ac:dyDescent="0.25">
      <c r="A2911" s="44">
        <f>IF(IF(Helper_2!$C$3&lt;&gt;"",COUNTIF(G2911:H2911,"*"&amp;Helper_2!$C$3&amp;"*"),0)&gt;0,MAX($A$4:A2910)+1,0)</f>
        <v>0</v>
      </c>
      <c r="B2911" s="44">
        <v>2908</v>
      </c>
      <c r="C2911" s="44" t="str">
        <f>IF(E2911="","",IF(COUNTIF($G$4:G2911,G2911)=1,MAX($C$4:C2910)+1,""))</f>
        <v/>
      </c>
      <c r="D2911" s="44">
        <v>2908</v>
      </c>
    </row>
    <row r="2912" spans="1:4" x14ac:dyDescent="0.25">
      <c r="A2912" s="44">
        <f>IF(IF(Helper_2!$C$3&lt;&gt;"",COUNTIF(G2912:H2912,"*"&amp;Helper_2!$C$3&amp;"*"),0)&gt;0,MAX($A$4:A2911)+1,0)</f>
        <v>0</v>
      </c>
      <c r="B2912" s="44">
        <v>2909</v>
      </c>
      <c r="C2912" s="44" t="str">
        <f>IF(E2912="","",IF(COUNTIF($G$4:G2912,G2912)=1,MAX($C$4:C2911)+1,""))</f>
        <v/>
      </c>
      <c r="D2912" s="44">
        <v>2909</v>
      </c>
    </row>
    <row r="2913" spans="1:4" x14ac:dyDescent="0.25">
      <c r="A2913" s="44">
        <f>IF(IF(Helper_2!$C$3&lt;&gt;"",COUNTIF(G2913:H2913,"*"&amp;Helper_2!$C$3&amp;"*"),0)&gt;0,MAX($A$4:A2912)+1,0)</f>
        <v>0</v>
      </c>
      <c r="B2913" s="44">
        <v>2910</v>
      </c>
      <c r="C2913" s="44" t="str">
        <f>IF(E2913="","",IF(COUNTIF($G$4:G2913,G2913)=1,MAX($C$4:C2912)+1,""))</f>
        <v/>
      </c>
      <c r="D2913" s="44">
        <v>2910</v>
      </c>
    </row>
    <row r="2914" spans="1:4" x14ac:dyDescent="0.25">
      <c r="A2914" s="44">
        <f>IF(IF(Helper_2!$C$3&lt;&gt;"",COUNTIF(G2914:H2914,"*"&amp;Helper_2!$C$3&amp;"*"),0)&gt;0,MAX($A$4:A2913)+1,0)</f>
        <v>0</v>
      </c>
      <c r="B2914" s="44">
        <v>2911</v>
      </c>
      <c r="C2914" s="44" t="str">
        <f>IF(E2914="","",IF(COUNTIF($G$4:G2914,G2914)=1,MAX($C$4:C2913)+1,""))</f>
        <v/>
      </c>
      <c r="D2914" s="44">
        <v>2911</v>
      </c>
    </row>
    <row r="2915" spans="1:4" x14ac:dyDescent="0.25">
      <c r="A2915" s="44">
        <f>IF(IF(Helper_2!$C$3&lt;&gt;"",COUNTIF(G2915:H2915,"*"&amp;Helper_2!$C$3&amp;"*"),0)&gt;0,MAX($A$4:A2914)+1,0)</f>
        <v>0</v>
      </c>
      <c r="B2915" s="44">
        <v>2912</v>
      </c>
      <c r="C2915" s="44" t="str">
        <f>IF(E2915="","",IF(COUNTIF($G$4:G2915,G2915)=1,MAX($C$4:C2914)+1,""))</f>
        <v/>
      </c>
      <c r="D2915" s="44">
        <v>2912</v>
      </c>
    </row>
    <row r="2916" spans="1:4" x14ac:dyDescent="0.25">
      <c r="A2916" s="44">
        <f>IF(IF(Helper_2!$C$3&lt;&gt;"",COUNTIF(G2916:H2916,"*"&amp;Helper_2!$C$3&amp;"*"),0)&gt;0,MAX($A$4:A2915)+1,0)</f>
        <v>0</v>
      </c>
      <c r="B2916" s="44">
        <v>2913</v>
      </c>
      <c r="C2916" s="44" t="str">
        <f>IF(E2916="","",IF(COUNTIF($G$4:G2916,G2916)=1,MAX($C$4:C2915)+1,""))</f>
        <v/>
      </c>
      <c r="D2916" s="44">
        <v>2913</v>
      </c>
    </row>
    <row r="2917" spans="1:4" x14ac:dyDescent="0.25">
      <c r="A2917" s="44">
        <f>IF(IF(Helper_2!$C$3&lt;&gt;"",COUNTIF(G2917:H2917,"*"&amp;Helper_2!$C$3&amp;"*"),0)&gt;0,MAX($A$4:A2916)+1,0)</f>
        <v>0</v>
      </c>
      <c r="B2917" s="44">
        <v>2914</v>
      </c>
      <c r="C2917" s="44" t="str">
        <f>IF(E2917="","",IF(COUNTIF($G$4:G2917,G2917)=1,MAX($C$4:C2916)+1,""))</f>
        <v/>
      </c>
      <c r="D2917" s="44">
        <v>2914</v>
      </c>
    </row>
    <row r="2918" spans="1:4" x14ac:dyDescent="0.25">
      <c r="A2918" s="44">
        <f>IF(IF(Helper_2!$C$3&lt;&gt;"",COUNTIF(G2918:H2918,"*"&amp;Helper_2!$C$3&amp;"*"),0)&gt;0,MAX($A$4:A2917)+1,0)</f>
        <v>0</v>
      </c>
      <c r="B2918" s="44">
        <v>2915</v>
      </c>
      <c r="C2918" s="44" t="str">
        <f>IF(E2918="","",IF(COUNTIF($G$4:G2918,G2918)=1,MAX($C$4:C2917)+1,""))</f>
        <v/>
      </c>
      <c r="D2918" s="44">
        <v>2915</v>
      </c>
    </row>
    <row r="2919" spans="1:4" x14ac:dyDescent="0.25">
      <c r="A2919" s="44">
        <f>IF(IF(Helper_2!$C$3&lt;&gt;"",COUNTIF(G2919:H2919,"*"&amp;Helper_2!$C$3&amp;"*"),0)&gt;0,MAX($A$4:A2918)+1,0)</f>
        <v>0</v>
      </c>
      <c r="B2919" s="44">
        <v>2916</v>
      </c>
      <c r="C2919" s="44" t="str">
        <f>IF(E2919="","",IF(COUNTIF($G$4:G2919,G2919)=1,MAX($C$4:C2918)+1,""))</f>
        <v/>
      </c>
      <c r="D2919" s="44">
        <v>2916</v>
      </c>
    </row>
    <row r="2920" spans="1:4" x14ac:dyDescent="0.25">
      <c r="A2920" s="44">
        <f>IF(IF(Helper_2!$C$3&lt;&gt;"",COUNTIF(G2920:H2920,"*"&amp;Helper_2!$C$3&amp;"*"),0)&gt;0,MAX($A$4:A2919)+1,0)</f>
        <v>0</v>
      </c>
      <c r="B2920" s="44">
        <v>2917</v>
      </c>
      <c r="C2920" s="44" t="str">
        <f>IF(E2920="","",IF(COUNTIF($G$4:G2920,G2920)=1,MAX($C$4:C2919)+1,""))</f>
        <v/>
      </c>
      <c r="D2920" s="44">
        <v>2917</v>
      </c>
    </row>
    <row r="2921" spans="1:4" x14ac:dyDescent="0.25">
      <c r="A2921" s="44">
        <f>IF(IF(Helper_2!$C$3&lt;&gt;"",COUNTIF(G2921:H2921,"*"&amp;Helper_2!$C$3&amp;"*"),0)&gt;0,MAX($A$4:A2920)+1,0)</f>
        <v>0</v>
      </c>
      <c r="B2921" s="44">
        <v>2918</v>
      </c>
      <c r="C2921" s="44" t="str">
        <f>IF(E2921="","",IF(COUNTIF($G$4:G2921,G2921)=1,MAX($C$4:C2920)+1,""))</f>
        <v/>
      </c>
      <c r="D2921" s="44">
        <v>2918</v>
      </c>
    </row>
    <row r="2922" spans="1:4" x14ac:dyDescent="0.25">
      <c r="A2922" s="44">
        <f>IF(IF(Helper_2!$C$3&lt;&gt;"",COUNTIF(G2922:H2922,"*"&amp;Helper_2!$C$3&amp;"*"),0)&gt;0,MAX($A$4:A2921)+1,0)</f>
        <v>0</v>
      </c>
      <c r="B2922" s="44">
        <v>2919</v>
      </c>
      <c r="C2922" s="44" t="str">
        <f>IF(E2922="","",IF(COUNTIF($G$4:G2922,G2922)=1,MAX($C$4:C2921)+1,""))</f>
        <v/>
      </c>
      <c r="D2922" s="44">
        <v>2919</v>
      </c>
    </row>
    <row r="2923" spans="1:4" x14ac:dyDescent="0.25">
      <c r="A2923" s="44">
        <f>IF(IF(Helper_2!$C$3&lt;&gt;"",COUNTIF(G2923:H2923,"*"&amp;Helper_2!$C$3&amp;"*"),0)&gt;0,MAX($A$4:A2922)+1,0)</f>
        <v>0</v>
      </c>
      <c r="B2923" s="44">
        <v>2920</v>
      </c>
      <c r="C2923" s="44" t="str">
        <f>IF(E2923="","",IF(COUNTIF($G$4:G2923,G2923)=1,MAX($C$4:C2922)+1,""))</f>
        <v/>
      </c>
      <c r="D2923" s="44">
        <v>2920</v>
      </c>
    </row>
    <row r="2924" spans="1:4" x14ac:dyDescent="0.25">
      <c r="A2924" s="44">
        <f>IF(IF(Helper_2!$C$3&lt;&gt;"",COUNTIF(G2924:H2924,"*"&amp;Helper_2!$C$3&amp;"*"),0)&gt;0,MAX($A$4:A2923)+1,0)</f>
        <v>0</v>
      </c>
      <c r="B2924" s="44">
        <v>2921</v>
      </c>
      <c r="C2924" s="44" t="str">
        <f>IF(E2924="","",IF(COUNTIF($G$4:G2924,G2924)=1,MAX($C$4:C2923)+1,""))</f>
        <v/>
      </c>
      <c r="D2924" s="44">
        <v>2921</v>
      </c>
    </row>
    <row r="2925" spans="1:4" x14ac:dyDescent="0.25">
      <c r="A2925" s="44">
        <f>IF(IF(Helper_2!$C$3&lt;&gt;"",COUNTIF(G2925:H2925,"*"&amp;Helper_2!$C$3&amp;"*"),0)&gt;0,MAX($A$4:A2924)+1,0)</f>
        <v>0</v>
      </c>
      <c r="B2925" s="44">
        <v>2922</v>
      </c>
      <c r="C2925" s="44" t="str">
        <f>IF(E2925="","",IF(COUNTIF($G$4:G2925,G2925)=1,MAX($C$4:C2924)+1,""))</f>
        <v/>
      </c>
      <c r="D2925" s="44">
        <v>2922</v>
      </c>
    </row>
    <row r="2926" spans="1:4" x14ac:dyDescent="0.25">
      <c r="A2926" s="44">
        <f>IF(IF(Helper_2!$C$3&lt;&gt;"",COUNTIF(G2926:H2926,"*"&amp;Helper_2!$C$3&amp;"*"),0)&gt;0,MAX($A$4:A2925)+1,0)</f>
        <v>0</v>
      </c>
      <c r="B2926" s="44">
        <v>2923</v>
      </c>
      <c r="C2926" s="44" t="str">
        <f>IF(E2926="","",IF(COUNTIF($G$4:G2926,G2926)=1,MAX($C$4:C2925)+1,""))</f>
        <v/>
      </c>
      <c r="D2926" s="44">
        <v>2923</v>
      </c>
    </row>
    <row r="2927" spans="1:4" x14ac:dyDescent="0.25">
      <c r="A2927" s="44">
        <f>IF(IF(Helper_2!$C$3&lt;&gt;"",COUNTIF(G2927:H2927,"*"&amp;Helper_2!$C$3&amp;"*"),0)&gt;0,MAX($A$4:A2926)+1,0)</f>
        <v>0</v>
      </c>
      <c r="B2927" s="44">
        <v>2924</v>
      </c>
      <c r="C2927" s="44" t="str">
        <f>IF(E2927="","",IF(COUNTIF($G$4:G2927,G2927)=1,MAX($C$4:C2926)+1,""))</f>
        <v/>
      </c>
      <c r="D2927" s="44">
        <v>2924</v>
      </c>
    </row>
    <row r="2928" spans="1:4" x14ac:dyDescent="0.25">
      <c r="A2928" s="44">
        <f>IF(IF(Helper_2!$C$3&lt;&gt;"",COUNTIF(G2928:H2928,"*"&amp;Helper_2!$C$3&amp;"*"),0)&gt;0,MAX($A$4:A2927)+1,0)</f>
        <v>0</v>
      </c>
      <c r="B2928" s="44">
        <v>2925</v>
      </c>
      <c r="C2928" s="44" t="str">
        <f>IF(E2928="","",IF(COUNTIF($G$4:G2928,G2928)=1,MAX($C$4:C2927)+1,""))</f>
        <v/>
      </c>
      <c r="D2928" s="44">
        <v>2925</v>
      </c>
    </row>
    <row r="2929" spans="1:4" x14ac:dyDescent="0.25">
      <c r="A2929" s="44">
        <f>IF(IF(Helper_2!$C$3&lt;&gt;"",COUNTIF(G2929:H2929,"*"&amp;Helper_2!$C$3&amp;"*"),0)&gt;0,MAX($A$4:A2928)+1,0)</f>
        <v>0</v>
      </c>
      <c r="B2929" s="44">
        <v>2926</v>
      </c>
      <c r="C2929" s="44" t="str">
        <f>IF(E2929="","",IF(COUNTIF($G$4:G2929,G2929)=1,MAX($C$4:C2928)+1,""))</f>
        <v/>
      </c>
      <c r="D2929" s="44">
        <v>2926</v>
      </c>
    </row>
    <row r="2930" spans="1:4" x14ac:dyDescent="0.25">
      <c r="A2930" s="44">
        <f>IF(IF(Helper_2!$C$3&lt;&gt;"",COUNTIF(G2930:H2930,"*"&amp;Helper_2!$C$3&amp;"*"),0)&gt;0,MAX($A$4:A2929)+1,0)</f>
        <v>0</v>
      </c>
      <c r="B2930" s="44">
        <v>2927</v>
      </c>
      <c r="C2930" s="44" t="str">
        <f>IF(E2930="","",IF(COUNTIF($G$4:G2930,G2930)=1,MAX($C$4:C2929)+1,""))</f>
        <v/>
      </c>
      <c r="D2930" s="44">
        <v>2927</v>
      </c>
    </row>
    <row r="2931" spans="1:4" x14ac:dyDescent="0.25">
      <c r="A2931" s="44">
        <f>IF(IF(Helper_2!$C$3&lt;&gt;"",COUNTIF(G2931:H2931,"*"&amp;Helper_2!$C$3&amp;"*"),0)&gt;0,MAX($A$4:A2930)+1,0)</f>
        <v>0</v>
      </c>
      <c r="B2931" s="44">
        <v>2928</v>
      </c>
      <c r="C2931" s="44" t="str">
        <f>IF(E2931="","",IF(COUNTIF($G$4:G2931,G2931)=1,MAX($C$4:C2930)+1,""))</f>
        <v/>
      </c>
      <c r="D2931" s="44">
        <v>2928</v>
      </c>
    </row>
    <row r="2932" spans="1:4" x14ac:dyDescent="0.25">
      <c r="A2932" s="44">
        <f>IF(IF(Helper_2!$C$3&lt;&gt;"",COUNTIF(G2932:H2932,"*"&amp;Helper_2!$C$3&amp;"*"),0)&gt;0,MAX($A$4:A2931)+1,0)</f>
        <v>0</v>
      </c>
      <c r="B2932" s="44">
        <v>2929</v>
      </c>
      <c r="C2932" s="44" t="str">
        <f>IF(E2932="","",IF(COUNTIF($G$4:G2932,G2932)=1,MAX($C$4:C2931)+1,""))</f>
        <v/>
      </c>
      <c r="D2932" s="44">
        <v>2929</v>
      </c>
    </row>
    <row r="2933" spans="1:4" x14ac:dyDescent="0.25">
      <c r="A2933" s="44">
        <f>IF(IF(Helper_2!$C$3&lt;&gt;"",COUNTIF(G2933:H2933,"*"&amp;Helper_2!$C$3&amp;"*"),0)&gt;0,MAX($A$4:A2932)+1,0)</f>
        <v>0</v>
      </c>
      <c r="B2933" s="44">
        <v>2930</v>
      </c>
      <c r="C2933" s="44" t="str">
        <f>IF(E2933="","",IF(COUNTIF($G$4:G2933,G2933)=1,MAX($C$4:C2932)+1,""))</f>
        <v/>
      </c>
      <c r="D2933" s="44">
        <v>2930</v>
      </c>
    </row>
    <row r="2934" spans="1:4" x14ac:dyDescent="0.25">
      <c r="A2934" s="44">
        <f>IF(IF(Helper_2!$C$3&lt;&gt;"",COUNTIF(G2934:H2934,"*"&amp;Helper_2!$C$3&amp;"*"),0)&gt;0,MAX($A$4:A2933)+1,0)</f>
        <v>0</v>
      </c>
      <c r="B2934" s="44">
        <v>2931</v>
      </c>
      <c r="C2934" s="44" t="str">
        <f>IF(E2934="","",IF(COUNTIF($G$4:G2934,G2934)=1,MAX($C$4:C2933)+1,""))</f>
        <v/>
      </c>
      <c r="D2934" s="44">
        <v>2931</v>
      </c>
    </row>
    <row r="2935" spans="1:4" x14ac:dyDescent="0.25">
      <c r="A2935" s="44">
        <f>IF(IF(Helper_2!$C$3&lt;&gt;"",COUNTIF(G2935:H2935,"*"&amp;Helper_2!$C$3&amp;"*"),0)&gt;0,MAX($A$4:A2934)+1,0)</f>
        <v>0</v>
      </c>
      <c r="B2935" s="44">
        <v>2932</v>
      </c>
      <c r="C2935" s="44" t="str">
        <f>IF(E2935="","",IF(COUNTIF($G$4:G2935,G2935)=1,MAX($C$4:C2934)+1,""))</f>
        <v/>
      </c>
      <c r="D2935" s="44">
        <v>2932</v>
      </c>
    </row>
    <row r="2936" spans="1:4" x14ac:dyDescent="0.25">
      <c r="A2936" s="44">
        <f>IF(IF(Helper_2!$C$3&lt;&gt;"",COUNTIF(G2936:H2936,"*"&amp;Helper_2!$C$3&amp;"*"),0)&gt;0,MAX($A$4:A2935)+1,0)</f>
        <v>0</v>
      </c>
      <c r="B2936" s="44">
        <v>2933</v>
      </c>
      <c r="C2936" s="44" t="str">
        <f>IF(E2936="","",IF(COUNTIF($G$4:G2936,G2936)=1,MAX($C$4:C2935)+1,""))</f>
        <v/>
      </c>
      <c r="D2936" s="44">
        <v>2933</v>
      </c>
    </row>
    <row r="2937" spans="1:4" x14ac:dyDescent="0.25">
      <c r="A2937" s="44">
        <f>IF(IF(Helper_2!$C$3&lt;&gt;"",COUNTIF(G2937:H2937,"*"&amp;Helper_2!$C$3&amp;"*"),0)&gt;0,MAX($A$4:A2936)+1,0)</f>
        <v>0</v>
      </c>
      <c r="B2937" s="44">
        <v>2934</v>
      </c>
      <c r="C2937" s="44" t="str">
        <f>IF(E2937="","",IF(COUNTIF($G$4:G2937,G2937)=1,MAX($C$4:C2936)+1,""))</f>
        <v/>
      </c>
      <c r="D2937" s="44">
        <v>2934</v>
      </c>
    </row>
    <row r="2938" spans="1:4" x14ac:dyDescent="0.25">
      <c r="A2938" s="44">
        <f>IF(IF(Helper_2!$C$3&lt;&gt;"",COUNTIF(G2938:H2938,"*"&amp;Helper_2!$C$3&amp;"*"),0)&gt;0,MAX($A$4:A2937)+1,0)</f>
        <v>0</v>
      </c>
      <c r="B2938" s="44">
        <v>2935</v>
      </c>
      <c r="C2938" s="44" t="str">
        <f>IF(E2938="","",IF(COUNTIF($G$4:G2938,G2938)=1,MAX($C$4:C2937)+1,""))</f>
        <v/>
      </c>
      <c r="D2938" s="44">
        <v>2935</v>
      </c>
    </row>
    <row r="2939" spans="1:4" x14ac:dyDescent="0.25">
      <c r="A2939" s="44">
        <f>IF(IF(Helper_2!$C$3&lt;&gt;"",COUNTIF(G2939:H2939,"*"&amp;Helper_2!$C$3&amp;"*"),0)&gt;0,MAX($A$4:A2938)+1,0)</f>
        <v>0</v>
      </c>
      <c r="B2939" s="44">
        <v>2936</v>
      </c>
      <c r="C2939" s="44" t="str">
        <f>IF(E2939="","",IF(COUNTIF($G$4:G2939,G2939)=1,MAX($C$4:C2938)+1,""))</f>
        <v/>
      </c>
      <c r="D2939" s="44">
        <v>2936</v>
      </c>
    </row>
    <row r="2940" spans="1:4" x14ac:dyDescent="0.25">
      <c r="A2940" s="44">
        <f>IF(IF(Helper_2!$C$3&lt;&gt;"",COUNTIF(G2940:H2940,"*"&amp;Helper_2!$C$3&amp;"*"),0)&gt;0,MAX($A$4:A2939)+1,0)</f>
        <v>0</v>
      </c>
      <c r="B2940" s="44">
        <v>2937</v>
      </c>
      <c r="C2940" s="44" t="str">
        <f>IF(E2940="","",IF(COUNTIF($G$4:G2940,G2940)=1,MAX($C$4:C2939)+1,""))</f>
        <v/>
      </c>
      <c r="D2940" s="44">
        <v>2937</v>
      </c>
    </row>
    <row r="2941" spans="1:4" x14ac:dyDescent="0.25">
      <c r="A2941" s="44">
        <f>IF(IF(Helper_2!$C$3&lt;&gt;"",COUNTIF(G2941:H2941,"*"&amp;Helper_2!$C$3&amp;"*"),0)&gt;0,MAX($A$4:A2940)+1,0)</f>
        <v>0</v>
      </c>
      <c r="B2941" s="44">
        <v>2938</v>
      </c>
      <c r="C2941" s="44" t="str">
        <f>IF(E2941="","",IF(COUNTIF($G$4:G2941,G2941)=1,MAX($C$4:C2940)+1,""))</f>
        <v/>
      </c>
      <c r="D2941" s="44">
        <v>2938</v>
      </c>
    </row>
    <row r="2942" spans="1:4" x14ac:dyDescent="0.25">
      <c r="A2942" s="44">
        <f>IF(IF(Helper_2!$C$3&lt;&gt;"",COUNTIF(G2942:H2942,"*"&amp;Helper_2!$C$3&amp;"*"),0)&gt;0,MAX($A$4:A2941)+1,0)</f>
        <v>0</v>
      </c>
      <c r="B2942" s="44">
        <v>2939</v>
      </c>
      <c r="C2942" s="44" t="str">
        <f>IF(E2942="","",IF(COUNTIF($G$4:G2942,G2942)=1,MAX($C$4:C2941)+1,""))</f>
        <v/>
      </c>
      <c r="D2942" s="44">
        <v>2939</v>
      </c>
    </row>
    <row r="2943" spans="1:4" x14ac:dyDescent="0.25">
      <c r="A2943" s="44">
        <f>IF(IF(Helper_2!$C$3&lt;&gt;"",COUNTIF(G2943:H2943,"*"&amp;Helper_2!$C$3&amp;"*"),0)&gt;0,MAX($A$4:A2942)+1,0)</f>
        <v>0</v>
      </c>
      <c r="B2943" s="44">
        <v>2940</v>
      </c>
      <c r="C2943" s="44" t="str">
        <f>IF(E2943="","",IF(COUNTIF($G$4:G2943,G2943)=1,MAX($C$4:C2942)+1,""))</f>
        <v/>
      </c>
      <c r="D2943" s="44">
        <v>2940</v>
      </c>
    </row>
    <row r="2944" spans="1:4" x14ac:dyDescent="0.25">
      <c r="A2944" s="44">
        <f>IF(IF(Helper_2!$C$3&lt;&gt;"",COUNTIF(G2944:H2944,"*"&amp;Helper_2!$C$3&amp;"*"),0)&gt;0,MAX($A$4:A2943)+1,0)</f>
        <v>0</v>
      </c>
      <c r="B2944" s="44">
        <v>2941</v>
      </c>
      <c r="C2944" s="44" t="str">
        <f>IF(E2944="","",IF(COUNTIF($G$4:G2944,G2944)=1,MAX($C$4:C2943)+1,""))</f>
        <v/>
      </c>
      <c r="D2944" s="44">
        <v>2941</v>
      </c>
    </row>
    <row r="2945" spans="1:4" x14ac:dyDescent="0.25">
      <c r="A2945" s="44">
        <f>IF(IF(Helper_2!$C$3&lt;&gt;"",COUNTIF(G2945:H2945,"*"&amp;Helper_2!$C$3&amp;"*"),0)&gt;0,MAX($A$4:A2944)+1,0)</f>
        <v>0</v>
      </c>
      <c r="B2945" s="44">
        <v>2942</v>
      </c>
      <c r="C2945" s="44" t="str">
        <f>IF(E2945="","",IF(COUNTIF($G$4:G2945,G2945)=1,MAX($C$4:C2944)+1,""))</f>
        <v/>
      </c>
      <c r="D2945" s="44">
        <v>2942</v>
      </c>
    </row>
    <row r="2946" spans="1:4" x14ac:dyDescent="0.25">
      <c r="A2946" s="44">
        <f>IF(IF(Helper_2!$C$3&lt;&gt;"",COUNTIF(G2946:H2946,"*"&amp;Helper_2!$C$3&amp;"*"),0)&gt;0,MAX($A$4:A2945)+1,0)</f>
        <v>0</v>
      </c>
      <c r="B2946" s="44">
        <v>2943</v>
      </c>
      <c r="C2946" s="44" t="str">
        <f>IF(E2946="","",IF(COUNTIF($G$4:G2946,G2946)=1,MAX($C$4:C2945)+1,""))</f>
        <v/>
      </c>
      <c r="D2946" s="44">
        <v>2943</v>
      </c>
    </row>
    <row r="2947" spans="1:4" x14ac:dyDescent="0.25">
      <c r="A2947" s="44">
        <f>IF(IF(Helper_2!$C$3&lt;&gt;"",COUNTIF(G2947:H2947,"*"&amp;Helper_2!$C$3&amp;"*"),0)&gt;0,MAX($A$4:A2946)+1,0)</f>
        <v>0</v>
      </c>
      <c r="B2947" s="44">
        <v>2944</v>
      </c>
      <c r="C2947" s="44" t="str">
        <f>IF(E2947="","",IF(COUNTIF($G$4:G2947,G2947)=1,MAX($C$4:C2946)+1,""))</f>
        <v/>
      </c>
      <c r="D2947" s="44">
        <v>2944</v>
      </c>
    </row>
    <row r="2948" spans="1:4" x14ac:dyDescent="0.25">
      <c r="A2948" s="44">
        <f>IF(IF(Helper_2!$C$3&lt;&gt;"",COUNTIF(G2948:H2948,"*"&amp;Helper_2!$C$3&amp;"*"),0)&gt;0,MAX($A$4:A2947)+1,0)</f>
        <v>0</v>
      </c>
      <c r="B2948" s="44">
        <v>2945</v>
      </c>
      <c r="C2948" s="44" t="str">
        <f>IF(E2948="","",IF(COUNTIF($G$4:G2948,G2948)=1,MAX($C$4:C2947)+1,""))</f>
        <v/>
      </c>
      <c r="D2948" s="44">
        <v>2945</v>
      </c>
    </row>
    <row r="2949" spans="1:4" x14ac:dyDescent="0.25">
      <c r="A2949" s="44">
        <f>IF(IF(Helper_2!$C$3&lt;&gt;"",COUNTIF(G2949:H2949,"*"&amp;Helper_2!$C$3&amp;"*"),0)&gt;0,MAX($A$4:A2948)+1,0)</f>
        <v>0</v>
      </c>
      <c r="B2949" s="44">
        <v>2946</v>
      </c>
      <c r="C2949" s="44" t="str">
        <f>IF(E2949="","",IF(COUNTIF($G$4:G2949,G2949)=1,MAX($C$4:C2948)+1,""))</f>
        <v/>
      </c>
      <c r="D2949" s="44">
        <v>2946</v>
      </c>
    </row>
    <row r="2950" spans="1:4" x14ac:dyDescent="0.25">
      <c r="A2950" s="44">
        <f>IF(IF(Helper_2!$C$3&lt;&gt;"",COUNTIF(G2950:H2950,"*"&amp;Helper_2!$C$3&amp;"*"),0)&gt;0,MAX($A$4:A2949)+1,0)</f>
        <v>0</v>
      </c>
      <c r="B2950" s="44">
        <v>2947</v>
      </c>
      <c r="C2950" s="44" t="str">
        <f>IF(E2950="","",IF(COUNTIF($G$4:G2950,G2950)=1,MAX($C$4:C2949)+1,""))</f>
        <v/>
      </c>
      <c r="D2950" s="44">
        <v>2947</v>
      </c>
    </row>
    <row r="2951" spans="1:4" x14ac:dyDescent="0.25">
      <c r="A2951" s="44">
        <f>IF(IF(Helper_2!$C$3&lt;&gt;"",COUNTIF(G2951:H2951,"*"&amp;Helper_2!$C$3&amp;"*"),0)&gt;0,MAX($A$4:A2950)+1,0)</f>
        <v>0</v>
      </c>
      <c r="B2951" s="44">
        <v>2948</v>
      </c>
      <c r="C2951" s="44" t="str">
        <f>IF(E2951="","",IF(COUNTIF($G$4:G2951,G2951)=1,MAX($C$4:C2950)+1,""))</f>
        <v/>
      </c>
      <c r="D2951" s="44">
        <v>2948</v>
      </c>
    </row>
    <row r="2952" spans="1:4" x14ac:dyDescent="0.25">
      <c r="A2952" s="44">
        <f>IF(IF(Helper_2!$C$3&lt;&gt;"",COUNTIF(G2952:H2952,"*"&amp;Helper_2!$C$3&amp;"*"),0)&gt;0,MAX($A$4:A2951)+1,0)</f>
        <v>0</v>
      </c>
      <c r="B2952" s="44">
        <v>2949</v>
      </c>
      <c r="C2952" s="44" t="str">
        <f>IF(E2952="","",IF(COUNTIF($G$4:G2952,G2952)=1,MAX($C$4:C2951)+1,""))</f>
        <v/>
      </c>
      <c r="D2952" s="44">
        <v>2949</v>
      </c>
    </row>
    <row r="2953" spans="1:4" x14ac:dyDescent="0.25">
      <c r="A2953" s="44">
        <f>IF(IF(Helper_2!$C$3&lt;&gt;"",COUNTIF(G2953:H2953,"*"&amp;Helper_2!$C$3&amp;"*"),0)&gt;0,MAX($A$4:A2952)+1,0)</f>
        <v>0</v>
      </c>
      <c r="B2953" s="44">
        <v>2950</v>
      </c>
      <c r="C2953" s="44" t="str">
        <f>IF(E2953="","",IF(COUNTIF($G$4:G2953,G2953)=1,MAX($C$4:C2952)+1,""))</f>
        <v/>
      </c>
      <c r="D2953" s="44">
        <v>2950</v>
      </c>
    </row>
    <row r="2954" spans="1:4" x14ac:dyDescent="0.25">
      <c r="A2954" s="44">
        <f>IF(IF(Helper_2!$C$3&lt;&gt;"",COUNTIF(G2954:H2954,"*"&amp;Helper_2!$C$3&amp;"*"),0)&gt;0,MAX($A$4:A2953)+1,0)</f>
        <v>0</v>
      </c>
      <c r="B2954" s="44">
        <v>2951</v>
      </c>
      <c r="C2954" s="44" t="str">
        <f>IF(E2954="","",IF(COUNTIF($G$4:G2954,G2954)=1,MAX($C$4:C2953)+1,""))</f>
        <v/>
      </c>
      <c r="D2954" s="44">
        <v>2951</v>
      </c>
    </row>
    <row r="2955" spans="1:4" x14ac:dyDescent="0.25">
      <c r="A2955" s="44">
        <f>IF(IF(Helper_2!$C$3&lt;&gt;"",COUNTIF(G2955:H2955,"*"&amp;Helper_2!$C$3&amp;"*"),0)&gt;0,MAX($A$4:A2954)+1,0)</f>
        <v>0</v>
      </c>
      <c r="B2955" s="44">
        <v>2952</v>
      </c>
      <c r="C2955" s="44" t="str">
        <f>IF(E2955="","",IF(COUNTIF($G$4:G2955,G2955)=1,MAX($C$4:C2954)+1,""))</f>
        <v/>
      </c>
      <c r="D2955" s="44">
        <v>2952</v>
      </c>
    </row>
    <row r="2956" spans="1:4" x14ac:dyDescent="0.25">
      <c r="A2956" s="44">
        <f>IF(IF(Helper_2!$C$3&lt;&gt;"",COUNTIF(G2956:H2956,"*"&amp;Helper_2!$C$3&amp;"*"),0)&gt;0,MAX($A$4:A2955)+1,0)</f>
        <v>0</v>
      </c>
      <c r="B2956" s="44">
        <v>2953</v>
      </c>
      <c r="C2956" s="44" t="str">
        <f>IF(E2956="","",IF(COUNTIF($G$4:G2956,G2956)=1,MAX($C$4:C2955)+1,""))</f>
        <v/>
      </c>
      <c r="D2956" s="44">
        <v>2953</v>
      </c>
    </row>
    <row r="2957" spans="1:4" x14ac:dyDescent="0.25">
      <c r="A2957" s="44">
        <f>IF(IF(Helper_2!$C$3&lt;&gt;"",COUNTIF(G2957:H2957,"*"&amp;Helper_2!$C$3&amp;"*"),0)&gt;0,MAX($A$4:A2956)+1,0)</f>
        <v>0</v>
      </c>
      <c r="B2957" s="44">
        <v>2954</v>
      </c>
      <c r="C2957" s="44" t="str">
        <f>IF(E2957="","",IF(COUNTIF($G$4:G2957,G2957)=1,MAX($C$4:C2956)+1,""))</f>
        <v/>
      </c>
      <c r="D2957" s="44">
        <v>2954</v>
      </c>
    </row>
    <row r="2958" spans="1:4" x14ac:dyDescent="0.25">
      <c r="A2958" s="44">
        <f>IF(IF(Helper_2!$C$3&lt;&gt;"",COUNTIF(G2958:H2958,"*"&amp;Helper_2!$C$3&amp;"*"),0)&gt;0,MAX($A$4:A2957)+1,0)</f>
        <v>0</v>
      </c>
      <c r="B2958" s="44">
        <v>2955</v>
      </c>
      <c r="C2958" s="44" t="str">
        <f>IF(E2958="","",IF(COUNTIF($G$4:G2958,G2958)=1,MAX($C$4:C2957)+1,""))</f>
        <v/>
      </c>
      <c r="D2958" s="44">
        <v>2955</v>
      </c>
    </row>
    <row r="2959" spans="1:4" x14ac:dyDescent="0.25">
      <c r="A2959" s="44">
        <f>IF(IF(Helper_2!$C$3&lt;&gt;"",COUNTIF(G2959:H2959,"*"&amp;Helper_2!$C$3&amp;"*"),0)&gt;0,MAX($A$4:A2958)+1,0)</f>
        <v>0</v>
      </c>
      <c r="B2959" s="44">
        <v>2956</v>
      </c>
      <c r="C2959" s="44" t="str">
        <f>IF(E2959="","",IF(COUNTIF($G$4:G2959,G2959)=1,MAX($C$4:C2958)+1,""))</f>
        <v/>
      </c>
      <c r="D2959" s="44">
        <v>2956</v>
      </c>
    </row>
    <row r="2960" spans="1:4" x14ac:dyDescent="0.25">
      <c r="A2960" s="44">
        <f>IF(IF(Helper_2!$C$3&lt;&gt;"",COUNTIF(G2960:H2960,"*"&amp;Helper_2!$C$3&amp;"*"),0)&gt;0,MAX($A$4:A2959)+1,0)</f>
        <v>0</v>
      </c>
      <c r="B2960" s="44">
        <v>2957</v>
      </c>
      <c r="C2960" s="44" t="str">
        <f>IF(E2960="","",IF(COUNTIF($G$4:G2960,G2960)=1,MAX($C$4:C2959)+1,""))</f>
        <v/>
      </c>
      <c r="D2960" s="44">
        <v>2957</v>
      </c>
    </row>
    <row r="2961" spans="1:4" x14ac:dyDescent="0.25">
      <c r="A2961" s="44">
        <f>IF(IF(Helper_2!$C$3&lt;&gt;"",COUNTIF(G2961:H2961,"*"&amp;Helper_2!$C$3&amp;"*"),0)&gt;0,MAX($A$4:A2960)+1,0)</f>
        <v>0</v>
      </c>
      <c r="B2961" s="44">
        <v>2958</v>
      </c>
      <c r="C2961" s="44" t="str">
        <f>IF(E2961="","",IF(COUNTIF($G$4:G2961,G2961)=1,MAX($C$4:C2960)+1,""))</f>
        <v/>
      </c>
      <c r="D2961" s="44">
        <v>2958</v>
      </c>
    </row>
    <row r="2962" spans="1:4" x14ac:dyDescent="0.25">
      <c r="A2962" s="44">
        <f>IF(IF(Helper_2!$C$3&lt;&gt;"",COUNTIF(G2962:H2962,"*"&amp;Helper_2!$C$3&amp;"*"),0)&gt;0,MAX($A$4:A2961)+1,0)</f>
        <v>0</v>
      </c>
      <c r="B2962" s="44">
        <v>2959</v>
      </c>
      <c r="C2962" s="44" t="str">
        <f>IF(E2962="","",IF(COUNTIF($G$4:G2962,G2962)=1,MAX($C$4:C2961)+1,""))</f>
        <v/>
      </c>
      <c r="D2962" s="44">
        <v>2959</v>
      </c>
    </row>
    <row r="2963" spans="1:4" x14ac:dyDescent="0.25">
      <c r="A2963" s="44">
        <f>IF(IF(Helper_2!$C$3&lt;&gt;"",COUNTIF(G2963:H2963,"*"&amp;Helper_2!$C$3&amp;"*"),0)&gt;0,MAX($A$4:A2962)+1,0)</f>
        <v>0</v>
      </c>
      <c r="B2963" s="44">
        <v>2960</v>
      </c>
      <c r="C2963" s="44" t="str">
        <f>IF(E2963="","",IF(COUNTIF($G$4:G2963,G2963)=1,MAX($C$4:C2962)+1,""))</f>
        <v/>
      </c>
      <c r="D2963" s="44">
        <v>2960</v>
      </c>
    </row>
    <row r="2964" spans="1:4" x14ac:dyDescent="0.25">
      <c r="A2964" s="44">
        <f>IF(IF(Helper_2!$C$3&lt;&gt;"",COUNTIF(G2964:H2964,"*"&amp;Helper_2!$C$3&amp;"*"),0)&gt;0,MAX($A$4:A2963)+1,0)</f>
        <v>0</v>
      </c>
      <c r="B2964" s="44">
        <v>2961</v>
      </c>
      <c r="C2964" s="44" t="str">
        <f>IF(E2964="","",IF(COUNTIF($G$4:G2964,G2964)=1,MAX($C$4:C2963)+1,""))</f>
        <v/>
      </c>
      <c r="D2964" s="44">
        <v>2961</v>
      </c>
    </row>
    <row r="2965" spans="1:4" x14ac:dyDescent="0.25">
      <c r="A2965" s="44">
        <f>IF(IF(Helper_2!$C$3&lt;&gt;"",COUNTIF(G2965:H2965,"*"&amp;Helper_2!$C$3&amp;"*"),0)&gt;0,MAX($A$4:A2964)+1,0)</f>
        <v>0</v>
      </c>
      <c r="B2965" s="44">
        <v>2962</v>
      </c>
      <c r="C2965" s="44" t="str">
        <f>IF(E2965="","",IF(COUNTIF($G$4:G2965,G2965)=1,MAX($C$4:C2964)+1,""))</f>
        <v/>
      </c>
      <c r="D2965" s="44">
        <v>2962</v>
      </c>
    </row>
    <row r="2966" spans="1:4" x14ac:dyDescent="0.25">
      <c r="A2966" s="44">
        <f>IF(IF(Helper_2!$C$3&lt;&gt;"",COUNTIF(G2966:H2966,"*"&amp;Helper_2!$C$3&amp;"*"),0)&gt;0,MAX($A$4:A2965)+1,0)</f>
        <v>0</v>
      </c>
      <c r="B2966" s="44">
        <v>2963</v>
      </c>
      <c r="C2966" s="44" t="str">
        <f>IF(E2966="","",IF(COUNTIF($G$4:G2966,G2966)=1,MAX($C$4:C2965)+1,""))</f>
        <v/>
      </c>
      <c r="D2966" s="44">
        <v>2963</v>
      </c>
    </row>
    <row r="2967" spans="1:4" x14ac:dyDescent="0.25">
      <c r="A2967" s="44">
        <f>IF(IF(Helper_2!$C$3&lt;&gt;"",COUNTIF(G2967:H2967,"*"&amp;Helper_2!$C$3&amp;"*"),0)&gt;0,MAX($A$4:A2966)+1,0)</f>
        <v>0</v>
      </c>
      <c r="B2967" s="44">
        <v>2964</v>
      </c>
      <c r="C2967" s="44" t="str">
        <f>IF(E2967="","",IF(COUNTIF($G$4:G2967,G2967)=1,MAX($C$4:C2966)+1,""))</f>
        <v/>
      </c>
      <c r="D2967" s="44">
        <v>2964</v>
      </c>
    </row>
    <row r="2968" spans="1:4" x14ac:dyDescent="0.25">
      <c r="A2968" s="44">
        <f>IF(IF(Helper_2!$C$3&lt;&gt;"",COUNTIF(G2968:H2968,"*"&amp;Helper_2!$C$3&amp;"*"),0)&gt;0,MAX($A$4:A2967)+1,0)</f>
        <v>0</v>
      </c>
      <c r="B2968" s="44">
        <v>2965</v>
      </c>
      <c r="C2968" s="44" t="str">
        <f>IF(E2968="","",IF(COUNTIF($G$4:G2968,G2968)=1,MAX($C$4:C2967)+1,""))</f>
        <v/>
      </c>
      <c r="D2968" s="44">
        <v>2965</v>
      </c>
    </row>
    <row r="2969" spans="1:4" x14ac:dyDescent="0.25">
      <c r="A2969" s="44">
        <f>IF(IF(Helper_2!$C$3&lt;&gt;"",COUNTIF(G2969:H2969,"*"&amp;Helper_2!$C$3&amp;"*"),0)&gt;0,MAX($A$4:A2968)+1,0)</f>
        <v>0</v>
      </c>
      <c r="B2969" s="44">
        <v>2966</v>
      </c>
      <c r="C2969" s="44" t="str">
        <f>IF(E2969="","",IF(COUNTIF($G$4:G2969,G2969)=1,MAX($C$4:C2968)+1,""))</f>
        <v/>
      </c>
      <c r="D2969" s="44">
        <v>2966</v>
      </c>
    </row>
    <row r="2970" spans="1:4" x14ac:dyDescent="0.25">
      <c r="A2970" s="44">
        <f>IF(IF(Helper_2!$C$3&lt;&gt;"",COUNTIF(G2970:H2970,"*"&amp;Helper_2!$C$3&amp;"*"),0)&gt;0,MAX($A$4:A2969)+1,0)</f>
        <v>0</v>
      </c>
      <c r="B2970" s="44">
        <v>2967</v>
      </c>
      <c r="C2970" s="44" t="str">
        <f>IF(E2970="","",IF(COUNTIF($G$4:G2970,G2970)=1,MAX($C$4:C2969)+1,""))</f>
        <v/>
      </c>
      <c r="D2970" s="44">
        <v>2967</v>
      </c>
    </row>
    <row r="2971" spans="1:4" x14ac:dyDescent="0.25">
      <c r="A2971" s="44">
        <f>IF(IF(Helper_2!$C$3&lt;&gt;"",COUNTIF(G2971:H2971,"*"&amp;Helper_2!$C$3&amp;"*"),0)&gt;0,MAX($A$4:A2970)+1,0)</f>
        <v>0</v>
      </c>
      <c r="B2971" s="44">
        <v>2968</v>
      </c>
      <c r="C2971" s="44" t="str">
        <f>IF(E2971="","",IF(COUNTIF($G$4:G2971,G2971)=1,MAX($C$4:C2970)+1,""))</f>
        <v/>
      </c>
      <c r="D2971" s="44">
        <v>2968</v>
      </c>
    </row>
    <row r="2972" spans="1:4" x14ac:dyDescent="0.25">
      <c r="A2972" s="44">
        <f>IF(IF(Helper_2!$C$3&lt;&gt;"",COUNTIF(G2972:H2972,"*"&amp;Helper_2!$C$3&amp;"*"),0)&gt;0,MAX($A$4:A2971)+1,0)</f>
        <v>0</v>
      </c>
      <c r="B2972" s="44">
        <v>2969</v>
      </c>
      <c r="C2972" s="44" t="str">
        <f>IF(E2972="","",IF(COUNTIF($G$4:G2972,G2972)=1,MAX($C$4:C2971)+1,""))</f>
        <v/>
      </c>
      <c r="D2972" s="44">
        <v>2969</v>
      </c>
    </row>
    <row r="2973" spans="1:4" x14ac:dyDescent="0.25">
      <c r="A2973" s="44">
        <f>IF(IF(Helper_2!$C$3&lt;&gt;"",COUNTIF(G2973:H2973,"*"&amp;Helper_2!$C$3&amp;"*"),0)&gt;0,MAX($A$4:A2972)+1,0)</f>
        <v>0</v>
      </c>
      <c r="B2973" s="44">
        <v>2970</v>
      </c>
      <c r="C2973" s="44" t="str">
        <f>IF(E2973="","",IF(COUNTIF($G$4:G2973,G2973)=1,MAX($C$4:C2972)+1,""))</f>
        <v/>
      </c>
      <c r="D2973" s="44">
        <v>2970</v>
      </c>
    </row>
    <row r="2974" spans="1:4" x14ac:dyDescent="0.25">
      <c r="A2974" s="44">
        <f>IF(IF(Helper_2!$C$3&lt;&gt;"",COUNTIF(G2974:H2974,"*"&amp;Helper_2!$C$3&amp;"*"),0)&gt;0,MAX($A$4:A2973)+1,0)</f>
        <v>0</v>
      </c>
      <c r="B2974" s="44">
        <v>2971</v>
      </c>
      <c r="C2974" s="44" t="str">
        <f>IF(E2974="","",IF(COUNTIF($G$4:G2974,G2974)=1,MAX($C$4:C2973)+1,""))</f>
        <v/>
      </c>
      <c r="D2974" s="44">
        <v>2971</v>
      </c>
    </row>
    <row r="2975" spans="1:4" x14ac:dyDescent="0.25">
      <c r="A2975" s="44">
        <f>IF(IF(Helper_2!$C$3&lt;&gt;"",COUNTIF(G2975:H2975,"*"&amp;Helper_2!$C$3&amp;"*"),0)&gt;0,MAX($A$4:A2974)+1,0)</f>
        <v>0</v>
      </c>
      <c r="B2975" s="44">
        <v>2972</v>
      </c>
      <c r="C2975" s="44" t="str">
        <f>IF(E2975="","",IF(COUNTIF($G$4:G2975,G2975)=1,MAX($C$4:C2974)+1,""))</f>
        <v/>
      </c>
      <c r="D2975" s="44">
        <v>2972</v>
      </c>
    </row>
    <row r="2976" spans="1:4" x14ac:dyDescent="0.25">
      <c r="A2976" s="44">
        <f>IF(IF(Helper_2!$C$3&lt;&gt;"",COUNTIF(G2976:H2976,"*"&amp;Helper_2!$C$3&amp;"*"),0)&gt;0,MAX($A$4:A2975)+1,0)</f>
        <v>0</v>
      </c>
      <c r="B2976" s="44">
        <v>2973</v>
      </c>
      <c r="C2976" s="44" t="str">
        <f>IF(E2976="","",IF(COUNTIF($G$4:G2976,G2976)=1,MAX($C$4:C2975)+1,""))</f>
        <v/>
      </c>
      <c r="D2976" s="44">
        <v>2973</v>
      </c>
    </row>
    <row r="2977" spans="1:4" x14ac:dyDescent="0.25">
      <c r="A2977" s="44">
        <f>IF(IF(Helper_2!$C$3&lt;&gt;"",COUNTIF(G2977:H2977,"*"&amp;Helper_2!$C$3&amp;"*"),0)&gt;0,MAX($A$4:A2976)+1,0)</f>
        <v>0</v>
      </c>
      <c r="B2977" s="44">
        <v>2974</v>
      </c>
      <c r="C2977" s="44" t="str">
        <f>IF(E2977="","",IF(COUNTIF($G$4:G2977,G2977)=1,MAX($C$4:C2976)+1,""))</f>
        <v/>
      </c>
      <c r="D2977" s="44">
        <v>2974</v>
      </c>
    </row>
    <row r="2978" spans="1:4" x14ac:dyDescent="0.25">
      <c r="A2978" s="44">
        <f>IF(IF(Helper_2!$C$3&lt;&gt;"",COUNTIF(G2978:H2978,"*"&amp;Helper_2!$C$3&amp;"*"),0)&gt;0,MAX($A$4:A2977)+1,0)</f>
        <v>0</v>
      </c>
      <c r="B2978" s="44">
        <v>2975</v>
      </c>
      <c r="C2978" s="44" t="str">
        <f>IF(E2978="","",IF(COUNTIF($G$4:G2978,G2978)=1,MAX($C$4:C2977)+1,""))</f>
        <v/>
      </c>
      <c r="D2978" s="44">
        <v>2975</v>
      </c>
    </row>
    <row r="2979" spans="1:4" x14ac:dyDescent="0.25">
      <c r="A2979" s="44">
        <f>IF(IF(Helper_2!$C$3&lt;&gt;"",COUNTIF(G2979:H2979,"*"&amp;Helper_2!$C$3&amp;"*"),0)&gt;0,MAX($A$4:A2978)+1,0)</f>
        <v>0</v>
      </c>
      <c r="B2979" s="44">
        <v>2976</v>
      </c>
      <c r="C2979" s="44" t="str">
        <f>IF(E2979="","",IF(COUNTIF($G$4:G2979,G2979)=1,MAX($C$4:C2978)+1,""))</f>
        <v/>
      </c>
      <c r="D2979" s="44">
        <v>2976</v>
      </c>
    </row>
    <row r="2980" spans="1:4" x14ac:dyDescent="0.25">
      <c r="A2980" s="44">
        <f>IF(IF(Helper_2!$C$3&lt;&gt;"",COUNTIF(G2980:H2980,"*"&amp;Helper_2!$C$3&amp;"*"),0)&gt;0,MAX($A$4:A2979)+1,0)</f>
        <v>0</v>
      </c>
      <c r="B2980" s="44">
        <v>2977</v>
      </c>
      <c r="C2980" s="44" t="str">
        <f>IF(E2980="","",IF(COUNTIF($G$4:G2980,G2980)=1,MAX($C$4:C2979)+1,""))</f>
        <v/>
      </c>
      <c r="D2980" s="44">
        <v>2977</v>
      </c>
    </row>
    <row r="2981" spans="1:4" x14ac:dyDescent="0.25">
      <c r="A2981" s="44">
        <f>IF(IF(Helper_2!$C$3&lt;&gt;"",COUNTIF(G2981:H2981,"*"&amp;Helper_2!$C$3&amp;"*"),0)&gt;0,MAX($A$4:A2980)+1,0)</f>
        <v>0</v>
      </c>
      <c r="B2981" s="44">
        <v>2978</v>
      </c>
      <c r="C2981" s="44" t="str">
        <f>IF(E2981="","",IF(COUNTIF($G$4:G2981,G2981)=1,MAX($C$4:C2980)+1,""))</f>
        <v/>
      </c>
      <c r="D2981" s="44">
        <v>2978</v>
      </c>
    </row>
    <row r="2982" spans="1:4" x14ac:dyDescent="0.25">
      <c r="A2982" s="44">
        <f>IF(IF(Helper_2!$C$3&lt;&gt;"",COUNTIF(G2982:H2982,"*"&amp;Helper_2!$C$3&amp;"*"),0)&gt;0,MAX($A$4:A2981)+1,0)</f>
        <v>0</v>
      </c>
      <c r="B2982" s="44">
        <v>2979</v>
      </c>
      <c r="C2982" s="44" t="str">
        <f>IF(E2982="","",IF(COUNTIF($G$4:G2982,G2982)=1,MAX($C$4:C2981)+1,""))</f>
        <v/>
      </c>
      <c r="D2982" s="44">
        <v>2979</v>
      </c>
    </row>
    <row r="2983" spans="1:4" x14ac:dyDescent="0.25">
      <c r="A2983" s="44">
        <f>IF(IF(Helper_2!$C$3&lt;&gt;"",COUNTIF(G2983:H2983,"*"&amp;Helper_2!$C$3&amp;"*"),0)&gt;0,MAX($A$4:A2982)+1,0)</f>
        <v>0</v>
      </c>
      <c r="B2983" s="44">
        <v>2980</v>
      </c>
      <c r="C2983" s="44" t="str">
        <f>IF(E2983="","",IF(COUNTIF($G$4:G2983,G2983)=1,MAX($C$4:C2982)+1,""))</f>
        <v/>
      </c>
      <c r="D2983" s="44">
        <v>2980</v>
      </c>
    </row>
    <row r="2984" spans="1:4" x14ac:dyDescent="0.25">
      <c r="A2984" s="44">
        <f>IF(IF(Helper_2!$C$3&lt;&gt;"",COUNTIF(G2984:H2984,"*"&amp;Helper_2!$C$3&amp;"*"),0)&gt;0,MAX($A$4:A2983)+1,0)</f>
        <v>0</v>
      </c>
      <c r="B2984" s="44">
        <v>2981</v>
      </c>
      <c r="C2984" s="44" t="str">
        <f>IF(E2984="","",IF(COUNTIF($G$4:G2984,G2984)=1,MAX($C$4:C2983)+1,""))</f>
        <v/>
      </c>
      <c r="D2984" s="44">
        <v>2981</v>
      </c>
    </row>
    <row r="2985" spans="1:4" x14ac:dyDescent="0.25">
      <c r="A2985" s="44">
        <f>IF(IF(Helper_2!$C$3&lt;&gt;"",COUNTIF(G2985:H2985,"*"&amp;Helper_2!$C$3&amp;"*"),0)&gt;0,MAX($A$4:A2984)+1,0)</f>
        <v>0</v>
      </c>
      <c r="B2985" s="44">
        <v>2982</v>
      </c>
      <c r="C2985" s="44" t="str">
        <f>IF(E2985="","",IF(COUNTIF($G$4:G2985,G2985)=1,MAX($C$4:C2984)+1,""))</f>
        <v/>
      </c>
      <c r="D2985" s="44">
        <v>2982</v>
      </c>
    </row>
    <row r="2986" spans="1:4" x14ac:dyDescent="0.25">
      <c r="A2986" s="44">
        <f>IF(IF(Helper_2!$C$3&lt;&gt;"",COUNTIF(G2986:H2986,"*"&amp;Helper_2!$C$3&amp;"*"),0)&gt;0,MAX($A$4:A2985)+1,0)</f>
        <v>0</v>
      </c>
      <c r="B2986" s="44">
        <v>2983</v>
      </c>
      <c r="C2986" s="44" t="str">
        <f>IF(E2986="","",IF(COUNTIF($G$4:G2986,G2986)=1,MAX($C$4:C2985)+1,""))</f>
        <v/>
      </c>
      <c r="D2986" s="44">
        <v>2983</v>
      </c>
    </row>
    <row r="2987" spans="1:4" x14ac:dyDescent="0.25">
      <c r="A2987" s="44">
        <f>IF(IF(Helper_2!$C$3&lt;&gt;"",COUNTIF(G2987:H2987,"*"&amp;Helper_2!$C$3&amp;"*"),0)&gt;0,MAX($A$4:A2986)+1,0)</f>
        <v>0</v>
      </c>
      <c r="B2987" s="44">
        <v>2984</v>
      </c>
      <c r="C2987" s="44" t="str">
        <f>IF(E2987="","",IF(COUNTIF($G$4:G2987,G2987)=1,MAX($C$4:C2986)+1,""))</f>
        <v/>
      </c>
      <c r="D2987" s="44">
        <v>2984</v>
      </c>
    </row>
    <row r="2988" spans="1:4" x14ac:dyDescent="0.25">
      <c r="A2988" s="44">
        <f>IF(IF(Helper_2!$C$3&lt;&gt;"",COUNTIF(G2988:H2988,"*"&amp;Helper_2!$C$3&amp;"*"),0)&gt;0,MAX($A$4:A2987)+1,0)</f>
        <v>0</v>
      </c>
      <c r="B2988" s="44">
        <v>2985</v>
      </c>
      <c r="C2988" s="44" t="str">
        <f>IF(E2988="","",IF(COUNTIF($G$4:G2988,G2988)=1,MAX($C$4:C2987)+1,""))</f>
        <v/>
      </c>
      <c r="D2988" s="44">
        <v>2985</v>
      </c>
    </row>
    <row r="2989" spans="1:4" x14ac:dyDescent="0.25">
      <c r="A2989" s="44">
        <f>IF(IF(Helper_2!$C$3&lt;&gt;"",COUNTIF(G2989:H2989,"*"&amp;Helper_2!$C$3&amp;"*"),0)&gt;0,MAX($A$4:A2988)+1,0)</f>
        <v>0</v>
      </c>
      <c r="B2989" s="44">
        <v>2986</v>
      </c>
      <c r="C2989" s="44" t="str">
        <f>IF(E2989="","",IF(COUNTIF($G$4:G2989,G2989)=1,MAX($C$4:C2988)+1,""))</f>
        <v/>
      </c>
      <c r="D2989" s="44">
        <v>2986</v>
      </c>
    </row>
    <row r="2990" spans="1:4" x14ac:dyDescent="0.25">
      <c r="A2990" s="44">
        <f>IF(IF(Helper_2!$C$3&lt;&gt;"",COUNTIF(G2990:H2990,"*"&amp;Helper_2!$C$3&amp;"*"),0)&gt;0,MAX($A$4:A2989)+1,0)</f>
        <v>0</v>
      </c>
      <c r="B2990" s="44">
        <v>2987</v>
      </c>
      <c r="C2990" s="44" t="str">
        <f>IF(E2990="","",IF(COUNTIF($G$4:G2990,G2990)=1,MAX($C$4:C2989)+1,""))</f>
        <v/>
      </c>
      <c r="D2990" s="44">
        <v>2987</v>
      </c>
    </row>
    <row r="2991" spans="1:4" x14ac:dyDescent="0.25">
      <c r="A2991" s="44">
        <f>IF(IF(Helper_2!$C$3&lt;&gt;"",COUNTIF(G2991:H2991,"*"&amp;Helper_2!$C$3&amp;"*"),0)&gt;0,MAX($A$4:A2990)+1,0)</f>
        <v>0</v>
      </c>
      <c r="B2991" s="44">
        <v>2988</v>
      </c>
      <c r="C2991" s="44" t="str">
        <f>IF(E2991="","",IF(COUNTIF($G$4:G2991,G2991)=1,MAX($C$4:C2990)+1,""))</f>
        <v/>
      </c>
      <c r="D2991" s="44">
        <v>2988</v>
      </c>
    </row>
    <row r="2992" spans="1:4" x14ac:dyDescent="0.25">
      <c r="A2992" s="44">
        <f>IF(IF(Helper_2!$C$3&lt;&gt;"",COUNTIF(G2992:H2992,"*"&amp;Helper_2!$C$3&amp;"*"),0)&gt;0,MAX($A$4:A2991)+1,0)</f>
        <v>0</v>
      </c>
      <c r="B2992" s="44">
        <v>2989</v>
      </c>
      <c r="C2992" s="44" t="str">
        <f>IF(E2992="","",IF(COUNTIF($G$4:G2992,G2992)=1,MAX($C$4:C2991)+1,""))</f>
        <v/>
      </c>
      <c r="D2992" s="44">
        <v>2989</v>
      </c>
    </row>
    <row r="2993" spans="1:4" x14ac:dyDescent="0.25">
      <c r="A2993" s="44">
        <f>IF(IF(Helper_2!$C$3&lt;&gt;"",COUNTIF(G2993:H2993,"*"&amp;Helper_2!$C$3&amp;"*"),0)&gt;0,MAX($A$4:A2992)+1,0)</f>
        <v>0</v>
      </c>
      <c r="B2993" s="44">
        <v>2990</v>
      </c>
      <c r="C2993" s="44" t="str">
        <f>IF(E2993="","",IF(COUNTIF($G$4:G2993,G2993)=1,MAX($C$4:C2992)+1,""))</f>
        <v/>
      </c>
      <c r="D2993" s="44">
        <v>2990</v>
      </c>
    </row>
    <row r="2994" spans="1:4" x14ac:dyDescent="0.25">
      <c r="A2994" s="44">
        <f>IF(IF(Helper_2!$C$3&lt;&gt;"",COUNTIF(G2994:H2994,"*"&amp;Helper_2!$C$3&amp;"*"),0)&gt;0,MAX($A$4:A2993)+1,0)</f>
        <v>0</v>
      </c>
      <c r="B2994" s="44">
        <v>2991</v>
      </c>
      <c r="C2994" s="44" t="str">
        <f>IF(E2994="","",IF(COUNTIF($G$4:G2994,G2994)=1,MAX($C$4:C2993)+1,""))</f>
        <v/>
      </c>
      <c r="D2994" s="44">
        <v>2991</v>
      </c>
    </row>
    <row r="2995" spans="1:4" x14ac:dyDescent="0.25">
      <c r="A2995" s="44">
        <f>IF(IF(Helper_2!$C$3&lt;&gt;"",COUNTIF(G2995:H2995,"*"&amp;Helper_2!$C$3&amp;"*"),0)&gt;0,MAX($A$4:A2994)+1,0)</f>
        <v>0</v>
      </c>
      <c r="B2995" s="44">
        <v>2992</v>
      </c>
      <c r="C2995" s="44" t="str">
        <f>IF(E2995="","",IF(COUNTIF($G$4:G2995,G2995)=1,MAX($C$4:C2994)+1,""))</f>
        <v/>
      </c>
      <c r="D2995" s="44">
        <v>2992</v>
      </c>
    </row>
    <row r="2996" spans="1:4" x14ac:dyDescent="0.25">
      <c r="A2996" s="44">
        <f>IF(IF(Helper_2!$C$3&lt;&gt;"",COUNTIF(G2996:H2996,"*"&amp;Helper_2!$C$3&amp;"*"),0)&gt;0,MAX($A$4:A2995)+1,0)</f>
        <v>0</v>
      </c>
      <c r="B2996" s="44">
        <v>2993</v>
      </c>
      <c r="C2996" s="44" t="str">
        <f>IF(E2996="","",IF(COUNTIF($G$4:G2996,G2996)=1,MAX($C$4:C2995)+1,""))</f>
        <v/>
      </c>
      <c r="D2996" s="44">
        <v>2993</v>
      </c>
    </row>
    <row r="2997" spans="1:4" x14ac:dyDescent="0.25">
      <c r="A2997" s="44">
        <f>IF(IF(Helper_2!$C$3&lt;&gt;"",COUNTIF(G2997:H2997,"*"&amp;Helper_2!$C$3&amp;"*"),0)&gt;0,MAX($A$4:A2996)+1,0)</f>
        <v>0</v>
      </c>
      <c r="B2997" s="44">
        <v>2994</v>
      </c>
      <c r="C2997" s="44" t="str">
        <f>IF(E2997="","",IF(COUNTIF($G$4:G2997,G2997)=1,MAX($C$4:C2996)+1,""))</f>
        <v/>
      </c>
      <c r="D2997" s="44">
        <v>2994</v>
      </c>
    </row>
    <row r="2998" spans="1:4" x14ac:dyDescent="0.25">
      <c r="A2998" s="44">
        <f>IF(IF(Helper_2!$C$3&lt;&gt;"",COUNTIF(G2998:H2998,"*"&amp;Helper_2!$C$3&amp;"*"),0)&gt;0,MAX($A$4:A2997)+1,0)</f>
        <v>0</v>
      </c>
      <c r="B2998" s="44">
        <v>2995</v>
      </c>
      <c r="C2998" s="44" t="str">
        <f>IF(E2998="","",IF(COUNTIF($G$4:G2998,G2998)=1,MAX($C$4:C2997)+1,""))</f>
        <v/>
      </c>
      <c r="D2998" s="44">
        <v>2995</v>
      </c>
    </row>
    <row r="2999" spans="1:4" x14ac:dyDescent="0.25">
      <c r="A2999" s="44">
        <f>IF(IF(Helper_2!$C$3&lt;&gt;"",COUNTIF(G2999:H2999,"*"&amp;Helper_2!$C$3&amp;"*"),0)&gt;0,MAX($A$4:A2998)+1,0)</f>
        <v>0</v>
      </c>
      <c r="B2999" s="44">
        <v>2996</v>
      </c>
      <c r="C2999" s="44" t="str">
        <f>IF(E2999="","",IF(COUNTIF($G$4:G2999,G2999)=1,MAX($C$4:C2998)+1,""))</f>
        <v/>
      </c>
      <c r="D2999" s="44">
        <v>2996</v>
      </c>
    </row>
    <row r="3000" spans="1:4" x14ac:dyDescent="0.25">
      <c r="A3000" s="44">
        <f>IF(IF(Helper_2!$C$3&lt;&gt;"",COUNTIF(G3000:H3000,"*"&amp;Helper_2!$C$3&amp;"*"),0)&gt;0,MAX($A$4:A2999)+1,0)</f>
        <v>0</v>
      </c>
      <c r="B3000" s="44">
        <v>2997</v>
      </c>
      <c r="C3000" s="44" t="str">
        <f>IF(E3000="","",IF(COUNTIF($G$4:G3000,G3000)=1,MAX($C$4:C2999)+1,""))</f>
        <v/>
      </c>
      <c r="D3000" s="44">
        <v>2997</v>
      </c>
    </row>
    <row r="3001" spans="1:4" x14ac:dyDescent="0.25">
      <c r="A3001" s="44">
        <f>IF(IF(Helper_2!$C$3&lt;&gt;"",COUNTIF(G3001:H3001,"*"&amp;Helper_2!$C$3&amp;"*"),0)&gt;0,MAX($A$4:A3000)+1,0)</f>
        <v>0</v>
      </c>
      <c r="B3001" s="44">
        <v>2998</v>
      </c>
      <c r="C3001" s="44" t="str">
        <f>IF(E3001="","",IF(COUNTIF($G$4:G3001,G3001)=1,MAX($C$4:C3000)+1,""))</f>
        <v/>
      </c>
      <c r="D3001" s="44">
        <v>2998</v>
      </c>
    </row>
    <row r="3002" spans="1:4" x14ac:dyDescent="0.25">
      <c r="A3002" s="44">
        <f>IF(IF(Helper_2!$C$3&lt;&gt;"",COUNTIF(G3002:H3002,"*"&amp;Helper_2!$C$3&amp;"*"),0)&gt;0,MAX($A$4:A3001)+1,0)</f>
        <v>0</v>
      </c>
      <c r="B3002" s="44">
        <v>2999</v>
      </c>
      <c r="C3002" s="44" t="str">
        <f>IF(E3002="","",IF(COUNTIF($G$4:G3002,G3002)=1,MAX($C$4:C3001)+1,""))</f>
        <v/>
      </c>
      <c r="D3002" s="44">
        <v>2999</v>
      </c>
    </row>
    <row r="3003" spans="1:4" x14ac:dyDescent="0.25">
      <c r="A3003" s="44">
        <f>IF(IF(Helper_2!$C$3&lt;&gt;"",COUNTIF(G3003:H3003,"*"&amp;Helper_2!$C$3&amp;"*"),0)&gt;0,MAX($A$4:A3002)+1,0)</f>
        <v>0</v>
      </c>
      <c r="B3003" s="44">
        <v>3000</v>
      </c>
      <c r="C3003" s="44" t="str">
        <f>IF(E3003="","",IF(COUNTIF($G$4:G3003,G3003)=1,MAX($C$4:C3002)+1,""))</f>
        <v/>
      </c>
      <c r="D3003" s="44">
        <v>3000</v>
      </c>
    </row>
  </sheetData>
  <autoFilter ref="A3:S3003" xr:uid="{2E33F391-62B1-4C88-BE0D-D6DFA7746F2A}"/>
  <mergeCells count="2">
    <mergeCell ref="B1:D1"/>
    <mergeCell ref="A2:D2"/>
  </mergeCells>
  <pageMargins left="0.3" right="0.3" top="0.5" bottom="0.5" header="0.5" footer="0.5"/>
  <pageSetup paperSize="5"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8CBF-FD3F-46D7-BA39-58AF585839E8}">
  <sheetPr codeName="Sheet11">
    <tabColor rgb="FFFF0000"/>
    <pageSetUpPr autoPageBreaks="0"/>
  </sheetPr>
  <dimension ref="A1:P35"/>
  <sheetViews>
    <sheetView workbookViewId="0">
      <selection activeCell="C16" sqref="C16"/>
    </sheetView>
  </sheetViews>
  <sheetFormatPr defaultColWidth="8.85546875" defaultRowHeight="15" x14ac:dyDescent="0.25"/>
  <cols>
    <col min="1" max="1" width="6.28515625" style="4" customWidth="1"/>
    <col min="2" max="2" width="14.85546875" style="7" customWidth="1"/>
    <col min="3" max="3" width="5.140625" style="4" customWidth="1"/>
    <col min="4" max="4" width="48" style="5" bestFit="1" customWidth="1"/>
    <col min="5" max="5" width="19.28515625" style="5" customWidth="1"/>
    <col min="6" max="7" width="18.140625" style="4" customWidth="1"/>
    <col min="8" max="8" width="71.7109375" style="5" customWidth="1"/>
    <col min="9" max="9" width="8.85546875" style="4"/>
    <col min="17" max="17" width="8.85546875" style="4"/>
    <col min="18" max="18" width="26.7109375" style="4" customWidth="1"/>
    <col min="19" max="16384" width="8.85546875" style="4"/>
  </cols>
  <sheetData>
    <row r="1" spans="1:8" x14ac:dyDescent="0.25">
      <c r="D1" s="7"/>
      <c r="E1" s="7"/>
    </row>
    <row r="3" spans="1:8" ht="39" customHeight="1" x14ac:dyDescent="0.25">
      <c r="B3" s="7" t="s">
        <v>1031</v>
      </c>
      <c r="D3" s="6" t="s">
        <v>1032</v>
      </c>
      <c r="E3" s="6" t="s">
        <v>6</v>
      </c>
      <c r="F3" s="6" t="s">
        <v>1033</v>
      </c>
      <c r="G3" s="6" t="s">
        <v>1034</v>
      </c>
      <c r="H3" s="6" t="s">
        <v>1035</v>
      </c>
    </row>
    <row r="4" spans="1:8" s="4" customFormat="1" x14ac:dyDescent="0.25">
      <c r="B4" s="7"/>
      <c r="D4" s="46" t="s">
        <v>1032</v>
      </c>
      <c r="E4" s="17"/>
      <c r="F4" s="17"/>
      <c r="G4" s="17"/>
      <c r="H4" s="17"/>
    </row>
    <row r="5" spans="1:8" x14ac:dyDescent="0.25">
      <c r="A5" s="4">
        <v>1</v>
      </c>
      <c r="B5" s="7" t="str">
        <f>IFERROR(VLOOKUP(A5,ActiveConsumptiveDiversions!$A$4:$B$3002,2,0),"")</f>
        <v/>
      </c>
      <c r="C5" s="4" t="str">
        <f>IF(D6&lt;&gt;"",1,"")</f>
        <v/>
      </c>
      <c r="D5" s="5" t="str">
        <f>IF(B5="","Please Select a Permit/Registration ID first.",IFERROR(VLOOKUP($B5,ActiveConsumptiveDiversions!$B$4:$U$3005,16,0),"Please select your Permit or Registration number first."))</f>
        <v>Please Select a Permit/Registration ID first.</v>
      </c>
      <c r="E5" s="5" t="str">
        <f>IF(B5="","",IFERROR(VLOOKUP($B5,ActiveConsumptiveDiversions!$B$4:$U$3002,17,0),""))</f>
        <v/>
      </c>
      <c r="F5" s="4" t="str">
        <f>IF(B5="","",IF(IFERROR(VLOOKUP($B5,ActiveConsumptiveDiversions!$B$4:$U$3002,20,0),"")="","Not Available",IFERROR(VLOOKUP($B5,ActiveConsumptiveDiversions!$B$4:$U$3002,20,0),"")))</f>
        <v/>
      </c>
      <c r="G5" s="4" t="str">
        <f>IFERROR(VLOOKUP($B5,ActiveConsumptiveDiversions!$B$4:$U$3002,5,0),"")</f>
        <v/>
      </c>
      <c r="H5" s="21" t="str">
        <f>UPPER(IFERROR(IF(VLOOKUP($B5,ActiveConsumptiveDiversions!$B$4:$U$3002,18,0)&lt;&gt;"",VLOOKUP($B5,ActiveConsumptiveDiversions!$B$4:$U$3002,18,0),"Description is not available"),""))</f>
        <v/>
      </c>
    </row>
    <row r="6" spans="1:8" x14ac:dyDescent="0.25">
      <c r="A6" s="4">
        <f>A5+1</f>
        <v>2</v>
      </c>
      <c r="B6" s="7" t="str">
        <f>IFERROR(VLOOKUP(A6,ActiveConsumptiveDiversions!$A$4:$B$3002,2,0),"")</f>
        <v/>
      </c>
      <c r="C6" s="4" t="str">
        <f>IF(D6&lt;&gt;"",C3+1,"")</f>
        <v/>
      </c>
      <c r="D6" s="5" t="str">
        <f>IF(B6="","",IFERROR(VLOOKUP($B6,ActiveConsumptiveDiversions!$B$4:$U$3005,16,0),""))</f>
        <v/>
      </c>
      <c r="E6" s="5" t="str">
        <f>IF(B6="","",IFERROR(VLOOKUP($B6,ActiveConsumptiveDiversions!$B$4:$U$3002,17,0),""))</f>
        <v/>
      </c>
      <c r="F6" s="4" t="str">
        <f>IF(B6="","",IF(IFERROR(VLOOKUP($B6,ActiveConsumptiveDiversions!$B$4:$U$3002,20,0),"")="","Not Available",IFERROR(VLOOKUP($B6,ActiveConsumptiveDiversions!$B$4:$U$3002,20,0),"")))</f>
        <v/>
      </c>
      <c r="G6" s="4" t="str">
        <f>IFERROR(VLOOKUP($B6,ActiveConsumptiveDiversions!$B$4:$U$3002,5,0),"")</f>
        <v/>
      </c>
      <c r="H6" s="21" t="str">
        <f>UPPER(IFERROR(IF(VLOOKUP($B6,ActiveConsumptiveDiversions!$B$4:$U$3002,18,0)&lt;&gt;"",VLOOKUP($B6,ActiveConsumptiveDiversions!$B$4:$U$3002,18,0),"Description is not available"),""))</f>
        <v/>
      </c>
    </row>
    <row r="7" spans="1:8" x14ac:dyDescent="0.25">
      <c r="A7" s="4">
        <f t="shared" ref="A7:A35" si="0">A6+1</f>
        <v>3</v>
      </c>
      <c r="B7" s="7" t="str">
        <f>IFERROR(VLOOKUP(A7,ActiveConsumptiveDiversions!$A$4:$B$3002,2,0),"")</f>
        <v/>
      </c>
      <c r="C7" s="4" t="str">
        <f>IF(D7&lt;&gt;"",C5+1,"")</f>
        <v/>
      </c>
      <c r="D7" s="5" t="str">
        <f>IF(B7="","",IFERROR(VLOOKUP($B7,ActiveConsumptiveDiversions!$B$4:$U$3005,16,0),""))</f>
        <v/>
      </c>
      <c r="E7" s="5" t="str">
        <f>IF(B7="","",IFERROR(VLOOKUP($B7,ActiveConsumptiveDiversions!$B$4:$U$3002,17,0),""))</f>
        <v/>
      </c>
      <c r="F7" s="4" t="str">
        <f>IF(B7="","",IF(IFERROR(VLOOKUP($B7,ActiveConsumptiveDiversions!$B$4:$U$3002,20,0),"")="","Not Available",IFERROR(VLOOKUP($B7,ActiveConsumptiveDiversions!$B$4:$U$3002,20,0),"")))</f>
        <v/>
      </c>
      <c r="G7" s="4" t="str">
        <f>IFERROR(VLOOKUP($B7,ActiveConsumptiveDiversions!$B$4:$U$3002,5,0),"")</f>
        <v/>
      </c>
      <c r="H7" s="21" t="str">
        <f>UPPER(IFERROR(IF(VLOOKUP($B7,ActiveConsumptiveDiversions!$B$4:$U$3002,18,0)&lt;&gt;"",VLOOKUP($B7,ActiveConsumptiveDiversions!$B$4:$U$3002,18,0),"Description is not available"),""))</f>
        <v/>
      </c>
    </row>
    <row r="8" spans="1:8" x14ac:dyDescent="0.25">
      <c r="A8" s="4">
        <f t="shared" si="0"/>
        <v>4</v>
      </c>
      <c r="B8" s="7" t="str">
        <f>IFERROR(VLOOKUP(A8,ActiveConsumptiveDiversions!$A$4:$B$3002,2,0),"")</f>
        <v/>
      </c>
      <c r="C8" s="4" t="str">
        <f t="shared" ref="C8:C35" si="1">IF(D8&lt;&gt;"",C7+1,"")</f>
        <v/>
      </c>
      <c r="D8" s="5" t="str">
        <f>IF(B8="","",IFERROR(VLOOKUP($B8,ActiveConsumptiveDiversions!$B$4:$U$3005,16,0),""))</f>
        <v/>
      </c>
      <c r="E8" s="5" t="str">
        <f>IF(B8="","",IFERROR(VLOOKUP($B8,ActiveConsumptiveDiversions!$B$4:$U$3002,17,0),""))</f>
        <v/>
      </c>
      <c r="F8" s="4" t="str">
        <f>IF(B8="","",IF(IFERROR(VLOOKUP($B8,ActiveConsumptiveDiversions!$B$4:$U$3002,20,0),"")="","Not Available",IFERROR(VLOOKUP($B8,ActiveConsumptiveDiversions!$B$4:$U$3002,20,0),"")))</f>
        <v/>
      </c>
      <c r="G8" s="4" t="str">
        <f>IFERROR(VLOOKUP($B8,ActiveConsumptiveDiversions!$B$4:$U$3002,5,0),"")</f>
        <v/>
      </c>
      <c r="H8" s="21" t="str">
        <f>UPPER(IFERROR(IF(VLOOKUP($B8,ActiveConsumptiveDiversions!$B$4:$U$3002,18,0)&lt;&gt;"",VLOOKUP($B8,ActiveConsumptiveDiversions!$B$4:$U$3002,18,0),"Description is not available"),""))</f>
        <v/>
      </c>
    </row>
    <row r="9" spans="1:8" x14ac:dyDescent="0.25">
      <c r="A9" s="4">
        <f t="shared" si="0"/>
        <v>5</v>
      </c>
      <c r="B9" s="7" t="str">
        <f>IFERROR(VLOOKUP(A9,ActiveConsumptiveDiversions!$A$4:$B$3002,2,0),"")</f>
        <v/>
      </c>
      <c r="C9" s="4" t="str">
        <f t="shared" si="1"/>
        <v/>
      </c>
      <c r="D9" s="5" t="str">
        <f>IF(B9="","",IFERROR(VLOOKUP($B9,ActiveConsumptiveDiversions!$B$4:$U$3005,16,0),""))</f>
        <v/>
      </c>
      <c r="E9" s="5" t="str">
        <f>IF(B9="","",IFERROR(VLOOKUP($B9,ActiveConsumptiveDiversions!$B$4:$U$3002,17,0),""))</f>
        <v/>
      </c>
      <c r="F9" s="4" t="str">
        <f>IF(B9="","",IF(IFERROR(VLOOKUP($B9,ActiveConsumptiveDiversions!$B$4:$U$3002,20,0),"")="","Not Available",IFERROR(VLOOKUP($B9,ActiveConsumptiveDiversions!$B$4:$U$3002,20,0),"")))</f>
        <v/>
      </c>
      <c r="G9" s="4" t="str">
        <f>IFERROR(VLOOKUP($B9,ActiveConsumptiveDiversions!$B$4:$U$3002,5,0),"")</f>
        <v/>
      </c>
      <c r="H9" s="21" t="str">
        <f>UPPER(IFERROR(IF(VLOOKUP($B9,ActiveConsumptiveDiversions!$B$4:$U$3002,18,0)&lt;&gt;"",VLOOKUP($B9,ActiveConsumptiveDiversions!$B$4:$U$3002,18,0),"Description is not available"),""))</f>
        <v/>
      </c>
    </row>
    <row r="10" spans="1:8" x14ac:dyDescent="0.25">
      <c r="A10" s="4">
        <f t="shared" si="0"/>
        <v>6</v>
      </c>
      <c r="B10" s="7" t="str">
        <f>IFERROR(VLOOKUP(A10,ActiveConsumptiveDiversions!$A$4:$B$3002,2,0),"")</f>
        <v/>
      </c>
      <c r="C10" s="4" t="str">
        <f t="shared" si="1"/>
        <v/>
      </c>
      <c r="D10" s="5" t="str">
        <f>IF(B10="","",IFERROR(VLOOKUP($B10,ActiveConsumptiveDiversions!$B$4:$U$3005,16,0),""))</f>
        <v/>
      </c>
      <c r="E10" s="5" t="str">
        <f>IF(B10="","",IFERROR(VLOOKUP($B10,ActiveConsumptiveDiversions!$B$4:$U$3002,17,0),""))</f>
        <v/>
      </c>
      <c r="F10" s="4" t="str">
        <f>IF(B10="","",IF(IFERROR(VLOOKUP($B10,ActiveConsumptiveDiversions!$B$4:$U$3002,20,0),"")="","Not Available",IFERROR(VLOOKUP($B10,ActiveConsumptiveDiversions!$B$4:$U$3002,20,0),"")))</f>
        <v/>
      </c>
      <c r="G10" s="4" t="str">
        <f>IFERROR(VLOOKUP($B10,ActiveConsumptiveDiversions!$B$4:$U$3002,5,0),"")</f>
        <v/>
      </c>
      <c r="H10" s="21" t="str">
        <f>UPPER(IFERROR(IF(VLOOKUP($B10,ActiveConsumptiveDiversions!$B$4:$U$3002,18,0)&lt;&gt;"",VLOOKUP($B10,ActiveConsumptiveDiversions!$B$4:$U$3002,18,0),"Description is not available"),""))</f>
        <v/>
      </c>
    </row>
    <row r="11" spans="1:8" x14ac:dyDescent="0.25">
      <c r="A11" s="4">
        <f t="shared" si="0"/>
        <v>7</v>
      </c>
      <c r="B11" s="7" t="str">
        <f>IFERROR(VLOOKUP(A11,ActiveConsumptiveDiversions!$A$4:$B$3002,2,0),"")</f>
        <v/>
      </c>
      <c r="C11" s="4" t="str">
        <f t="shared" si="1"/>
        <v/>
      </c>
      <c r="D11" s="5" t="str">
        <f>IF(B11="","",IFERROR(VLOOKUP($B11,ActiveConsumptiveDiversions!$B$4:$U$3005,16,0),""))</f>
        <v/>
      </c>
      <c r="E11" s="5" t="str">
        <f>IF(B11="","",IFERROR(VLOOKUP($B11,ActiveConsumptiveDiversions!$B$4:$U$3002,17,0),""))</f>
        <v/>
      </c>
      <c r="F11" s="4" t="str">
        <f>IF(B11="","",IF(IFERROR(VLOOKUP($B11,ActiveConsumptiveDiversions!$B$4:$U$3002,20,0),"")="","Not Available",IFERROR(VLOOKUP($B11,ActiveConsumptiveDiversions!$B$4:$U$3002,20,0),"")))</f>
        <v/>
      </c>
      <c r="G11" s="4" t="str">
        <f>IFERROR(VLOOKUP($B11,ActiveConsumptiveDiversions!$B$4:$U$3002,5,0),"")</f>
        <v/>
      </c>
      <c r="H11" s="21" t="str">
        <f>UPPER(IFERROR(IF(VLOOKUP($B11,ActiveConsumptiveDiversions!$B$4:$U$3002,18,0)&lt;&gt;"",VLOOKUP($B11,ActiveConsumptiveDiversions!$B$4:$U$3002,18,0),"Description is not available"),""))</f>
        <v/>
      </c>
    </row>
    <row r="12" spans="1:8" x14ac:dyDescent="0.25">
      <c r="A12" s="4">
        <f t="shared" si="0"/>
        <v>8</v>
      </c>
      <c r="B12" s="7" t="str">
        <f>IFERROR(VLOOKUP(A12,ActiveConsumptiveDiversions!$A$4:$B$3002,2,0),"")</f>
        <v/>
      </c>
      <c r="C12" s="4" t="str">
        <f t="shared" si="1"/>
        <v/>
      </c>
      <c r="D12" s="5" t="str">
        <f>IF(B12="","",IFERROR(VLOOKUP($B12,ActiveConsumptiveDiversions!$B$4:$U$3005,16,0),""))</f>
        <v/>
      </c>
      <c r="E12" s="5" t="str">
        <f>IF(B12="","",IFERROR(VLOOKUP($B12,ActiveConsumptiveDiversions!$B$4:$U$3002,17,0),""))</f>
        <v/>
      </c>
      <c r="F12" s="4" t="str">
        <f>IF(B12="","",IF(IFERROR(VLOOKUP($B12,ActiveConsumptiveDiversions!$B$4:$U$3002,20,0),"")="","Not Available",IFERROR(VLOOKUP($B12,ActiveConsumptiveDiversions!$B$4:$U$3002,20,0),"")))</f>
        <v/>
      </c>
      <c r="G12" s="4" t="str">
        <f>IFERROR(VLOOKUP($B12,ActiveConsumptiveDiversions!$B$4:$U$3002,5,0),"")</f>
        <v/>
      </c>
      <c r="H12" s="21" t="str">
        <f>UPPER(IFERROR(IF(VLOOKUP($B12,ActiveConsumptiveDiversions!$B$4:$U$3002,18,0)&lt;&gt;"",VLOOKUP($B12,ActiveConsumptiveDiversions!$B$4:$U$3002,18,0),"Description is not available"),""))</f>
        <v/>
      </c>
    </row>
    <row r="13" spans="1:8" x14ac:dyDescent="0.25">
      <c r="A13" s="4">
        <f t="shared" si="0"/>
        <v>9</v>
      </c>
      <c r="B13" s="7" t="str">
        <f>IFERROR(VLOOKUP(A13,ActiveConsumptiveDiversions!$A$4:$B$3002,2,0),"")</f>
        <v/>
      </c>
      <c r="C13" s="4" t="str">
        <f t="shared" si="1"/>
        <v/>
      </c>
      <c r="D13" s="5" t="str">
        <f>IF(B13="","",IFERROR(VLOOKUP($B13,ActiveConsumptiveDiversions!$B$4:$U$3005,16,0),""))</f>
        <v/>
      </c>
      <c r="E13" s="5" t="str">
        <f>IF(B13="","",IFERROR(VLOOKUP($B13,ActiveConsumptiveDiversions!$B$4:$U$3002,17,0),""))</f>
        <v/>
      </c>
      <c r="F13" s="4" t="str">
        <f>IF(B13="","",IF(IFERROR(VLOOKUP($B13,ActiveConsumptiveDiversions!$B$4:$U$3002,20,0),"")="","Not Available",IFERROR(VLOOKUP($B13,ActiveConsumptiveDiversions!$B$4:$U$3002,20,0),"")))</f>
        <v/>
      </c>
      <c r="G13" s="4" t="str">
        <f>IFERROR(VLOOKUP($B13,ActiveConsumptiveDiversions!$B$4:$U$3002,5,0),"")</f>
        <v/>
      </c>
      <c r="H13" s="21" t="str">
        <f>UPPER(IFERROR(IF(VLOOKUP($B13,ActiveConsumptiveDiversions!$B$4:$U$3002,18,0)&lt;&gt;"",VLOOKUP($B13,ActiveConsumptiveDiversions!$B$4:$U$3002,18,0),"Description is not available"),""))</f>
        <v/>
      </c>
    </row>
    <row r="14" spans="1:8" x14ac:dyDescent="0.25">
      <c r="A14" s="4">
        <f t="shared" si="0"/>
        <v>10</v>
      </c>
      <c r="B14" s="7" t="str">
        <f>IFERROR(VLOOKUP(A14,ActiveConsumptiveDiversions!$A$4:$B$3002,2,0),"")</f>
        <v/>
      </c>
      <c r="C14" s="4" t="str">
        <f t="shared" si="1"/>
        <v/>
      </c>
      <c r="D14" s="5" t="str">
        <f>IF(B14="","",IFERROR(VLOOKUP($B14,ActiveConsumptiveDiversions!$B$4:$U$3005,16,0),""))</f>
        <v/>
      </c>
      <c r="E14" s="5" t="str">
        <f>IF(B14="","",IFERROR(VLOOKUP($B14,ActiveConsumptiveDiversions!$B$4:$U$3002,17,0),""))</f>
        <v/>
      </c>
      <c r="F14" s="4" t="str">
        <f>IF(B14="","",IF(IFERROR(VLOOKUP($B14,ActiveConsumptiveDiversions!$B$4:$U$3002,20,0),"")="","Not Available",IFERROR(VLOOKUP($B14,ActiveConsumptiveDiversions!$B$4:$U$3002,20,0),"")))</f>
        <v/>
      </c>
      <c r="G14" s="4" t="str">
        <f>IFERROR(VLOOKUP($B14,ActiveConsumptiveDiversions!$B$4:$U$3002,5,0),"")</f>
        <v/>
      </c>
      <c r="H14" s="21" t="str">
        <f>UPPER(IFERROR(IF(VLOOKUP($B14,ActiveConsumptiveDiversions!$B$4:$U$3002,18,0)&lt;&gt;"",VLOOKUP($B14,ActiveConsumptiveDiversions!$B$4:$U$3002,18,0),"Description is not available"),""))</f>
        <v/>
      </c>
    </row>
    <row r="15" spans="1:8" x14ac:dyDescent="0.25">
      <c r="A15" s="4">
        <f t="shared" si="0"/>
        <v>11</v>
      </c>
      <c r="B15" s="7" t="str">
        <f>IFERROR(VLOOKUP(A15,ActiveConsumptiveDiversions!$A$4:$B$3002,2,0),"")</f>
        <v/>
      </c>
      <c r="C15" s="4" t="str">
        <f t="shared" si="1"/>
        <v/>
      </c>
      <c r="D15" s="5" t="str">
        <f>IF(B15="","",IFERROR(VLOOKUP($B15,ActiveConsumptiveDiversions!$B$4:$U$3005,16,0),""))</f>
        <v/>
      </c>
      <c r="E15" s="5" t="str">
        <f>IF(B15="","",IFERROR(VLOOKUP($B15,ActiveConsumptiveDiversions!$B$4:$U$3002,17,0),""))</f>
        <v/>
      </c>
      <c r="F15" s="4" t="str">
        <f>IF(B15="","",IF(IFERROR(VLOOKUP($B15,ActiveConsumptiveDiversions!$B$4:$U$3002,20,0),"")="","Not Available",IFERROR(VLOOKUP($B15,ActiveConsumptiveDiversions!$B$4:$U$3002,20,0),"")))</f>
        <v/>
      </c>
      <c r="G15" s="4" t="str">
        <f>IFERROR(VLOOKUP($B15,ActiveConsumptiveDiversions!$B$4:$U$3002,5,0),"")</f>
        <v/>
      </c>
      <c r="H15" s="21" t="str">
        <f>UPPER(IFERROR(IF(VLOOKUP($B15,ActiveConsumptiveDiversions!$B$4:$U$3002,18,0)&lt;&gt;"",VLOOKUP($B15,ActiveConsumptiveDiversions!$B$4:$U$3002,18,0),"Description is not available"),""))</f>
        <v/>
      </c>
    </row>
    <row r="16" spans="1:8" x14ac:dyDescent="0.25">
      <c r="A16" s="4">
        <f t="shared" si="0"/>
        <v>12</v>
      </c>
      <c r="B16" s="7" t="str">
        <f>IFERROR(VLOOKUP(A16,ActiveConsumptiveDiversions!$A$4:$B$3002,2,0),"")</f>
        <v/>
      </c>
      <c r="C16" s="4" t="str">
        <f t="shared" si="1"/>
        <v/>
      </c>
      <c r="D16" s="5" t="str">
        <f>IF(B16="","",IFERROR(VLOOKUP($B16,ActiveConsumptiveDiversions!$B$4:$U$3005,16,0),""))</f>
        <v/>
      </c>
      <c r="E16" s="5" t="str">
        <f>IF(B16="","",IFERROR(VLOOKUP($B16,ActiveConsumptiveDiversions!$B$4:$U$3002,17,0),""))</f>
        <v/>
      </c>
      <c r="F16" s="4" t="str">
        <f>IF(B16="","",IF(IFERROR(VLOOKUP($B16,ActiveConsumptiveDiversions!$B$4:$U$3002,20,0),"")="","Not Available",IFERROR(VLOOKUP($B16,ActiveConsumptiveDiversions!$B$4:$U$3002,20,0),"")))</f>
        <v/>
      </c>
      <c r="G16" s="4" t="str">
        <f>IFERROR(VLOOKUP($B16,ActiveConsumptiveDiversions!$B$4:$U$3002,5,0),"")</f>
        <v/>
      </c>
      <c r="H16" s="21" t="str">
        <f>UPPER(IFERROR(IF(VLOOKUP($B16,ActiveConsumptiveDiversions!$B$4:$U$3002,18,0)&lt;&gt;"",VLOOKUP($B16,ActiveConsumptiveDiversions!$B$4:$U$3002,18,0),"Description is not available"),""))</f>
        <v/>
      </c>
    </row>
    <row r="17" spans="1:8" x14ac:dyDescent="0.25">
      <c r="A17" s="4">
        <f t="shared" si="0"/>
        <v>13</v>
      </c>
      <c r="B17" s="7" t="str">
        <f>IFERROR(VLOOKUP(A17,ActiveConsumptiveDiversions!$A$4:$B$3002,2,0),"")</f>
        <v/>
      </c>
      <c r="C17" s="4" t="str">
        <f t="shared" si="1"/>
        <v/>
      </c>
      <c r="D17" s="5" t="str">
        <f>IF(B17="","",IFERROR(VLOOKUP($B17,ActiveConsumptiveDiversions!$B$4:$U$3005,16,0),""))</f>
        <v/>
      </c>
      <c r="E17" s="5" t="str">
        <f>IF(B17="","",IFERROR(VLOOKUP($B17,ActiveConsumptiveDiversions!$B$4:$U$3002,17,0),""))</f>
        <v/>
      </c>
      <c r="F17" s="4" t="str">
        <f>IF(B17="","",IF(IFERROR(VLOOKUP($B17,ActiveConsumptiveDiversions!$B$4:$U$3002,20,0),"")="","Not Available",IFERROR(VLOOKUP($B17,ActiveConsumptiveDiversions!$B$4:$U$3002,20,0),"")))</f>
        <v/>
      </c>
      <c r="G17" s="4" t="str">
        <f>IFERROR(VLOOKUP($B17,ActiveConsumptiveDiversions!$B$4:$U$3002,5,0),"")</f>
        <v/>
      </c>
      <c r="H17" s="21" t="str">
        <f>UPPER(IFERROR(IF(VLOOKUP($B17,ActiveConsumptiveDiversions!$B$4:$U$3002,18,0)&lt;&gt;"",VLOOKUP($B17,ActiveConsumptiveDiversions!$B$4:$U$3002,18,0),"Description is not available"),""))</f>
        <v/>
      </c>
    </row>
    <row r="18" spans="1:8" x14ac:dyDescent="0.25">
      <c r="A18" s="4">
        <f t="shared" si="0"/>
        <v>14</v>
      </c>
      <c r="B18" s="7" t="str">
        <f>IFERROR(VLOOKUP(A18,ActiveConsumptiveDiversions!$A$4:$B$3002,2,0),"")</f>
        <v/>
      </c>
      <c r="C18" s="4" t="str">
        <f t="shared" si="1"/>
        <v/>
      </c>
      <c r="D18" s="5" t="str">
        <f>IF(B18="","",IFERROR(VLOOKUP($B18,ActiveConsumptiveDiversions!$B$4:$U$3005,16,0),""))</f>
        <v/>
      </c>
      <c r="E18" s="5" t="str">
        <f>IF(B18="","",IFERROR(VLOOKUP($B18,ActiveConsumptiveDiversions!$B$4:$U$3002,17,0),""))</f>
        <v/>
      </c>
      <c r="F18" s="4" t="str">
        <f>IF(B18="","",IF(IFERROR(VLOOKUP($B18,ActiveConsumptiveDiversions!$B$4:$U$3002,20,0),"")="","Not Available",IFERROR(VLOOKUP($B18,ActiveConsumptiveDiversions!$B$4:$U$3002,20,0),"")))</f>
        <v/>
      </c>
      <c r="G18" s="4" t="str">
        <f>IFERROR(VLOOKUP($B18,ActiveConsumptiveDiversions!$B$4:$U$3002,5,0),"")</f>
        <v/>
      </c>
      <c r="H18" s="21" t="str">
        <f>UPPER(IFERROR(IF(VLOOKUP($B18,ActiveConsumptiveDiversions!$B$4:$U$3002,18,0)&lt;&gt;"",VLOOKUP($B18,ActiveConsumptiveDiversions!$B$4:$U$3002,18,0),"Description is not available"),""))</f>
        <v/>
      </c>
    </row>
    <row r="19" spans="1:8" x14ac:dyDescent="0.25">
      <c r="A19" s="4">
        <f t="shared" si="0"/>
        <v>15</v>
      </c>
      <c r="B19" s="7" t="str">
        <f>IFERROR(VLOOKUP(A19,ActiveConsumptiveDiversions!$A$4:$B$3002,2,0),"")</f>
        <v/>
      </c>
      <c r="C19" s="4" t="str">
        <f t="shared" si="1"/>
        <v/>
      </c>
      <c r="D19" s="5" t="str">
        <f>IF(B19="","",IFERROR(VLOOKUP($B19,ActiveConsumptiveDiversions!$B$4:$U$3005,16,0),""))</f>
        <v/>
      </c>
      <c r="E19" s="5" t="str">
        <f>IF(B19="","",IFERROR(VLOOKUP($B19,ActiveConsumptiveDiversions!$B$4:$U$3002,17,0),""))</f>
        <v/>
      </c>
      <c r="F19" s="4" t="str">
        <f>IF(B19="","",IF(IFERROR(VLOOKUP($B19,ActiveConsumptiveDiversions!$B$4:$U$3002,20,0),"")="","Not Available",IFERROR(VLOOKUP($B19,ActiveConsumptiveDiversions!$B$4:$U$3002,20,0),"")))</f>
        <v/>
      </c>
      <c r="G19" s="4" t="str">
        <f>IFERROR(VLOOKUP($B19,ActiveConsumptiveDiversions!$B$4:$U$3002,5,0),"")</f>
        <v/>
      </c>
      <c r="H19" s="21" t="str">
        <f>UPPER(IFERROR(IF(VLOOKUP($B19,ActiveConsumptiveDiversions!$B$4:$U$3002,18,0)&lt;&gt;"",VLOOKUP($B19,ActiveConsumptiveDiversions!$B$4:$U$3002,18,0),"Description is not available"),""))</f>
        <v/>
      </c>
    </row>
    <row r="20" spans="1:8" x14ac:dyDescent="0.25">
      <c r="A20" s="4">
        <f t="shared" si="0"/>
        <v>16</v>
      </c>
      <c r="B20" s="7" t="str">
        <f>IFERROR(VLOOKUP(A20,ActiveConsumptiveDiversions!$A$4:$B$3002,2,0),"")</f>
        <v/>
      </c>
      <c r="C20" s="4" t="str">
        <f t="shared" si="1"/>
        <v/>
      </c>
      <c r="D20" s="5" t="str">
        <f>IF(B20="","",IFERROR(VLOOKUP($B20,ActiveConsumptiveDiversions!$B$4:$U$3005,16,0),""))</f>
        <v/>
      </c>
      <c r="E20" s="5" t="str">
        <f>IF(B20="","",IFERROR(VLOOKUP($B20,ActiveConsumptiveDiversions!$B$4:$U$3002,17,0),""))</f>
        <v/>
      </c>
      <c r="F20" s="4" t="str">
        <f>IF(B20="","",IF(IFERROR(VLOOKUP($B20,ActiveConsumptiveDiversions!$B$4:$U$3002,20,0),"")="","Not Available",IFERROR(VLOOKUP($B20,ActiveConsumptiveDiversions!$B$4:$U$3002,20,0),"")))</f>
        <v/>
      </c>
      <c r="G20" s="4" t="str">
        <f>IFERROR(VLOOKUP($B20,ActiveConsumptiveDiversions!$B$4:$U$3002,5,0),"")</f>
        <v/>
      </c>
      <c r="H20" s="21" t="str">
        <f>UPPER(IFERROR(IF(VLOOKUP($B20,ActiveConsumptiveDiversions!$B$4:$U$3002,18,0)&lt;&gt;"",VLOOKUP($B20,ActiveConsumptiveDiversions!$B$4:$U$3002,18,0),"Description is not available"),""))</f>
        <v/>
      </c>
    </row>
    <row r="21" spans="1:8" x14ac:dyDescent="0.25">
      <c r="A21" s="4">
        <f t="shared" si="0"/>
        <v>17</v>
      </c>
      <c r="B21" s="7" t="str">
        <f>IFERROR(VLOOKUP(A21,ActiveConsumptiveDiversions!$A$4:$B$3002,2,0),"")</f>
        <v/>
      </c>
      <c r="C21" s="4" t="str">
        <f t="shared" si="1"/>
        <v/>
      </c>
      <c r="D21" s="5" t="str">
        <f>IF(B21="","",IFERROR(VLOOKUP($B21,ActiveConsumptiveDiversions!$B$4:$U$3005,16,0),""))</f>
        <v/>
      </c>
      <c r="E21" s="5" t="str">
        <f>IF(B21="","",IFERROR(VLOOKUP($B21,ActiveConsumptiveDiversions!$B$4:$U$3002,17,0),""))</f>
        <v/>
      </c>
      <c r="F21" s="4" t="str">
        <f>IF(B21="","",IF(IFERROR(VLOOKUP($B21,ActiveConsumptiveDiversions!$B$4:$U$3002,20,0),"")="","Not Available",IFERROR(VLOOKUP($B21,ActiveConsumptiveDiversions!$B$4:$U$3002,20,0),"")))</f>
        <v/>
      </c>
      <c r="G21" s="4" t="str">
        <f>IFERROR(VLOOKUP($B21,ActiveConsumptiveDiversions!$B$4:$U$3002,5,0),"")</f>
        <v/>
      </c>
      <c r="H21" s="21" t="str">
        <f>UPPER(IFERROR(IF(VLOOKUP($B21,ActiveConsumptiveDiversions!$B$4:$U$3002,18,0)&lt;&gt;"",VLOOKUP($B21,ActiveConsumptiveDiversions!$B$4:$U$3002,18,0),"Description is not available"),""))</f>
        <v/>
      </c>
    </row>
    <row r="22" spans="1:8" x14ac:dyDescent="0.25">
      <c r="A22" s="4">
        <f t="shared" si="0"/>
        <v>18</v>
      </c>
      <c r="B22" s="7" t="str">
        <f>IFERROR(VLOOKUP(A22,ActiveConsumptiveDiversions!$A$4:$B$3002,2,0),"")</f>
        <v/>
      </c>
      <c r="C22" s="4" t="str">
        <f t="shared" si="1"/>
        <v/>
      </c>
      <c r="D22" s="5" t="str">
        <f>IF(B22="","",IFERROR(VLOOKUP($B22,ActiveConsumptiveDiversions!$B$4:$U$3005,16,0),""))</f>
        <v/>
      </c>
      <c r="E22" s="5" t="str">
        <f>IF(B22="","",IFERROR(VLOOKUP($B22,ActiveConsumptiveDiversions!$B$4:$U$3002,17,0),""))</f>
        <v/>
      </c>
      <c r="F22" s="4" t="str">
        <f>IF(B22="","",IF(IFERROR(VLOOKUP($B22,ActiveConsumptiveDiversions!$B$4:$U$3002,20,0),"")="","Not Available",IFERROR(VLOOKUP($B22,ActiveConsumptiveDiversions!$B$4:$U$3002,20,0),"")))</f>
        <v/>
      </c>
      <c r="G22" s="4" t="str">
        <f>IFERROR(VLOOKUP($B22,ActiveConsumptiveDiversions!$B$4:$U$3002,5,0),"")</f>
        <v/>
      </c>
      <c r="H22" s="21" t="str">
        <f>UPPER(IFERROR(IF(VLOOKUP($B22,ActiveConsumptiveDiversions!$B$4:$U$3002,18,0)&lt;&gt;"",VLOOKUP($B22,ActiveConsumptiveDiversions!$B$4:$U$3002,18,0),"Description is not available"),""))</f>
        <v/>
      </c>
    </row>
    <row r="23" spans="1:8" x14ac:dyDescent="0.25">
      <c r="A23" s="4">
        <f t="shared" si="0"/>
        <v>19</v>
      </c>
      <c r="B23" s="7" t="str">
        <f>IFERROR(VLOOKUP(A23,ActiveConsumptiveDiversions!$A$4:$B$3002,2,0),"")</f>
        <v/>
      </c>
      <c r="C23" s="4" t="str">
        <f t="shared" si="1"/>
        <v/>
      </c>
      <c r="D23" s="5" t="str">
        <f>IF(B23="","",IFERROR(VLOOKUP($B23,ActiveConsumptiveDiversions!$B$4:$U$3005,16,0),""))</f>
        <v/>
      </c>
      <c r="E23" s="5" t="str">
        <f>IF(B23="","",IFERROR(VLOOKUP($B23,ActiveConsumptiveDiversions!$B$4:$U$3002,17,0),""))</f>
        <v/>
      </c>
      <c r="F23" s="4" t="str">
        <f>IF(B23="","",IF(IFERROR(VLOOKUP($B23,ActiveConsumptiveDiversions!$B$4:$U$3002,20,0),"")="","Not Available",IFERROR(VLOOKUP($B23,ActiveConsumptiveDiversions!$B$4:$U$3002,20,0),"")))</f>
        <v/>
      </c>
      <c r="G23" s="4" t="str">
        <f>IFERROR(VLOOKUP($B23,ActiveConsumptiveDiversions!$B$4:$U$3002,5,0),"")</f>
        <v/>
      </c>
      <c r="H23" s="21" t="str">
        <f>UPPER(IFERROR(IF(VLOOKUP($B23,ActiveConsumptiveDiversions!$B$4:$U$3002,18,0)&lt;&gt;"",VLOOKUP($B23,ActiveConsumptiveDiversions!$B$4:$U$3002,18,0),"Description is not available"),""))</f>
        <v/>
      </c>
    </row>
    <row r="24" spans="1:8" x14ac:dyDescent="0.25">
      <c r="A24" s="4">
        <f t="shared" si="0"/>
        <v>20</v>
      </c>
      <c r="B24" s="7" t="str">
        <f>IFERROR(VLOOKUP(A24,ActiveConsumptiveDiversions!$A$4:$B$3002,2,0),"")</f>
        <v/>
      </c>
      <c r="C24" s="4" t="str">
        <f t="shared" si="1"/>
        <v/>
      </c>
      <c r="D24" s="5" t="str">
        <f>IF(B24="","",IFERROR(VLOOKUP($B24,ActiveConsumptiveDiversions!$B$4:$U$3005,16,0),""))</f>
        <v/>
      </c>
      <c r="E24" s="5" t="str">
        <f>IF(B24="","",IFERROR(VLOOKUP($B24,ActiveConsumptiveDiversions!$B$4:$U$3002,17,0),""))</f>
        <v/>
      </c>
      <c r="F24" s="4" t="str">
        <f>IF(B24="","",IF(IFERROR(VLOOKUP($B24,ActiveConsumptiveDiversions!$B$4:$U$3002,20,0),"")="","Not Available",IFERROR(VLOOKUP($B24,ActiveConsumptiveDiversions!$B$4:$U$3002,20,0),"")))</f>
        <v/>
      </c>
      <c r="G24" s="4" t="str">
        <f>IFERROR(VLOOKUP($B24,ActiveConsumptiveDiversions!$B$4:$U$3002,5,0),"")</f>
        <v/>
      </c>
      <c r="H24" s="21" t="str">
        <f>UPPER(IFERROR(IF(VLOOKUP($B24,ActiveConsumptiveDiversions!$B$4:$U$3002,18,0)&lt;&gt;"",VLOOKUP($B24,ActiveConsumptiveDiversions!$B$4:$U$3002,18,0),"Description is not available"),""))</f>
        <v/>
      </c>
    </row>
    <row r="25" spans="1:8" x14ac:dyDescent="0.25">
      <c r="A25" s="4">
        <f t="shared" si="0"/>
        <v>21</v>
      </c>
      <c r="B25" s="7" t="str">
        <f>IFERROR(VLOOKUP(A25,ActiveConsumptiveDiversions!$A$4:$B$3002,2,0),"")</f>
        <v/>
      </c>
      <c r="C25" s="4" t="str">
        <f t="shared" si="1"/>
        <v/>
      </c>
      <c r="D25" s="5" t="str">
        <f>IF(B25="","",IFERROR(VLOOKUP($B25,ActiveConsumptiveDiversions!$B$4:$U$3005,16,0),""))</f>
        <v/>
      </c>
      <c r="E25" s="5" t="str">
        <f>IF(B25="","",IFERROR(VLOOKUP($B25,ActiveConsumptiveDiversions!$B$4:$U$3002,17,0),""))</f>
        <v/>
      </c>
      <c r="F25" s="4" t="str">
        <f>IF(B25="","",IF(IFERROR(VLOOKUP($B25,ActiveConsumptiveDiversions!$B$4:$U$3002,20,0),"")="","Not Available",IFERROR(VLOOKUP($B25,ActiveConsumptiveDiversions!$B$4:$U$3002,20,0),"")))</f>
        <v/>
      </c>
      <c r="G25" s="4" t="str">
        <f>IFERROR(VLOOKUP($B25,ActiveConsumptiveDiversions!$B$4:$U$3002,5,0),"")</f>
        <v/>
      </c>
      <c r="H25" s="21" t="str">
        <f>UPPER(IFERROR(IF(VLOOKUP($B25,ActiveConsumptiveDiversions!$B$4:$U$3002,18,0)&lt;&gt;"",VLOOKUP($B25,ActiveConsumptiveDiversions!$B$4:$U$3002,18,0),"Description is not available"),""))</f>
        <v/>
      </c>
    </row>
    <row r="26" spans="1:8" x14ac:dyDescent="0.25">
      <c r="A26" s="4">
        <f t="shared" si="0"/>
        <v>22</v>
      </c>
      <c r="B26" s="7" t="str">
        <f>IFERROR(VLOOKUP(A26,ActiveConsumptiveDiversions!$A$4:$B$3002,2,0),"")</f>
        <v/>
      </c>
      <c r="C26" s="4" t="str">
        <f t="shared" si="1"/>
        <v/>
      </c>
      <c r="D26" s="5" t="str">
        <f>IF(B26="","",IFERROR(VLOOKUP($B26,ActiveConsumptiveDiversions!$B$4:$U$3005,16,0),""))</f>
        <v/>
      </c>
      <c r="E26" s="5" t="str">
        <f>IF(B26="","",IFERROR(VLOOKUP($B26,ActiveConsumptiveDiversions!$B$4:$U$3002,17,0),""))</f>
        <v/>
      </c>
      <c r="F26" s="4" t="str">
        <f>IF(B26="","",IF(IFERROR(VLOOKUP($B26,ActiveConsumptiveDiversions!$B$4:$U$3002,20,0),"")="","Not Available",IFERROR(VLOOKUP($B26,ActiveConsumptiveDiversions!$B$4:$U$3002,20,0),"")))</f>
        <v/>
      </c>
      <c r="G26" s="4" t="str">
        <f>IFERROR(VLOOKUP($B26,ActiveConsumptiveDiversions!$B$4:$U$3002,5,0),"")</f>
        <v/>
      </c>
      <c r="H26" s="21" t="str">
        <f>UPPER(IFERROR(IF(VLOOKUP($B26,ActiveConsumptiveDiversions!$B$4:$U$3002,18,0)&lt;&gt;"",VLOOKUP($B26,ActiveConsumptiveDiversions!$B$4:$U$3002,18,0),"Description is not available"),""))</f>
        <v/>
      </c>
    </row>
    <row r="27" spans="1:8" x14ac:dyDescent="0.25">
      <c r="A27" s="4">
        <f t="shared" si="0"/>
        <v>23</v>
      </c>
      <c r="B27" s="7" t="str">
        <f>IFERROR(VLOOKUP(A27,ActiveConsumptiveDiversions!$A$4:$B$3002,2,0),"")</f>
        <v/>
      </c>
      <c r="C27" s="4" t="str">
        <f t="shared" si="1"/>
        <v/>
      </c>
      <c r="D27" s="5" t="str">
        <f>IF(B27="","",IFERROR(VLOOKUP($B27,ActiveConsumptiveDiversions!$B$4:$U$3005,16,0),""))</f>
        <v/>
      </c>
      <c r="E27" s="5" t="str">
        <f>IF(B27="","",IFERROR(VLOOKUP($B27,ActiveConsumptiveDiversions!$B$4:$U$3002,17,0),""))</f>
        <v/>
      </c>
      <c r="F27" s="4" t="str">
        <f>IF(B27="","",IF(IFERROR(VLOOKUP($B27,ActiveConsumptiveDiversions!$B$4:$U$3002,20,0),"")="","Not Available",IFERROR(VLOOKUP($B27,ActiveConsumptiveDiversions!$B$4:$U$3002,20,0),"")))</f>
        <v/>
      </c>
      <c r="G27" s="4" t="str">
        <f>IFERROR(VLOOKUP($B27,ActiveConsumptiveDiversions!$B$4:$U$3002,5,0),"")</f>
        <v/>
      </c>
      <c r="H27" s="21" t="str">
        <f>UPPER(IFERROR(IF(VLOOKUP($B27,ActiveConsumptiveDiversions!$B$4:$U$3002,18,0)&lt;&gt;"",VLOOKUP($B27,ActiveConsumptiveDiversions!$B$4:$U$3002,18,0),"Description is not available"),""))</f>
        <v/>
      </c>
    </row>
    <row r="28" spans="1:8" x14ac:dyDescent="0.25">
      <c r="A28" s="4">
        <f t="shared" si="0"/>
        <v>24</v>
      </c>
      <c r="B28" s="7" t="str">
        <f>IFERROR(VLOOKUP(A28,ActiveConsumptiveDiversions!$A$4:$B$3002,2,0),"")</f>
        <v/>
      </c>
      <c r="C28" s="4" t="str">
        <f t="shared" si="1"/>
        <v/>
      </c>
      <c r="D28" s="5" t="str">
        <f>IF(B28="","",IFERROR(VLOOKUP($B28,ActiveConsumptiveDiversions!$B$4:$U$3005,16,0),""))</f>
        <v/>
      </c>
      <c r="E28" s="5" t="str">
        <f>IF(B28="","",IFERROR(VLOOKUP($B28,ActiveConsumptiveDiversions!$B$4:$U$3002,17,0),""))</f>
        <v/>
      </c>
      <c r="F28" s="4" t="str">
        <f>IF(B28="","",IF(IFERROR(VLOOKUP($B28,ActiveConsumptiveDiversions!$B$4:$U$3002,20,0),"")="","Not Available",IFERROR(VLOOKUP($B28,ActiveConsumptiveDiversions!$B$4:$U$3002,20,0),"")))</f>
        <v/>
      </c>
      <c r="G28" s="4" t="str">
        <f>IFERROR(VLOOKUP($B28,ActiveConsumptiveDiversions!$B$4:$U$3002,5,0),"")</f>
        <v/>
      </c>
      <c r="H28" s="21" t="str">
        <f>UPPER(IFERROR(IF(VLOOKUP($B28,ActiveConsumptiveDiversions!$B$4:$U$3002,18,0)&lt;&gt;"",VLOOKUP($B28,ActiveConsumptiveDiversions!$B$4:$U$3002,18,0),"Description is not available"),""))</f>
        <v/>
      </c>
    </row>
    <row r="29" spans="1:8" x14ac:dyDescent="0.25">
      <c r="A29" s="4">
        <f t="shared" si="0"/>
        <v>25</v>
      </c>
      <c r="B29" s="7" t="str">
        <f>IFERROR(VLOOKUP(A29,ActiveConsumptiveDiversions!$A$4:$B$3002,2,0),"")</f>
        <v/>
      </c>
      <c r="C29" s="4" t="str">
        <f t="shared" si="1"/>
        <v/>
      </c>
      <c r="D29" s="5" t="str">
        <f>IF(B29="","",IFERROR(VLOOKUP($B29,ActiveConsumptiveDiversions!$B$4:$U$3005,16,0),""))</f>
        <v/>
      </c>
      <c r="E29" s="5" t="str">
        <f>IF(B29="","",IFERROR(VLOOKUP($B29,ActiveConsumptiveDiversions!$B$4:$U$3002,17,0),""))</f>
        <v/>
      </c>
      <c r="F29" s="4" t="str">
        <f>IF(B29="","",IF(IFERROR(VLOOKUP($B29,ActiveConsumptiveDiversions!$B$4:$U$3002,20,0),"")="","Not Available",IFERROR(VLOOKUP($B29,ActiveConsumptiveDiversions!$B$4:$U$3002,20,0),"")))</f>
        <v/>
      </c>
      <c r="G29" s="4" t="str">
        <f>IFERROR(VLOOKUP($B29,ActiveConsumptiveDiversions!$B$4:$U$3002,5,0),"")</f>
        <v/>
      </c>
      <c r="H29" s="21" t="str">
        <f>UPPER(IFERROR(IF(VLOOKUP($B29,ActiveConsumptiveDiversions!$B$4:$U$3002,18,0)&lt;&gt;"",VLOOKUP($B29,ActiveConsumptiveDiversions!$B$4:$U$3002,18,0),"Description is not available"),""))</f>
        <v/>
      </c>
    </row>
    <row r="30" spans="1:8" x14ac:dyDescent="0.25">
      <c r="A30" s="4">
        <f t="shared" si="0"/>
        <v>26</v>
      </c>
      <c r="B30" s="7" t="str">
        <f>IFERROR(VLOOKUP(A30,ActiveConsumptiveDiversions!$A$4:$B$3002,2,0),"")</f>
        <v/>
      </c>
      <c r="C30" s="4" t="str">
        <f t="shared" si="1"/>
        <v/>
      </c>
      <c r="D30" s="5" t="str">
        <f>IF(B30="","",IFERROR(VLOOKUP($B30,ActiveConsumptiveDiversions!$B$4:$U$3005,16,0),""))</f>
        <v/>
      </c>
      <c r="E30" s="5" t="str">
        <f>IF(B30="","",IFERROR(VLOOKUP($B30,ActiveConsumptiveDiversions!$B$4:$U$3002,17,0),""))</f>
        <v/>
      </c>
      <c r="F30" s="4" t="str">
        <f>IF(B30="","",IF(IFERROR(VLOOKUP($B30,ActiveConsumptiveDiversions!$B$4:$U$3002,20,0),"")="","Not Available",IFERROR(VLOOKUP($B30,ActiveConsumptiveDiversions!$B$4:$U$3002,20,0),"")))</f>
        <v/>
      </c>
      <c r="G30" s="4" t="str">
        <f>IFERROR(VLOOKUP($B30,ActiveConsumptiveDiversions!$B$4:$U$3002,5,0),"")</f>
        <v/>
      </c>
      <c r="H30" s="21" t="str">
        <f>UPPER(IFERROR(IF(VLOOKUP($B30,ActiveConsumptiveDiversions!$B$4:$U$3002,18,0)&lt;&gt;"",VLOOKUP($B30,ActiveConsumptiveDiversions!$B$4:$U$3002,18,0),"Description is not available"),""))</f>
        <v/>
      </c>
    </row>
    <row r="31" spans="1:8" x14ac:dyDescent="0.25">
      <c r="A31" s="4">
        <f t="shared" si="0"/>
        <v>27</v>
      </c>
      <c r="B31" s="7" t="str">
        <f>IFERROR(VLOOKUP(A31,ActiveConsumptiveDiversions!$A$4:$B$3002,2,0),"")</f>
        <v/>
      </c>
      <c r="C31" s="4" t="str">
        <f t="shared" si="1"/>
        <v/>
      </c>
      <c r="D31" s="5" t="str">
        <f>IF(B31="","",IFERROR(VLOOKUP($B31,ActiveConsumptiveDiversions!$B$4:$U$3005,16,0),""))</f>
        <v/>
      </c>
      <c r="E31" s="5" t="str">
        <f>IF(B31="","",IFERROR(VLOOKUP($B31,ActiveConsumptiveDiversions!$B$4:$U$3002,17,0),""))</f>
        <v/>
      </c>
      <c r="F31" s="4" t="str">
        <f>IF(B31="","",IF(IFERROR(VLOOKUP($B31,ActiveConsumptiveDiversions!$B$4:$U$3002,20,0),"")="","Not Available",IFERROR(VLOOKUP($B31,ActiveConsumptiveDiversions!$B$4:$U$3002,20,0),"")))</f>
        <v/>
      </c>
      <c r="G31" s="4" t="str">
        <f>IFERROR(VLOOKUP($B31,ActiveConsumptiveDiversions!$B$4:$U$3002,5,0),"")</f>
        <v/>
      </c>
      <c r="H31" s="21" t="str">
        <f>UPPER(IFERROR(IF(VLOOKUP($B31,ActiveConsumptiveDiversions!$B$4:$U$3002,18,0)&lt;&gt;"",VLOOKUP($B31,ActiveConsumptiveDiversions!$B$4:$U$3002,18,0),"Description is not available"),""))</f>
        <v/>
      </c>
    </row>
    <row r="32" spans="1:8" x14ac:dyDescent="0.25">
      <c r="A32" s="4">
        <f t="shared" si="0"/>
        <v>28</v>
      </c>
      <c r="B32" s="7" t="str">
        <f>IFERROR(VLOOKUP(A32,ActiveConsumptiveDiversions!$A$4:$B$3002,2,0),"")</f>
        <v/>
      </c>
      <c r="C32" s="4" t="str">
        <f t="shared" si="1"/>
        <v/>
      </c>
      <c r="D32" s="5" t="str">
        <f>IF(B32="","",IFERROR(VLOOKUP($B32,ActiveConsumptiveDiversions!$B$4:$U$3005,16,0),""))</f>
        <v/>
      </c>
      <c r="E32" s="5" t="str">
        <f>IF(B32="","",IFERROR(VLOOKUP($B32,ActiveConsumptiveDiversions!$B$4:$U$3002,17,0),""))</f>
        <v/>
      </c>
      <c r="F32" s="4" t="str">
        <f>IF(B32="","",IF(IFERROR(VLOOKUP($B32,ActiveConsumptiveDiversions!$B$4:$U$3002,20,0),"")="","Not Available",IFERROR(VLOOKUP($B32,ActiveConsumptiveDiversions!$B$4:$U$3002,20,0),"")))</f>
        <v/>
      </c>
      <c r="G32" s="4" t="str">
        <f>IFERROR(VLOOKUP($B32,ActiveConsumptiveDiversions!$B$4:$U$3002,5,0),"")</f>
        <v/>
      </c>
      <c r="H32" s="21" t="str">
        <f>UPPER(IFERROR(IF(VLOOKUP($B32,ActiveConsumptiveDiversions!$B$4:$U$3002,18,0)&lt;&gt;"",VLOOKUP($B32,ActiveConsumptiveDiversions!$B$4:$U$3002,18,0),"Description is not available"),""))</f>
        <v/>
      </c>
    </row>
    <row r="33" spans="1:8" x14ac:dyDescent="0.25">
      <c r="A33" s="4">
        <f t="shared" si="0"/>
        <v>29</v>
      </c>
      <c r="B33" s="7" t="str">
        <f>IFERROR(VLOOKUP(A33,ActiveConsumptiveDiversions!$A$4:$B$3002,2,0),"")</f>
        <v/>
      </c>
      <c r="C33" s="4" t="str">
        <f t="shared" si="1"/>
        <v/>
      </c>
      <c r="D33" s="5" t="str">
        <f>IF(B33="","",IFERROR(VLOOKUP($B33,ActiveConsumptiveDiversions!$B$4:$U$3005,16,0),""))</f>
        <v/>
      </c>
      <c r="E33" s="5" t="str">
        <f>IF(B33="","",IFERROR(VLOOKUP($B33,ActiveConsumptiveDiversions!$B$4:$U$3002,17,0),""))</f>
        <v/>
      </c>
      <c r="F33" s="4" t="str">
        <f>IF(B33="","",IF(IFERROR(VLOOKUP($B33,ActiveConsumptiveDiversions!$B$4:$U$3002,20,0),"")="","Not Available",IFERROR(VLOOKUP($B33,ActiveConsumptiveDiversions!$B$4:$U$3002,20,0),"")))</f>
        <v/>
      </c>
      <c r="G33" s="4" t="str">
        <f>IFERROR(VLOOKUP($B33,ActiveConsumptiveDiversions!$B$4:$U$3002,5,0),"")</f>
        <v/>
      </c>
      <c r="H33" s="21" t="str">
        <f>UPPER(IFERROR(IF(VLOOKUP($B33,ActiveConsumptiveDiversions!$B$4:$U$3002,18,0)&lt;&gt;"",VLOOKUP($B33,ActiveConsumptiveDiversions!$B$4:$U$3002,18,0),"Description is not available"),""))</f>
        <v/>
      </c>
    </row>
    <row r="34" spans="1:8" x14ac:dyDescent="0.25">
      <c r="A34" s="4">
        <f t="shared" si="0"/>
        <v>30</v>
      </c>
      <c r="B34" s="7" t="str">
        <f>IFERROR(VLOOKUP(A34,ActiveConsumptiveDiversions!$A$4:$B$3002,2,0),"")</f>
        <v/>
      </c>
      <c r="C34" s="4" t="str">
        <f t="shared" si="1"/>
        <v/>
      </c>
      <c r="D34" s="5" t="str">
        <f>IF(B34="","",IFERROR(VLOOKUP($B34,ActiveConsumptiveDiversions!$B$4:$U$3005,16,0),""))</f>
        <v/>
      </c>
      <c r="E34" s="5" t="str">
        <f>IF(B34="","",IFERROR(VLOOKUP($B34,ActiveConsumptiveDiversions!$B$4:$U$3002,17,0),""))</f>
        <v/>
      </c>
      <c r="F34" s="4" t="str">
        <f>IF(B34="","",IF(IFERROR(VLOOKUP($B34,ActiveConsumptiveDiversions!$B$4:$U$3002,20,0),"")="","Not Available",IFERROR(VLOOKUP($B34,ActiveConsumptiveDiversions!$B$4:$U$3002,20,0),"")))</f>
        <v/>
      </c>
      <c r="G34" s="4" t="str">
        <f>IFERROR(VLOOKUP($B34,ActiveConsumptiveDiversions!$B$4:$U$3002,5,0),"")</f>
        <v/>
      </c>
      <c r="H34" s="21" t="str">
        <f>UPPER(IFERROR(IF(VLOOKUP($B34,ActiveConsumptiveDiversions!$B$4:$U$3002,18,0)&lt;&gt;"",VLOOKUP($B34,ActiveConsumptiveDiversions!$B$4:$U$3002,18,0),"Description is not available"),""))</f>
        <v/>
      </c>
    </row>
    <row r="35" spans="1:8" x14ac:dyDescent="0.25">
      <c r="A35" s="4">
        <f t="shared" si="0"/>
        <v>31</v>
      </c>
      <c r="B35" s="7" t="str">
        <f>IFERROR(VLOOKUP(A35,ActiveConsumptiveDiversions!$A$4:$B$3002,2,0),"")</f>
        <v/>
      </c>
      <c r="C35" s="4" t="str">
        <f t="shared" si="1"/>
        <v/>
      </c>
      <c r="D35" s="5" t="str">
        <f>IF(B35="","",IFERROR(VLOOKUP($B35,ActiveConsumptiveDiversions!$B$4:$U$3005,16,0),""))</f>
        <v/>
      </c>
      <c r="E35" s="5" t="str">
        <f>IF(B35="","",IFERROR(VLOOKUP($B35,ActiveConsumptiveDiversions!$B$4:$U$3002,17,0),""))</f>
        <v/>
      </c>
      <c r="F35" s="4" t="str">
        <f>IF(B35="","",IF(IFERROR(VLOOKUP($B35,ActiveConsumptiveDiversions!$B$4:$U$3002,20,0),"")="","Not Available",IFERROR(VLOOKUP($B35,ActiveConsumptiveDiversions!$B$4:$U$3002,20,0),"")))</f>
        <v/>
      </c>
      <c r="G35" s="4" t="str">
        <f>IFERROR(VLOOKUP($B35,ActiveConsumptiveDiversions!$B$4:$U$3002,5,0),"")</f>
        <v/>
      </c>
      <c r="H35" s="21" t="str">
        <f>UPPER(IFERROR(IF(VLOOKUP($B35,ActiveConsumptiveDiversions!$B$4:$U$3002,18,0)&lt;&gt;"",VLOOKUP($B35,ActiveConsumptiveDiversions!$B$4:$U$3002,18,0),"Description is not available"),""))</f>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0E69-DF0F-412F-8A2C-E3920988402D}">
  <sheetPr codeName="Sheet41">
    <tabColor rgb="FFFF0000"/>
    <pageSetUpPr autoPageBreaks="0"/>
  </sheetPr>
  <dimension ref="A1:W3012"/>
  <sheetViews>
    <sheetView topLeftCell="A6" workbookViewId="0">
      <selection activeCell="L16" sqref="L16:L27"/>
    </sheetView>
  </sheetViews>
  <sheetFormatPr defaultRowHeight="15" x14ac:dyDescent="0.25"/>
  <cols>
    <col min="1" max="1" width="3.7109375" style="33" customWidth="1"/>
    <col min="2" max="2" width="33.140625" style="33" bestFit="1" customWidth="1"/>
    <col min="3" max="3" width="42.140625" style="33" bestFit="1" customWidth="1"/>
    <col min="4" max="4" width="9.140625" style="33"/>
    <col min="5" max="5" width="10.140625" style="33" customWidth="1"/>
    <col min="6" max="6" width="23.5703125" style="33" bestFit="1" customWidth="1"/>
    <col min="7" max="7" width="24.5703125" style="33" bestFit="1" customWidth="1"/>
    <col min="8" max="9" width="9.140625" style="33"/>
    <col min="10" max="10" width="5.42578125" style="33" customWidth="1"/>
    <col min="11" max="11" width="13.85546875" style="33" customWidth="1"/>
    <col min="12" max="16" width="9.140625" style="33"/>
    <col min="17" max="17" width="9.140625" style="4"/>
    <col min="18" max="18" width="15" style="4" bestFit="1" customWidth="1"/>
    <col min="19" max="19" width="4.28515625" style="4" customWidth="1"/>
    <col min="20" max="20" width="17.5703125" style="4" customWidth="1"/>
    <col min="21" max="16384" width="9.140625" style="33"/>
  </cols>
  <sheetData>
    <row r="1" spans="1:23" x14ac:dyDescent="0.25">
      <c r="A1" s="34" t="s">
        <v>1040</v>
      </c>
      <c r="B1" s="35"/>
      <c r="C1" s="35"/>
      <c r="E1" s="34" t="s">
        <v>1046</v>
      </c>
      <c r="F1" s="34"/>
      <c r="G1" s="35"/>
      <c r="H1" s="35"/>
      <c r="J1" s="34" t="s">
        <v>1082</v>
      </c>
      <c r="K1" s="34"/>
      <c r="L1" s="34"/>
      <c r="M1" s="34"/>
      <c r="N1" s="34"/>
      <c r="O1" s="34"/>
    </row>
    <row r="2" spans="1:23" ht="15.75" x14ac:dyDescent="0.25">
      <c r="A2" s="36"/>
      <c r="B2" s="37" t="s">
        <v>1041</v>
      </c>
      <c r="C2" s="37" t="s">
        <v>7133</v>
      </c>
      <c r="F2" s="37" t="s">
        <v>1048</v>
      </c>
      <c r="G2" s="37" t="s">
        <v>1047</v>
      </c>
      <c r="K2" s="32" t="str">
        <f>K11&amp;" Consumptive Diversion"&amp;CHAR(10)&amp;"Water Use Reporting Form"</f>
        <v>2025 Consumptive Diversion
Water Use Reporting Form</v>
      </c>
    </row>
    <row r="3" spans="1:23" ht="20.25" x14ac:dyDescent="0.25">
      <c r="B3" s="33" t="s">
        <v>0</v>
      </c>
      <c r="C3" s="33" t="str">
        <f>IF('Traditional Water Use Form'!C13="Search &amp; Select ---&gt;","",'Traditional Water Use Form'!C13)</f>
        <v/>
      </c>
      <c r="F3" s="33" t="s">
        <v>1042</v>
      </c>
      <c r="K3" s="38"/>
      <c r="Q3" s="4" t="s">
        <v>1037</v>
      </c>
      <c r="T3" s="4" t="s">
        <v>1038</v>
      </c>
      <c r="V3" s="33">
        <v>1</v>
      </c>
    </row>
    <row r="4" spans="1:23" x14ac:dyDescent="0.25">
      <c r="B4" s="33" t="s">
        <v>2</v>
      </c>
      <c r="C4" s="33" t="str">
        <f>IF('Traditional Water Use Form'!C17="","",'Traditional Water Use Form'!C17)</f>
        <v>Please Select a Permit/Registration ID First</v>
      </c>
      <c r="F4" s="33">
        <v>1</v>
      </c>
      <c r="G4" s="33" t="s">
        <v>10974</v>
      </c>
      <c r="V4" s="33">
        <v>2</v>
      </c>
      <c r="W4" s="33" t="s">
        <v>11002</v>
      </c>
    </row>
    <row r="5" spans="1:23" x14ac:dyDescent="0.25">
      <c r="B5" s="33" t="s">
        <v>1044</v>
      </c>
      <c r="C5" s="31" t="str">
        <f>IF(AND(C3&lt;&gt;"",C4&lt;&gt;""),VLOOKUP(C3,ActiveConsumptiveDiversions!$G$3:$P$3003,10,0),"")</f>
        <v/>
      </c>
      <c r="F5" s="33">
        <v>2</v>
      </c>
      <c r="G5" s="33" t="s">
        <v>1049</v>
      </c>
      <c r="Q5" s="4">
        <v>1</v>
      </c>
      <c r="R5" s="4" t="s">
        <v>1039</v>
      </c>
      <c r="T5" s="4">
        <v>2024</v>
      </c>
    </row>
    <row r="6" spans="1:23" x14ac:dyDescent="0.25">
      <c r="B6" s="33" t="s">
        <v>1052</v>
      </c>
      <c r="C6" s="33" t="str">
        <f>IF(AND(C3&lt;&gt;"",C4&lt;&gt;""),IF(VLOOKUP(C3&amp;"_"&amp;C4,ActiveConsumptiveDiversions!$E$4:$U$3003,2,0)="","",VLOOKUP(C3&amp;"_"&amp;C4,ActiveConsumptiveDiversions!$E$4:$U$3003,2,0)),"")</f>
        <v/>
      </c>
      <c r="F6" s="33" t="s">
        <v>6245</v>
      </c>
      <c r="Q6" s="4">
        <v>2</v>
      </c>
      <c r="R6" s="4">
        <v>2024</v>
      </c>
      <c r="T6" s="4">
        <f t="shared" ref="T6:T14" si="0">T5+4</f>
        <v>2028</v>
      </c>
    </row>
    <row r="7" spans="1:23" x14ac:dyDescent="0.25">
      <c r="B7" s="33" t="s">
        <v>1042</v>
      </c>
      <c r="C7" s="33" t="s">
        <v>10974</v>
      </c>
      <c r="F7" s="33">
        <v>1</v>
      </c>
      <c r="G7" s="33" t="s">
        <v>7193</v>
      </c>
      <c r="Q7" s="4">
        <v>3</v>
      </c>
      <c r="R7" s="4">
        <v>2025</v>
      </c>
      <c r="T7" s="4">
        <f t="shared" si="0"/>
        <v>2032</v>
      </c>
    </row>
    <row r="8" spans="1:23" x14ac:dyDescent="0.25">
      <c r="B8" s="33" t="s">
        <v>6244</v>
      </c>
      <c r="C8" s="33" t="str">
        <f>VLOOKUP('Traditional Water Use Form'!J13,Helper_2!F7:G8,2,0)</f>
        <v>Million Gallons/Day (mgd)</v>
      </c>
      <c r="F8" s="33">
        <v>2</v>
      </c>
      <c r="G8" s="33" t="s">
        <v>10955</v>
      </c>
      <c r="Q8" s="4">
        <v>4</v>
      </c>
      <c r="R8" s="4">
        <v>2026</v>
      </c>
      <c r="T8" s="4">
        <f t="shared" si="0"/>
        <v>2036</v>
      </c>
    </row>
    <row r="9" spans="1:23" x14ac:dyDescent="0.25">
      <c r="B9" s="33" t="s">
        <v>1043</v>
      </c>
      <c r="C9" s="33" t="str">
        <f>IF(AND(C3&lt;&gt;"",C4&lt;&gt;""),IFERROR(IF(VLOOKUP(C3&amp;"_"&amp;C4,ActiveConsumptiveDiversions!$E$3:$U$3005,17,0)="","",VLOOKUP(C3&amp;"_"&amp;C4,ActiveConsumptiveDiversions!$E$3:$U$3005,17,0))*IF(C8="Million Gallons/Day (mgd)",1,IF(C8="Gallons/Day (gpd)",1000000,1)),"Not Available"),"")</f>
        <v/>
      </c>
      <c r="D9" s="33">
        <f>IFERROR(LEN(MID(C9,FIND(".",C9)+1,50)),0)</f>
        <v>0</v>
      </c>
      <c r="Q9" s="4">
        <v>5</v>
      </c>
      <c r="R9" s="4">
        <v>2027</v>
      </c>
      <c r="T9" s="4">
        <f t="shared" si="0"/>
        <v>2040</v>
      </c>
    </row>
    <row r="10" spans="1:23" ht="15.75" thickBot="1" x14ac:dyDescent="0.3">
      <c r="B10" s="33" t="s">
        <v>1</v>
      </c>
      <c r="C10" s="33" t="str">
        <f>IF('Traditional Water Use Form'!M13="","",'Traditional Water Use Form'!M13)</f>
        <v/>
      </c>
      <c r="E10" s="39" t="s">
        <v>1089</v>
      </c>
      <c r="F10" s="343" t="s">
        <v>1036</v>
      </c>
      <c r="G10" s="343"/>
      <c r="J10" s="34" t="s">
        <v>1083</v>
      </c>
      <c r="K10" s="34"/>
      <c r="L10" s="34"/>
      <c r="M10" s="34"/>
      <c r="Q10" s="4">
        <v>6</v>
      </c>
      <c r="R10" s="4">
        <v>2028</v>
      </c>
      <c r="T10" s="4">
        <f t="shared" si="0"/>
        <v>2044</v>
      </c>
    </row>
    <row r="11" spans="1:23" ht="15.75" thickBot="1" x14ac:dyDescent="0.3">
      <c r="B11" s="33" t="s">
        <v>1072</v>
      </c>
      <c r="C11" s="33" t="str">
        <f>IF('Traditional Water Use Form'!M17="","",'Traditional Water Use Form'!M17)</f>
        <v/>
      </c>
      <c r="E11" s="18"/>
      <c r="K11" s="58">
        <v>2025</v>
      </c>
      <c r="L11" s="33" t="str">
        <f>IF(COUNTIF(Helper_2!T5:T14,Helper_2!K11)=1,"Leap Year","Non-Leap Year")</f>
        <v>Non-Leap Year</v>
      </c>
      <c r="Q11" s="4">
        <v>7</v>
      </c>
      <c r="R11" s="4">
        <v>2029</v>
      </c>
      <c r="T11" s="4">
        <f t="shared" si="0"/>
        <v>2048</v>
      </c>
    </row>
    <row r="12" spans="1:23" x14ac:dyDescent="0.25">
      <c r="B12" s="33" t="s">
        <v>1045</v>
      </c>
      <c r="C12" s="33" t="str">
        <f>IF('Traditional Water Use Form'!M20="","",'Traditional Water Use Form'!M20)</f>
        <v/>
      </c>
      <c r="E12" s="4"/>
      <c r="F12" s="22" t="s">
        <v>1090</v>
      </c>
      <c r="Q12" s="4">
        <v>8</v>
      </c>
      <c r="R12" s="4">
        <v>2030</v>
      </c>
      <c r="T12" s="4">
        <f t="shared" si="0"/>
        <v>2052</v>
      </c>
    </row>
    <row r="13" spans="1:23" x14ac:dyDescent="0.25">
      <c r="B13" s="33" t="s">
        <v>1053</v>
      </c>
      <c r="C13" s="33" t="str">
        <f>IF('Traditional Water Use Form'!C32="","No digital signature",'Traditional Water Use Form'!C32)</f>
        <v>No digital signature</v>
      </c>
      <c r="E13" s="4">
        <v>1</v>
      </c>
      <c r="F13" s="4" t="str">
        <f>IFERROR(VLOOKUP(E13,ActiveConsumptiveDiversions!$C$4:$G$3002,5,0),"")</f>
        <v>DIVC-202108839</v>
      </c>
      <c r="G13" s="33" t="str">
        <f>IFERROR(VLOOKUP(E13,ActiveConsumptiveDiversions!$A$4:$G$3003,7,0),"")</f>
        <v/>
      </c>
      <c r="Q13" s="4">
        <v>9</v>
      </c>
      <c r="R13" s="4">
        <v>2031</v>
      </c>
      <c r="T13" s="4">
        <f t="shared" si="0"/>
        <v>2056</v>
      </c>
    </row>
    <row r="14" spans="1:23" x14ac:dyDescent="0.25">
      <c r="B14" s="33" t="s">
        <v>1054</v>
      </c>
      <c r="C14" s="33" t="str">
        <f>IF('Traditional Water Use Form'!I32="","",'Traditional Water Use Form'!I32)</f>
        <v/>
      </c>
      <c r="E14" s="4">
        <v>2</v>
      </c>
      <c r="F14" s="4" t="str">
        <f>IFERROR(VLOOKUP(E14,ActiveConsumptiveDiversions!$C$4:$G$3002,5,0),"")</f>
        <v>DIVC-201913737GP</v>
      </c>
      <c r="G14" s="33" t="str">
        <f>IFERROR(VLOOKUP(E14,ActiveConsumptiveDiversions!$A$4:$G$3003,7,0),"")</f>
        <v/>
      </c>
      <c r="Q14" s="4">
        <v>10</v>
      </c>
      <c r="R14" s="4">
        <v>2032</v>
      </c>
      <c r="T14" s="4">
        <f t="shared" si="0"/>
        <v>2060</v>
      </c>
    </row>
    <row r="15" spans="1:23" x14ac:dyDescent="0.25">
      <c r="B15" s="33" t="s">
        <v>1071</v>
      </c>
      <c r="C15" s="33" t="str">
        <f>IF(AND('Traditional Water Use Form'!C82="",'Vertical Water Use Form'!$D$16=""),"",
IF(OR('Traditional Water Use Form'!C82="",'Vertical Water Use Form'!$D$16=""),'Traditional Water Use Form'!C82&amp;'Vertical Water Use Form'!$D$16,'Traditional Water Use Form'!C82&amp;" / "&amp;'Vertical Water Use Form'!$D$16))</f>
        <v/>
      </c>
      <c r="E15" s="4">
        <v>3</v>
      </c>
      <c r="F15" s="4" t="str">
        <f>IFERROR(VLOOKUP(E15,ActiveConsumptiveDiversions!$C$4:$G$3002,5,0),"")</f>
        <v>DIV-201100596</v>
      </c>
      <c r="G15" s="33" t="str">
        <f>IFERROR(VLOOKUP(E15,ActiveConsumptiveDiversions!$A$4:$G$3003,7,0),"")</f>
        <v/>
      </c>
    </row>
    <row r="16" spans="1:23" x14ac:dyDescent="0.25">
      <c r="B16" s="33" t="s">
        <v>11000</v>
      </c>
      <c r="C16" s="33" t="str">
        <f>IF(OR('Vertical Water Use Form'!$D$31=2,'Traditional Water Use Form'!$L$41=2),"No withdrawals","")</f>
        <v/>
      </c>
      <c r="E16" s="4">
        <v>4</v>
      </c>
      <c r="F16" s="4" t="str">
        <f>IFERROR(VLOOKUP(E16,ActiveConsumptiveDiversions!$C$4:$G$3002,5,0),"")</f>
        <v>DIVC-202103560</v>
      </c>
      <c r="G16" s="33" t="str">
        <f>IFERROR(VLOOKUP(E16,ActiveConsumptiveDiversions!$A$4:$G$3003,7,0),"")</f>
        <v/>
      </c>
      <c r="J16" s="33" t="s">
        <v>1093</v>
      </c>
      <c r="K16" s="33">
        <v>1</v>
      </c>
      <c r="L16" s="33" t="s">
        <v>1093</v>
      </c>
      <c r="T16" s="4" t="b">
        <f>IF(COUNTIF(Helper_2!$T$5:$T$14,Helper_2!$K$11)&gt;0,TRUE,FALSE)</f>
        <v>0</v>
      </c>
    </row>
    <row r="17" spans="1:12" x14ac:dyDescent="0.25">
      <c r="E17" s="4">
        <v>5</v>
      </c>
      <c r="F17" s="4" t="str">
        <f>IFERROR(VLOOKUP(E17,ActiveConsumptiveDiversions!$C$4:$G$3002,5,0),"")</f>
        <v>DIV-200301987</v>
      </c>
      <c r="G17" s="33" t="str">
        <f>IFERROR(VLOOKUP(E17,ActiveConsumptiveDiversions!$A$4:$G$3003,7,0),"")</f>
        <v/>
      </c>
      <c r="J17" s="33" t="s">
        <v>1094</v>
      </c>
      <c r="K17" s="33">
        <v>2</v>
      </c>
      <c r="L17" s="33" t="s">
        <v>1094</v>
      </c>
    </row>
    <row r="18" spans="1:12" x14ac:dyDescent="0.25">
      <c r="A18" s="33">
        <v>1</v>
      </c>
      <c r="B18" s="33" t="str">
        <f>IFERROR(IF(VLOOKUP(A18,ActiveConsumptiveDiversions!$A$3:$Q$3003,17,0)="","",VLOOKUP(A18,ActiveConsumptiveDiversions!$A$3:$Q$3003,17,0)),"Please Select a Permit/Registration ID First")</f>
        <v>Please Select a Permit/Registration ID First</v>
      </c>
      <c r="E18" s="4">
        <v>6</v>
      </c>
      <c r="F18" s="4" t="str">
        <f>IFERROR(VLOOKUP(E18,ActiveConsumptiveDiversions!$C$4:$G$3002,5,0),"")</f>
        <v>DIV-200301967</v>
      </c>
      <c r="G18" s="33" t="str">
        <f>IFERROR(VLOOKUP(E18,ActiveConsumptiveDiversions!$A$4:$G$3003,7,0),"")</f>
        <v/>
      </c>
      <c r="J18" s="33" t="s">
        <v>1073</v>
      </c>
      <c r="K18" s="33">
        <v>3</v>
      </c>
      <c r="L18" s="33" t="s">
        <v>1073</v>
      </c>
    </row>
    <row r="19" spans="1:12" x14ac:dyDescent="0.25">
      <c r="A19" s="33">
        <v>2</v>
      </c>
      <c r="B19" s="33" t="str">
        <f>IFERROR(IF(VLOOKUP(A19,ActiveConsumptiveDiversions!$A$3:$Q$3003,17,0)="","",VLOOKUP(A19,ActiveConsumptiveDiversions!$A$3:$Q$3003,17,0)),"")</f>
        <v/>
      </c>
      <c r="E19" s="4">
        <v>7</v>
      </c>
      <c r="F19" s="4" t="str">
        <f>IFERROR(VLOOKUP(E19,ActiveConsumptiveDiversions!$C$4:$G$3002,5,0),"")</f>
        <v>DIVC-202201244</v>
      </c>
      <c r="G19" s="33" t="str">
        <f>IFERROR(VLOOKUP(E19,ActiveConsumptiveDiversions!$A$4:$G$3003,7,0),"")</f>
        <v/>
      </c>
      <c r="J19" s="33" t="s">
        <v>1074</v>
      </c>
      <c r="K19" s="33">
        <v>4</v>
      </c>
      <c r="L19" s="33" t="s">
        <v>1074</v>
      </c>
    </row>
    <row r="20" spans="1:12" x14ac:dyDescent="0.25">
      <c r="A20" s="33">
        <v>3</v>
      </c>
      <c r="B20" s="33" t="str">
        <f>IFERROR(IF(VLOOKUP(A20,ActiveConsumptiveDiversions!$A$3:$Q$3003,17,0)="","",VLOOKUP(A20,ActiveConsumptiveDiversions!$A$3:$Q$3003,17,0)),"")</f>
        <v/>
      </c>
      <c r="E20" s="4">
        <v>8</v>
      </c>
      <c r="F20" s="4" t="str">
        <f>IFERROR(VLOOKUP(E20,ActiveConsumptiveDiversions!$C$4:$G$3002,5,0),"")</f>
        <v>DIVC-201705367GP</v>
      </c>
      <c r="G20" s="33" t="str">
        <f>IFERROR(VLOOKUP(E20,ActiveConsumptiveDiversions!$A$4:$G$3003,7,0),"")</f>
        <v/>
      </c>
      <c r="J20" s="33" t="s">
        <v>1059</v>
      </c>
      <c r="K20" s="33">
        <v>5</v>
      </c>
      <c r="L20" s="33" t="s">
        <v>1059</v>
      </c>
    </row>
    <row r="21" spans="1:12" x14ac:dyDescent="0.25">
      <c r="A21" s="33">
        <v>4</v>
      </c>
      <c r="B21" s="33" t="str">
        <f>IFERROR(IF(VLOOKUP(A21,ActiveConsumptiveDiversions!$A$3:$Q$3003,17,0)="","",VLOOKUP(A21,ActiveConsumptiveDiversions!$A$3:$Q$3003,17,0)),"")</f>
        <v/>
      </c>
      <c r="E21" s="4">
        <v>9</v>
      </c>
      <c r="F21" s="4" t="str">
        <f>IFERROR(VLOOKUP(E21,ActiveConsumptiveDiversions!$C$4:$G$3002,5,0),"")</f>
        <v>6914-001-IND-RI</v>
      </c>
      <c r="G21" s="33" t="str">
        <f>IFERROR(VLOOKUP(E21,ActiveConsumptiveDiversions!$A$4:$G$3003,7,0),"")</f>
        <v/>
      </c>
      <c r="J21" s="33" t="s">
        <v>1075</v>
      </c>
      <c r="K21" s="33">
        <v>6</v>
      </c>
      <c r="L21" s="33" t="s">
        <v>1075</v>
      </c>
    </row>
    <row r="22" spans="1:12" x14ac:dyDescent="0.25">
      <c r="A22" s="33">
        <v>5</v>
      </c>
      <c r="B22" s="33" t="str">
        <f>IFERROR(IF(VLOOKUP(A22,ActiveConsumptiveDiversions!$A$3:$Q$3003,17,0)="","",VLOOKUP(A22,ActiveConsumptiveDiversions!$A$3:$Q$3003,17,0)),"")</f>
        <v/>
      </c>
      <c r="E22" s="4">
        <v>10</v>
      </c>
      <c r="F22" s="4" t="str">
        <f>IFERROR(VLOOKUP(E22,ActiveConsumptiveDiversions!$C$4:$G$3002,5,0),"")</f>
        <v>DIVC-202505287GP</v>
      </c>
      <c r="G22" s="33" t="str">
        <f>IFERROR(VLOOKUP(E22,ActiveConsumptiveDiversions!$A$4:$G$3003,7,0),"")</f>
        <v/>
      </c>
      <c r="J22" s="33" t="s">
        <v>1076</v>
      </c>
      <c r="K22" s="33">
        <v>7</v>
      </c>
      <c r="L22" s="33" t="s">
        <v>1076</v>
      </c>
    </row>
    <row r="23" spans="1:12" x14ac:dyDescent="0.25">
      <c r="A23" s="33">
        <v>6</v>
      </c>
      <c r="B23" s="33" t="str">
        <f>IFERROR(IF(VLOOKUP(A23,ActiveConsumptiveDiversions!$A$3:$Q$3003,17,0)="","",VLOOKUP(A23,ActiveConsumptiveDiversions!$A$3:$Q$3003,17,0)),"")</f>
        <v/>
      </c>
      <c r="E23" s="4">
        <v>11</v>
      </c>
      <c r="F23" s="4" t="str">
        <f>IFERROR(VLOOKUP(E23,ActiveConsumptiveDiversions!$C$4:$G$3002,5,0),"")</f>
        <v>DIVC-202502190</v>
      </c>
      <c r="G23" s="33" t="str">
        <f>IFERROR(VLOOKUP(E23,ActiveConsumptiveDiversions!$A$4:$G$3003,7,0),"")</f>
        <v/>
      </c>
      <c r="J23" s="33" t="s">
        <v>1077</v>
      </c>
      <c r="K23" s="33">
        <v>8</v>
      </c>
      <c r="L23" s="33" t="s">
        <v>1077</v>
      </c>
    </row>
    <row r="24" spans="1:12" x14ac:dyDescent="0.25">
      <c r="A24" s="33">
        <v>7</v>
      </c>
      <c r="B24" s="33" t="str">
        <f>IFERROR(IF(VLOOKUP(A24,ActiveConsumptiveDiversions!$A$3:$Q$3003,17,0)="","",VLOOKUP(A24,ActiveConsumptiveDiversions!$A$3:$Q$3003,17,0)),"")</f>
        <v/>
      </c>
      <c r="E24" s="4">
        <v>12</v>
      </c>
      <c r="F24" s="4" t="str">
        <f>IFERROR(VLOOKUP(E24,ActiveConsumptiveDiversions!$C$4:$G$3002,5,0),"")</f>
        <v>DIVC-202412298</v>
      </c>
      <c r="G24" s="33" t="str">
        <f>IFERROR(VLOOKUP(E24,ActiveConsumptiveDiversions!$A$4:$G$3003,7,0),"")</f>
        <v/>
      </c>
      <c r="J24" s="33" t="s">
        <v>1078</v>
      </c>
      <c r="K24" s="33">
        <v>9</v>
      </c>
      <c r="L24" s="33" t="s">
        <v>1078</v>
      </c>
    </row>
    <row r="25" spans="1:12" x14ac:dyDescent="0.25">
      <c r="A25" s="33">
        <v>8</v>
      </c>
      <c r="B25" s="33" t="str">
        <f>IFERROR(IF(VLOOKUP(A25,ActiveConsumptiveDiversions!$A$3:$Q$3003,17,0)="","",VLOOKUP(A25,ActiveConsumptiveDiversions!$A$3:$Q$3003,17,0)),"")</f>
        <v/>
      </c>
      <c r="E25" s="4">
        <v>13</v>
      </c>
      <c r="F25" s="4" t="str">
        <f>IFERROR(VLOOKUP(E25,ActiveConsumptiveDiversions!$C$4:$G$3002,5,0),"")</f>
        <v>DIVC-202501872GP</v>
      </c>
      <c r="G25" s="33" t="str">
        <f>IFERROR(VLOOKUP(E25,ActiveConsumptiveDiversions!$A$4:$G$3003,7,0),"")</f>
        <v/>
      </c>
      <c r="J25" s="33" t="s">
        <v>1079</v>
      </c>
      <c r="K25" s="33">
        <v>10</v>
      </c>
      <c r="L25" s="33" t="s">
        <v>1079</v>
      </c>
    </row>
    <row r="26" spans="1:12" x14ac:dyDescent="0.25">
      <c r="A26" s="33">
        <v>9</v>
      </c>
      <c r="B26" s="33" t="str">
        <f>IFERROR(IF(VLOOKUP(A26,ActiveConsumptiveDiversions!$A$3:$Q$3003,17,0)="","",VLOOKUP(A26,ActiveConsumptiveDiversions!$A$3:$Q$3003,17,0)),"")</f>
        <v/>
      </c>
      <c r="E26" s="4">
        <v>14</v>
      </c>
      <c r="F26" s="4" t="str">
        <f>IFERROR(VLOOKUP(E26,ActiveConsumptiveDiversions!$C$4:$G$3002,5,0),"")</f>
        <v>DIVC-202411383</v>
      </c>
      <c r="G26" s="33" t="str">
        <f>IFERROR(VLOOKUP(E26,ActiveConsumptiveDiversions!$A$4:$G$3003,7,0),"")</f>
        <v/>
      </c>
      <c r="J26" s="33" t="s">
        <v>1080</v>
      </c>
      <c r="K26" s="33">
        <v>11</v>
      </c>
      <c r="L26" s="33" t="s">
        <v>1080</v>
      </c>
    </row>
    <row r="27" spans="1:12" x14ac:dyDescent="0.25">
      <c r="A27" s="33">
        <v>10</v>
      </c>
      <c r="B27" s="33" t="str">
        <f>IFERROR(IF(VLOOKUP(A27,ActiveConsumptiveDiversions!$A$3:$Q$3003,17,0)="","",VLOOKUP(A27,ActiveConsumptiveDiversions!$A$3:$Q$3003,17,0)),"")</f>
        <v/>
      </c>
      <c r="E27" s="4">
        <v>15</v>
      </c>
      <c r="F27" s="4" t="str">
        <f>IFERROR(VLOOKUP(E27,ActiveConsumptiveDiversions!$C$4:$G$3002,5,0),"")</f>
        <v>DIVC-202409072</v>
      </c>
      <c r="G27" s="33" t="str">
        <f>IFERROR(VLOOKUP(E27,ActiveConsumptiveDiversions!$A$4:$G$3003,7,0),"")</f>
        <v/>
      </c>
      <c r="J27" s="33" t="s">
        <v>1081</v>
      </c>
      <c r="K27" s="33">
        <v>12</v>
      </c>
      <c r="L27" s="33" t="s">
        <v>1081</v>
      </c>
    </row>
    <row r="28" spans="1:12" x14ac:dyDescent="0.25">
      <c r="A28" s="33">
        <v>11</v>
      </c>
      <c r="B28" s="33" t="str">
        <f>IFERROR(IF(VLOOKUP(A28,ActiveConsumptiveDiversions!$A$3:$Q$3003,17,0)="","",VLOOKUP(A28,ActiveConsumptiveDiversions!$A$3:$Q$3003,17,0)),"")</f>
        <v/>
      </c>
      <c r="E28" s="4">
        <v>16</v>
      </c>
      <c r="F28" s="4" t="str">
        <f>IFERROR(VLOOKUP(E28,ActiveConsumptiveDiversions!$C$4:$G$3002,5,0),"")</f>
        <v>DIVC-202408879</v>
      </c>
      <c r="G28" s="33" t="str">
        <f>IFERROR(VLOOKUP(E28,ActiveConsumptiveDiversions!$A$4:$G$3003,7,0),"")</f>
        <v/>
      </c>
    </row>
    <row r="29" spans="1:12" x14ac:dyDescent="0.25">
      <c r="A29" s="33">
        <v>12</v>
      </c>
      <c r="B29" s="33" t="str">
        <f>IFERROR(IF(VLOOKUP(A29,ActiveConsumptiveDiversions!$A$3:$Q$3003,17,0)="","",VLOOKUP(A29,ActiveConsumptiveDiversions!$A$3:$Q$3003,17,0)),"")</f>
        <v/>
      </c>
      <c r="E29" s="4">
        <v>17</v>
      </c>
      <c r="F29" s="4" t="str">
        <f>IFERROR(VLOOKUP(E29,ActiveConsumptiveDiversions!$C$4:$G$3002,5,0),"")</f>
        <v>DIV-201006693</v>
      </c>
      <c r="G29" s="33" t="str">
        <f>IFERROR(VLOOKUP(E29,ActiveConsumptiveDiversions!$A$4:$G$3003,7,0),"")</f>
        <v/>
      </c>
    </row>
    <row r="30" spans="1:12" x14ac:dyDescent="0.25">
      <c r="A30" s="33">
        <v>13</v>
      </c>
      <c r="B30" s="33" t="str">
        <f>IFERROR(IF(VLOOKUP(A30,ActiveConsumptiveDiversions!$A$3:$Q$3003,17,0)="","",VLOOKUP(A30,ActiveConsumptiveDiversions!$A$3:$Q$3003,17,0)),"")</f>
        <v/>
      </c>
      <c r="E30" s="4">
        <v>18</v>
      </c>
      <c r="F30" s="4" t="str">
        <f>IFERROR(VLOOKUP(E30,ActiveConsumptiveDiversions!$C$4:$G$3002,5,0),"")</f>
        <v>DIVC-202309242</v>
      </c>
      <c r="G30" s="33" t="str">
        <f>IFERROR(VLOOKUP(E30,ActiveConsumptiveDiversions!$A$4:$G$3003,7,0),"")</f>
        <v/>
      </c>
    </row>
    <row r="31" spans="1:12" x14ac:dyDescent="0.25">
      <c r="A31" s="33">
        <v>14</v>
      </c>
      <c r="B31" s="33" t="str">
        <f>IFERROR(IF(VLOOKUP(A31,ActiveConsumptiveDiversions!$A$3:$Q$3003,17,0)="","",VLOOKUP(A31,ActiveConsumptiveDiversions!$A$3:$Q$3003,17,0)),"")</f>
        <v/>
      </c>
      <c r="E31" s="4">
        <v>19</v>
      </c>
      <c r="F31" s="4" t="str">
        <f>IFERROR(VLOOKUP(E31,ActiveConsumptiveDiversions!$C$4:$G$3002,5,0),"")</f>
        <v>4000-011-AGR-RI</v>
      </c>
      <c r="G31" s="33" t="str">
        <f>IFERROR(VLOOKUP(E31,ActiveConsumptiveDiversions!$A$4:$G$3003,7,0),"")</f>
        <v/>
      </c>
    </row>
    <row r="32" spans="1:12" x14ac:dyDescent="0.25">
      <c r="A32" s="33">
        <v>15</v>
      </c>
      <c r="B32" s="33" t="str">
        <f>IFERROR(IF(VLOOKUP(A32,ActiveConsumptiveDiversions!$A$3:$Q$3003,17,0)="","",VLOOKUP(A32,ActiveConsumptiveDiversions!$A$3:$Q$3003,17,0)),"")</f>
        <v/>
      </c>
      <c r="E32" s="4">
        <v>20</v>
      </c>
      <c r="F32" s="4" t="str">
        <f>IFERROR(VLOOKUP(E32,ActiveConsumptiveDiversions!$C$4:$G$3002,5,0),"")</f>
        <v>DIVC-202308815</v>
      </c>
      <c r="G32" s="33" t="str">
        <f>IFERROR(VLOOKUP(E32,ActiveConsumptiveDiversions!$A$4:$G$3003,7,0),"")</f>
        <v/>
      </c>
    </row>
    <row r="33" spans="1:7" x14ac:dyDescent="0.25">
      <c r="A33" s="33">
        <v>16</v>
      </c>
      <c r="B33" s="33" t="str">
        <f>IFERROR(IF(VLOOKUP(A33,ActiveConsumptiveDiversions!$A$3:$Q$3003,17,0)="","",VLOOKUP(A33,ActiveConsumptiveDiversions!$A$3:$Q$3003,17,0)),"")</f>
        <v/>
      </c>
      <c r="E33" s="4">
        <v>21</v>
      </c>
      <c r="F33" s="4" t="str">
        <f>IFERROR(VLOOKUP(E33,ActiveConsumptiveDiversions!$C$4:$G$3002,5,0),"")</f>
        <v>DIVC-202405924GP</v>
      </c>
      <c r="G33" s="33" t="str">
        <f>IFERROR(VLOOKUP(E33,ActiveConsumptiveDiversions!$A$4:$G$3003,7,0),"")</f>
        <v/>
      </c>
    </row>
    <row r="34" spans="1:7" x14ac:dyDescent="0.25">
      <c r="A34" s="33">
        <v>17</v>
      </c>
      <c r="B34" s="33" t="str">
        <f>IFERROR(IF(VLOOKUP(A34,ActiveConsumptiveDiversions!$A$3:$Q$3003,17,0)="","",VLOOKUP(A34,ActiveConsumptiveDiversions!$A$3:$Q$3003,17,0)),"")</f>
        <v/>
      </c>
      <c r="E34" s="4">
        <v>22</v>
      </c>
      <c r="F34" s="4" t="str">
        <f>IFERROR(VLOOKUP(E34,ActiveConsumptiveDiversions!$C$4:$G$3002,5,0),"")</f>
        <v>DIVC-202201832</v>
      </c>
      <c r="G34" s="33" t="str">
        <f>IFERROR(VLOOKUP(E34,ActiveConsumptiveDiversions!$A$4:$G$3003,7,0),"")</f>
        <v/>
      </c>
    </row>
    <row r="35" spans="1:7" x14ac:dyDescent="0.25">
      <c r="A35" s="33">
        <v>18</v>
      </c>
      <c r="B35" s="33" t="str">
        <f>IFERROR(IF(VLOOKUP(A35,ActiveConsumptiveDiversions!$A$3:$Q$3003,17,0)="","",VLOOKUP(A35,ActiveConsumptiveDiversions!$A$3:$Q$3003,17,0)),"")</f>
        <v/>
      </c>
      <c r="E35" s="4">
        <v>23</v>
      </c>
      <c r="F35" s="4" t="str">
        <f>IFERROR(VLOOKUP(E35,ActiveConsumptiveDiversions!$C$4:$G$3002,5,0),"")</f>
        <v>DIVC-202404718GP</v>
      </c>
      <c r="G35" s="33" t="str">
        <f>IFERROR(VLOOKUP(E35,ActiveConsumptiveDiversions!$A$4:$G$3003,7,0),"")</f>
        <v/>
      </c>
    </row>
    <row r="36" spans="1:7" x14ac:dyDescent="0.25">
      <c r="A36" s="33">
        <v>19</v>
      </c>
      <c r="B36" s="33" t="str">
        <f>IFERROR(IF(VLOOKUP(A36,ActiveConsumptiveDiversions!$A$3:$Q$3003,17,0)="","",VLOOKUP(A36,ActiveConsumptiveDiversions!$A$3:$Q$3003,17,0)),"")</f>
        <v/>
      </c>
      <c r="E36" s="4">
        <v>24</v>
      </c>
      <c r="F36" s="4" t="str">
        <f>IFERROR(VLOOKUP(E36,ActiveConsumptiveDiversions!$C$4:$G$3002,5,0),"")</f>
        <v>DIVC-202209616</v>
      </c>
      <c r="G36" s="33" t="str">
        <f>IFERROR(VLOOKUP(E36,ActiveConsumptiveDiversions!$A$4:$G$3003,7,0),"")</f>
        <v/>
      </c>
    </row>
    <row r="37" spans="1:7" x14ac:dyDescent="0.25">
      <c r="A37" s="33">
        <v>20</v>
      </c>
      <c r="B37" s="33" t="str">
        <f>IFERROR(IF(VLOOKUP(A37,ActiveConsumptiveDiversions!$A$3:$Q$3003,17,0)="","",VLOOKUP(A37,ActiveConsumptiveDiversions!$A$3:$Q$3003,17,0)),"")</f>
        <v/>
      </c>
      <c r="E37" s="4">
        <v>25</v>
      </c>
      <c r="F37" s="4" t="str">
        <f>IFERROR(VLOOKUP(E37,ActiveConsumptiveDiversions!$C$4:$G$3002,5,0),"")</f>
        <v>DIVC-202304752</v>
      </c>
      <c r="G37" s="33" t="str">
        <f>IFERROR(VLOOKUP(E37,ActiveConsumptiveDiversions!$A$4:$G$3003,7,0),"")</f>
        <v/>
      </c>
    </row>
    <row r="38" spans="1:7" x14ac:dyDescent="0.25">
      <c r="E38" s="4">
        <v>26</v>
      </c>
      <c r="F38" s="4" t="str">
        <f>IFERROR(VLOOKUP(E38,ActiveConsumptiveDiversions!$C$4:$G$3002,5,0),"")</f>
        <v>DIVC-202306582</v>
      </c>
      <c r="G38" s="33" t="str">
        <f>IFERROR(VLOOKUP(E38,ActiveConsumptiveDiversions!$A$4:$G$3003,7,0),"")</f>
        <v/>
      </c>
    </row>
    <row r="39" spans="1:7" x14ac:dyDescent="0.25">
      <c r="E39" s="4">
        <v>27</v>
      </c>
      <c r="F39" s="4" t="str">
        <f>IFERROR(VLOOKUP(E39,ActiveConsumptiveDiversions!$C$4:$G$3002,5,0),"")</f>
        <v>DIVC-199400009</v>
      </c>
      <c r="G39" s="33" t="str">
        <f>IFERROR(VLOOKUP(E39,ActiveConsumptiveDiversions!$A$4:$G$3003,7,0),"")</f>
        <v/>
      </c>
    </row>
    <row r="40" spans="1:7" x14ac:dyDescent="0.25">
      <c r="E40" s="4">
        <v>28</v>
      </c>
      <c r="F40" s="4" t="str">
        <f>IFERROR(VLOOKUP(E40,ActiveConsumptiveDiversions!$C$4:$G$3002,5,0),"")</f>
        <v>DIVC-202305947GP</v>
      </c>
      <c r="G40" s="33" t="str">
        <f>IFERROR(VLOOKUP(E40,ActiveConsumptiveDiversions!$A$4:$G$3003,7,0),"")</f>
        <v/>
      </c>
    </row>
    <row r="41" spans="1:7" x14ac:dyDescent="0.25">
      <c r="E41" s="4">
        <v>29</v>
      </c>
      <c r="F41" s="4" t="str">
        <f>IFERROR(VLOOKUP(E41,ActiveConsumptiveDiversions!$C$4:$G$3002,5,0),"")</f>
        <v>DIVC-202304337</v>
      </c>
      <c r="G41" s="33" t="str">
        <f>IFERROR(VLOOKUP(E41,ActiveConsumptiveDiversions!$A$4:$G$3003,7,0),"")</f>
        <v/>
      </c>
    </row>
    <row r="42" spans="1:7" x14ac:dyDescent="0.25">
      <c r="E42" s="4">
        <v>30</v>
      </c>
      <c r="F42" s="4" t="str">
        <f>IFERROR(VLOOKUP(E42,ActiveConsumptiveDiversions!$C$4:$G$3002,5,0),"")</f>
        <v>DIV-200701576</v>
      </c>
      <c r="G42" s="33" t="str">
        <f>IFERROR(VLOOKUP(E42,ActiveConsumptiveDiversions!$A$4:$G$3003,7,0),"")</f>
        <v/>
      </c>
    </row>
    <row r="43" spans="1:7" x14ac:dyDescent="0.25">
      <c r="E43" s="4">
        <v>31</v>
      </c>
      <c r="F43" s="4" t="str">
        <f>IFERROR(VLOOKUP(E43,ActiveConsumptiveDiversions!$C$4:$G$3002,5,0),"")</f>
        <v>DIVC-202307571GP</v>
      </c>
      <c r="G43" s="33" t="str">
        <f>IFERROR(VLOOKUP(E43,ActiveConsumptiveDiversions!$A$4:$G$3003,7,0),"")</f>
        <v/>
      </c>
    </row>
    <row r="44" spans="1:7" x14ac:dyDescent="0.25">
      <c r="E44" s="4">
        <v>32</v>
      </c>
      <c r="F44" s="4" t="str">
        <f>IFERROR(VLOOKUP(E44,ActiveConsumptiveDiversions!$C$4:$G$3002,5,0),"")</f>
        <v>4602-006-PWS-TR</v>
      </c>
      <c r="G44" s="33" t="str">
        <f>IFERROR(VLOOKUP(E44,ActiveConsumptiveDiversions!$A$4:$G$3003,7,0),"")</f>
        <v/>
      </c>
    </row>
    <row r="45" spans="1:7" x14ac:dyDescent="0.25">
      <c r="E45" s="4">
        <v>33</v>
      </c>
      <c r="F45" s="4" t="str">
        <f>IFERROR(VLOOKUP(E45,ActiveConsumptiveDiversions!$C$4:$G$3002,5,0),"")</f>
        <v>DIVC-202301954</v>
      </c>
      <c r="G45" s="33" t="str">
        <f>IFERROR(VLOOKUP(E45,ActiveConsumptiveDiversions!$A$4:$G$3003,7,0),"")</f>
        <v/>
      </c>
    </row>
    <row r="46" spans="1:7" x14ac:dyDescent="0.25">
      <c r="E46" s="4">
        <v>34</v>
      </c>
      <c r="F46" s="4" t="str">
        <f>IFERROR(VLOOKUP(E46,ActiveConsumptiveDiversions!$C$4:$G$3002,5,0),"")</f>
        <v>DIVC-202209549</v>
      </c>
      <c r="G46" s="33" t="str">
        <f>IFERROR(VLOOKUP(E46,ActiveConsumptiveDiversions!$A$4:$G$3003,7,0),"")</f>
        <v/>
      </c>
    </row>
    <row r="47" spans="1:7" x14ac:dyDescent="0.25">
      <c r="E47" s="4">
        <v>35</v>
      </c>
      <c r="F47" s="4" t="str">
        <f>IFERROR(VLOOKUP(E47,ActiveConsumptiveDiversions!$C$4:$G$3002,5,0),"")</f>
        <v>DIVC-202209548</v>
      </c>
      <c r="G47" s="33" t="str">
        <f>IFERROR(VLOOKUP(E47,ActiveConsumptiveDiversions!$A$4:$G$3003,7,0),"")</f>
        <v/>
      </c>
    </row>
    <row r="48" spans="1:7" x14ac:dyDescent="0.25">
      <c r="E48" s="4">
        <v>36</v>
      </c>
      <c r="F48" s="4" t="str">
        <f>IFERROR(VLOOKUP(E48,ActiveConsumptiveDiversions!$C$4:$G$3002,5,0),"")</f>
        <v>DIVC-202207432</v>
      </c>
      <c r="G48" s="33" t="str">
        <f>IFERROR(VLOOKUP(E48,ActiveConsumptiveDiversions!$A$4:$G$3003,7,0),"")</f>
        <v/>
      </c>
    </row>
    <row r="49" spans="5:7" x14ac:dyDescent="0.25">
      <c r="E49" s="4">
        <v>37</v>
      </c>
      <c r="F49" s="4" t="str">
        <f>IFERROR(VLOOKUP(E49,ActiveConsumptiveDiversions!$C$4:$G$3002,5,0),"")</f>
        <v>DIVC-202209922GP</v>
      </c>
      <c r="G49" s="33" t="str">
        <f>IFERROR(VLOOKUP(E49,ActiveConsumptiveDiversions!$A$4:$G$3003,7,0),"")</f>
        <v/>
      </c>
    </row>
    <row r="50" spans="5:7" x14ac:dyDescent="0.25">
      <c r="E50" s="4">
        <v>38</v>
      </c>
      <c r="F50" s="4" t="str">
        <f>IFERROR(VLOOKUP(E50,ActiveConsumptiveDiversions!$C$4:$G$3002,5,0),"")</f>
        <v>DIVC-202209019GP</v>
      </c>
      <c r="G50" s="33" t="str">
        <f>IFERROR(VLOOKUP(E50,ActiveConsumptiveDiversions!$A$4:$G$3003,7,0),"")</f>
        <v/>
      </c>
    </row>
    <row r="51" spans="5:7" x14ac:dyDescent="0.25">
      <c r="E51" s="4">
        <v>39</v>
      </c>
      <c r="F51" s="4" t="str">
        <f>IFERROR(VLOOKUP(E51,ActiveConsumptiveDiversions!$C$4:$G$3002,5,0),"")</f>
        <v>DIVC-202207396GP</v>
      </c>
      <c r="G51" s="33" t="str">
        <f>IFERROR(VLOOKUP(E51,ActiveConsumptiveDiversions!$A$4:$G$3003,7,0),"")</f>
        <v/>
      </c>
    </row>
    <row r="52" spans="5:7" x14ac:dyDescent="0.25">
      <c r="E52" s="4">
        <v>40</v>
      </c>
      <c r="F52" s="4" t="str">
        <f>IFERROR(VLOOKUP(E52,ActiveConsumptiveDiversions!$C$4:$G$3002,5,0),"")</f>
        <v>DIVC-202201065</v>
      </c>
      <c r="G52" s="33" t="str">
        <f>IFERROR(VLOOKUP(E52,ActiveConsumptiveDiversions!$A$4:$G$3003,7,0),"")</f>
        <v/>
      </c>
    </row>
    <row r="53" spans="5:7" x14ac:dyDescent="0.25">
      <c r="E53" s="4">
        <v>41</v>
      </c>
      <c r="F53" s="4" t="str">
        <f>IFERROR(VLOOKUP(E53,ActiveConsumptiveDiversions!$C$4:$G$3002,5,0),"")</f>
        <v>DIVC-202207478GP</v>
      </c>
      <c r="G53" s="33" t="str">
        <f>IFERROR(VLOOKUP(E53,ActiveConsumptiveDiversions!$A$4:$G$3003,7,0),"")</f>
        <v/>
      </c>
    </row>
    <row r="54" spans="5:7" x14ac:dyDescent="0.25">
      <c r="E54" s="4">
        <v>42</v>
      </c>
      <c r="F54" s="4" t="str">
        <f>IFERROR(VLOOKUP(E54,ActiveConsumptiveDiversions!$C$4:$G$3002,5,0),"")</f>
        <v>DIVC-202205840GP</v>
      </c>
      <c r="G54" s="33" t="str">
        <f>IFERROR(VLOOKUP(E54,ActiveConsumptiveDiversions!$A$4:$G$3003,7,0),"")</f>
        <v/>
      </c>
    </row>
    <row r="55" spans="5:7" x14ac:dyDescent="0.25">
      <c r="E55" s="4">
        <v>43</v>
      </c>
      <c r="F55" s="4" t="str">
        <f>IFERROR(VLOOKUP(E55,ActiveConsumptiveDiversions!$C$4:$G$3002,5,0),"")</f>
        <v>DIV-200301916</v>
      </c>
      <c r="G55" s="33" t="str">
        <f>IFERROR(VLOOKUP(E55,ActiveConsumptiveDiversions!$A$4:$G$3003,7,0),"")</f>
        <v/>
      </c>
    </row>
    <row r="56" spans="5:7" x14ac:dyDescent="0.25">
      <c r="E56" s="4">
        <v>44</v>
      </c>
      <c r="F56" s="4" t="str">
        <f>IFERROR(VLOOKUP(E56,ActiveConsumptiveDiversions!$C$4:$G$3002,5,0),"")</f>
        <v>DIVC-199400008</v>
      </c>
      <c r="G56" s="33" t="str">
        <f>IFERROR(VLOOKUP(E56,ActiveConsumptiveDiversions!$A$4:$G$3003,7,0),"")</f>
        <v/>
      </c>
    </row>
    <row r="57" spans="5:7" x14ac:dyDescent="0.25">
      <c r="E57" s="4">
        <v>45</v>
      </c>
      <c r="F57" s="4" t="str">
        <f>IFERROR(VLOOKUP(E57,ActiveConsumptiveDiversions!$C$4:$G$3002,5,0),"")</f>
        <v>5112-011-PWS-RI</v>
      </c>
      <c r="G57" s="33" t="str">
        <f>IFERROR(VLOOKUP(E57,ActiveConsumptiveDiversions!$A$4:$G$3003,7,0),"")</f>
        <v/>
      </c>
    </row>
    <row r="58" spans="5:7" x14ac:dyDescent="0.25">
      <c r="E58" s="4">
        <v>46</v>
      </c>
      <c r="F58" s="4" t="str">
        <f>IFERROR(VLOOKUP(E58,ActiveConsumptiveDiversions!$C$4:$G$3002,5,0),"")</f>
        <v>4310-003-PWS-IM</v>
      </c>
      <c r="G58" s="33" t="str">
        <f>IFERROR(VLOOKUP(E58,ActiveConsumptiveDiversions!$A$4:$G$3003,7,0),"")</f>
        <v/>
      </c>
    </row>
    <row r="59" spans="5:7" x14ac:dyDescent="0.25">
      <c r="E59" s="4">
        <v>47</v>
      </c>
      <c r="F59" s="4" t="str">
        <f>IFERROR(VLOOKUP(E59,ActiveConsumptiveDiversions!$C$4:$G$3002,5,0),"")</f>
        <v>4310-002-PWS-IM</v>
      </c>
      <c r="G59" s="33" t="str">
        <f>IFERROR(VLOOKUP(E59,ActiveConsumptiveDiversions!$A$4:$G$3003,7,0),"")</f>
        <v/>
      </c>
    </row>
    <row r="60" spans="5:7" x14ac:dyDescent="0.25">
      <c r="E60" s="4">
        <v>48</v>
      </c>
      <c r="F60" s="4" t="str">
        <f>IFERROR(VLOOKUP(E60,ActiveConsumptiveDiversions!$C$4:$G$3002,5,0),"")</f>
        <v>DIVC-202203689GP</v>
      </c>
      <c r="G60" s="33" t="str">
        <f>IFERROR(VLOOKUP(E60,ActiveConsumptiveDiversions!$A$4:$G$3003,7,0),"")</f>
        <v/>
      </c>
    </row>
    <row r="61" spans="5:7" x14ac:dyDescent="0.25">
      <c r="E61" s="4">
        <v>49</v>
      </c>
      <c r="F61" s="4" t="str">
        <f>IFERROR(VLOOKUP(E61,ActiveConsumptiveDiversions!$C$4:$G$3002,5,0),"")</f>
        <v>DIVC-202107765</v>
      </c>
      <c r="G61" s="33" t="str">
        <f>IFERROR(VLOOKUP(E61,ActiveConsumptiveDiversions!$A$4:$G$3003,7,0),"")</f>
        <v/>
      </c>
    </row>
    <row r="62" spans="5:7" x14ac:dyDescent="0.25">
      <c r="E62" s="4">
        <v>50</v>
      </c>
      <c r="F62" s="4" t="str">
        <f>IFERROR(VLOOKUP(E62,ActiveConsumptiveDiversions!$C$4:$G$3002,5,0),"")</f>
        <v>DIVC-202109313</v>
      </c>
      <c r="G62" s="33" t="str">
        <f>IFERROR(VLOOKUP(E62,ActiveConsumptiveDiversions!$A$4:$G$3003,7,0),"")</f>
        <v/>
      </c>
    </row>
    <row r="63" spans="5:7" x14ac:dyDescent="0.25">
      <c r="E63" s="4">
        <v>51</v>
      </c>
      <c r="F63" s="4" t="str">
        <f>IFERROR(VLOOKUP(E63,ActiveConsumptiveDiversions!$C$4:$G$3002,5,0),"")</f>
        <v>2201-001-PWS-TR</v>
      </c>
      <c r="G63" s="33" t="str">
        <f>IFERROR(VLOOKUP(E63,ActiveConsumptiveDiversions!$A$4:$G$3003,7,0),"")</f>
        <v/>
      </c>
    </row>
    <row r="64" spans="5:7" x14ac:dyDescent="0.25">
      <c r="E64" s="4">
        <v>52</v>
      </c>
      <c r="F64" s="4" t="str">
        <f>IFERROR(VLOOKUP(E64,ActiveConsumptiveDiversions!$C$4:$G$3002,5,0),"")</f>
        <v>5202-004-PWS-IM</v>
      </c>
      <c r="G64" s="33" t="str">
        <f>IFERROR(VLOOKUP(E64,ActiveConsumptiveDiversions!$A$4:$G$3003,7,0),"")</f>
        <v/>
      </c>
    </row>
    <row r="65" spans="5:7" x14ac:dyDescent="0.25">
      <c r="E65" s="4">
        <v>53</v>
      </c>
      <c r="F65" s="4" t="str">
        <f>IFERROR(VLOOKUP(E65,ActiveConsumptiveDiversions!$C$4:$G$3002,5,0),"")</f>
        <v>DIV-200700956</v>
      </c>
      <c r="G65" s="33" t="str">
        <f>IFERROR(VLOOKUP(E65,ActiveConsumptiveDiversions!$A$4:$G$3003,7,0),"")</f>
        <v/>
      </c>
    </row>
    <row r="66" spans="5:7" x14ac:dyDescent="0.25">
      <c r="E66" s="4">
        <v>54</v>
      </c>
      <c r="F66" s="4" t="str">
        <f>IFERROR(VLOOKUP(E66,ActiveConsumptiveDiversions!$C$4:$G$3002,5,0),"")</f>
        <v>DIV-200502327</v>
      </c>
      <c r="G66" s="33" t="str">
        <f>IFERROR(VLOOKUP(E66,ActiveConsumptiveDiversions!$A$4:$G$3003,7,0),"")</f>
        <v/>
      </c>
    </row>
    <row r="67" spans="5:7" x14ac:dyDescent="0.25">
      <c r="E67" s="4">
        <v>55</v>
      </c>
      <c r="F67" s="4" t="str">
        <f>IFERROR(VLOOKUP(E67,ActiveConsumptiveDiversions!$C$4:$G$3002,5,0),"")</f>
        <v>6800-010-AGR-IM</v>
      </c>
      <c r="G67" s="33" t="str">
        <f>IFERROR(VLOOKUP(E67,ActiveConsumptiveDiversions!$A$4:$G$3003,7,0),"")</f>
        <v/>
      </c>
    </row>
    <row r="68" spans="5:7" x14ac:dyDescent="0.25">
      <c r="E68" s="4">
        <v>56</v>
      </c>
      <c r="F68" s="4" t="str">
        <f>IFERROR(VLOOKUP(E68,ActiveConsumptiveDiversions!$C$4:$G$3002,5,0),"")</f>
        <v>6800-009-AGR-RI</v>
      </c>
      <c r="G68" s="33" t="str">
        <f>IFERROR(VLOOKUP(E68,ActiveConsumptiveDiversions!$A$4:$G$3003,7,0),"")</f>
        <v/>
      </c>
    </row>
    <row r="69" spans="5:7" x14ac:dyDescent="0.25">
      <c r="E69" s="4">
        <v>57</v>
      </c>
      <c r="F69" s="4" t="str">
        <f>IFERROR(VLOOKUP(E69,ActiveConsumptiveDiversions!$C$4:$G$3002,5,0),"")</f>
        <v>DIVC-202107766</v>
      </c>
      <c r="G69" s="33" t="str">
        <f>IFERROR(VLOOKUP(E69,ActiveConsumptiveDiversions!$A$4:$G$3003,7,0),"")</f>
        <v/>
      </c>
    </row>
    <row r="70" spans="5:7" x14ac:dyDescent="0.25">
      <c r="E70" s="4">
        <v>58</v>
      </c>
      <c r="F70" s="4" t="str">
        <f>IFERROR(VLOOKUP(E70,ActiveConsumptiveDiversions!$C$4:$G$3002,5,0),"")</f>
        <v>4314-008-PWS-GR</v>
      </c>
      <c r="G70" s="33" t="str">
        <f>IFERROR(VLOOKUP(E70,ActiveConsumptiveDiversions!$A$4:$G$3003,7,0),"")</f>
        <v/>
      </c>
    </row>
    <row r="71" spans="5:7" x14ac:dyDescent="0.25">
      <c r="E71" s="4">
        <v>59</v>
      </c>
      <c r="F71" s="4" t="str">
        <f>IFERROR(VLOOKUP(E71,ActiveConsumptiveDiversions!$C$4:$G$3002,5,0),"")</f>
        <v>4314-007-PWS-GR</v>
      </c>
      <c r="G71" s="33" t="str">
        <f>IFERROR(VLOOKUP(E71,ActiveConsumptiveDiversions!$A$4:$G$3003,7,0),"")</f>
        <v/>
      </c>
    </row>
    <row r="72" spans="5:7" x14ac:dyDescent="0.25">
      <c r="E72" s="4">
        <v>60</v>
      </c>
      <c r="F72" s="4" t="str">
        <f>IFERROR(VLOOKUP(E72,ActiveConsumptiveDiversions!$C$4:$G$3002,5,0),"")</f>
        <v>DIVC-201703439GP</v>
      </c>
      <c r="G72" s="33" t="str">
        <f>IFERROR(VLOOKUP(E72,ActiveConsumptiveDiversions!$A$4:$G$3003,7,0),"")</f>
        <v/>
      </c>
    </row>
    <row r="73" spans="5:7" x14ac:dyDescent="0.25">
      <c r="E73" s="4">
        <v>61</v>
      </c>
      <c r="F73" s="4" t="str">
        <f>IFERROR(VLOOKUP(E73,ActiveConsumptiveDiversions!$C$4:$G$3002,5,0),"")</f>
        <v>5200-079-PWS-GR</v>
      </c>
      <c r="G73" s="33" t="str">
        <f>IFERROR(VLOOKUP(E73,ActiveConsumptiveDiversions!$A$4:$G$3003,7,0),"")</f>
        <v/>
      </c>
    </row>
    <row r="74" spans="5:7" x14ac:dyDescent="0.25">
      <c r="E74" s="4">
        <v>62</v>
      </c>
      <c r="F74" s="4" t="str">
        <f>IFERROR(VLOOKUP(E74,ActiveConsumptiveDiversions!$C$4:$G$3002,5,0),"")</f>
        <v>DIVC-202105197</v>
      </c>
      <c r="G74" s="33" t="str">
        <f>IFERROR(VLOOKUP(E74,ActiveConsumptiveDiversions!$A$4:$G$3003,7,0),"")</f>
        <v/>
      </c>
    </row>
    <row r="75" spans="5:7" x14ac:dyDescent="0.25">
      <c r="E75" s="4">
        <v>63</v>
      </c>
      <c r="F75" s="4" t="str">
        <f>IFERROR(VLOOKUP(E75,ActiveConsumptiveDiversions!$C$4:$G$3002,5,0),"")</f>
        <v>DIVC-199400004</v>
      </c>
      <c r="G75" s="33" t="str">
        <f>IFERROR(VLOOKUP(E75,ActiveConsumptiveDiversions!$A$4:$G$3003,7,0),"")</f>
        <v/>
      </c>
    </row>
    <row r="76" spans="5:7" x14ac:dyDescent="0.25">
      <c r="E76" s="4">
        <v>64</v>
      </c>
      <c r="F76" s="4" t="str">
        <f>IFERROR(VLOOKUP(E76,ActiveConsumptiveDiversions!$C$4:$G$3002,5,0),"")</f>
        <v>DIVC-202103345</v>
      </c>
      <c r="G76" s="33" t="str">
        <f>IFERROR(VLOOKUP(E76,ActiveConsumptiveDiversions!$A$4:$G$3003,7,0),"")</f>
        <v/>
      </c>
    </row>
    <row r="77" spans="5:7" x14ac:dyDescent="0.25">
      <c r="E77" s="4">
        <v>65</v>
      </c>
      <c r="F77" s="4" t="str">
        <f>IFERROR(VLOOKUP(E77,ActiveConsumptiveDiversions!$C$4:$G$3002,5,0),"")</f>
        <v>3106-007-PWS-RI</v>
      </c>
      <c r="G77" s="33" t="str">
        <f>IFERROR(VLOOKUP(E77,ActiveConsumptiveDiversions!$A$4:$G$3003,7,0),"")</f>
        <v/>
      </c>
    </row>
    <row r="78" spans="5:7" x14ac:dyDescent="0.25">
      <c r="E78" s="4">
        <v>66</v>
      </c>
      <c r="F78" s="4" t="str">
        <f>IFERROR(VLOOKUP(E78,ActiveConsumptiveDiversions!$C$4:$G$3002,5,0),"")</f>
        <v>6000-056-IND-RI</v>
      </c>
      <c r="G78" s="33" t="str">
        <f>IFERROR(VLOOKUP(E78,ActiveConsumptiveDiversions!$A$4:$G$3003,7,0),"")</f>
        <v/>
      </c>
    </row>
    <row r="79" spans="5:7" x14ac:dyDescent="0.25">
      <c r="E79" s="4">
        <v>67</v>
      </c>
      <c r="F79" s="4" t="str">
        <f>IFERROR(VLOOKUP(E79,ActiveConsumptiveDiversions!$C$4:$G$3002,5,0),"")</f>
        <v>6900-011-STO-RI</v>
      </c>
      <c r="G79" s="33" t="str">
        <f>IFERROR(VLOOKUP(E79,ActiveConsumptiveDiversions!$A$4:$G$3003,7,0),"")</f>
        <v/>
      </c>
    </row>
    <row r="80" spans="5:7" x14ac:dyDescent="0.25">
      <c r="E80" s="4">
        <v>68</v>
      </c>
      <c r="F80" s="4" t="str">
        <f>IFERROR(VLOOKUP(E80,ActiveConsumptiveDiversions!$C$4:$G$3002,5,0),"")</f>
        <v>4100-005-AGR-</v>
      </c>
      <c r="G80" s="33" t="str">
        <f>IFERROR(VLOOKUP(E80,ActiveConsumptiveDiversions!$A$4:$G$3003,7,0),"")</f>
        <v/>
      </c>
    </row>
    <row r="81" spans="5:7" x14ac:dyDescent="0.25">
      <c r="E81" s="4">
        <v>69</v>
      </c>
      <c r="F81" s="4" t="str">
        <f>IFERROR(VLOOKUP(E81,ActiveConsumptiveDiversions!$C$4:$G$3002,5,0),"")</f>
        <v>4100-004-AGR-</v>
      </c>
      <c r="G81" s="33" t="str">
        <f>IFERROR(VLOOKUP(E81,ActiveConsumptiveDiversions!$A$4:$G$3003,7,0),"")</f>
        <v/>
      </c>
    </row>
    <row r="82" spans="5:7" x14ac:dyDescent="0.25">
      <c r="E82" s="4">
        <v>70</v>
      </c>
      <c r="F82" s="4" t="str">
        <f>IFERROR(VLOOKUP(E82,ActiveConsumptiveDiversions!$C$4:$G$3002,5,0),"")</f>
        <v>DIVC-202004971</v>
      </c>
      <c r="G82" s="33" t="str">
        <f>IFERROR(VLOOKUP(E82,ActiveConsumptiveDiversions!$A$4:$G$3003,7,0),"")</f>
        <v/>
      </c>
    </row>
    <row r="83" spans="5:7" x14ac:dyDescent="0.25">
      <c r="E83" s="4">
        <v>71</v>
      </c>
      <c r="F83" s="4" t="str">
        <f>IFERROR(VLOOKUP(E83,ActiveConsumptiveDiversions!$C$4:$G$3002,5,0),"")</f>
        <v>DIVC-202108574</v>
      </c>
      <c r="G83" s="33" t="str">
        <f>IFERROR(VLOOKUP(E83,ActiveConsumptiveDiversions!$A$4:$G$3003,7,0),"")</f>
        <v/>
      </c>
    </row>
    <row r="84" spans="5:7" x14ac:dyDescent="0.25">
      <c r="E84" s="4">
        <v>72</v>
      </c>
      <c r="F84" s="4" t="str">
        <f>IFERROR(VLOOKUP(E84,ActiveConsumptiveDiversions!$C$4:$G$3002,5,0),"")</f>
        <v>DIVC-202107516</v>
      </c>
      <c r="G84" s="33" t="str">
        <f>IFERROR(VLOOKUP(E84,ActiveConsumptiveDiversions!$A$4:$G$3003,7,0),"")</f>
        <v/>
      </c>
    </row>
    <row r="85" spans="5:7" x14ac:dyDescent="0.25">
      <c r="E85" s="4">
        <v>73</v>
      </c>
      <c r="F85" s="4" t="str">
        <f>IFERROR(VLOOKUP(E85,ActiveConsumptiveDiversions!$C$4:$G$3002,5,0),"")</f>
        <v>DIVC-202107069</v>
      </c>
      <c r="G85" s="33" t="str">
        <f>IFERROR(VLOOKUP(E85,ActiveConsumptiveDiversions!$A$4:$G$3003,7,0),"")</f>
        <v/>
      </c>
    </row>
    <row r="86" spans="5:7" x14ac:dyDescent="0.25">
      <c r="E86" s="4">
        <v>74</v>
      </c>
      <c r="F86" s="4" t="str">
        <f>IFERROR(VLOOKUP(E86,ActiveConsumptiveDiversions!$C$4:$G$3002,5,0),"")</f>
        <v>4302-002-PWS-IM</v>
      </c>
      <c r="G86" s="33" t="str">
        <f>IFERROR(VLOOKUP(E86,ActiveConsumptiveDiversions!$A$4:$G$3003,7,0),"")</f>
        <v/>
      </c>
    </row>
    <row r="87" spans="5:7" x14ac:dyDescent="0.25">
      <c r="E87" s="4">
        <v>75</v>
      </c>
      <c r="F87" s="4" t="str">
        <f>IFERROR(VLOOKUP(E87,ActiveConsumptiveDiversions!$C$4:$G$3002,5,0),"")</f>
        <v>3710-003-REC-IM</v>
      </c>
      <c r="G87" s="33" t="str">
        <f>IFERROR(VLOOKUP(E87,ActiveConsumptiveDiversions!$A$4:$G$3003,7,0),"")</f>
        <v/>
      </c>
    </row>
    <row r="88" spans="5:7" x14ac:dyDescent="0.25">
      <c r="E88" s="4">
        <v>76</v>
      </c>
      <c r="F88" s="4" t="str">
        <f>IFERROR(VLOOKUP(E88,ActiveConsumptiveDiversions!$C$4:$G$3002,5,0),"")</f>
        <v>5302-008-PWS-IM</v>
      </c>
      <c r="G88" s="33" t="str">
        <f>IFERROR(VLOOKUP(E88,ActiveConsumptiveDiversions!$A$4:$G$3003,7,0),"")</f>
        <v/>
      </c>
    </row>
    <row r="89" spans="5:7" x14ac:dyDescent="0.25">
      <c r="E89" s="4">
        <v>77</v>
      </c>
      <c r="F89" s="4" t="str">
        <f>IFERROR(VLOOKUP(E89,ActiveConsumptiveDiversions!$C$4:$G$3002,5,0),"")</f>
        <v>5112-017-PWS-IM</v>
      </c>
      <c r="G89" s="33" t="str">
        <f>IFERROR(VLOOKUP(E89,ActiveConsumptiveDiversions!$A$4:$G$3003,7,0),"")</f>
        <v/>
      </c>
    </row>
    <row r="90" spans="5:7" x14ac:dyDescent="0.25">
      <c r="E90" s="4">
        <v>78</v>
      </c>
      <c r="F90" s="4" t="str">
        <f>IFERROR(VLOOKUP(E90,ActiveConsumptiveDiversions!$C$4:$G$3002,5,0),"")</f>
        <v>5303-004-PWS-IM</v>
      </c>
      <c r="G90" s="33" t="str">
        <f>IFERROR(VLOOKUP(E90,ActiveConsumptiveDiversions!$A$4:$G$3003,7,0),"")</f>
        <v/>
      </c>
    </row>
    <row r="91" spans="5:7" x14ac:dyDescent="0.25">
      <c r="E91" s="4">
        <v>79</v>
      </c>
      <c r="F91" s="4" t="str">
        <f>IFERROR(VLOOKUP(E91,ActiveConsumptiveDiversions!$C$4:$G$3002,5,0),"")</f>
        <v>DIVC-202107720GP</v>
      </c>
      <c r="G91" s="33" t="str">
        <f>IFERROR(VLOOKUP(E91,ActiveConsumptiveDiversions!$A$4:$G$3003,7,0),"")</f>
        <v/>
      </c>
    </row>
    <row r="92" spans="5:7" x14ac:dyDescent="0.25">
      <c r="E92" s="4">
        <v>80</v>
      </c>
      <c r="F92" s="4" t="str">
        <f>IFERROR(VLOOKUP(E92,ActiveConsumptiveDiversions!$C$4:$G$3002,5,0),"")</f>
        <v>DIVC-202105308GP</v>
      </c>
      <c r="G92" s="33" t="str">
        <f>IFERROR(VLOOKUP(E92,ActiveConsumptiveDiversions!$A$4:$G$3003,7,0),"")</f>
        <v/>
      </c>
    </row>
    <row r="93" spans="5:7" x14ac:dyDescent="0.25">
      <c r="E93" s="4">
        <v>81</v>
      </c>
      <c r="F93" s="4" t="str">
        <f>IFERROR(VLOOKUP(E93,ActiveConsumptiveDiversions!$C$4:$G$3002,5,0),"")</f>
        <v>4300-093-IRR-IM</v>
      </c>
      <c r="G93" s="33" t="str">
        <f>IFERROR(VLOOKUP(E93,ActiveConsumptiveDiversions!$A$4:$G$3003,7,0),"")</f>
        <v/>
      </c>
    </row>
    <row r="94" spans="5:7" x14ac:dyDescent="0.25">
      <c r="E94" s="4">
        <v>82</v>
      </c>
      <c r="F94" s="4" t="str">
        <f>IFERROR(VLOOKUP(E94,ActiveConsumptiveDiversions!$C$4:$G$3002,5,0),"")</f>
        <v>3700-020-AGR-RI</v>
      </c>
      <c r="G94" s="33" t="str">
        <f>IFERROR(VLOOKUP(E94,ActiveConsumptiveDiversions!$A$4:$G$3003,7,0),"")</f>
        <v/>
      </c>
    </row>
    <row r="95" spans="5:7" x14ac:dyDescent="0.25">
      <c r="E95" s="4">
        <v>83</v>
      </c>
      <c r="F95" s="4" t="str">
        <f>IFERROR(VLOOKUP(E95,ActiveConsumptiveDiversions!$C$4:$G$3002,5,0),"")</f>
        <v>3400-004-IND-GR</v>
      </c>
      <c r="G95" s="33" t="str">
        <f>IFERROR(VLOOKUP(E95,ActiveConsumptiveDiversions!$A$4:$G$3003,7,0),"")</f>
        <v/>
      </c>
    </row>
    <row r="96" spans="5:7" x14ac:dyDescent="0.25">
      <c r="E96" s="4">
        <v>84</v>
      </c>
      <c r="F96" s="4" t="str">
        <f>IFERROR(VLOOKUP(E96,ActiveConsumptiveDiversions!$C$4:$G$3002,5,0),"")</f>
        <v>DIVC-202078668</v>
      </c>
      <c r="G96" s="33" t="str">
        <f>IFERROR(VLOOKUP(E96,ActiveConsumptiveDiversions!$A$4:$G$3003,7,0),"")</f>
        <v/>
      </c>
    </row>
    <row r="97" spans="5:7" x14ac:dyDescent="0.25">
      <c r="E97" s="4">
        <v>85</v>
      </c>
      <c r="F97" s="4" t="str">
        <f>IFERROR(VLOOKUP(E97,ActiveConsumptiveDiversions!$C$4:$G$3002,5,0),"")</f>
        <v>4313-004-PWS-IM</v>
      </c>
      <c r="G97" s="33" t="str">
        <f>IFERROR(VLOOKUP(E97,ActiveConsumptiveDiversions!$A$4:$G$3003,7,0),"")</f>
        <v/>
      </c>
    </row>
    <row r="98" spans="5:7" x14ac:dyDescent="0.25">
      <c r="E98" s="4">
        <v>86</v>
      </c>
      <c r="F98" s="4" t="str">
        <f>IFERROR(VLOOKUP(E98,ActiveConsumptiveDiversions!$C$4:$G$3002,5,0),"")</f>
        <v>6705-010-REC-IM</v>
      </c>
      <c r="G98" s="33" t="str">
        <f>IFERROR(VLOOKUP(E98,ActiveConsumptiveDiversions!$A$4:$G$3003,7,0),"")</f>
        <v/>
      </c>
    </row>
    <row r="99" spans="5:7" x14ac:dyDescent="0.25">
      <c r="E99" s="4">
        <v>87</v>
      </c>
      <c r="F99" s="4" t="str">
        <f>IFERROR(VLOOKUP(E99,ActiveConsumptiveDiversions!$C$4:$G$3002,5,0),"")</f>
        <v>5200-039-IND-GR</v>
      </c>
      <c r="G99" s="33" t="str">
        <f>IFERROR(VLOOKUP(E99,ActiveConsumptiveDiversions!$A$4:$G$3003,7,0),"")</f>
        <v/>
      </c>
    </row>
    <row r="100" spans="5:7" x14ac:dyDescent="0.25">
      <c r="E100" s="4">
        <v>88</v>
      </c>
      <c r="F100" s="4" t="str">
        <f>IFERROR(VLOOKUP(E100,ActiveConsumptiveDiversions!$C$4:$G$3002,5,0),"")</f>
        <v>5200-038-IND-IM</v>
      </c>
      <c r="G100" s="33" t="str">
        <f>IFERROR(VLOOKUP(E100,ActiveConsumptiveDiversions!$A$4:$G$3003,7,0),"")</f>
        <v/>
      </c>
    </row>
    <row r="101" spans="5:7" x14ac:dyDescent="0.25">
      <c r="E101" s="4">
        <v>89</v>
      </c>
      <c r="F101" s="4" t="str">
        <f>IFERROR(VLOOKUP(E101,ActiveConsumptiveDiversions!$C$4:$G$3002,5,0),"")</f>
        <v>4320-007-AGR-IM</v>
      </c>
      <c r="G101" s="33" t="str">
        <f>IFERROR(VLOOKUP(E101,ActiveConsumptiveDiversions!$A$4:$G$3003,7,0),"")</f>
        <v/>
      </c>
    </row>
    <row r="102" spans="5:7" x14ac:dyDescent="0.25">
      <c r="E102" s="4">
        <v>90</v>
      </c>
      <c r="F102" s="4" t="str">
        <f>IFERROR(VLOOKUP(E102,ActiveConsumptiveDiversions!$C$4:$G$3002,5,0),"")</f>
        <v>4300-011-CLG-GR</v>
      </c>
      <c r="G102" s="33" t="str">
        <f>IFERROR(VLOOKUP(E102,ActiveConsumptiveDiversions!$A$4:$G$3003,7,0),"")</f>
        <v/>
      </c>
    </row>
    <row r="103" spans="5:7" x14ac:dyDescent="0.25">
      <c r="E103" s="4">
        <v>91</v>
      </c>
      <c r="F103" s="4" t="str">
        <f>IFERROR(VLOOKUP(E103,ActiveConsumptiveDiversions!$C$4:$G$3002,5,0),"")</f>
        <v>DIVC-202006629</v>
      </c>
      <c r="G103" s="33" t="str">
        <f>IFERROR(VLOOKUP(E103,ActiveConsumptiveDiversions!$A$4:$G$3003,7,0),"")</f>
        <v/>
      </c>
    </row>
    <row r="104" spans="5:7" x14ac:dyDescent="0.25">
      <c r="E104" s="4">
        <v>92</v>
      </c>
      <c r="F104" s="4" t="str">
        <f>IFERROR(VLOOKUP(E104,ActiveConsumptiveDiversions!$C$4:$G$3002,5,0),"")</f>
        <v>5205-001-PWS-GR</v>
      </c>
      <c r="G104" s="33" t="str">
        <f>IFERROR(VLOOKUP(E104,ActiveConsumptiveDiversions!$A$4:$G$3003,7,0),"")</f>
        <v/>
      </c>
    </row>
    <row r="105" spans="5:7" x14ac:dyDescent="0.25">
      <c r="E105" s="4">
        <v>93</v>
      </c>
      <c r="F105" s="4" t="str">
        <f>IFERROR(VLOOKUP(E105,ActiveConsumptiveDiversions!$C$4:$G$3002,5,0),"")</f>
        <v>DIVC-202101602GP</v>
      </c>
      <c r="G105" s="33" t="str">
        <f>IFERROR(VLOOKUP(E105,ActiveConsumptiveDiversions!$A$4:$G$3003,7,0),"")</f>
        <v/>
      </c>
    </row>
    <row r="106" spans="5:7" x14ac:dyDescent="0.25">
      <c r="E106" s="4">
        <v>94</v>
      </c>
      <c r="F106" s="4" t="str">
        <f>IFERROR(VLOOKUP(E106,ActiveConsumptiveDiversions!$C$4:$G$3002,5,0),"")</f>
        <v>DIVC-202078299</v>
      </c>
      <c r="G106" s="33" t="str">
        <f>IFERROR(VLOOKUP(E106,ActiveConsumptiveDiversions!$A$4:$G$3003,7,0),"")</f>
        <v/>
      </c>
    </row>
    <row r="107" spans="5:7" x14ac:dyDescent="0.25">
      <c r="E107" s="4">
        <v>95</v>
      </c>
      <c r="F107" s="4" t="str">
        <f>IFERROR(VLOOKUP(E107,ActiveConsumptiveDiversions!$C$4:$G$3002,5,0),"")</f>
        <v>DIVC-202012540</v>
      </c>
      <c r="G107" s="33" t="str">
        <f>IFERROR(VLOOKUP(E107,ActiveConsumptiveDiversions!$A$4:$G$3003,7,0),"")</f>
        <v/>
      </c>
    </row>
    <row r="108" spans="5:7" x14ac:dyDescent="0.25">
      <c r="E108" s="4">
        <v>96</v>
      </c>
      <c r="F108" s="4" t="str">
        <f>IFERROR(VLOOKUP(E108,ActiveConsumptiveDiversions!$C$4:$G$3002,5,0),"")</f>
        <v>DIVC-202001067</v>
      </c>
      <c r="G108" s="33" t="str">
        <f>IFERROR(VLOOKUP(E108,ActiveConsumptiveDiversions!$A$4:$G$3003,7,0),"")</f>
        <v/>
      </c>
    </row>
    <row r="109" spans="5:7" x14ac:dyDescent="0.25">
      <c r="E109" s="4">
        <v>97</v>
      </c>
      <c r="F109" s="4" t="str">
        <f>IFERROR(VLOOKUP(E109,ActiveConsumptiveDiversions!$C$4:$G$3002,5,0),"")</f>
        <v>DIVC-202005113</v>
      </c>
      <c r="G109" s="33" t="str">
        <f>IFERROR(VLOOKUP(E109,ActiveConsumptiveDiversions!$A$4:$G$3003,7,0),"")</f>
        <v/>
      </c>
    </row>
    <row r="110" spans="5:7" x14ac:dyDescent="0.25">
      <c r="E110" s="4">
        <v>98</v>
      </c>
      <c r="F110" s="4" t="str">
        <f>IFERROR(VLOOKUP(E110,ActiveConsumptiveDiversions!$C$4:$G$3002,5,0),"")</f>
        <v>DIVC-202005420</v>
      </c>
      <c r="G110" s="33" t="str">
        <f>IFERROR(VLOOKUP(E110,ActiveConsumptiveDiversions!$A$4:$G$3003,7,0),"")</f>
        <v/>
      </c>
    </row>
    <row r="111" spans="5:7" x14ac:dyDescent="0.25">
      <c r="E111" s="4">
        <v>99</v>
      </c>
      <c r="F111" s="4" t="str">
        <f>IFERROR(VLOOKUP(E111,ActiveConsumptiveDiversions!$C$4:$G$3002,5,0),"")</f>
        <v>DIVC-202002509</v>
      </c>
      <c r="G111" s="33" t="str">
        <f>IFERROR(VLOOKUP(E111,ActiveConsumptiveDiversions!$A$4:$G$3003,7,0),"")</f>
        <v/>
      </c>
    </row>
    <row r="112" spans="5:7" x14ac:dyDescent="0.25">
      <c r="E112" s="4">
        <v>100</v>
      </c>
      <c r="F112" s="4" t="str">
        <f>IFERROR(VLOOKUP(E112,ActiveConsumptiveDiversions!$C$4:$G$3002,5,0),"")</f>
        <v>DIVC-202010771GP</v>
      </c>
      <c r="G112" s="33" t="str">
        <f>IFERROR(VLOOKUP(E112,ActiveConsumptiveDiversions!$A$4:$G$3003,7,0),"")</f>
        <v/>
      </c>
    </row>
    <row r="113" spans="5:7" x14ac:dyDescent="0.25">
      <c r="E113" s="4">
        <v>101</v>
      </c>
      <c r="F113" s="4" t="str">
        <f>IFERROR(VLOOKUP(E113,ActiveConsumptiveDiversions!$C$4:$G$3002,5,0),"")</f>
        <v>DIVC-202000296GP</v>
      </c>
      <c r="G113" s="33" t="str">
        <f>IFERROR(VLOOKUP(E113,ActiveConsumptiveDiversions!$A$4:$G$3003,7,0),"")</f>
        <v/>
      </c>
    </row>
    <row r="114" spans="5:7" x14ac:dyDescent="0.25">
      <c r="E114" s="4">
        <v>102</v>
      </c>
      <c r="F114" s="4" t="str">
        <f>IFERROR(VLOOKUP(E114,ActiveConsumptiveDiversions!$C$4:$G$3002,5,0),"")</f>
        <v>DIVC-202008589GP</v>
      </c>
      <c r="G114" s="33" t="str">
        <f>IFERROR(VLOOKUP(E114,ActiveConsumptiveDiversions!$A$4:$G$3003,7,0),"")</f>
        <v/>
      </c>
    </row>
    <row r="115" spans="5:7" x14ac:dyDescent="0.25">
      <c r="E115" s="4">
        <v>103</v>
      </c>
      <c r="F115" s="4" t="str">
        <f>IFERROR(VLOOKUP(E115,ActiveConsumptiveDiversions!$C$4:$G$3002,5,0),"")</f>
        <v>DIVC-202008585GP</v>
      </c>
      <c r="G115" s="33" t="str">
        <f>IFERROR(VLOOKUP(E115,ActiveConsumptiveDiversions!$A$4:$G$3003,7,0),"")</f>
        <v/>
      </c>
    </row>
    <row r="116" spans="5:7" x14ac:dyDescent="0.25">
      <c r="E116" s="4">
        <v>104</v>
      </c>
      <c r="F116" s="4" t="str">
        <f>IFERROR(VLOOKUP(E116,ActiveConsumptiveDiversions!$C$4:$G$3002,5,0),"")</f>
        <v>DIVC-202004107</v>
      </c>
      <c r="G116" s="33" t="str">
        <f>IFERROR(VLOOKUP(E116,ActiveConsumptiveDiversions!$A$4:$G$3003,7,0),"")</f>
        <v/>
      </c>
    </row>
    <row r="117" spans="5:7" x14ac:dyDescent="0.25">
      <c r="E117" s="4">
        <v>105</v>
      </c>
      <c r="F117" s="4" t="str">
        <f>IFERROR(VLOOKUP(E117,ActiveConsumptiveDiversions!$C$4:$G$3002,5,0),"")</f>
        <v>DIVC-201913573</v>
      </c>
      <c r="G117" s="33" t="str">
        <f>IFERROR(VLOOKUP(E117,ActiveConsumptiveDiversions!$A$4:$G$3003,7,0),"")</f>
        <v/>
      </c>
    </row>
    <row r="118" spans="5:7" x14ac:dyDescent="0.25">
      <c r="E118" s="4">
        <v>106</v>
      </c>
      <c r="F118" s="4" t="str">
        <f>IFERROR(VLOOKUP(E118,ActiveConsumptiveDiversions!$C$4:$G$3002,5,0),"")</f>
        <v>DIVC-202000617</v>
      </c>
      <c r="G118" s="33" t="str">
        <f>IFERROR(VLOOKUP(E118,ActiveConsumptiveDiversions!$A$4:$G$3003,7,0),"")</f>
        <v/>
      </c>
    </row>
    <row r="119" spans="5:7" x14ac:dyDescent="0.25">
      <c r="E119" s="4">
        <v>107</v>
      </c>
      <c r="F119" s="4" t="str">
        <f>IFERROR(VLOOKUP(E119,ActiveConsumptiveDiversions!$C$4:$G$3002,5,0),"")</f>
        <v>DIVC-201914851</v>
      </c>
      <c r="G119" s="33" t="str">
        <f>IFERROR(VLOOKUP(E119,ActiveConsumptiveDiversions!$A$4:$G$3003,7,0),"")</f>
        <v/>
      </c>
    </row>
    <row r="120" spans="5:7" x14ac:dyDescent="0.25">
      <c r="E120" s="4">
        <v>108</v>
      </c>
      <c r="F120" s="4" t="str">
        <f>IFERROR(VLOOKUP(E120,ActiveConsumptiveDiversions!$C$4:$G$3002,5,0),"")</f>
        <v>DIVC-201913476</v>
      </c>
      <c r="G120" s="33" t="str">
        <f>IFERROR(VLOOKUP(E120,ActiveConsumptiveDiversions!$A$4:$G$3003,7,0),"")</f>
        <v/>
      </c>
    </row>
    <row r="121" spans="5:7" x14ac:dyDescent="0.25">
      <c r="E121" s="4">
        <v>109</v>
      </c>
      <c r="F121" s="4" t="str">
        <f>IFERROR(VLOOKUP(E121,ActiveConsumptiveDiversions!$C$4:$G$3002,5,0),"")</f>
        <v>DIVC-201913516GP</v>
      </c>
      <c r="G121" s="33" t="str">
        <f>IFERROR(VLOOKUP(E121,ActiveConsumptiveDiversions!$A$4:$G$3003,7,0),"")</f>
        <v/>
      </c>
    </row>
    <row r="122" spans="5:7" x14ac:dyDescent="0.25">
      <c r="E122" s="4">
        <v>110</v>
      </c>
      <c r="F122" s="4" t="str">
        <f>IFERROR(VLOOKUP(E122,ActiveConsumptiveDiversions!$C$4:$G$3002,5,0),"")</f>
        <v>DIVC-201907807</v>
      </c>
      <c r="G122" s="33" t="str">
        <f>IFERROR(VLOOKUP(E122,ActiveConsumptiveDiversions!$A$4:$G$3003,7,0),"")</f>
        <v/>
      </c>
    </row>
    <row r="123" spans="5:7" x14ac:dyDescent="0.25">
      <c r="E123" s="4">
        <v>111</v>
      </c>
      <c r="F123" s="4" t="str">
        <f>IFERROR(VLOOKUP(E123,ActiveConsumptiveDiversions!$C$4:$G$3002,5,0),"")</f>
        <v>DIVC-202000331GP</v>
      </c>
      <c r="G123" s="33" t="str">
        <f>IFERROR(VLOOKUP(E123,ActiveConsumptiveDiversions!$A$4:$G$3003,7,0),"")</f>
        <v/>
      </c>
    </row>
    <row r="124" spans="5:7" x14ac:dyDescent="0.25">
      <c r="E124" s="4">
        <v>112</v>
      </c>
      <c r="F124" s="4" t="str">
        <f>IFERROR(VLOOKUP(E124,ActiveConsumptiveDiversions!$C$4:$G$3002,5,0),"")</f>
        <v>DIVC-202001724GP</v>
      </c>
      <c r="G124" s="33" t="str">
        <f>IFERROR(VLOOKUP(E124,ActiveConsumptiveDiversions!$A$4:$G$3003,7,0),"")</f>
        <v/>
      </c>
    </row>
    <row r="125" spans="5:7" x14ac:dyDescent="0.25">
      <c r="E125" s="4">
        <v>113</v>
      </c>
      <c r="F125" s="4" t="str">
        <f>IFERROR(VLOOKUP(E125,ActiveConsumptiveDiversions!$C$4:$G$3002,5,0),"")</f>
        <v>DIVC-201908107</v>
      </c>
      <c r="G125" s="33" t="str">
        <f>IFERROR(VLOOKUP(E125,ActiveConsumptiveDiversions!$A$4:$G$3003,7,0),"")</f>
        <v/>
      </c>
    </row>
    <row r="126" spans="5:7" x14ac:dyDescent="0.25">
      <c r="E126" s="4">
        <v>114</v>
      </c>
      <c r="F126" s="4" t="str">
        <f>IFERROR(VLOOKUP(E126,ActiveConsumptiveDiversions!$C$4:$G$3002,5,0),"")</f>
        <v>DIVC-201905302</v>
      </c>
      <c r="G126" s="33" t="str">
        <f>IFERROR(VLOOKUP(E126,ActiveConsumptiveDiversions!$A$4:$G$3003,7,0),"")</f>
        <v/>
      </c>
    </row>
    <row r="127" spans="5:7" x14ac:dyDescent="0.25">
      <c r="E127" s="4">
        <v>115</v>
      </c>
      <c r="F127" s="4" t="str">
        <f>IFERROR(VLOOKUP(E127,ActiveConsumptiveDiversions!$C$4:$G$3002,5,0),"")</f>
        <v>DIVC-201905250</v>
      </c>
      <c r="G127" s="33" t="str">
        <f>IFERROR(VLOOKUP(E127,ActiveConsumptiveDiversions!$A$4:$G$3003,7,0),"")</f>
        <v/>
      </c>
    </row>
    <row r="128" spans="5:7" x14ac:dyDescent="0.25">
      <c r="E128" s="4">
        <v>116</v>
      </c>
      <c r="F128" s="4" t="str">
        <f>IFERROR(VLOOKUP(E128,ActiveConsumptiveDiversions!$C$4:$G$3002,5,0),"")</f>
        <v>DIVC-201906024</v>
      </c>
      <c r="G128" s="33" t="str">
        <f>IFERROR(VLOOKUP(E128,ActiveConsumptiveDiversions!$A$4:$G$3003,7,0),"")</f>
        <v/>
      </c>
    </row>
    <row r="129" spans="5:7" x14ac:dyDescent="0.25">
      <c r="E129" s="4">
        <v>117</v>
      </c>
      <c r="F129" s="4" t="str">
        <f>IFERROR(VLOOKUP(E129,ActiveConsumptiveDiversions!$C$4:$G$3002,5,0),"")</f>
        <v>6910-009-AGR-IM</v>
      </c>
      <c r="G129" s="33" t="str">
        <f>IFERROR(VLOOKUP(E129,ActiveConsumptiveDiversions!$A$4:$G$3003,7,0),"")</f>
        <v/>
      </c>
    </row>
    <row r="130" spans="5:7" x14ac:dyDescent="0.25">
      <c r="E130" s="4">
        <v>118</v>
      </c>
      <c r="F130" s="4" t="str">
        <f>IFERROR(VLOOKUP(E130,ActiveConsumptiveDiversions!$C$4:$G$3002,5,0),"")</f>
        <v>4314-004-PWS-GR</v>
      </c>
      <c r="G130" s="33" t="str">
        <f>IFERROR(VLOOKUP(E130,ActiveConsumptiveDiversions!$A$4:$G$3003,7,0),"")</f>
        <v/>
      </c>
    </row>
    <row r="131" spans="5:7" x14ac:dyDescent="0.25">
      <c r="E131" s="4">
        <v>119</v>
      </c>
      <c r="F131" s="4" t="str">
        <f>IFERROR(VLOOKUP(E131,ActiveConsumptiveDiversions!$C$4:$G$3002,5,0),"")</f>
        <v>4314-005-PWS-GR</v>
      </c>
      <c r="G131" s="33" t="str">
        <f>IFERROR(VLOOKUP(E131,ActiveConsumptiveDiversions!$A$4:$G$3003,7,0),"")</f>
        <v/>
      </c>
    </row>
    <row r="132" spans="5:7" x14ac:dyDescent="0.25">
      <c r="E132" s="4">
        <v>120</v>
      </c>
      <c r="F132" s="4" t="str">
        <f>IFERROR(VLOOKUP(E132,ActiveConsumptiveDiversions!$C$4:$G$3002,5,0),"")</f>
        <v>4314-006-PWS-GR</v>
      </c>
      <c r="G132" s="33" t="str">
        <f>IFERROR(VLOOKUP(E132,ActiveConsumptiveDiversions!$A$4:$G$3003,7,0),"")</f>
        <v/>
      </c>
    </row>
    <row r="133" spans="5:7" x14ac:dyDescent="0.25">
      <c r="E133" s="4">
        <v>121</v>
      </c>
      <c r="F133" s="4" t="str">
        <f>IFERROR(VLOOKUP(E133,ActiveConsumptiveDiversions!$C$4:$G$3002,5,0),"")</f>
        <v>DIVC-201815640</v>
      </c>
      <c r="G133" s="33" t="str">
        <f>IFERROR(VLOOKUP(E133,ActiveConsumptiveDiversions!$A$4:$G$3003,7,0),"")</f>
        <v/>
      </c>
    </row>
    <row r="134" spans="5:7" x14ac:dyDescent="0.25">
      <c r="E134" s="4">
        <v>122</v>
      </c>
      <c r="F134" s="4" t="str">
        <f>IFERROR(VLOOKUP(E134,ActiveConsumptiveDiversions!$C$4:$G$3002,5,0),"")</f>
        <v>DIVC-201815225</v>
      </c>
      <c r="G134" s="33" t="str">
        <f>IFERROR(VLOOKUP(E134,ActiveConsumptiveDiversions!$A$4:$G$3003,7,0),"")</f>
        <v/>
      </c>
    </row>
    <row r="135" spans="5:7" x14ac:dyDescent="0.25">
      <c r="E135" s="4">
        <v>123</v>
      </c>
      <c r="F135" s="4" t="str">
        <f>IFERROR(VLOOKUP(E135,ActiveConsumptiveDiversions!$C$4:$G$3002,5,0),"")</f>
        <v>DIVC-201813871</v>
      </c>
      <c r="G135" s="33" t="str">
        <f>IFERROR(VLOOKUP(E135,ActiveConsumptiveDiversions!$A$4:$G$3003,7,0),"")</f>
        <v/>
      </c>
    </row>
    <row r="136" spans="5:7" x14ac:dyDescent="0.25">
      <c r="E136" s="4">
        <v>124</v>
      </c>
      <c r="F136" s="4" t="str">
        <f>IFERROR(VLOOKUP(E136,ActiveConsumptiveDiversions!$C$4:$G$3002,5,0),"")</f>
        <v>DIVC-201812927</v>
      </c>
      <c r="G136" s="33" t="str">
        <f>IFERROR(VLOOKUP(E136,ActiveConsumptiveDiversions!$A$4:$G$3003,7,0),"")</f>
        <v/>
      </c>
    </row>
    <row r="137" spans="5:7" x14ac:dyDescent="0.25">
      <c r="E137" s="4">
        <v>125</v>
      </c>
      <c r="F137" s="4" t="str">
        <f>IFERROR(VLOOKUP(E137,ActiveConsumptiveDiversions!$C$4:$G$3002,5,0),"")</f>
        <v>DIVC-201810190</v>
      </c>
      <c r="G137" s="33" t="str">
        <f>IFERROR(VLOOKUP(E137,ActiveConsumptiveDiversions!$A$4:$G$3003,7,0),"")</f>
        <v/>
      </c>
    </row>
    <row r="138" spans="5:7" x14ac:dyDescent="0.25">
      <c r="E138" s="4">
        <v>126</v>
      </c>
      <c r="F138" s="4" t="str">
        <f>IFERROR(VLOOKUP(E138,ActiveConsumptiveDiversions!$C$4:$G$3002,5,0),"")</f>
        <v>DIVC-201809964</v>
      </c>
      <c r="G138" s="33" t="str">
        <f>IFERROR(VLOOKUP(E138,ActiveConsumptiveDiversions!$A$4:$G$3003,7,0),"")</f>
        <v/>
      </c>
    </row>
    <row r="139" spans="5:7" x14ac:dyDescent="0.25">
      <c r="E139" s="4">
        <v>127</v>
      </c>
      <c r="F139" s="4" t="str">
        <f>IFERROR(VLOOKUP(E139,ActiveConsumptiveDiversions!$C$4:$G$3002,5,0),"")</f>
        <v>DIVC-201809210</v>
      </c>
      <c r="G139" s="33" t="str">
        <f>IFERROR(VLOOKUP(E139,ActiveConsumptiveDiversions!$A$4:$G$3003,7,0),"")</f>
        <v/>
      </c>
    </row>
    <row r="140" spans="5:7" x14ac:dyDescent="0.25">
      <c r="E140" s="4">
        <v>128</v>
      </c>
      <c r="F140" s="4" t="str">
        <f>IFERROR(VLOOKUP(E140,ActiveConsumptiveDiversions!$C$4:$G$3002,5,0),"")</f>
        <v>DIVC-201808139</v>
      </c>
      <c r="G140" s="33" t="str">
        <f>IFERROR(VLOOKUP(E140,ActiveConsumptiveDiversions!$A$4:$G$3003,7,0),"")</f>
        <v/>
      </c>
    </row>
    <row r="141" spans="5:7" x14ac:dyDescent="0.25">
      <c r="E141" s="4">
        <v>129</v>
      </c>
      <c r="F141" s="4" t="str">
        <f>IFERROR(VLOOKUP(E141,ActiveConsumptiveDiversions!$C$4:$G$3002,5,0),"")</f>
        <v>5000-020-AGR-IM</v>
      </c>
      <c r="G141" s="33" t="str">
        <f>IFERROR(VLOOKUP(E141,ActiveConsumptiveDiversions!$A$4:$G$3003,7,0),"")</f>
        <v/>
      </c>
    </row>
    <row r="142" spans="5:7" x14ac:dyDescent="0.25">
      <c r="E142" s="4">
        <v>130</v>
      </c>
      <c r="F142" s="4" t="str">
        <f>IFERROR(VLOOKUP(E142,ActiveConsumptiveDiversions!$C$4:$G$3002,5,0),"")</f>
        <v>5104-002-AGR-RI</v>
      </c>
      <c r="G142" s="33" t="str">
        <f>IFERROR(VLOOKUP(E142,ActiveConsumptiveDiversions!$A$4:$G$3003,7,0),"")</f>
        <v/>
      </c>
    </row>
    <row r="143" spans="5:7" x14ac:dyDescent="0.25">
      <c r="E143" s="4">
        <v>131</v>
      </c>
      <c r="F143" s="4" t="str">
        <f>IFERROR(VLOOKUP(E143,ActiveConsumptiveDiversions!$C$4:$G$3002,5,0),"")</f>
        <v>5102-013-AGR-IM</v>
      </c>
      <c r="G143" s="33" t="str">
        <f>IFERROR(VLOOKUP(E143,ActiveConsumptiveDiversions!$A$4:$G$3003,7,0),"")</f>
        <v/>
      </c>
    </row>
    <row r="144" spans="5:7" x14ac:dyDescent="0.25">
      <c r="E144" s="4">
        <v>132</v>
      </c>
      <c r="F144" s="4" t="str">
        <f>IFERROR(VLOOKUP(E144,ActiveConsumptiveDiversions!$C$4:$G$3002,5,0),"")</f>
        <v>5000-022-AGR-IM</v>
      </c>
      <c r="G144" s="33" t="str">
        <f>IFERROR(VLOOKUP(E144,ActiveConsumptiveDiversions!$A$4:$G$3003,7,0),"")</f>
        <v/>
      </c>
    </row>
    <row r="145" spans="5:7" x14ac:dyDescent="0.25">
      <c r="E145" s="4">
        <v>133</v>
      </c>
      <c r="F145" s="4" t="str">
        <f>IFERROR(VLOOKUP(E145,ActiveConsumptiveDiversions!$C$4:$G$3002,5,0),"")</f>
        <v>5102-011-AGR-RI</v>
      </c>
      <c r="G145" s="33" t="str">
        <f>IFERROR(VLOOKUP(E145,ActiveConsumptiveDiversions!$A$4:$G$3003,7,0),"")</f>
        <v/>
      </c>
    </row>
    <row r="146" spans="5:7" x14ac:dyDescent="0.25">
      <c r="E146" s="4">
        <v>134</v>
      </c>
      <c r="F146" s="4" t="str">
        <f>IFERROR(VLOOKUP(E146,ActiveConsumptiveDiversions!$C$4:$G$3002,5,0),"")</f>
        <v>5000-019-AGR-IM</v>
      </c>
      <c r="G146" s="33" t="str">
        <f>IFERROR(VLOOKUP(E146,ActiveConsumptiveDiversions!$A$4:$G$3003,7,0),"")</f>
        <v/>
      </c>
    </row>
    <row r="147" spans="5:7" x14ac:dyDescent="0.25">
      <c r="E147" s="4">
        <v>135</v>
      </c>
      <c r="F147" s="4" t="str">
        <f>IFERROR(VLOOKUP(E147,ActiveConsumptiveDiversions!$C$4:$G$3002,5,0),"")</f>
        <v>3500-003-FIS-GR</v>
      </c>
      <c r="G147" s="33" t="str">
        <f>IFERROR(VLOOKUP(E147,ActiveConsumptiveDiversions!$A$4:$G$3003,7,0),"")</f>
        <v/>
      </c>
    </row>
    <row r="148" spans="5:7" x14ac:dyDescent="0.25">
      <c r="E148" s="4">
        <v>136</v>
      </c>
      <c r="F148" s="4" t="str">
        <f>IFERROR(VLOOKUP(E148,ActiveConsumptiveDiversions!$C$4:$G$3002,5,0),"")</f>
        <v>3500-002-FIS-GR</v>
      </c>
      <c r="G148" s="33" t="str">
        <f>IFERROR(VLOOKUP(E148,ActiveConsumptiveDiversions!$A$4:$G$3003,7,0),"")</f>
        <v/>
      </c>
    </row>
    <row r="149" spans="5:7" x14ac:dyDescent="0.25">
      <c r="E149" s="4">
        <v>137</v>
      </c>
      <c r="F149" s="4" t="str">
        <f>IFERROR(VLOOKUP(E149,ActiveConsumptiveDiversions!$C$4:$G$3002,5,0),"")</f>
        <v>3700-010-FIS-GR</v>
      </c>
      <c r="G149" s="33" t="str">
        <f>IFERROR(VLOOKUP(E149,ActiveConsumptiveDiversions!$A$4:$G$3003,7,0),"")</f>
        <v/>
      </c>
    </row>
    <row r="150" spans="5:7" x14ac:dyDescent="0.25">
      <c r="E150" s="4">
        <v>138</v>
      </c>
      <c r="F150" s="4" t="str">
        <f>IFERROR(VLOOKUP(E150,ActiveConsumptiveDiversions!$C$4:$G$3002,5,0),"")</f>
        <v>4101-002-AGR-IM</v>
      </c>
      <c r="G150" s="33" t="str">
        <f>IFERROR(VLOOKUP(E150,ActiveConsumptiveDiversions!$A$4:$G$3003,7,0),"")</f>
        <v/>
      </c>
    </row>
    <row r="151" spans="5:7" x14ac:dyDescent="0.25">
      <c r="E151" s="4">
        <v>139</v>
      </c>
      <c r="F151" s="4" t="str">
        <f>IFERROR(VLOOKUP(E151,ActiveConsumptiveDiversions!$C$4:$G$3002,5,0),"")</f>
        <v>4320-002-AGR-IM</v>
      </c>
      <c r="G151" s="33" t="str">
        <f>IFERROR(VLOOKUP(E151,ActiveConsumptiveDiversions!$A$4:$G$3003,7,0),"")</f>
        <v/>
      </c>
    </row>
    <row r="152" spans="5:7" x14ac:dyDescent="0.25">
      <c r="E152" s="4">
        <v>140</v>
      </c>
      <c r="F152" s="4" t="str">
        <f>IFERROR(VLOOKUP(E152,ActiveConsumptiveDiversions!$C$4:$G$3002,5,0),"")</f>
        <v>4320-001-AGR-IM</v>
      </c>
      <c r="G152" s="33" t="str">
        <f>IFERROR(VLOOKUP(E152,ActiveConsumptiveDiversions!$A$4:$G$3003,7,0),"")</f>
        <v/>
      </c>
    </row>
    <row r="153" spans="5:7" x14ac:dyDescent="0.25">
      <c r="E153" s="4">
        <v>141</v>
      </c>
      <c r="F153" s="4" t="str">
        <f>IFERROR(VLOOKUP(E153,ActiveConsumptiveDiversions!$C$4:$G$3002,5,0),"")</f>
        <v>4101-001-AGR-IM</v>
      </c>
      <c r="G153" s="33" t="str">
        <f>IFERROR(VLOOKUP(E153,ActiveConsumptiveDiversions!$A$4:$G$3003,7,0),"")</f>
        <v/>
      </c>
    </row>
    <row r="154" spans="5:7" x14ac:dyDescent="0.25">
      <c r="E154" s="4">
        <v>142</v>
      </c>
      <c r="F154" s="4" t="str">
        <f>IFERROR(VLOOKUP(E154,ActiveConsumptiveDiversions!$C$4:$G$3002,5,0),"")</f>
        <v>4800-005-REC-IM</v>
      </c>
      <c r="G154" s="33" t="str">
        <f>IFERROR(VLOOKUP(E154,ActiveConsumptiveDiversions!$A$4:$G$3003,7,0),"")</f>
        <v/>
      </c>
    </row>
    <row r="155" spans="5:7" x14ac:dyDescent="0.25">
      <c r="E155" s="4">
        <v>143</v>
      </c>
      <c r="F155" s="4" t="str">
        <f>IFERROR(VLOOKUP(E155,ActiveConsumptiveDiversions!$C$4:$G$3002,5,0),"")</f>
        <v>4800-002-REC-IM</v>
      </c>
      <c r="G155" s="33" t="str">
        <f>IFERROR(VLOOKUP(E155,ActiveConsumptiveDiversions!$A$4:$G$3003,7,0),"")</f>
        <v/>
      </c>
    </row>
    <row r="156" spans="5:7" x14ac:dyDescent="0.25">
      <c r="E156" s="4">
        <v>144</v>
      </c>
      <c r="F156" s="4" t="str">
        <f>IFERROR(VLOOKUP(E156,ActiveConsumptiveDiversions!$C$4:$G$3002,5,0),"")</f>
        <v>4710-001-REC-IM</v>
      </c>
      <c r="G156" s="33" t="str">
        <f>IFERROR(VLOOKUP(E156,ActiveConsumptiveDiversions!$A$4:$G$3003,7,0),"")</f>
        <v/>
      </c>
    </row>
    <row r="157" spans="5:7" x14ac:dyDescent="0.25">
      <c r="E157" s="4">
        <v>145</v>
      </c>
      <c r="F157" s="4" t="str">
        <f>IFERROR(VLOOKUP(E157,ActiveConsumptiveDiversions!$C$4:$G$3002,5,0),"")</f>
        <v>4710-007-REC-IM</v>
      </c>
      <c r="G157" s="33" t="str">
        <f>IFERROR(VLOOKUP(E157,ActiveConsumptiveDiversions!$A$4:$G$3003,7,0),"")</f>
        <v/>
      </c>
    </row>
    <row r="158" spans="5:7" x14ac:dyDescent="0.25">
      <c r="E158" s="4">
        <v>146</v>
      </c>
      <c r="F158" s="4" t="str">
        <f>IFERROR(VLOOKUP(E158,ActiveConsumptiveDiversions!$C$4:$G$3002,5,0),"")</f>
        <v>4710-006-REC-IM</v>
      </c>
      <c r="G158" s="33" t="str">
        <f>IFERROR(VLOOKUP(E158,ActiveConsumptiveDiversions!$A$4:$G$3003,7,0),"")</f>
        <v/>
      </c>
    </row>
    <row r="159" spans="5:7" x14ac:dyDescent="0.25">
      <c r="E159" s="4">
        <v>147</v>
      </c>
      <c r="F159" s="4" t="str">
        <f>IFERROR(VLOOKUP(E159,ActiveConsumptiveDiversions!$C$4:$G$3002,5,0),"")</f>
        <v>4800-006-REC-IM</v>
      </c>
      <c r="G159" s="33" t="str">
        <f>IFERROR(VLOOKUP(E159,ActiveConsumptiveDiversions!$A$4:$G$3003,7,0),"")</f>
        <v/>
      </c>
    </row>
    <row r="160" spans="5:7" x14ac:dyDescent="0.25">
      <c r="E160" s="4">
        <v>148</v>
      </c>
      <c r="F160" s="4" t="str">
        <f>IFERROR(VLOOKUP(E160,ActiveConsumptiveDiversions!$C$4:$G$3002,5,0),"")</f>
        <v>4710-005-REC-IM</v>
      </c>
      <c r="G160" s="33" t="str">
        <f>IFERROR(VLOOKUP(E160,ActiveConsumptiveDiversions!$A$4:$G$3003,7,0),"")</f>
        <v/>
      </c>
    </row>
    <row r="161" spans="5:7" x14ac:dyDescent="0.25">
      <c r="E161" s="4">
        <v>149</v>
      </c>
      <c r="F161" s="4" t="str">
        <f>IFERROR(VLOOKUP(E161,ActiveConsumptiveDiversions!$C$4:$G$3002,5,0),"")</f>
        <v>4710-004-REC-IM</v>
      </c>
      <c r="G161" s="33" t="str">
        <f>IFERROR(VLOOKUP(E161,ActiveConsumptiveDiversions!$A$4:$G$3003,7,0),"")</f>
        <v/>
      </c>
    </row>
    <row r="162" spans="5:7" x14ac:dyDescent="0.25">
      <c r="E162" s="4">
        <v>150</v>
      </c>
      <c r="F162" s="4" t="str">
        <f>IFERROR(VLOOKUP(E162,ActiveConsumptiveDiversions!$C$4:$G$3002,5,0),"")</f>
        <v>4800-004-REC-IM</v>
      </c>
      <c r="G162" s="33" t="str">
        <f>IFERROR(VLOOKUP(E162,ActiveConsumptiveDiversions!$A$4:$G$3003,7,0),"")</f>
        <v/>
      </c>
    </row>
    <row r="163" spans="5:7" x14ac:dyDescent="0.25">
      <c r="E163" s="4">
        <v>151</v>
      </c>
      <c r="F163" s="4" t="str">
        <f>IFERROR(VLOOKUP(E163,ActiveConsumptiveDiversions!$C$4:$G$3002,5,0),"")</f>
        <v>4710-003-REC-IM</v>
      </c>
      <c r="G163" s="33" t="str">
        <f>IFERROR(VLOOKUP(E163,ActiveConsumptiveDiversions!$A$4:$G$3003,7,0),"")</f>
        <v/>
      </c>
    </row>
    <row r="164" spans="5:7" x14ac:dyDescent="0.25">
      <c r="E164" s="4">
        <v>152</v>
      </c>
      <c r="F164" s="4" t="str">
        <f>IFERROR(VLOOKUP(E164,ActiveConsumptiveDiversions!$C$4:$G$3002,5,0),"")</f>
        <v>4710-002-REC-IM</v>
      </c>
      <c r="G164" s="33" t="str">
        <f>IFERROR(VLOOKUP(E164,ActiveConsumptiveDiversions!$A$4:$G$3003,7,0),"")</f>
        <v/>
      </c>
    </row>
    <row r="165" spans="5:7" x14ac:dyDescent="0.25">
      <c r="E165" s="4">
        <v>153</v>
      </c>
      <c r="F165" s="4" t="str">
        <f>IFERROR(VLOOKUP(E165,ActiveConsumptiveDiversions!$C$4:$G$3002,5,0),"")</f>
        <v>4016-001-REC-IM</v>
      </c>
      <c r="G165" s="33" t="str">
        <f>IFERROR(VLOOKUP(E165,ActiveConsumptiveDiversions!$A$4:$G$3003,7,0),"")</f>
        <v/>
      </c>
    </row>
    <row r="166" spans="5:7" x14ac:dyDescent="0.25">
      <c r="E166" s="4">
        <v>154</v>
      </c>
      <c r="F166" s="4" t="str">
        <f>IFERROR(VLOOKUP(E166,ActiveConsumptiveDiversions!$C$4:$G$3002,5,0),"")</f>
        <v>4800-003-REC-IM</v>
      </c>
      <c r="G166" s="33" t="str">
        <f>IFERROR(VLOOKUP(E166,ActiveConsumptiveDiversions!$A$4:$G$3003,7,0),"")</f>
        <v/>
      </c>
    </row>
    <row r="167" spans="5:7" x14ac:dyDescent="0.25">
      <c r="E167" s="4">
        <v>155</v>
      </c>
      <c r="F167" s="4" t="str">
        <f>IFERROR(VLOOKUP(E167,ActiveConsumptiveDiversions!$C$4:$G$3002,5,0),"")</f>
        <v>4800-001-REC-IM</v>
      </c>
      <c r="G167" s="33" t="str">
        <f>IFERROR(VLOOKUP(E167,ActiveConsumptiveDiversions!$A$4:$G$3003,7,0),"")</f>
        <v/>
      </c>
    </row>
    <row r="168" spans="5:7" x14ac:dyDescent="0.25">
      <c r="E168" s="4">
        <v>156</v>
      </c>
      <c r="F168" s="4" t="str">
        <f>IFERROR(VLOOKUP(E168,ActiveConsumptiveDiversions!$C$4:$G$3002,5,0),"")</f>
        <v>4704-001-REC-IM</v>
      </c>
      <c r="G168" s="33" t="str">
        <f>IFERROR(VLOOKUP(E168,ActiveConsumptiveDiversions!$A$4:$G$3003,7,0),"")</f>
        <v/>
      </c>
    </row>
    <row r="169" spans="5:7" x14ac:dyDescent="0.25">
      <c r="E169" s="4">
        <v>157</v>
      </c>
      <c r="F169" s="4" t="str">
        <f>IFERROR(VLOOKUP(E169,ActiveConsumptiveDiversions!$C$4:$G$3002,5,0),"")</f>
        <v>4000-072-AGR-RI</v>
      </c>
      <c r="G169" s="33" t="str">
        <f>IFERROR(VLOOKUP(E169,ActiveConsumptiveDiversions!$A$4:$G$3003,7,0),"")</f>
        <v/>
      </c>
    </row>
    <row r="170" spans="5:7" x14ac:dyDescent="0.25">
      <c r="E170" s="4">
        <v>158</v>
      </c>
      <c r="F170" s="4" t="str">
        <f>IFERROR(VLOOKUP(E170,ActiveConsumptiveDiversions!$C$4:$G$3002,5,0),"")</f>
        <v>4000-073-AGR-RI</v>
      </c>
      <c r="G170" s="33" t="str">
        <f>IFERROR(VLOOKUP(E170,ActiveConsumptiveDiversions!$A$4:$G$3003,7,0),"")</f>
        <v/>
      </c>
    </row>
    <row r="171" spans="5:7" x14ac:dyDescent="0.25">
      <c r="E171" s="4">
        <v>159</v>
      </c>
      <c r="F171" s="4" t="str">
        <f>IFERROR(VLOOKUP(E171,ActiveConsumptiveDiversions!$C$4:$G$3002,5,0),"")</f>
        <v>4009-002-AGR-RI</v>
      </c>
      <c r="G171" s="33" t="str">
        <f>IFERROR(VLOOKUP(E171,ActiveConsumptiveDiversions!$A$4:$G$3003,7,0),"")</f>
        <v/>
      </c>
    </row>
    <row r="172" spans="5:7" x14ac:dyDescent="0.25">
      <c r="E172" s="4">
        <v>160</v>
      </c>
      <c r="F172" s="4" t="str">
        <f>IFERROR(VLOOKUP(E172,ActiveConsumptiveDiversions!$C$4:$G$3002,5,0),"")</f>
        <v>4000-107-AGR-IM</v>
      </c>
      <c r="G172" s="33" t="str">
        <f>IFERROR(VLOOKUP(E172,ActiveConsumptiveDiversions!$A$4:$G$3003,7,0),"")</f>
        <v/>
      </c>
    </row>
    <row r="173" spans="5:7" x14ac:dyDescent="0.25">
      <c r="E173" s="4">
        <v>161</v>
      </c>
      <c r="F173" s="4" t="str">
        <f>IFERROR(VLOOKUP(E173,ActiveConsumptiveDiversions!$C$4:$G$3002,5,0),"")</f>
        <v>4000-108-AGR-IM</v>
      </c>
      <c r="G173" s="33" t="str">
        <f>IFERROR(VLOOKUP(E173,ActiveConsumptiveDiversions!$A$4:$G$3003,7,0),"")</f>
        <v/>
      </c>
    </row>
    <row r="174" spans="5:7" x14ac:dyDescent="0.25">
      <c r="E174" s="4">
        <v>162</v>
      </c>
      <c r="F174" s="4" t="str">
        <f>IFERROR(VLOOKUP(E174,ActiveConsumptiveDiversions!$C$4:$G$3002,5,0),"")</f>
        <v>4600-025-AGR-RI</v>
      </c>
      <c r="G174" s="33" t="str">
        <f>IFERROR(VLOOKUP(E174,ActiveConsumptiveDiversions!$A$4:$G$3003,7,0),"")</f>
        <v/>
      </c>
    </row>
    <row r="175" spans="5:7" x14ac:dyDescent="0.25">
      <c r="E175" s="4">
        <v>163</v>
      </c>
      <c r="F175" s="4" t="str">
        <f>IFERROR(VLOOKUP(E175,ActiveConsumptiveDiversions!$C$4:$G$3002,5,0),"")</f>
        <v>4000-106-AGR-RI</v>
      </c>
      <c r="G175" s="33" t="str">
        <f>IFERROR(VLOOKUP(E175,ActiveConsumptiveDiversions!$A$4:$G$3003,7,0),"")</f>
        <v/>
      </c>
    </row>
    <row r="176" spans="5:7" x14ac:dyDescent="0.25">
      <c r="E176" s="4">
        <v>164</v>
      </c>
      <c r="F176" s="4" t="str">
        <f>IFERROR(VLOOKUP(E176,ActiveConsumptiveDiversions!$C$4:$G$3002,5,0),"")</f>
        <v>4502-002-AGR-IM</v>
      </c>
      <c r="G176" s="33" t="str">
        <f>IFERROR(VLOOKUP(E176,ActiveConsumptiveDiversions!$A$4:$G$3003,7,0),"")</f>
        <v/>
      </c>
    </row>
    <row r="177" spans="5:7" x14ac:dyDescent="0.25">
      <c r="E177" s="4">
        <v>165</v>
      </c>
      <c r="F177" s="4" t="str">
        <f>IFERROR(VLOOKUP(E177,ActiveConsumptiveDiversions!$C$4:$G$3002,5,0),"")</f>
        <v>4207-024-AGR-GR</v>
      </c>
      <c r="G177" s="33" t="str">
        <f>IFERROR(VLOOKUP(E177,ActiveConsumptiveDiversions!$A$4:$G$3003,7,0),"")</f>
        <v/>
      </c>
    </row>
    <row r="178" spans="5:7" x14ac:dyDescent="0.25">
      <c r="E178" s="4">
        <v>166</v>
      </c>
      <c r="F178" s="4" t="str">
        <f>IFERROR(VLOOKUP(E178,ActiveConsumptiveDiversions!$C$4:$G$3002,5,0),"")</f>
        <v>4502-004-AGR-GR</v>
      </c>
      <c r="G178" s="33" t="str">
        <f>IFERROR(VLOOKUP(E178,ActiveConsumptiveDiversions!$A$4:$G$3003,7,0),"")</f>
        <v/>
      </c>
    </row>
    <row r="179" spans="5:7" x14ac:dyDescent="0.25">
      <c r="E179" s="4">
        <v>167</v>
      </c>
      <c r="F179" s="4" t="str">
        <f>IFERROR(VLOOKUP(E179,ActiveConsumptiveDiversions!$C$4:$G$3002,5,0),"")</f>
        <v>4502-003-AGR-GR</v>
      </c>
      <c r="G179" s="33" t="str">
        <f>IFERROR(VLOOKUP(E179,ActiveConsumptiveDiversions!$A$4:$G$3003,7,0),"")</f>
        <v/>
      </c>
    </row>
    <row r="180" spans="5:7" x14ac:dyDescent="0.25">
      <c r="E180" s="4">
        <v>168</v>
      </c>
      <c r="F180" s="4" t="str">
        <f>IFERROR(VLOOKUP(E180,ActiveConsumptiveDiversions!$C$4:$G$3002,5,0),"")</f>
        <v>6900-016-REC-IM</v>
      </c>
      <c r="G180" s="33" t="str">
        <f>IFERROR(VLOOKUP(E180,ActiveConsumptiveDiversions!$A$4:$G$3003,7,0),"")</f>
        <v/>
      </c>
    </row>
    <row r="181" spans="5:7" x14ac:dyDescent="0.25">
      <c r="E181" s="4">
        <v>169</v>
      </c>
      <c r="F181" s="4" t="str">
        <f>IFERROR(VLOOKUP(E181,ActiveConsumptiveDiversions!$C$4:$G$3002,5,0),"")</f>
        <v>4320-028-AGR-GR</v>
      </c>
      <c r="G181" s="33" t="str">
        <f>IFERROR(VLOOKUP(E181,ActiveConsumptiveDiversions!$A$4:$G$3003,7,0),"")</f>
        <v/>
      </c>
    </row>
    <row r="182" spans="5:7" x14ac:dyDescent="0.25">
      <c r="E182" s="4">
        <v>170</v>
      </c>
      <c r="F182" s="4" t="str">
        <f>IFERROR(VLOOKUP(E182,ActiveConsumptiveDiversions!$C$4:$G$3002,5,0),"")</f>
        <v>4100-027-POT-GR</v>
      </c>
      <c r="G182" s="33" t="str">
        <f>IFERROR(VLOOKUP(E182,ActiveConsumptiveDiversions!$A$4:$G$3003,7,0),"")</f>
        <v/>
      </c>
    </row>
    <row r="183" spans="5:7" x14ac:dyDescent="0.25">
      <c r="E183" s="4">
        <v>171</v>
      </c>
      <c r="F183" s="4" t="str">
        <f>IFERROR(VLOOKUP(E183,ActiveConsumptiveDiversions!$C$4:$G$3002,5,0),"")</f>
        <v>4000-060-AGR-IM</v>
      </c>
      <c r="G183" s="33" t="str">
        <f>IFERROR(VLOOKUP(E183,ActiveConsumptiveDiversions!$A$4:$G$3003,7,0),"")</f>
        <v/>
      </c>
    </row>
    <row r="184" spans="5:7" x14ac:dyDescent="0.25">
      <c r="E184" s="4">
        <v>172</v>
      </c>
      <c r="F184" s="4" t="str">
        <f>IFERROR(VLOOKUP(E184,ActiveConsumptiveDiversions!$C$4:$G$3002,5,0),"")</f>
        <v>4000-066-AGR-IM</v>
      </c>
      <c r="G184" s="33" t="str">
        <f>IFERROR(VLOOKUP(E184,ActiveConsumptiveDiversions!$A$4:$G$3003,7,0),"")</f>
        <v/>
      </c>
    </row>
    <row r="185" spans="5:7" x14ac:dyDescent="0.25">
      <c r="E185" s="4">
        <v>173</v>
      </c>
      <c r="F185" s="4" t="str">
        <f>IFERROR(VLOOKUP(E185,ActiveConsumptiveDiversions!$C$4:$G$3002,5,0),"")</f>
        <v>4000-065-AGR-IM</v>
      </c>
      <c r="G185" s="33" t="str">
        <f>IFERROR(VLOOKUP(E185,ActiveConsumptiveDiversions!$A$4:$G$3003,7,0),"")</f>
        <v/>
      </c>
    </row>
    <row r="186" spans="5:7" x14ac:dyDescent="0.25">
      <c r="E186" s="4">
        <v>174</v>
      </c>
      <c r="F186" s="4" t="str">
        <f>IFERROR(VLOOKUP(E186,ActiveConsumptiveDiversions!$C$4:$G$3002,5,0),"")</f>
        <v>4000-064-AGR-IM</v>
      </c>
      <c r="G186" s="33" t="str">
        <f>IFERROR(VLOOKUP(E186,ActiveConsumptiveDiversions!$A$4:$G$3003,7,0),"")</f>
        <v/>
      </c>
    </row>
    <row r="187" spans="5:7" x14ac:dyDescent="0.25">
      <c r="E187" s="4">
        <v>175</v>
      </c>
      <c r="F187" s="4" t="str">
        <f>IFERROR(VLOOKUP(E187,ActiveConsumptiveDiversions!$C$4:$G$3002,5,0),"")</f>
        <v>4000-063-AGR-IM</v>
      </c>
      <c r="G187" s="33" t="str">
        <f>IFERROR(VLOOKUP(E187,ActiveConsumptiveDiversions!$A$4:$G$3003,7,0),"")</f>
        <v/>
      </c>
    </row>
    <row r="188" spans="5:7" x14ac:dyDescent="0.25">
      <c r="E188" s="4">
        <v>176</v>
      </c>
      <c r="F188" s="4" t="str">
        <f>IFERROR(VLOOKUP(E188,ActiveConsumptiveDiversions!$C$4:$G$3002,5,0),"")</f>
        <v>4000-062-AGR-IM</v>
      </c>
      <c r="G188" s="33" t="str">
        <f>IFERROR(VLOOKUP(E188,ActiveConsumptiveDiversions!$A$4:$G$3003,7,0),"")</f>
        <v/>
      </c>
    </row>
    <row r="189" spans="5:7" x14ac:dyDescent="0.25">
      <c r="E189" s="4">
        <v>177</v>
      </c>
      <c r="F189" s="4" t="str">
        <f>IFERROR(VLOOKUP(E189,ActiveConsumptiveDiversions!$C$4:$G$3002,5,0),"")</f>
        <v>4000-061-AGR-IM</v>
      </c>
      <c r="G189" s="33" t="str">
        <f>IFERROR(VLOOKUP(E189,ActiveConsumptiveDiversions!$A$4:$G$3003,7,0),"")</f>
        <v/>
      </c>
    </row>
    <row r="190" spans="5:7" x14ac:dyDescent="0.25">
      <c r="E190" s="4">
        <v>178</v>
      </c>
      <c r="F190" s="4" t="str">
        <f>IFERROR(VLOOKUP(E190,ActiveConsumptiveDiversions!$C$4:$G$3002,5,0),"")</f>
        <v>4316-005-IRR-IM</v>
      </c>
      <c r="G190" s="33" t="str">
        <f>IFERROR(VLOOKUP(E190,ActiveConsumptiveDiversions!$A$4:$G$3003,7,0),"")</f>
        <v/>
      </c>
    </row>
    <row r="191" spans="5:7" x14ac:dyDescent="0.25">
      <c r="E191" s="4">
        <v>179</v>
      </c>
      <c r="F191" s="4" t="str">
        <f>IFERROR(VLOOKUP(E191,ActiveConsumptiveDiversions!$C$4:$G$3002,5,0),"")</f>
        <v>4316-004-IRR-IM</v>
      </c>
      <c r="G191" s="33" t="str">
        <f>IFERROR(VLOOKUP(E191,ActiveConsumptiveDiversions!$A$4:$G$3003,7,0),"")</f>
        <v/>
      </c>
    </row>
    <row r="192" spans="5:7" x14ac:dyDescent="0.25">
      <c r="E192" s="4">
        <v>180</v>
      </c>
      <c r="F192" s="4" t="str">
        <f>IFERROR(VLOOKUP(E192,ActiveConsumptiveDiversions!$C$4:$G$3002,5,0),"")</f>
        <v>4316-007-IRR-GR</v>
      </c>
      <c r="G192" s="33" t="str">
        <f>IFERROR(VLOOKUP(E192,ActiveConsumptiveDiversions!$A$4:$G$3003,7,0),"")</f>
        <v/>
      </c>
    </row>
    <row r="193" spans="5:7" x14ac:dyDescent="0.25">
      <c r="E193" s="4">
        <v>181</v>
      </c>
      <c r="F193" s="4" t="str">
        <f>IFERROR(VLOOKUP(E193,ActiveConsumptiveDiversions!$C$4:$G$3002,5,0),"")</f>
        <v>4316-006-IRR-GR</v>
      </c>
      <c r="G193" s="33" t="str">
        <f>IFERROR(VLOOKUP(E193,ActiveConsumptiveDiversions!$A$4:$G$3003,7,0),"")</f>
        <v/>
      </c>
    </row>
    <row r="194" spans="5:7" x14ac:dyDescent="0.25">
      <c r="E194" s="4">
        <v>182</v>
      </c>
      <c r="F194" s="4" t="str">
        <f>IFERROR(VLOOKUP(E194,ActiveConsumptiveDiversions!$C$4:$G$3002,5,0),"")</f>
        <v>4316-001-IRR-IM</v>
      </c>
      <c r="G194" s="33" t="str">
        <f>IFERROR(VLOOKUP(E194,ActiveConsumptiveDiversions!$A$4:$G$3003,7,0),"")</f>
        <v/>
      </c>
    </row>
    <row r="195" spans="5:7" x14ac:dyDescent="0.25">
      <c r="E195" s="4">
        <v>183</v>
      </c>
      <c r="F195" s="4" t="str">
        <f>IFERROR(VLOOKUP(E195,ActiveConsumptiveDiversions!$C$4:$G$3002,5,0),"")</f>
        <v>4316-002-IRR-IM</v>
      </c>
      <c r="G195" s="33" t="str">
        <f>IFERROR(VLOOKUP(E195,ActiveConsumptiveDiversions!$A$4:$G$3003,7,0),"")</f>
        <v/>
      </c>
    </row>
    <row r="196" spans="5:7" x14ac:dyDescent="0.25">
      <c r="E196" s="4">
        <v>184</v>
      </c>
      <c r="F196" s="4" t="str">
        <f>IFERROR(VLOOKUP(E196,ActiveConsumptiveDiversions!$C$4:$G$3002,5,0),"")</f>
        <v>3100-004-IND-IM</v>
      </c>
      <c r="G196" s="33" t="str">
        <f>IFERROR(VLOOKUP(E196,ActiveConsumptiveDiversions!$A$4:$G$3003,7,0),"")</f>
        <v/>
      </c>
    </row>
    <row r="197" spans="5:7" x14ac:dyDescent="0.25">
      <c r="E197" s="4">
        <v>185</v>
      </c>
      <c r="F197" s="4" t="str">
        <f>IFERROR(VLOOKUP(E197,ActiveConsumptiveDiversions!$C$4:$G$3002,5,0),"")</f>
        <v>3106-001-IND-GR</v>
      </c>
      <c r="G197" s="33" t="str">
        <f>IFERROR(VLOOKUP(E197,ActiveConsumptiveDiversions!$A$4:$G$3003,7,0),"")</f>
        <v/>
      </c>
    </row>
    <row r="198" spans="5:7" x14ac:dyDescent="0.25">
      <c r="E198" s="4">
        <v>186</v>
      </c>
      <c r="F198" s="4" t="str">
        <f>IFERROR(VLOOKUP(E198,ActiveConsumptiveDiversions!$C$4:$G$3002,5,0),"")</f>
        <v>4500-022-IND-IM</v>
      </c>
      <c r="G198" s="33" t="str">
        <f>IFERROR(VLOOKUP(E198,ActiveConsumptiveDiversions!$A$4:$G$3003,7,0),"")</f>
        <v/>
      </c>
    </row>
    <row r="199" spans="5:7" x14ac:dyDescent="0.25">
      <c r="E199" s="4">
        <v>187</v>
      </c>
      <c r="F199" s="4" t="str">
        <f>IFERROR(VLOOKUP(E199,ActiveConsumptiveDiversions!$C$4:$G$3002,5,0),"")</f>
        <v>4500-021-IND-IM</v>
      </c>
      <c r="G199" s="33" t="str">
        <f>IFERROR(VLOOKUP(E199,ActiveConsumptiveDiversions!$A$4:$G$3003,7,0),"")</f>
        <v/>
      </c>
    </row>
    <row r="200" spans="5:7" x14ac:dyDescent="0.25">
      <c r="E200" s="4">
        <v>188</v>
      </c>
      <c r="F200" s="4" t="str">
        <f>IFERROR(VLOOKUP(E200,ActiveConsumptiveDiversions!$C$4:$G$3002,5,0),"")</f>
        <v>4500-020-IND-RI</v>
      </c>
      <c r="G200" s="33" t="str">
        <f>IFERROR(VLOOKUP(E200,ActiveConsumptiveDiversions!$A$4:$G$3003,7,0),"")</f>
        <v/>
      </c>
    </row>
    <row r="201" spans="5:7" x14ac:dyDescent="0.25">
      <c r="E201" s="4">
        <v>189</v>
      </c>
      <c r="F201" s="4" t="str">
        <f>IFERROR(VLOOKUP(E201,ActiveConsumptiveDiversions!$C$4:$G$3002,5,0),"")</f>
        <v>4500-019-IND-RI</v>
      </c>
      <c r="G201" s="33" t="str">
        <f>IFERROR(VLOOKUP(E201,ActiveConsumptiveDiversions!$A$4:$G$3003,7,0),"")</f>
        <v/>
      </c>
    </row>
    <row r="202" spans="5:7" x14ac:dyDescent="0.25">
      <c r="E202" s="4">
        <v>190</v>
      </c>
      <c r="F202" s="4" t="str">
        <f>IFERROR(VLOOKUP(E202,ActiveConsumptiveDiversions!$C$4:$G$3002,5,0),"")</f>
        <v>DIVC-200301966</v>
      </c>
      <c r="G202" s="33" t="str">
        <f>IFERROR(VLOOKUP(E202,ActiveConsumptiveDiversions!$A$4:$G$3003,7,0),"")</f>
        <v/>
      </c>
    </row>
    <row r="203" spans="5:7" x14ac:dyDescent="0.25">
      <c r="E203" s="4">
        <v>191</v>
      </c>
      <c r="F203" s="4" t="str">
        <f>IFERROR(VLOOKUP(E203,ActiveConsumptiveDiversions!$C$4:$G$3002,5,0),"")</f>
        <v>DIVC-200301944</v>
      </c>
      <c r="G203" s="33" t="str">
        <f>IFERROR(VLOOKUP(E203,ActiveConsumptiveDiversions!$A$4:$G$3003,7,0),"")</f>
        <v/>
      </c>
    </row>
    <row r="204" spans="5:7" x14ac:dyDescent="0.25">
      <c r="E204" s="4">
        <v>192</v>
      </c>
      <c r="F204" s="4" t="str">
        <f>IFERROR(VLOOKUP(E204,ActiveConsumptiveDiversions!$C$4:$G$3002,5,0),"")</f>
        <v>DIVC-200301941</v>
      </c>
      <c r="G204" s="33" t="str">
        <f>IFERROR(VLOOKUP(E204,ActiveConsumptiveDiversions!$A$4:$G$3003,7,0),"")</f>
        <v/>
      </c>
    </row>
    <row r="205" spans="5:7" x14ac:dyDescent="0.25">
      <c r="E205" s="4">
        <v>193</v>
      </c>
      <c r="F205" s="4" t="str">
        <f>IFERROR(VLOOKUP(E205,ActiveConsumptiveDiversions!$C$4:$G$3002,5,0),"")</f>
        <v>6025-007-STO-RI</v>
      </c>
      <c r="G205" s="33" t="str">
        <f>IFERROR(VLOOKUP(E205,ActiveConsumptiveDiversions!$A$4:$G$3003,7,0),"")</f>
        <v/>
      </c>
    </row>
    <row r="206" spans="5:7" x14ac:dyDescent="0.25">
      <c r="E206" s="4">
        <v>194</v>
      </c>
      <c r="F206" s="4" t="str">
        <f>IFERROR(VLOOKUP(E206,ActiveConsumptiveDiversions!$C$4:$G$3002,5,0),"")</f>
        <v>6000-028-SIT-RI</v>
      </c>
      <c r="G206" s="33" t="str">
        <f>IFERROR(VLOOKUP(E206,ActiveConsumptiveDiversions!$A$4:$G$3003,7,0),"")</f>
        <v/>
      </c>
    </row>
    <row r="207" spans="5:7" x14ac:dyDescent="0.25">
      <c r="E207" s="4">
        <v>195</v>
      </c>
      <c r="F207" s="4" t="str">
        <f>IFERROR(VLOOKUP(E207,ActiveConsumptiveDiversions!$C$4:$G$3002,5,0),"")</f>
        <v>4601-007-FIS-GR</v>
      </c>
      <c r="G207" s="33" t="str">
        <f>IFERROR(VLOOKUP(E207,ActiveConsumptiveDiversions!$A$4:$G$3003,7,0),"")</f>
        <v/>
      </c>
    </row>
    <row r="208" spans="5:7" x14ac:dyDescent="0.25">
      <c r="E208" s="4">
        <v>196</v>
      </c>
      <c r="F208" s="4" t="str">
        <f>IFERROR(VLOOKUP(E208,ActiveConsumptiveDiversions!$C$4:$G$3002,5,0),"")</f>
        <v>4601-006-FIS-GR</v>
      </c>
      <c r="G208" s="33" t="str">
        <f>IFERROR(VLOOKUP(E208,ActiveConsumptiveDiversions!$A$4:$G$3003,7,0),"")</f>
        <v/>
      </c>
    </row>
    <row r="209" spans="5:7" x14ac:dyDescent="0.25">
      <c r="E209" s="4">
        <v>197</v>
      </c>
      <c r="F209" s="4" t="str">
        <f>IFERROR(VLOOKUP(E209,ActiveConsumptiveDiversions!$C$4:$G$3002,5,0),"")</f>
        <v>4003-002-IND-GR</v>
      </c>
      <c r="G209" s="33" t="str">
        <f>IFERROR(VLOOKUP(E209,ActiveConsumptiveDiversions!$A$4:$G$3003,7,0),"")</f>
        <v/>
      </c>
    </row>
    <row r="210" spans="5:7" x14ac:dyDescent="0.25">
      <c r="E210" s="4">
        <v>198</v>
      </c>
      <c r="F210" s="4" t="str">
        <f>IFERROR(VLOOKUP(E210,ActiveConsumptiveDiversions!$C$4:$G$3002,5,0),"")</f>
        <v>3106-002-IND-GR</v>
      </c>
      <c r="G210" s="33" t="str">
        <f>IFERROR(VLOOKUP(E210,ActiveConsumptiveDiversions!$A$4:$G$3003,7,0),"")</f>
        <v/>
      </c>
    </row>
    <row r="211" spans="5:7" x14ac:dyDescent="0.25">
      <c r="E211" s="4">
        <v>199</v>
      </c>
      <c r="F211" s="4" t="str">
        <f>IFERROR(VLOOKUP(E211,ActiveConsumptiveDiversions!$C$4:$G$3002,5,0),"")</f>
        <v>4006-014-IND-GR</v>
      </c>
      <c r="G211" s="33" t="str">
        <f>IFERROR(VLOOKUP(E211,ActiveConsumptiveDiversions!$A$4:$G$3003,7,0),"")</f>
        <v/>
      </c>
    </row>
    <row r="212" spans="5:7" x14ac:dyDescent="0.25">
      <c r="E212" s="4">
        <v>200</v>
      </c>
      <c r="F212" s="4" t="str">
        <f>IFERROR(VLOOKUP(E212,ActiveConsumptiveDiversions!$C$4:$G$3002,5,0),"")</f>
        <v>4006-013-IND-GR</v>
      </c>
      <c r="G212" s="33" t="str">
        <f>IFERROR(VLOOKUP(E212,ActiveConsumptiveDiversions!$A$4:$G$3003,7,0),"")</f>
        <v/>
      </c>
    </row>
    <row r="213" spans="5:7" x14ac:dyDescent="0.25">
      <c r="E213" s="4">
        <v>201</v>
      </c>
      <c r="F213" s="4" t="str">
        <f>IFERROR(VLOOKUP(E213,ActiveConsumptiveDiversions!$C$4:$G$3002,5,0),"")</f>
        <v>4006-012-IND-GR</v>
      </c>
      <c r="G213" s="33" t="str">
        <f>IFERROR(VLOOKUP(E213,ActiveConsumptiveDiversions!$A$4:$G$3003,7,0),"")</f>
        <v/>
      </c>
    </row>
    <row r="214" spans="5:7" x14ac:dyDescent="0.25">
      <c r="E214" s="4">
        <v>202</v>
      </c>
      <c r="F214" s="4" t="str">
        <f>IFERROR(VLOOKUP(E214,ActiveConsumptiveDiversions!$C$4:$G$3002,5,0),"")</f>
        <v>4006-011-IND-GR</v>
      </c>
      <c r="G214" s="33" t="str">
        <f>IFERROR(VLOOKUP(E214,ActiveConsumptiveDiversions!$A$4:$G$3003,7,0),"")</f>
        <v/>
      </c>
    </row>
    <row r="215" spans="5:7" x14ac:dyDescent="0.25">
      <c r="E215" s="4">
        <v>203</v>
      </c>
      <c r="F215" s="4" t="str">
        <f>IFERROR(VLOOKUP(E215,ActiveConsumptiveDiversions!$C$4:$G$3002,5,0),"")</f>
        <v>4006-010-IND-GR</v>
      </c>
      <c r="G215" s="33" t="str">
        <f>IFERROR(VLOOKUP(E215,ActiveConsumptiveDiversions!$A$4:$G$3003,7,0),"")</f>
        <v/>
      </c>
    </row>
    <row r="216" spans="5:7" x14ac:dyDescent="0.25">
      <c r="E216" s="4">
        <v>204</v>
      </c>
      <c r="F216" s="4" t="str">
        <f>IFERROR(VLOOKUP(E216,ActiveConsumptiveDiversions!$C$4:$G$3002,5,0),"")</f>
        <v>4006-009-IND-GR</v>
      </c>
      <c r="G216" s="33" t="str">
        <f>IFERROR(VLOOKUP(E216,ActiveConsumptiveDiversions!$A$4:$G$3003,7,0),"")</f>
        <v/>
      </c>
    </row>
    <row r="217" spans="5:7" x14ac:dyDescent="0.25">
      <c r="E217" s="4">
        <v>205</v>
      </c>
      <c r="F217" s="4" t="str">
        <f>IFERROR(VLOOKUP(E217,ActiveConsumptiveDiversions!$C$4:$G$3002,5,0),"")</f>
        <v>4006-008-IND-GR</v>
      </c>
      <c r="G217" s="33" t="str">
        <f>IFERROR(VLOOKUP(E217,ActiveConsumptiveDiversions!$A$4:$G$3003,7,0),"")</f>
        <v/>
      </c>
    </row>
    <row r="218" spans="5:7" x14ac:dyDescent="0.25">
      <c r="E218" s="4">
        <v>206</v>
      </c>
      <c r="F218" s="4" t="str">
        <f>IFERROR(VLOOKUP(E218,ActiveConsumptiveDiversions!$C$4:$G$3002,5,0),"")</f>
        <v>4006-007-IND-GR</v>
      </c>
      <c r="G218" s="33" t="str">
        <f>IFERROR(VLOOKUP(E218,ActiveConsumptiveDiversions!$A$4:$G$3003,7,0),"")</f>
        <v/>
      </c>
    </row>
    <row r="219" spans="5:7" x14ac:dyDescent="0.25">
      <c r="E219" s="4">
        <v>207</v>
      </c>
      <c r="F219" s="4" t="str">
        <f>IFERROR(VLOOKUP(E219,ActiveConsumptiveDiversions!$C$4:$G$3002,5,0),"")</f>
        <v>4006-006-IND-GR</v>
      </c>
      <c r="G219" s="33" t="str">
        <f>IFERROR(VLOOKUP(E219,ActiveConsumptiveDiversions!$A$4:$G$3003,7,0),"")</f>
        <v/>
      </c>
    </row>
    <row r="220" spans="5:7" x14ac:dyDescent="0.25">
      <c r="E220" s="4">
        <v>208</v>
      </c>
      <c r="F220" s="4" t="str">
        <f>IFERROR(VLOOKUP(E220,ActiveConsumptiveDiversions!$C$4:$G$3002,5,0),"")</f>
        <v>4000-023-IND-GR</v>
      </c>
      <c r="G220" s="33" t="str">
        <f>IFERROR(VLOOKUP(E220,ActiveConsumptiveDiversions!$A$4:$G$3003,7,0),"")</f>
        <v/>
      </c>
    </row>
    <row r="221" spans="5:7" x14ac:dyDescent="0.25">
      <c r="E221" s="4">
        <v>209</v>
      </c>
      <c r="F221" s="4" t="str">
        <f>IFERROR(VLOOKUP(E221,ActiveConsumptiveDiversions!$C$4:$G$3002,5,0),"")</f>
        <v>4000-022-IND-GR</v>
      </c>
      <c r="G221" s="33" t="str">
        <f>IFERROR(VLOOKUP(E221,ActiveConsumptiveDiversions!$A$4:$G$3003,7,0),"")</f>
        <v/>
      </c>
    </row>
    <row r="222" spans="5:7" x14ac:dyDescent="0.25">
      <c r="E222" s="4">
        <v>210</v>
      </c>
      <c r="F222" s="4" t="str">
        <f>IFERROR(VLOOKUP(E222,ActiveConsumptiveDiversions!$C$4:$G$3002,5,0),"")</f>
        <v>4006-018-IND-GR</v>
      </c>
      <c r="G222" s="33" t="str">
        <f>IFERROR(VLOOKUP(E222,ActiveConsumptiveDiversions!$A$4:$G$3003,7,0),"")</f>
        <v/>
      </c>
    </row>
    <row r="223" spans="5:7" x14ac:dyDescent="0.25">
      <c r="E223" s="4">
        <v>211</v>
      </c>
      <c r="F223" s="4" t="str">
        <f>IFERROR(VLOOKUP(E223,ActiveConsumptiveDiversions!$C$4:$G$3002,5,0),"")</f>
        <v>4000-020-IND-GR</v>
      </c>
      <c r="G223" s="33" t="str">
        <f>IFERROR(VLOOKUP(E223,ActiveConsumptiveDiversions!$A$4:$G$3003,7,0),"")</f>
        <v/>
      </c>
    </row>
    <row r="224" spans="5:7" x14ac:dyDescent="0.25">
      <c r="E224" s="4">
        <v>212</v>
      </c>
      <c r="F224" s="4" t="str">
        <f>IFERROR(VLOOKUP(E224,ActiveConsumptiveDiversions!$C$4:$G$3002,5,0),"")</f>
        <v>4006-005-IND-GR</v>
      </c>
      <c r="G224" s="33" t="str">
        <f>IFERROR(VLOOKUP(E224,ActiveConsumptiveDiversions!$A$4:$G$3003,7,0),"")</f>
        <v/>
      </c>
    </row>
    <row r="225" spans="5:7" x14ac:dyDescent="0.25">
      <c r="E225" s="4">
        <v>213</v>
      </c>
      <c r="F225" s="4" t="str">
        <f>IFERROR(VLOOKUP(E225,ActiveConsumptiveDiversions!$C$4:$G$3002,5,0),"")</f>
        <v>4000-019-IND-GR</v>
      </c>
      <c r="G225" s="33" t="str">
        <f>IFERROR(VLOOKUP(E225,ActiveConsumptiveDiversions!$A$4:$G$3003,7,0),"")</f>
        <v/>
      </c>
    </row>
    <row r="226" spans="5:7" x14ac:dyDescent="0.25">
      <c r="E226" s="4">
        <v>214</v>
      </c>
      <c r="F226" s="4" t="str">
        <f>IFERROR(VLOOKUP(E226,ActiveConsumptiveDiversions!$C$4:$G$3002,5,0),"")</f>
        <v>4000-016-IND-RI</v>
      </c>
      <c r="G226" s="33" t="str">
        <f>IFERROR(VLOOKUP(E226,ActiveConsumptiveDiversions!$A$4:$G$3003,7,0),"")</f>
        <v/>
      </c>
    </row>
    <row r="227" spans="5:7" x14ac:dyDescent="0.25">
      <c r="E227" s="4">
        <v>215</v>
      </c>
      <c r="F227" s="4" t="str">
        <f>IFERROR(VLOOKUP(E227,ActiveConsumptiveDiversions!$C$4:$G$3002,5,0),"")</f>
        <v>6917-002-IND-IM</v>
      </c>
      <c r="G227" s="33" t="str">
        <f>IFERROR(VLOOKUP(E227,ActiveConsumptiveDiversions!$A$4:$G$3003,7,0),"")</f>
        <v/>
      </c>
    </row>
    <row r="228" spans="5:7" x14ac:dyDescent="0.25">
      <c r="E228" s="4">
        <v>216</v>
      </c>
      <c r="F228" s="4" t="str">
        <f>IFERROR(VLOOKUP(E228,ActiveConsumptiveDiversions!$C$4:$G$3002,5,0),"")</f>
        <v>6918-018-IND-GR</v>
      </c>
      <c r="G228" s="33" t="str">
        <f>IFERROR(VLOOKUP(E228,ActiveConsumptiveDiversions!$A$4:$G$3003,7,0),"")</f>
        <v/>
      </c>
    </row>
    <row r="229" spans="5:7" x14ac:dyDescent="0.25">
      <c r="E229" s="4">
        <v>217</v>
      </c>
      <c r="F229" s="4" t="str">
        <f>IFERROR(VLOOKUP(E229,ActiveConsumptiveDiversions!$C$4:$G$3002,5,0),"")</f>
        <v>6100-006-POT-GR</v>
      </c>
      <c r="G229" s="33" t="str">
        <f>IFERROR(VLOOKUP(E229,ActiveConsumptiveDiversions!$A$4:$G$3003,7,0),"")</f>
        <v/>
      </c>
    </row>
    <row r="230" spans="5:7" x14ac:dyDescent="0.25">
      <c r="E230" s="4">
        <v>218</v>
      </c>
      <c r="F230" s="4" t="str">
        <f>IFERROR(VLOOKUP(E230,ActiveConsumptiveDiversions!$C$4:$G$3002,5,0),"")</f>
        <v>3000-005-POT-GR</v>
      </c>
      <c r="G230" s="33" t="str">
        <f>IFERROR(VLOOKUP(E230,ActiveConsumptiveDiversions!$A$4:$G$3003,7,0),"")</f>
        <v/>
      </c>
    </row>
    <row r="231" spans="5:7" x14ac:dyDescent="0.25">
      <c r="E231" s="4">
        <v>219</v>
      </c>
      <c r="F231" s="4" t="str">
        <f>IFERROR(VLOOKUP(E231,ActiveConsumptiveDiversions!$C$4:$G$3002,5,0),"")</f>
        <v>4321-004-AGR-IM</v>
      </c>
      <c r="G231" s="33" t="str">
        <f>IFERROR(VLOOKUP(E231,ActiveConsumptiveDiversions!$A$4:$G$3003,7,0),"")</f>
        <v/>
      </c>
    </row>
    <row r="232" spans="5:7" x14ac:dyDescent="0.25">
      <c r="E232" s="4">
        <v>220</v>
      </c>
      <c r="F232" s="4" t="str">
        <f>IFERROR(VLOOKUP(E232,ActiveConsumptiveDiversions!$C$4:$G$3002,5,0),"")</f>
        <v>4321-003-AGR-IM</v>
      </c>
      <c r="G232" s="33" t="str">
        <f>IFERROR(VLOOKUP(E232,ActiveConsumptiveDiversions!$A$4:$G$3003,7,0),"")</f>
        <v/>
      </c>
    </row>
    <row r="233" spans="5:7" x14ac:dyDescent="0.25">
      <c r="E233" s="4">
        <v>221</v>
      </c>
      <c r="F233" s="4" t="str">
        <f>IFERROR(VLOOKUP(E233,ActiveConsumptiveDiversions!$C$4:$G$3002,5,0),"")</f>
        <v>4300-013-AGR-IM</v>
      </c>
      <c r="G233" s="33" t="str">
        <f>IFERROR(VLOOKUP(E233,ActiveConsumptiveDiversions!$A$4:$G$3003,7,0),"")</f>
        <v/>
      </c>
    </row>
    <row r="234" spans="5:7" x14ac:dyDescent="0.25">
      <c r="E234" s="4">
        <v>222</v>
      </c>
      <c r="F234" s="4" t="str">
        <f>IFERROR(VLOOKUP(E234,ActiveConsumptiveDiversions!$C$4:$G$3002,5,0),"")</f>
        <v>4300-012-AGR-IM</v>
      </c>
      <c r="G234" s="33" t="str">
        <f>IFERROR(VLOOKUP(E234,ActiveConsumptiveDiversions!$A$4:$G$3003,7,0),"")</f>
        <v/>
      </c>
    </row>
    <row r="235" spans="5:7" x14ac:dyDescent="0.25">
      <c r="E235" s="4">
        <v>223</v>
      </c>
      <c r="F235" s="4" t="str">
        <f>IFERROR(VLOOKUP(E235,ActiveConsumptiveDiversions!$C$4:$G$3002,5,0),"")</f>
        <v>4004-011-AGR-IM</v>
      </c>
      <c r="G235" s="33" t="str">
        <f>IFERROR(VLOOKUP(E235,ActiveConsumptiveDiversions!$A$4:$G$3003,7,0),"")</f>
        <v/>
      </c>
    </row>
    <row r="236" spans="5:7" x14ac:dyDescent="0.25">
      <c r="E236" s="4">
        <v>224</v>
      </c>
      <c r="F236" s="4" t="str">
        <f>IFERROR(VLOOKUP(E236,ActiveConsumptiveDiversions!$C$4:$G$3002,5,0),"")</f>
        <v>4200-043-AGR-RI</v>
      </c>
      <c r="G236" s="33" t="str">
        <f>IFERROR(VLOOKUP(E236,ActiveConsumptiveDiversions!$A$4:$G$3003,7,0),"")</f>
        <v/>
      </c>
    </row>
    <row r="237" spans="5:7" x14ac:dyDescent="0.25">
      <c r="E237" s="4">
        <v>225</v>
      </c>
      <c r="F237" s="4" t="str">
        <f>IFERROR(VLOOKUP(E237,ActiveConsumptiveDiversions!$C$4:$G$3002,5,0),"")</f>
        <v>4207-016-AGR-RI</v>
      </c>
      <c r="G237" s="33" t="str">
        <f>IFERROR(VLOOKUP(E237,ActiveConsumptiveDiversions!$A$4:$G$3003,7,0),"")</f>
        <v/>
      </c>
    </row>
    <row r="238" spans="5:7" x14ac:dyDescent="0.25">
      <c r="E238" s="4">
        <v>226</v>
      </c>
      <c r="F238" s="4" t="str">
        <f>IFERROR(VLOOKUP(E238,ActiveConsumptiveDiversions!$C$4:$G$3002,5,0),"")</f>
        <v>4200-037-AGR-IM</v>
      </c>
      <c r="G238" s="33" t="str">
        <f>IFERROR(VLOOKUP(E238,ActiveConsumptiveDiversions!$A$4:$G$3003,7,0),"")</f>
        <v/>
      </c>
    </row>
    <row r="239" spans="5:7" x14ac:dyDescent="0.25">
      <c r="E239" s="4">
        <v>227</v>
      </c>
      <c r="F239" s="4" t="str">
        <f>IFERROR(VLOOKUP(E239,ActiveConsumptiveDiversions!$C$4:$G$3002,5,0),"")</f>
        <v>4004-010-AGR-IM</v>
      </c>
      <c r="G239" s="33" t="str">
        <f>IFERROR(VLOOKUP(E239,ActiveConsumptiveDiversions!$A$4:$G$3003,7,0),"")</f>
        <v/>
      </c>
    </row>
    <row r="240" spans="5:7" x14ac:dyDescent="0.25">
      <c r="E240" s="4">
        <v>228</v>
      </c>
      <c r="F240" s="4" t="str">
        <f>IFERROR(VLOOKUP(E240,ActiveConsumptiveDiversions!$C$4:$G$3002,5,0),"")</f>
        <v>4004-009-AGR-IM</v>
      </c>
      <c r="G240" s="33" t="str">
        <f>IFERROR(VLOOKUP(E240,ActiveConsumptiveDiversions!$A$4:$G$3003,7,0),"")</f>
        <v/>
      </c>
    </row>
    <row r="241" spans="5:7" x14ac:dyDescent="0.25">
      <c r="E241" s="4">
        <v>229</v>
      </c>
      <c r="F241" s="4" t="str">
        <f>IFERROR(VLOOKUP(E241,ActiveConsumptiveDiversions!$C$4:$G$3002,5,0),"")</f>
        <v>4207-007-AGR-IM</v>
      </c>
      <c r="G241" s="33" t="str">
        <f>IFERROR(VLOOKUP(E241,ActiveConsumptiveDiversions!$A$4:$G$3003,7,0),"")</f>
        <v/>
      </c>
    </row>
    <row r="242" spans="5:7" x14ac:dyDescent="0.25">
      <c r="E242" s="4">
        <v>230</v>
      </c>
      <c r="F242" s="4" t="str">
        <f>IFERROR(VLOOKUP(E242,ActiveConsumptiveDiversions!$C$4:$G$3002,5,0),"")</f>
        <v>4207-006-AGR-IM</v>
      </c>
      <c r="G242" s="33" t="str">
        <f>IFERROR(VLOOKUP(E242,ActiveConsumptiveDiversions!$A$4:$G$3003,7,0),"")</f>
        <v/>
      </c>
    </row>
    <row r="243" spans="5:7" x14ac:dyDescent="0.25">
      <c r="E243" s="4">
        <v>231</v>
      </c>
      <c r="F243" s="4" t="str">
        <f>IFERROR(VLOOKUP(E243,ActiveConsumptiveDiversions!$C$4:$G$3002,5,0),"")</f>
        <v>4207-001-AGR-IM</v>
      </c>
      <c r="G243" s="33" t="str">
        <f>IFERROR(VLOOKUP(E243,ActiveConsumptiveDiversions!$A$4:$G$3003,7,0),"")</f>
        <v/>
      </c>
    </row>
    <row r="244" spans="5:7" x14ac:dyDescent="0.25">
      <c r="E244" s="4">
        <v>232</v>
      </c>
      <c r="F244" s="4" t="str">
        <f>IFERROR(VLOOKUP(E244,ActiveConsumptiveDiversions!$C$4:$G$3002,5,0),"")</f>
        <v>4207-020-AGR-IM</v>
      </c>
      <c r="G244" s="33" t="str">
        <f>IFERROR(VLOOKUP(E244,ActiveConsumptiveDiversions!$A$4:$G$3003,7,0),"")</f>
        <v/>
      </c>
    </row>
    <row r="245" spans="5:7" x14ac:dyDescent="0.25">
      <c r="E245" s="4">
        <v>233</v>
      </c>
      <c r="F245" s="4" t="str">
        <f>IFERROR(VLOOKUP(E245,ActiveConsumptiveDiversions!$C$4:$G$3002,5,0),"")</f>
        <v>4207-002-AGR-IM</v>
      </c>
      <c r="G245" s="33" t="str">
        <f>IFERROR(VLOOKUP(E245,ActiveConsumptiveDiversions!$A$4:$G$3003,7,0),"")</f>
        <v/>
      </c>
    </row>
    <row r="246" spans="5:7" x14ac:dyDescent="0.25">
      <c r="E246" s="4">
        <v>234</v>
      </c>
      <c r="F246" s="4" t="str">
        <f>IFERROR(VLOOKUP(E246,ActiveConsumptiveDiversions!$C$4:$G$3002,5,0),"")</f>
        <v>4207-023-AGR-IM</v>
      </c>
      <c r="G246" s="33" t="str">
        <f>IFERROR(VLOOKUP(E246,ActiveConsumptiveDiversions!$A$4:$G$3003,7,0),"")</f>
        <v/>
      </c>
    </row>
    <row r="247" spans="5:7" x14ac:dyDescent="0.25">
      <c r="E247" s="4">
        <v>235</v>
      </c>
      <c r="F247" s="4" t="str">
        <f>IFERROR(VLOOKUP(E247,ActiveConsumptiveDiversions!$C$4:$G$3002,5,0),"")</f>
        <v>4207-021-AGR-IM</v>
      </c>
      <c r="G247" s="33" t="str">
        <f>IFERROR(VLOOKUP(E247,ActiveConsumptiveDiversions!$A$4:$G$3003,7,0),"")</f>
        <v/>
      </c>
    </row>
    <row r="248" spans="5:7" x14ac:dyDescent="0.25">
      <c r="E248" s="4">
        <v>236</v>
      </c>
      <c r="F248" s="4" t="str">
        <f>IFERROR(VLOOKUP(E248,ActiveConsumptiveDiversions!$C$4:$G$3002,5,0),"")</f>
        <v>4207-022-AGR-IM</v>
      </c>
      <c r="G248" s="33" t="str">
        <f>IFERROR(VLOOKUP(E248,ActiveConsumptiveDiversions!$A$4:$G$3003,7,0),"")</f>
        <v/>
      </c>
    </row>
    <row r="249" spans="5:7" x14ac:dyDescent="0.25">
      <c r="E249" s="4">
        <v>237</v>
      </c>
      <c r="F249" s="4" t="str">
        <f>IFERROR(VLOOKUP(E249,ActiveConsumptiveDiversions!$C$4:$G$3002,5,0),"")</f>
        <v>4206-008-AGR-RI</v>
      </c>
      <c r="G249" s="33" t="str">
        <f>IFERROR(VLOOKUP(E249,ActiveConsumptiveDiversions!$A$4:$G$3003,7,0),"")</f>
        <v/>
      </c>
    </row>
    <row r="250" spans="5:7" x14ac:dyDescent="0.25">
      <c r="E250" s="4">
        <v>238</v>
      </c>
      <c r="F250" s="4" t="str">
        <f>IFERROR(VLOOKUP(E250,ActiveConsumptiveDiversions!$C$4:$G$3002,5,0),"")</f>
        <v>4000-067-AGR-IM</v>
      </c>
      <c r="G250" s="33" t="str">
        <f>IFERROR(VLOOKUP(E250,ActiveConsumptiveDiversions!$A$4:$G$3003,7,0),"")</f>
        <v/>
      </c>
    </row>
    <row r="251" spans="5:7" x14ac:dyDescent="0.25">
      <c r="E251" s="4">
        <v>239</v>
      </c>
      <c r="F251" s="4" t="str">
        <f>IFERROR(VLOOKUP(E251,ActiveConsumptiveDiversions!$C$4:$G$3002,5,0),"")</f>
        <v>4000-068-AGR-RI</v>
      </c>
      <c r="G251" s="33" t="str">
        <f>IFERROR(VLOOKUP(E251,ActiveConsumptiveDiversions!$A$4:$G$3003,7,0),"")</f>
        <v/>
      </c>
    </row>
    <row r="252" spans="5:7" x14ac:dyDescent="0.25">
      <c r="E252" s="4">
        <v>240</v>
      </c>
      <c r="F252" s="4" t="str">
        <f>IFERROR(VLOOKUP(E252,ActiveConsumptiveDiversions!$C$4:$G$3002,5,0),"")</f>
        <v>4010-004-AGR-IM</v>
      </c>
      <c r="G252" s="33" t="str">
        <f>IFERROR(VLOOKUP(E252,ActiveConsumptiveDiversions!$A$4:$G$3003,7,0),"")</f>
        <v/>
      </c>
    </row>
    <row r="253" spans="5:7" x14ac:dyDescent="0.25">
      <c r="E253" s="4">
        <v>241</v>
      </c>
      <c r="F253" s="4" t="str">
        <f>IFERROR(VLOOKUP(E253,ActiveConsumptiveDiversions!$C$4:$G$3002,5,0),"")</f>
        <v>4100-014-AGR-IM</v>
      </c>
      <c r="G253" s="33" t="str">
        <f>IFERROR(VLOOKUP(E253,ActiveConsumptiveDiversions!$A$4:$G$3003,7,0),"")</f>
        <v/>
      </c>
    </row>
    <row r="254" spans="5:7" x14ac:dyDescent="0.25">
      <c r="E254" s="4">
        <v>242</v>
      </c>
      <c r="F254" s="4" t="str">
        <f>IFERROR(VLOOKUP(E254,ActiveConsumptiveDiversions!$C$4:$G$3002,5,0),"")</f>
        <v>4101-006-AGR-IM</v>
      </c>
      <c r="G254" s="33" t="str">
        <f>IFERROR(VLOOKUP(E254,ActiveConsumptiveDiversions!$A$4:$G$3003,7,0),"")</f>
        <v/>
      </c>
    </row>
    <row r="255" spans="5:7" x14ac:dyDescent="0.25">
      <c r="E255" s="4">
        <v>243</v>
      </c>
      <c r="F255" s="4" t="str">
        <f>IFERROR(VLOOKUP(E255,ActiveConsumptiveDiversions!$C$4:$G$3002,5,0),"")</f>
        <v>4101-005-AGR-IM</v>
      </c>
      <c r="G255" s="33" t="str">
        <f>IFERROR(VLOOKUP(E255,ActiveConsumptiveDiversions!$A$4:$G$3003,7,0),"")</f>
        <v/>
      </c>
    </row>
    <row r="256" spans="5:7" x14ac:dyDescent="0.25">
      <c r="E256" s="4">
        <v>244</v>
      </c>
      <c r="F256" s="4" t="str">
        <f>IFERROR(VLOOKUP(E256,ActiveConsumptiveDiversions!$C$4:$G$3002,5,0),"")</f>
        <v>4100-023-AGR-RI</v>
      </c>
      <c r="G256" s="33" t="str">
        <f>IFERROR(VLOOKUP(E256,ActiveConsumptiveDiversions!$A$4:$G$3003,7,0),"")</f>
        <v/>
      </c>
    </row>
    <row r="257" spans="5:7" x14ac:dyDescent="0.25">
      <c r="E257" s="4">
        <v>245</v>
      </c>
      <c r="F257" s="4" t="str">
        <f>IFERROR(VLOOKUP(E257,ActiveConsumptiveDiversions!$C$4:$G$3002,5,0),"")</f>
        <v>4100-022-AGR-RI</v>
      </c>
      <c r="G257" s="33" t="str">
        <f>IFERROR(VLOOKUP(E257,ActiveConsumptiveDiversions!$A$4:$G$3003,7,0),"")</f>
        <v/>
      </c>
    </row>
    <row r="258" spans="5:7" x14ac:dyDescent="0.25">
      <c r="E258" s="4">
        <v>246</v>
      </c>
      <c r="F258" s="4" t="str">
        <f>IFERROR(VLOOKUP(E258,ActiveConsumptiveDiversions!$C$4:$G$3002,5,0),"")</f>
        <v>4100-020-AGR-RI</v>
      </c>
      <c r="G258" s="33" t="str">
        <f>IFERROR(VLOOKUP(E258,ActiveConsumptiveDiversions!$A$4:$G$3003,7,0),"")</f>
        <v/>
      </c>
    </row>
    <row r="259" spans="5:7" x14ac:dyDescent="0.25">
      <c r="E259" s="4">
        <v>247</v>
      </c>
      <c r="F259" s="4" t="str">
        <f>IFERROR(VLOOKUP(E259,ActiveConsumptiveDiversions!$C$4:$G$3002,5,0),"")</f>
        <v>4100-019-AGR-RI</v>
      </c>
      <c r="G259" s="33" t="str">
        <f>IFERROR(VLOOKUP(E259,ActiveConsumptiveDiversions!$A$4:$G$3003,7,0),"")</f>
        <v/>
      </c>
    </row>
    <row r="260" spans="5:7" x14ac:dyDescent="0.25">
      <c r="E260" s="4">
        <v>248</v>
      </c>
      <c r="F260" s="4" t="str">
        <f>IFERROR(VLOOKUP(E260,ActiveConsumptiveDiversions!$C$4:$G$3002,5,0),"")</f>
        <v>4100-018-AGR-IM</v>
      </c>
      <c r="G260" s="33" t="str">
        <f>IFERROR(VLOOKUP(E260,ActiveConsumptiveDiversions!$A$4:$G$3003,7,0),"")</f>
        <v/>
      </c>
    </row>
    <row r="261" spans="5:7" x14ac:dyDescent="0.25">
      <c r="E261" s="4">
        <v>249</v>
      </c>
      <c r="F261" s="4" t="str">
        <f>IFERROR(VLOOKUP(E261,ActiveConsumptiveDiversions!$C$4:$G$3002,5,0),"")</f>
        <v>4000-097-AGR-RI</v>
      </c>
      <c r="G261" s="33" t="str">
        <f>IFERROR(VLOOKUP(E261,ActiveConsumptiveDiversions!$A$4:$G$3003,7,0),"")</f>
        <v/>
      </c>
    </row>
    <row r="262" spans="5:7" x14ac:dyDescent="0.25">
      <c r="E262" s="4">
        <v>250</v>
      </c>
      <c r="F262" s="4" t="str">
        <f>IFERROR(VLOOKUP(E262,ActiveConsumptiveDiversions!$C$4:$G$3002,5,0),"")</f>
        <v>4100-017-AGR-IM</v>
      </c>
      <c r="G262" s="33" t="str">
        <f>IFERROR(VLOOKUP(E262,ActiveConsumptiveDiversions!$A$4:$G$3003,7,0),"")</f>
        <v/>
      </c>
    </row>
    <row r="263" spans="5:7" x14ac:dyDescent="0.25">
      <c r="E263" s="4">
        <v>251</v>
      </c>
      <c r="F263" s="4" t="str">
        <f>IFERROR(VLOOKUP(E263,ActiveConsumptiveDiversions!$C$4:$G$3002,5,0),"")</f>
        <v>4100-016-AGR-IM</v>
      </c>
      <c r="G263" s="33" t="str">
        <f>IFERROR(VLOOKUP(E263,ActiveConsumptiveDiversions!$A$4:$G$3003,7,0),"")</f>
        <v/>
      </c>
    </row>
    <row r="264" spans="5:7" x14ac:dyDescent="0.25">
      <c r="E264" s="4">
        <v>252</v>
      </c>
      <c r="F264" s="4" t="str">
        <f>IFERROR(VLOOKUP(E264,ActiveConsumptiveDiversions!$C$4:$G$3002,5,0),"")</f>
        <v>4100-021-AGR-RI</v>
      </c>
      <c r="G264" s="33" t="str">
        <f>IFERROR(VLOOKUP(E264,ActiveConsumptiveDiversions!$A$4:$G$3003,7,0),"")</f>
        <v/>
      </c>
    </row>
    <row r="265" spans="5:7" x14ac:dyDescent="0.25">
      <c r="E265" s="4">
        <v>253</v>
      </c>
      <c r="F265" s="4" t="str">
        <f>IFERROR(VLOOKUP(E265,ActiveConsumptiveDiversions!$C$4:$G$3002,5,0),"")</f>
        <v>4100-015-AGR-IM</v>
      </c>
      <c r="G265" s="33" t="str">
        <f>IFERROR(VLOOKUP(E265,ActiveConsumptiveDiversions!$A$4:$G$3003,7,0),"")</f>
        <v/>
      </c>
    </row>
    <row r="266" spans="5:7" x14ac:dyDescent="0.25">
      <c r="E266" s="4">
        <v>254</v>
      </c>
      <c r="F266" s="4" t="str">
        <f>IFERROR(VLOOKUP(E266,ActiveConsumptiveDiversions!$C$4:$G$3002,5,0),"")</f>
        <v>4100-012-AGR-IM</v>
      </c>
      <c r="G266" s="33" t="str">
        <f>IFERROR(VLOOKUP(E266,ActiveConsumptiveDiversions!$A$4:$G$3003,7,0),"")</f>
        <v/>
      </c>
    </row>
    <row r="267" spans="5:7" x14ac:dyDescent="0.25">
      <c r="E267" s="4">
        <v>255</v>
      </c>
      <c r="F267" s="4" t="str">
        <f>IFERROR(VLOOKUP(E267,ActiveConsumptiveDiversions!$C$4:$G$3002,5,0),"")</f>
        <v>4100-011-AGR-GR</v>
      </c>
      <c r="G267" s="33" t="str">
        <f>IFERROR(VLOOKUP(E267,ActiveConsumptiveDiversions!$A$4:$G$3003,7,0),"")</f>
        <v/>
      </c>
    </row>
    <row r="268" spans="5:7" x14ac:dyDescent="0.25">
      <c r="E268" s="4">
        <v>256</v>
      </c>
      <c r="F268" s="4" t="str">
        <f>IFERROR(VLOOKUP(E268,ActiveConsumptiveDiversions!$C$4:$G$3002,5,0),"")</f>
        <v>4100-010-AGR-GR</v>
      </c>
      <c r="G268" s="33" t="str">
        <f>IFERROR(VLOOKUP(E268,ActiveConsumptiveDiversions!$A$4:$G$3003,7,0),"")</f>
        <v/>
      </c>
    </row>
    <row r="269" spans="5:7" x14ac:dyDescent="0.25">
      <c r="E269" s="4">
        <v>257</v>
      </c>
      <c r="F269" s="4" t="str">
        <f>IFERROR(VLOOKUP(E269,ActiveConsumptiveDiversions!$C$4:$G$3002,5,0),"")</f>
        <v>4100-009-AGR-GR</v>
      </c>
      <c r="G269" s="33" t="str">
        <f>IFERROR(VLOOKUP(E269,ActiveConsumptiveDiversions!$A$4:$G$3003,7,0),"")</f>
        <v/>
      </c>
    </row>
    <row r="270" spans="5:7" x14ac:dyDescent="0.25">
      <c r="E270" s="4">
        <v>258</v>
      </c>
      <c r="F270" s="4" t="str">
        <f>IFERROR(VLOOKUP(E270,ActiveConsumptiveDiversions!$C$4:$G$3002,5,0),"")</f>
        <v>4200-042-AGR-RI</v>
      </c>
      <c r="G270" s="33" t="str">
        <f>IFERROR(VLOOKUP(E270,ActiveConsumptiveDiversions!$A$4:$G$3003,7,0),"")</f>
        <v/>
      </c>
    </row>
    <row r="271" spans="5:7" x14ac:dyDescent="0.25">
      <c r="E271" s="4">
        <v>259</v>
      </c>
      <c r="F271" s="4" t="str">
        <f>IFERROR(VLOOKUP(E271,ActiveConsumptiveDiversions!$C$4:$G$3002,5,0),"")</f>
        <v>4101-004-AGR-IM</v>
      </c>
      <c r="G271" s="33" t="str">
        <f>IFERROR(VLOOKUP(E271,ActiveConsumptiveDiversions!$A$4:$G$3003,7,0),"")</f>
        <v/>
      </c>
    </row>
    <row r="272" spans="5:7" x14ac:dyDescent="0.25">
      <c r="E272" s="4">
        <v>260</v>
      </c>
      <c r="F272" s="4" t="str">
        <f>IFERROR(VLOOKUP(E272,ActiveConsumptiveDiversions!$C$4:$G$3002,5,0),"")</f>
        <v>4205-003-AGR-IM</v>
      </c>
      <c r="G272" s="33" t="str">
        <f>IFERROR(VLOOKUP(E272,ActiveConsumptiveDiversions!$A$4:$G$3003,7,0),"")</f>
        <v/>
      </c>
    </row>
    <row r="273" spans="5:7" x14ac:dyDescent="0.25">
      <c r="E273" s="4">
        <v>261</v>
      </c>
      <c r="F273" s="4" t="str">
        <f>IFERROR(VLOOKUP(E273,ActiveConsumptiveDiversions!$C$4:$G$3002,5,0),"")</f>
        <v>4207-015-AGR-RI</v>
      </c>
      <c r="G273" s="33" t="str">
        <f>IFERROR(VLOOKUP(E273,ActiveConsumptiveDiversions!$A$4:$G$3003,7,0),"")</f>
        <v/>
      </c>
    </row>
    <row r="274" spans="5:7" x14ac:dyDescent="0.25">
      <c r="E274" s="4">
        <v>262</v>
      </c>
      <c r="F274" s="4" t="str">
        <f>IFERROR(VLOOKUP(E274,ActiveConsumptiveDiversions!$C$4:$G$3002,5,0),"")</f>
        <v>4101-003-AGR-IM</v>
      </c>
      <c r="G274" s="33" t="str">
        <f>IFERROR(VLOOKUP(E274,ActiveConsumptiveDiversions!$A$4:$G$3003,7,0),"")</f>
        <v/>
      </c>
    </row>
    <row r="275" spans="5:7" x14ac:dyDescent="0.25">
      <c r="E275" s="4">
        <v>263</v>
      </c>
      <c r="F275" s="4" t="str">
        <f>IFERROR(VLOOKUP(E275,ActiveConsumptiveDiversions!$C$4:$G$3002,5,0),"")</f>
        <v>DIVC-201710580</v>
      </c>
      <c r="G275" s="33" t="str">
        <f>IFERROR(VLOOKUP(E275,ActiveConsumptiveDiversions!$A$4:$G$3003,7,0),"")</f>
        <v/>
      </c>
    </row>
    <row r="276" spans="5:7" x14ac:dyDescent="0.25">
      <c r="E276" s="4">
        <v>264</v>
      </c>
      <c r="F276" s="4" t="str">
        <f>IFERROR(VLOOKUP(E276,ActiveConsumptiveDiversions!$C$4:$G$3002,5,0),"")</f>
        <v>4206-013-AGR-IM</v>
      </c>
      <c r="G276" s="33" t="str">
        <f>IFERROR(VLOOKUP(E276,ActiveConsumptiveDiversions!$A$4:$G$3003,7,0),"")</f>
        <v/>
      </c>
    </row>
    <row r="277" spans="5:7" x14ac:dyDescent="0.25">
      <c r="E277" s="4">
        <v>265</v>
      </c>
      <c r="F277" s="4" t="str">
        <f>IFERROR(VLOOKUP(E277,ActiveConsumptiveDiversions!$C$4:$G$3002,5,0),"")</f>
        <v>4010-005-AGR-RI</v>
      </c>
      <c r="G277" s="33" t="str">
        <f>IFERROR(VLOOKUP(E277,ActiveConsumptiveDiversions!$A$4:$G$3003,7,0),"")</f>
        <v/>
      </c>
    </row>
    <row r="278" spans="5:7" x14ac:dyDescent="0.25">
      <c r="E278" s="4">
        <v>266</v>
      </c>
      <c r="F278" s="4" t="str">
        <f>IFERROR(VLOOKUP(E278,ActiveConsumptiveDiversions!$C$4:$G$3002,5,0),"")</f>
        <v>4000-105-AGR-RI</v>
      </c>
      <c r="G278" s="33" t="str">
        <f>IFERROR(VLOOKUP(E278,ActiveConsumptiveDiversions!$A$4:$G$3003,7,0),"")</f>
        <v/>
      </c>
    </row>
    <row r="279" spans="5:7" x14ac:dyDescent="0.25">
      <c r="E279" s="4">
        <v>267</v>
      </c>
      <c r="F279" s="4" t="str">
        <f>IFERROR(VLOOKUP(E279,ActiveConsumptiveDiversions!$C$4:$G$3002,5,0),"")</f>
        <v>4000-104-AGR-RI</v>
      </c>
      <c r="G279" s="33" t="str">
        <f>IFERROR(VLOOKUP(E279,ActiveConsumptiveDiversions!$A$4:$G$3003,7,0),"")</f>
        <v/>
      </c>
    </row>
    <row r="280" spans="5:7" x14ac:dyDescent="0.25">
      <c r="E280" s="4">
        <v>268</v>
      </c>
      <c r="F280" s="4" t="str">
        <f>IFERROR(VLOOKUP(E280,ActiveConsumptiveDiversions!$C$4:$G$3002,5,0),"")</f>
        <v>5200-049-AGR-IM</v>
      </c>
      <c r="G280" s="33" t="str">
        <f>IFERROR(VLOOKUP(E280,ActiveConsumptiveDiversions!$A$4:$G$3003,7,0),"")</f>
        <v/>
      </c>
    </row>
    <row r="281" spans="5:7" x14ac:dyDescent="0.25">
      <c r="E281" s="4">
        <v>269</v>
      </c>
      <c r="F281" s="4" t="str">
        <f>IFERROR(VLOOKUP(E281,ActiveConsumptiveDiversions!$C$4:$G$3002,5,0),"")</f>
        <v>5206-011-AGR-IM</v>
      </c>
      <c r="G281" s="33" t="str">
        <f>IFERROR(VLOOKUP(E281,ActiveConsumptiveDiversions!$A$4:$G$3003,7,0),"")</f>
        <v/>
      </c>
    </row>
    <row r="282" spans="5:7" x14ac:dyDescent="0.25">
      <c r="E282" s="4">
        <v>270</v>
      </c>
      <c r="F282" s="4" t="str">
        <f>IFERROR(VLOOKUP(E282,ActiveConsumptiveDiversions!$C$4:$G$3002,5,0),"")</f>
        <v>5200-047-AGR-IM</v>
      </c>
      <c r="G282" s="33" t="str">
        <f>IFERROR(VLOOKUP(E282,ActiveConsumptiveDiversions!$A$4:$G$3003,7,0),"")</f>
        <v/>
      </c>
    </row>
    <row r="283" spans="5:7" x14ac:dyDescent="0.25">
      <c r="E283" s="4">
        <v>271</v>
      </c>
      <c r="F283" s="4" t="str">
        <f>IFERROR(VLOOKUP(E283,ActiveConsumptiveDiversions!$C$4:$G$3002,5,0),"")</f>
        <v>5200-045-AGR-IM</v>
      </c>
      <c r="G283" s="33" t="str">
        <f>IFERROR(VLOOKUP(E283,ActiveConsumptiveDiversions!$A$4:$G$3003,7,0),"")</f>
        <v/>
      </c>
    </row>
    <row r="284" spans="5:7" x14ac:dyDescent="0.25">
      <c r="E284" s="4">
        <v>272</v>
      </c>
      <c r="F284" s="4" t="str">
        <f>IFERROR(VLOOKUP(E284,ActiveConsumptiveDiversions!$C$4:$G$3002,5,0),"")</f>
        <v>5200-048-AGR-GR</v>
      </c>
      <c r="G284" s="33" t="str">
        <f>IFERROR(VLOOKUP(E284,ActiveConsumptiveDiversions!$A$4:$G$3003,7,0),"")</f>
        <v/>
      </c>
    </row>
    <row r="285" spans="5:7" x14ac:dyDescent="0.25">
      <c r="E285" s="4">
        <v>273</v>
      </c>
      <c r="F285" s="4" t="str">
        <f>IFERROR(VLOOKUP(E285,ActiveConsumptiveDiversions!$C$4:$G$3002,5,0),"")</f>
        <v>4000-075-AGR-RI</v>
      </c>
      <c r="G285" s="33" t="str">
        <f>IFERROR(VLOOKUP(E285,ActiveConsumptiveDiversions!$A$4:$G$3003,7,0),"")</f>
        <v/>
      </c>
    </row>
    <row r="286" spans="5:7" x14ac:dyDescent="0.25">
      <c r="E286" s="4">
        <v>274</v>
      </c>
      <c r="F286" s="4" t="str">
        <f>IFERROR(VLOOKUP(E286,ActiveConsumptiveDiversions!$C$4:$G$3002,5,0),"")</f>
        <v>5200-050-AGR-RI</v>
      </c>
      <c r="G286" s="33" t="str">
        <f>IFERROR(VLOOKUP(E286,ActiveConsumptiveDiversions!$A$4:$G$3003,7,0),"")</f>
        <v/>
      </c>
    </row>
    <row r="287" spans="5:7" x14ac:dyDescent="0.25">
      <c r="E287" s="4">
        <v>275</v>
      </c>
      <c r="F287" s="4" t="str">
        <f>IFERROR(VLOOKUP(E287,ActiveConsumptiveDiversions!$C$4:$G$3002,5,0),"")</f>
        <v>5200-051-AGR-IM</v>
      </c>
      <c r="G287" s="33" t="str">
        <f>IFERROR(VLOOKUP(E287,ActiveConsumptiveDiversions!$A$4:$G$3003,7,0),"")</f>
        <v/>
      </c>
    </row>
    <row r="288" spans="5:7" x14ac:dyDescent="0.25">
      <c r="E288" s="4">
        <v>276</v>
      </c>
      <c r="F288" s="4" t="str">
        <f>IFERROR(VLOOKUP(E288,ActiveConsumptiveDiversions!$C$4:$G$3002,5,0),"")</f>
        <v>5200-054-AGR-IM</v>
      </c>
      <c r="G288" s="33" t="str">
        <f>IFERROR(VLOOKUP(E288,ActiveConsumptiveDiversions!$A$4:$G$3003,7,0),"")</f>
        <v/>
      </c>
    </row>
    <row r="289" spans="5:7" x14ac:dyDescent="0.25">
      <c r="E289" s="4">
        <v>277</v>
      </c>
      <c r="F289" s="4" t="str">
        <f>IFERROR(VLOOKUP(E289,ActiveConsumptiveDiversions!$C$4:$G$3002,5,0),"")</f>
        <v>5200-053-AGR-IM</v>
      </c>
      <c r="G289" s="33" t="str">
        <f>IFERROR(VLOOKUP(E289,ActiveConsumptiveDiversions!$A$4:$G$3003,7,0),"")</f>
        <v/>
      </c>
    </row>
    <row r="290" spans="5:7" x14ac:dyDescent="0.25">
      <c r="E290" s="4">
        <v>278</v>
      </c>
      <c r="F290" s="4" t="str">
        <f>IFERROR(VLOOKUP(E290,ActiveConsumptiveDiversions!$C$4:$G$3002,5,0),"")</f>
        <v>4200-046-AGR-IM</v>
      </c>
      <c r="G290" s="33" t="str">
        <f>IFERROR(VLOOKUP(E290,ActiveConsumptiveDiversions!$A$4:$G$3003,7,0),"")</f>
        <v/>
      </c>
    </row>
    <row r="291" spans="5:7" x14ac:dyDescent="0.25">
      <c r="E291" s="4">
        <v>279</v>
      </c>
      <c r="F291" s="4" t="str">
        <f>IFERROR(VLOOKUP(E291,ActiveConsumptiveDiversions!$C$4:$G$3002,5,0),"")</f>
        <v>4207-019-AGR-IM</v>
      </c>
      <c r="G291" s="33" t="str">
        <f>IFERROR(VLOOKUP(E291,ActiveConsumptiveDiversions!$A$4:$G$3003,7,0),"")</f>
        <v/>
      </c>
    </row>
    <row r="292" spans="5:7" x14ac:dyDescent="0.25">
      <c r="E292" s="4">
        <v>280</v>
      </c>
      <c r="F292" s="4" t="str">
        <f>IFERROR(VLOOKUP(E292,ActiveConsumptiveDiversions!$C$4:$G$3002,5,0),"")</f>
        <v>4200-045-AGR-IM</v>
      </c>
      <c r="G292" s="33" t="str">
        <f>IFERROR(VLOOKUP(E292,ActiveConsumptiveDiversions!$A$4:$G$3003,7,0),"")</f>
        <v/>
      </c>
    </row>
    <row r="293" spans="5:7" x14ac:dyDescent="0.25">
      <c r="E293" s="4">
        <v>281</v>
      </c>
      <c r="F293" s="4" t="str">
        <f>IFERROR(VLOOKUP(E293,ActiveConsumptiveDiversions!$C$4:$G$3002,5,0),"")</f>
        <v>4200-047-AGR-GR</v>
      </c>
      <c r="G293" s="33" t="str">
        <f>IFERROR(VLOOKUP(E293,ActiveConsumptiveDiversions!$A$4:$G$3003,7,0),"")</f>
        <v/>
      </c>
    </row>
    <row r="294" spans="5:7" x14ac:dyDescent="0.25">
      <c r="E294" s="4">
        <v>282</v>
      </c>
      <c r="F294" s="4" t="str">
        <f>IFERROR(VLOOKUP(E294,ActiveConsumptiveDiversions!$C$4:$G$3002,5,0),"")</f>
        <v>4207-017-AGR-GR</v>
      </c>
      <c r="G294" s="33" t="str">
        <f>IFERROR(VLOOKUP(E294,ActiveConsumptiveDiversions!$A$4:$G$3003,7,0),"")</f>
        <v/>
      </c>
    </row>
    <row r="295" spans="5:7" x14ac:dyDescent="0.25">
      <c r="E295" s="4">
        <v>283</v>
      </c>
      <c r="F295" s="4" t="str">
        <f>IFERROR(VLOOKUP(E295,ActiveConsumptiveDiversions!$C$4:$G$3002,5,0),"")</f>
        <v>4200-044-AGR-GR</v>
      </c>
      <c r="G295" s="33" t="str">
        <f>IFERROR(VLOOKUP(E295,ActiveConsumptiveDiversions!$A$4:$G$3003,7,0),"")</f>
        <v/>
      </c>
    </row>
    <row r="296" spans="5:7" x14ac:dyDescent="0.25">
      <c r="E296" s="4">
        <v>284</v>
      </c>
      <c r="F296" s="4" t="str">
        <f>IFERROR(VLOOKUP(E296,ActiveConsumptiveDiversions!$C$4:$G$3002,5,0),"")</f>
        <v>4207-018-AGR-GR</v>
      </c>
      <c r="G296" s="33" t="str">
        <f>IFERROR(VLOOKUP(E296,ActiveConsumptiveDiversions!$A$4:$G$3003,7,0),"")</f>
        <v/>
      </c>
    </row>
    <row r="297" spans="5:7" x14ac:dyDescent="0.25">
      <c r="E297" s="4">
        <v>285</v>
      </c>
      <c r="F297" s="4" t="str">
        <f>IFERROR(VLOOKUP(E297,ActiveConsumptiveDiversions!$C$4:$G$3002,5,0),"")</f>
        <v>4004-013-AGR-RI</v>
      </c>
      <c r="G297" s="33" t="str">
        <f>IFERROR(VLOOKUP(E297,ActiveConsumptiveDiversions!$A$4:$G$3003,7,0),"")</f>
        <v/>
      </c>
    </row>
    <row r="298" spans="5:7" x14ac:dyDescent="0.25">
      <c r="E298" s="4">
        <v>286</v>
      </c>
      <c r="F298" s="4" t="str">
        <f>IFERROR(VLOOKUP(E298,ActiveConsumptiveDiversions!$C$4:$G$3002,5,0),"")</f>
        <v>4000-079-AGR-RI</v>
      </c>
      <c r="G298" s="33" t="str">
        <f>IFERROR(VLOOKUP(E298,ActiveConsumptiveDiversions!$A$4:$G$3003,7,0),"")</f>
        <v/>
      </c>
    </row>
    <row r="299" spans="5:7" x14ac:dyDescent="0.25">
      <c r="E299" s="4">
        <v>287</v>
      </c>
      <c r="F299" s="4" t="str">
        <f>IFERROR(VLOOKUP(E299,ActiveConsumptiveDiversions!$C$4:$G$3002,5,0),"")</f>
        <v>4004-012-AGR-IM</v>
      </c>
      <c r="G299" s="33" t="str">
        <f>IFERROR(VLOOKUP(E299,ActiveConsumptiveDiversions!$A$4:$G$3003,7,0),"")</f>
        <v/>
      </c>
    </row>
    <row r="300" spans="5:7" x14ac:dyDescent="0.25">
      <c r="E300" s="4">
        <v>288</v>
      </c>
      <c r="F300" s="4" t="str">
        <f>IFERROR(VLOOKUP(E300,ActiveConsumptiveDiversions!$C$4:$G$3002,5,0),"")</f>
        <v>4300-017-AGR-GR</v>
      </c>
      <c r="G300" s="33" t="str">
        <f>IFERROR(VLOOKUP(E300,ActiveConsumptiveDiversions!$A$4:$G$3003,7,0),"")</f>
        <v/>
      </c>
    </row>
    <row r="301" spans="5:7" x14ac:dyDescent="0.25">
      <c r="E301" s="4">
        <v>289</v>
      </c>
      <c r="F301" s="4" t="str">
        <f>IFERROR(VLOOKUP(E301,ActiveConsumptiveDiversions!$C$4:$G$3002,5,0),"")</f>
        <v>4321-001-AGR-IM</v>
      </c>
      <c r="G301" s="33" t="str">
        <f>IFERROR(VLOOKUP(E301,ActiveConsumptiveDiversions!$A$4:$G$3003,7,0),"")</f>
        <v/>
      </c>
    </row>
    <row r="302" spans="5:7" x14ac:dyDescent="0.25">
      <c r="E302" s="4">
        <v>290</v>
      </c>
      <c r="F302" s="4" t="str">
        <f>IFERROR(VLOOKUP(E302,ActiveConsumptiveDiversions!$C$4:$G$3002,5,0),"")</f>
        <v>4300-016-AGR-IM</v>
      </c>
      <c r="G302" s="33" t="str">
        <f>IFERROR(VLOOKUP(E302,ActiveConsumptiveDiversions!$A$4:$G$3003,7,0),"")</f>
        <v/>
      </c>
    </row>
    <row r="303" spans="5:7" x14ac:dyDescent="0.25">
      <c r="E303" s="4">
        <v>291</v>
      </c>
      <c r="F303" s="4" t="str">
        <f>IFERROR(VLOOKUP(E303,ActiveConsumptiveDiversions!$C$4:$G$3002,5,0),"")</f>
        <v>4300-015-AGR-RI</v>
      </c>
      <c r="G303" s="33" t="str">
        <f>IFERROR(VLOOKUP(E303,ActiveConsumptiveDiversions!$A$4:$G$3003,7,0),"")</f>
        <v/>
      </c>
    </row>
    <row r="304" spans="5:7" x14ac:dyDescent="0.25">
      <c r="E304" s="4">
        <v>292</v>
      </c>
      <c r="F304" s="4" t="str">
        <f>IFERROR(VLOOKUP(E304,ActiveConsumptiveDiversions!$C$4:$G$3002,5,0),"")</f>
        <v>4300-014-AGR-RI</v>
      </c>
      <c r="G304" s="33" t="str">
        <f>IFERROR(VLOOKUP(E304,ActiveConsumptiveDiversions!$A$4:$G$3003,7,0),"")</f>
        <v/>
      </c>
    </row>
    <row r="305" spans="5:7" x14ac:dyDescent="0.25">
      <c r="E305" s="4">
        <v>293</v>
      </c>
      <c r="F305" s="4" t="str">
        <f>IFERROR(VLOOKUP(E305,ActiveConsumptiveDiversions!$C$4:$G$3002,5,0),"")</f>
        <v>7407-017-PWS-RA</v>
      </c>
      <c r="G305" s="33" t="str">
        <f>IFERROR(VLOOKUP(E305,ActiveConsumptiveDiversions!$A$4:$G$3003,7,0),"")</f>
        <v/>
      </c>
    </row>
    <row r="306" spans="5:7" x14ac:dyDescent="0.25">
      <c r="E306" s="4">
        <v>294</v>
      </c>
      <c r="F306" s="4" t="str">
        <f>IFERROR(VLOOKUP(E306,ActiveConsumptiveDiversions!$C$4:$G$3002,5,0),"")</f>
        <v>4310-004-PWS-IM</v>
      </c>
      <c r="G306" s="33" t="str">
        <f>IFERROR(VLOOKUP(E306,ActiveConsumptiveDiversions!$A$4:$G$3003,7,0),"")</f>
        <v/>
      </c>
    </row>
    <row r="307" spans="5:7" x14ac:dyDescent="0.25">
      <c r="E307" s="4">
        <v>295</v>
      </c>
      <c r="F307" s="4" t="str">
        <f>IFERROR(VLOOKUP(E307,ActiveConsumptiveDiversions!$C$4:$G$3002,5,0),"")</f>
        <v>5302-014-IRR-GR</v>
      </c>
      <c r="G307" s="33" t="str">
        <f>IFERROR(VLOOKUP(E307,ActiveConsumptiveDiversions!$A$4:$G$3003,7,0),"")</f>
        <v/>
      </c>
    </row>
    <row r="308" spans="5:7" x14ac:dyDescent="0.25">
      <c r="E308" s="4">
        <v>296</v>
      </c>
      <c r="F308" s="4" t="str">
        <f>IFERROR(VLOOKUP(E308,ActiveConsumptiveDiversions!$C$4:$G$3002,5,0),"")</f>
        <v>5200-068-IRR-IM</v>
      </c>
      <c r="G308" s="33" t="str">
        <f>IFERROR(VLOOKUP(E308,ActiveConsumptiveDiversions!$A$4:$G$3003,7,0),"")</f>
        <v/>
      </c>
    </row>
    <row r="309" spans="5:7" x14ac:dyDescent="0.25">
      <c r="E309" s="4">
        <v>297</v>
      </c>
      <c r="F309" s="4" t="str">
        <f>IFERROR(VLOOKUP(E309,ActiveConsumptiveDiversions!$C$4:$G$3002,5,0),"")</f>
        <v>5302-013-IRR-GR</v>
      </c>
      <c r="G309" s="33" t="str">
        <f>IFERROR(VLOOKUP(E309,ActiveConsumptiveDiversions!$A$4:$G$3003,7,0),"")</f>
        <v/>
      </c>
    </row>
    <row r="310" spans="5:7" x14ac:dyDescent="0.25">
      <c r="E310" s="4">
        <v>298</v>
      </c>
      <c r="F310" s="4" t="str">
        <f>IFERROR(VLOOKUP(E310,ActiveConsumptiveDiversions!$C$4:$G$3002,5,0),"")</f>
        <v>5302-003-IRR-GR</v>
      </c>
      <c r="G310" s="33" t="str">
        <f>IFERROR(VLOOKUP(E310,ActiveConsumptiveDiversions!$A$4:$G$3003,7,0),"")</f>
        <v/>
      </c>
    </row>
    <row r="311" spans="5:7" x14ac:dyDescent="0.25">
      <c r="E311" s="4">
        <v>299</v>
      </c>
      <c r="F311" s="4" t="str">
        <f>IFERROR(VLOOKUP(E311,ActiveConsumptiveDiversions!$C$4:$G$3002,5,0),"")</f>
        <v>5200-070-IRR-IM</v>
      </c>
      <c r="G311" s="33" t="str">
        <f>IFERROR(VLOOKUP(E311,ActiveConsumptiveDiversions!$A$4:$G$3003,7,0),"")</f>
        <v/>
      </c>
    </row>
    <row r="312" spans="5:7" x14ac:dyDescent="0.25">
      <c r="E312" s="4">
        <v>300</v>
      </c>
      <c r="F312" s="4" t="str">
        <f>IFERROR(VLOOKUP(E312,ActiveConsumptiveDiversions!$C$4:$G$3002,5,0),"")</f>
        <v>5302-016-IRR-IM</v>
      </c>
      <c r="G312" s="33" t="str">
        <f>IFERROR(VLOOKUP(E312,ActiveConsumptiveDiversions!$A$4:$G$3003,7,0),"")</f>
        <v/>
      </c>
    </row>
    <row r="313" spans="5:7" x14ac:dyDescent="0.25">
      <c r="E313" s="4">
        <v>301</v>
      </c>
      <c r="F313" s="4" t="str">
        <f>IFERROR(VLOOKUP(E313,ActiveConsumptiveDiversions!$C$4:$G$3002,5,0),"")</f>
        <v>4200-049-AGR-RI</v>
      </c>
      <c r="G313" s="33" t="str">
        <f>IFERROR(VLOOKUP(E313,ActiveConsumptiveDiversions!$A$4:$G$3003,7,0),"")</f>
        <v/>
      </c>
    </row>
    <row r="314" spans="5:7" x14ac:dyDescent="0.25">
      <c r="E314" s="4">
        <v>302</v>
      </c>
      <c r="F314" s="4" t="str">
        <f>IFERROR(VLOOKUP(E314,ActiveConsumptiveDiversions!$C$4:$G$3002,5,0),"")</f>
        <v>4200-048-AGR-RI</v>
      </c>
      <c r="G314" s="33" t="str">
        <f>IFERROR(VLOOKUP(E314,ActiveConsumptiveDiversions!$A$4:$G$3003,7,0),"")</f>
        <v/>
      </c>
    </row>
    <row r="315" spans="5:7" x14ac:dyDescent="0.25">
      <c r="E315" s="4">
        <v>303</v>
      </c>
      <c r="F315" s="4" t="str">
        <f>IFERROR(VLOOKUP(E315,ActiveConsumptiveDiversions!$C$4:$G$3002,5,0),"")</f>
        <v>4200-050-AGR-IM</v>
      </c>
      <c r="G315" s="33" t="str">
        <f>IFERROR(VLOOKUP(E315,ActiveConsumptiveDiversions!$A$4:$G$3003,7,0),"")</f>
        <v/>
      </c>
    </row>
    <row r="316" spans="5:7" x14ac:dyDescent="0.25">
      <c r="E316" s="4">
        <v>304</v>
      </c>
      <c r="F316" s="4" t="str">
        <f>IFERROR(VLOOKUP(E316,ActiveConsumptiveDiversions!$C$4:$G$3002,5,0),"")</f>
        <v>5200-078-AGR-IM</v>
      </c>
      <c r="G316" s="33" t="str">
        <f>IFERROR(VLOOKUP(E316,ActiveConsumptiveDiversions!$A$4:$G$3003,7,0),"")</f>
        <v/>
      </c>
    </row>
    <row r="317" spans="5:7" x14ac:dyDescent="0.25">
      <c r="E317" s="4">
        <v>305</v>
      </c>
      <c r="F317" s="4" t="str">
        <f>IFERROR(VLOOKUP(E317,ActiveConsumptiveDiversions!$C$4:$G$3002,5,0),"")</f>
        <v>5000-023-AGR-IM</v>
      </c>
      <c r="G317" s="33" t="str">
        <f>IFERROR(VLOOKUP(E317,ActiveConsumptiveDiversions!$A$4:$G$3003,7,0),"")</f>
        <v/>
      </c>
    </row>
    <row r="318" spans="5:7" x14ac:dyDescent="0.25">
      <c r="E318" s="4">
        <v>306</v>
      </c>
      <c r="F318" s="4" t="str">
        <f>IFERROR(VLOOKUP(E318,ActiveConsumptiveDiversions!$C$4:$G$3002,5,0),"")</f>
        <v>5110-005-AGR-IM</v>
      </c>
      <c r="G318" s="33" t="str">
        <f>IFERROR(VLOOKUP(E318,ActiveConsumptiveDiversions!$A$4:$G$3003,7,0),"")</f>
        <v/>
      </c>
    </row>
    <row r="319" spans="5:7" x14ac:dyDescent="0.25">
      <c r="E319" s="4">
        <v>307</v>
      </c>
      <c r="F319" s="4" t="str">
        <f>IFERROR(VLOOKUP(E319,ActiveConsumptiveDiversions!$C$4:$G$3002,5,0),"")</f>
        <v>5110-006-AGR-RI</v>
      </c>
      <c r="G319" s="33" t="str">
        <f>IFERROR(VLOOKUP(E319,ActiveConsumptiveDiversions!$A$4:$G$3003,7,0),"")</f>
        <v/>
      </c>
    </row>
    <row r="320" spans="5:7" x14ac:dyDescent="0.25">
      <c r="E320" s="4">
        <v>308</v>
      </c>
      <c r="F320" s="4" t="str">
        <f>IFERROR(VLOOKUP(E320,ActiveConsumptiveDiversions!$C$4:$G$3002,5,0),"")</f>
        <v>5109-002-AGR-IM</v>
      </c>
      <c r="G320" s="33" t="str">
        <f>IFERROR(VLOOKUP(E320,ActiveConsumptiveDiversions!$A$4:$G$3003,7,0),"")</f>
        <v/>
      </c>
    </row>
    <row r="321" spans="5:7" x14ac:dyDescent="0.25">
      <c r="E321" s="4">
        <v>309</v>
      </c>
      <c r="F321" s="4" t="str">
        <f>IFERROR(VLOOKUP(E321,ActiveConsumptiveDiversions!$C$4:$G$3002,5,0),"")</f>
        <v>5109-001-AGR-IM</v>
      </c>
      <c r="G321" s="33" t="str">
        <f>IFERROR(VLOOKUP(E321,ActiveConsumptiveDiversions!$A$4:$G$3003,7,0),"")</f>
        <v/>
      </c>
    </row>
    <row r="322" spans="5:7" x14ac:dyDescent="0.25">
      <c r="E322" s="4">
        <v>310</v>
      </c>
      <c r="F322" s="4" t="str">
        <f>IFERROR(VLOOKUP(E322,ActiveConsumptiveDiversions!$C$4:$G$3002,5,0),"")</f>
        <v>3000-008-PWS-GR</v>
      </c>
      <c r="G322" s="33" t="str">
        <f>IFERROR(VLOOKUP(E322,ActiveConsumptiveDiversions!$A$4:$G$3003,7,0),"")</f>
        <v/>
      </c>
    </row>
    <row r="323" spans="5:7" x14ac:dyDescent="0.25">
      <c r="E323" s="4">
        <v>311</v>
      </c>
      <c r="F323" s="4" t="str">
        <f>IFERROR(VLOOKUP(E323,ActiveConsumptiveDiversions!$C$4:$G$3002,5,0),"")</f>
        <v>3000-007-PWS-GR</v>
      </c>
      <c r="G323" s="33" t="str">
        <f>IFERROR(VLOOKUP(E323,ActiveConsumptiveDiversions!$A$4:$G$3003,7,0),"")</f>
        <v/>
      </c>
    </row>
    <row r="324" spans="5:7" x14ac:dyDescent="0.25">
      <c r="E324" s="4">
        <v>312</v>
      </c>
      <c r="F324" s="4" t="str">
        <f>IFERROR(VLOOKUP(E324,ActiveConsumptiveDiversions!$C$4:$G$3002,5,0),"")</f>
        <v>4300-002-PWS-GR</v>
      </c>
      <c r="G324" s="33" t="str">
        <f>IFERROR(VLOOKUP(E324,ActiveConsumptiveDiversions!$A$4:$G$3003,7,0),"")</f>
        <v/>
      </c>
    </row>
    <row r="325" spans="5:7" x14ac:dyDescent="0.25">
      <c r="E325" s="4">
        <v>313</v>
      </c>
      <c r="F325" s="4" t="str">
        <f>IFERROR(VLOOKUP(E325,ActiveConsumptiveDiversions!$C$4:$G$3002,5,0),"")</f>
        <v>4318-003-PWS-GR</v>
      </c>
      <c r="G325" s="33" t="str">
        <f>IFERROR(VLOOKUP(E325,ActiveConsumptiveDiversions!$A$4:$G$3003,7,0),"")</f>
        <v/>
      </c>
    </row>
    <row r="326" spans="5:7" x14ac:dyDescent="0.25">
      <c r="E326" s="4">
        <v>314</v>
      </c>
      <c r="F326" s="4" t="str">
        <f>IFERROR(VLOOKUP(E326,ActiveConsumptiveDiversions!$C$4:$G$3002,5,0),"")</f>
        <v>4318-002-PWS-GR</v>
      </c>
      <c r="G326" s="33" t="str">
        <f>IFERROR(VLOOKUP(E326,ActiveConsumptiveDiversions!$A$4:$G$3003,7,0),"")</f>
        <v/>
      </c>
    </row>
    <row r="327" spans="5:7" x14ac:dyDescent="0.25">
      <c r="E327" s="4">
        <v>315</v>
      </c>
      <c r="F327" s="4" t="str">
        <f>IFERROR(VLOOKUP(E327,ActiveConsumptiveDiversions!$C$4:$G$3002,5,0),"")</f>
        <v>DIVC-201709173</v>
      </c>
      <c r="G327" s="33" t="str">
        <f>IFERROR(VLOOKUP(E327,ActiveConsumptiveDiversions!$A$4:$G$3003,7,0),"")</f>
        <v/>
      </c>
    </row>
    <row r="328" spans="5:7" x14ac:dyDescent="0.25">
      <c r="E328" s="4">
        <v>316</v>
      </c>
      <c r="F328" s="4" t="str">
        <f>IFERROR(VLOOKUP(E328,ActiveConsumptiveDiversions!$C$4:$G$3002,5,0),"")</f>
        <v>4318-005-PWS-GR</v>
      </c>
      <c r="G328" s="33" t="str">
        <f>IFERROR(VLOOKUP(E328,ActiveConsumptiveDiversions!$A$4:$G$3003,7,0),"")</f>
        <v/>
      </c>
    </row>
    <row r="329" spans="5:7" x14ac:dyDescent="0.25">
      <c r="E329" s="4">
        <v>317</v>
      </c>
      <c r="F329" s="4" t="str">
        <f>IFERROR(VLOOKUP(E329,ActiveConsumptiveDiversions!$C$4:$G$3002,5,0),"")</f>
        <v>4318-004-PWS-GR</v>
      </c>
      <c r="G329" s="33" t="str">
        <f>IFERROR(VLOOKUP(E329,ActiveConsumptiveDiversions!$A$4:$G$3003,7,0),"")</f>
        <v/>
      </c>
    </row>
    <row r="330" spans="5:7" x14ac:dyDescent="0.25">
      <c r="E330" s="4">
        <v>318</v>
      </c>
      <c r="F330" s="4" t="str">
        <f>IFERROR(VLOOKUP(E330,ActiveConsumptiveDiversions!$C$4:$G$3002,5,0),"")</f>
        <v>4300-001-PWS-GR</v>
      </c>
      <c r="G330" s="33" t="str">
        <f>IFERROR(VLOOKUP(E330,ActiveConsumptiveDiversions!$A$4:$G$3003,7,0),"")</f>
        <v/>
      </c>
    </row>
    <row r="331" spans="5:7" x14ac:dyDescent="0.25">
      <c r="E331" s="4">
        <v>319</v>
      </c>
      <c r="F331" s="4" t="str">
        <f>IFERROR(VLOOKUP(E331,ActiveConsumptiveDiversions!$C$4:$G$3002,5,0),"")</f>
        <v>5203-002-PWS-GR</v>
      </c>
      <c r="G331" s="33" t="str">
        <f>IFERROR(VLOOKUP(E331,ActiveConsumptiveDiversions!$A$4:$G$3003,7,0),"")</f>
        <v/>
      </c>
    </row>
    <row r="332" spans="5:7" x14ac:dyDescent="0.25">
      <c r="E332" s="4">
        <v>320</v>
      </c>
      <c r="F332" s="4" t="str">
        <f>IFERROR(VLOOKUP(E332,ActiveConsumptiveDiversions!$C$4:$G$3002,5,0),"")</f>
        <v>5203-001-PWS-GR</v>
      </c>
      <c r="G332" s="33" t="str">
        <f>IFERROR(VLOOKUP(E332,ActiveConsumptiveDiversions!$A$4:$G$3003,7,0),"")</f>
        <v/>
      </c>
    </row>
    <row r="333" spans="5:7" x14ac:dyDescent="0.25">
      <c r="E333" s="4">
        <v>321</v>
      </c>
      <c r="F333" s="4" t="str">
        <f>IFERROR(VLOOKUP(E333,ActiveConsumptiveDiversions!$C$4:$G$3002,5,0),"")</f>
        <v>5200-009-PWS-GR</v>
      </c>
      <c r="G333" s="33" t="str">
        <f>IFERROR(VLOOKUP(E333,ActiveConsumptiveDiversions!$A$4:$G$3003,7,0),"")</f>
        <v/>
      </c>
    </row>
    <row r="334" spans="5:7" x14ac:dyDescent="0.25">
      <c r="E334" s="4">
        <v>322</v>
      </c>
      <c r="F334" s="4" t="str">
        <f>IFERROR(VLOOKUP(E334,ActiveConsumptiveDiversions!$C$4:$G$3002,5,0),"")</f>
        <v>5200-007-PWS-GR</v>
      </c>
      <c r="G334" s="33" t="str">
        <f>IFERROR(VLOOKUP(E334,ActiveConsumptiveDiversions!$A$4:$G$3003,7,0),"")</f>
        <v/>
      </c>
    </row>
    <row r="335" spans="5:7" x14ac:dyDescent="0.25">
      <c r="E335" s="4">
        <v>323</v>
      </c>
      <c r="F335" s="4" t="str">
        <f>IFERROR(VLOOKUP(E335,ActiveConsumptiveDiversions!$C$4:$G$3002,5,0),"")</f>
        <v>5200-006-PWS-GR</v>
      </c>
      <c r="G335" s="33" t="str">
        <f>IFERROR(VLOOKUP(E335,ActiveConsumptiveDiversions!$A$4:$G$3003,7,0),"")</f>
        <v/>
      </c>
    </row>
    <row r="336" spans="5:7" x14ac:dyDescent="0.25">
      <c r="E336" s="4">
        <v>324</v>
      </c>
      <c r="F336" s="4" t="str">
        <f>IFERROR(VLOOKUP(E336,ActiveConsumptiveDiversions!$C$4:$G$3002,5,0),"")</f>
        <v>5200-005-PWS-GR</v>
      </c>
      <c r="G336" s="33" t="str">
        <f>IFERROR(VLOOKUP(E336,ActiveConsumptiveDiversions!$A$4:$G$3003,7,0),"")</f>
        <v/>
      </c>
    </row>
    <row r="337" spans="5:7" x14ac:dyDescent="0.25">
      <c r="E337" s="4">
        <v>325</v>
      </c>
      <c r="F337" s="4" t="str">
        <f>IFERROR(VLOOKUP(E337,ActiveConsumptiveDiversions!$C$4:$G$3002,5,0),"")</f>
        <v>5200-004-PWS-GR</v>
      </c>
      <c r="G337" s="33" t="str">
        <f>IFERROR(VLOOKUP(E337,ActiveConsumptiveDiversions!$A$4:$G$3003,7,0),"")</f>
        <v/>
      </c>
    </row>
    <row r="338" spans="5:7" x14ac:dyDescent="0.25">
      <c r="E338" s="4">
        <v>326</v>
      </c>
      <c r="F338" s="4" t="str">
        <f>IFERROR(VLOOKUP(E338,ActiveConsumptiveDiversions!$C$4:$G$3002,5,0),"")</f>
        <v>4600-011-PWS-TR</v>
      </c>
      <c r="G338" s="33" t="str">
        <f>IFERROR(VLOOKUP(E338,ActiveConsumptiveDiversions!$A$4:$G$3003,7,0),"")</f>
        <v/>
      </c>
    </row>
    <row r="339" spans="5:7" x14ac:dyDescent="0.25">
      <c r="E339" s="4">
        <v>327</v>
      </c>
      <c r="F339" s="4" t="str">
        <f>IFERROR(VLOOKUP(E339,ActiveConsumptiveDiversions!$C$4:$G$3002,5,0),"")</f>
        <v>4300-067-PWS-RA</v>
      </c>
      <c r="G339" s="33" t="str">
        <f>IFERROR(VLOOKUP(E339,ActiveConsumptiveDiversions!$A$4:$G$3003,7,0),"")</f>
        <v/>
      </c>
    </row>
    <row r="340" spans="5:7" x14ac:dyDescent="0.25">
      <c r="E340" s="4">
        <v>328</v>
      </c>
      <c r="F340" s="4" t="str">
        <f>IFERROR(VLOOKUP(E340,ActiveConsumptiveDiversions!$C$4:$G$3002,5,0),"")</f>
        <v>4308-010-PWS-RA</v>
      </c>
      <c r="G340" s="33" t="str">
        <f>IFERROR(VLOOKUP(E340,ActiveConsumptiveDiversions!$A$4:$G$3003,7,0),"")</f>
        <v/>
      </c>
    </row>
    <row r="341" spans="5:7" x14ac:dyDescent="0.25">
      <c r="E341" s="4">
        <v>329</v>
      </c>
      <c r="F341" s="4" t="str">
        <f>IFERROR(VLOOKUP(E341,ActiveConsumptiveDiversions!$C$4:$G$3002,5,0),"")</f>
        <v>4000-076-PWS-TR</v>
      </c>
      <c r="G341" s="33" t="str">
        <f>IFERROR(VLOOKUP(E341,ActiveConsumptiveDiversions!$A$4:$G$3003,7,0),"")</f>
        <v/>
      </c>
    </row>
    <row r="342" spans="5:7" x14ac:dyDescent="0.25">
      <c r="E342" s="4">
        <v>330</v>
      </c>
      <c r="F342" s="4" t="str">
        <f>IFERROR(VLOOKUP(E342,ActiveConsumptiveDiversions!$C$4:$G$3002,5,0),"")</f>
        <v>6912-003-PWS-IM</v>
      </c>
      <c r="G342" s="33" t="str">
        <f>IFERROR(VLOOKUP(E342,ActiveConsumptiveDiversions!$A$4:$G$3003,7,0),"")</f>
        <v/>
      </c>
    </row>
    <row r="343" spans="5:7" x14ac:dyDescent="0.25">
      <c r="E343" s="4">
        <v>331</v>
      </c>
      <c r="F343" s="4" t="str">
        <f>IFERROR(VLOOKUP(E343,ActiveConsumptiveDiversions!$C$4:$G$3002,5,0),"")</f>
        <v>6802-012-PWS-RI</v>
      </c>
      <c r="G343" s="33" t="str">
        <f>IFERROR(VLOOKUP(E343,ActiveConsumptiveDiversions!$A$4:$G$3003,7,0),"")</f>
        <v/>
      </c>
    </row>
    <row r="344" spans="5:7" x14ac:dyDescent="0.25">
      <c r="E344" s="4">
        <v>332</v>
      </c>
      <c r="F344" s="4" t="str">
        <f>IFERROR(VLOOKUP(E344,ActiveConsumptiveDiversions!$C$4:$G$3002,5,0),"")</f>
        <v>6802-011-PWS-GR</v>
      </c>
      <c r="G344" s="33" t="str">
        <f>IFERROR(VLOOKUP(E344,ActiveConsumptiveDiversions!$A$4:$G$3003,7,0),"")</f>
        <v/>
      </c>
    </row>
    <row r="345" spans="5:7" x14ac:dyDescent="0.25">
      <c r="E345" s="4">
        <v>333</v>
      </c>
      <c r="F345" s="4" t="str">
        <f>IFERROR(VLOOKUP(E345,ActiveConsumptiveDiversions!$C$4:$G$3002,5,0),"")</f>
        <v>6802-010-PWS-GR</v>
      </c>
      <c r="G345" s="33" t="str">
        <f>IFERROR(VLOOKUP(E345,ActiveConsumptiveDiversions!$A$4:$G$3003,7,0),"")</f>
        <v/>
      </c>
    </row>
    <row r="346" spans="5:7" x14ac:dyDescent="0.25">
      <c r="E346" s="4">
        <v>334</v>
      </c>
      <c r="F346" s="4" t="str">
        <f>IFERROR(VLOOKUP(E346,ActiveConsumptiveDiversions!$C$4:$G$3002,5,0),"")</f>
        <v>6802-009-PWS-GR</v>
      </c>
      <c r="G346" s="33" t="str">
        <f>IFERROR(VLOOKUP(E346,ActiveConsumptiveDiversions!$A$4:$G$3003,7,0),"")</f>
        <v/>
      </c>
    </row>
    <row r="347" spans="5:7" x14ac:dyDescent="0.25">
      <c r="E347" s="4">
        <v>335</v>
      </c>
      <c r="F347" s="4" t="str">
        <f>IFERROR(VLOOKUP(E347,ActiveConsumptiveDiversions!$C$4:$G$3002,5,0),"")</f>
        <v>6802-008-PWS-GR</v>
      </c>
      <c r="G347" s="33" t="str">
        <f>IFERROR(VLOOKUP(E347,ActiveConsumptiveDiversions!$A$4:$G$3003,7,0),"")</f>
        <v/>
      </c>
    </row>
    <row r="348" spans="5:7" x14ac:dyDescent="0.25">
      <c r="E348" s="4">
        <v>336</v>
      </c>
      <c r="F348" s="4" t="str">
        <f>IFERROR(VLOOKUP(E348,ActiveConsumptiveDiversions!$C$4:$G$3002,5,0),"")</f>
        <v>6802-007-PWS-GR</v>
      </c>
      <c r="G348" s="33" t="str">
        <f>IFERROR(VLOOKUP(E348,ActiveConsumptiveDiversions!$A$4:$G$3003,7,0),"")</f>
        <v/>
      </c>
    </row>
    <row r="349" spans="5:7" x14ac:dyDescent="0.25">
      <c r="E349" s="4">
        <v>337</v>
      </c>
      <c r="F349" s="4" t="str">
        <f>IFERROR(VLOOKUP(E349,ActiveConsumptiveDiversions!$C$4:$G$3002,5,0),"")</f>
        <v>6802-006-PWS-GR</v>
      </c>
      <c r="G349" s="33" t="str">
        <f>IFERROR(VLOOKUP(E349,ActiveConsumptiveDiversions!$A$4:$G$3003,7,0),"")</f>
        <v/>
      </c>
    </row>
    <row r="350" spans="5:7" x14ac:dyDescent="0.25">
      <c r="E350" s="4">
        <v>338</v>
      </c>
      <c r="F350" s="4" t="str">
        <f>IFERROR(VLOOKUP(E350,ActiveConsumptiveDiversions!$C$4:$G$3002,5,0),"")</f>
        <v>6802-005-PWS-GR</v>
      </c>
      <c r="G350" s="33" t="str">
        <f>IFERROR(VLOOKUP(E350,ActiveConsumptiveDiversions!$A$4:$G$3003,7,0),"")</f>
        <v/>
      </c>
    </row>
    <row r="351" spans="5:7" x14ac:dyDescent="0.25">
      <c r="E351" s="4">
        <v>339</v>
      </c>
      <c r="F351" s="4" t="str">
        <f>IFERROR(VLOOKUP(E351,ActiveConsumptiveDiversions!$C$4:$G$3002,5,0),"")</f>
        <v>7404-003-PWS-IM</v>
      </c>
      <c r="G351" s="33" t="str">
        <f>IFERROR(VLOOKUP(E351,ActiveConsumptiveDiversions!$A$4:$G$3003,7,0),"")</f>
        <v/>
      </c>
    </row>
    <row r="352" spans="5:7" x14ac:dyDescent="0.25">
      <c r="E352" s="4">
        <v>340</v>
      </c>
      <c r="F352" s="4" t="str">
        <f>IFERROR(VLOOKUP(E352,ActiveConsumptiveDiversions!$C$4:$G$3002,5,0),"")</f>
        <v>7404-001-PWS-IM</v>
      </c>
      <c r="G352" s="33" t="str">
        <f>IFERROR(VLOOKUP(E352,ActiveConsumptiveDiversions!$A$4:$G$3003,7,0),"")</f>
        <v/>
      </c>
    </row>
    <row r="353" spans="5:7" x14ac:dyDescent="0.25">
      <c r="E353" s="4">
        <v>341</v>
      </c>
      <c r="F353" s="4" t="str">
        <f>IFERROR(VLOOKUP(E353,ActiveConsumptiveDiversions!$C$4:$G$3002,5,0),"")</f>
        <v>7404-002-PWS-IM</v>
      </c>
      <c r="G353" s="33" t="str">
        <f>IFERROR(VLOOKUP(E353,ActiveConsumptiveDiversions!$A$4:$G$3003,7,0),"")</f>
        <v/>
      </c>
    </row>
    <row r="354" spans="5:7" x14ac:dyDescent="0.25">
      <c r="E354" s="4">
        <v>342</v>
      </c>
      <c r="F354" s="4" t="str">
        <f>IFERROR(VLOOKUP(E354,ActiveConsumptiveDiversions!$C$4:$G$3002,5,0),"")</f>
        <v>7301-001-PWS-RI</v>
      </c>
      <c r="G354" s="33" t="str">
        <f>IFERROR(VLOOKUP(E354,ActiveConsumptiveDiversions!$A$4:$G$3003,7,0),"")</f>
        <v/>
      </c>
    </row>
    <row r="355" spans="5:7" x14ac:dyDescent="0.25">
      <c r="E355" s="4">
        <v>343</v>
      </c>
      <c r="F355" s="4" t="str">
        <f>IFERROR(VLOOKUP(E355,ActiveConsumptiveDiversions!$C$4:$G$3002,5,0),"")</f>
        <v>7302-001-PWS-IM</v>
      </c>
      <c r="G355" s="33" t="str">
        <f>IFERROR(VLOOKUP(E355,ActiveConsumptiveDiversions!$A$4:$G$3003,7,0),"")</f>
        <v/>
      </c>
    </row>
    <row r="356" spans="5:7" x14ac:dyDescent="0.25">
      <c r="E356" s="4">
        <v>344</v>
      </c>
      <c r="F356" s="4" t="str">
        <f>IFERROR(VLOOKUP(E356,ActiveConsumptiveDiversions!$C$4:$G$3002,5,0),"")</f>
        <v>5110-004-PWS-IM</v>
      </c>
      <c r="G356" s="33" t="str">
        <f>IFERROR(VLOOKUP(E356,ActiveConsumptiveDiversions!$A$4:$G$3003,7,0),"")</f>
        <v/>
      </c>
    </row>
    <row r="357" spans="5:7" x14ac:dyDescent="0.25">
      <c r="E357" s="4">
        <v>345</v>
      </c>
      <c r="F357" s="4" t="str">
        <f>IFERROR(VLOOKUP(E357,ActiveConsumptiveDiversions!$C$4:$G$3002,5,0),"")</f>
        <v>5110-003-PWS-IM</v>
      </c>
      <c r="G357" s="33" t="str">
        <f>IFERROR(VLOOKUP(E357,ActiveConsumptiveDiversions!$A$4:$G$3003,7,0),"")</f>
        <v/>
      </c>
    </row>
    <row r="358" spans="5:7" x14ac:dyDescent="0.25">
      <c r="E358" s="4">
        <v>346</v>
      </c>
      <c r="F358" s="4" t="str">
        <f>IFERROR(VLOOKUP(E358,ActiveConsumptiveDiversions!$C$4:$G$3002,5,0),"")</f>
        <v>4311-005-PWS-RA</v>
      </c>
      <c r="G358" s="33" t="str">
        <f>IFERROR(VLOOKUP(E358,ActiveConsumptiveDiversions!$A$4:$G$3003,7,0),"")</f>
        <v/>
      </c>
    </row>
    <row r="359" spans="5:7" x14ac:dyDescent="0.25">
      <c r="E359" s="4">
        <v>347</v>
      </c>
      <c r="F359" s="4" t="str">
        <f>IFERROR(VLOOKUP(E359,ActiveConsumptiveDiversions!$C$4:$G$3002,5,0),"")</f>
        <v>4310-005-PWS-IM</v>
      </c>
      <c r="G359" s="33" t="str">
        <f>IFERROR(VLOOKUP(E359,ActiveConsumptiveDiversions!$A$4:$G$3003,7,0),"")</f>
        <v/>
      </c>
    </row>
    <row r="360" spans="5:7" x14ac:dyDescent="0.25">
      <c r="E360" s="4">
        <v>348</v>
      </c>
      <c r="F360" s="4" t="str">
        <f>IFERROR(VLOOKUP(E360,ActiveConsumptiveDiversions!$C$4:$G$3002,5,0),"")</f>
        <v>5307-001-PWS-IM</v>
      </c>
      <c r="G360" s="33" t="str">
        <f>IFERROR(VLOOKUP(E360,ActiveConsumptiveDiversions!$A$4:$G$3003,7,0),"")</f>
        <v/>
      </c>
    </row>
    <row r="361" spans="5:7" x14ac:dyDescent="0.25">
      <c r="E361" s="4">
        <v>349</v>
      </c>
      <c r="F361" s="4" t="str">
        <f>IFERROR(VLOOKUP(E361,ActiveConsumptiveDiversions!$C$4:$G$3002,5,0),"")</f>
        <v>6900-025-PWS-RI</v>
      </c>
      <c r="G361" s="33" t="str">
        <f>IFERROR(VLOOKUP(E361,ActiveConsumptiveDiversions!$A$4:$G$3003,7,0),"")</f>
        <v/>
      </c>
    </row>
    <row r="362" spans="5:7" x14ac:dyDescent="0.25">
      <c r="E362" s="4">
        <v>350</v>
      </c>
      <c r="F362" s="4" t="str">
        <f>IFERROR(VLOOKUP(E362,ActiveConsumptiveDiversions!$C$4:$G$3002,5,0),"")</f>
        <v>7403-006-PWS-TR</v>
      </c>
      <c r="G362" s="33" t="str">
        <f>IFERROR(VLOOKUP(E362,ActiveConsumptiveDiversions!$A$4:$G$3003,7,0),"")</f>
        <v/>
      </c>
    </row>
    <row r="363" spans="5:7" x14ac:dyDescent="0.25">
      <c r="E363" s="4">
        <v>351</v>
      </c>
      <c r="F363" s="4" t="str">
        <f>IFERROR(VLOOKUP(E363,ActiveConsumptiveDiversions!$C$4:$G$3002,5,0),"")</f>
        <v>7403-014-PWS-TR</v>
      </c>
      <c r="G363" s="33" t="str">
        <f>IFERROR(VLOOKUP(E363,ActiveConsumptiveDiversions!$A$4:$G$3003,7,0),"")</f>
        <v/>
      </c>
    </row>
    <row r="364" spans="5:7" x14ac:dyDescent="0.25">
      <c r="E364" s="4">
        <v>352</v>
      </c>
      <c r="F364" s="4" t="str">
        <f>IFERROR(VLOOKUP(E364,ActiveConsumptiveDiversions!$C$4:$G$3002,5,0),"")</f>
        <v>4300-009-PWS-IM</v>
      </c>
      <c r="G364" s="33" t="str">
        <f>IFERROR(VLOOKUP(E364,ActiveConsumptiveDiversions!$A$4:$G$3003,7,0),"")</f>
        <v/>
      </c>
    </row>
    <row r="365" spans="5:7" x14ac:dyDescent="0.25">
      <c r="E365" s="4">
        <v>353</v>
      </c>
      <c r="F365" s="4" t="str">
        <f>IFERROR(VLOOKUP(E365,ActiveConsumptiveDiversions!$C$4:$G$3002,5,0),"")</f>
        <v>4403-020-PWS-IM</v>
      </c>
      <c r="G365" s="33" t="str">
        <f>IFERROR(VLOOKUP(E365,ActiveConsumptiveDiversions!$A$4:$G$3003,7,0),"")</f>
        <v/>
      </c>
    </row>
    <row r="366" spans="5:7" x14ac:dyDescent="0.25">
      <c r="E366" s="4">
        <v>354</v>
      </c>
      <c r="F366" s="4" t="str">
        <f>IFERROR(VLOOKUP(E366,ActiveConsumptiveDiversions!$C$4:$G$3002,5,0),"")</f>
        <v>4403-018-PWS-IM</v>
      </c>
      <c r="G366" s="33" t="str">
        <f>IFERROR(VLOOKUP(E366,ActiveConsumptiveDiversions!$A$4:$G$3003,7,0),"")</f>
        <v/>
      </c>
    </row>
    <row r="367" spans="5:7" x14ac:dyDescent="0.25">
      <c r="E367" s="4">
        <v>355</v>
      </c>
      <c r="F367" s="4" t="str">
        <f>IFERROR(VLOOKUP(E367,ActiveConsumptiveDiversions!$C$4:$G$3002,5,0),"")</f>
        <v>4403-016-PWS-IM</v>
      </c>
      <c r="G367" s="33" t="str">
        <f>IFERROR(VLOOKUP(E367,ActiveConsumptiveDiversions!$A$4:$G$3003,7,0),"")</f>
        <v/>
      </c>
    </row>
    <row r="368" spans="5:7" x14ac:dyDescent="0.25">
      <c r="E368" s="4">
        <v>356</v>
      </c>
      <c r="F368" s="4" t="str">
        <f>IFERROR(VLOOKUP(E368,ActiveConsumptiveDiversions!$C$4:$G$3002,5,0),"")</f>
        <v>4403-015-PWS-IM</v>
      </c>
      <c r="G368" s="33" t="str">
        <f>IFERROR(VLOOKUP(E368,ActiveConsumptiveDiversions!$A$4:$G$3003,7,0),"")</f>
        <v/>
      </c>
    </row>
    <row r="369" spans="5:7" x14ac:dyDescent="0.25">
      <c r="E369" s="4">
        <v>357</v>
      </c>
      <c r="F369" s="4" t="str">
        <f>IFERROR(VLOOKUP(E369,ActiveConsumptiveDiversions!$C$4:$G$3002,5,0),"")</f>
        <v>4403-014-PWS-IM</v>
      </c>
      <c r="G369" s="33" t="str">
        <f>IFERROR(VLOOKUP(E369,ActiveConsumptiveDiversions!$A$4:$G$3003,7,0),"")</f>
        <v/>
      </c>
    </row>
    <row r="370" spans="5:7" x14ac:dyDescent="0.25">
      <c r="E370" s="4">
        <v>358</v>
      </c>
      <c r="F370" s="4" t="str">
        <f>IFERROR(VLOOKUP(E370,ActiveConsumptiveDiversions!$C$4:$G$3002,5,0),"")</f>
        <v>4404-023-PWS-IM</v>
      </c>
      <c r="G370" s="33" t="str">
        <f>IFERROR(VLOOKUP(E370,ActiveConsumptiveDiversions!$A$4:$G$3003,7,0),"")</f>
        <v/>
      </c>
    </row>
    <row r="371" spans="5:7" x14ac:dyDescent="0.25">
      <c r="E371" s="4">
        <v>359</v>
      </c>
      <c r="F371" s="4" t="str">
        <f>IFERROR(VLOOKUP(E371,ActiveConsumptiveDiversions!$C$4:$G$3002,5,0),"")</f>
        <v>3000-013-PWS-TR</v>
      </c>
      <c r="G371" s="33" t="str">
        <f>IFERROR(VLOOKUP(E371,ActiveConsumptiveDiversions!$A$4:$G$3003,7,0),"")</f>
        <v/>
      </c>
    </row>
    <row r="372" spans="5:7" x14ac:dyDescent="0.25">
      <c r="E372" s="4">
        <v>360</v>
      </c>
      <c r="F372" s="4" t="str">
        <f>IFERROR(VLOOKUP(E372,ActiveConsumptiveDiversions!$C$4:$G$3002,5,0),"")</f>
        <v>5200-029-PWS-GR</v>
      </c>
      <c r="G372" s="33" t="str">
        <f>IFERROR(VLOOKUP(E372,ActiveConsumptiveDiversions!$A$4:$G$3003,7,0),"")</f>
        <v/>
      </c>
    </row>
    <row r="373" spans="5:7" x14ac:dyDescent="0.25">
      <c r="E373" s="4">
        <v>361</v>
      </c>
      <c r="F373" s="4" t="str">
        <f>IFERROR(VLOOKUP(E373,ActiveConsumptiveDiversions!$C$4:$G$3002,5,0),"")</f>
        <v>5205-004-PWS-GR</v>
      </c>
      <c r="G373" s="33" t="str">
        <f>IFERROR(VLOOKUP(E373,ActiveConsumptiveDiversions!$A$4:$G$3003,7,0),"")</f>
        <v/>
      </c>
    </row>
    <row r="374" spans="5:7" x14ac:dyDescent="0.25">
      <c r="E374" s="4">
        <v>362</v>
      </c>
      <c r="F374" s="4" t="str">
        <f>IFERROR(VLOOKUP(E374,ActiveConsumptiveDiversions!$C$4:$G$3002,5,0),"")</f>
        <v>4100-002-PWS-GR</v>
      </c>
      <c r="G374" s="33" t="str">
        <f>IFERROR(VLOOKUP(E374,ActiveConsumptiveDiversions!$A$4:$G$3003,7,0),"")</f>
        <v/>
      </c>
    </row>
    <row r="375" spans="5:7" x14ac:dyDescent="0.25">
      <c r="E375" s="4">
        <v>363</v>
      </c>
      <c r="F375" s="4" t="str">
        <f>IFERROR(VLOOKUP(E375,ActiveConsumptiveDiversions!$C$4:$G$3002,5,0),"")</f>
        <v>4100-001-PWS-GR</v>
      </c>
      <c r="G375" s="33" t="str">
        <f>IFERROR(VLOOKUP(E375,ActiveConsumptiveDiversions!$A$4:$G$3003,7,0),"")</f>
        <v/>
      </c>
    </row>
    <row r="376" spans="5:7" x14ac:dyDescent="0.25">
      <c r="E376" s="4">
        <v>364</v>
      </c>
      <c r="F376" s="4" t="str">
        <f>IFERROR(VLOOKUP(E376,ActiveConsumptiveDiversions!$C$4:$G$3002,5,0),"")</f>
        <v>4300-004-PWS-GR</v>
      </c>
      <c r="G376" s="33" t="str">
        <f>IFERROR(VLOOKUP(E376,ActiveConsumptiveDiversions!$A$4:$G$3003,7,0),"")</f>
        <v/>
      </c>
    </row>
    <row r="377" spans="5:7" x14ac:dyDescent="0.25">
      <c r="E377" s="4">
        <v>365</v>
      </c>
      <c r="F377" s="4" t="str">
        <f>IFERROR(VLOOKUP(E377,ActiveConsumptiveDiversions!$C$4:$G$3002,5,0),"")</f>
        <v>4300-003-PWS-GR</v>
      </c>
      <c r="G377" s="33" t="str">
        <f>IFERROR(VLOOKUP(E377,ActiveConsumptiveDiversions!$A$4:$G$3003,7,0),"")</f>
        <v/>
      </c>
    </row>
    <row r="378" spans="5:7" x14ac:dyDescent="0.25">
      <c r="E378" s="4">
        <v>366</v>
      </c>
      <c r="F378" s="4" t="str">
        <f>IFERROR(VLOOKUP(E378,ActiveConsumptiveDiversions!$C$4:$G$3002,5,0),"")</f>
        <v>5204-001-PWS-IM</v>
      </c>
      <c r="G378" s="33" t="str">
        <f>IFERROR(VLOOKUP(E378,ActiveConsumptiveDiversions!$A$4:$G$3003,7,0),"")</f>
        <v/>
      </c>
    </row>
    <row r="379" spans="5:7" x14ac:dyDescent="0.25">
      <c r="E379" s="4">
        <v>367</v>
      </c>
      <c r="F379" s="4" t="str">
        <f>IFERROR(VLOOKUP(E379,ActiveConsumptiveDiversions!$C$4:$G$3002,5,0),"")</f>
        <v>5200-027-PWS-GR</v>
      </c>
      <c r="G379" s="33" t="str">
        <f>IFERROR(VLOOKUP(E379,ActiveConsumptiveDiversions!$A$4:$G$3003,7,0),"")</f>
        <v/>
      </c>
    </row>
    <row r="380" spans="5:7" x14ac:dyDescent="0.25">
      <c r="E380" s="4">
        <v>368</v>
      </c>
      <c r="F380" s="4" t="str">
        <f>IFERROR(VLOOKUP(E380,ActiveConsumptiveDiversions!$C$4:$G$3002,5,0),"")</f>
        <v>7000-008-PWS-TR</v>
      </c>
      <c r="G380" s="33" t="str">
        <f>IFERROR(VLOOKUP(E380,ActiveConsumptiveDiversions!$A$4:$G$3003,7,0),"")</f>
        <v/>
      </c>
    </row>
    <row r="381" spans="5:7" x14ac:dyDescent="0.25">
      <c r="E381" s="4">
        <v>369</v>
      </c>
      <c r="F381" s="4" t="str">
        <f>IFERROR(VLOOKUP(E381,ActiveConsumptiveDiversions!$C$4:$G$3002,5,0),"")</f>
        <v>7300-022-PWS-TR</v>
      </c>
      <c r="G381" s="33" t="str">
        <f>IFERROR(VLOOKUP(E381,ActiveConsumptiveDiversions!$A$4:$G$3003,7,0),"")</f>
        <v/>
      </c>
    </row>
    <row r="382" spans="5:7" x14ac:dyDescent="0.25">
      <c r="E382" s="4">
        <v>370</v>
      </c>
      <c r="F382" s="4" t="str">
        <f>IFERROR(VLOOKUP(E382,ActiveConsumptiveDiversions!$C$4:$G$3002,5,0),"")</f>
        <v>7300-021-PWS-TR</v>
      </c>
      <c r="G382" s="33" t="str">
        <f>IFERROR(VLOOKUP(E382,ActiveConsumptiveDiversions!$A$4:$G$3003,7,0),"")</f>
        <v/>
      </c>
    </row>
    <row r="383" spans="5:7" x14ac:dyDescent="0.25">
      <c r="E383" s="4">
        <v>371</v>
      </c>
      <c r="F383" s="4" t="str">
        <f>IFERROR(VLOOKUP(E383,ActiveConsumptiveDiversions!$C$4:$G$3002,5,0),"")</f>
        <v>7000-009-PWS-TR</v>
      </c>
      <c r="G383" s="33" t="str">
        <f>IFERROR(VLOOKUP(E383,ActiveConsumptiveDiversions!$A$4:$G$3003,7,0),"")</f>
        <v/>
      </c>
    </row>
    <row r="384" spans="5:7" x14ac:dyDescent="0.25">
      <c r="E384" s="4">
        <v>372</v>
      </c>
      <c r="F384" s="4" t="str">
        <f>IFERROR(VLOOKUP(E384,ActiveConsumptiveDiversions!$C$4:$G$3002,5,0),"")</f>
        <v>7407-020-PWS-TR</v>
      </c>
      <c r="G384" s="33" t="str">
        <f>IFERROR(VLOOKUP(E384,ActiveConsumptiveDiversions!$A$4:$G$3003,7,0),"")</f>
        <v/>
      </c>
    </row>
    <row r="385" spans="5:7" x14ac:dyDescent="0.25">
      <c r="E385" s="4">
        <v>373</v>
      </c>
      <c r="F385" s="4" t="str">
        <f>IFERROR(VLOOKUP(E385,ActiveConsumptiveDiversions!$C$4:$G$3002,5,0),"")</f>
        <v>7412-002-PWS-TR</v>
      </c>
      <c r="G385" s="33" t="str">
        <f>IFERROR(VLOOKUP(E385,ActiveConsumptiveDiversions!$A$4:$G$3003,7,0),"")</f>
        <v/>
      </c>
    </row>
    <row r="386" spans="5:7" x14ac:dyDescent="0.25">
      <c r="E386" s="4">
        <v>374</v>
      </c>
      <c r="F386" s="4" t="str">
        <f>IFERROR(VLOOKUP(E386,ActiveConsumptiveDiversions!$C$4:$G$3002,5,0),"")</f>
        <v>6705-002-PWS-GR</v>
      </c>
      <c r="G386" s="33" t="str">
        <f>IFERROR(VLOOKUP(E386,ActiveConsumptiveDiversions!$A$4:$G$3003,7,0),"")</f>
        <v/>
      </c>
    </row>
    <row r="387" spans="5:7" x14ac:dyDescent="0.25">
      <c r="E387" s="4">
        <v>375</v>
      </c>
      <c r="F387" s="4" t="str">
        <f>IFERROR(VLOOKUP(E387,ActiveConsumptiveDiversions!$C$4:$G$3002,5,0),"")</f>
        <v>6025-005-PWS-GR</v>
      </c>
      <c r="G387" s="33" t="str">
        <f>IFERROR(VLOOKUP(E387,ActiveConsumptiveDiversions!$A$4:$G$3003,7,0),"")</f>
        <v/>
      </c>
    </row>
    <row r="388" spans="5:7" x14ac:dyDescent="0.25">
      <c r="E388" s="4">
        <v>376</v>
      </c>
      <c r="F388" s="4" t="str">
        <f>IFERROR(VLOOKUP(E388,ActiveConsumptiveDiversions!$C$4:$G$3002,5,0),"")</f>
        <v>6020-007-PWS-GR</v>
      </c>
      <c r="G388" s="33" t="str">
        <f>IFERROR(VLOOKUP(E388,ActiveConsumptiveDiversions!$A$4:$G$3003,7,0),"")</f>
        <v/>
      </c>
    </row>
    <row r="389" spans="5:7" x14ac:dyDescent="0.25">
      <c r="E389" s="4">
        <v>377</v>
      </c>
      <c r="F389" s="4" t="str">
        <f>IFERROR(VLOOKUP(E389,ActiveConsumptiveDiversions!$C$4:$G$3002,5,0),"")</f>
        <v>7000-018-PWS-TR</v>
      </c>
      <c r="G389" s="33" t="str">
        <f>IFERROR(VLOOKUP(E389,ActiveConsumptiveDiversions!$A$4:$G$3003,7,0),"")</f>
        <v/>
      </c>
    </row>
    <row r="390" spans="5:7" x14ac:dyDescent="0.25">
      <c r="E390" s="4">
        <v>378</v>
      </c>
      <c r="F390" s="4" t="str">
        <f>IFERROR(VLOOKUP(E390,ActiveConsumptiveDiversions!$C$4:$G$3002,5,0),"")</f>
        <v>6700-005-PWS-GR</v>
      </c>
      <c r="G390" s="33" t="str">
        <f>IFERROR(VLOOKUP(E390,ActiveConsumptiveDiversions!$A$4:$G$3003,7,0),"")</f>
        <v/>
      </c>
    </row>
    <row r="391" spans="5:7" x14ac:dyDescent="0.25">
      <c r="E391" s="4">
        <v>379</v>
      </c>
      <c r="F391" s="4" t="str">
        <f>IFERROR(VLOOKUP(E391,ActiveConsumptiveDiversions!$C$4:$G$3002,5,0),"")</f>
        <v>6020-006-PWS-GR</v>
      </c>
      <c r="G391" s="33" t="str">
        <f>IFERROR(VLOOKUP(E391,ActiveConsumptiveDiversions!$A$4:$G$3003,7,0),"")</f>
        <v/>
      </c>
    </row>
    <row r="392" spans="5:7" x14ac:dyDescent="0.25">
      <c r="E392" s="4">
        <v>380</v>
      </c>
      <c r="F392" s="4" t="str">
        <f>IFERROR(VLOOKUP(E392,ActiveConsumptiveDiversions!$C$4:$G$3002,5,0),"")</f>
        <v>6904-002-PWS-IM</v>
      </c>
      <c r="G392" s="33" t="str">
        <f>IFERROR(VLOOKUP(E392,ActiveConsumptiveDiversions!$A$4:$G$3003,7,0),"")</f>
        <v/>
      </c>
    </row>
    <row r="393" spans="5:7" x14ac:dyDescent="0.25">
      <c r="E393" s="4">
        <v>381</v>
      </c>
      <c r="F393" s="4" t="str">
        <f>IFERROR(VLOOKUP(E393,ActiveConsumptiveDiversions!$C$4:$G$3002,5,0),"")</f>
        <v>4500-031-PWS-GR</v>
      </c>
      <c r="G393" s="33" t="str">
        <f>IFERROR(VLOOKUP(E393,ActiveConsumptiveDiversions!$A$4:$G$3003,7,0),"")</f>
        <v/>
      </c>
    </row>
    <row r="394" spans="5:7" x14ac:dyDescent="0.25">
      <c r="E394" s="4">
        <v>382</v>
      </c>
      <c r="F394" s="4" t="str">
        <f>IFERROR(VLOOKUP(E394,ActiveConsumptiveDiversions!$C$4:$G$3002,5,0),"")</f>
        <v>4500-030-PWS-GR</v>
      </c>
      <c r="G394" s="33" t="str">
        <f>IFERROR(VLOOKUP(E394,ActiveConsumptiveDiversions!$A$4:$G$3003,7,0),"")</f>
        <v/>
      </c>
    </row>
    <row r="395" spans="5:7" x14ac:dyDescent="0.25">
      <c r="E395" s="4">
        <v>383</v>
      </c>
      <c r="F395" s="4" t="str">
        <f>IFERROR(VLOOKUP(E395,ActiveConsumptiveDiversions!$C$4:$G$3002,5,0),"")</f>
        <v>4504-012-PWS-GR</v>
      </c>
      <c r="G395" s="33" t="str">
        <f>IFERROR(VLOOKUP(E395,ActiveConsumptiveDiversions!$A$4:$G$3003,7,0),"")</f>
        <v/>
      </c>
    </row>
    <row r="396" spans="5:7" x14ac:dyDescent="0.25">
      <c r="E396" s="4">
        <v>384</v>
      </c>
      <c r="F396" s="4" t="str">
        <f>IFERROR(VLOOKUP(E396,ActiveConsumptiveDiversions!$C$4:$G$3002,5,0),"")</f>
        <v>4504-011-PWS-GR</v>
      </c>
      <c r="G396" s="33" t="str">
        <f>IFERROR(VLOOKUP(E396,ActiveConsumptiveDiversions!$A$4:$G$3003,7,0),"")</f>
        <v/>
      </c>
    </row>
    <row r="397" spans="5:7" x14ac:dyDescent="0.25">
      <c r="E397" s="4">
        <v>385</v>
      </c>
      <c r="F397" s="4" t="str">
        <f>IFERROR(VLOOKUP(E397,ActiveConsumptiveDiversions!$C$4:$G$3002,5,0),"")</f>
        <v>4504-010-PWS-GR</v>
      </c>
      <c r="G397" s="33" t="str">
        <f>IFERROR(VLOOKUP(E397,ActiveConsumptiveDiversions!$A$4:$G$3003,7,0),"")</f>
        <v/>
      </c>
    </row>
    <row r="398" spans="5:7" x14ac:dyDescent="0.25">
      <c r="E398" s="4">
        <v>386</v>
      </c>
      <c r="F398" s="4" t="str">
        <f>IFERROR(VLOOKUP(E398,ActiveConsumptiveDiversions!$C$4:$G$3002,5,0),"")</f>
        <v>4500-029-PWS-GR</v>
      </c>
      <c r="G398" s="33" t="str">
        <f>IFERROR(VLOOKUP(E398,ActiveConsumptiveDiversions!$A$4:$G$3003,7,0),"")</f>
        <v/>
      </c>
    </row>
    <row r="399" spans="5:7" x14ac:dyDescent="0.25">
      <c r="E399" s="4">
        <v>387</v>
      </c>
      <c r="F399" s="4" t="str">
        <f>IFERROR(VLOOKUP(E399,ActiveConsumptiveDiversions!$C$4:$G$3002,5,0),"")</f>
        <v>4504-009-PWS-GR</v>
      </c>
      <c r="G399" s="33" t="str">
        <f>IFERROR(VLOOKUP(E399,ActiveConsumptiveDiversions!$A$4:$G$3003,7,0),"")</f>
        <v/>
      </c>
    </row>
    <row r="400" spans="5:7" x14ac:dyDescent="0.25">
      <c r="E400" s="4">
        <v>388</v>
      </c>
      <c r="F400" s="4" t="str">
        <f>IFERROR(VLOOKUP(E400,ActiveConsumptiveDiversions!$C$4:$G$3002,5,0),"")</f>
        <v>5200-062-PWS-GR</v>
      </c>
      <c r="G400" s="33" t="str">
        <f>IFERROR(VLOOKUP(E400,ActiveConsumptiveDiversions!$A$4:$G$3003,7,0),"")</f>
        <v/>
      </c>
    </row>
    <row r="401" spans="5:7" x14ac:dyDescent="0.25">
      <c r="E401" s="4">
        <v>389</v>
      </c>
      <c r="F401" s="4" t="str">
        <f>IFERROR(VLOOKUP(E401,ActiveConsumptiveDiversions!$C$4:$G$3002,5,0),"")</f>
        <v>5110-012-PWS-IM</v>
      </c>
      <c r="G401" s="33" t="str">
        <f>IFERROR(VLOOKUP(E401,ActiveConsumptiveDiversions!$A$4:$G$3003,7,0),"")</f>
        <v/>
      </c>
    </row>
    <row r="402" spans="5:7" x14ac:dyDescent="0.25">
      <c r="E402" s="4">
        <v>390</v>
      </c>
      <c r="F402" s="4" t="str">
        <f>IFERROR(VLOOKUP(E402,ActiveConsumptiveDiversions!$C$4:$G$3002,5,0),"")</f>
        <v>6919-004-PWS-RI</v>
      </c>
      <c r="G402" s="33" t="str">
        <f>IFERROR(VLOOKUP(E402,ActiveConsumptiveDiversions!$A$4:$G$3003,7,0),"")</f>
        <v/>
      </c>
    </row>
    <row r="403" spans="5:7" x14ac:dyDescent="0.25">
      <c r="E403" s="4">
        <v>391</v>
      </c>
      <c r="F403" s="4" t="str">
        <f>IFERROR(VLOOKUP(E403,ActiveConsumptiveDiversions!$C$4:$G$3002,5,0),"")</f>
        <v>5200-061-PWS-GR</v>
      </c>
      <c r="G403" s="33" t="str">
        <f>IFERROR(VLOOKUP(E403,ActiveConsumptiveDiversions!$A$4:$G$3003,7,0),"")</f>
        <v/>
      </c>
    </row>
    <row r="404" spans="5:7" x14ac:dyDescent="0.25">
      <c r="E404" s="4">
        <v>392</v>
      </c>
      <c r="F404" s="4" t="str">
        <f>IFERROR(VLOOKUP(E404,ActiveConsumptiveDiversions!$C$4:$G$3002,5,0),"")</f>
        <v>5112-001-PWS-RI</v>
      </c>
      <c r="G404" s="33" t="str">
        <f>IFERROR(VLOOKUP(E404,ActiveConsumptiveDiversions!$A$4:$G$3003,7,0),"")</f>
        <v/>
      </c>
    </row>
    <row r="405" spans="5:7" x14ac:dyDescent="0.25">
      <c r="E405" s="4">
        <v>393</v>
      </c>
      <c r="F405" s="4" t="str">
        <f>IFERROR(VLOOKUP(E405,ActiveConsumptiveDiversions!$C$4:$G$3002,5,0),"")</f>
        <v>5112-003-PWS-RI</v>
      </c>
      <c r="G405" s="33" t="str">
        <f>IFERROR(VLOOKUP(E405,ActiveConsumptiveDiversions!$A$4:$G$3003,7,0),"")</f>
        <v/>
      </c>
    </row>
    <row r="406" spans="5:7" x14ac:dyDescent="0.25">
      <c r="E406" s="4">
        <v>394</v>
      </c>
      <c r="F406" s="4" t="str">
        <f>IFERROR(VLOOKUP(E406,ActiveConsumptiveDiversions!$C$4:$G$3002,5,0),"")</f>
        <v>5301-002-PWS-GR</v>
      </c>
      <c r="G406" s="33" t="str">
        <f>IFERROR(VLOOKUP(E406,ActiveConsumptiveDiversions!$A$4:$G$3003,7,0),"")</f>
        <v/>
      </c>
    </row>
    <row r="407" spans="5:7" x14ac:dyDescent="0.25">
      <c r="E407" s="4">
        <v>395</v>
      </c>
      <c r="F407" s="4" t="str">
        <f>IFERROR(VLOOKUP(E407,ActiveConsumptiveDiversions!$C$4:$G$3002,5,0),"")</f>
        <v>5301-001-PWS-GR</v>
      </c>
      <c r="G407" s="33" t="str">
        <f>IFERROR(VLOOKUP(E407,ActiveConsumptiveDiversions!$A$4:$G$3003,7,0),"")</f>
        <v/>
      </c>
    </row>
    <row r="408" spans="5:7" x14ac:dyDescent="0.25">
      <c r="E408" s="4">
        <v>396</v>
      </c>
      <c r="F408" s="4" t="str">
        <f>IFERROR(VLOOKUP(E408,ActiveConsumptiveDiversions!$C$4:$G$3002,5,0),"")</f>
        <v>5301-005-PWS-GR</v>
      </c>
      <c r="G408" s="33" t="str">
        <f>IFERROR(VLOOKUP(E408,ActiveConsumptiveDiversions!$A$4:$G$3003,7,0),"")</f>
        <v/>
      </c>
    </row>
    <row r="409" spans="5:7" x14ac:dyDescent="0.25">
      <c r="E409" s="4">
        <v>397</v>
      </c>
      <c r="F409" s="4" t="str">
        <f>IFERROR(VLOOKUP(E409,ActiveConsumptiveDiversions!$C$4:$G$3002,5,0),"")</f>
        <v>5301-004-PWS-GR</v>
      </c>
      <c r="G409" s="33" t="str">
        <f>IFERROR(VLOOKUP(E409,ActiveConsumptiveDiversions!$A$4:$G$3003,7,0),"")</f>
        <v/>
      </c>
    </row>
    <row r="410" spans="5:7" x14ac:dyDescent="0.25">
      <c r="E410" s="4">
        <v>398</v>
      </c>
      <c r="F410" s="4" t="str">
        <f>IFERROR(VLOOKUP(E410,ActiveConsumptiveDiversions!$C$4:$G$3002,5,0),"")</f>
        <v>5000-015-PWS-IM</v>
      </c>
      <c r="G410" s="33" t="str">
        <f>IFERROR(VLOOKUP(E410,ActiveConsumptiveDiversions!$A$4:$G$3003,7,0),"")</f>
        <v/>
      </c>
    </row>
    <row r="411" spans="5:7" x14ac:dyDescent="0.25">
      <c r="E411" s="4">
        <v>399</v>
      </c>
      <c r="F411" s="4" t="str">
        <f>IFERROR(VLOOKUP(E411,ActiveConsumptiveDiversions!$C$4:$G$3002,5,0),"")</f>
        <v>5000-033-PWS-IM</v>
      </c>
      <c r="G411" s="33" t="str">
        <f>IFERROR(VLOOKUP(E411,ActiveConsumptiveDiversions!$A$4:$G$3003,7,0),"")</f>
        <v/>
      </c>
    </row>
    <row r="412" spans="5:7" x14ac:dyDescent="0.25">
      <c r="E412" s="4">
        <v>400</v>
      </c>
      <c r="F412" s="4" t="str">
        <f>IFERROR(VLOOKUP(E412,ActiveConsumptiveDiversions!$C$4:$G$3002,5,0),"")</f>
        <v>6013-001-PWS-GR</v>
      </c>
      <c r="G412" s="33" t="str">
        <f>IFERROR(VLOOKUP(E412,ActiveConsumptiveDiversions!$A$4:$G$3003,7,0),"")</f>
        <v/>
      </c>
    </row>
    <row r="413" spans="5:7" x14ac:dyDescent="0.25">
      <c r="E413" s="4">
        <v>401</v>
      </c>
      <c r="F413" s="4" t="str">
        <f>IFERROR(VLOOKUP(E413,ActiveConsumptiveDiversions!$C$4:$G$3002,5,0),"")</f>
        <v>6016-002-PWS-GR</v>
      </c>
      <c r="G413" s="33" t="str">
        <f>IFERROR(VLOOKUP(E413,ActiveConsumptiveDiversions!$A$4:$G$3003,7,0),"")</f>
        <v/>
      </c>
    </row>
    <row r="414" spans="5:7" x14ac:dyDescent="0.25">
      <c r="E414" s="4">
        <v>402</v>
      </c>
      <c r="F414" s="4" t="str">
        <f>IFERROR(VLOOKUP(E414,ActiveConsumptiveDiversions!$C$4:$G$3002,5,0),"")</f>
        <v>6016-003-PWS-GR</v>
      </c>
      <c r="G414" s="33" t="str">
        <f>IFERROR(VLOOKUP(E414,ActiveConsumptiveDiversions!$A$4:$G$3003,7,0),"")</f>
        <v/>
      </c>
    </row>
    <row r="415" spans="5:7" x14ac:dyDescent="0.25">
      <c r="E415" s="4">
        <v>403</v>
      </c>
      <c r="F415" s="4" t="str">
        <f>IFERROR(VLOOKUP(E415,ActiveConsumptiveDiversions!$C$4:$G$3002,5,0),"")</f>
        <v>4312-008-PWS-GR</v>
      </c>
      <c r="G415" s="33" t="str">
        <f>IFERROR(VLOOKUP(E415,ActiveConsumptiveDiversions!$A$4:$G$3003,7,0),"")</f>
        <v/>
      </c>
    </row>
    <row r="416" spans="5:7" x14ac:dyDescent="0.25">
      <c r="E416" s="4">
        <v>404</v>
      </c>
      <c r="F416" s="4" t="str">
        <f>IFERROR(VLOOKUP(E416,ActiveConsumptiveDiversions!$C$4:$G$3002,5,0),"")</f>
        <v>4312-007-PWS-GR</v>
      </c>
      <c r="G416" s="33" t="str">
        <f>IFERROR(VLOOKUP(E416,ActiveConsumptiveDiversions!$A$4:$G$3003,7,0),"")</f>
        <v/>
      </c>
    </row>
    <row r="417" spans="5:7" x14ac:dyDescent="0.25">
      <c r="E417" s="4">
        <v>405</v>
      </c>
      <c r="F417" s="4" t="str">
        <f>IFERROR(VLOOKUP(E417,ActiveConsumptiveDiversions!$C$4:$G$3002,5,0),"")</f>
        <v>3200-004-IND-IM</v>
      </c>
      <c r="G417" s="33" t="str">
        <f>IFERROR(VLOOKUP(E417,ActiveConsumptiveDiversions!$A$4:$G$3003,7,0),"")</f>
        <v/>
      </c>
    </row>
    <row r="418" spans="5:7" x14ac:dyDescent="0.25">
      <c r="E418" s="4">
        <v>406</v>
      </c>
      <c r="F418" s="4" t="str">
        <f>IFERROR(VLOOKUP(E418,ActiveConsumptiveDiversions!$C$4:$G$3002,5,0),"")</f>
        <v>3200-003-IND-IM</v>
      </c>
      <c r="G418" s="33" t="str">
        <f>IFERROR(VLOOKUP(E418,ActiveConsumptiveDiversions!$A$4:$G$3003,7,0),"")</f>
        <v/>
      </c>
    </row>
    <row r="419" spans="5:7" x14ac:dyDescent="0.25">
      <c r="E419" s="4">
        <v>407</v>
      </c>
      <c r="F419" s="4" t="str">
        <f>IFERROR(VLOOKUP(E419,ActiveConsumptiveDiversions!$C$4:$G$3002,5,0),"")</f>
        <v>3800-009-IND-IM</v>
      </c>
      <c r="G419" s="33" t="str">
        <f>IFERROR(VLOOKUP(E419,ActiveConsumptiveDiversions!$A$4:$G$3003,7,0),"")</f>
        <v/>
      </c>
    </row>
    <row r="420" spans="5:7" x14ac:dyDescent="0.25">
      <c r="E420" s="4">
        <v>408</v>
      </c>
      <c r="F420" s="4" t="str">
        <f>IFERROR(VLOOKUP(E420,ActiveConsumptiveDiversions!$C$4:$G$3002,5,0),"")</f>
        <v>4312-005-PWS-GR</v>
      </c>
      <c r="G420" s="33" t="str">
        <f>IFERROR(VLOOKUP(E420,ActiveConsumptiveDiversions!$A$4:$G$3003,7,0),"")</f>
        <v/>
      </c>
    </row>
    <row r="421" spans="5:7" x14ac:dyDescent="0.25">
      <c r="E421" s="4">
        <v>409</v>
      </c>
      <c r="F421" s="4" t="str">
        <f>IFERROR(VLOOKUP(E421,ActiveConsumptiveDiversions!$C$4:$G$3002,5,0),"")</f>
        <v>4316-009-PWS-GR</v>
      </c>
      <c r="G421" s="33" t="str">
        <f>IFERROR(VLOOKUP(E421,ActiveConsumptiveDiversions!$A$4:$G$3003,7,0),"")</f>
        <v/>
      </c>
    </row>
    <row r="422" spans="5:7" x14ac:dyDescent="0.25">
      <c r="E422" s="4">
        <v>410</v>
      </c>
      <c r="F422" s="4" t="str">
        <f>IFERROR(VLOOKUP(E422,ActiveConsumptiveDiversions!$C$4:$G$3002,5,0),"")</f>
        <v>4300-031-PWS-GR</v>
      </c>
      <c r="G422" s="33" t="str">
        <f>IFERROR(VLOOKUP(E422,ActiveConsumptiveDiversions!$A$4:$G$3003,7,0),"")</f>
        <v/>
      </c>
    </row>
    <row r="423" spans="5:7" x14ac:dyDescent="0.25">
      <c r="E423" s="4">
        <v>411</v>
      </c>
      <c r="F423" s="4" t="str">
        <f>IFERROR(VLOOKUP(E423,ActiveConsumptiveDiversions!$C$4:$G$3002,5,0),"")</f>
        <v>4312-006-PWS-GR</v>
      </c>
      <c r="G423" s="33" t="str">
        <f>IFERROR(VLOOKUP(E423,ActiveConsumptiveDiversions!$A$4:$G$3003,7,0),"")</f>
        <v/>
      </c>
    </row>
    <row r="424" spans="5:7" x14ac:dyDescent="0.25">
      <c r="E424" s="4">
        <v>412</v>
      </c>
      <c r="F424" s="4" t="str">
        <f>IFERROR(VLOOKUP(E424,ActiveConsumptiveDiversions!$C$4:$G$3002,5,0),"")</f>
        <v>4317-002-PWS-GR</v>
      </c>
      <c r="G424" s="33" t="str">
        <f>IFERROR(VLOOKUP(E424,ActiveConsumptiveDiversions!$A$4:$G$3003,7,0),"")</f>
        <v/>
      </c>
    </row>
    <row r="425" spans="5:7" x14ac:dyDescent="0.25">
      <c r="E425" s="4">
        <v>413</v>
      </c>
      <c r="F425" s="4" t="str">
        <f>IFERROR(VLOOKUP(E425,ActiveConsumptiveDiversions!$C$4:$G$3002,5,0),"")</f>
        <v>6900-030-PWS-IM</v>
      </c>
      <c r="G425" s="33" t="str">
        <f>IFERROR(VLOOKUP(E425,ActiveConsumptiveDiversions!$A$4:$G$3003,7,0),"")</f>
        <v/>
      </c>
    </row>
    <row r="426" spans="5:7" x14ac:dyDescent="0.25">
      <c r="E426" s="4">
        <v>414</v>
      </c>
      <c r="F426" s="4" t="str">
        <f>IFERROR(VLOOKUP(E426,ActiveConsumptiveDiversions!$C$4:$G$3002,5,0),"")</f>
        <v>6900-029-PWS-IM</v>
      </c>
      <c r="G426" s="33" t="str">
        <f>IFERROR(VLOOKUP(E426,ActiveConsumptiveDiversions!$A$4:$G$3003,7,0),"")</f>
        <v/>
      </c>
    </row>
    <row r="427" spans="5:7" x14ac:dyDescent="0.25">
      <c r="E427" s="4">
        <v>415</v>
      </c>
      <c r="F427" s="4" t="str">
        <f>IFERROR(VLOOKUP(E427,ActiveConsumptiveDiversions!$C$4:$G$3002,5,0),"")</f>
        <v>5305-005-PWS-IM</v>
      </c>
      <c r="G427" s="33" t="str">
        <f>IFERROR(VLOOKUP(E427,ActiveConsumptiveDiversions!$A$4:$G$3003,7,0),"")</f>
        <v/>
      </c>
    </row>
    <row r="428" spans="5:7" x14ac:dyDescent="0.25">
      <c r="E428" s="4">
        <v>416</v>
      </c>
      <c r="F428" s="4" t="str">
        <f>IFERROR(VLOOKUP(E428,ActiveConsumptiveDiversions!$C$4:$G$3002,5,0),"")</f>
        <v>5305-004-PWS-IM</v>
      </c>
      <c r="G428" s="33" t="str">
        <f>IFERROR(VLOOKUP(E428,ActiveConsumptiveDiversions!$A$4:$G$3003,7,0),"")</f>
        <v/>
      </c>
    </row>
    <row r="429" spans="5:7" x14ac:dyDescent="0.25">
      <c r="E429" s="4">
        <v>417</v>
      </c>
      <c r="F429" s="4" t="str">
        <f>IFERROR(VLOOKUP(E429,ActiveConsumptiveDiversions!$C$4:$G$3002,5,0),"")</f>
        <v>7401-012-PWS-GR</v>
      </c>
      <c r="G429" s="33" t="str">
        <f>IFERROR(VLOOKUP(E429,ActiveConsumptiveDiversions!$A$4:$G$3003,7,0),"")</f>
        <v/>
      </c>
    </row>
    <row r="430" spans="5:7" x14ac:dyDescent="0.25">
      <c r="E430" s="4">
        <v>418</v>
      </c>
      <c r="F430" s="4" t="str">
        <f>IFERROR(VLOOKUP(E430,ActiveConsumptiveDiversions!$C$4:$G$3002,5,0),"")</f>
        <v>7300-020-PWS-TR</v>
      </c>
      <c r="G430" s="33" t="str">
        <f>IFERROR(VLOOKUP(E430,ActiveConsumptiveDiversions!$A$4:$G$3003,7,0),"")</f>
        <v/>
      </c>
    </row>
    <row r="431" spans="5:7" x14ac:dyDescent="0.25">
      <c r="E431" s="4">
        <v>419</v>
      </c>
      <c r="F431" s="4" t="str">
        <f>IFERROR(VLOOKUP(E431,ActiveConsumptiveDiversions!$C$4:$G$3002,5,0),"")</f>
        <v>7401-013-PWS-TR</v>
      </c>
      <c r="G431" s="33" t="str">
        <f>IFERROR(VLOOKUP(E431,ActiveConsumptiveDiversions!$A$4:$G$3003,7,0),"")</f>
        <v/>
      </c>
    </row>
    <row r="432" spans="5:7" x14ac:dyDescent="0.25">
      <c r="E432" s="4">
        <v>420</v>
      </c>
      <c r="F432" s="4" t="str">
        <f>IFERROR(VLOOKUP(E432,ActiveConsumptiveDiversions!$C$4:$G$3002,5,0),"")</f>
        <v>7302-016-PWS-TR</v>
      </c>
      <c r="G432" s="33" t="str">
        <f>IFERROR(VLOOKUP(E432,ActiveConsumptiveDiversions!$A$4:$G$3003,7,0),"")</f>
        <v/>
      </c>
    </row>
    <row r="433" spans="5:7" x14ac:dyDescent="0.25">
      <c r="E433" s="4">
        <v>421</v>
      </c>
      <c r="F433" s="4" t="str">
        <f>IFERROR(VLOOKUP(E433,ActiveConsumptiveDiversions!$C$4:$G$3002,5,0),"")</f>
        <v>7401-015-PWS-TR</v>
      </c>
      <c r="G433" s="33" t="str">
        <f>IFERROR(VLOOKUP(E433,ActiveConsumptiveDiversions!$A$4:$G$3003,7,0),"")</f>
        <v/>
      </c>
    </row>
    <row r="434" spans="5:7" x14ac:dyDescent="0.25">
      <c r="E434" s="4">
        <v>422</v>
      </c>
      <c r="F434" s="4" t="str">
        <f>IFERROR(VLOOKUP(E434,ActiveConsumptiveDiversions!$C$4:$G$3002,5,0),"")</f>
        <v>7000-026-PWS-TS</v>
      </c>
      <c r="G434" s="33" t="str">
        <f>IFERROR(VLOOKUP(E434,ActiveConsumptiveDiversions!$A$4:$G$3003,7,0),"")</f>
        <v/>
      </c>
    </row>
    <row r="435" spans="5:7" x14ac:dyDescent="0.25">
      <c r="E435" s="4">
        <v>423</v>
      </c>
      <c r="F435" s="4" t="str">
        <f>IFERROR(VLOOKUP(E435,ActiveConsumptiveDiversions!$C$4:$G$3002,5,0),"")</f>
        <v>7302-014-PWS-IM</v>
      </c>
      <c r="G435" s="33" t="str">
        <f>IFERROR(VLOOKUP(E435,ActiveConsumptiveDiversions!$A$4:$G$3003,7,0),"")</f>
        <v/>
      </c>
    </row>
    <row r="436" spans="5:7" x14ac:dyDescent="0.25">
      <c r="E436" s="4">
        <v>424</v>
      </c>
      <c r="F436" s="4" t="str">
        <f>IFERROR(VLOOKUP(E436,ActiveConsumptiveDiversions!$C$4:$G$3002,5,0),"")</f>
        <v>7300-006-PWS-GR</v>
      </c>
      <c r="G436" s="33" t="str">
        <f>IFERROR(VLOOKUP(E436,ActiveConsumptiveDiversions!$A$4:$G$3003,7,0),"")</f>
        <v/>
      </c>
    </row>
    <row r="437" spans="5:7" x14ac:dyDescent="0.25">
      <c r="E437" s="4">
        <v>425</v>
      </c>
      <c r="F437" s="4" t="str">
        <f>IFERROR(VLOOKUP(E437,ActiveConsumptiveDiversions!$C$4:$G$3002,5,0),"")</f>
        <v>7300-004-PWS-GR</v>
      </c>
      <c r="G437" s="33" t="str">
        <f>IFERROR(VLOOKUP(E437,ActiveConsumptiveDiversions!$A$4:$G$3003,7,0),"")</f>
        <v/>
      </c>
    </row>
    <row r="438" spans="5:7" x14ac:dyDescent="0.25">
      <c r="E438" s="4">
        <v>426</v>
      </c>
      <c r="F438" s="4" t="str">
        <f>IFERROR(VLOOKUP(E438,ActiveConsumptiveDiversions!$C$4:$G$3002,5,0),"")</f>
        <v>7302-012-PWS-IM</v>
      </c>
      <c r="G438" s="33" t="str">
        <f>IFERROR(VLOOKUP(E438,ActiveConsumptiveDiversions!$A$4:$G$3003,7,0),"")</f>
        <v/>
      </c>
    </row>
    <row r="439" spans="5:7" x14ac:dyDescent="0.25">
      <c r="E439" s="4">
        <v>427</v>
      </c>
      <c r="F439" s="4" t="str">
        <f>IFERROR(VLOOKUP(E439,ActiveConsumptiveDiversions!$C$4:$G$3002,5,0),"")</f>
        <v>7300-003-PWS-GR</v>
      </c>
      <c r="G439" s="33" t="str">
        <f>IFERROR(VLOOKUP(E439,ActiveConsumptiveDiversions!$A$4:$G$3003,7,0),"")</f>
        <v/>
      </c>
    </row>
    <row r="440" spans="5:7" x14ac:dyDescent="0.25">
      <c r="E440" s="4">
        <v>428</v>
      </c>
      <c r="F440" s="4" t="str">
        <f>IFERROR(VLOOKUP(E440,ActiveConsumptiveDiversions!$C$4:$G$3002,5,0),"")</f>
        <v>7300-002-PWS-GR</v>
      </c>
      <c r="G440" s="33" t="str">
        <f>IFERROR(VLOOKUP(E440,ActiveConsumptiveDiversions!$A$4:$G$3003,7,0),"")</f>
        <v/>
      </c>
    </row>
    <row r="441" spans="5:7" x14ac:dyDescent="0.25">
      <c r="E441" s="4">
        <v>429</v>
      </c>
      <c r="F441" s="4" t="str">
        <f>IFERROR(VLOOKUP(E441,ActiveConsumptiveDiversions!$C$4:$G$3002,5,0),"")</f>
        <v>4200-027-PWS-GR</v>
      </c>
      <c r="G441" s="33" t="str">
        <f>IFERROR(VLOOKUP(E441,ActiveConsumptiveDiversions!$A$4:$G$3003,7,0),"")</f>
        <v/>
      </c>
    </row>
    <row r="442" spans="5:7" x14ac:dyDescent="0.25">
      <c r="E442" s="4">
        <v>430</v>
      </c>
      <c r="F442" s="4" t="str">
        <f>IFERROR(VLOOKUP(E442,ActiveConsumptiveDiversions!$C$4:$G$3002,5,0),"")</f>
        <v>4200-026-PWS-GR</v>
      </c>
      <c r="G442" s="33" t="str">
        <f>IFERROR(VLOOKUP(E442,ActiveConsumptiveDiversions!$A$4:$G$3003,7,0),"")</f>
        <v/>
      </c>
    </row>
    <row r="443" spans="5:7" x14ac:dyDescent="0.25">
      <c r="E443" s="4">
        <v>431</v>
      </c>
      <c r="F443" s="4" t="str">
        <f>IFERROR(VLOOKUP(E443,ActiveConsumptiveDiversions!$C$4:$G$3002,5,0),"")</f>
        <v>4200-025-PWS-GR</v>
      </c>
      <c r="G443" s="33" t="str">
        <f>IFERROR(VLOOKUP(E443,ActiveConsumptiveDiversions!$A$4:$G$3003,7,0),"")</f>
        <v/>
      </c>
    </row>
    <row r="444" spans="5:7" x14ac:dyDescent="0.25">
      <c r="E444" s="4">
        <v>432</v>
      </c>
      <c r="F444" s="4" t="str">
        <f>IFERROR(VLOOKUP(E444,ActiveConsumptiveDiversions!$C$4:$G$3002,5,0),"")</f>
        <v>4200-024-PWS-GR</v>
      </c>
      <c r="G444" s="33" t="str">
        <f>IFERROR(VLOOKUP(E444,ActiveConsumptiveDiversions!$A$4:$G$3003,7,0),"")</f>
        <v/>
      </c>
    </row>
    <row r="445" spans="5:7" x14ac:dyDescent="0.25">
      <c r="E445" s="4">
        <v>433</v>
      </c>
      <c r="F445" s="4" t="str">
        <f>IFERROR(VLOOKUP(E445,ActiveConsumptiveDiversions!$C$4:$G$3002,5,0),"")</f>
        <v>4200-023-PWS-RI</v>
      </c>
      <c r="G445" s="33" t="str">
        <f>IFERROR(VLOOKUP(E445,ActiveConsumptiveDiversions!$A$4:$G$3003,7,0),"")</f>
        <v/>
      </c>
    </row>
    <row r="446" spans="5:7" x14ac:dyDescent="0.25">
      <c r="E446" s="4">
        <v>434</v>
      </c>
      <c r="F446" s="4" t="str">
        <f>IFERROR(VLOOKUP(E446,ActiveConsumptiveDiversions!$C$4:$G$3002,5,0),"")</f>
        <v>4205-002-PWS-GR</v>
      </c>
      <c r="G446" s="33" t="str">
        <f>IFERROR(VLOOKUP(E446,ActiveConsumptiveDiversions!$A$4:$G$3003,7,0),"")</f>
        <v/>
      </c>
    </row>
    <row r="447" spans="5:7" x14ac:dyDescent="0.25">
      <c r="E447" s="4">
        <v>435</v>
      </c>
      <c r="F447" s="4" t="str">
        <f>IFERROR(VLOOKUP(E447,ActiveConsumptiveDiversions!$C$4:$G$3002,5,0),"")</f>
        <v>4205-001-PWS-GR</v>
      </c>
      <c r="G447" s="33" t="str">
        <f>IFERROR(VLOOKUP(E447,ActiveConsumptiveDiversions!$A$4:$G$3003,7,0),"")</f>
        <v/>
      </c>
    </row>
    <row r="448" spans="5:7" x14ac:dyDescent="0.25">
      <c r="E448" s="4">
        <v>436</v>
      </c>
      <c r="F448" s="4" t="str">
        <f>IFERROR(VLOOKUP(E448,ActiveConsumptiveDiversions!$C$4:$G$3002,5,0),"")</f>
        <v>4200-020-PWS-GR</v>
      </c>
      <c r="G448" s="33" t="str">
        <f>IFERROR(VLOOKUP(E448,ActiveConsumptiveDiversions!$A$4:$G$3003,7,0),"")</f>
        <v/>
      </c>
    </row>
    <row r="449" spans="5:7" x14ac:dyDescent="0.25">
      <c r="E449" s="4">
        <v>437</v>
      </c>
      <c r="F449" s="4" t="str">
        <f>IFERROR(VLOOKUP(E449,ActiveConsumptiveDiversions!$C$4:$G$3002,5,0),"")</f>
        <v>4200-019-PWS-GR</v>
      </c>
      <c r="G449" s="33" t="str">
        <f>IFERROR(VLOOKUP(E449,ActiveConsumptiveDiversions!$A$4:$G$3003,7,0),"")</f>
        <v/>
      </c>
    </row>
    <row r="450" spans="5:7" x14ac:dyDescent="0.25">
      <c r="E450" s="4">
        <v>438</v>
      </c>
      <c r="F450" s="4" t="str">
        <f>IFERROR(VLOOKUP(E450,ActiveConsumptiveDiversions!$C$4:$G$3002,5,0),"")</f>
        <v>4300-096-PWS-GR</v>
      </c>
      <c r="G450" s="33" t="str">
        <f>IFERROR(VLOOKUP(E450,ActiveConsumptiveDiversions!$A$4:$G$3003,7,0),"")</f>
        <v/>
      </c>
    </row>
    <row r="451" spans="5:7" x14ac:dyDescent="0.25">
      <c r="E451" s="4">
        <v>439</v>
      </c>
      <c r="F451" s="4" t="str">
        <f>IFERROR(VLOOKUP(E451,ActiveConsumptiveDiversions!$C$4:$G$3002,5,0),"")</f>
        <v>7403-004-PWS-GR</v>
      </c>
      <c r="G451" s="33" t="str">
        <f>IFERROR(VLOOKUP(E451,ActiveConsumptiveDiversions!$A$4:$G$3003,7,0),"")</f>
        <v/>
      </c>
    </row>
    <row r="452" spans="5:7" x14ac:dyDescent="0.25">
      <c r="E452" s="4">
        <v>440</v>
      </c>
      <c r="F452" s="4" t="str">
        <f>IFERROR(VLOOKUP(E452,ActiveConsumptiveDiversions!$C$4:$G$3002,5,0),"")</f>
        <v>7403-008-PWS-GR</v>
      </c>
      <c r="G452" s="33" t="str">
        <f>IFERROR(VLOOKUP(E452,ActiveConsumptiveDiversions!$A$4:$G$3003,7,0),"")</f>
        <v/>
      </c>
    </row>
    <row r="453" spans="5:7" x14ac:dyDescent="0.25">
      <c r="E453" s="4">
        <v>441</v>
      </c>
      <c r="F453" s="4" t="str">
        <f>IFERROR(VLOOKUP(E453,ActiveConsumptiveDiversions!$C$4:$G$3002,5,0),"")</f>
        <v>4607-004-IRR-IM</v>
      </c>
      <c r="G453" s="33" t="str">
        <f>IFERROR(VLOOKUP(E453,ActiveConsumptiveDiversions!$A$4:$G$3003,7,0),"")</f>
        <v/>
      </c>
    </row>
    <row r="454" spans="5:7" x14ac:dyDescent="0.25">
      <c r="E454" s="4">
        <v>442</v>
      </c>
      <c r="F454" s="4" t="str">
        <f>IFERROR(VLOOKUP(E454,ActiveConsumptiveDiversions!$C$4:$G$3002,5,0),"")</f>
        <v>3800-006-IND-RI</v>
      </c>
      <c r="G454" s="33" t="str">
        <f>IFERROR(VLOOKUP(E454,ActiveConsumptiveDiversions!$A$4:$G$3003,7,0),"")</f>
        <v/>
      </c>
    </row>
    <row r="455" spans="5:7" x14ac:dyDescent="0.25">
      <c r="E455" s="4">
        <v>443</v>
      </c>
      <c r="F455" s="4" t="str">
        <f>IFERROR(VLOOKUP(E455,ActiveConsumptiveDiversions!$C$4:$G$3002,5,0),"")</f>
        <v>3708-002-IND-IM</v>
      </c>
      <c r="G455" s="33" t="str">
        <f>IFERROR(VLOOKUP(E455,ActiveConsumptiveDiversions!$A$4:$G$3003,7,0),"")</f>
        <v/>
      </c>
    </row>
    <row r="456" spans="5:7" x14ac:dyDescent="0.25">
      <c r="E456" s="4">
        <v>444</v>
      </c>
      <c r="F456" s="4" t="str">
        <f>IFERROR(VLOOKUP(E456,ActiveConsumptiveDiversions!$C$4:$G$3002,5,0),"")</f>
        <v>3100-010-PWS-GR</v>
      </c>
      <c r="G456" s="33" t="str">
        <f>IFERROR(VLOOKUP(E456,ActiveConsumptiveDiversions!$A$4:$G$3003,7,0),"")</f>
        <v/>
      </c>
    </row>
    <row r="457" spans="5:7" x14ac:dyDescent="0.25">
      <c r="E457" s="4">
        <v>445</v>
      </c>
      <c r="F457" s="4" t="str">
        <f>IFERROR(VLOOKUP(E457,ActiveConsumptiveDiversions!$C$4:$G$3002,5,0),"")</f>
        <v>DIVC-200301965</v>
      </c>
      <c r="G457" s="33" t="str">
        <f>IFERROR(VLOOKUP(E457,ActiveConsumptiveDiversions!$A$4:$G$3003,7,0),"")</f>
        <v/>
      </c>
    </row>
    <row r="458" spans="5:7" x14ac:dyDescent="0.25">
      <c r="E458" s="4">
        <v>446</v>
      </c>
      <c r="F458" s="4" t="str">
        <f>IFERROR(VLOOKUP(E458,ActiveConsumptiveDiversions!$C$4:$G$3002,5,0),"")</f>
        <v>3100-009-PWS-GR</v>
      </c>
      <c r="G458" s="33" t="str">
        <f>IFERROR(VLOOKUP(E458,ActiveConsumptiveDiversions!$A$4:$G$3003,7,0),"")</f>
        <v/>
      </c>
    </row>
    <row r="459" spans="5:7" x14ac:dyDescent="0.25">
      <c r="E459" s="4">
        <v>447</v>
      </c>
      <c r="F459" s="4" t="str">
        <f>IFERROR(VLOOKUP(E459,ActiveConsumptiveDiversions!$C$4:$G$3002,5,0),"")</f>
        <v>3100-008-PWS-GR</v>
      </c>
      <c r="G459" s="33" t="str">
        <f>IFERROR(VLOOKUP(E459,ActiveConsumptiveDiversions!$A$4:$G$3003,7,0),"")</f>
        <v/>
      </c>
    </row>
    <row r="460" spans="5:7" x14ac:dyDescent="0.25">
      <c r="E460" s="4">
        <v>448</v>
      </c>
      <c r="F460" s="4" t="str">
        <f>IFERROR(VLOOKUP(E460,ActiveConsumptiveDiversions!$C$4:$G$3002,5,0),"")</f>
        <v>3100-007-INS-GR</v>
      </c>
      <c r="G460" s="33" t="str">
        <f>IFERROR(VLOOKUP(E460,ActiveConsumptiveDiversions!$A$4:$G$3003,7,0),"")</f>
        <v/>
      </c>
    </row>
    <row r="461" spans="5:7" x14ac:dyDescent="0.25">
      <c r="E461" s="4">
        <v>449</v>
      </c>
      <c r="F461" s="4" t="str">
        <f>IFERROR(VLOOKUP(E461,ActiveConsumptiveDiversions!$C$4:$G$3002,5,0),"")</f>
        <v>DIVC-200301961</v>
      </c>
      <c r="G461" s="33" t="str">
        <f>IFERROR(VLOOKUP(E461,ActiveConsumptiveDiversions!$A$4:$G$3003,7,0),"")</f>
        <v/>
      </c>
    </row>
    <row r="462" spans="5:7" x14ac:dyDescent="0.25">
      <c r="E462" s="4">
        <v>450</v>
      </c>
      <c r="F462" s="4" t="str">
        <f>IFERROR(VLOOKUP(E462,ActiveConsumptiveDiversions!$C$4:$G$3002,5,0),"")</f>
        <v>3207-002-PWS-GR</v>
      </c>
      <c r="G462" s="33" t="str">
        <f>IFERROR(VLOOKUP(E462,ActiveConsumptiveDiversions!$A$4:$G$3003,7,0),"")</f>
        <v/>
      </c>
    </row>
    <row r="463" spans="5:7" x14ac:dyDescent="0.25">
      <c r="E463" s="4">
        <v>451</v>
      </c>
      <c r="F463" s="4" t="str">
        <f>IFERROR(VLOOKUP(E463,ActiveConsumptiveDiversions!$C$4:$G$3002,5,0),"")</f>
        <v>3207-001-PWS-GR</v>
      </c>
      <c r="G463" s="33" t="str">
        <f>IFERROR(VLOOKUP(E463,ActiveConsumptiveDiversions!$A$4:$G$3003,7,0),"")</f>
        <v/>
      </c>
    </row>
    <row r="464" spans="5:7" x14ac:dyDescent="0.25">
      <c r="E464" s="4">
        <v>452</v>
      </c>
      <c r="F464" s="4" t="str">
        <f>IFERROR(VLOOKUP(E464,ActiveConsumptiveDiversions!$C$4:$G$3002,5,0),"")</f>
        <v>6800-007-AGR-IM</v>
      </c>
      <c r="G464" s="33" t="str">
        <f>IFERROR(VLOOKUP(E464,ActiveConsumptiveDiversions!$A$4:$G$3003,7,0),"")</f>
        <v/>
      </c>
    </row>
    <row r="465" spans="5:7" x14ac:dyDescent="0.25">
      <c r="E465" s="4">
        <v>453</v>
      </c>
      <c r="F465" s="4" t="str">
        <f>IFERROR(VLOOKUP(E465,ActiveConsumptiveDiversions!$C$4:$G$3002,5,0),"")</f>
        <v>4200-051-AGR-RI</v>
      </c>
      <c r="G465" s="33" t="str">
        <f>IFERROR(VLOOKUP(E465,ActiveConsumptiveDiversions!$A$4:$G$3003,7,0),"")</f>
        <v/>
      </c>
    </row>
    <row r="466" spans="5:7" x14ac:dyDescent="0.25">
      <c r="E466" s="4">
        <v>454</v>
      </c>
      <c r="F466" s="4" t="str">
        <f>IFERROR(VLOOKUP(E466,ActiveConsumptiveDiversions!$C$4:$G$3002,5,0),"")</f>
        <v>4300-063-AGR-RI</v>
      </c>
      <c r="G466" s="33" t="str">
        <f>IFERROR(VLOOKUP(E466,ActiveConsumptiveDiversions!$A$4:$G$3003,7,0),"")</f>
        <v/>
      </c>
    </row>
    <row r="467" spans="5:7" x14ac:dyDescent="0.25">
      <c r="E467" s="4">
        <v>455</v>
      </c>
      <c r="F467" s="4" t="str">
        <f>IFERROR(VLOOKUP(E467,ActiveConsumptiveDiversions!$C$4:$G$3002,5,0),"")</f>
        <v>5208-006-AGR-IM</v>
      </c>
      <c r="G467" s="33" t="str">
        <f>IFERROR(VLOOKUP(E467,ActiveConsumptiveDiversions!$A$4:$G$3003,7,0),"")</f>
        <v/>
      </c>
    </row>
    <row r="468" spans="5:7" x14ac:dyDescent="0.25">
      <c r="E468" s="4">
        <v>456</v>
      </c>
      <c r="F468" s="4" t="str">
        <f>IFERROR(VLOOKUP(E468,ActiveConsumptiveDiversions!$C$4:$G$3002,5,0),"")</f>
        <v>2205-002-PWS-GR</v>
      </c>
      <c r="G468" s="33" t="str">
        <f>IFERROR(VLOOKUP(E468,ActiveConsumptiveDiversions!$A$4:$G$3003,7,0),"")</f>
        <v/>
      </c>
    </row>
    <row r="469" spans="5:7" x14ac:dyDescent="0.25">
      <c r="E469" s="4">
        <v>457</v>
      </c>
      <c r="F469" s="4" t="str">
        <f>IFERROR(VLOOKUP(E469,ActiveConsumptiveDiversions!$C$4:$G$3002,5,0),"")</f>
        <v>6910-013-AGR-GR</v>
      </c>
      <c r="G469" s="33" t="str">
        <f>IFERROR(VLOOKUP(E469,ActiveConsumptiveDiversions!$A$4:$G$3003,7,0),"")</f>
        <v/>
      </c>
    </row>
    <row r="470" spans="5:7" x14ac:dyDescent="0.25">
      <c r="E470" s="4">
        <v>458</v>
      </c>
      <c r="F470" s="4" t="str">
        <f>IFERROR(VLOOKUP(E470,ActiveConsumptiveDiversions!$C$4:$G$3002,5,0),"")</f>
        <v>6910-010-AGR-IM</v>
      </c>
      <c r="G470" s="33" t="str">
        <f>IFERROR(VLOOKUP(E470,ActiveConsumptiveDiversions!$A$4:$G$3003,7,0),"")</f>
        <v/>
      </c>
    </row>
    <row r="471" spans="5:7" x14ac:dyDescent="0.25">
      <c r="E471" s="4">
        <v>459</v>
      </c>
      <c r="F471" s="4" t="str">
        <f>IFERROR(VLOOKUP(E471,ActiveConsumptiveDiversions!$C$4:$G$3002,5,0),"")</f>
        <v>6910-016-AGR-IM</v>
      </c>
      <c r="G471" s="33" t="str">
        <f>IFERROR(VLOOKUP(E471,ActiveConsumptiveDiversions!$A$4:$G$3003,7,0),"")</f>
        <v/>
      </c>
    </row>
    <row r="472" spans="5:7" x14ac:dyDescent="0.25">
      <c r="E472" s="4">
        <v>460</v>
      </c>
      <c r="F472" s="4" t="str">
        <f>IFERROR(VLOOKUP(E472,ActiveConsumptiveDiversions!$C$4:$G$3002,5,0),"")</f>
        <v>6910-012-AGR-GR</v>
      </c>
      <c r="G472" s="33" t="str">
        <f>IFERROR(VLOOKUP(E472,ActiveConsumptiveDiversions!$A$4:$G$3003,7,0),"")</f>
        <v/>
      </c>
    </row>
    <row r="473" spans="5:7" x14ac:dyDescent="0.25">
      <c r="E473" s="4">
        <v>461</v>
      </c>
      <c r="F473" s="4" t="str">
        <f>IFERROR(VLOOKUP(E473,ActiveConsumptiveDiversions!$C$4:$G$3002,5,0),"")</f>
        <v>6910-011-AGR-IM</v>
      </c>
      <c r="G473" s="33" t="str">
        <f>IFERROR(VLOOKUP(E473,ActiveConsumptiveDiversions!$A$4:$G$3003,7,0),"")</f>
        <v/>
      </c>
    </row>
    <row r="474" spans="5:7" x14ac:dyDescent="0.25">
      <c r="E474" s="4">
        <v>462</v>
      </c>
      <c r="F474" s="4" t="str">
        <f>IFERROR(VLOOKUP(E474,ActiveConsumptiveDiversions!$C$4:$G$3002,5,0),"")</f>
        <v>6705-009-AGR-IM</v>
      </c>
      <c r="G474" s="33" t="str">
        <f>IFERROR(VLOOKUP(E474,ActiveConsumptiveDiversions!$A$4:$G$3003,7,0),"")</f>
        <v/>
      </c>
    </row>
    <row r="475" spans="5:7" x14ac:dyDescent="0.25">
      <c r="E475" s="4">
        <v>463</v>
      </c>
      <c r="F475" s="4" t="str">
        <f>IFERROR(VLOOKUP(E475,ActiveConsumptiveDiversions!$C$4:$G$3002,5,0),"")</f>
        <v>3500-004-FIS-GR</v>
      </c>
      <c r="G475" s="33" t="str">
        <f>IFERROR(VLOOKUP(E475,ActiveConsumptiveDiversions!$A$4:$G$3003,7,0),"")</f>
        <v/>
      </c>
    </row>
    <row r="476" spans="5:7" x14ac:dyDescent="0.25">
      <c r="E476" s="4">
        <v>464</v>
      </c>
      <c r="F476" s="4" t="str">
        <f>IFERROR(VLOOKUP(E476,ActiveConsumptiveDiversions!$C$4:$G$3002,5,0),"")</f>
        <v>DIVC-201704111GP</v>
      </c>
      <c r="G476" s="33" t="str">
        <f>IFERROR(VLOOKUP(E476,ActiveConsumptiveDiversions!$A$4:$G$3003,7,0),"")</f>
        <v/>
      </c>
    </row>
    <row r="477" spans="5:7" x14ac:dyDescent="0.25">
      <c r="E477" s="4">
        <v>465</v>
      </c>
      <c r="F477" s="4" t="str">
        <f>IFERROR(VLOOKUP(E477,ActiveConsumptiveDiversions!$C$4:$G$3002,5,0),"")</f>
        <v>3700-013-FIS-GR</v>
      </c>
      <c r="G477" s="33" t="str">
        <f>IFERROR(VLOOKUP(E477,ActiveConsumptiveDiversions!$A$4:$G$3003,7,0),"")</f>
        <v/>
      </c>
    </row>
    <row r="478" spans="5:7" x14ac:dyDescent="0.25">
      <c r="E478" s="4">
        <v>466</v>
      </c>
      <c r="F478" s="4" t="str">
        <f>IFERROR(VLOOKUP(E478,ActiveConsumptiveDiversions!$C$4:$G$3002,5,0),"")</f>
        <v>3700-012-FIS-GR</v>
      </c>
      <c r="G478" s="33" t="str">
        <f>IFERROR(VLOOKUP(E478,ActiveConsumptiveDiversions!$A$4:$G$3003,7,0),"")</f>
        <v/>
      </c>
    </row>
    <row r="479" spans="5:7" x14ac:dyDescent="0.25">
      <c r="E479" s="4">
        <v>467</v>
      </c>
      <c r="F479" s="4" t="str">
        <f>IFERROR(VLOOKUP(E479,ActiveConsumptiveDiversions!$C$4:$G$3002,5,0),"")</f>
        <v>3700-011-FIS-GR</v>
      </c>
      <c r="G479" s="33" t="str">
        <f>IFERROR(VLOOKUP(E479,ActiveConsumptiveDiversions!$A$4:$G$3003,7,0),"")</f>
        <v/>
      </c>
    </row>
    <row r="480" spans="5:7" x14ac:dyDescent="0.25">
      <c r="E480" s="4">
        <v>468</v>
      </c>
      <c r="F480" s="4" t="str">
        <f>IFERROR(VLOOKUP(E480,ActiveConsumptiveDiversions!$C$4:$G$3002,5,0),"")</f>
        <v>4311-003-FIS-RI</v>
      </c>
      <c r="G480" s="33" t="str">
        <f>IFERROR(VLOOKUP(E480,ActiveConsumptiveDiversions!$A$4:$G$3003,7,0),"")</f>
        <v/>
      </c>
    </row>
    <row r="481" spans="5:7" x14ac:dyDescent="0.25">
      <c r="E481" s="4">
        <v>469</v>
      </c>
      <c r="F481" s="4" t="str">
        <f>IFERROR(VLOOKUP(E481,ActiveConsumptiveDiversions!$C$4:$G$3002,5,0),"")</f>
        <v>3000-003-IND-GR</v>
      </c>
      <c r="G481" s="33" t="str">
        <f>IFERROR(VLOOKUP(E481,ActiveConsumptiveDiversions!$A$4:$G$3003,7,0),"")</f>
        <v/>
      </c>
    </row>
    <row r="482" spans="5:7" x14ac:dyDescent="0.25">
      <c r="E482" s="4">
        <v>470</v>
      </c>
      <c r="F482" s="4" t="str">
        <f>IFERROR(VLOOKUP(E482,ActiveConsumptiveDiversions!$C$4:$G$3002,5,0),"")</f>
        <v>3000-002-IND-GR</v>
      </c>
      <c r="G482" s="33" t="str">
        <f>IFERROR(VLOOKUP(E482,ActiveConsumptiveDiversions!$A$4:$G$3003,7,0),"")</f>
        <v/>
      </c>
    </row>
    <row r="483" spans="5:7" x14ac:dyDescent="0.25">
      <c r="E483" s="4">
        <v>471</v>
      </c>
      <c r="F483" s="4" t="str">
        <f>IFERROR(VLOOKUP(E483,ActiveConsumptiveDiversions!$C$4:$G$3002,5,0),"")</f>
        <v>3004-009-PWS-GR</v>
      </c>
      <c r="G483" s="33" t="str">
        <f>IFERROR(VLOOKUP(E483,ActiveConsumptiveDiversions!$A$4:$G$3003,7,0),"")</f>
        <v/>
      </c>
    </row>
    <row r="484" spans="5:7" x14ac:dyDescent="0.25">
      <c r="E484" s="4">
        <v>472</v>
      </c>
      <c r="F484" s="4" t="str">
        <f>IFERROR(VLOOKUP(E484,ActiveConsumptiveDiversions!$C$4:$G$3002,5,0),"")</f>
        <v>3700-018-IND-GR</v>
      </c>
      <c r="G484" s="33" t="str">
        <f>IFERROR(VLOOKUP(E484,ActiveConsumptiveDiversions!$A$4:$G$3003,7,0),"")</f>
        <v/>
      </c>
    </row>
    <row r="485" spans="5:7" x14ac:dyDescent="0.25">
      <c r="E485" s="4">
        <v>473</v>
      </c>
      <c r="F485" s="4" t="str">
        <f>IFERROR(VLOOKUP(E485,ActiveConsumptiveDiversions!$C$4:$G$3002,5,0),"")</f>
        <v>3700-016-IND-RI</v>
      </c>
      <c r="G485" s="33" t="str">
        <f>IFERROR(VLOOKUP(E485,ActiveConsumptiveDiversions!$A$4:$G$3003,7,0),"")</f>
        <v/>
      </c>
    </row>
    <row r="486" spans="5:7" x14ac:dyDescent="0.25">
      <c r="E486" s="4">
        <v>474</v>
      </c>
      <c r="F486" s="4" t="str">
        <f>IFERROR(VLOOKUP(E486,ActiveConsumptiveDiversions!$C$4:$G$3002,5,0),"")</f>
        <v>3700-015-IND-IM</v>
      </c>
      <c r="G486" s="33" t="str">
        <f>IFERROR(VLOOKUP(E486,ActiveConsumptiveDiversions!$A$4:$G$3003,7,0),"")</f>
        <v/>
      </c>
    </row>
    <row r="487" spans="5:7" x14ac:dyDescent="0.25">
      <c r="E487" s="4">
        <v>475</v>
      </c>
      <c r="F487" s="4" t="str">
        <f>IFERROR(VLOOKUP(E487,ActiveConsumptiveDiversions!$C$4:$G$3002,5,0),"")</f>
        <v>3700-014-IND-IM</v>
      </c>
      <c r="G487" s="33" t="str">
        <f>IFERROR(VLOOKUP(E487,ActiveConsumptiveDiversions!$A$4:$G$3003,7,0),"")</f>
        <v/>
      </c>
    </row>
    <row r="488" spans="5:7" x14ac:dyDescent="0.25">
      <c r="E488" s="4">
        <v>476</v>
      </c>
      <c r="F488" s="4" t="str">
        <f>IFERROR(VLOOKUP(E488,ActiveConsumptiveDiversions!$C$4:$G$3002,5,0),"")</f>
        <v>4000-071-AGR-RI</v>
      </c>
      <c r="G488" s="33" t="str">
        <f>IFERROR(VLOOKUP(E488,ActiveConsumptiveDiversions!$A$4:$G$3003,7,0),"")</f>
        <v/>
      </c>
    </row>
    <row r="489" spans="5:7" x14ac:dyDescent="0.25">
      <c r="E489" s="4">
        <v>477</v>
      </c>
      <c r="F489" s="4" t="str">
        <f>IFERROR(VLOOKUP(E489,ActiveConsumptiveDiversions!$C$4:$G$3002,5,0),"")</f>
        <v>4000-070-AGR-RI</v>
      </c>
      <c r="G489" s="33" t="str">
        <f>IFERROR(VLOOKUP(E489,ActiveConsumptiveDiversions!$A$4:$G$3003,7,0),"")</f>
        <v/>
      </c>
    </row>
    <row r="490" spans="5:7" x14ac:dyDescent="0.25">
      <c r="E490" s="4">
        <v>478</v>
      </c>
      <c r="F490" s="4" t="str">
        <f>IFERROR(VLOOKUP(E490,ActiveConsumptiveDiversions!$C$4:$G$3002,5,0),"")</f>
        <v>4000-069-AGR-RI</v>
      </c>
      <c r="G490" s="33" t="str">
        <f>IFERROR(VLOOKUP(E490,ActiveConsumptiveDiversions!$A$4:$G$3003,7,0),"")</f>
        <v/>
      </c>
    </row>
    <row r="491" spans="5:7" x14ac:dyDescent="0.25">
      <c r="E491" s="4">
        <v>479</v>
      </c>
      <c r="F491" s="4" t="str">
        <f>IFERROR(VLOOKUP(E491,ActiveConsumptiveDiversions!$C$4:$G$3002,5,0),"")</f>
        <v>7300-010-IRR-GR</v>
      </c>
      <c r="G491" s="33" t="str">
        <f>IFERROR(VLOOKUP(E491,ActiveConsumptiveDiversions!$A$4:$G$3003,7,0),"")</f>
        <v/>
      </c>
    </row>
    <row r="492" spans="5:7" x14ac:dyDescent="0.25">
      <c r="E492" s="4">
        <v>480</v>
      </c>
      <c r="F492" s="4" t="str">
        <f>IFERROR(VLOOKUP(E492,ActiveConsumptiveDiversions!$C$4:$G$3002,5,0),"")</f>
        <v>7300-009-IRR-GR</v>
      </c>
      <c r="G492" s="33" t="str">
        <f>IFERROR(VLOOKUP(E492,ActiveConsumptiveDiversions!$A$4:$G$3003,7,0),"")</f>
        <v/>
      </c>
    </row>
    <row r="493" spans="5:7" x14ac:dyDescent="0.25">
      <c r="E493" s="4">
        <v>481</v>
      </c>
      <c r="F493" s="4" t="str">
        <f>IFERROR(VLOOKUP(E493,ActiveConsumptiveDiversions!$C$4:$G$3002,5,0),"")</f>
        <v>7300-008-IRR-GR</v>
      </c>
      <c r="G493" s="33" t="str">
        <f>IFERROR(VLOOKUP(E493,ActiveConsumptiveDiversions!$A$4:$G$3003,7,0),"")</f>
        <v/>
      </c>
    </row>
    <row r="494" spans="5:7" x14ac:dyDescent="0.25">
      <c r="E494" s="4">
        <v>482</v>
      </c>
      <c r="F494" s="4" t="str">
        <f>IFERROR(VLOOKUP(E494,ActiveConsumptiveDiversions!$C$4:$G$3002,5,0),"")</f>
        <v>7300-007-IRR-GR</v>
      </c>
      <c r="G494" s="33" t="str">
        <f>IFERROR(VLOOKUP(E494,ActiveConsumptiveDiversions!$A$4:$G$3003,7,0),"")</f>
        <v/>
      </c>
    </row>
    <row r="495" spans="5:7" x14ac:dyDescent="0.25">
      <c r="E495" s="4">
        <v>483</v>
      </c>
      <c r="F495" s="4" t="str">
        <f>IFERROR(VLOOKUP(E495,ActiveConsumptiveDiversions!$C$4:$G$3002,5,0),"")</f>
        <v>3108-005-PWS-GR</v>
      </c>
      <c r="G495" s="33" t="str">
        <f>IFERROR(VLOOKUP(E495,ActiveConsumptiveDiversions!$A$4:$G$3003,7,0),"")</f>
        <v/>
      </c>
    </row>
    <row r="496" spans="5:7" x14ac:dyDescent="0.25">
      <c r="E496" s="4">
        <v>484</v>
      </c>
      <c r="F496" s="4" t="str">
        <f>IFERROR(VLOOKUP(E496,ActiveConsumptiveDiversions!$C$4:$G$3002,5,0),"")</f>
        <v>3108-004-PWS-GR</v>
      </c>
      <c r="G496" s="33" t="str">
        <f>IFERROR(VLOOKUP(E496,ActiveConsumptiveDiversions!$A$4:$G$3003,7,0),"")</f>
        <v/>
      </c>
    </row>
    <row r="497" spans="5:7" x14ac:dyDescent="0.25">
      <c r="E497" s="4">
        <v>485</v>
      </c>
      <c r="F497" s="4" t="str">
        <f>IFERROR(VLOOKUP(E497,ActiveConsumptiveDiversions!$C$4:$G$3002,5,0),"")</f>
        <v>3108-003-IND-GR</v>
      </c>
      <c r="G497" s="33" t="str">
        <f>IFERROR(VLOOKUP(E497,ActiveConsumptiveDiversions!$A$4:$G$3003,7,0),"")</f>
        <v/>
      </c>
    </row>
    <row r="498" spans="5:7" x14ac:dyDescent="0.25">
      <c r="E498" s="4">
        <v>486</v>
      </c>
      <c r="F498" s="4" t="str">
        <f>IFERROR(VLOOKUP(E498,ActiveConsumptiveDiversions!$C$4:$G$3002,5,0),"")</f>
        <v>3108-002-IND-GR</v>
      </c>
      <c r="G498" s="33" t="str">
        <f>IFERROR(VLOOKUP(E498,ActiveConsumptiveDiversions!$A$4:$G$3003,7,0),"")</f>
        <v/>
      </c>
    </row>
    <row r="499" spans="5:7" x14ac:dyDescent="0.25">
      <c r="E499" s="4">
        <v>487</v>
      </c>
      <c r="F499" s="4" t="str">
        <f>IFERROR(VLOOKUP(E499,ActiveConsumptiveDiversions!$C$4:$G$3002,5,0),"")</f>
        <v>4308-008-PWS-IM</v>
      </c>
      <c r="G499" s="33" t="str">
        <f>IFERROR(VLOOKUP(E499,ActiveConsumptiveDiversions!$A$4:$G$3003,7,0),"")</f>
        <v/>
      </c>
    </row>
    <row r="500" spans="5:7" x14ac:dyDescent="0.25">
      <c r="E500" s="4">
        <v>488</v>
      </c>
      <c r="F500" s="4" t="str">
        <f>IFERROR(VLOOKUP(E500,ActiveConsumptiveDiversions!$C$4:$G$3002,5,0),"")</f>
        <v>4312-010-IRR-RI</v>
      </c>
      <c r="G500" s="33" t="str">
        <f>IFERROR(VLOOKUP(E500,ActiveConsumptiveDiversions!$A$4:$G$3003,7,0),"")</f>
        <v/>
      </c>
    </row>
    <row r="501" spans="5:7" x14ac:dyDescent="0.25">
      <c r="E501" s="4">
        <v>489</v>
      </c>
      <c r="F501" s="4" t="str">
        <f>IFERROR(VLOOKUP(E501,ActiveConsumptiveDiversions!$C$4:$G$3002,5,0),"")</f>
        <v>4312-009-IRR-RI</v>
      </c>
      <c r="G501" s="33" t="str">
        <f>IFERROR(VLOOKUP(E501,ActiveConsumptiveDiversions!$A$4:$G$3003,7,0),"")</f>
        <v/>
      </c>
    </row>
    <row r="502" spans="5:7" x14ac:dyDescent="0.25">
      <c r="E502" s="4">
        <v>490</v>
      </c>
      <c r="F502" s="4" t="str">
        <f>IFERROR(VLOOKUP(E502,ActiveConsumptiveDiversions!$C$4:$G$3002,5,0),"")</f>
        <v>6912-001-PWS-TR</v>
      </c>
      <c r="G502" s="33" t="str">
        <f>IFERROR(VLOOKUP(E502,ActiveConsumptiveDiversions!$A$4:$G$3003,7,0),"")</f>
        <v/>
      </c>
    </row>
    <row r="503" spans="5:7" x14ac:dyDescent="0.25">
      <c r="E503" s="4">
        <v>491</v>
      </c>
      <c r="F503" s="4" t="str">
        <f>IFERROR(VLOOKUP(E503,ActiveConsumptiveDiversions!$C$4:$G$3002,5,0),"")</f>
        <v>2203-002-PWS-IM</v>
      </c>
      <c r="G503" s="33" t="str">
        <f>IFERROR(VLOOKUP(E503,ActiveConsumptiveDiversions!$A$4:$G$3003,7,0),"")</f>
        <v/>
      </c>
    </row>
    <row r="504" spans="5:7" x14ac:dyDescent="0.25">
      <c r="E504" s="4">
        <v>492</v>
      </c>
      <c r="F504" s="4" t="str">
        <f>IFERROR(VLOOKUP(E504,ActiveConsumptiveDiversions!$C$4:$G$3002,5,0),"")</f>
        <v>3006-001-PWS-RI</v>
      </c>
      <c r="G504" s="33" t="str">
        <f>IFERROR(VLOOKUP(E504,ActiveConsumptiveDiversions!$A$4:$G$3003,7,0),"")</f>
        <v/>
      </c>
    </row>
    <row r="505" spans="5:7" x14ac:dyDescent="0.25">
      <c r="E505" s="4">
        <v>493</v>
      </c>
      <c r="F505" s="4" t="str">
        <f>IFERROR(VLOOKUP(E505,ActiveConsumptiveDiversions!$C$4:$G$3002,5,0),"")</f>
        <v>2203-001-PWS-IM</v>
      </c>
      <c r="G505" s="33" t="str">
        <f>IFERROR(VLOOKUP(E505,ActiveConsumptiveDiversions!$A$4:$G$3003,7,0),"")</f>
        <v/>
      </c>
    </row>
    <row r="506" spans="5:7" x14ac:dyDescent="0.25">
      <c r="E506" s="4">
        <v>494</v>
      </c>
      <c r="F506" s="4" t="str">
        <f>IFERROR(VLOOKUP(E506,ActiveConsumptiveDiversions!$C$4:$G$3002,5,0),"")</f>
        <v>2202-006-PWS-IM</v>
      </c>
      <c r="G506" s="33" t="str">
        <f>IFERROR(VLOOKUP(E506,ActiveConsumptiveDiversions!$A$4:$G$3003,7,0),"")</f>
        <v/>
      </c>
    </row>
    <row r="507" spans="5:7" x14ac:dyDescent="0.25">
      <c r="E507" s="4">
        <v>495</v>
      </c>
      <c r="F507" s="4" t="str">
        <f>IFERROR(VLOOKUP(E507,ActiveConsumptiveDiversions!$C$4:$G$3002,5,0),"")</f>
        <v>2202-005-PWS-IM</v>
      </c>
      <c r="G507" s="33" t="str">
        <f>IFERROR(VLOOKUP(E507,ActiveConsumptiveDiversions!$A$4:$G$3003,7,0),"")</f>
        <v/>
      </c>
    </row>
    <row r="508" spans="5:7" x14ac:dyDescent="0.25">
      <c r="E508" s="4">
        <v>496</v>
      </c>
      <c r="F508" s="4" t="str">
        <f>IFERROR(VLOOKUP(E508,ActiveConsumptiveDiversions!$C$4:$G$3002,5,0),"")</f>
        <v>2202-004-PWS-IM</v>
      </c>
      <c r="G508" s="33" t="str">
        <f>IFERROR(VLOOKUP(E508,ActiveConsumptiveDiversions!$A$4:$G$3003,7,0),"")</f>
        <v/>
      </c>
    </row>
    <row r="509" spans="5:7" x14ac:dyDescent="0.25">
      <c r="E509" s="4">
        <v>497</v>
      </c>
      <c r="F509" s="4" t="str">
        <f>IFERROR(VLOOKUP(E509,ActiveConsumptiveDiversions!$C$4:$G$3002,5,0),"")</f>
        <v>2202-003-PWS-IM</v>
      </c>
      <c r="G509" s="33" t="str">
        <f>IFERROR(VLOOKUP(E509,ActiveConsumptiveDiversions!$A$4:$G$3003,7,0),"")</f>
        <v/>
      </c>
    </row>
    <row r="510" spans="5:7" x14ac:dyDescent="0.25">
      <c r="E510" s="4">
        <v>498</v>
      </c>
      <c r="F510" s="4" t="str">
        <f>IFERROR(VLOOKUP(E510,ActiveConsumptiveDiversions!$C$4:$G$3002,5,0),"")</f>
        <v>2202-002-PWS-IM</v>
      </c>
      <c r="G510" s="33" t="str">
        <f>IFERROR(VLOOKUP(E510,ActiveConsumptiveDiversions!$A$4:$G$3003,7,0),"")</f>
        <v/>
      </c>
    </row>
    <row r="511" spans="5:7" x14ac:dyDescent="0.25">
      <c r="E511" s="4">
        <v>499</v>
      </c>
      <c r="F511" s="4" t="str">
        <f>IFERROR(VLOOKUP(E511,ActiveConsumptiveDiversions!$C$4:$G$3002,5,0),"")</f>
        <v>2202-001-PWS-IM</v>
      </c>
      <c r="G511" s="33" t="str">
        <f>IFERROR(VLOOKUP(E511,ActiveConsumptiveDiversions!$A$4:$G$3003,7,0),"")</f>
        <v/>
      </c>
    </row>
    <row r="512" spans="5:7" x14ac:dyDescent="0.25">
      <c r="E512" s="4">
        <v>500</v>
      </c>
      <c r="F512" s="4" t="str">
        <f>IFERROR(VLOOKUP(E512,ActiveConsumptiveDiversions!$C$4:$G$3002,5,0),"")</f>
        <v>DIVC-201711069</v>
      </c>
      <c r="G512" s="33" t="str">
        <f>IFERROR(VLOOKUP(E512,ActiveConsumptiveDiversions!$A$4:$G$3003,7,0),"")</f>
        <v/>
      </c>
    </row>
    <row r="513" spans="5:7" x14ac:dyDescent="0.25">
      <c r="E513" s="4">
        <v>501</v>
      </c>
      <c r="F513" s="4" t="str">
        <f>IFERROR(VLOOKUP(E513,ActiveConsumptiveDiversions!$C$4:$G$3002,5,0),"")</f>
        <v>4300-064-AGR-GR</v>
      </c>
      <c r="G513" s="33" t="str">
        <f>IFERROR(VLOOKUP(E513,ActiveConsumptiveDiversions!$A$4:$G$3003,7,0),"")</f>
        <v/>
      </c>
    </row>
    <row r="514" spans="5:7" x14ac:dyDescent="0.25">
      <c r="E514" s="4">
        <v>502</v>
      </c>
      <c r="F514" s="4" t="str">
        <f>IFERROR(VLOOKUP(E514,ActiveConsumptiveDiversions!$C$4:$G$3002,5,0),"")</f>
        <v>4100-028-POT-GR</v>
      </c>
      <c r="G514" s="33" t="str">
        <f>IFERROR(VLOOKUP(E514,ActiveConsumptiveDiversions!$A$4:$G$3003,7,0),"")</f>
        <v/>
      </c>
    </row>
    <row r="515" spans="5:7" x14ac:dyDescent="0.25">
      <c r="E515" s="4">
        <v>503</v>
      </c>
      <c r="F515" s="4" t="str">
        <f>IFERROR(VLOOKUP(E515,ActiveConsumptiveDiversions!$C$4:$G$3002,5,0),"")</f>
        <v>DIVC-201804350GP</v>
      </c>
      <c r="G515" s="33" t="str">
        <f>IFERROR(VLOOKUP(E515,ActiveConsumptiveDiversions!$A$4:$G$3003,7,0),"")</f>
        <v/>
      </c>
    </row>
    <row r="516" spans="5:7" x14ac:dyDescent="0.25">
      <c r="E516" s="4">
        <v>504</v>
      </c>
      <c r="F516" s="4" t="str">
        <f>IFERROR(VLOOKUP(E516,ActiveConsumptiveDiversions!$C$4:$G$3002,5,0),"")</f>
        <v>7108-001-PWS-GR</v>
      </c>
      <c r="G516" s="33" t="str">
        <f>IFERROR(VLOOKUP(E516,ActiveConsumptiveDiversions!$A$4:$G$3003,7,0),"")</f>
        <v/>
      </c>
    </row>
    <row r="517" spans="5:7" x14ac:dyDescent="0.25">
      <c r="E517" s="4">
        <v>505</v>
      </c>
      <c r="F517" s="4" t="str">
        <f>IFERROR(VLOOKUP(E517,ActiveConsumptiveDiversions!$C$4:$G$3002,5,0),"")</f>
        <v>DIVC-201705464GP</v>
      </c>
      <c r="G517" s="33" t="str">
        <f>IFERROR(VLOOKUP(E517,ActiveConsumptiveDiversions!$A$4:$G$3003,7,0),"")</f>
        <v/>
      </c>
    </row>
    <row r="518" spans="5:7" x14ac:dyDescent="0.25">
      <c r="E518" s="4">
        <v>506</v>
      </c>
      <c r="F518" s="4" t="str">
        <f>IFERROR(VLOOKUP(E518,ActiveConsumptiveDiversions!$C$4:$G$3002,5,0),"")</f>
        <v>DIVC-201703342GP</v>
      </c>
      <c r="G518" s="33" t="str">
        <f>IFERROR(VLOOKUP(E518,ActiveConsumptiveDiversions!$A$4:$G$3003,7,0),"")</f>
        <v/>
      </c>
    </row>
    <row r="519" spans="5:7" x14ac:dyDescent="0.25">
      <c r="E519" s="4">
        <v>507</v>
      </c>
      <c r="F519" s="4" t="str">
        <f>IFERROR(VLOOKUP(E519,ActiveConsumptiveDiversions!$C$4:$G$3002,5,0),"")</f>
        <v>DIVC-201702744GP</v>
      </c>
      <c r="G519" s="33" t="str">
        <f>IFERROR(VLOOKUP(E519,ActiveConsumptiveDiversions!$A$4:$G$3003,7,0),"")</f>
        <v/>
      </c>
    </row>
    <row r="520" spans="5:7" x14ac:dyDescent="0.25">
      <c r="E520" s="4">
        <v>508</v>
      </c>
      <c r="F520" s="4" t="str">
        <f>IFERROR(VLOOKUP(E520,ActiveConsumptiveDiversions!$C$4:$G$3002,5,0),"")</f>
        <v>DIVC-201701794GP</v>
      </c>
      <c r="G520" s="33" t="str">
        <f>IFERROR(VLOOKUP(E520,ActiveConsumptiveDiversions!$A$4:$G$3003,7,0),"")</f>
        <v/>
      </c>
    </row>
    <row r="521" spans="5:7" x14ac:dyDescent="0.25">
      <c r="E521" s="4">
        <v>509</v>
      </c>
      <c r="F521" s="4" t="str">
        <f>IFERROR(VLOOKUP(E521,ActiveConsumptiveDiversions!$C$4:$G$3002,5,0),"")</f>
        <v>DIVC-201615033</v>
      </c>
      <c r="G521" s="33" t="str">
        <f>IFERROR(VLOOKUP(E521,ActiveConsumptiveDiversions!$A$4:$G$3003,7,0),"")</f>
        <v/>
      </c>
    </row>
    <row r="522" spans="5:7" x14ac:dyDescent="0.25">
      <c r="E522" s="4">
        <v>510</v>
      </c>
      <c r="F522" s="4" t="str">
        <f>IFERROR(VLOOKUP(E522,ActiveConsumptiveDiversions!$C$4:$G$3002,5,0),"")</f>
        <v>7412-001-PWS-TR</v>
      </c>
      <c r="G522" s="33" t="str">
        <f>IFERROR(VLOOKUP(E522,ActiveConsumptiveDiversions!$A$4:$G$3003,7,0),"")</f>
        <v/>
      </c>
    </row>
    <row r="523" spans="5:7" x14ac:dyDescent="0.25">
      <c r="E523" s="4">
        <v>511</v>
      </c>
      <c r="F523" s="4" t="str">
        <f>IFERROR(VLOOKUP(E523,ActiveConsumptiveDiversions!$C$4:$G$3002,5,0),"")</f>
        <v>7411-006-IRR-IM</v>
      </c>
      <c r="G523" s="33" t="str">
        <f>IFERROR(VLOOKUP(E523,ActiveConsumptiveDiversions!$A$4:$G$3003,7,0),"")</f>
        <v/>
      </c>
    </row>
    <row r="524" spans="5:7" x14ac:dyDescent="0.25">
      <c r="E524" s="4">
        <v>512</v>
      </c>
      <c r="F524" s="4" t="str">
        <f>IFERROR(VLOOKUP(E524,ActiveConsumptiveDiversions!$C$4:$G$3002,5,0),"")</f>
        <v>7407-016-PWS-IM</v>
      </c>
      <c r="G524" s="33" t="str">
        <f>IFERROR(VLOOKUP(E524,ActiveConsumptiveDiversions!$A$4:$G$3003,7,0),"")</f>
        <v/>
      </c>
    </row>
    <row r="525" spans="5:7" x14ac:dyDescent="0.25">
      <c r="E525" s="4">
        <v>513</v>
      </c>
      <c r="F525" s="4" t="str">
        <f>IFERROR(VLOOKUP(E525,ActiveConsumptiveDiversions!$C$4:$G$3002,5,0),"")</f>
        <v>7407-009-IRR-IM</v>
      </c>
      <c r="G525" s="33" t="str">
        <f>IFERROR(VLOOKUP(E525,ActiveConsumptiveDiversions!$A$4:$G$3003,7,0),"")</f>
        <v/>
      </c>
    </row>
    <row r="526" spans="5:7" x14ac:dyDescent="0.25">
      <c r="E526" s="4">
        <v>514</v>
      </c>
      <c r="F526" s="4" t="str">
        <f>IFERROR(VLOOKUP(E526,ActiveConsumptiveDiversions!$C$4:$G$3002,5,0),"")</f>
        <v>7403-002-PWS-TR</v>
      </c>
      <c r="G526" s="33" t="str">
        <f>IFERROR(VLOOKUP(E526,ActiveConsumptiveDiversions!$A$4:$G$3003,7,0),"")</f>
        <v/>
      </c>
    </row>
    <row r="527" spans="5:7" x14ac:dyDescent="0.25">
      <c r="E527" s="4">
        <v>515</v>
      </c>
      <c r="F527" s="4" t="str">
        <f>IFERROR(VLOOKUP(E527,ActiveConsumptiveDiversions!$C$4:$G$3002,5,0),"")</f>
        <v>7402-005-IRR-GR</v>
      </c>
      <c r="G527" s="33" t="str">
        <f>IFERROR(VLOOKUP(E527,ActiveConsumptiveDiversions!$A$4:$G$3003,7,0),"")</f>
        <v/>
      </c>
    </row>
    <row r="528" spans="5:7" x14ac:dyDescent="0.25">
      <c r="E528" s="4">
        <v>516</v>
      </c>
      <c r="F528" s="4" t="str">
        <f>IFERROR(VLOOKUP(E528,ActiveConsumptiveDiversions!$C$4:$G$3002,5,0),"")</f>
        <v>6916-001-PWS-TR</v>
      </c>
      <c r="G528" s="33" t="str">
        <f>IFERROR(VLOOKUP(E528,ActiveConsumptiveDiversions!$A$4:$G$3003,7,0),"")</f>
        <v/>
      </c>
    </row>
    <row r="529" spans="5:7" x14ac:dyDescent="0.25">
      <c r="E529" s="4">
        <v>517</v>
      </c>
      <c r="F529" s="4" t="str">
        <f>IFERROR(VLOOKUP(E529,ActiveConsumptiveDiversions!$C$4:$G$3002,5,0),"")</f>
        <v>6912-007-IRR-IM</v>
      </c>
      <c r="G529" s="33" t="str">
        <f>IFERROR(VLOOKUP(E529,ActiveConsumptiveDiversions!$A$4:$G$3003,7,0),"")</f>
        <v/>
      </c>
    </row>
    <row r="530" spans="5:7" x14ac:dyDescent="0.25">
      <c r="E530" s="4">
        <v>518</v>
      </c>
      <c r="F530" s="4" t="str">
        <f>IFERROR(VLOOKUP(E530,ActiveConsumptiveDiversions!$C$4:$G$3002,5,0),"")</f>
        <v>6905-001-REC-RI</v>
      </c>
      <c r="G530" s="33" t="str">
        <f>IFERROR(VLOOKUP(E530,ActiveConsumptiveDiversions!$A$4:$G$3003,7,0),"")</f>
        <v/>
      </c>
    </row>
    <row r="531" spans="5:7" x14ac:dyDescent="0.25">
      <c r="E531" s="4">
        <v>519</v>
      </c>
      <c r="F531" s="4" t="str">
        <f>IFERROR(VLOOKUP(E531,ActiveConsumptiveDiversions!$C$4:$G$3002,5,0),"")</f>
        <v>6900-001-PWS-TR</v>
      </c>
      <c r="G531" s="33" t="str">
        <f>IFERROR(VLOOKUP(E531,ActiveConsumptiveDiversions!$A$4:$G$3003,7,0),"")</f>
        <v/>
      </c>
    </row>
    <row r="532" spans="5:7" x14ac:dyDescent="0.25">
      <c r="E532" s="4">
        <v>520</v>
      </c>
      <c r="F532" s="4" t="str">
        <f>IFERROR(VLOOKUP(E532,ActiveConsumptiveDiversions!$C$4:$G$3002,5,0),"")</f>
        <v>6806-003-PWS-GR</v>
      </c>
      <c r="G532" s="33" t="str">
        <f>IFERROR(VLOOKUP(E532,ActiveConsumptiveDiversions!$A$4:$G$3003,7,0),"")</f>
        <v/>
      </c>
    </row>
    <row r="533" spans="5:7" x14ac:dyDescent="0.25">
      <c r="E533" s="4">
        <v>521</v>
      </c>
      <c r="F533" s="4" t="str">
        <f>IFERROR(VLOOKUP(E533,ActiveConsumptiveDiversions!$C$4:$G$3002,5,0),"")</f>
        <v>6705-003-PWS-GR</v>
      </c>
      <c r="G533" s="33" t="str">
        <f>IFERROR(VLOOKUP(E533,ActiveConsumptiveDiversions!$A$4:$G$3003,7,0),"")</f>
        <v/>
      </c>
    </row>
    <row r="534" spans="5:7" x14ac:dyDescent="0.25">
      <c r="E534" s="4">
        <v>522</v>
      </c>
      <c r="F534" s="4" t="str">
        <f>IFERROR(VLOOKUP(E534,ActiveConsumptiveDiversions!$C$4:$G$3002,5,0),"")</f>
        <v>6402-004-REC-IM</v>
      </c>
      <c r="G534" s="33" t="str">
        <f>IFERROR(VLOOKUP(E534,ActiveConsumptiveDiversions!$A$4:$G$3003,7,0),"")</f>
        <v/>
      </c>
    </row>
    <row r="535" spans="5:7" x14ac:dyDescent="0.25">
      <c r="E535" s="4">
        <v>523</v>
      </c>
      <c r="F535" s="4" t="str">
        <f>IFERROR(VLOOKUP(E535,ActiveConsumptiveDiversions!$C$4:$G$3002,5,0),"")</f>
        <v>6100-004-PWS-GR</v>
      </c>
      <c r="G535" s="33" t="str">
        <f>IFERROR(VLOOKUP(E535,ActiveConsumptiveDiversions!$A$4:$G$3003,7,0),"")</f>
        <v/>
      </c>
    </row>
    <row r="536" spans="5:7" x14ac:dyDescent="0.25">
      <c r="E536" s="4">
        <v>524</v>
      </c>
      <c r="F536" s="4" t="str">
        <f>IFERROR(VLOOKUP(E536,ActiveConsumptiveDiversions!$C$4:$G$3002,5,0),"")</f>
        <v>5112-004-PWS-IM</v>
      </c>
      <c r="G536" s="33" t="str">
        <f>IFERROR(VLOOKUP(E536,ActiveConsumptiveDiversions!$A$4:$G$3003,7,0),"")</f>
        <v/>
      </c>
    </row>
    <row r="537" spans="5:7" x14ac:dyDescent="0.25">
      <c r="E537" s="4">
        <v>525</v>
      </c>
      <c r="F537" s="4" t="str">
        <f>IFERROR(VLOOKUP(E537,ActiveConsumptiveDiversions!$C$4:$G$3002,5,0),"")</f>
        <v>5110-001-PWS-GR</v>
      </c>
      <c r="G537" s="33" t="str">
        <f>IFERROR(VLOOKUP(E537,ActiveConsumptiveDiversions!$A$4:$G$3003,7,0),"")</f>
        <v/>
      </c>
    </row>
    <row r="538" spans="5:7" x14ac:dyDescent="0.25">
      <c r="E538" s="4">
        <v>526</v>
      </c>
      <c r="F538" s="4" t="str">
        <f>IFERROR(VLOOKUP(E538,ActiveConsumptiveDiversions!$C$4:$G$3002,5,0),"")</f>
        <v>5101-001-PWS-GR</v>
      </c>
      <c r="G538" s="33" t="str">
        <f>IFERROR(VLOOKUP(E538,ActiveConsumptiveDiversions!$A$4:$G$3003,7,0),"")</f>
        <v/>
      </c>
    </row>
    <row r="539" spans="5:7" x14ac:dyDescent="0.25">
      <c r="E539" s="4">
        <v>527</v>
      </c>
      <c r="F539" s="4" t="str">
        <f>IFERROR(VLOOKUP(E539,ActiveConsumptiveDiversions!$C$4:$G$3002,5,0),"")</f>
        <v>4707-021-IRR-IM</v>
      </c>
      <c r="G539" s="33" t="str">
        <f>IFERROR(VLOOKUP(E539,ActiveConsumptiveDiversions!$A$4:$G$3003,7,0),"")</f>
        <v/>
      </c>
    </row>
    <row r="540" spans="5:7" x14ac:dyDescent="0.25">
      <c r="E540" s="4">
        <v>528</v>
      </c>
      <c r="F540" s="4" t="str">
        <f>IFERROR(VLOOKUP(E540,ActiveConsumptiveDiversions!$C$4:$G$3002,5,0),"")</f>
        <v>4707-015-IRR-IM</v>
      </c>
      <c r="G540" s="33" t="str">
        <f>IFERROR(VLOOKUP(E540,ActiveConsumptiveDiversions!$A$4:$G$3003,7,0),"")</f>
        <v/>
      </c>
    </row>
    <row r="541" spans="5:7" x14ac:dyDescent="0.25">
      <c r="E541" s="4">
        <v>529</v>
      </c>
      <c r="F541" s="4" t="str">
        <f>IFERROR(VLOOKUP(E541,ActiveConsumptiveDiversions!$C$4:$G$3002,5,0),"")</f>
        <v>4601-004-PWS-GR</v>
      </c>
      <c r="G541" s="33" t="str">
        <f>IFERROR(VLOOKUP(E541,ActiveConsumptiveDiversions!$A$4:$G$3003,7,0),"")</f>
        <v/>
      </c>
    </row>
    <row r="542" spans="5:7" x14ac:dyDescent="0.25">
      <c r="E542" s="4">
        <v>530</v>
      </c>
      <c r="F542" s="4" t="str">
        <f>IFERROR(VLOOKUP(E542,ActiveConsumptiveDiversions!$C$4:$G$3002,5,0),"")</f>
        <v>4500-010-PWS-TR</v>
      </c>
      <c r="G542" s="33" t="str">
        <f>IFERROR(VLOOKUP(E542,ActiveConsumptiveDiversions!$A$4:$G$3003,7,0),"")</f>
        <v/>
      </c>
    </row>
    <row r="543" spans="5:7" x14ac:dyDescent="0.25">
      <c r="E543" s="4">
        <v>531</v>
      </c>
      <c r="F543" s="4" t="str">
        <f>IFERROR(VLOOKUP(E543,ActiveConsumptiveDiversions!$C$4:$G$3002,5,0),"")</f>
        <v>4500-001-PWS-TR</v>
      </c>
      <c r="G543" s="33" t="str">
        <f>IFERROR(VLOOKUP(E543,ActiveConsumptiveDiversions!$A$4:$G$3003,7,0),"")</f>
        <v/>
      </c>
    </row>
    <row r="544" spans="5:7" x14ac:dyDescent="0.25">
      <c r="E544" s="4">
        <v>532</v>
      </c>
      <c r="F544" s="4" t="str">
        <f>IFERROR(VLOOKUP(E544,ActiveConsumptiveDiversions!$C$4:$G$3002,5,0),"")</f>
        <v>4403-026-STO-RI</v>
      </c>
      <c r="G544" s="33" t="str">
        <f>IFERROR(VLOOKUP(E544,ActiveConsumptiveDiversions!$A$4:$G$3003,7,0),"")</f>
        <v/>
      </c>
    </row>
    <row r="545" spans="5:7" x14ac:dyDescent="0.25">
      <c r="E545" s="4">
        <v>533</v>
      </c>
      <c r="F545" s="4" t="str">
        <f>IFERROR(VLOOKUP(E545,ActiveConsumptiveDiversions!$C$4:$G$3002,5,0),"")</f>
        <v>4400-002-STO-RI</v>
      </c>
      <c r="G545" s="33" t="str">
        <f>IFERROR(VLOOKUP(E545,ActiveConsumptiveDiversions!$A$4:$G$3003,7,0),"")</f>
        <v/>
      </c>
    </row>
    <row r="546" spans="5:7" x14ac:dyDescent="0.25">
      <c r="E546" s="4">
        <v>534</v>
      </c>
      <c r="F546" s="4" t="str">
        <f>IFERROR(VLOOKUP(E546,ActiveConsumptiveDiversions!$C$4:$G$3002,5,0),"")</f>
        <v>4315-003-PWS-GR</v>
      </c>
      <c r="G546" s="33" t="str">
        <f>IFERROR(VLOOKUP(E546,ActiveConsumptiveDiversions!$A$4:$G$3003,7,0),"")</f>
        <v/>
      </c>
    </row>
    <row r="547" spans="5:7" x14ac:dyDescent="0.25">
      <c r="E547" s="4">
        <v>535</v>
      </c>
      <c r="F547" s="4" t="str">
        <f>IFERROR(VLOOKUP(E547,ActiveConsumptiveDiversions!$C$4:$G$3002,5,0),"")</f>
        <v>4314-003-PWS-GR</v>
      </c>
      <c r="G547" s="33" t="str">
        <f>IFERROR(VLOOKUP(E547,ActiveConsumptiveDiversions!$A$4:$G$3003,7,0),"")</f>
        <v/>
      </c>
    </row>
    <row r="548" spans="5:7" x14ac:dyDescent="0.25">
      <c r="E548" s="4">
        <v>536</v>
      </c>
      <c r="F548" s="4" t="str">
        <f>IFERROR(VLOOKUP(E548,ActiveConsumptiveDiversions!$C$4:$G$3002,5,0),"")</f>
        <v>4308-006-PWS-IM</v>
      </c>
      <c r="G548" s="33" t="str">
        <f>IFERROR(VLOOKUP(E548,ActiveConsumptiveDiversions!$A$4:$G$3003,7,0),"")</f>
        <v/>
      </c>
    </row>
    <row r="549" spans="5:7" x14ac:dyDescent="0.25">
      <c r="E549" s="4">
        <v>537</v>
      </c>
      <c r="F549" s="4" t="str">
        <f>IFERROR(VLOOKUP(E549,ActiveConsumptiveDiversions!$C$4:$G$3002,5,0),"")</f>
        <v>4200-036-AGR-RI</v>
      </c>
      <c r="G549" s="33" t="str">
        <f>IFERROR(VLOOKUP(E549,ActiveConsumptiveDiversions!$A$4:$G$3003,7,0),"")</f>
        <v/>
      </c>
    </row>
    <row r="550" spans="5:7" x14ac:dyDescent="0.25">
      <c r="E550" s="4">
        <v>538</v>
      </c>
      <c r="F550" s="4" t="str">
        <f>IFERROR(VLOOKUP(E550,ActiveConsumptiveDiversions!$C$4:$G$3002,5,0),"")</f>
        <v>4200-022-PWS-GR</v>
      </c>
      <c r="G550" s="33" t="str">
        <f>IFERROR(VLOOKUP(E550,ActiveConsumptiveDiversions!$A$4:$G$3003,7,0),"")</f>
        <v/>
      </c>
    </row>
    <row r="551" spans="5:7" x14ac:dyDescent="0.25">
      <c r="E551" s="4">
        <v>539</v>
      </c>
      <c r="F551" s="4" t="str">
        <f>IFERROR(VLOOKUP(E551,ActiveConsumptiveDiversions!$C$4:$G$3002,5,0),"")</f>
        <v>4008-004-IRR-GR</v>
      </c>
      <c r="G551" s="33" t="str">
        <f>IFERROR(VLOOKUP(E551,ActiveConsumptiveDiversions!$A$4:$G$3003,7,0),"")</f>
        <v/>
      </c>
    </row>
    <row r="552" spans="5:7" x14ac:dyDescent="0.25">
      <c r="E552" s="4">
        <v>540</v>
      </c>
      <c r="F552" s="4" t="str">
        <f>IFERROR(VLOOKUP(E552,ActiveConsumptiveDiversions!$C$4:$G$3002,5,0),"")</f>
        <v>4006-004-AGR-IM</v>
      </c>
      <c r="G552" s="33" t="str">
        <f>IFERROR(VLOOKUP(E552,ActiveConsumptiveDiversions!$A$4:$G$3003,7,0),"")</f>
        <v/>
      </c>
    </row>
    <row r="553" spans="5:7" x14ac:dyDescent="0.25">
      <c r="E553" s="4">
        <v>541</v>
      </c>
      <c r="F553" s="4" t="str">
        <f>IFERROR(VLOOKUP(E553,ActiveConsumptiveDiversions!$C$4:$G$3002,5,0),"")</f>
        <v>4000-096-PWS-TR</v>
      </c>
      <c r="G553" s="33" t="str">
        <f>IFERROR(VLOOKUP(E553,ActiveConsumptiveDiversions!$A$4:$G$3003,7,0),"")</f>
        <v/>
      </c>
    </row>
    <row r="554" spans="5:7" x14ac:dyDescent="0.25">
      <c r="E554" s="4">
        <v>542</v>
      </c>
      <c r="F554" s="4" t="str">
        <f>IFERROR(VLOOKUP(E554,ActiveConsumptiveDiversions!$C$4:$G$3002,5,0),"")</f>
        <v>4000-103-PWR-GR</v>
      </c>
      <c r="G554" s="33" t="str">
        <f>IFERROR(VLOOKUP(E554,ActiveConsumptiveDiversions!$A$4:$G$3003,7,0),"")</f>
        <v/>
      </c>
    </row>
    <row r="555" spans="5:7" x14ac:dyDescent="0.25">
      <c r="E555" s="4">
        <v>543</v>
      </c>
      <c r="F555" s="4" t="str">
        <f>IFERROR(VLOOKUP(E555,ActiveConsumptiveDiversions!$C$4:$G$3002,5,0),"")</f>
        <v>4000-051-AGR-GR</v>
      </c>
      <c r="G555" s="33" t="str">
        <f>IFERROR(VLOOKUP(E555,ActiveConsumptiveDiversions!$A$4:$G$3003,7,0),"")</f>
        <v/>
      </c>
    </row>
    <row r="556" spans="5:7" x14ac:dyDescent="0.25">
      <c r="E556" s="4">
        <v>544</v>
      </c>
      <c r="F556" s="4" t="str">
        <f>IFERROR(VLOOKUP(E556,ActiveConsumptiveDiversions!$C$4:$G$3002,5,0),"")</f>
        <v>4000-049-AGR-GR</v>
      </c>
      <c r="G556" s="33" t="str">
        <f>IFERROR(VLOOKUP(E556,ActiveConsumptiveDiversions!$A$4:$G$3003,7,0),"")</f>
        <v/>
      </c>
    </row>
    <row r="557" spans="5:7" x14ac:dyDescent="0.25">
      <c r="E557" s="4">
        <v>545</v>
      </c>
      <c r="F557" s="4" t="str">
        <f>IFERROR(VLOOKUP(E557,ActiveConsumptiveDiversions!$C$4:$G$3002,5,0),"")</f>
        <v>4000-048-AGR-GR</v>
      </c>
      <c r="G557" s="33" t="str">
        <f>IFERROR(VLOOKUP(E557,ActiveConsumptiveDiversions!$A$4:$G$3003,7,0),"")</f>
        <v/>
      </c>
    </row>
    <row r="558" spans="5:7" x14ac:dyDescent="0.25">
      <c r="E558" s="4">
        <v>546</v>
      </c>
      <c r="F558" s="4" t="str">
        <f>IFERROR(VLOOKUP(E558,ActiveConsumptiveDiversions!$C$4:$G$3002,5,0),"")</f>
        <v>4000-007-IND-GR</v>
      </c>
      <c r="G558" s="33" t="str">
        <f>IFERROR(VLOOKUP(E558,ActiveConsumptiveDiversions!$A$4:$G$3003,7,0),"")</f>
        <v/>
      </c>
    </row>
    <row r="559" spans="5:7" x14ac:dyDescent="0.25">
      <c r="E559" s="4">
        <v>547</v>
      </c>
      <c r="F559" s="4" t="str">
        <f>IFERROR(VLOOKUP(E559,ActiveConsumptiveDiversions!$C$4:$G$3002,5,0),"")</f>
        <v>4000-010-IND-GR</v>
      </c>
      <c r="G559" s="33" t="str">
        <f>IFERROR(VLOOKUP(E559,ActiveConsumptiveDiversions!$A$4:$G$3003,7,0),"")</f>
        <v/>
      </c>
    </row>
    <row r="560" spans="5:7" x14ac:dyDescent="0.25">
      <c r="E560" s="4">
        <v>548</v>
      </c>
      <c r="F560" s="4" t="str">
        <f>IFERROR(VLOOKUP(E560,ActiveConsumptiveDiversions!$C$4:$G$3002,5,0),"")</f>
        <v>3902-002-REC-IM</v>
      </c>
      <c r="G560" s="33" t="str">
        <f>IFERROR(VLOOKUP(E560,ActiveConsumptiveDiversions!$A$4:$G$3003,7,0),"")</f>
        <v/>
      </c>
    </row>
    <row r="561" spans="5:7" x14ac:dyDescent="0.25">
      <c r="E561" s="4">
        <v>549</v>
      </c>
      <c r="F561" s="4" t="str">
        <f>IFERROR(VLOOKUP(E561,ActiveConsumptiveDiversions!$C$4:$G$3002,5,0),"")</f>
        <v>3900-001-PWS-IM</v>
      </c>
      <c r="G561" s="33" t="str">
        <f>IFERROR(VLOOKUP(E561,ActiveConsumptiveDiversions!$A$4:$G$3003,7,0),"")</f>
        <v/>
      </c>
    </row>
    <row r="562" spans="5:7" x14ac:dyDescent="0.25">
      <c r="E562" s="4">
        <v>550</v>
      </c>
      <c r="F562" s="4" t="str">
        <f>IFERROR(VLOOKUP(E562,ActiveConsumptiveDiversions!$C$4:$G$3002,5,0),"")</f>
        <v>3106-006-AGR-IM</v>
      </c>
      <c r="G562" s="33" t="str">
        <f>IFERROR(VLOOKUP(E562,ActiveConsumptiveDiversions!$A$4:$G$3003,7,0),"")</f>
        <v/>
      </c>
    </row>
    <row r="563" spans="5:7" x14ac:dyDescent="0.25">
      <c r="E563" s="4">
        <v>551</v>
      </c>
      <c r="F563" s="4" t="str">
        <f>IFERROR(VLOOKUP(E563,ActiveConsumptiveDiversions!$C$4:$G$3002,5,0),"")</f>
        <v>3106-003-HYD-RI</v>
      </c>
      <c r="G563" s="33" t="str">
        <f>IFERROR(VLOOKUP(E563,ActiveConsumptiveDiversions!$A$4:$G$3003,7,0),"")</f>
        <v/>
      </c>
    </row>
    <row r="564" spans="5:7" x14ac:dyDescent="0.25">
      <c r="E564" s="4">
        <v>552</v>
      </c>
      <c r="F564" s="4" t="str">
        <f>IFERROR(VLOOKUP(E564,ActiveConsumptiveDiversions!$C$4:$G$3002,5,0),"")</f>
        <v>3000-009-PWS-GR</v>
      </c>
      <c r="G564" s="33" t="str">
        <f>IFERROR(VLOOKUP(E564,ActiveConsumptiveDiversions!$A$4:$G$3003,7,0),"")</f>
        <v/>
      </c>
    </row>
    <row r="565" spans="5:7" x14ac:dyDescent="0.25">
      <c r="E565" s="4">
        <v>553</v>
      </c>
      <c r="F565" s="4" t="str">
        <f>IFERROR(VLOOKUP(E565,ActiveConsumptiveDiversions!$C$4:$G$3002,5,0),"")</f>
        <v>2000-015-PWS-GR</v>
      </c>
      <c r="G565" s="33" t="str">
        <f>IFERROR(VLOOKUP(E565,ActiveConsumptiveDiversions!$A$4:$G$3003,7,0),"")</f>
        <v/>
      </c>
    </row>
    <row r="566" spans="5:7" x14ac:dyDescent="0.25">
      <c r="E566" s="4">
        <v>554</v>
      </c>
      <c r="F566" s="4" t="str">
        <f>IFERROR(VLOOKUP(E566,ActiveConsumptiveDiversions!$C$4:$G$3002,5,0),"")</f>
        <v>DIV-200501397</v>
      </c>
      <c r="G566" s="33" t="str">
        <f>IFERROR(VLOOKUP(E566,ActiveConsumptiveDiversions!$A$4:$G$3003,7,0),"")</f>
        <v/>
      </c>
    </row>
    <row r="567" spans="5:7" x14ac:dyDescent="0.25">
      <c r="E567" s="4">
        <v>555</v>
      </c>
      <c r="F567" s="4" t="str">
        <f>IFERROR(VLOOKUP(E567,ActiveConsumptiveDiversions!$C$4:$G$3002,5,0),"")</f>
        <v>DIV-200401858</v>
      </c>
      <c r="G567" s="33" t="str">
        <f>IFERROR(VLOOKUP(E567,ActiveConsumptiveDiversions!$A$4:$G$3003,7,0),"")</f>
        <v/>
      </c>
    </row>
    <row r="568" spans="5:7" x14ac:dyDescent="0.25">
      <c r="E568" s="4">
        <v>556</v>
      </c>
      <c r="F568" s="4" t="str">
        <f>IFERROR(VLOOKUP(E568,ActiveConsumptiveDiversions!$C$4:$G$3002,5,0),"")</f>
        <v>DIV-201204539</v>
      </c>
      <c r="G568" s="33" t="str">
        <f>IFERROR(VLOOKUP(E568,ActiveConsumptiveDiversions!$A$4:$G$3003,7,0),"")</f>
        <v/>
      </c>
    </row>
    <row r="569" spans="5:7" x14ac:dyDescent="0.25">
      <c r="E569" s="4">
        <v>557</v>
      </c>
      <c r="F569" s="4" t="str">
        <f>IFERROR(VLOOKUP(E569,ActiveConsumptiveDiversions!$C$4:$G$3002,5,0),"")</f>
        <v>DIVC-201614110</v>
      </c>
      <c r="G569" s="33" t="str">
        <f>IFERROR(VLOOKUP(E569,ActiveConsumptiveDiversions!$A$4:$G$3003,7,0),"")</f>
        <v/>
      </c>
    </row>
    <row r="570" spans="5:7" x14ac:dyDescent="0.25">
      <c r="E570" s="4">
        <v>558</v>
      </c>
      <c r="F570" s="4" t="str">
        <f>IFERROR(VLOOKUP(E570,ActiveConsumptiveDiversions!$C$4:$G$3002,5,0),"")</f>
        <v>DIV-201605477</v>
      </c>
      <c r="G570" s="33" t="str">
        <f>IFERROR(VLOOKUP(E570,ActiveConsumptiveDiversions!$A$4:$G$3003,7,0),"")</f>
        <v/>
      </c>
    </row>
    <row r="571" spans="5:7" x14ac:dyDescent="0.25">
      <c r="E571" s="4">
        <v>559</v>
      </c>
      <c r="F571" s="4" t="str">
        <f>IFERROR(VLOOKUP(E571,ActiveConsumptiveDiversions!$C$4:$G$3002,5,0),"")</f>
        <v>DIV-201401454</v>
      </c>
      <c r="G571" s="33" t="str">
        <f>IFERROR(VLOOKUP(E571,ActiveConsumptiveDiversions!$A$4:$G$3003,7,0),"")</f>
        <v/>
      </c>
    </row>
    <row r="572" spans="5:7" x14ac:dyDescent="0.25">
      <c r="E572" s="4">
        <v>560</v>
      </c>
      <c r="F572" s="4" t="str">
        <f>IFERROR(VLOOKUP(E572,ActiveConsumptiveDiversions!$C$4:$G$3002,5,0),"")</f>
        <v>DIV-201303637</v>
      </c>
      <c r="G572" s="33" t="str">
        <f>IFERROR(VLOOKUP(E572,ActiveConsumptiveDiversions!$A$4:$G$3003,7,0),"")</f>
        <v/>
      </c>
    </row>
    <row r="573" spans="5:7" x14ac:dyDescent="0.25">
      <c r="E573" s="4">
        <v>561</v>
      </c>
      <c r="F573" s="4" t="str">
        <f>IFERROR(VLOOKUP(E573,ActiveConsumptiveDiversions!$C$4:$G$3002,5,0),"")</f>
        <v>DIV-201301180</v>
      </c>
      <c r="G573" s="33" t="str">
        <f>IFERROR(VLOOKUP(E573,ActiveConsumptiveDiversions!$A$4:$G$3003,7,0),"")</f>
        <v/>
      </c>
    </row>
    <row r="574" spans="5:7" x14ac:dyDescent="0.25">
      <c r="E574" s="4">
        <v>562</v>
      </c>
      <c r="F574" s="4" t="str">
        <f>IFERROR(VLOOKUP(E574,ActiveConsumptiveDiversions!$C$4:$G$3002,5,0),"")</f>
        <v>DIV-201301129</v>
      </c>
      <c r="G574" s="33" t="str">
        <f>IFERROR(VLOOKUP(E574,ActiveConsumptiveDiversions!$A$4:$G$3003,7,0),"")</f>
        <v/>
      </c>
    </row>
    <row r="575" spans="5:7" x14ac:dyDescent="0.25">
      <c r="E575" s="4">
        <v>563</v>
      </c>
      <c r="F575" s="4" t="str">
        <f>IFERROR(VLOOKUP(E575,ActiveConsumptiveDiversions!$C$4:$G$3002,5,0),"")</f>
        <v>DIV-200901075</v>
      </c>
      <c r="G575" s="33" t="str">
        <f>IFERROR(VLOOKUP(E575,ActiveConsumptiveDiversions!$A$4:$G$3003,7,0),"")</f>
        <v/>
      </c>
    </row>
    <row r="576" spans="5:7" x14ac:dyDescent="0.25">
      <c r="E576" s="4">
        <v>564</v>
      </c>
      <c r="F576" s="4" t="str">
        <f>IFERROR(VLOOKUP(E576,ActiveConsumptiveDiversions!$C$4:$G$3002,5,0),"")</f>
        <v>DIV-200801837</v>
      </c>
      <c r="G576" s="33" t="str">
        <f>IFERROR(VLOOKUP(E576,ActiveConsumptiveDiversions!$A$4:$G$3003,7,0),"")</f>
        <v/>
      </c>
    </row>
    <row r="577" spans="5:7" x14ac:dyDescent="0.25">
      <c r="E577" s="4">
        <v>565</v>
      </c>
      <c r="F577" s="4" t="str">
        <f>IFERROR(VLOOKUP(E577,ActiveConsumptiveDiversions!$C$4:$G$3002,5,0),"")</f>
        <v>DIV-200801731</v>
      </c>
      <c r="G577" s="33" t="str">
        <f>IFERROR(VLOOKUP(E577,ActiveConsumptiveDiversions!$A$4:$G$3003,7,0),"")</f>
        <v/>
      </c>
    </row>
    <row r="578" spans="5:7" x14ac:dyDescent="0.25">
      <c r="E578" s="4">
        <v>566</v>
      </c>
      <c r="F578" s="4" t="str">
        <f>IFERROR(VLOOKUP(E578,ActiveConsumptiveDiversions!$C$4:$G$3002,5,0),"")</f>
        <v>DIV-200702811</v>
      </c>
      <c r="G578" s="33" t="str">
        <f>IFERROR(VLOOKUP(E578,ActiveConsumptiveDiversions!$A$4:$G$3003,7,0),"")</f>
        <v/>
      </c>
    </row>
    <row r="579" spans="5:7" x14ac:dyDescent="0.25">
      <c r="E579" s="4">
        <v>567</v>
      </c>
      <c r="F579" s="4" t="str">
        <f>IFERROR(VLOOKUP(E579,ActiveConsumptiveDiversions!$C$4:$G$3002,5,0),"")</f>
        <v>DIV-200702687</v>
      </c>
      <c r="G579" s="33" t="str">
        <f>IFERROR(VLOOKUP(E579,ActiveConsumptiveDiversions!$A$4:$G$3003,7,0),"")</f>
        <v/>
      </c>
    </row>
    <row r="580" spans="5:7" x14ac:dyDescent="0.25">
      <c r="E580" s="4">
        <v>568</v>
      </c>
      <c r="F580" s="4" t="str">
        <f>IFERROR(VLOOKUP(E580,ActiveConsumptiveDiversions!$C$4:$G$3002,5,0),"")</f>
        <v>DIV-200702534</v>
      </c>
      <c r="G580" s="33" t="str">
        <f>IFERROR(VLOOKUP(E580,ActiveConsumptiveDiversions!$A$4:$G$3003,7,0),"")</f>
        <v/>
      </c>
    </row>
    <row r="581" spans="5:7" x14ac:dyDescent="0.25">
      <c r="E581" s="4">
        <v>569</v>
      </c>
      <c r="F581" s="4" t="str">
        <f>IFERROR(VLOOKUP(E581,ActiveConsumptiveDiversions!$C$4:$G$3002,5,0),"")</f>
        <v>DIV-200702102</v>
      </c>
      <c r="G581" s="33" t="str">
        <f>IFERROR(VLOOKUP(E581,ActiveConsumptiveDiversions!$A$4:$G$3003,7,0),"")</f>
        <v/>
      </c>
    </row>
    <row r="582" spans="5:7" x14ac:dyDescent="0.25">
      <c r="E582" s="4">
        <v>570</v>
      </c>
      <c r="F582" s="4" t="str">
        <f>IFERROR(VLOOKUP(E582,ActiveConsumptiveDiversions!$C$4:$G$3002,5,0),"")</f>
        <v>DIV-200702013</v>
      </c>
      <c r="G582" s="33" t="str">
        <f>IFERROR(VLOOKUP(E582,ActiveConsumptiveDiversions!$A$4:$G$3003,7,0),"")</f>
        <v/>
      </c>
    </row>
    <row r="583" spans="5:7" x14ac:dyDescent="0.25">
      <c r="E583" s="4">
        <v>571</v>
      </c>
      <c r="F583" s="4" t="str">
        <f>IFERROR(VLOOKUP(E583,ActiveConsumptiveDiversions!$C$4:$G$3002,5,0),"")</f>
        <v>DIV-200603081</v>
      </c>
      <c r="G583" s="33" t="str">
        <f>IFERROR(VLOOKUP(E583,ActiveConsumptiveDiversions!$A$4:$G$3003,7,0),"")</f>
        <v/>
      </c>
    </row>
    <row r="584" spans="5:7" x14ac:dyDescent="0.25">
      <c r="E584" s="4">
        <v>572</v>
      </c>
      <c r="F584" s="4" t="str">
        <f>IFERROR(VLOOKUP(E584,ActiveConsumptiveDiversions!$C$4:$G$3002,5,0),"")</f>
        <v>DIV-200602901</v>
      </c>
      <c r="G584" s="33" t="str">
        <f>IFERROR(VLOOKUP(E584,ActiveConsumptiveDiversions!$A$4:$G$3003,7,0),"")</f>
        <v/>
      </c>
    </row>
    <row r="585" spans="5:7" x14ac:dyDescent="0.25">
      <c r="E585" s="4">
        <v>573</v>
      </c>
      <c r="F585" s="4" t="str">
        <f>IFERROR(VLOOKUP(E585,ActiveConsumptiveDiversions!$C$4:$G$3002,5,0),"")</f>
        <v>DIV-200602062</v>
      </c>
      <c r="G585" s="33" t="str">
        <f>IFERROR(VLOOKUP(E585,ActiveConsumptiveDiversions!$A$4:$G$3003,7,0),"")</f>
        <v/>
      </c>
    </row>
    <row r="586" spans="5:7" x14ac:dyDescent="0.25">
      <c r="E586" s="4">
        <v>574</v>
      </c>
      <c r="F586" s="4" t="str">
        <f>IFERROR(VLOOKUP(E586,ActiveConsumptiveDiversions!$C$4:$G$3002,5,0),"")</f>
        <v>DIV-200600943</v>
      </c>
      <c r="G586" s="33" t="str">
        <f>IFERROR(VLOOKUP(E586,ActiveConsumptiveDiversions!$A$4:$G$3003,7,0),"")</f>
        <v/>
      </c>
    </row>
    <row r="587" spans="5:7" x14ac:dyDescent="0.25">
      <c r="E587" s="4">
        <v>575</v>
      </c>
      <c r="F587" s="4" t="str">
        <f>IFERROR(VLOOKUP(E587,ActiveConsumptiveDiversions!$C$4:$G$3002,5,0),"")</f>
        <v>DIV-200600254</v>
      </c>
      <c r="G587" s="33" t="str">
        <f>IFERROR(VLOOKUP(E587,ActiveConsumptiveDiversions!$A$4:$G$3003,7,0),"")</f>
        <v/>
      </c>
    </row>
    <row r="588" spans="5:7" x14ac:dyDescent="0.25">
      <c r="E588" s="4">
        <v>576</v>
      </c>
      <c r="F588" s="4" t="str">
        <f>IFERROR(VLOOKUP(E588,ActiveConsumptiveDiversions!$C$4:$G$3002,5,0),"")</f>
        <v>DIV-200600128</v>
      </c>
      <c r="G588" s="33" t="str">
        <f>IFERROR(VLOOKUP(E588,ActiveConsumptiveDiversions!$A$4:$G$3003,7,0),"")</f>
        <v/>
      </c>
    </row>
    <row r="589" spans="5:7" x14ac:dyDescent="0.25">
      <c r="E589" s="4">
        <v>577</v>
      </c>
      <c r="F589" s="4" t="str">
        <f>IFERROR(VLOOKUP(E589,ActiveConsumptiveDiversions!$C$4:$G$3002,5,0),"")</f>
        <v>DIV-200502267</v>
      </c>
      <c r="G589" s="33" t="str">
        <f>IFERROR(VLOOKUP(E589,ActiveConsumptiveDiversions!$A$4:$G$3003,7,0),"")</f>
        <v/>
      </c>
    </row>
    <row r="590" spans="5:7" x14ac:dyDescent="0.25">
      <c r="E590" s="4">
        <v>578</v>
      </c>
      <c r="F590" s="4" t="str">
        <f>IFERROR(VLOOKUP(E590,ActiveConsumptiveDiversions!$C$4:$G$3002,5,0),"")</f>
        <v>DIV-200500769</v>
      </c>
      <c r="G590" s="33" t="str">
        <f>IFERROR(VLOOKUP(E590,ActiveConsumptiveDiversions!$A$4:$G$3003,7,0),"")</f>
        <v/>
      </c>
    </row>
    <row r="591" spans="5:7" x14ac:dyDescent="0.25">
      <c r="E591" s="4">
        <v>579</v>
      </c>
      <c r="F591" s="4" t="str">
        <f>IFERROR(VLOOKUP(E591,ActiveConsumptiveDiversions!$C$4:$G$3002,5,0),"")</f>
        <v>DIV-200500457</v>
      </c>
      <c r="G591" s="33" t="str">
        <f>IFERROR(VLOOKUP(E591,ActiveConsumptiveDiversions!$A$4:$G$3003,7,0),"")</f>
        <v/>
      </c>
    </row>
    <row r="592" spans="5:7" x14ac:dyDescent="0.25">
      <c r="E592" s="4">
        <v>580</v>
      </c>
      <c r="F592" s="4" t="str">
        <f>IFERROR(VLOOKUP(E592,ActiveConsumptiveDiversions!$C$4:$G$3002,5,0),"")</f>
        <v>DIV-200500155</v>
      </c>
      <c r="G592" s="33" t="str">
        <f>IFERROR(VLOOKUP(E592,ActiveConsumptiveDiversions!$A$4:$G$3003,7,0),"")</f>
        <v/>
      </c>
    </row>
    <row r="593" spans="5:7" x14ac:dyDescent="0.25">
      <c r="E593" s="4">
        <v>581</v>
      </c>
      <c r="F593" s="4" t="str">
        <f>IFERROR(VLOOKUP(E593,ActiveConsumptiveDiversions!$C$4:$G$3002,5,0),"")</f>
        <v>DIV-200402870</v>
      </c>
      <c r="G593" s="33" t="str">
        <f>IFERROR(VLOOKUP(E593,ActiveConsumptiveDiversions!$A$4:$G$3003,7,0),"")</f>
        <v/>
      </c>
    </row>
    <row r="594" spans="5:7" x14ac:dyDescent="0.25">
      <c r="E594" s="4">
        <v>582</v>
      </c>
      <c r="F594" s="4" t="str">
        <f>IFERROR(VLOOKUP(E594,ActiveConsumptiveDiversions!$C$4:$G$3002,5,0),"")</f>
        <v>DIV-200402155</v>
      </c>
      <c r="G594" s="33" t="str">
        <f>IFERROR(VLOOKUP(E594,ActiveConsumptiveDiversions!$A$4:$G$3003,7,0),"")</f>
        <v/>
      </c>
    </row>
    <row r="595" spans="5:7" x14ac:dyDescent="0.25">
      <c r="E595" s="4">
        <v>583</v>
      </c>
      <c r="F595" s="4" t="str">
        <f>IFERROR(VLOOKUP(E595,ActiveConsumptiveDiversions!$C$4:$G$3002,5,0),"")</f>
        <v>DIV-200400249</v>
      </c>
      <c r="G595" s="33" t="str">
        <f>IFERROR(VLOOKUP(E595,ActiveConsumptiveDiversions!$A$4:$G$3003,7,0),"")</f>
        <v/>
      </c>
    </row>
    <row r="596" spans="5:7" x14ac:dyDescent="0.25">
      <c r="E596" s="4">
        <v>584</v>
      </c>
      <c r="F596" s="4" t="str">
        <f>IFERROR(VLOOKUP(E596,ActiveConsumptiveDiversions!$C$4:$G$3002,5,0),"")</f>
        <v>DIV-200301986</v>
      </c>
      <c r="G596" s="33" t="str">
        <f>IFERROR(VLOOKUP(E596,ActiveConsumptiveDiversions!$A$4:$G$3003,7,0),"")</f>
        <v/>
      </c>
    </row>
    <row r="597" spans="5:7" x14ac:dyDescent="0.25">
      <c r="E597" s="4">
        <v>585</v>
      </c>
      <c r="F597" s="4" t="str">
        <f>IFERROR(VLOOKUP(E597,ActiveConsumptiveDiversions!$C$4:$G$3002,5,0),"")</f>
        <v>DIV-200301922</v>
      </c>
      <c r="G597" s="33" t="str">
        <f>IFERROR(VLOOKUP(E597,ActiveConsumptiveDiversions!$A$4:$G$3003,7,0),"")</f>
        <v/>
      </c>
    </row>
    <row r="598" spans="5:7" x14ac:dyDescent="0.25">
      <c r="E598" s="4">
        <v>586</v>
      </c>
      <c r="F598" s="4" t="str">
        <f>IFERROR(VLOOKUP(E598,ActiveConsumptiveDiversions!$C$4:$G$3002,5,0),"")</f>
        <v>DIV-200301918</v>
      </c>
      <c r="G598" s="33" t="str">
        <f>IFERROR(VLOOKUP(E598,ActiveConsumptiveDiversions!$A$4:$G$3003,7,0),"")</f>
        <v/>
      </c>
    </row>
    <row r="599" spans="5:7" x14ac:dyDescent="0.25">
      <c r="E599" s="4">
        <v>587</v>
      </c>
      <c r="F599" s="4" t="str">
        <f>IFERROR(VLOOKUP(E599,ActiveConsumptiveDiversions!$C$4:$G$3002,5,0),"")</f>
        <v>DIV-200301917</v>
      </c>
      <c r="G599" s="33" t="str">
        <f>IFERROR(VLOOKUP(E599,ActiveConsumptiveDiversions!$A$4:$G$3003,7,0),"")</f>
        <v/>
      </c>
    </row>
    <row r="600" spans="5:7" x14ac:dyDescent="0.25">
      <c r="E600" s="4">
        <v>588</v>
      </c>
      <c r="F600" s="4" t="str">
        <f>IFERROR(VLOOKUP(E600,ActiveConsumptiveDiversions!$C$4:$G$3002,5,0),"")</f>
        <v>DIV-200301877</v>
      </c>
      <c r="G600" s="33" t="str">
        <f>IFERROR(VLOOKUP(E600,ActiveConsumptiveDiversions!$A$4:$G$3003,7,0),"")</f>
        <v/>
      </c>
    </row>
    <row r="601" spans="5:7" x14ac:dyDescent="0.25">
      <c r="E601" s="4">
        <v>589</v>
      </c>
      <c r="F601" s="4" t="str">
        <f>IFERROR(VLOOKUP(E601,ActiveConsumptiveDiversions!$C$4:$G$3002,5,0),"")</f>
        <v>DIV-200301876</v>
      </c>
      <c r="G601" s="33" t="str">
        <f>IFERROR(VLOOKUP(E601,ActiveConsumptiveDiversions!$A$4:$G$3003,7,0),"")</f>
        <v/>
      </c>
    </row>
    <row r="602" spans="5:7" x14ac:dyDescent="0.25">
      <c r="E602" s="4">
        <v>590</v>
      </c>
      <c r="F602" s="4" t="str">
        <f>IFERROR(VLOOKUP(E602,ActiveConsumptiveDiversions!$C$4:$G$3002,5,0),"")</f>
        <v>DIV-200201669</v>
      </c>
      <c r="G602" s="33" t="str">
        <f>IFERROR(VLOOKUP(E602,ActiveConsumptiveDiversions!$A$4:$G$3003,7,0),"")</f>
        <v/>
      </c>
    </row>
    <row r="603" spans="5:7" x14ac:dyDescent="0.25">
      <c r="E603" s="4">
        <v>591</v>
      </c>
      <c r="F603" s="4" t="str">
        <f>IFERROR(VLOOKUP(E603,ActiveConsumptiveDiversions!$C$4:$G$3002,5,0),"")</f>
        <v>DIV-200201419</v>
      </c>
      <c r="G603" s="33" t="str">
        <f>IFERROR(VLOOKUP(E603,ActiveConsumptiveDiversions!$A$4:$G$3003,7,0),"")</f>
        <v/>
      </c>
    </row>
    <row r="604" spans="5:7" x14ac:dyDescent="0.25">
      <c r="E604" s="4">
        <v>592</v>
      </c>
      <c r="F604" s="4" t="str">
        <f>IFERROR(VLOOKUP(E604,ActiveConsumptiveDiversions!$C$4:$G$3002,5,0),"")</f>
        <v>DIV-200103523</v>
      </c>
      <c r="G604" s="33" t="str">
        <f>IFERROR(VLOOKUP(E604,ActiveConsumptiveDiversions!$A$4:$G$3003,7,0),"")</f>
        <v/>
      </c>
    </row>
    <row r="605" spans="5:7" x14ac:dyDescent="0.25">
      <c r="E605" s="4">
        <v>593</v>
      </c>
      <c r="F605" s="4" t="str">
        <f>IFERROR(VLOOKUP(E605,ActiveConsumptiveDiversions!$C$4:$G$3002,5,0),"")</f>
        <v>DIV-200102562</v>
      </c>
      <c r="G605" s="33" t="str">
        <f>IFERROR(VLOOKUP(E605,ActiveConsumptiveDiversions!$A$4:$G$3003,7,0),"")</f>
        <v/>
      </c>
    </row>
    <row r="606" spans="5:7" x14ac:dyDescent="0.25">
      <c r="E606" s="4">
        <v>594</v>
      </c>
      <c r="F606" s="4" t="str">
        <f>IFERROR(VLOOKUP(E606,ActiveConsumptiveDiversions!$C$4:$G$3002,5,0),"")</f>
        <v>DIV-200102396</v>
      </c>
      <c r="G606" s="33" t="str">
        <f>IFERROR(VLOOKUP(E606,ActiveConsumptiveDiversions!$A$4:$G$3003,7,0),"")</f>
        <v/>
      </c>
    </row>
    <row r="607" spans="5:7" x14ac:dyDescent="0.25">
      <c r="E607" s="4">
        <v>595</v>
      </c>
      <c r="F607" s="4" t="str">
        <f>IFERROR(VLOOKUP(E607,ActiveConsumptiveDiversions!$C$4:$G$3002,5,0),"")</f>
        <v>DIV-200101970</v>
      </c>
      <c r="G607" s="33" t="str">
        <f>IFERROR(VLOOKUP(E607,ActiveConsumptiveDiversions!$A$4:$G$3003,7,0),"")</f>
        <v/>
      </c>
    </row>
    <row r="608" spans="5:7" x14ac:dyDescent="0.25">
      <c r="E608" s="4">
        <v>596</v>
      </c>
      <c r="F608" s="4" t="str">
        <f>IFERROR(VLOOKUP(E608,ActiveConsumptiveDiversions!$C$4:$G$3002,5,0),"")</f>
        <v>DIV-200101524</v>
      </c>
      <c r="G608" s="33" t="str">
        <f>IFERROR(VLOOKUP(E608,ActiveConsumptiveDiversions!$A$4:$G$3003,7,0),"")</f>
        <v/>
      </c>
    </row>
    <row r="609" spans="5:7" x14ac:dyDescent="0.25">
      <c r="E609" s="4">
        <v>597</v>
      </c>
      <c r="F609" s="4" t="str">
        <f>IFERROR(VLOOKUP(E609,ActiveConsumptiveDiversions!$C$4:$G$3002,5,0),"")</f>
        <v>DIV-200003390</v>
      </c>
      <c r="G609" s="33" t="str">
        <f>IFERROR(VLOOKUP(E609,ActiveConsumptiveDiversions!$A$4:$G$3003,7,0),"")</f>
        <v/>
      </c>
    </row>
    <row r="610" spans="5:7" x14ac:dyDescent="0.25">
      <c r="E610" s="4">
        <v>598</v>
      </c>
      <c r="F610" s="4" t="str">
        <f>IFERROR(VLOOKUP(E610,ActiveConsumptiveDiversions!$C$4:$G$3002,5,0),"")</f>
        <v>DIV-200002478</v>
      </c>
      <c r="G610" s="33" t="str">
        <f>IFERROR(VLOOKUP(E610,ActiveConsumptiveDiversions!$A$4:$G$3003,7,0),"")</f>
        <v/>
      </c>
    </row>
    <row r="611" spans="5:7" x14ac:dyDescent="0.25">
      <c r="E611" s="4">
        <v>599</v>
      </c>
      <c r="F611" s="4" t="str">
        <f>IFERROR(VLOOKUP(E611,ActiveConsumptiveDiversions!$C$4:$G$3002,5,0),"")</f>
        <v>DIV-198400024</v>
      </c>
      <c r="G611" s="33" t="str">
        <f>IFERROR(VLOOKUP(E611,ActiveConsumptiveDiversions!$A$4:$G$3003,7,0),"")</f>
        <v/>
      </c>
    </row>
    <row r="612" spans="5:7" x14ac:dyDescent="0.25">
      <c r="E612" s="4">
        <v>600</v>
      </c>
      <c r="F612" s="4" t="str">
        <f>IFERROR(VLOOKUP(E612,ActiveConsumptiveDiversions!$C$4:$G$3002,5,0),"")</f>
        <v>DIV-198400012</v>
      </c>
      <c r="G612" s="33" t="str">
        <f>IFERROR(VLOOKUP(E612,ActiveConsumptiveDiversions!$A$4:$G$3003,7,0),"")</f>
        <v/>
      </c>
    </row>
    <row r="613" spans="5:7" x14ac:dyDescent="0.25">
      <c r="E613" s="4">
        <v>601</v>
      </c>
      <c r="F613" s="4" t="str">
        <f>IFERROR(VLOOKUP(E613,ActiveConsumptiveDiversions!$C$4:$G$3002,5,0),"")</f>
        <v>DIV-198300022</v>
      </c>
      <c r="G613" s="33" t="str">
        <f>IFERROR(VLOOKUP(E613,ActiveConsumptiveDiversions!$A$4:$G$3003,7,0),"")</f>
        <v/>
      </c>
    </row>
    <row r="614" spans="5:7" x14ac:dyDescent="0.25">
      <c r="E614" s="4">
        <v>602</v>
      </c>
      <c r="F614" s="4" t="str">
        <f>IFERROR(VLOOKUP(E614,ActiveConsumptiveDiversions!$C$4:$G$3002,5,0),"")</f>
        <v>DIV-198300021</v>
      </c>
      <c r="G614" s="33" t="str">
        <f>IFERROR(VLOOKUP(E614,ActiveConsumptiveDiversions!$A$4:$G$3003,7,0),"")</f>
        <v/>
      </c>
    </row>
    <row r="615" spans="5:7" x14ac:dyDescent="0.25">
      <c r="E615" s="4">
        <v>603</v>
      </c>
      <c r="F615" s="4" t="str">
        <f>IFERROR(VLOOKUP(E615,ActiveConsumptiveDiversions!$C$4:$G$3002,5,0),"")</f>
        <v>5200-030-IND-GR</v>
      </c>
      <c r="G615" s="33" t="str">
        <f>IFERROR(VLOOKUP(E615,ActiveConsumptiveDiversions!$A$4:$G$3003,7,0),"")</f>
        <v/>
      </c>
    </row>
    <row r="616" spans="5:7" x14ac:dyDescent="0.25">
      <c r="E616" s="4">
        <v>604</v>
      </c>
      <c r="F616" s="4" t="str">
        <f>IFERROR(VLOOKUP(E616,ActiveConsumptiveDiversions!$C$4:$G$3002,5,0),"")</f>
        <v>5112-009-PWS-RI</v>
      </c>
      <c r="G616" s="33" t="str">
        <f>IFERROR(VLOOKUP(E616,ActiveConsumptiveDiversions!$A$4:$G$3003,7,0),"")</f>
        <v/>
      </c>
    </row>
    <row r="617" spans="5:7" x14ac:dyDescent="0.25">
      <c r="E617" s="4">
        <v>605</v>
      </c>
      <c r="F617" s="4" t="str">
        <f>IFERROR(VLOOKUP(E617,ActiveConsumptiveDiversions!$C$4:$G$3002,5,0),"")</f>
        <v>6919-002-PWS-RI</v>
      </c>
      <c r="G617" s="33" t="str">
        <f>IFERROR(VLOOKUP(E617,ActiveConsumptiveDiversions!$A$4:$G$3003,7,0),"")</f>
        <v/>
      </c>
    </row>
    <row r="618" spans="5:7" x14ac:dyDescent="0.25">
      <c r="E618" s="4">
        <v>606</v>
      </c>
      <c r="F618" s="4" t="str">
        <f>IFERROR(VLOOKUP(E618,ActiveConsumptiveDiversions!$C$4:$G$3002,5,0),"")</f>
        <v>6910-015-AGR-GR</v>
      </c>
      <c r="G618" s="33" t="str">
        <f>IFERROR(VLOOKUP(E618,ActiveConsumptiveDiversions!$A$4:$G$3003,7,0),"")</f>
        <v/>
      </c>
    </row>
    <row r="619" spans="5:7" x14ac:dyDescent="0.25">
      <c r="E619" s="4">
        <v>607</v>
      </c>
      <c r="F619" s="4" t="str">
        <f>IFERROR(VLOOKUP(E619,ActiveConsumptiveDiversions!$C$4:$G$3002,5,0),"")</f>
        <v>6910-014-AGR-GR</v>
      </c>
      <c r="G619" s="33" t="str">
        <f>IFERROR(VLOOKUP(E619,ActiveConsumptiveDiversions!$A$4:$G$3003,7,0),"")</f>
        <v/>
      </c>
    </row>
    <row r="620" spans="5:7" x14ac:dyDescent="0.25">
      <c r="E620" s="4">
        <v>608</v>
      </c>
      <c r="F620" s="4" t="str">
        <f>IFERROR(VLOOKUP(E620,ActiveConsumptiveDiversions!$C$4:$G$3002,5,0),"")</f>
        <v>6705-015-POT-GR</v>
      </c>
      <c r="G620" s="33" t="str">
        <f>IFERROR(VLOOKUP(E620,ActiveConsumptiveDiversions!$A$4:$G$3003,7,0),"")</f>
        <v/>
      </c>
    </row>
    <row r="621" spans="5:7" x14ac:dyDescent="0.25">
      <c r="E621" s="4">
        <v>609</v>
      </c>
      <c r="F621" s="4" t="str">
        <f>IFERROR(VLOOKUP(E621,ActiveConsumptiveDiversions!$C$4:$G$3002,5,0),"")</f>
        <v>6705-014-POT-GR</v>
      </c>
      <c r="G621" s="33" t="str">
        <f>IFERROR(VLOOKUP(E621,ActiveConsumptiveDiversions!$A$4:$G$3003,7,0),"")</f>
        <v/>
      </c>
    </row>
    <row r="622" spans="5:7" x14ac:dyDescent="0.25">
      <c r="E622" s="4">
        <v>610</v>
      </c>
      <c r="F622" s="4" t="str">
        <f>IFERROR(VLOOKUP(E622,ActiveConsumptiveDiversions!$C$4:$G$3002,5,0),"")</f>
        <v>3800-013-REC-IM</v>
      </c>
      <c r="G622" s="33" t="str">
        <f>IFERROR(VLOOKUP(E622,ActiveConsumptiveDiversions!$A$4:$G$3003,7,0),"")</f>
        <v/>
      </c>
    </row>
    <row r="623" spans="5:7" x14ac:dyDescent="0.25">
      <c r="E623" s="4">
        <v>611</v>
      </c>
      <c r="F623" s="4" t="str">
        <f>IFERROR(VLOOKUP(E623,ActiveConsumptiveDiversions!$C$4:$G$3002,5,0),"")</f>
        <v>5000-024-STO-IM</v>
      </c>
      <c r="G623" s="33" t="str">
        <f>IFERROR(VLOOKUP(E623,ActiveConsumptiveDiversions!$A$4:$G$3003,7,0),"")</f>
        <v/>
      </c>
    </row>
    <row r="624" spans="5:7" x14ac:dyDescent="0.25">
      <c r="E624" s="4">
        <v>612</v>
      </c>
      <c r="F624" s="4" t="str">
        <f>IFERROR(VLOOKUP(E624,ActiveConsumptiveDiversions!$C$4:$G$3002,5,0),"")</f>
        <v>4000-017-IND-IM</v>
      </c>
      <c r="G624" s="33" t="str">
        <f>IFERROR(VLOOKUP(E624,ActiveConsumptiveDiversions!$A$4:$G$3003,7,0),"")</f>
        <v/>
      </c>
    </row>
    <row r="625" spans="5:7" x14ac:dyDescent="0.25">
      <c r="E625" s="4">
        <v>613</v>
      </c>
      <c r="F625" s="4" t="str">
        <f>IFERROR(VLOOKUP(E625,ActiveConsumptiveDiversions!$C$4:$G$3002,5,0),"")</f>
        <v>4000-021-STO-RI</v>
      </c>
      <c r="G625" s="33" t="str">
        <f>IFERROR(VLOOKUP(E625,ActiveConsumptiveDiversions!$A$4:$G$3003,7,0),"")</f>
        <v/>
      </c>
    </row>
    <row r="626" spans="5:7" x14ac:dyDescent="0.25">
      <c r="E626" s="4">
        <v>614</v>
      </c>
      <c r="F626" s="4" t="str">
        <f>IFERROR(VLOOKUP(E626,ActiveConsumptiveDiversions!$C$4:$G$3002,5,0),"")</f>
        <v>DIVC-201710923GP</v>
      </c>
      <c r="G626" s="33" t="str">
        <f>IFERROR(VLOOKUP(E626,ActiveConsumptiveDiversions!$A$4:$G$3003,7,0),"")</f>
        <v/>
      </c>
    </row>
    <row r="627" spans="5:7" x14ac:dyDescent="0.25">
      <c r="E627" s="4">
        <v>615</v>
      </c>
      <c r="F627" s="4" t="str">
        <f>IFERROR(VLOOKUP(E627,ActiveConsumptiveDiversions!$C$4:$G$3002,5,0),"")</f>
        <v>7402-009-PWS-TR</v>
      </c>
      <c r="G627" s="33" t="str">
        <f>IFERROR(VLOOKUP(E627,ActiveConsumptiveDiversions!$A$4:$G$3003,7,0),"")</f>
        <v/>
      </c>
    </row>
    <row r="628" spans="5:7" x14ac:dyDescent="0.25">
      <c r="E628" s="4">
        <v>616</v>
      </c>
      <c r="F628" s="4" t="str">
        <f>IFERROR(VLOOKUP(E628,ActiveConsumptiveDiversions!$C$4:$G$3002,5,0),"")</f>
        <v>7202-023-AGR-GR</v>
      </c>
      <c r="G628" s="33" t="str">
        <f>IFERROR(VLOOKUP(E628,ActiveConsumptiveDiversions!$A$4:$G$3003,7,0),"")</f>
        <v/>
      </c>
    </row>
    <row r="629" spans="5:7" x14ac:dyDescent="0.25">
      <c r="E629" s="4">
        <v>617</v>
      </c>
      <c r="F629" s="4" t="str">
        <f>IFERROR(VLOOKUP(E629,ActiveConsumptiveDiversions!$C$4:$G$3002,5,0),"")</f>
        <v>3106-004-AGR-IM</v>
      </c>
      <c r="G629" s="33" t="str">
        <f>IFERROR(VLOOKUP(E629,ActiveConsumptiveDiversions!$A$4:$G$3003,7,0),"")</f>
        <v/>
      </c>
    </row>
    <row r="630" spans="5:7" x14ac:dyDescent="0.25">
      <c r="E630" s="4">
        <v>618</v>
      </c>
      <c r="F630" s="4" t="str">
        <f>IFERROR(VLOOKUP(E630,ActiveConsumptiveDiversions!$C$4:$G$3002,5,0),"")</f>
        <v>4300-095-AGR-IM</v>
      </c>
      <c r="G630" s="33" t="str">
        <f>IFERROR(VLOOKUP(E630,ActiveConsumptiveDiversions!$A$4:$G$3003,7,0),"")</f>
        <v/>
      </c>
    </row>
    <row r="631" spans="5:7" x14ac:dyDescent="0.25">
      <c r="E631" s="4">
        <v>619</v>
      </c>
      <c r="F631" s="4" t="str">
        <f>IFERROR(VLOOKUP(E631,ActiveConsumptiveDiversions!$C$4:$G$3002,5,0),"")</f>
        <v>7300-013-PWS-TR</v>
      </c>
      <c r="G631" s="33" t="str">
        <f>IFERROR(VLOOKUP(E631,ActiveConsumptiveDiversions!$A$4:$G$3003,7,0),"")</f>
        <v/>
      </c>
    </row>
    <row r="632" spans="5:7" x14ac:dyDescent="0.25">
      <c r="E632" s="4">
        <v>620</v>
      </c>
      <c r="F632" s="4" t="str">
        <f>IFERROR(VLOOKUP(E632,ActiveConsumptiveDiversions!$C$4:$G$3002,5,0),"")</f>
        <v>7000-016-PWR-SU</v>
      </c>
      <c r="G632" s="33" t="str">
        <f>IFERROR(VLOOKUP(E632,ActiveConsumptiveDiversions!$A$4:$G$3003,7,0),"")</f>
        <v/>
      </c>
    </row>
    <row r="633" spans="5:7" x14ac:dyDescent="0.25">
      <c r="E633" s="4">
        <v>621</v>
      </c>
      <c r="F633" s="4" t="str">
        <f>IFERROR(VLOOKUP(E633,ActiveConsumptiveDiversions!$C$4:$G$3002,5,0),"")</f>
        <v>7000-015-PWR-SU</v>
      </c>
      <c r="G633" s="33" t="str">
        <f>IFERROR(VLOOKUP(E633,ActiveConsumptiveDiversions!$A$4:$G$3003,7,0),"")</f>
        <v/>
      </c>
    </row>
    <row r="634" spans="5:7" x14ac:dyDescent="0.25">
      <c r="E634" s="4">
        <v>622</v>
      </c>
      <c r="F634" s="4" t="str">
        <f>IFERROR(VLOOKUP(E634,ActiveConsumptiveDiversions!$C$4:$G$3002,5,0),"")</f>
        <v>7000-014-PWR-SU</v>
      </c>
      <c r="G634" s="33" t="str">
        <f>IFERROR(VLOOKUP(E634,ActiveConsumptiveDiversions!$A$4:$G$3003,7,0),"")</f>
        <v/>
      </c>
    </row>
    <row r="635" spans="5:7" x14ac:dyDescent="0.25">
      <c r="E635" s="4">
        <v>623</v>
      </c>
      <c r="F635" s="4" t="str">
        <f>IFERROR(VLOOKUP(E635,ActiveConsumptiveDiversions!$C$4:$G$3002,5,0),"")</f>
        <v>5206-003-IND-GR</v>
      </c>
      <c r="G635" s="33" t="str">
        <f>IFERROR(VLOOKUP(E635,ActiveConsumptiveDiversions!$A$4:$G$3003,7,0),"")</f>
        <v/>
      </c>
    </row>
    <row r="636" spans="5:7" x14ac:dyDescent="0.25">
      <c r="E636" s="4">
        <v>624</v>
      </c>
      <c r="F636" s="4" t="str">
        <f>IFERROR(VLOOKUP(E636,ActiveConsumptiveDiversions!$C$4:$G$3002,5,0),"")</f>
        <v>3104-004-PWS-GR</v>
      </c>
      <c r="G636" s="33" t="str">
        <f>IFERROR(VLOOKUP(E636,ActiveConsumptiveDiversions!$A$4:$G$3003,7,0),"")</f>
        <v/>
      </c>
    </row>
    <row r="637" spans="5:7" x14ac:dyDescent="0.25">
      <c r="E637" s="4">
        <v>625</v>
      </c>
      <c r="F637" s="4" t="str">
        <f>IFERROR(VLOOKUP(E637,ActiveConsumptiveDiversions!$C$4:$G$3002,5,0),"")</f>
        <v>7000-007-SIT-RI</v>
      </c>
      <c r="G637" s="33" t="str">
        <f>IFERROR(VLOOKUP(E637,ActiveConsumptiveDiversions!$A$4:$G$3003,7,0),"")</f>
        <v/>
      </c>
    </row>
    <row r="638" spans="5:7" x14ac:dyDescent="0.25">
      <c r="E638" s="4">
        <v>626</v>
      </c>
      <c r="F638" s="4" t="str">
        <f>IFERROR(VLOOKUP(E638,ActiveConsumptiveDiversions!$C$4:$G$3002,5,0),"")</f>
        <v>4315-008-IRR-IM</v>
      </c>
      <c r="G638" s="33" t="str">
        <f>IFERROR(VLOOKUP(E638,ActiveConsumptiveDiversions!$A$4:$G$3003,7,0),"")</f>
        <v/>
      </c>
    </row>
    <row r="639" spans="5:7" x14ac:dyDescent="0.25">
      <c r="E639" s="4">
        <v>627</v>
      </c>
      <c r="F639" s="4" t="str">
        <f>IFERROR(VLOOKUP(E639,ActiveConsumptiveDiversions!$C$4:$G$3002,5,0),"")</f>
        <v>6912-010-IND-GR</v>
      </c>
      <c r="G639" s="33" t="str">
        <f>IFERROR(VLOOKUP(E639,ActiveConsumptiveDiversions!$A$4:$G$3003,7,0),"")</f>
        <v/>
      </c>
    </row>
    <row r="640" spans="5:7" x14ac:dyDescent="0.25">
      <c r="E640" s="4">
        <v>628</v>
      </c>
      <c r="F640" s="4" t="str">
        <f>IFERROR(VLOOKUP(E640,ActiveConsumptiveDiversions!$C$4:$G$3002,5,0),"")</f>
        <v>6900-031-PWS-RI</v>
      </c>
      <c r="G640" s="33" t="str">
        <f>IFERROR(VLOOKUP(E640,ActiveConsumptiveDiversions!$A$4:$G$3003,7,0),"")</f>
        <v/>
      </c>
    </row>
    <row r="641" spans="5:7" x14ac:dyDescent="0.25">
      <c r="E641" s="4">
        <v>629</v>
      </c>
      <c r="F641" s="4" t="str">
        <f>IFERROR(VLOOKUP(E641,ActiveConsumptiveDiversions!$C$4:$G$3002,5,0),"")</f>
        <v>3800-004-HYD-RI</v>
      </c>
      <c r="G641" s="33" t="str">
        <f>IFERROR(VLOOKUP(E641,ActiveConsumptiveDiversions!$A$4:$G$3003,7,0),"")</f>
        <v/>
      </c>
    </row>
    <row r="642" spans="5:7" x14ac:dyDescent="0.25">
      <c r="E642" s="4">
        <v>630</v>
      </c>
      <c r="F642" s="4" t="str">
        <f>IFERROR(VLOOKUP(E642,ActiveConsumptiveDiversions!$C$4:$G$3002,5,0),"")</f>
        <v>6000-025-HYD-IM</v>
      </c>
      <c r="G642" s="33" t="str">
        <f>IFERROR(VLOOKUP(E642,ActiveConsumptiveDiversions!$A$4:$G$3003,7,0),"")</f>
        <v/>
      </c>
    </row>
    <row r="643" spans="5:7" x14ac:dyDescent="0.25">
      <c r="E643" s="4">
        <v>631</v>
      </c>
      <c r="F643" s="4" t="str">
        <f>IFERROR(VLOOKUP(E643,ActiveConsumptiveDiversions!$C$4:$G$3002,5,0),"")</f>
        <v>6000-046-HYD-RI</v>
      </c>
      <c r="G643" s="33" t="str">
        <f>IFERROR(VLOOKUP(E643,ActiveConsumptiveDiversions!$A$4:$G$3003,7,0),"")</f>
        <v/>
      </c>
    </row>
    <row r="644" spans="5:7" x14ac:dyDescent="0.25">
      <c r="E644" s="4">
        <v>632</v>
      </c>
      <c r="F644" s="4" t="str">
        <f>IFERROR(VLOOKUP(E644,ActiveConsumptiveDiversions!$C$4:$G$3002,5,0),"")</f>
        <v>6400-001-HYD-IM</v>
      </c>
      <c r="G644" s="33" t="str">
        <f>IFERROR(VLOOKUP(E644,ActiveConsumptiveDiversions!$A$4:$G$3003,7,0),"")</f>
        <v/>
      </c>
    </row>
    <row r="645" spans="5:7" x14ac:dyDescent="0.25">
      <c r="E645" s="4">
        <v>633</v>
      </c>
      <c r="F645" s="4" t="str">
        <f>IFERROR(VLOOKUP(E645,ActiveConsumptiveDiversions!$C$4:$G$3002,5,0),"")</f>
        <v>5000-018-PWR-SU</v>
      </c>
      <c r="G645" s="33" t="str">
        <f>IFERROR(VLOOKUP(E645,ActiveConsumptiveDiversions!$A$4:$G$3003,7,0),"")</f>
        <v/>
      </c>
    </row>
    <row r="646" spans="5:7" x14ac:dyDescent="0.25">
      <c r="E646" s="4">
        <v>634</v>
      </c>
      <c r="F646" s="4" t="str">
        <f>IFERROR(VLOOKUP(E646,ActiveConsumptiveDiversions!$C$4:$G$3002,5,0),"")</f>
        <v>4315-009-PWS-TR</v>
      </c>
      <c r="G646" s="33" t="str">
        <f>IFERROR(VLOOKUP(E646,ActiveConsumptiveDiversions!$A$4:$G$3003,7,0),"")</f>
        <v/>
      </c>
    </row>
    <row r="647" spans="5:7" x14ac:dyDescent="0.25">
      <c r="E647" s="4">
        <v>635</v>
      </c>
      <c r="F647" s="4" t="str">
        <f>IFERROR(VLOOKUP(E647,ActiveConsumptiveDiversions!$C$4:$G$3002,5,0),"")</f>
        <v>6900-033-OTH-RI</v>
      </c>
      <c r="G647" s="33" t="str">
        <f>IFERROR(VLOOKUP(E647,ActiveConsumptiveDiversions!$A$4:$G$3003,7,0),"")</f>
        <v/>
      </c>
    </row>
    <row r="648" spans="5:7" x14ac:dyDescent="0.25">
      <c r="E648" s="4">
        <v>636</v>
      </c>
      <c r="F648" s="4" t="str">
        <f>IFERROR(VLOOKUP(E648,ActiveConsumptiveDiversions!$C$4:$G$3002,5,0),"")</f>
        <v>6900-032-REC-IM</v>
      </c>
      <c r="G648" s="33" t="str">
        <f>IFERROR(VLOOKUP(E648,ActiveConsumptiveDiversions!$A$4:$G$3003,7,0),"")</f>
        <v/>
      </c>
    </row>
    <row r="649" spans="5:7" x14ac:dyDescent="0.25">
      <c r="E649" s="4">
        <v>637</v>
      </c>
      <c r="F649" s="4" t="str">
        <f>IFERROR(VLOOKUP(E649,ActiveConsumptiveDiversions!$C$4:$G$3002,5,0),"")</f>
        <v>6802-001-AGR-IM</v>
      </c>
      <c r="G649" s="33" t="str">
        <f>IFERROR(VLOOKUP(E649,ActiveConsumptiveDiversions!$A$4:$G$3003,7,0),"")</f>
        <v/>
      </c>
    </row>
    <row r="650" spans="5:7" x14ac:dyDescent="0.25">
      <c r="E650" s="4">
        <v>638</v>
      </c>
      <c r="F650" s="4" t="str">
        <f>IFERROR(VLOOKUP(E650,ActiveConsumptiveDiversions!$C$4:$G$3002,5,0),"")</f>
        <v>5000-003-IND-GR</v>
      </c>
      <c r="G650" s="33" t="str">
        <f>IFERROR(VLOOKUP(E650,ActiveConsumptiveDiversions!$A$4:$G$3003,7,0),"")</f>
        <v/>
      </c>
    </row>
    <row r="651" spans="5:7" x14ac:dyDescent="0.25">
      <c r="E651" s="4">
        <v>639</v>
      </c>
      <c r="F651" s="4" t="str">
        <f>IFERROR(VLOOKUP(E651,ActiveConsumptiveDiversions!$C$4:$G$3002,5,0),"")</f>
        <v>3702-001-REC-IM</v>
      </c>
      <c r="G651" s="33" t="str">
        <f>IFERROR(VLOOKUP(E651,ActiveConsumptiveDiversions!$A$4:$G$3003,7,0),"")</f>
        <v/>
      </c>
    </row>
    <row r="652" spans="5:7" x14ac:dyDescent="0.25">
      <c r="E652" s="4">
        <v>640</v>
      </c>
      <c r="F652" s="4" t="str">
        <f>IFERROR(VLOOKUP(E652,ActiveConsumptiveDiversions!$C$4:$G$3002,5,0),"")</f>
        <v>4504-008-PWS-IM</v>
      </c>
      <c r="G652" s="33" t="str">
        <f>IFERROR(VLOOKUP(E652,ActiveConsumptiveDiversions!$A$4:$G$3003,7,0),"")</f>
        <v/>
      </c>
    </row>
    <row r="653" spans="5:7" x14ac:dyDescent="0.25">
      <c r="E653" s="4">
        <v>641</v>
      </c>
      <c r="F653" s="4" t="str">
        <f>IFERROR(VLOOKUP(E653,ActiveConsumptiveDiversions!$C$4:$G$3002,5,0),"")</f>
        <v>4000-045-PWS-IM</v>
      </c>
      <c r="G653" s="33" t="str">
        <f>IFERROR(VLOOKUP(E653,ActiveConsumptiveDiversions!$A$4:$G$3003,7,0),"")</f>
        <v/>
      </c>
    </row>
    <row r="654" spans="5:7" x14ac:dyDescent="0.25">
      <c r="E654" s="4">
        <v>642</v>
      </c>
      <c r="F654" s="4" t="str">
        <f>IFERROR(VLOOKUP(E654,ActiveConsumptiveDiversions!$C$4:$G$3002,5,0),"")</f>
        <v>3404-002-PWS-IM</v>
      </c>
      <c r="G654" s="33" t="str">
        <f>IFERROR(VLOOKUP(E654,ActiveConsumptiveDiversions!$A$4:$G$3003,7,0),"")</f>
        <v/>
      </c>
    </row>
    <row r="655" spans="5:7" x14ac:dyDescent="0.25">
      <c r="E655" s="4">
        <v>643</v>
      </c>
      <c r="F655" s="4" t="str">
        <f>IFERROR(VLOOKUP(E655,ActiveConsumptiveDiversions!$C$4:$G$3002,5,0),"")</f>
        <v>7300-018-PWS-TS</v>
      </c>
      <c r="G655" s="33" t="str">
        <f>IFERROR(VLOOKUP(E655,ActiveConsumptiveDiversions!$A$4:$G$3003,7,0),"")</f>
        <v/>
      </c>
    </row>
    <row r="656" spans="5:7" x14ac:dyDescent="0.25">
      <c r="E656" s="4">
        <v>644</v>
      </c>
      <c r="F656" s="4" t="str">
        <f>IFERROR(VLOOKUP(E656,ActiveConsumptiveDiversions!$C$4:$G$3002,5,0),"")</f>
        <v>7300-017-PWS-TR</v>
      </c>
      <c r="G656" s="33" t="str">
        <f>IFERROR(VLOOKUP(E656,ActiveConsumptiveDiversions!$A$4:$G$3003,7,0),"")</f>
        <v/>
      </c>
    </row>
    <row r="657" spans="5:7" x14ac:dyDescent="0.25">
      <c r="E657" s="4">
        <v>645</v>
      </c>
      <c r="F657" s="4" t="str">
        <f>IFERROR(VLOOKUP(E657,ActiveConsumptiveDiversions!$C$4:$G$3002,5,0),"")</f>
        <v>7300-016-PWS-TR</v>
      </c>
      <c r="G657" s="33" t="str">
        <f>IFERROR(VLOOKUP(E657,ActiveConsumptiveDiversions!$A$4:$G$3003,7,0),"")</f>
        <v/>
      </c>
    </row>
    <row r="658" spans="5:7" x14ac:dyDescent="0.25">
      <c r="E658" s="4">
        <v>646</v>
      </c>
      <c r="F658" s="4" t="str">
        <f>IFERROR(VLOOKUP(E658,ActiveConsumptiveDiversions!$C$4:$G$3002,5,0),"")</f>
        <v>7300-015-PWS-TR</v>
      </c>
      <c r="G658" s="33" t="str">
        <f>IFERROR(VLOOKUP(E658,ActiveConsumptiveDiversions!$A$4:$G$3003,7,0),"")</f>
        <v/>
      </c>
    </row>
    <row r="659" spans="5:7" x14ac:dyDescent="0.25">
      <c r="E659" s="4">
        <v>647</v>
      </c>
      <c r="F659" s="4" t="str">
        <f>IFERROR(VLOOKUP(E659,ActiveConsumptiveDiversions!$C$4:$G$3002,5,0),"")</f>
        <v>7300-014-PWS-TR</v>
      </c>
      <c r="G659" s="33" t="str">
        <f>IFERROR(VLOOKUP(E659,ActiveConsumptiveDiversions!$A$4:$G$3003,7,0),"")</f>
        <v/>
      </c>
    </row>
    <row r="660" spans="5:7" x14ac:dyDescent="0.25">
      <c r="E660" s="4">
        <v>648</v>
      </c>
      <c r="F660" s="4" t="str">
        <f>IFERROR(VLOOKUP(E660,ActiveConsumptiveDiversions!$C$4:$G$3002,5,0),"")</f>
        <v>4200-057-AGR-RI</v>
      </c>
      <c r="G660" s="33" t="str">
        <f>IFERROR(VLOOKUP(E660,ActiveConsumptiveDiversions!$A$4:$G$3003,7,0),"")</f>
        <v/>
      </c>
    </row>
    <row r="661" spans="5:7" x14ac:dyDescent="0.25">
      <c r="E661" s="4">
        <v>649</v>
      </c>
      <c r="F661" s="4" t="str">
        <f>IFERROR(VLOOKUP(E661,ActiveConsumptiveDiversions!$C$4:$G$3002,5,0),"")</f>
        <v>4300-087-AGR-RI</v>
      </c>
      <c r="G661" s="33" t="str">
        <f>IFERROR(VLOOKUP(E661,ActiveConsumptiveDiversions!$A$4:$G$3003,7,0),"")</f>
        <v/>
      </c>
    </row>
    <row r="662" spans="5:7" x14ac:dyDescent="0.25">
      <c r="E662" s="4">
        <v>650</v>
      </c>
      <c r="F662" s="4" t="str">
        <f>IFERROR(VLOOKUP(E662,ActiveConsumptiveDiversions!$C$4:$G$3002,5,0),"")</f>
        <v>4200-035-AGR-GR</v>
      </c>
      <c r="G662" s="33" t="str">
        <f>IFERROR(VLOOKUP(E662,ActiveConsumptiveDiversions!$A$4:$G$3003,7,0),"")</f>
        <v/>
      </c>
    </row>
    <row r="663" spans="5:7" x14ac:dyDescent="0.25">
      <c r="E663" s="4">
        <v>651</v>
      </c>
      <c r="F663" s="4" t="str">
        <f>IFERROR(VLOOKUP(E663,ActiveConsumptiveDiversions!$C$4:$G$3002,5,0),"")</f>
        <v>4200-034-AGR-RI</v>
      </c>
      <c r="G663" s="33" t="str">
        <f>IFERROR(VLOOKUP(E663,ActiveConsumptiveDiversions!$A$4:$G$3003,7,0),"")</f>
        <v/>
      </c>
    </row>
    <row r="664" spans="5:7" x14ac:dyDescent="0.25">
      <c r="E664" s="4">
        <v>652</v>
      </c>
      <c r="F664" s="4" t="str">
        <f>IFERROR(VLOOKUP(E664,ActiveConsumptiveDiversions!$C$4:$G$3002,5,0),"")</f>
        <v>4205-004-AGR-IM</v>
      </c>
      <c r="G664" s="33" t="str">
        <f>IFERROR(VLOOKUP(E664,ActiveConsumptiveDiversions!$A$4:$G$3003,7,0),"")</f>
        <v/>
      </c>
    </row>
    <row r="665" spans="5:7" x14ac:dyDescent="0.25">
      <c r="E665" s="4">
        <v>653</v>
      </c>
      <c r="F665" s="4" t="str">
        <f>IFERROR(VLOOKUP(E665,ActiveConsumptiveDiversions!$C$4:$G$3002,5,0),"")</f>
        <v>4206-007-AGR-RI</v>
      </c>
      <c r="G665" s="33" t="str">
        <f>IFERROR(VLOOKUP(E665,ActiveConsumptiveDiversions!$A$4:$G$3003,7,0),"")</f>
        <v/>
      </c>
    </row>
    <row r="666" spans="5:7" x14ac:dyDescent="0.25">
      <c r="E666" s="4">
        <v>654</v>
      </c>
      <c r="F666" s="4" t="str">
        <f>IFERROR(VLOOKUP(E666,ActiveConsumptiveDiversions!$C$4:$G$3002,5,0),"")</f>
        <v>4318-009-REC-RI</v>
      </c>
      <c r="G666" s="33" t="str">
        <f>IFERROR(VLOOKUP(E666,ActiveConsumptiveDiversions!$A$4:$G$3003,7,0),"")</f>
        <v/>
      </c>
    </row>
    <row r="667" spans="5:7" x14ac:dyDescent="0.25">
      <c r="E667" s="4">
        <v>655</v>
      </c>
      <c r="F667" s="4" t="str">
        <f>IFERROR(VLOOKUP(E667,ActiveConsumptiveDiversions!$C$4:$G$3002,5,0),"")</f>
        <v>6912-017-IRR-GR</v>
      </c>
      <c r="G667" s="33" t="str">
        <f>IFERROR(VLOOKUP(E667,ActiveConsumptiveDiversions!$A$4:$G$3003,7,0),"")</f>
        <v/>
      </c>
    </row>
    <row r="668" spans="5:7" x14ac:dyDescent="0.25">
      <c r="E668" s="4">
        <v>656</v>
      </c>
      <c r="F668" s="4" t="str">
        <f>IFERROR(VLOOKUP(E668,ActiveConsumptiveDiversions!$C$4:$G$3002,5,0),"")</f>
        <v>5000-012-IRR-GR</v>
      </c>
      <c r="G668" s="33" t="str">
        <f>IFERROR(VLOOKUP(E668,ActiveConsumptiveDiversions!$A$4:$G$3003,7,0),"")</f>
        <v/>
      </c>
    </row>
    <row r="669" spans="5:7" x14ac:dyDescent="0.25">
      <c r="E669" s="4">
        <v>657</v>
      </c>
      <c r="F669" s="4" t="str">
        <f>IFERROR(VLOOKUP(E669,ActiveConsumptiveDiversions!$C$4:$G$3002,5,0),"")</f>
        <v>6800-013-AGR-IM</v>
      </c>
      <c r="G669" s="33" t="str">
        <f>IFERROR(VLOOKUP(E669,ActiveConsumptiveDiversions!$A$4:$G$3003,7,0),"")</f>
        <v/>
      </c>
    </row>
    <row r="670" spans="5:7" x14ac:dyDescent="0.25">
      <c r="E670" s="4">
        <v>658</v>
      </c>
      <c r="F670" s="4" t="str">
        <f>IFERROR(VLOOKUP(E670,ActiveConsumptiveDiversions!$C$4:$G$3002,5,0),"")</f>
        <v>4300-102-AGR-RI</v>
      </c>
      <c r="G670" s="33" t="str">
        <f>IFERROR(VLOOKUP(E670,ActiveConsumptiveDiversions!$A$4:$G$3003,7,0),"")</f>
        <v/>
      </c>
    </row>
    <row r="671" spans="5:7" x14ac:dyDescent="0.25">
      <c r="E671" s="4">
        <v>659</v>
      </c>
      <c r="F671" s="4" t="str">
        <f>IFERROR(VLOOKUP(E671,ActiveConsumptiveDiversions!$C$4:$G$3002,5,0),"")</f>
        <v>4318-011-REC-IM</v>
      </c>
      <c r="G671" s="33" t="str">
        <f>IFERROR(VLOOKUP(E671,ActiveConsumptiveDiversions!$A$4:$G$3003,7,0),"")</f>
        <v/>
      </c>
    </row>
    <row r="672" spans="5:7" x14ac:dyDescent="0.25">
      <c r="E672" s="4">
        <v>660</v>
      </c>
      <c r="F672" s="4" t="str">
        <f>IFERROR(VLOOKUP(E672,ActiveConsumptiveDiversions!$C$4:$G$3002,5,0),"")</f>
        <v>6000-050-REC-IM</v>
      </c>
      <c r="G672" s="33" t="str">
        <f>IFERROR(VLOOKUP(E672,ActiveConsumptiveDiversions!$A$4:$G$3003,7,0),"")</f>
        <v/>
      </c>
    </row>
    <row r="673" spans="5:7" x14ac:dyDescent="0.25">
      <c r="E673" s="4">
        <v>661</v>
      </c>
      <c r="F673" s="4" t="str">
        <f>IFERROR(VLOOKUP(E673,ActiveConsumptiveDiversions!$C$4:$G$3002,5,0),"")</f>
        <v>6000-049-REC-IM</v>
      </c>
      <c r="G673" s="33" t="str">
        <f>IFERROR(VLOOKUP(E673,ActiveConsumptiveDiversions!$A$4:$G$3003,7,0),"")</f>
        <v/>
      </c>
    </row>
    <row r="674" spans="5:7" x14ac:dyDescent="0.25">
      <c r="E674" s="4">
        <v>662</v>
      </c>
      <c r="F674" s="4" t="str">
        <f>IFERROR(VLOOKUP(E674,ActiveConsumptiveDiversions!$C$4:$G$3002,5,0),"")</f>
        <v>6000-048-REC-IM</v>
      </c>
      <c r="G674" s="33" t="str">
        <f>IFERROR(VLOOKUP(E674,ActiveConsumptiveDiversions!$A$4:$G$3003,7,0),"")</f>
        <v/>
      </c>
    </row>
    <row r="675" spans="5:7" x14ac:dyDescent="0.25">
      <c r="E675" s="4">
        <v>663</v>
      </c>
      <c r="F675" s="4" t="str">
        <f>IFERROR(VLOOKUP(E675,ActiveConsumptiveDiversions!$C$4:$G$3002,5,0),"")</f>
        <v>2000-014-STO-RI</v>
      </c>
      <c r="G675" s="33" t="str">
        <f>IFERROR(VLOOKUP(E675,ActiveConsumptiveDiversions!$A$4:$G$3003,7,0),"")</f>
        <v/>
      </c>
    </row>
    <row r="676" spans="5:7" x14ac:dyDescent="0.25">
      <c r="E676" s="4">
        <v>664</v>
      </c>
      <c r="F676" s="4" t="str">
        <f>IFERROR(VLOOKUP(E676,ActiveConsumptiveDiversions!$C$4:$G$3002,5,0),"")</f>
        <v>4300-020-HYD-RI</v>
      </c>
      <c r="G676" s="33" t="str">
        <f>IFERROR(VLOOKUP(E676,ActiveConsumptiveDiversions!$A$4:$G$3003,7,0),"")</f>
        <v/>
      </c>
    </row>
    <row r="677" spans="5:7" x14ac:dyDescent="0.25">
      <c r="E677" s="4">
        <v>665</v>
      </c>
      <c r="F677" s="4" t="str">
        <f>IFERROR(VLOOKUP(E677,ActiveConsumptiveDiversions!$C$4:$G$3002,5,0),"")</f>
        <v>4300-019-HYD-RI</v>
      </c>
      <c r="G677" s="33" t="str">
        <f>IFERROR(VLOOKUP(E677,ActiveConsumptiveDiversions!$A$4:$G$3003,7,0),"")</f>
        <v/>
      </c>
    </row>
    <row r="678" spans="5:7" x14ac:dyDescent="0.25">
      <c r="E678" s="4">
        <v>666</v>
      </c>
      <c r="F678" s="4" t="str">
        <f>IFERROR(VLOOKUP(E678,ActiveConsumptiveDiversions!$C$4:$G$3002,5,0),"")</f>
        <v>4300-018-FIS-RI</v>
      </c>
      <c r="G678" s="33" t="str">
        <f>IFERROR(VLOOKUP(E678,ActiveConsumptiveDiversions!$A$4:$G$3003,7,0),"")</f>
        <v/>
      </c>
    </row>
    <row r="679" spans="5:7" x14ac:dyDescent="0.25">
      <c r="E679" s="4">
        <v>667</v>
      </c>
      <c r="F679" s="4" t="str">
        <f>IFERROR(VLOOKUP(E679,ActiveConsumptiveDiversions!$C$4:$G$3002,5,0),"")</f>
        <v>3100-005-REC-IM</v>
      </c>
      <c r="G679" s="33" t="str">
        <f>IFERROR(VLOOKUP(E679,ActiveConsumptiveDiversions!$A$4:$G$3003,7,0),"")</f>
        <v/>
      </c>
    </row>
    <row r="680" spans="5:7" x14ac:dyDescent="0.25">
      <c r="E680" s="4">
        <v>668</v>
      </c>
      <c r="F680" s="4" t="str">
        <f>IFERROR(VLOOKUP(E680,ActiveConsumptiveDiversions!$C$4:$G$3002,5,0),"")</f>
        <v>4320-025-POT-GR</v>
      </c>
      <c r="G680" s="33" t="str">
        <f>IFERROR(VLOOKUP(E680,ActiveConsumptiveDiversions!$A$4:$G$3003,7,0),"")</f>
        <v/>
      </c>
    </row>
    <row r="681" spans="5:7" x14ac:dyDescent="0.25">
      <c r="E681" s="4">
        <v>669</v>
      </c>
      <c r="F681" s="4" t="str">
        <f>IFERROR(VLOOKUP(E681,ActiveConsumptiveDiversions!$C$4:$G$3002,5,0),"")</f>
        <v>6705-013-REC-IM</v>
      </c>
      <c r="G681" s="33" t="str">
        <f>IFERROR(VLOOKUP(E681,ActiveConsumptiveDiversions!$A$4:$G$3003,7,0),"")</f>
        <v/>
      </c>
    </row>
    <row r="682" spans="5:7" x14ac:dyDescent="0.25">
      <c r="E682" s="4">
        <v>670</v>
      </c>
      <c r="F682" s="4" t="str">
        <f>IFERROR(VLOOKUP(E682,ActiveConsumptiveDiversions!$C$4:$G$3002,5,0),"")</f>
        <v>6910-019-REC-IM</v>
      </c>
      <c r="G682" s="33" t="str">
        <f>IFERROR(VLOOKUP(E682,ActiveConsumptiveDiversions!$A$4:$G$3003,7,0),"")</f>
        <v/>
      </c>
    </row>
    <row r="683" spans="5:7" x14ac:dyDescent="0.25">
      <c r="E683" s="4">
        <v>671</v>
      </c>
      <c r="F683" s="4" t="str">
        <f>IFERROR(VLOOKUP(E683,ActiveConsumptiveDiversions!$C$4:$G$3002,5,0),"")</f>
        <v>6705-012-REC-IM</v>
      </c>
      <c r="G683" s="33" t="str">
        <f>IFERROR(VLOOKUP(E683,ActiveConsumptiveDiversions!$A$4:$G$3003,7,0),"")</f>
        <v/>
      </c>
    </row>
    <row r="684" spans="5:7" x14ac:dyDescent="0.25">
      <c r="E684" s="4">
        <v>672</v>
      </c>
      <c r="F684" s="4" t="str">
        <f>IFERROR(VLOOKUP(E684,ActiveConsumptiveDiversions!$C$4:$G$3002,5,0),"")</f>
        <v>6910-018-REC-IM</v>
      </c>
      <c r="G684" s="33" t="str">
        <f>IFERROR(VLOOKUP(E684,ActiveConsumptiveDiversions!$A$4:$G$3003,7,0),"")</f>
        <v/>
      </c>
    </row>
    <row r="685" spans="5:7" x14ac:dyDescent="0.25">
      <c r="E685" s="4">
        <v>673</v>
      </c>
      <c r="F685" s="4" t="str">
        <f>IFERROR(VLOOKUP(E685,ActiveConsumptiveDiversions!$C$4:$G$3002,5,0),"")</f>
        <v>6705-011-REC-IM</v>
      </c>
      <c r="G685" s="33" t="str">
        <f>IFERROR(VLOOKUP(E685,ActiveConsumptiveDiversions!$A$4:$G$3003,7,0),"")</f>
        <v/>
      </c>
    </row>
    <row r="686" spans="5:7" x14ac:dyDescent="0.25">
      <c r="E686" s="4">
        <v>674</v>
      </c>
      <c r="F686" s="4" t="str">
        <f>IFERROR(VLOOKUP(E686,ActiveConsumptiveDiversions!$C$4:$G$3002,5,0),"")</f>
        <v>6910-017-REC-IM</v>
      </c>
      <c r="G686" s="33" t="str">
        <f>IFERROR(VLOOKUP(E686,ActiveConsumptiveDiversions!$A$4:$G$3003,7,0),"")</f>
        <v/>
      </c>
    </row>
    <row r="687" spans="5:7" x14ac:dyDescent="0.25">
      <c r="E687" s="4">
        <v>675</v>
      </c>
      <c r="F687" s="4" t="str">
        <f>IFERROR(VLOOKUP(E687,ActiveConsumptiveDiversions!$C$4:$G$3002,5,0),"")</f>
        <v>2203-003-PWS-GR</v>
      </c>
      <c r="G687" s="33" t="str">
        <f>IFERROR(VLOOKUP(E687,ActiveConsumptiveDiversions!$A$4:$G$3003,7,0),"")</f>
        <v/>
      </c>
    </row>
    <row r="688" spans="5:7" x14ac:dyDescent="0.25">
      <c r="E688" s="4">
        <v>676</v>
      </c>
      <c r="F688" s="4" t="str">
        <f>IFERROR(VLOOKUP(E688,ActiveConsumptiveDiversions!$C$4:$G$3002,5,0),"")</f>
        <v>7403-021-IRR-IM</v>
      </c>
      <c r="G688" s="33" t="str">
        <f>IFERROR(VLOOKUP(E688,ActiveConsumptiveDiversions!$A$4:$G$3003,7,0),"")</f>
        <v/>
      </c>
    </row>
    <row r="689" spans="5:7" x14ac:dyDescent="0.25">
      <c r="E689" s="4">
        <v>677</v>
      </c>
      <c r="F689" s="4" t="str">
        <f>IFERROR(VLOOKUP(E689,ActiveConsumptiveDiversions!$C$4:$G$3002,5,0),"")</f>
        <v>7403-020-IRR-IM</v>
      </c>
      <c r="G689" s="33" t="str">
        <f>IFERROR(VLOOKUP(E689,ActiveConsumptiveDiversions!$A$4:$G$3003,7,0),"")</f>
        <v/>
      </c>
    </row>
    <row r="690" spans="5:7" x14ac:dyDescent="0.25">
      <c r="E690" s="4">
        <v>678</v>
      </c>
      <c r="F690" s="4" t="str">
        <f>IFERROR(VLOOKUP(E690,ActiveConsumptiveDiversions!$C$4:$G$3002,5,0),"")</f>
        <v>7403-019-IRR-IM</v>
      </c>
      <c r="G690" s="33" t="str">
        <f>IFERROR(VLOOKUP(E690,ActiveConsumptiveDiversions!$A$4:$G$3003,7,0),"")</f>
        <v/>
      </c>
    </row>
    <row r="691" spans="5:7" x14ac:dyDescent="0.25">
      <c r="E691" s="4">
        <v>679</v>
      </c>
      <c r="F691" s="4" t="str">
        <f>IFERROR(VLOOKUP(E691,ActiveConsumptiveDiversions!$C$4:$G$3002,5,0),"")</f>
        <v>7403-018-IRR-IM</v>
      </c>
      <c r="G691" s="33" t="str">
        <f>IFERROR(VLOOKUP(E691,ActiveConsumptiveDiversions!$A$4:$G$3003,7,0),"")</f>
        <v/>
      </c>
    </row>
    <row r="692" spans="5:7" x14ac:dyDescent="0.25">
      <c r="E692" s="4">
        <v>680</v>
      </c>
      <c r="F692" s="4" t="str">
        <f>IFERROR(VLOOKUP(E692,ActiveConsumptiveDiversions!$C$4:$G$3002,5,0),"")</f>
        <v>7403-017-IRR-IM</v>
      </c>
      <c r="G692" s="33" t="str">
        <f>IFERROR(VLOOKUP(E692,ActiveConsumptiveDiversions!$A$4:$G$3003,7,0),"")</f>
        <v/>
      </c>
    </row>
    <row r="693" spans="5:7" x14ac:dyDescent="0.25">
      <c r="E693" s="4">
        <v>681</v>
      </c>
      <c r="F693" s="4" t="str">
        <f>IFERROR(VLOOKUP(E693,ActiveConsumptiveDiversions!$C$4:$G$3002,5,0),"")</f>
        <v>7403-015-IRR-IM</v>
      </c>
      <c r="G693" s="33" t="str">
        <f>IFERROR(VLOOKUP(E693,ActiveConsumptiveDiversions!$A$4:$G$3003,7,0),"")</f>
        <v/>
      </c>
    </row>
    <row r="694" spans="5:7" x14ac:dyDescent="0.25">
      <c r="E694" s="4">
        <v>682</v>
      </c>
      <c r="F694" s="4" t="str">
        <f>IFERROR(VLOOKUP(E694,ActiveConsumptiveDiversions!$C$4:$G$3002,5,0),"")</f>
        <v>6912-016-IRR-IM</v>
      </c>
      <c r="G694" s="33" t="str">
        <f>IFERROR(VLOOKUP(E694,ActiveConsumptiveDiversions!$A$4:$G$3003,7,0),"")</f>
        <v/>
      </c>
    </row>
    <row r="695" spans="5:7" x14ac:dyDescent="0.25">
      <c r="E695" s="4">
        <v>683</v>
      </c>
      <c r="F695" s="4" t="str">
        <f>IFERROR(VLOOKUP(E695,ActiveConsumptiveDiversions!$C$4:$G$3002,5,0),"")</f>
        <v>6912-015-IRR-IM</v>
      </c>
      <c r="G695" s="33" t="str">
        <f>IFERROR(VLOOKUP(E695,ActiveConsumptiveDiversions!$A$4:$G$3003,7,0),"")</f>
        <v/>
      </c>
    </row>
    <row r="696" spans="5:7" x14ac:dyDescent="0.25">
      <c r="E696" s="4">
        <v>684</v>
      </c>
      <c r="F696" s="4" t="str">
        <f>IFERROR(VLOOKUP(E696,ActiveConsumptiveDiversions!$C$4:$G$3002,5,0),"")</f>
        <v>6912-014-IRR-IM</v>
      </c>
      <c r="G696" s="33" t="str">
        <f>IFERROR(VLOOKUP(E696,ActiveConsumptiveDiversions!$A$4:$G$3003,7,0),"")</f>
        <v/>
      </c>
    </row>
    <row r="697" spans="5:7" x14ac:dyDescent="0.25">
      <c r="E697" s="4">
        <v>685</v>
      </c>
      <c r="F697" s="4" t="str">
        <f>IFERROR(VLOOKUP(E697,ActiveConsumptiveDiversions!$C$4:$G$3002,5,0),"")</f>
        <v>6912-012-IRR-IM</v>
      </c>
      <c r="G697" s="33" t="str">
        <f>IFERROR(VLOOKUP(E697,ActiveConsumptiveDiversions!$A$4:$G$3003,7,0),"")</f>
        <v/>
      </c>
    </row>
    <row r="698" spans="5:7" x14ac:dyDescent="0.25">
      <c r="E698" s="4">
        <v>686</v>
      </c>
      <c r="F698" s="4" t="str">
        <f>IFERROR(VLOOKUP(E698,ActiveConsumptiveDiversions!$C$4:$G$3002,5,0),"")</f>
        <v>7000-006-IRR-GR</v>
      </c>
      <c r="G698" s="33" t="str">
        <f>IFERROR(VLOOKUP(E698,ActiveConsumptiveDiversions!$A$4:$G$3003,7,0),"")</f>
        <v/>
      </c>
    </row>
    <row r="699" spans="5:7" x14ac:dyDescent="0.25">
      <c r="E699" s="4">
        <v>687</v>
      </c>
      <c r="F699" s="4" t="str">
        <f>IFERROR(VLOOKUP(E699,ActiveConsumptiveDiversions!$C$4:$G$3002,5,0),"")</f>
        <v>7000-004-IRR-IM</v>
      </c>
      <c r="G699" s="33" t="str">
        <f>IFERROR(VLOOKUP(E699,ActiveConsumptiveDiversions!$A$4:$G$3003,7,0),"")</f>
        <v/>
      </c>
    </row>
    <row r="700" spans="5:7" x14ac:dyDescent="0.25">
      <c r="E700" s="4">
        <v>688</v>
      </c>
      <c r="F700" s="4" t="str">
        <f>IFERROR(VLOOKUP(E700,ActiveConsumptiveDiversions!$C$4:$G$3002,5,0),"")</f>
        <v>7000-002-IRR-IM</v>
      </c>
      <c r="G700" s="33" t="str">
        <f>IFERROR(VLOOKUP(E700,ActiveConsumptiveDiversions!$A$4:$G$3003,7,0),"")</f>
        <v/>
      </c>
    </row>
    <row r="701" spans="5:7" x14ac:dyDescent="0.25">
      <c r="E701" s="4">
        <v>689</v>
      </c>
      <c r="F701" s="4" t="str">
        <f>IFERROR(VLOOKUP(E701,ActiveConsumptiveDiversions!$C$4:$G$3002,5,0),"")</f>
        <v>7000-001-IRR-IM</v>
      </c>
      <c r="G701" s="33" t="str">
        <f>IFERROR(VLOOKUP(E701,ActiveConsumptiveDiversions!$A$4:$G$3003,7,0),"")</f>
        <v/>
      </c>
    </row>
    <row r="702" spans="5:7" x14ac:dyDescent="0.25">
      <c r="E702" s="4">
        <v>690</v>
      </c>
      <c r="F702" s="4" t="str">
        <f>IFERROR(VLOOKUP(E702,ActiveConsumptiveDiversions!$C$4:$G$3002,5,0),"")</f>
        <v>7000-019-PWR-SU</v>
      </c>
      <c r="G702" s="33" t="str">
        <f>IFERROR(VLOOKUP(E702,ActiveConsumptiveDiversions!$A$4:$G$3003,7,0),"")</f>
        <v/>
      </c>
    </row>
    <row r="703" spans="5:7" x14ac:dyDescent="0.25">
      <c r="E703" s="4">
        <v>691</v>
      </c>
      <c r="F703" s="4" t="str">
        <f>IFERROR(VLOOKUP(E703,ActiveConsumptiveDiversions!$C$4:$G$3002,5,0),"")</f>
        <v>6000-055-PWR-GR</v>
      </c>
      <c r="G703" s="33" t="str">
        <f>IFERROR(VLOOKUP(E703,ActiveConsumptiveDiversions!$A$4:$G$3003,7,0),"")</f>
        <v/>
      </c>
    </row>
    <row r="704" spans="5:7" x14ac:dyDescent="0.25">
      <c r="E704" s="4">
        <v>692</v>
      </c>
      <c r="F704" s="4" t="str">
        <f>IFERROR(VLOOKUP(E704,ActiveConsumptiveDiversions!$C$4:$G$3002,5,0),"")</f>
        <v>4000-095-PWR-RI</v>
      </c>
      <c r="G704" s="33" t="str">
        <f>IFERROR(VLOOKUP(E704,ActiveConsumptiveDiversions!$A$4:$G$3003,7,0),"")</f>
        <v/>
      </c>
    </row>
    <row r="705" spans="5:7" x14ac:dyDescent="0.25">
      <c r="E705" s="4">
        <v>693</v>
      </c>
      <c r="F705" s="4" t="str">
        <f>IFERROR(VLOOKUP(E705,ActiveConsumptiveDiversions!$C$4:$G$3002,5,0),"")</f>
        <v>4000-094-PWR-RI</v>
      </c>
      <c r="G705" s="33" t="str">
        <f>IFERROR(VLOOKUP(E705,ActiveConsumptiveDiversions!$A$4:$G$3003,7,0),"")</f>
        <v/>
      </c>
    </row>
    <row r="706" spans="5:7" x14ac:dyDescent="0.25">
      <c r="E706" s="4">
        <v>694</v>
      </c>
      <c r="F706" s="4" t="str">
        <f>IFERROR(VLOOKUP(E706,ActiveConsumptiveDiversions!$C$4:$G$3002,5,0),"")</f>
        <v>4320-018-AGR-RI</v>
      </c>
      <c r="G706" s="33" t="str">
        <f>IFERROR(VLOOKUP(E706,ActiveConsumptiveDiversions!$A$4:$G$3003,7,0),"")</f>
        <v/>
      </c>
    </row>
    <row r="707" spans="5:7" x14ac:dyDescent="0.25">
      <c r="E707" s="4">
        <v>695</v>
      </c>
      <c r="F707" s="4" t="str">
        <f>IFERROR(VLOOKUP(E707,ActiveConsumptiveDiversions!$C$4:$G$3002,5,0),"")</f>
        <v>5204-002-PWS-GR</v>
      </c>
      <c r="G707" s="33" t="str">
        <f>IFERROR(VLOOKUP(E707,ActiveConsumptiveDiversions!$A$4:$G$3003,7,0),"")</f>
        <v/>
      </c>
    </row>
    <row r="708" spans="5:7" x14ac:dyDescent="0.25">
      <c r="E708" s="4">
        <v>696</v>
      </c>
      <c r="F708" s="4" t="str">
        <f>IFERROR(VLOOKUP(E708,ActiveConsumptiveDiversions!$C$4:$G$3002,5,0),"")</f>
        <v>5206-014-PWS-IM</v>
      </c>
      <c r="G708" s="33" t="str">
        <f>IFERROR(VLOOKUP(E708,ActiveConsumptiveDiversions!$A$4:$G$3003,7,0),"")</f>
        <v/>
      </c>
    </row>
    <row r="709" spans="5:7" x14ac:dyDescent="0.25">
      <c r="E709" s="4">
        <v>697</v>
      </c>
      <c r="F709" s="4" t="str">
        <f>IFERROR(VLOOKUP(E709,ActiveConsumptiveDiversions!$C$4:$G$3002,5,0),"")</f>
        <v>5206-013-PWS-IM</v>
      </c>
      <c r="G709" s="33" t="str">
        <f>IFERROR(VLOOKUP(E709,ActiveConsumptiveDiversions!$A$4:$G$3003,7,0),"")</f>
        <v/>
      </c>
    </row>
    <row r="710" spans="5:7" x14ac:dyDescent="0.25">
      <c r="E710" s="4">
        <v>698</v>
      </c>
      <c r="F710" s="4" t="str">
        <f>IFERROR(VLOOKUP(E710,ActiveConsumptiveDiversions!$C$4:$G$3002,5,0),"")</f>
        <v>4600-024-PWS-IM</v>
      </c>
      <c r="G710" s="33" t="str">
        <f>IFERROR(VLOOKUP(E710,ActiveConsumptiveDiversions!$A$4:$G$3003,7,0),"")</f>
        <v/>
      </c>
    </row>
    <row r="711" spans="5:7" x14ac:dyDescent="0.25">
      <c r="E711" s="4">
        <v>699</v>
      </c>
      <c r="F711" s="4" t="str">
        <f>IFERROR(VLOOKUP(E711,ActiveConsumptiveDiversions!$C$4:$G$3002,5,0),"")</f>
        <v>4600-023-PWS-IM</v>
      </c>
      <c r="G711" s="33" t="str">
        <f>IFERROR(VLOOKUP(E711,ActiveConsumptiveDiversions!$A$4:$G$3003,7,0),"")</f>
        <v/>
      </c>
    </row>
    <row r="712" spans="5:7" x14ac:dyDescent="0.25">
      <c r="E712" s="4">
        <v>700</v>
      </c>
      <c r="F712" s="4" t="str">
        <f>IFERROR(VLOOKUP(E712,ActiveConsumptiveDiversions!$C$4:$G$3002,5,0),"")</f>
        <v>4600-019-PWS-IM</v>
      </c>
      <c r="G712" s="33" t="str">
        <f>IFERROR(VLOOKUP(E712,ActiveConsumptiveDiversions!$A$4:$G$3003,7,0),"")</f>
        <v/>
      </c>
    </row>
    <row r="713" spans="5:7" x14ac:dyDescent="0.25">
      <c r="E713" s="4">
        <v>701</v>
      </c>
      <c r="F713" s="4" t="str">
        <f>IFERROR(VLOOKUP(E713,ActiveConsumptiveDiversions!$C$4:$G$3002,5,0),"")</f>
        <v>4600-020-PWS-IM</v>
      </c>
      <c r="G713" s="33" t="str">
        <f>IFERROR(VLOOKUP(E713,ActiveConsumptiveDiversions!$A$4:$G$3003,7,0),"")</f>
        <v/>
      </c>
    </row>
    <row r="714" spans="5:7" x14ac:dyDescent="0.25">
      <c r="E714" s="4">
        <v>702</v>
      </c>
      <c r="F714" s="4" t="str">
        <f>IFERROR(VLOOKUP(E714,ActiveConsumptiveDiversions!$C$4:$G$3002,5,0),"")</f>
        <v>4600-022-PWS-IM</v>
      </c>
      <c r="G714" s="33" t="str">
        <f>IFERROR(VLOOKUP(E714,ActiveConsumptiveDiversions!$A$4:$G$3003,7,0),"")</f>
        <v/>
      </c>
    </row>
    <row r="715" spans="5:7" x14ac:dyDescent="0.25">
      <c r="E715" s="4">
        <v>703</v>
      </c>
      <c r="F715" s="4" t="str">
        <f>IFERROR(VLOOKUP(E715,ActiveConsumptiveDiversions!$C$4:$G$3002,5,0),"")</f>
        <v>4600-017-PWS-IM</v>
      </c>
      <c r="G715" s="33" t="str">
        <f>IFERROR(VLOOKUP(E715,ActiveConsumptiveDiversions!$A$4:$G$3003,7,0),"")</f>
        <v/>
      </c>
    </row>
    <row r="716" spans="5:7" x14ac:dyDescent="0.25">
      <c r="E716" s="4">
        <v>704</v>
      </c>
      <c r="F716" s="4" t="str">
        <f>IFERROR(VLOOKUP(E716,ActiveConsumptiveDiversions!$C$4:$G$3002,5,0),"")</f>
        <v>4600-014-PWS-IM</v>
      </c>
      <c r="G716" s="33" t="str">
        <f>IFERROR(VLOOKUP(E716,ActiveConsumptiveDiversions!$A$4:$G$3003,7,0),"")</f>
        <v/>
      </c>
    </row>
    <row r="717" spans="5:7" x14ac:dyDescent="0.25">
      <c r="E717" s="4">
        <v>705</v>
      </c>
      <c r="F717" s="4" t="str">
        <f>IFERROR(VLOOKUP(E717,ActiveConsumptiveDiversions!$C$4:$G$3002,5,0),"")</f>
        <v>4600-021-PWS-IM</v>
      </c>
      <c r="G717" s="33" t="str">
        <f>IFERROR(VLOOKUP(E717,ActiveConsumptiveDiversions!$A$4:$G$3003,7,0),"")</f>
        <v/>
      </c>
    </row>
    <row r="718" spans="5:7" x14ac:dyDescent="0.25">
      <c r="E718" s="4">
        <v>706</v>
      </c>
      <c r="F718" s="4" t="str">
        <f>IFERROR(VLOOKUP(E718,ActiveConsumptiveDiversions!$C$4:$G$3002,5,0),"")</f>
        <v>4600-015-PWS-IM</v>
      </c>
      <c r="G718" s="33" t="str">
        <f>IFERROR(VLOOKUP(E718,ActiveConsumptiveDiversions!$A$4:$G$3003,7,0),"")</f>
        <v/>
      </c>
    </row>
    <row r="719" spans="5:7" x14ac:dyDescent="0.25">
      <c r="E719" s="4">
        <v>707</v>
      </c>
      <c r="F719" s="4" t="str">
        <f>IFERROR(VLOOKUP(E719,ActiveConsumptiveDiversions!$C$4:$G$3002,5,0),"")</f>
        <v>4600-016-PWS-IM</v>
      </c>
      <c r="G719" s="33" t="str">
        <f>IFERROR(VLOOKUP(E719,ActiveConsumptiveDiversions!$A$4:$G$3003,7,0),"")</f>
        <v/>
      </c>
    </row>
    <row r="720" spans="5:7" x14ac:dyDescent="0.25">
      <c r="E720" s="4">
        <v>708</v>
      </c>
      <c r="F720" s="4" t="str">
        <f>IFERROR(VLOOKUP(E720,ActiveConsumptiveDiversions!$C$4:$G$3002,5,0),"")</f>
        <v>4600-018-PWS-IM</v>
      </c>
      <c r="G720" s="33" t="str">
        <f>IFERROR(VLOOKUP(E720,ActiveConsumptiveDiversions!$A$4:$G$3003,7,0),"")</f>
        <v/>
      </c>
    </row>
    <row r="721" spans="5:7" x14ac:dyDescent="0.25">
      <c r="E721" s="4">
        <v>709</v>
      </c>
      <c r="F721" s="4" t="str">
        <f>IFERROR(VLOOKUP(E721,ActiveConsumptiveDiversions!$C$4:$G$3002,5,0),"")</f>
        <v>3108-001-IND-GR</v>
      </c>
      <c r="G721" s="33" t="str">
        <f>IFERROR(VLOOKUP(E721,ActiveConsumptiveDiversions!$A$4:$G$3003,7,0),"")</f>
        <v/>
      </c>
    </row>
    <row r="722" spans="5:7" x14ac:dyDescent="0.25">
      <c r="E722" s="4">
        <v>710</v>
      </c>
      <c r="F722" s="4" t="str">
        <f>IFERROR(VLOOKUP(E722,ActiveConsumptiveDiversions!$C$4:$G$3002,5,0),"")</f>
        <v>4803-001-HYD-RI</v>
      </c>
      <c r="G722" s="33" t="str">
        <f>IFERROR(VLOOKUP(E722,ActiveConsumptiveDiversions!$A$4:$G$3003,7,0),"")</f>
        <v/>
      </c>
    </row>
    <row r="723" spans="5:7" x14ac:dyDescent="0.25">
      <c r="E723" s="4">
        <v>711</v>
      </c>
      <c r="F723" s="4" t="str">
        <f>IFERROR(VLOOKUP(E723,ActiveConsumptiveDiversions!$C$4:$G$3002,5,0),"")</f>
        <v>4000-054-STO-RI</v>
      </c>
      <c r="G723" s="33" t="str">
        <f>IFERROR(VLOOKUP(E723,ActiveConsumptiveDiversions!$A$4:$G$3003,7,0),"")</f>
        <v/>
      </c>
    </row>
    <row r="724" spans="5:7" x14ac:dyDescent="0.25">
      <c r="E724" s="4">
        <v>712</v>
      </c>
      <c r="F724" s="4" t="str">
        <f>IFERROR(VLOOKUP(E724,ActiveConsumptiveDiversions!$C$4:$G$3002,5,0),"")</f>
        <v>4000-089-IND-GR</v>
      </c>
      <c r="G724" s="33" t="str">
        <f>IFERROR(VLOOKUP(E724,ActiveConsumptiveDiversions!$A$4:$G$3003,7,0),"")</f>
        <v/>
      </c>
    </row>
    <row r="725" spans="5:7" x14ac:dyDescent="0.25">
      <c r="E725" s="4">
        <v>713</v>
      </c>
      <c r="F725" s="4" t="str">
        <f>IFERROR(VLOOKUP(E725,ActiveConsumptiveDiversions!$C$4:$G$3002,5,0),"")</f>
        <v>4000-043-PWS-GR</v>
      </c>
      <c r="G725" s="33" t="str">
        <f>IFERROR(VLOOKUP(E725,ActiveConsumptiveDiversions!$A$4:$G$3003,7,0),"")</f>
        <v/>
      </c>
    </row>
    <row r="726" spans="5:7" x14ac:dyDescent="0.25">
      <c r="E726" s="4">
        <v>714</v>
      </c>
      <c r="F726" s="4" t="str">
        <f>IFERROR(VLOOKUP(E726,ActiveConsumptiveDiversions!$C$4:$G$3002,5,0),"")</f>
        <v>6914-040-IND-RI</v>
      </c>
      <c r="G726" s="33" t="str">
        <f>IFERROR(VLOOKUP(E726,ActiveConsumptiveDiversions!$A$4:$G$3003,7,0),"")</f>
        <v/>
      </c>
    </row>
    <row r="727" spans="5:7" x14ac:dyDescent="0.25">
      <c r="E727" s="4">
        <v>715</v>
      </c>
      <c r="F727" s="4" t="str">
        <f>IFERROR(VLOOKUP(E727,ActiveConsumptiveDiversions!$C$4:$G$3002,5,0),"")</f>
        <v>6914-005-IND-GR</v>
      </c>
      <c r="G727" s="33" t="str">
        <f>IFERROR(VLOOKUP(E727,ActiveConsumptiveDiversions!$A$4:$G$3003,7,0),"")</f>
        <v/>
      </c>
    </row>
    <row r="728" spans="5:7" x14ac:dyDescent="0.25">
      <c r="E728" s="4">
        <v>716</v>
      </c>
      <c r="F728" s="4" t="str">
        <f>IFERROR(VLOOKUP(E728,ActiveConsumptiveDiversions!$C$4:$G$3002,5,0),"")</f>
        <v>6914-004-IND-GR</v>
      </c>
      <c r="G728" s="33" t="str">
        <f>IFERROR(VLOOKUP(E728,ActiveConsumptiveDiversions!$A$4:$G$3003,7,0),"")</f>
        <v/>
      </c>
    </row>
    <row r="729" spans="5:7" x14ac:dyDescent="0.25">
      <c r="E729" s="4">
        <v>717</v>
      </c>
      <c r="F729" s="4" t="str">
        <f>IFERROR(VLOOKUP(E729,ActiveConsumptiveDiversions!$C$4:$G$3002,5,0),"")</f>
        <v>6914-003-IND-GR</v>
      </c>
      <c r="G729" s="33" t="str">
        <f>IFERROR(VLOOKUP(E729,ActiveConsumptiveDiversions!$A$4:$G$3003,7,0),"")</f>
        <v/>
      </c>
    </row>
    <row r="730" spans="5:7" x14ac:dyDescent="0.25">
      <c r="E730" s="4">
        <v>718</v>
      </c>
      <c r="F730" s="4" t="str">
        <f>IFERROR(VLOOKUP(E730,ActiveConsumptiveDiversions!$C$4:$G$3002,5,0),"")</f>
        <v>6914-002-IND-IM</v>
      </c>
      <c r="G730" s="33" t="str">
        <f>IFERROR(VLOOKUP(E730,ActiveConsumptiveDiversions!$A$4:$G$3003,7,0),"")</f>
        <v/>
      </c>
    </row>
    <row r="731" spans="5:7" x14ac:dyDescent="0.25">
      <c r="E731" s="4">
        <v>719</v>
      </c>
      <c r="F731" s="4" t="str">
        <f>IFERROR(VLOOKUP(E731,ActiveConsumptiveDiversions!$C$4:$G$3002,5,0),"")</f>
        <v>4005-003-IND-GR</v>
      </c>
      <c r="G731" s="33" t="str">
        <f>IFERROR(VLOOKUP(E731,ActiveConsumptiveDiversions!$A$4:$G$3003,7,0),"")</f>
        <v/>
      </c>
    </row>
    <row r="732" spans="5:7" x14ac:dyDescent="0.25">
      <c r="E732" s="4">
        <v>720</v>
      </c>
      <c r="F732" s="4" t="str">
        <f>IFERROR(VLOOKUP(E732,ActiveConsumptiveDiversions!$C$4:$G$3002,5,0),"")</f>
        <v>5202-010-IND-RI</v>
      </c>
      <c r="G732" s="33" t="str">
        <f>IFERROR(VLOOKUP(E732,ActiveConsumptiveDiversions!$A$4:$G$3003,7,0),"")</f>
        <v/>
      </c>
    </row>
    <row r="733" spans="5:7" x14ac:dyDescent="0.25">
      <c r="E733" s="4">
        <v>721</v>
      </c>
      <c r="F733" s="4" t="str">
        <f>IFERROR(VLOOKUP(E733,ActiveConsumptiveDiversions!$C$4:$G$3002,5,0),"")</f>
        <v>5202-009-IND-RI</v>
      </c>
      <c r="G733" s="33" t="str">
        <f>IFERROR(VLOOKUP(E733,ActiveConsumptiveDiversions!$A$4:$G$3003,7,0),"")</f>
        <v/>
      </c>
    </row>
    <row r="734" spans="5:7" x14ac:dyDescent="0.25">
      <c r="E734" s="4">
        <v>722</v>
      </c>
      <c r="F734" s="4" t="str">
        <f>IFERROR(VLOOKUP(E734,ActiveConsumptiveDiversions!$C$4:$G$3002,5,0),"")</f>
        <v>4000-111-AGR-GR</v>
      </c>
      <c r="G734" s="33" t="str">
        <f>IFERROR(VLOOKUP(E734,ActiveConsumptiveDiversions!$A$4:$G$3003,7,0),"")</f>
        <v/>
      </c>
    </row>
    <row r="735" spans="5:7" x14ac:dyDescent="0.25">
      <c r="E735" s="4">
        <v>723</v>
      </c>
      <c r="F735" s="4" t="str">
        <f>IFERROR(VLOOKUP(E735,ActiveConsumptiveDiversions!$C$4:$G$3002,5,0),"")</f>
        <v>4017-010-AGR-GR</v>
      </c>
      <c r="G735" s="33" t="str">
        <f>IFERROR(VLOOKUP(E735,ActiveConsumptiveDiversions!$A$4:$G$3003,7,0),"")</f>
        <v/>
      </c>
    </row>
    <row r="736" spans="5:7" x14ac:dyDescent="0.25">
      <c r="E736" s="4">
        <v>724</v>
      </c>
      <c r="F736" s="4" t="str">
        <f>IFERROR(VLOOKUP(E736,ActiveConsumptiveDiversions!$C$4:$G$3002,5,0),"")</f>
        <v>4017-009-AGR-GR</v>
      </c>
      <c r="G736" s="33" t="str">
        <f>IFERROR(VLOOKUP(E736,ActiveConsumptiveDiversions!$A$4:$G$3003,7,0),"")</f>
        <v/>
      </c>
    </row>
    <row r="737" spans="5:7" x14ac:dyDescent="0.25">
      <c r="E737" s="4">
        <v>725</v>
      </c>
      <c r="F737" s="4" t="str">
        <f>IFERROR(VLOOKUP(E737,ActiveConsumptiveDiversions!$C$4:$G$3002,5,0),"")</f>
        <v>4017-008-AGR-GR</v>
      </c>
      <c r="G737" s="33" t="str">
        <f>IFERROR(VLOOKUP(E737,ActiveConsumptiveDiversions!$A$4:$G$3003,7,0),"")</f>
        <v/>
      </c>
    </row>
    <row r="738" spans="5:7" x14ac:dyDescent="0.25">
      <c r="E738" s="4">
        <v>726</v>
      </c>
      <c r="F738" s="4" t="str">
        <f>IFERROR(VLOOKUP(E738,ActiveConsumptiveDiversions!$C$4:$G$3002,5,0),"")</f>
        <v>4017-007-AGR-GR</v>
      </c>
      <c r="G738" s="33" t="str">
        <f>IFERROR(VLOOKUP(E738,ActiveConsumptiveDiversions!$A$4:$G$3003,7,0),"")</f>
        <v/>
      </c>
    </row>
    <row r="739" spans="5:7" x14ac:dyDescent="0.25">
      <c r="E739" s="4">
        <v>727</v>
      </c>
      <c r="F739" s="4" t="str">
        <f>IFERROR(VLOOKUP(E739,ActiveConsumptiveDiversions!$C$4:$G$3002,5,0),"")</f>
        <v>4000-110-AGR-IM</v>
      </c>
      <c r="G739" s="33" t="str">
        <f>IFERROR(VLOOKUP(E739,ActiveConsumptiveDiversions!$A$4:$G$3003,7,0),"")</f>
        <v/>
      </c>
    </row>
    <row r="740" spans="5:7" x14ac:dyDescent="0.25">
      <c r="E740" s="4">
        <v>728</v>
      </c>
      <c r="F740" s="4" t="str">
        <f>IFERROR(VLOOKUP(E740,ActiveConsumptiveDiversions!$C$4:$G$3002,5,0),"")</f>
        <v>4017-004-AGR-IM</v>
      </c>
      <c r="G740" s="33" t="str">
        <f>IFERROR(VLOOKUP(E740,ActiveConsumptiveDiversions!$A$4:$G$3003,7,0),"")</f>
        <v/>
      </c>
    </row>
    <row r="741" spans="5:7" x14ac:dyDescent="0.25">
      <c r="E741" s="4">
        <v>729</v>
      </c>
      <c r="F741" s="4" t="str">
        <f>IFERROR(VLOOKUP(E741,ActiveConsumptiveDiversions!$C$4:$G$3002,5,0),"")</f>
        <v>5000-013-IRR-GR</v>
      </c>
      <c r="G741" s="33" t="str">
        <f>IFERROR(VLOOKUP(E741,ActiveConsumptiveDiversions!$A$4:$G$3003,7,0),"")</f>
        <v/>
      </c>
    </row>
    <row r="742" spans="5:7" x14ac:dyDescent="0.25">
      <c r="E742" s="4">
        <v>730</v>
      </c>
      <c r="F742" s="4" t="str">
        <f>IFERROR(VLOOKUP(E742,ActiveConsumptiveDiversions!$C$4:$G$3002,5,0),"")</f>
        <v>4009-006-STO</v>
      </c>
      <c r="G742" s="33" t="str">
        <f>IFERROR(VLOOKUP(E742,ActiveConsumptiveDiversions!$A$4:$G$3003,7,0),"")</f>
        <v/>
      </c>
    </row>
    <row r="743" spans="5:7" x14ac:dyDescent="0.25">
      <c r="E743" s="4">
        <v>731</v>
      </c>
      <c r="F743" s="4" t="str">
        <f>IFERROR(VLOOKUP(E743,ActiveConsumptiveDiversions!$C$4:$G$3002,5,0),"")</f>
        <v>4000-102-PWS-IM</v>
      </c>
      <c r="G743" s="33" t="str">
        <f>IFERROR(VLOOKUP(E743,ActiveConsumptiveDiversions!$A$4:$G$3003,7,0),"")</f>
        <v/>
      </c>
    </row>
    <row r="744" spans="5:7" x14ac:dyDescent="0.25">
      <c r="E744" s="4">
        <v>732</v>
      </c>
      <c r="F744" s="4" t="str">
        <f>IFERROR(VLOOKUP(E744,ActiveConsumptiveDiversions!$C$4:$G$3002,5,0),"")</f>
        <v>4000-101-PWS-IM</v>
      </c>
      <c r="G744" s="33" t="str">
        <f>IFERROR(VLOOKUP(E744,ActiveConsumptiveDiversions!$A$4:$G$3003,7,0),"")</f>
        <v/>
      </c>
    </row>
    <row r="745" spans="5:7" x14ac:dyDescent="0.25">
      <c r="E745" s="4">
        <v>733</v>
      </c>
      <c r="F745" s="4" t="str">
        <f>IFERROR(VLOOKUP(E745,ActiveConsumptiveDiversions!$C$4:$G$3002,5,0),"")</f>
        <v>4000-099-PWS-IM</v>
      </c>
      <c r="G745" s="33" t="str">
        <f>IFERROR(VLOOKUP(E745,ActiveConsumptiveDiversions!$A$4:$G$3003,7,0),"")</f>
        <v/>
      </c>
    </row>
    <row r="746" spans="5:7" x14ac:dyDescent="0.25">
      <c r="E746" s="4">
        <v>734</v>
      </c>
      <c r="F746" s="4" t="str">
        <f>IFERROR(VLOOKUP(E746,ActiveConsumptiveDiversions!$C$4:$G$3002,5,0),"")</f>
        <v>4000-097-PWS-IM</v>
      </c>
      <c r="G746" s="33" t="str">
        <f>IFERROR(VLOOKUP(E746,ActiveConsumptiveDiversions!$A$4:$G$3003,7,0),"")</f>
        <v/>
      </c>
    </row>
    <row r="747" spans="5:7" x14ac:dyDescent="0.25">
      <c r="E747" s="4">
        <v>735</v>
      </c>
      <c r="F747" s="4" t="str">
        <f>IFERROR(VLOOKUP(E747,ActiveConsumptiveDiversions!$C$4:$G$3002,5,0),"")</f>
        <v>4000-096-PWS-IM</v>
      </c>
      <c r="G747" s="33" t="str">
        <f>IFERROR(VLOOKUP(E747,ActiveConsumptiveDiversions!$A$4:$G$3003,7,0),"")</f>
        <v/>
      </c>
    </row>
    <row r="748" spans="5:7" x14ac:dyDescent="0.25">
      <c r="E748" s="4">
        <v>736</v>
      </c>
      <c r="F748" s="4" t="str">
        <f>IFERROR(VLOOKUP(E748,ActiveConsumptiveDiversions!$C$4:$G$3002,5,0),"")</f>
        <v>5102-012-AGR-IM</v>
      </c>
      <c r="G748" s="33" t="str">
        <f>IFERROR(VLOOKUP(E748,ActiveConsumptiveDiversions!$A$4:$G$3003,7,0),"")</f>
        <v/>
      </c>
    </row>
    <row r="749" spans="5:7" x14ac:dyDescent="0.25">
      <c r="E749" s="4">
        <v>737</v>
      </c>
      <c r="F749" s="4" t="str">
        <f>IFERROR(VLOOKUP(E749,ActiveConsumptiveDiversions!$C$4:$G$3002,5,0),"")</f>
        <v>3000-017-PWR-RI</v>
      </c>
      <c r="G749" s="33" t="str">
        <f>IFERROR(VLOOKUP(E749,ActiveConsumptiveDiversions!$A$4:$G$3003,7,0),"")</f>
        <v/>
      </c>
    </row>
    <row r="750" spans="5:7" x14ac:dyDescent="0.25">
      <c r="E750" s="4">
        <v>738</v>
      </c>
      <c r="F750" s="4" t="str">
        <f>IFERROR(VLOOKUP(E750,ActiveConsumptiveDiversions!$C$4:$G$3002,5,0),"")</f>
        <v>3000-016-PWR-RI</v>
      </c>
      <c r="G750" s="33" t="str">
        <f>IFERROR(VLOOKUP(E750,ActiveConsumptiveDiversions!$A$4:$G$3003,7,0),"")</f>
        <v/>
      </c>
    </row>
    <row r="751" spans="5:7" x14ac:dyDescent="0.25">
      <c r="E751" s="4">
        <v>739</v>
      </c>
      <c r="F751" s="4" t="str">
        <f>IFERROR(VLOOKUP(E751,ActiveConsumptiveDiversions!$C$4:$G$3002,5,0),"")</f>
        <v>3000-015-PWR-RI</v>
      </c>
      <c r="G751" s="33" t="str">
        <f>IFERROR(VLOOKUP(E751,ActiveConsumptiveDiversions!$A$4:$G$3003,7,0),"")</f>
        <v/>
      </c>
    </row>
    <row r="752" spans="5:7" x14ac:dyDescent="0.25">
      <c r="E752" s="4">
        <v>740</v>
      </c>
      <c r="F752" s="4" t="str">
        <f>IFERROR(VLOOKUP(E752,ActiveConsumptiveDiversions!$C$4:$G$3002,5,0),"")</f>
        <v>3000-014-IND-GR</v>
      </c>
      <c r="G752" s="33" t="str">
        <f>IFERROR(VLOOKUP(E752,ActiveConsumptiveDiversions!$A$4:$G$3003,7,0),"")</f>
        <v/>
      </c>
    </row>
    <row r="753" spans="5:7" x14ac:dyDescent="0.25">
      <c r="E753" s="4">
        <v>741</v>
      </c>
      <c r="F753" s="4" t="str">
        <f>IFERROR(VLOOKUP(E753,ActiveConsumptiveDiversions!$C$4:$G$3002,5,0),"")</f>
        <v>4313-013-IRR-GR</v>
      </c>
      <c r="G753" s="33" t="str">
        <f>IFERROR(VLOOKUP(E753,ActiveConsumptiveDiversions!$A$4:$G$3003,7,0),"")</f>
        <v/>
      </c>
    </row>
    <row r="754" spans="5:7" x14ac:dyDescent="0.25">
      <c r="E754" s="4">
        <v>742</v>
      </c>
      <c r="F754" s="4" t="str">
        <f>IFERROR(VLOOKUP(E754,ActiveConsumptiveDiversions!$C$4:$G$3002,5,0),"")</f>
        <v>4313-012-IRR-IM</v>
      </c>
      <c r="G754" s="33" t="str">
        <f>IFERROR(VLOOKUP(E754,ActiveConsumptiveDiversions!$A$4:$G$3003,7,0),"")</f>
        <v/>
      </c>
    </row>
    <row r="755" spans="5:7" x14ac:dyDescent="0.25">
      <c r="E755" s="4">
        <v>743</v>
      </c>
      <c r="F755" s="4" t="str">
        <f>IFERROR(VLOOKUP(E755,ActiveConsumptiveDiversions!$C$4:$G$3002,5,0),"")</f>
        <v>4313-011-IRR-IM</v>
      </c>
      <c r="G755" s="33" t="str">
        <f>IFERROR(VLOOKUP(E755,ActiveConsumptiveDiversions!$A$4:$G$3003,7,0),"")</f>
        <v/>
      </c>
    </row>
    <row r="756" spans="5:7" x14ac:dyDescent="0.25">
      <c r="E756" s="4">
        <v>744</v>
      </c>
      <c r="F756" s="4" t="str">
        <f>IFERROR(VLOOKUP(E756,ActiveConsumptiveDiversions!$C$4:$G$3002,5,0),"")</f>
        <v>4313-010-IRR-IM</v>
      </c>
      <c r="G756" s="33" t="str">
        <f>IFERROR(VLOOKUP(E756,ActiveConsumptiveDiversions!$A$4:$G$3003,7,0),"")</f>
        <v/>
      </c>
    </row>
    <row r="757" spans="5:7" x14ac:dyDescent="0.25">
      <c r="E757" s="4">
        <v>745</v>
      </c>
      <c r="F757" s="4" t="str">
        <f>IFERROR(VLOOKUP(E757,ActiveConsumptiveDiversions!$C$4:$G$3002,5,0),"")</f>
        <v>4313-009-IRR-IM</v>
      </c>
      <c r="G757" s="33" t="str">
        <f>IFERROR(VLOOKUP(E757,ActiveConsumptiveDiversions!$A$4:$G$3003,7,0),"")</f>
        <v/>
      </c>
    </row>
    <row r="758" spans="5:7" x14ac:dyDescent="0.25">
      <c r="E758" s="4">
        <v>746</v>
      </c>
      <c r="F758" s="4" t="str">
        <f>IFERROR(VLOOKUP(E758,ActiveConsumptiveDiversions!$C$4:$G$3002,5,0),"")</f>
        <v>3106-005-AGR-IM</v>
      </c>
      <c r="G758" s="33" t="str">
        <f>IFERROR(VLOOKUP(E758,ActiveConsumptiveDiversions!$A$4:$G$3003,7,0),"")</f>
        <v/>
      </c>
    </row>
    <row r="759" spans="5:7" x14ac:dyDescent="0.25">
      <c r="E759" s="4">
        <v>747</v>
      </c>
      <c r="F759" s="4" t="str">
        <f>IFERROR(VLOOKUP(E759,ActiveConsumptiveDiversions!$C$4:$G$3002,5,0),"")</f>
        <v>2000-022-PWR-GR</v>
      </c>
      <c r="G759" s="33" t="str">
        <f>IFERROR(VLOOKUP(E759,ActiveConsumptiveDiversions!$A$4:$G$3003,7,0),"")</f>
        <v/>
      </c>
    </row>
    <row r="760" spans="5:7" x14ac:dyDescent="0.25">
      <c r="E760" s="4">
        <v>748</v>
      </c>
      <c r="F760" s="4" t="str">
        <f>IFERROR(VLOOKUP(E760,ActiveConsumptiveDiversions!$C$4:$G$3002,5,0),"")</f>
        <v>2000-019-PWR-SU</v>
      </c>
      <c r="G760" s="33" t="str">
        <f>IFERROR(VLOOKUP(E760,ActiveConsumptiveDiversions!$A$4:$G$3003,7,0),"")</f>
        <v/>
      </c>
    </row>
    <row r="761" spans="5:7" x14ac:dyDescent="0.25">
      <c r="E761" s="4">
        <v>749</v>
      </c>
      <c r="F761" s="4" t="str">
        <f>IFERROR(VLOOKUP(E761,ActiveConsumptiveDiversions!$C$4:$G$3002,5,0),"")</f>
        <v>2000-018-PWR-SU</v>
      </c>
      <c r="G761" s="33" t="str">
        <f>IFERROR(VLOOKUP(E761,ActiveConsumptiveDiversions!$A$4:$G$3003,7,0),"")</f>
        <v/>
      </c>
    </row>
    <row r="762" spans="5:7" x14ac:dyDescent="0.25">
      <c r="E762" s="4">
        <v>750</v>
      </c>
      <c r="F762" s="4" t="str">
        <f>IFERROR(VLOOKUP(E762,ActiveConsumptiveDiversions!$C$4:$G$3002,5,0),"")</f>
        <v>2000-017-PWR-SU</v>
      </c>
      <c r="G762" s="33" t="str">
        <f>IFERROR(VLOOKUP(E762,ActiveConsumptiveDiversions!$A$4:$G$3003,7,0),"")</f>
        <v/>
      </c>
    </row>
    <row r="763" spans="5:7" x14ac:dyDescent="0.25">
      <c r="E763" s="4">
        <v>751</v>
      </c>
      <c r="F763" s="4" t="str">
        <f>IFERROR(VLOOKUP(E763,ActiveConsumptiveDiversions!$C$4:$G$3002,5,0),"")</f>
        <v>5000-032-IRR-GR</v>
      </c>
      <c r="G763" s="33" t="str">
        <f>IFERROR(VLOOKUP(E763,ActiveConsumptiveDiversions!$A$4:$G$3003,7,0),"")</f>
        <v/>
      </c>
    </row>
    <row r="764" spans="5:7" x14ac:dyDescent="0.25">
      <c r="E764" s="4">
        <v>752</v>
      </c>
      <c r="F764" s="4" t="str">
        <f>IFERROR(VLOOKUP(E764,ActiveConsumptiveDiversions!$C$4:$G$3002,5,0),"")</f>
        <v>5000-027-IRR-RI</v>
      </c>
      <c r="G764" s="33" t="str">
        <f>IFERROR(VLOOKUP(E764,ActiveConsumptiveDiversions!$A$4:$G$3003,7,0),"")</f>
        <v/>
      </c>
    </row>
    <row r="765" spans="5:7" x14ac:dyDescent="0.25">
      <c r="E765" s="4">
        <v>753</v>
      </c>
      <c r="F765" s="4" t="str">
        <f>IFERROR(VLOOKUP(E765,ActiveConsumptiveDiversions!$C$4:$G$3002,5,0),"")</f>
        <v>5000-026-IRR-RI</v>
      </c>
      <c r="G765" s="33" t="str">
        <f>IFERROR(VLOOKUP(E765,ActiveConsumptiveDiversions!$A$4:$G$3003,7,0),"")</f>
        <v/>
      </c>
    </row>
    <row r="766" spans="5:7" x14ac:dyDescent="0.25">
      <c r="E766" s="4">
        <v>754</v>
      </c>
      <c r="F766" s="4" t="str">
        <f>IFERROR(VLOOKUP(E766,ActiveConsumptiveDiversions!$C$4:$G$3002,5,0),"")</f>
        <v>5302-021-IRR-GR</v>
      </c>
      <c r="G766" s="33" t="str">
        <f>IFERROR(VLOOKUP(E766,ActiveConsumptiveDiversions!$A$4:$G$3003,7,0),"")</f>
        <v/>
      </c>
    </row>
    <row r="767" spans="5:7" x14ac:dyDescent="0.25">
      <c r="E767" s="4">
        <v>755</v>
      </c>
      <c r="F767" s="4" t="str">
        <f>IFERROR(VLOOKUP(E767,ActiveConsumptiveDiversions!$C$4:$G$3002,5,0),"")</f>
        <v>5302-020-IRR-GR</v>
      </c>
      <c r="G767" s="33" t="str">
        <f>IFERROR(VLOOKUP(E767,ActiveConsumptiveDiversions!$A$4:$G$3003,7,0),"")</f>
        <v/>
      </c>
    </row>
    <row r="768" spans="5:7" x14ac:dyDescent="0.25">
      <c r="E768" s="4">
        <v>756</v>
      </c>
      <c r="F768" s="4" t="str">
        <f>IFERROR(VLOOKUP(E768,ActiveConsumptiveDiversions!$C$4:$G$3002,5,0),"")</f>
        <v>5302-019-IRR-IM</v>
      </c>
      <c r="G768" s="33" t="str">
        <f>IFERROR(VLOOKUP(E768,ActiveConsumptiveDiversions!$A$4:$G$3003,7,0),"")</f>
        <v/>
      </c>
    </row>
    <row r="769" spans="5:7" x14ac:dyDescent="0.25">
      <c r="E769" s="4">
        <v>757</v>
      </c>
      <c r="F769" s="4" t="str">
        <f>IFERROR(VLOOKUP(E769,ActiveConsumptiveDiversions!$C$4:$G$3002,5,0),"")</f>
        <v>5302-018-IRR-IM</v>
      </c>
      <c r="G769" s="33" t="str">
        <f>IFERROR(VLOOKUP(E769,ActiveConsumptiveDiversions!$A$4:$G$3003,7,0),"")</f>
        <v/>
      </c>
    </row>
    <row r="770" spans="5:7" x14ac:dyDescent="0.25">
      <c r="E770" s="4">
        <v>758</v>
      </c>
      <c r="F770" s="4" t="str">
        <f>IFERROR(VLOOKUP(E770,ActiveConsumptiveDiversions!$C$4:$G$3002,5,0),"")</f>
        <v>5200-069-IRR-IM</v>
      </c>
      <c r="G770" s="33" t="str">
        <f>IFERROR(VLOOKUP(E770,ActiveConsumptiveDiversions!$A$4:$G$3003,7,0),"")</f>
        <v/>
      </c>
    </row>
    <row r="771" spans="5:7" x14ac:dyDescent="0.25">
      <c r="E771" s="4">
        <v>759</v>
      </c>
      <c r="F771" s="4" t="str">
        <f>IFERROR(VLOOKUP(E771,ActiveConsumptiveDiversions!$C$4:$G$3002,5,0),"")</f>
        <v>5302-017-IRR-IM</v>
      </c>
      <c r="G771" s="33" t="str">
        <f>IFERROR(VLOOKUP(E771,ActiveConsumptiveDiversions!$A$4:$G$3003,7,0),"")</f>
        <v/>
      </c>
    </row>
    <row r="772" spans="5:7" x14ac:dyDescent="0.25">
      <c r="E772" s="4">
        <v>760</v>
      </c>
      <c r="F772" s="4" t="str">
        <f>IFERROR(VLOOKUP(E772,ActiveConsumptiveDiversions!$C$4:$G$3002,5,0),"")</f>
        <v>5302-015-IRR-IM</v>
      </c>
      <c r="G772" s="33" t="str">
        <f>IFERROR(VLOOKUP(E772,ActiveConsumptiveDiversions!$A$4:$G$3003,7,0),"")</f>
        <v/>
      </c>
    </row>
    <row r="773" spans="5:7" x14ac:dyDescent="0.25">
      <c r="E773" s="4">
        <v>761</v>
      </c>
      <c r="F773" s="4" t="str">
        <f>IFERROR(VLOOKUP(E773,ActiveConsumptiveDiversions!$C$4:$G$3002,5,0),"")</f>
        <v>5000-011-IRR-IM</v>
      </c>
      <c r="G773" s="33" t="str">
        <f>IFERROR(VLOOKUP(E773,ActiveConsumptiveDiversions!$A$4:$G$3003,7,0),"")</f>
        <v/>
      </c>
    </row>
    <row r="774" spans="5:7" x14ac:dyDescent="0.25">
      <c r="E774" s="4">
        <v>762</v>
      </c>
      <c r="F774" s="4" t="str">
        <f>IFERROR(VLOOKUP(E774,ActiveConsumptiveDiversions!$C$4:$G$3002,5,0),"")</f>
        <v>5000-010-IRR-IM</v>
      </c>
      <c r="G774" s="33" t="str">
        <f>IFERROR(VLOOKUP(E774,ActiveConsumptiveDiversions!$A$4:$G$3003,7,0),"")</f>
        <v/>
      </c>
    </row>
    <row r="775" spans="5:7" x14ac:dyDescent="0.25">
      <c r="E775" s="4">
        <v>763</v>
      </c>
      <c r="F775" s="4" t="str">
        <f>IFERROR(VLOOKUP(E775,ActiveConsumptiveDiversions!$C$4:$G$3002,5,0),"")</f>
        <v>5000-009-IRR-IM</v>
      </c>
      <c r="G775" s="33" t="str">
        <f>IFERROR(VLOOKUP(E775,ActiveConsumptiveDiversions!$A$4:$G$3003,7,0),"")</f>
        <v/>
      </c>
    </row>
    <row r="776" spans="5:7" x14ac:dyDescent="0.25">
      <c r="E776" s="4">
        <v>764</v>
      </c>
      <c r="F776" s="4" t="str">
        <f>IFERROR(VLOOKUP(E776,ActiveConsumptiveDiversions!$C$4:$G$3002,5,0),"")</f>
        <v>5000-008-IRR-IM</v>
      </c>
      <c r="G776" s="33" t="str">
        <f>IFERROR(VLOOKUP(E776,ActiveConsumptiveDiversions!$A$4:$G$3003,7,0),"")</f>
        <v/>
      </c>
    </row>
    <row r="777" spans="5:7" x14ac:dyDescent="0.25">
      <c r="E777" s="4">
        <v>765</v>
      </c>
      <c r="F777" s="4" t="str">
        <f>IFERROR(VLOOKUP(E777,ActiveConsumptiveDiversions!$C$4:$G$3002,5,0),"")</f>
        <v>5000-007-IRR-IM</v>
      </c>
      <c r="G777" s="33" t="str">
        <f>IFERROR(VLOOKUP(E777,ActiveConsumptiveDiversions!$A$4:$G$3003,7,0),"")</f>
        <v/>
      </c>
    </row>
    <row r="778" spans="5:7" x14ac:dyDescent="0.25">
      <c r="E778" s="4">
        <v>766</v>
      </c>
      <c r="F778" s="4" t="str">
        <f>IFERROR(VLOOKUP(E778,ActiveConsumptiveDiversions!$C$4:$G$3002,5,0),"")</f>
        <v>5000-005-IRR-IM</v>
      </c>
      <c r="G778" s="33" t="str">
        <f>IFERROR(VLOOKUP(E778,ActiveConsumptiveDiversions!$A$4:$G$3003,7,0),"")</f>
        <v/>
      </c>
    </row>
    <row r="779" spans="5:7" x14ac:dyDescent="0.25">
      <c r="E779" s="4">
        <v>767</v>
      </c>
      <c r="F779" s="4" t="str">
        <f>IFERROR(VLOOKUP(E779,ActiveConsumptiveDiversions!$C$4:$G$3002,5,0),"")</f>
        <v>5000-004-IRR-IM</v>
      </c>
      <c r="G779" s="33" t="str">
        <f>IFERROR(VLOOKUP(E779,ActiveConsumptiveDiversions!$A$4:$G$3003,7,0),"")</f>
        <v/>
      </c>
    </row>
    <row r="780" spans="5:7" x14ac:dyDescent="0.25">
      <c r="E780" s="4">
        <v>768</v>
      </c>
      <c r="F780" s="4" t="str">
        <f>IFERROR(VLOOKUP(E780,ActiveConsumptiveDiversions!$C$4:$G$3002,5,0),"")</f>
        <v>6023-002-AGR-IM</v>
      </c>
      <c r="G780" s="33" t="str">
        <f>IFERROR(VLOOKUP(E780,ActiveConsumptiveDiversions!$A$4:$G$3003,7,0),"")</f>
        <v/>
      </c>
    </row>
    <row r="781" spans="5:7" x14ac:dyDescent="0.25">
      <c r="E781" s="4">
        <v>769</v>
      </c>
      <c r="F781" s="4" t="str">
        <f>IFERROR(VLOOKUP(E781,ActiveConsumptiveDiversions!$C$4:$G$3002,5,0),"")</f>
        <v>5206-015-IND-GR</v>
      </c>
      <c r="G781" s="33" t="str">
        <f>IFERROR(VLOOKUP(E781,ActiveConsumptiveDiversions!$A$4:$G$3003,7,0),"")</f>
        <v/>
      </c>
    </row>
    <row r="782" spans="5:7" x14ac:dyDescent="0.25">
      <c r="E782" s="4">
        <v>770</v>
      </c>
      <c r="F782" s="4" t="str">
        <f>IFERROR(VLOOKUP(E782,ActiveConsumptiveDiversions!$C$4:$G$3002,5,0),"")</f>
        <v>5200-016-IND-GR</v>
      </c>
      <c r="G782" s="33" t="str">
        <f>IFERROR(VLOOKUP(E782,ActiveConsumptiveDiversions!$A$4:$G$3003,7,0),"")</f>
        <v/>
      </c>
    </row>
    <row r="783" spans="5:7" x14ac:dyDescent="0.25">
      <c r="E783" s="4">
        <v>771</v>
      </c>
      <c r="F783" s="4" t="str">
        <f>IFERROR(VLOOKUP(E783,ActiveConsumptiveDiversions!$C$4:$G$3002,5,0),"")</f>
        <v>4002-004-AGR-IM</v>
      </c>
      <c r="G783" s="33" t="str">
        <f>IFERROR(VLOOKUP(E783,ActiveConsumptiveDiversions!$A$4:$G$3003,7,0),"")</f>
        <v/>
      </c>
    </row>
    <row r="784" spans="5:7" x14ac:dyDescent="0.25">
      <c r="E784" s="4">
        <v>772</v>
      </c>
      <c r="F784" s="4" t="str">
        <f>IFERROR(VLOOKUP(E784,ActiveConsumptiveDiversions!$C$4:$G$3002,5,0),"")</f>
        <v>4300-010-AGR-GR</v>
      </c>
      <c r="G784" s="33" t="str">
        <f>IFERROR(VLOOKUP(E784,ActiveConsumptiveDiversions!$A$4:$G$3003,7,0),"")</f>
        <v/>
      </c>
    </row>
    <row r="785" spans="5:7" x14ac:dyDescent="0.25">
      <c r="E785" s="4">
        <v>773</v>
      </c>
      <c r="F785" s="4" t="str">
        <f>IFERROR(VLOOKUP(E785,ActiveConsumptiveDiversions!$C$4:$G$3002,5,0),"")</f>
        <v>4502-005-AGR-GR</v>
      </c>
      <c r="G785" s="33" t="str">
        <f>IFERROR(VLOOKUP(E785,ActiveConsumptiveDiversions!$A$4:$G$3003,7,0),"")</f>
        <v/>
      </c>
    </row>
    <row r="786" spans="5:7" x14ac:dyDescent="0.25">
      <c r="E786" s="4">
        <v>774</v>
      </c>
      <c r="F786" s="4" t="str">
        <f>IFERROR(VLOOKUP(E786,ActiveConsumptiveDiversions!$C$4:$G$3002,5,0),"")</f>
        <v>4000-018-IND-GR</v>
      </c>
      <c r="G786" s="33" t="str">
        <f>IFERROR(VLOOKUP(E786,ActiveConsumptiveDiversions!$A$4:$G$3003,7,0),"")</f>
        <v/>
      </c>
    </row>
    <row r="787" spans="5:7" x14ac:dyDescent="0.25">
      <c r="E787" s="4">
        <v>775</v>
      </c>
      <c r="F787" s="4" t="str">
        <f>IFERROR(VLOOKUP(E787,ActiveConsumptiveDiversions!$C$4:$G$3002,5,0),"")</f>
        <v>4300-091-PWS-GR</v>
      </c>
      <c r="G787" s="33" t="str">
        <f>IFERROR(VLOOKUP(E787,ActiveConsumptiveDiversions!$A$4:$G$3003,7,0),"")</f>
        <v/>
      </c>
    </row>
    <row r="788" spans="5:7" x14ac:dyDescent="0.25">
      <c r="E788" s="4">
        <v>776</v>
      </c>
      <c r="F788" s="4" t="str">
        <f>IFERROR(VLOOKUP(E788,ActiveConsumptiveDiversions!$C$4:$G$3002,5,0),"")</f>
        <v>5206-010-IND-GR</v>
      </c>
      <c r="G788" s="33" t="str">
        <f>IFERROR(VLOOKUP(E788,ActiveConsumptiveDiversions!$A$4:$G$3003,7,0),"")</f>
        <v/>
      </c>
    </row>
    <row r="789" spans="5:7" x14ac:dyDescent="0.25">
      <c r="E789" s="4">
        <v>777</v>
      </c>
      <c r="F789" s="4" t="str">
        <f>IFERROR(VLOOKUP(E789,ActiveConsumptiveDiversions!$C$4:$G$3002,5,0),"")</f>
        <v>3700-017-IND-GR</v>
      </c>
      <c r="G789" s="33" t="str">
        <f>IFERROR(VLOOKUP(E789,ActiveConsumptiveDiversions!$A$4:$G$3003,7,0),"")</f>
        <v/>
      </c>
    </row>
    <row r="790" spans="5:7" x14ac:dyDescent="0.25">
      <c r="E790" s="4">
        <v>778</v>
      </c>
      <c r="F790" s="4" t="str">
        <f>IFERROR(VLOOKUP(E790,ActiveConsumptiveDiversions!$C$4:$G$3002,5,0),"")</f>
        <v>3000-004-IND-GR</v>
      </c>
      <c r="G790" s="33" t="str">
        <f>IFERROR(VLOOKUP(E790,ActiveConsumptiveDiversions!$A$4:$G$3003,7,0),"")</f>
        <v/>
      </c>
    </row>
    <row r="791" spans="5:7" x14ac:dyDescent="0.25">
      <c r="E791" s="4">
        <v>779</v>
      </c>
      <c r="F791" s="4" t="str">
        <f>IFERROR(VLOOKUP(E791,ActiveConsumptiveDiversions!$C$4:$G$3002,5,0),"")</f>
        <v>4310-001-PWS-IM</v>
      </c>
      <c r="G791" s="33" t="str">
        <f>IFERROR(VLOOKUP(E791,ActiveConsumptiveDiversions!$A$4:$G$3003,7,0),"")</f>
        <v/>
      </c>
    </row>
    <row r="792" spans="5:7" x14ac:dyDescent="0.25">
      <c r="E792" s="4">
        <v>780</v>
      </c>
      <c r="F792" s="4" t="str">
        <f>IFERROR(VLOOKUP(E792,ActiveConsumptiveDiversions!$C$4:$G$3002,5,0),"")</f>
        <v>5200-026-PWS-GR</v>
      </c>
      <c r="G792" s="33" t="str">
        <f>IFERROR(VLOOKUP(E792,ActiveConsumptiveDiversions!$A$4:$G$3003,7,0),"")</f>
        <v/>
      </c>
    </row>
    <row r="793" spans="5:7" x14ac:dyDescent="0.25">
      <c r="E793" s="4">
        <v>781</v>
      </c>
      <c r="F793" s="4" t="str">
        <f>IFERROR(VLOOKUP(E793,ActiveConsumptiveDiversions!$C$4:$G$3002,5,0),"")</f>
        <v>6900-039-PWS-GR</v>
      </c>
      <c r="G793" s="33" t="str">
        <f>IFERROR(VLOOKUP(E793,ActiveConsumptiveDiversions!$A$4:$G$3003,7,0),"")</f>
        <v/>
      </c>
    </row>
    <row r="794" spans="5:7" x14ac:dyDescent="0.25">
      <c r="E794" s="4">
        <v>782</v>
      </c>
      <c r="F794" s="4" t="str">
        <f>IFERROR(VLOOKUP(E794,ActiveConsumptiveDiversions!$C$4:$G$3002,5,0),"")</f>
        <v>4000-090-IND-RI</v>
      </c>
      <c r="G794" s="33" t="str">
        <f>IFERROR(VLOOKUP(E794,ActiveConsumptiveDiversions!$A$4:$G$3003,7,0),"")</f>
        <v/>
      </c>
    </row>
    <row r="795" spans="5:7" x14ac:dyDescent="0.25">
      <c r="E795" s="4">
        <v>783</v>
      </c>
      <c r="F795" s="4" t="str">
        <f>IFERROR(VLOOKUP(E795,ActiveConsumptiveDiversions!$C$4:$G$3002,5,0),"")</f>
        <v>4316-003-IRR-IM</v>
      </c>
      <c r="G795" s="33" t="str">
        <f>IFERROR(VLOOKUP(E795,ActiveConsumptiveDiversions!$A$4:$G$3003,7,0),"")</f>
        <v/>
      </c>
    </row>
    <row r="796" spans="5:7" x14ac:dyDescent="0.25">
      <c r="E796" s="4">
        <v>784</v>
      </c>
      <c r="F796" s="4" t="str">
        <f>IFERROR(VLOOKUP(E796,ActiveConsumptiveDiversions!$C$4:$G$3002,5,0),"")</f>
        <v>5201-007-AGR-IM</v>
      </c>
      <c r="G796" s="33" t="str">
        <f>IFERROR(VLOOKUP(E796,ActiveConsumptiveDiversions!$A$4:$G$3003,7,0),"")</f>
        <v/>
      </c>
    </row>
    <row r="797" spans="5:7" x14ac:dyDescent="0.25">
      <c r="E797" s="4">
        <v>785</v>
      </c>
      <c r="F797" s="4" t="str">
        <f>IFERROR(VLOOKUP(E797,ActiveConsumptiveDiversions!$C$4:$G$3002,5,0),"")</f>
        <v>5201-006-AGR-IM</v>
      </c>
      <c r="G797" s="33" t="str">
        <f>IFERROR(VLOOKUP(E797,ActiveConsumptiveDiversions!$A$4:$G$3003,7,0),"")</f>
        <v/>
      </c>
    </row>
    <row r="798" spans="5:7" x14ac:dyDescent="0.25">
      <c r="E798" s="4">
        <v>786</v>
      </c>
      <c r="F798" s="4" t="str">
        <f>IFERROR(VLOOKUP(E798,ActiveConsumptiveDiversions!$C$4:$G$3002,5,0),"")</f>
        <v>5201-005-AGR-IM</v>
      </c>
      <c r="G798" s="33" t="str">
        <f>IFERROR(VLOOKUP(E798,ActiveConsumptiveDiversions!$A$4:$G$3003,7,0),"")</f>
        <v/>
      </c>
    </row>
    <row r="799" spans="5:7" x14ac:dyDescent="0.25">
      <c r="E799" s="4">
        <v>787</v>
      </c>
      <c r="F799" s="4" t="str">
        <f>IFERROR(VLOOKUP(E799,ActiveConsumptiveDiversions!$C$4:$G$3002,5,0),"")</f>
        <v>5201-004-AGR-IM</v>
      </c>
      <c r="G799" s="33" t="str">
        <f>IFERROR(VLOOKUP(E799,ActiveConsumptiveDiversions!$A$4:$G$3003,7,0),"")</f>
        <v/>
      </c>
    </row>
    <row r="800" spans="5:7" x14ac:dyDescent="0.25">
      <c r="E800" s="4">
        <v>788</v>
      </c>
      <c r="F800" s="4" t="str">
        <f>IFERROR(VLOOKUP(E800,ActiveConsumptiveDiversions!$C$4:$G$3002,5,0),"")</f>
        <v>5201-003-AGR-IM</v>
      </c>
      <c r="G800" s="33" t="str">
        <f>IFERROR(VLOOKUP(E800,ActiveConsumptiveDiversions!$A$4:$G$3003,7,0),"")</f>
        <v/>
      </c>
    </row>
    <row r="801" spans="5:7" x14ac:dyDescent="0.25">
      <c r="E801" s="4">
        <v>789</v>
      </c>
      <c r="F801" s="4" t="str">
        <f>IFERROR(VLOOKUP(E801,ActiveConsumptiveDiversions!$C$4:$G$3002,5,0),"")</f>
        <v>6024-009-PWS-GR</v>
      </c>
      <c r="G801" s="33" t="str">
        <f>IFERROR(VLOOKUP(E801,ActiveConsumptiveDiversions!$A$4:$G$3003,7,0),"")</f>
        <v/>
      </c>
    </row>
    <row r="802" spans="5:7" x14ac:dyDescent="0.25">
      <c r="E802" s="4">
        <v>790</v>
      </c>
      <c r="F802" s="4" t="str">
        <f>IFERROR(VLOOKUP(E802,ActiveConsumptiveDiversions!$C$4:$G$3002,5,0),"")</f>
        <v>6000-009-PWS-IM</v>
      </c>
      <c r="G802" s="33" t="str">
        <f>IFERROR(VLOOKUP(E802,ActiveConsumptiveDiversions!$A$4:$G$3003,7,0),"")</f>
        <v/>
      </c>
    </row>
    <row r="803" spans="5:7" x14ac:dyDescent="0.25">
      <c r="E803" s="4">
        <v>791</v>
      </c>
      <c r="F803" s="4" t="str">
        <f>IFERROR(VLOOKUP(E803,ActiveConsumptiveDiversions!$C$4:$G$3002,5,0),"")</f>
        <v>DIVC-201708018</v>
      </c>
      <c r="G803" s="33" t="str">
        <f>IFERROR(VLOOKUP(E803,ActiveConsumptiveDiversions!$A$4:$G$3003,7,0),"")</f>
        <v/>
      </c>
    </row>
    <row r="804" spans="5:7" x14ac:dyDescent="0.25">
      <c r="E804" s="4">
        <v>792</v>
      </c>
      <c r="F804" s="4" t="str">
        <f>IFERROR(VLOOKUP(E804,ActiveConsumptiveDiversions!$C$4:$G$3002,5,0),"")</f>
        <v>6916-011-PWS-RI</v>
      </c>
      <c r="G804" s="33" t="str">
        <f>IFERROR(VLOOKUP(E804,ActiveConsumptiveDiversions!$A$4:$G$3003,7,0),"")</f>
        <v/>
      </c>
    </row>
    <row r="805" spans="5:7" x14ac:dyDescent="0.25">
      <c r="E805" s="4">
        <v>793</v>
      </c>
      <c r="F805" s="4" t="str">
        <f>IFERROR(VLOOKUP(E805,ActiveConsumptiveDiversions!$C$4:$G$3002,5,0),"")</f>
        <v>6918-007-PWS-IM</v>
      </c>
      <c r="G805" s="33" t="str">
        <f>IFERROR(VLOOKUP(E805,ActiveConsumptiveDiversions!$A$4:$G$3003,7,0),"")</f>
        <v/>
      </c>
    </row>
    <row r="806" spans="5:7" x14ac:dyDescent="0.25">
      <c r="E806" s="4">
        <v>794</v>
      </c>
      <c r="F806" s="4" t="str">
        <f>IFERROR(VLOOKUP(E806,ActiveConsumptiveDiversions!$C$4:$G$3002,5,0),"")</f>
        <v>5106-019-PWS-GR</v>
      </c>
      <c r="G806" s="33" t="str">
        <f>IFERROR(VLOOKUP(E806,ActiveConsumptiveDiversions!$A$4:$G$3003,7,0),"")</f>
        <v/>
      </c>
    </row>
    <row r="807" spans="5:7" x14ac:dyDescent="0.25">
      <c r="E807" s="4">
        <v>795</v>
      </c>
      <c r="F807" s="4" t="str">
        <f>IFERROR(VLOOKUP(E807,ActiveConsumptiveDiversions!$C$4:$G$3002,5,0),"")</f>
        <v>3400-001-PWS-GR</v>
      </c>
      <c r="G807" s="33" t="str">
        <f>IFERROR(VLOOKUP(E807,ActiveConsumptiveDiversions!$A$4:$G$3003,7,0),"")</f>
        <v/>
      </c>
    </row>
    <row r="808" spans="5:7" x14ac:dyDescent="0.25">
      <c r="E808" s="4">
        <v>796</v>
      </c>
      <c r="F808" s="4" t="str">
        <f>IFERROR(VLOOKUP(E808,ActiveConsumptiveDiversions!$C$4:$G$3002,5,0),"")</f>
        <v>4003-001-PWS-GR</v>
      </c>
      <c r="G808" s="33" t="str">
        <f>IFERROR(VLOOKUP(E808,ActiveConsumptiveDiversions!$A$4:$G$3003,7,0),"")</f>
        <v/>
      </c>
    </row>
    <row r="809" spans="5:7" x14ac:dyDescent="0.25">
      <c r="E809" s="4">
        <v>797</v>
      </c>
      <c r="F809" s="4" t="str">
        <f>IFERROR(VLOOKUP(E809,ActiveConsumptiveDiversions!$C$4:$G$3002,5,0),"")</f>
        <v>6918-005-PWS-GR</v>
      </c>
      <c r="G809" s="33" t="str">
        <f>IFERROR(VLOOKUP(E809,ActiveConsumptiveDiversions!$A$4:$G$3003,7,0),"")</f>
        <v/>
      </c>
    </row>
    <row r="810" spans="5:7" x14ac:dyDescent="0.25">
      <c r="E810" s="4">
        <v>798</v>
      </c>
      <c r="F810" s="4" t="str">
        <f>IFERROR(VLOOKUP(E810,ActiveConsumptiveDiversions!$C$4:$G$3002,5,0),"")</f>
        <v>4002-003-PWS-GR</v>
      </c>
      <c r="G810" s="33" t="str">
        <f>IFERROR(VLOOKUP(E810,ActiveConsumptiveDiversions!$A$4:$G$3003,7,0),"")</f>
        <v/>
      </c>
    </row>
    <row r="811" spans="5:7" x14ac:dyDescent="0.25">
      <c r="E811" s="4">
        <v>799</v>
      </c>
      <c r="F811" s="4" t="str">
        <f>IFERROR(VLOOKUP(E811,ActiveConsumptiveDiversions!$C$4:$G$3002,5,0),"")</f>
        <v>4002-002-PWS-GR</v>
      </c>
      <c r="G811" s="33" t="str">
        <f>IFERROR(VLOOKUP(E811,ActiveConsumptiveDiversions!$A$4:$G$3003,7,0),"")</f>
        <v/>
      </c>
    </row>
    <row r="812" spans="5:7" x14ac:dyDescent="0.25">
      <c r="E812" s="4">
        <v>800</v>
      </c>
      <c r="F812" s="4" t="str">
        <f>IFERROR(VLOOKUP(E812,ActiveConsumptiveDiversions!$C$4:$G$3002,5,0),"")</f>
        <v>5106-006-PWS-GR</v>
      </c>
      <c r="G812" s="33" t="str">
        <f>IFERROR(VLOOKUP(E812,ActiveConsumptiveDiversions!$A$4:$G$3003,7,0),"")</f>
        <v/>
      </c>
    </row>
    <row r="813" spans="5:7" x14ac:dyDescent="0.25">
      <c r="E813" s="4">
        <v>801</v>
      </c>
      <c r="F813" s="4" t="str">
        <f>IFERROR(VLOOKUP(E813,ActiveConsumptiveDiversions!$C$4:$G$3002,5,0),"")</f>
        <v>4200-007-PWS-GR</v>
      </c>
      <c r="G813" s="33" t="str">
        <f>IFERROR(VLOOKUP(E813,ActiveConsumptiveDiversions!$A$4:$G$3003,7,0),"")</f>
        <v/>
      </c>
    </row>
    <row r="814" spans="5:7" x14ac:dyDescent="0.25">
      <c r="E814" s="4">
        <v>802</v>
      </c>
      <c r="F814" s="4" t="str">
        <f>IFERROR(VLOOKUP(E814,ActiveConsumptiveDiversions!$C$4:$G$3002,5,0),"")</f>
        <v>4203-001-PWS-GR</v>
      </c>
      <c r="G814" s="33" t="str">
        <f>IFERROR(VLOOKUP(E814,ActiveConsumptiveDiversions!$A$4:$G$3003,7,0),"")</f>
        <v/>
      </c>
    </row>
    <row r="815" spans="5:7" x14ac:dyDescent="0.25">
      <c r="E815" s="4">
        <v>803</v>
      </c>
      <c r="F815" s="4" t="str">
        <f>IFERROR(VLOOKUP(E815,ActiveConsumptiveDiversions!$C$4:$G$3002,5,0),"")</f>
        <v>4019-002-PWS-GR</v>
      </c>
      <c r="G815" s="33" t="str">
        <f>IFERROR(VLOOKUP(E815,ActiveConsumptiveDiversions!$A$4:$G$3003,7,0),"")</f>
        <v/>
      </c>
    </row>
    <row r="816" spans="5:7" x14ac:dyDescent="0.25">
      <c r="E816" s="4">
        <v>804</v>
      </c>
      <c r="F816" s="4" t="str">
        <f>IFERROR(VLOOKUP(E816,ActiveConsumptiveDiversions!$C$4:$G$3002,5,0),"")</f>
        <v>4017-001-PWS-IM</v>
      </c>
      <c r="G816" s="33" t="str">
        <f>IFERROR(VLOOKUP(E816,ActiveConsumptiveDiversions!$A$4:$G$3003,7,0),"")</f>
        <v/>
      </c>
    </row>
    <row r="817" spans="5:7" x14ac:dyDescent="0.25">
      <c r="E817" s="4">
        <v>805</v>
      </c>
      <c r="F817" s="4" t="str">
        <f>IFERROR(VLOOKUP(E817,ActiveConsumptiveDiversions!$C$4:$G$3002,5,0),"")</f>
        <v>6915-001-PWS-RI</v>
      </c>
      <c r="G817" s="33" t="str">
        <f>IFERROR(VLOOKUP(E817,ActiveConsumptiveDiversions!$A$4:$G$3003,7,0),"")</f>
        <v/>
      </c>
    </row>
    <row r="818" spans="5:7" x14ac:dyDescent="0.25">
      <c r="E818" s="4">
        <v>806</v>
      </c>
      <c r="F818" s="4" t="str">
        <f>IFERROR(VLOOKUP(E818,ActiveConsumptiveDiversions!$C$4:$G$3002,5,0),"")</f>
        <v>3700-004-PWS-GR</v>
      </c>
      <c r="G818" s="33" t="str">
        <f>IFERROR(VLOOKUP(E818,ActiveConsumptiveDiversions!$A$4:$G$3003,7,0),"")</f>
        <v/>
      </c>
    </row>
    <row r="819" spans="5:7" x14ac:dyDescent="0.25">
      <c r="E819" s="4">
        <v>807</v>
      </c>
      <c r="F819" s="4" t="str">
        <f>IFERROR(VLOOKUP(E819,ActiveConsumptiveDiversions!$C$4:$G$3002,5,0),"")</f>
        <v>3700-003-PWS-GR</v>
      </c>
      <c r="G819" s="33" t="str">
        <f>IFERROR(VLOOKUP(E819,ActiveConsumptiveDiversions!$A$4:$G$3003,7,0),"")</f>
        <v/>
      </c>
    </row>
    <row r="820" spans="5:7" x14ac:dyDescent="0.25">
      <c r="E820" s="4">
        <v>808</v>
      </c>
      <c r="F820" s="4" t="str">
        <f>IFERROR(VLOOKUP(E820,ActiveConsumptiveDiversions!$C$4:$G$3002,5,0),"")</f>
        <v>3700-002-PWS-GR</v>
      </c>
      <c r="G820" s="33" t="str">
        <f>IFERROR(VLOOKUP(E820,ActiveConsumptiveDiversions!$A$4:$G$3003,7,0),"")</f>
        <v/>
      </c>
    </row>
    <row r="821" spans="5:7" x14ac:dyDescent="0.25">
      <c r="E821" s="4">
        <v>809</v>
      </c>
      <c r="F821" s="4" t="str">
        <f>IFERROR(VLOOKUP(E821,ActiveConsumptiveDiversions!$C$4:$G$3002,5,0),"")</f>
        <v>4206-004-PWS-GR</v>
      </c>
      <c r="G821" s="33" t="str">
        <f>IFERROR(VLOOKUP(E821,ActiveConsumptiveDiversions!$A$4:$G$3003,7,0),"")</f>
        <v/>
      </c>
    </row>
    <row r="822" spans="5:7" x14ac:dyDescent="0.25">
      <c r="E822" s="4">
        <v>810</v>
      </c>
      <c r="F822" s="4" t="str">
        <f>IFERROR(VLOOKUP(E822,ActiveConsumptiveDiversions!$C$4:$G$3002,5,0),"")</f>
        <v>4206-002-PWS-GR</v>
      </c>
      <c r="G822" s="33" t="str">
        <f>IFERROR(VLOOKUP(E822,ActiveConsumptiveDiversions!$A$4:$G$3003,7,0),"")</f>
        <v/>
      </c>
    </row>
    <row r="823" spans="5:7" x14ac:dyDescent="0.25">
      <c r="E823" s="4">
        <v>811</v>
      </c>
      <c r="F823" s="4" t="str">
        <f>IFERROR(VLOOKUP(E823,ActiveConsumptiveDiversions!$C$4:$G$3002,5,0),"")</f>
        <v>4206-003-PWS-GR</v>
      </c>
      <c r="G823" s="33" t="str">
        <f>IFERROR(VLOOKUP(E823,ActiveConsumptiveDiversions!$A$4:$G$3003,7,0),"")</f>
        <v/>
      </c>
    </row>
    <row r="824" spans="5:7" x14ac:dyDescent="0.25">
      <c r="E824" s="4">
        <v>812</v>
      </c>
      <c r="F824" s="4" t="str">
        <f>IFERROR(VLOOKUP(E824,ActiveConsumptiveDiversions!$C$4:$G$3002,5,0),"")</f>
        <v>6918-001-PWS-RI</v>
      </c>
      <c r="G824" s="33" t="str">
        <f>IFERROR(VLOOKUP(E824,ActiveConsumptiveDiversions!$A$4:$G$3003,7,0),"")</f>
        <v/>
      </c>
    </row>
    <row r="825" spans="5:7" x14ac:dyDescent="0.25">
      <c r="E825" s="4">
        <v>813</v>
      </c>
      <c r="F825" s="4" t="str">
        <f>IFERROR(VLOOKUP(E825,ActiveConsumptiveDiversions!$C$4:$G$3002,5,0),"")</f>
        <v>5104-001-PWS-GR</v>
      </c>
      <c r="G825" s="33" t="str">
        <f>IFERROR(VLOOKUP(E825,ActiveConsumptiveDiversions!$A$4:$G$3003,7,0),"")</f>
        <v/>
      </c>
    </row>
    <row r="826" spans="5:7" x14ac:dyDescent="0.25">
      <c r="E826" s="4">
        <v>814</v>
      </c>
      <c r="F826" s="4" t="str">
        <f>IFERROR(VLOOKUP(E826,ActiveConsumptiveDiversions!$C$4:$G$3002,5,0),"")</f>
        <v>4019-001-PWS-GR</v>
      </c>
      <c r="G826" s="33" t="str">
        <f>IFERROR(VLOOKUP(E826,ActiveConsumptiveDiversions!$A$4:$G$3003,7,0),"")</f>
        <v/>
      </c>
    </row>
    <row r="827" spans="5:7" x14ac:dyDescent="0.25">
      <c r="E827" s="4">
        <v>815</v>
      </c>
      <c r="F827" s="4" t="str">
        <f>IFERROR(VLOOKUP(E827,ActiveConsumptiveDiversions!$C$4:$G$3002,5,0),"")</f>
        <v>7403-009-PWS-GR</v>
      </c>
      <c r="G827" s="33" t="str">
        <f>IFERROR(VLOOKUP(E827,ActiveConsumptiveDiversions!$A$4:$G$3003,7,0),"")</f>
        <v/>
      </c>
    </row>
    <row r="828" spans="5:7" x14ac:dyDescent="0.25">
      <c r="E828" s="4">
        <v>816</v>
      </c>
      <c r="F828" s="4" t="str">
        <f>IFERROR(VLOOKUP(E828,ActiveConsumptiveDiversions!$C$4:$G$3002,5,0),"")</f>
        <v>6026-003-PWS-IM</v>
      </c>
      <c r="G828" s="33" t="str">
        <f>IFERROR(VLOOKUP(E828,ActiveConsumptiveDiversions!$A$4:$G$3003,7,0),"")</f>
        <v/>
      </c>
    </row>
    <row r="829" spans="5:7" x14ac:dyDescent="0.25">
      <c r="E829" s="4">
        <v>817</v>
      </c>
      <c r="F829" s="4" t="str">
        <f>IFERROR(VLOOKUP(E829,ActiveConsumptiveDiversions!$C$4:$G$3002,5,0),"")</f>
        <v>7405-007-PWS-GR</v>
      </c>
      <c r="G829" s="33" t="str">
        <f>IFERROR(VLOOKUP(E829,ActiveConsumptiveDiversions!$A$4:$G$3003,7,0),"")</f>
        <v/>
      </c>
    </row>
    <row r="830" spans="5:7" x14ac:dyDescent="0.25">
      <c r="E830" s="4">
        <v>818</v>
      </c>
      <c r="F830" s="4" t="str">
        <f>IFERROR(VLOOKUP(E830,ActiveConsumptiveDiversions!$C$4:$G$3002,5,0),"")</f>
        <v>7403-005-PWS-TR</v>
      </c>
      <c r="G830" s="33" t="str">
        <f>IFERROR(VLOOKUP(E830,ActiveConsumptiveDiversions!$A$4:$G$3003,7,0),"")</f>
        <v/>
      </c>
    </row>
    <row r="831" spans="5:7" x14ac:dyDescent="0.25">
      <c r="E831" s="4">
        <v>819</v>
      </c>
      <c r="F831" s="4" t="str">
        <f>IFERROR(VLOOKUP(E831,ActiveConsumptiveDiversions!$C$4:$G$3002,5,0),"")</f>
        <v>6800-012-PWS-GR</v>
      </c>
      <c r="G831" s="33" t="str">
        <f>IFERROR(VLOOKUP(E831,ActiveConsumptiveDiversions!$A$4:$G$3003,7,0),"")</f>
        <v/>
      </c>
    </row>
    <row r="832" spans="5:7" x14ac:dyDescent="0.25">
      <c r="E832" s="4">
        <v>820</v>
      </c>
      <c r="F832" s="4" t="str">
        <f>IFERROR(VLOOKUP(E832,ActiveConsumptiveDiversions!$C$4:$G$3002,5,0),"")</f>
        <v>7200-010-PWS-GR</v>
      </c>
      <c r="G832" s="33" t="str">
        <f>IFERROR(VLOOKUP(E832,ActiveConsumptiveDiversions!$A$4:$G$3003,7,0),"")</f>
        <v/>
      </c>
    </row>
    <row r="833" spans="5:7" x14ac:dyDescent="0.25">
      <c r="E833" s="4">
        <v>821</v>
      </c>
      <c r="F833" s="4" t="str">
        <f>IFERROR(VLOOKUP(E833,ActiveConsumptiveDiversions!$C$4:$G$3002,5,0),"")</f>
        <v>7200-006-PWS-IM</v>
      </c>
      <c r="G833" s="33" t="str">
        <f>IFERROR(VLOOKUP(E833,ActiveConsumptiveDiversions!$A$4:$G$3003,7,0),"")</f>
        <v/>
      </c>
    </row>
    <row r="834" spans="5:7" x14ac:dyDescent="0.25">
      <c r="E834" s="4">
        <v>822</v>
      </c>
      <c r="F834" s="4" t="str">
        <f>IFERROR(VLOOKUP(E834,ActiveConsumptiveDiversions!$C$4:$G$3002,5,0),"")</f>
        <v>7408-001-PWS-IM</v>
      </c>
      <c r="G834" s="33" t="str">
        <f>IFERROR(VLOOKUP(E834,ActiveConsumptiveDiversions!$A$4:$G$3003,7,0),"")</f>
        <v/>
      </c>
    </row>
    <row r="835" spans="5:7" x14ac:dyDescent="0.25">
      <c r="E835" s="4">
        <v>823</v>
      </c>
      <c r="F835" s="4" t="str">
        <f>IFERROR(VLOOKUP(E835,ActiveConsumptiveDiversions!$C$4:$G$3002,5,0),"")</f>
        <v>6202-001-PWS-IM</v>
      </c>
      <c r="G835" s="33" t="str">
        <f>IFERROR(VLOOKUP(E835,ActiveConsumptiveDiversions!$A$4:$G$3003,7,0),"")</f>
        <v/>
      </c>
    </row>
    <row r="836" spans="5:7" x14ac:dyDescent="0.25">
      <c r="E836" s="4">
        <v>824</v>
      </c>
      <c r="F836" s="4" t="str">
        <f>IFERROR(VLOOKUP(E836,ActiveConsumptiveDiversions!$C$4:$G$3002,5,0),"")</f>
        <v>6005-005-PWS-GR</v>
      </c>
      <c r="G836" s="33" t="str">
        <f>IFERROR(VLOOKUP(E836,ActiveConsumptiveDiversions!$A$4:$G$3003,7,0),"")</f>
        <v/>
      </c>
    </row>
    <row r="837" spans="5:7" x14ac:dyDescent="0.25">
      <c r="E837" s="4">
        <v>825</v>
      </c>
      <c r="F837" s="4" t="str">
        <f>IFERROR(VLOOKUP(E837,ActiveConsumptiveDiversions!$C$4:$G$3002,5,0),"")</f>
        <v>6005-007-PWS-GR</v>
      </c>
      <c r="G837" s="33" t="str">
        <f>IFERROR(VLOOKUP(E837,ActiveConsumptiveDiversions!$A$4:$G$3003,7,0),"")</f>
        <v/>
      </c>
    </row>
    <row r="838" spans="5:7" x14ac:dyDescent="0.25">
      <c r="E838" s="4">
        <v>826</v>
      </c>
      <c r="F838" s="4" t="str">
        <f>IFERROR(VLOOKUP(E838,ActiveConsumptiveDiversions!$C$4:$G$3002,5,0),"")</f>
        <v>2102-003-PWS-IM</v>
      </c>
      <c r="G838" s="33" t="str">
        <f>IFERROR(VLOOKUP(E838,ActiveConsumptiveDiversions!$A$4:$G$3003,7,0),"")</f>
        <v/>
      </c>
    </row>
    <row r="839" spans="5:7" x14ac:dyDescent="0.25">
      <c r="E839" s="4">
        <v>827</v>
      </c>
      <c r="F839" s="4" t="str">
        <f>IFERROR(VLOOKUP(E839,ActiveConsumptiveDiversions!$C$4:$G$3002,5,0),"")</f>
        <v>7407-019-PWS-TR</v>
      </c>
      <c r="G839" s="33" t="str">
        <f>IFERROR(VLOOKUP(E839,ActiveConsumptiveDiversions!$A$4:$G$3003,7,0),"")</f>
        <v/>
      </c>
    </row>
    <row r="840" spans="5:7" x14ac:dyDescent="0.25">
      <c r="E840" s="4">
        <v>828</v>
      </c>
      <c r="F840" s="4" t="str">
        <f>IFERROR(VLOOKUP(E840,ActiveConsumptiveDiversions!$C$4:$G$3002,5,0),"")</f>
        <v>4601-003-PWS-GR</v>
      </c>
      <c r="G840" s="33" t="str">
        <f>IFERROR(VLOOKUP(E840,ActiveConsumptiveDiversions!$A$4:$G$3003,7,0),"")</f>
        <v/>
      </c>
    </row>
    <row r="841" spans="5:7" x14ac:dyDescent="0.25">
      <c r="E841" s="4">
        <v>829</v>
      </c>
      <c r="F841" s="4" t="str">
        <f>IFERROR(VLOOKUP(E841,ActiveConsumptiveDiversions!$C$4:$G$3002,5,0),"")</f>
        <v>4601-002-PWS-GR</v>
      </c>
      <c r="G841" s="33" t="str">
        <f>IFERROR(VLOOKUP(E841,ActiveConsumptiveDiversions!$A$4:$G$3003,7,0),"")</f>
        <v/>
      </c>
    </row>
    <row r="842" spans="5:7" x14ac:dyDescent="0.25">
      <c r="E842" s="4">
        <v>830</v>
      </c>
      <c r="F842" s="4" t="str">
        <f>IFERROR(VLOOKUP(E842,ActiveConsumptiveDiversions!$C$4:$G$3002,5,0),"")</f>
        <v>6920-008-PWS-GR</v>
      </c>
      <c r="G842" s="33" t="str">
        <f>IFERROR(VLOOKUP(E842,ActiveConsumptiveDiversions!$A$4:$G$3003,7,0),"")</f>
        <v/>
      </c>
    </row>
    <row r="843" spans="5:7" x14ac:dyDescent="0.25">
      <c r="E843" s="4">
        <v>831</v>
      </c>
      <c r="F843" s="4" t="str">
        <f>IFERROR(VLOOKUP(E843,ActiveConsumptiveDiversions!$C$4:$G$3002,5,0),"")</f>
        <v>6920-006-PWS-GR</v>
      </c>
      <c r="G843" s="33" t="str">
        <f>IFERROR(VLOOKUP(E843,ActiveConsumptiveDiversions!$A$4:$G$3003,7,0),"")</f>
        <v/>
      </c>
    </row>
    <row r="844" spans="5:7" x14ac:dyDescent="0.25">
      <c r="E844" s="4">
        <v>832</v>
      </c>
      <c r="F844" s="4" t="str">
        <f>IFERROR(VLOOKUP(E844,ActiveConsumptiveDiversions!$C$4:$G$3002,5,0),"")</f>
        <v>6920-002-PWS-GR</v>
      </c>
      <c r="G844" s="33" t="str">
        <f>IFERROR(VLOOKUP(E844,ActiveConsumptiveDiversions!$A$4:$G$3003,7,0),"")</f>
        <v/>
      </c>
    </row>
    <row r="845" spans="5:7" x14ac:dyDescent="0.25">
      <c r="E845" s="4">
        <v>833</v>
      </c>
      <c r="F845" s="4" t="str">
        <f>IFERROR(VLOOKUP(E845,ActiveConsumptiveDiversions!$C$4:$G$3002,5,0),"")</f>
        <v>7405-002-PWS-IM</v>
      </c>
      <c r="G845" s="33" t="str">
        <f>IFERROR(VLOOKUP(E845,ActiveConsumptiveDiversions!$A$4:$G$3003,7,0),"")</f>
        <v/>
      </c>
    </row>
    <row r="846" spans="5:7" x14ac:dyDescent="0.25">
      <c r="E846" s="4">
        <v>834</v>
      </c>
      <c r="F846" s="4" t="str">
        <f>IFERROR(VLOOKUP(E846,ActiveConsumptiveDiversions!$C$4:$G$3002,5,0),"")</f>
        <v>6802-013-PWS-GR</v>
      </c>
      <c r="G846" s="33" t="str">
        <f>IFERROR(VLOOKUP(E846,ActiveConsumptiveDiversions!$A$4:$G$3003,7,0),"")</f>
        <v/>
      </c>
    </row>
    <row r="847" spans="5:7" x14ac:dyDescent="0.25">
      <c r="E847" s="4">
        <v>835</v>
      </c>
      <c r="F847" s="4" t="str">
        <f>IFERROR(VLOOKUP(E847,ActiveConsumptiveDiversions!$C$4:$G$3002,5,0),"")</f>
        <v>6000-020-PWS-GR</v>
      </c>
      <c r="G847" s="33" t="str">
        <f>IFERROR(VLOOKUP(E847,ActiveConsumptiveDiversions!$A$4:$G$3003,7,0),"")</f>
        <v/>
      </c>
    </row>
    <row r="848" spans="5:7" x14ac:dyDescent="0.25">
      <c r="E848" s="4">
        <v>836</v>
      </c>
      <c r="F848" s="4" t="str">
        <f>IFERROR(VLOOKUP(E848,ActiveConsumptiveDiversions!$C$4:$G$3002,5,0),"")</f>
        <v>6000-018-PWS-GR</v>
      </c>
      <c r="G848" s="33" t="str">
        <f>IFERROR(VLOOKUP(E848,ActiveConsumptiveDiversions!$A$4:$G$3003,7,0),"")</f>
        <v/>
      </c>
    </row>
    <row r="849" spans="5:7" x14ac:dyDescent="0.25">
      <c r="E849" s="4">
        <v>837</v>
      </c>
      <c r="F849" s="4" t="str">
        <f>IFERROR(VLOOKUP(E849,ActiveConsumptiveDiversions!$C$4:$G$3002,5,0),"")</f>
        <v>7105-003-PWS-GR</v>
      </c>
      <c r="G849" s="33" t="str">
        <f>IFERROR(VLOOKUP(E849,ActiveConsumptiveDiversions!$A$4:$G$3003,7,0),"")</f>
        <v/>
      </c>
    </row>
    <row r="850" spans="5:7" x14ac:dyDescent="0.25">
      <c r="E850" s="4">
        <v>838</v>
      </c>
      <c r="F850" s="4" t="str">
        <f>IFERROR(VLOOKUP(E850,ActiveConsumptiveDiversions!$C$4:$G$3002,5,0),"")</f>
        <v>2104-001-PWS-GR</v>
      </c>
      <c r="G850" s="33" t="str">
        <f>IFERROR(VLOOKUP(E850,ActiveConsumptiveDiversions!$A$4:$G$3003,7,0),"")</f>
        <v/>
      </c>
    </row>
    <row r="851" spans="5:7" x14ac:dyDescent="0.25">
      <c r="E851" s="4">
        <v>839</v>
      </c>
      <c r="F851" s="4" t="str">
        <f>IFERROR(VLOOKUP(E851,ActiveConsumptiveDiversions!$C$4:$G$3002,5,0),"")</f>
        <v>6005-004-PWS-IM</v>
      </c>
      <c r="G851" s="33" t="str">
        <f>IFERROR(VLOOKUP(E851,ActiveConsumptiveDiversions!$A$4:$G$3003,7,0),"")</f>
        <v/>
      </c>
    </row>
    <row r="852" spans="5:7" x14ac:dyDescent="0.25">
      <c r="E852" s="4">
        <v>840</v>
      </c>
      <c r="F852" s="4" t="str">
        <f>IFERROR(VLOOKUP(E852,ActiveConsumptiveDiversions!$C$4:$G$3002,5,0),"")</f>
        <v>6000-014-PWS-GR</v>
      </c>
      <c r="G852" s="33" t="str">
        <f>IFERROR(VLOOKUP(E852,ActiveConsumptiveDiversions!$A$4:$G$3003,7,0),"")</f>
        <v/>
      </c>
    </row>
    <row r="853" spans="5:7" x14ac:dyDescent="0.25">
      <c r="E853" s="4">
        <v>841</v>
      </c>
      <c r="F853" s="4" t="str">
        <f>IFERROR(VLOOKUP(E853,ActiveConsumptiveDiversions!$C$4:$G$3002,5,0),"")</f>
        <v>6016-001-PWS-IM</v>
      </c>
      <c r="G853" s="33" t="str">
        <f>IFERROR(VLOOKUP(E853,ActiveConsumptiveDiversions!$A$4:$G$3003,7,0),"")</f>
        <v/>
      </c>
    </row>
    <row r="854" spans="5:7" x14ac:dyDescent="0.25">
      <c r="E854" s="4">
        <v>842</v>
      </c>
      <c r="F854" s="4" t="str">
        <f>IFERROR(VLOOKUP(E854,ActiveConsumptiveDiversions!$C$4:$G$3002,5,0),"")</f>
        <v>6005-002-PWS-IM</v>
      </c>
      <c r="G854" s="33" t="str">
        <f>IFERROR(VLOOKUP(E854,ActiveConsumptiveDiversions!$A$4:$G$3003,7,0),"")</f>
        <v/>
      </c>
    </row>
    <row r="855" spans="5:7" x14ac:dyDescent="0.25">
      <c r="E855" s="4">
        <v>843</v>
      </c>
      <c r="F855" s="4" t="str">
        <f>IFERROR(VLOOKUP(E855,ActiveConsumptiveDiversions!$C$4:$G$3002,5,0),"")</f>
        <v>6000-057-PWS-TR</v>
      </c>
      <c r="G855" s="33" t="str">
        <f>IFERROR(VLOOKUP(E855,ActiveConsumptiveDiversions!$A$4:$G$3003,7,0),"")</f>
        <v/>
      </c>
    </row>
    <row r="856" spans="5:7" x14ac:dyDescent="0.25">
      <c r="E856" s="4">
        <v>844</v>
      </c>
      <c r="F856" s="4" t="str">
        <f>IFERROR(VLOOKUP(E856,ActiveConsumptiveDiversions!$C$4:$G$3002,5,0),"")</f>
        <v>6000-012-PWS-GR</v>
      </c>
      <c r="G856" s="33" t="str">
        <f>IFERROR(VLOOKUP(E856,ActiveConsumptiveDiversions!$A$4:$G$3003,7,0),"")</f>
        <v/>
      </c>
    </row>
    <row r="857" spans="5:7" x14ac:dyDescent="0.25">
      <c r="E857" s="4">
        <v>845</v>
      </c>
      <c r="F857" s="4" t="str">
        <f>IFERROR(VLOOKUP(E857,ActiveConsumptiveDiversions!$C$4:$G$3002,5,0),"")</f>
        <v>6005-006-PWS-GR</v>
      </c>
      <c r="G857" s="33" t="str">
        <f>IFERROR(VLOOKUP(E857,ActiveConsumptiveDiversions!$A$4:$G$3003,7,0),"")</f>
        <v/>
      </c>
    </row>
    <row r="858" spans="5:7" x14ac:dyDescent="0.25">
      <c r="E858" s="4">
        <v>846</v>
      </c>
      <c r="F858" s="4" t="str">
        <f>IFERROR(VLOOKUP(E858,ActiveConsumptiveDiversions!$C$4:$G$3002,5,0),"")</f>
        <v>7403-003-PWS-TR</v>
      </c>
      <c r="G858" s="33" t="str">
        <f>IFERROR(VLOOKUP(E858,ActiveConsumptiveDiversions!$A$4:$G$3003,7,0),"")</f>
        <v/>
      </c>
    </row>
    <row r="859" spans="5:7" x14ac:dyDescent="0.25">
      <c r="E859" s="4">
        <v>847</v>
      </c>
      <c r="F859" s="4" t="str">
        <f>IFERROR(VLOOKUP(E859,ActiveConsumptiveDiversions!$C$4:$G$3002,5,0),"")</f>
        <v>7000-017-PWS-TR</v>
      </c>
      <c r="G859" s="33" t="str">
        <f>IFERROR(VLOOKUP(E859,ActiveConsumptiveDiversions!$A$4:$G$3003,7,0),"")</f>
        <v/>
      </c>
    </row>
    <row r="860" spans="5:7" x14ac:dyDescent="0.25">
      <c r="E860" s="4">
        <v>848</v>
      </c>
      <c r="F860" s="4" t="str">
        <f>IFERROR(VLOOKUP(E860,ActiveConsumptiveDiversions!$C$4:$G$3002,5,0),"")</f>
        <v>7000-020-PWS-TR</v>
      </c>
      <c r="G860" s="33" t="str">
        <f>IFERROR(VLOOKUP(E860,ActiveConsumptiveDiversions!$A$4:$G$3003,7,0),"")</f>
        <v/>
      </c>
    </row>
    <row r="861" spans="5:7" x14ac:dyDescent="0.25">
      <c r="E861" s="4">
        <v>849</v>
      </c>
      <c r="F861" s="4" t="str">
        <f>IFERROR(VLOOKUP(E861,ActiveConsumptiveDiversions!$C$4:$G$3002,5,0),"")</f>
        <v>6705-005-PWS-GR</v>
      </c>
      <c r="G861" s="33" t="str">
        <f>IFERROR(VLOOKUP(E861,ActiveConsumptiveDiversions!$A$4:$G$3003,7,0),"")</f>
        <v/>
      </c>
    </row>
    <row r="862" spans="5:7" x14ac:dyDescent="0.25">
      <c r="E862" s="4">
        <v>850</v>
      </c>
      <c r="F862" s="4" t="str">
        <f>IFERROR(VLOOKUP(E862,ActiveConsumptiveDiversions!$C$4:$G$3002,5,0),"")</f>
        <v>6920-009-PWS-GR</v>
      </c>
      <c r="G862" s="33" t="str">
        <f>IFERROR(VLOOKUP(E862,ActiveConsumptiveDiversions!$A$4:$G$3003,7,0),"")</f>
        <v/>
      </c>
    </row>
    <row r="863" spans="5:7" x14ac:dyDescent="0.25">
      <c r="E863" s="4">
        <v>851</v>
      </c>
      <c r="F863" s="4" t="str">
        <f>IFERROR(VLOOKUP(E863,ActiveConsumptiveDiversions!$C$4:$G$3002,5,0),"")</f>
        <v>7202-022-IRR-GR</v>
      </c>
      <c r="G863" s="33" t="str">
        <f>IFERROR(VLOOKUP(E863,ActiveConsumptiveDiversions!$A$4:$G$3003,7,0),"")</f>
        <v/>
      </c>
    </row>
    <row r="864" spans="5:7" x14ac:dyDescent="0.25">
      <c r="E864" s="4">
        <v>852</v>
      </c>
      <c r="F864" s="4" t="str">
        <f>IFERROR(VLOOKUP(E864,ActiveConsumptiveDiversions!$C$4:$G$3002,5,0),"")</f>
        <v>6920-007-PWS-GR</v>
      </c>
      <c r="G864" s="33" t="str">
        <f>IFERROR(VLOOKUP(E864,ActiveConsumptiveDiversions!$A$4:$G$3003,7,0),"")</f>
        <v/>
      </c>
    </row>
    <row r="865" spans="5:7" x14ac:dyDescent="0.25">
      <c r="E865" s="4">
        <v>853</v>
      </c>
      <c r="F865" s="4" t="str">
        <f>IFERROR(VLOOKUP(E865,ActiveConsumptiveDiversions!$C$4:$G$3002,5,0),"")</f>
        <v>6920-005-PWS-GR</v>
      </c>
      <c r="G865" s="33" t="str">
        <f>IFERROR(VLOOKUP(E865,ActiveConsumptiveDiversions!$A$4:$G$3003,7,0),"")</f>
        <v/>
      </c>
    </row>
    <row r="866" spans="5:7" x14ac:dyDescent="0.25">
      <c r="E866" s="4">
        <v>854</v>
      </c>
      <c r="F866" s="4" t="str">
        <f>IFERROR(VLOOKUP(E866,ActiveConsumptiveDiversions!$C$4:$G$3002,5,0),"")</f>
        <v>6000-044-PWS-GR</v>
      </c>
      <c r="G866" s="33" t="str">
        <f>IFERROR(VLOOKUP(E866,ActiveConsumptiveDiversions!$A$4:$G$3003,7,0),"")</f>
        <v/>
      </c>
    </row>
    <row r="867" spans="5:7" x14ac:dyDescent="0.25">
      <c r="E867" s="4">
        <v>855</v>
      </c>
      <c r="F867" s="4" t="str">
        <f>IFERROR(VLOOKUP(E867,ActiveConsumptiveDiversions!$C$4:$G$3002,5,0),"")</f>
        <v>6920-003-PWS-GR</v>
      </c>
      <c r="G867" s="33" t="str">
        <f>IFERROR(VLOOKUP(E867,ActiveConsumptiveDiversions!$A$4:$G$3003,7,0),"")</f>
        <v/>
      </c>
    </row>
    <row r="868" spans="5:7" x14ac:dyDescent="0.25">
      <c r="E868" s="4">
        <v>856</v>
      </c>
      <c r="F868" s="4" t="str">
        <f>IFERROR(VLOOKUP(E868,ActiveConsumptiveDiversions!$C$4:$G$3002,5,0),"")</f>
        <v>7403-012-PWS-TR</v>
      </c>
      <c r="G868" s="33" t="str">
        <f>IFERROR(VLOOKUP(E868,ActiveConsumptiveDiversions!$A$4:$G$3003,7,0),"")</f>
        <v/>
      </c>
    </row>
    <row r="869" spans="5:7" x14ac:dyDescent="0.25">
      <c r="E869" s="4">
        <v>857</v>
      </c>
      <c r="F869" s="4" t="str">
        <f>IFERROR(VLOOKUP(E869,ActiveConsumptiveDiversions!$C$4:$G$3002,5,0),"")</f>
        <v>6705-008-PWS-GR</v>
      </c>
      <c r="G869" s="33" t="str">
        <f>IFERROR(VLOOKUP(E869,ActiveConsumptiveDiversions!$A$4:$G$3003,7,0),"")</f>
        <v/>
      </c>
    </row>
    <row r="870" spans="5:7" x14ac:dyDescent="0.25">
      <c r="E870" s="4">
        <v>858</v>
      </c>
      <c r="F870" s="4" t="str">
        <f>IFERROR(VLOOKUP(E870,ActiveConsumptiveDiversions!$C$4:$G$3002,5,0),"")</f>
        <v>6000-045-PWS-GR</v>
      </c>
      <c r="G870" s="33" t="str">
        <f>IFERROR(VLOOKUP(E870,ActiveConsumptiveDiversions!$A$4:$G$3003,7,0),"")</f>
        <v/>
      </c>
    </row>
    <row r="871" spans="5:7" x14ac:dyDescent="0.25">
      <c r="E871" s="4">
        <v>859</v>
      </c>
      <c r="F871" s="4" t="str">
        <f>IFERROR(VLOOKUP(E871,ActiveConsumptiveDiversions!$C$4:$G$3002,5,0),"")</f>
        <v>6000-043-PWS-GR</v>
      </c>
      <c r="G871" s="33" t="str">
        <f>IFERROR(VLOOKUP(E871,ActiveConsumptiveDiversions!$A$4:$G$3003,7,0),"")</f>
        <v/>
      </c>
    </row>
    <row r="872" spans="5:7" x14ac:dyDescent="0.25">
      <c r="E872" s="4">
        <v>860</v>
      </c>
      <c r="F872" s="4" t="str">
        <f>IFERROR(VLOOKUP(E872,ActiveConsumptiveDiversions!$C$4:$G$3002,5,0),"")</f>
        <v>6025-001-PWS-IM</v>
      </c>
      <c r="G872" s="33" t="str">
        <f>IFERROR(VLOOKUP(E872,ActiveConsumptiveDiversions!$A$4:$G$3003,7,0),"")</f>
        <v/>
      </c>
    </row>
    <row r="873" spans="5:7" x14ac:dyDescent="0.25">
      <c r="E873" s="4">
        <v>861</v>
      </c>
      <c r="F873" s="4" t="str">
        <f>IFERROR(VLOOKUP(E873,ActiveConsumptiveDiversions!$C$4:$G$3002,5,0),"")</f>
        <v>6100-002-PWS-GR</v>
      </c>
      <c r="G873" s="33" t="str">
        <f>IFERROR(VLOOKUP(E873,ActiveConsumptiveDiversions!$A$4:$G$3003,7,0),"")</f>
        <v/>
      </c>
    </row>
    <row r="874" spans="5:7" x14ac:dyDescent="0.25">
      <c r="E874" s="4">
        <v>862</v>
      </c>
      <c r="F874" s="4" t="str">
        <f>IFERROR(VLOOKUP(E874,ActiveConsumptiveDiversions!$C$4:$G$3002,5,0),"")</f>
        <v>6100-003-PWS-GR</v>
      </c>
      <c r="G874" s="33" t="str">
        <f>IFERROR(VLOOKUP(E874,ActiveConsumptiveDiversions!$A$4:$G$3003,7,0),"")</f>
        <v/>
      </c>
    </row>
    <row r="875" spans="5:7" x14ac:dyDescent="0.25">
      <c r="E875" s="4">
        <v>863</v>
      </c>
      <c r="F875" s="4" t="str">
        <f>IFERROR(VLOOKUP(E875,ActiveConsumptiveDiversions!$C$4:$G$3002,5,0),"")</f>
        <v>6100-001-PWS-GR</v>
      </c>
      <c r="G875" s="33" t="str">
        <f>IFERROR(VLOOKUP(E875,ActiveConsumptiveDiversions!$A$4:$G$3003,7,0),"")</f>
        <v/>
      </c>
    </row>
    <row r="876" spans="5:7" x14ac:dyDescent="0.25">
      <c r="E876" s="4">
        <v>864</v>
      </c>
      <c r="F876" s="4" t="str">
        <f>IFERROR(VLOOKUP(E876,ActiveConsumptiveDiversions!$C$4:$G$3002,5,0),"")</f>
        <v>7403-007-PWS-GR</v>
      </c>
      <c r="G876" s="33" t="str">
        <f>IFERROR(VLOOKUP(E876,ActiveConsumptiveDiversions!$A$4:$G$3003,7,0),"")</f>
        <v/>
      </c>
    </row>
    <row r="877" spans="5:7" x14ac:dyDescent="0.25">
      <c r="E877" s="4">
        <v>865</v>
      </c>
      <c r="F877" s="4" t="str">
        <f>IFERROR(VLOOKUP(E877,ActiveConsumptiveDiversions!$C$4:$G$3002,5,0),"")</f>
        <v>7108-003-PWS-IM</v>
      </c>
      <c r="G877" s="33" t="str">
        <f>IFERROR(VLOOKUP(E877,ActiveConsumptiveDiversions!$A$4:$G$3003,7,0),"")</f>
        <v/>
      </c>
    </row>
    <row r="878" spans="5:7" x14ac:dyDescent="0.25">
      <c r="E878" s="4">
        <v>866</v>
      </c>
      <c r="F878" s="4" t="str">
        <f>IFERROR(VLOOKUP(E878,ActiveConsumptiveDiversions!$C$4:$G$3002,5,0),"")</f>
        <v>2102-002-PWS-IM</v>
      </c>
      <c r="G878" s="33" t="str">
        <f>IFERROR(VLOOKUP(E878,ActiveConsumptiveDiversions!$A$4:$G$3003,7,0),"")</f>
        <v/>
      </c>
    </row>
    <row r="879" spans="5:7" x14ac:dyDescent="0.25">
      <c r="E879" s="4">
        <v>867</v>
      </c>
      <c r="F879" s="4" t="str">
        <f>IFERROR(VLOOKUP(E879,ActiveConsumptiveDiversions!$C$4:$G$3002,5,0),"")</f>
        <v>6010-001-PWS-GR</v>
      </c>
      <c r="G879" s="33" t="str">
        <f>IFERROR(VLOOKUP(E879,ActiveConsumptiveDiversions!$A$4:$G$3003,7,0),"")</f>
        <v/>
      </c>
    </row>
    <row r="880" spans="5:7" x14ac:dyDescent="0.25">
      <c r="E880" s="4">
        <v>868</v>
      </c>
      <c r="F880" s="4" t="str">
        <f>IFERROR(VLOOKUP(E880,ActiveConsumptiveDiversions!$C$4:$G$3002,5,0),"")</f>
        <v>2102-001-PWS-GR</v>
      </c>
      <c r="G880" s="33" t="str">
        <f>IFERROR(VLOOKUP(E880,ActiveConsumptiveDiversions!$A$4:$G$3003,7,0),"")</f>
        <v/>
      </c>
    </row>
    <row r="881" spans="5:7" x14ac:dyDescent="0.25">
      <c r="E881" s="4">
        <v>869</v>
      </c>
      <c r="F881" s="4" t="str">
        <f>IFERROR(VLOOKUP(E881,ActiveConsumptiveDiversions!$C$4:$G$3002,5,0),"")</f>
        <v>7300-011-PWS-GR</v>
      </c>
      <c r="G881" s="33" t="str">
        <f>IFERROR(VLOOKUP(E881,ActiveConsumptiveDiversions!$A$4:$G$3003,7,0),"")</f>
        <v/>
      </c>
    </row>
    <row r="882" spans="5:7" x14ac:dyDescent="0.25">
      <c r="E882" s="4">
        <v>870</v>
      </c>
      <c r="F882" s="4" t="str">
        <f>IFERROR(VLOOKUP(E882,ActiveConsumptiveDiversions!$C$4:$G$3002,5,0),"")</f>
        <v>7200-003-PWS-GR</v>
      </c>
      <c r="G882" s="33" t="str">
        <f>IFERROR(VLOOKUP(E882,ActiveConsumptiveDiversions!$A$4:$G$3003,7,0),"")</f>
        <v/>
      </c>
    </row>
    <row r="883" spans="5:7" x14ac:dyDescent="0.25">
      <c r="E883" s="4">
        <v>871</v>
      </c>
      <c r="F883" s="4" t="str">
        <f>IFERROR(VLOOKUP(E883,ActiveConsumptiveDiversions!$C$4:$G$3002,5,0),"")</f>
        <v>7403-001-PWS-TR</v>
      </c>
      <c r="G883" s="33" t="str">
        <f>IFERROR(VLOOKUP(E883,ActiveConsumptiveDiversions!$A$4:$G$3003,7,0),"")</f>
        <v/>
      </c>
    </row>
    <row r="884" spans="5:7" x14ac:dyDescent="0.25">
      <c r="E884" s="4">
        <v>872</v>
      </c>
      <c r="F884" s="4" t="str">
        <f>IFERROR(VLOOKUP(E884,ActiveConsumptiveDiversions!$C$4:$G$3002,5,0),"")</f>
        <v>7410-001-PWS-RI</v>
      </c>
      <c r="G884" s="33" t="str">
        <f>IFERROR(VLOOKUP(E884,ActiveConsumptiveDiversions!$A$4:$G$3003,7,0),"")</f>
        <v/>
      </c>
    </row>
    <row r="885" spans="5:7" x14ac:dyDescent="0.25">
      <c r="E885" s="4">
        <v>873</v>
      </c>
      <c r="F885" s="4" t="str">
        <f>IFERROR(VLOOKUP(E885,ActiveConsumptiveDiversions!$C$4:$G$3002,5,0),"")</f>
        <v>7407-014-PWS-IM</v>
      </c>
      <c r="G885" s="33" t="str">
        <f>IFERROR(VLOOKUP(E885,ActiveConsumptiveDiversions!$A$4:$G$3003,7,0),"")</f>
        <v/>
      </c>
    </row>
    <row r="886" spans="5:7" x14ac:dyDescent="0.25">
      <c r="E886" s="4">
        <v>874</v>
      </c>
      <c r="F886" s="4" t="str">
        <f>IFERROR(VLOOKUP(E886,ActiveConsumptiveDiversions!$C$4:$G$3002,5,0),"")</f>
        <v>7202-020-PWS-IM</v>
      </c>
      <c r="G886" s="33" t="str">
        <f>IFERROR(VLOOKUP(E886,ActiveConsumptiveDiversions!$A$4:$G$3003,7,0),"")</f>
        <v/>
      </c>
    </row>
    <row r="887" spans="5:7" x14ac:dyDescent="0.25">
      <c r="E887" s="4">
        <v>875</v>
      </c>
      <c r="F887" s="4" t="str">
        <f>IFERROR(VLOOKUP(E887,ActiveConsumptiveDiversions!$C$4:$G$3002,5,0),"")</f>
        <v>6024-002-PWS-IM</v>
      </c>
      <c r="G887" s="33" t="str">
        <f>IFERROR(VLOOKUP(E887,ActiveConsumptiveDiversions!$A$4:$G$3003,7,0),"")</f>
        <v/>
      </c>
    </row>
    <row r="888" spans="5:7" x14ac:dyDescent="0.25">
      <c r="E888" s="4">
        <v>876</v>
      </c>
      <c r="F888" s="4" t="str">
        <f>IFERROR(VLOOKUP(E888,ActiveConsumptiveDiversions!$C$4:$G$3002,5,0),"")</f>
        <v>7202-019-PWS-IM</v>
      </c>
      <c r="G888" s="33" t="str">
        <f>IFERROR(VLOOKUP(E888,ActiveConsumptiveDiversions!$A$4:$G$3003,7,0),"")</f>
        <v/>
      </c>
    </row>
    <row r="889" spans="5:7" x14ac:dyDescent="0.25">
      <c r="E889" s="4">
        <v>877</v>
      </c>
      <c r="F889" s="4" t="str">
        <f>IFERROR(VLOOKUP(E889,ActiveConsumptiveDiversions!$C$4:$G$3002,5,0),"")</f>
        <v>7202-021-PWS-IM</v>
      </c>
      <c r="G889" s="33" t="str">
        <f>IFERROR(VLOOKUP(E889,ActiveConsumptiveDiversions!$A$4:$G$3003,7,0),"")</f>
        <v/>
      </c>
    </row>
    <row r="890" spans="5:7" x14ac:dyDescent="0.25">
      <c r="E890" s="4">
        <v>878</v>
      </c>
      <c r="F890" s="4" t="str">
        <f>IFERROR(VLOOKUP(E890,ActiveConsumptiveDiversions!$C$4:$G$3002,5,0),"")</f>
        <v>7403-013-PWS-TR</v>
      </c>
      <c r="G890" s="33" t="str">
        <f>IFERROR(VLOOKUP(E890,ActiveConsumptiveDiversions!$A$4:$G$3003,7,0),"")</f>
        <v/>
      </c>
    </row>
    <row r="891" spans="5:7" x14ac:dyDescent="0.25">
      <c r="E891" s="4">
        <v>879</v>
      </c>
      <c r="F891" s="4" t="str">
        <f>IFERROR(VLOOKUP(E891,ActiveConsumptiveDiversions!$C$4:$G$3002,5,0),"")</f>
        <v>7108-005-PWS-RI</v>
      </c>
      <c r="G891" s="33" t="str">
        <f>IFERROR(VLOOKUP(E891,ActiveConsumptiveDiversions!$A$4:$G$3003,7,0),"")</f>
        <v/>
      </c>
    </row>
    <row r="892" spans="5:7" x14ac:dyDescent="0.25">
      <c r="E892" s="4">
        <v>880</v>
      </c>
      <c r="F892" s="4" t="str">
        <f>IFERROR(VLOOKUP(E892,ActiveConsumptiveDiversions!$C$4:$G$3002,5,0),"")</f>
        <v>6024-003-PWS-IM</v>
      </c>
      <c r="G892" s="33" t="str">
        <f>IFERROR(VLOOKUP(E892,ActiveConsumptiveDiversions!$A$4:$G$3003,7,0),"")</f>
        <v/>
      </c>
    </row>
    <row r="893" spans="5:7" x14ac:dyDescent="0.25">
      <c r="E893" s="4">
        <v>881</v>
      </c>
      <c r="F893" s="4" t="str">
        <f>IFERROR(VLOOKUP(E893,ActiveConsumptiveDiversions!$C$4:$G$3002,5,0),"")</f>
        <v>7402-008-PWS-GR</v>
      </c>
      <c r="G893" s="33" t="str">
        <f>IFERROR(VLOOKUP(E893,ActiveConsumptiveDiversions!$A$4:$G$3003,7,0),"")</f>
        <v/>
      </c>
    </row>
    <row r="894" spans="5:7" x14ac:dyDescent="0.25">
      <c r="E894" s="4">
        <v>882</v>
      </c>
      <c r="F894" s="4" t="str">
        <f>IFERROR(VLOOKUP(E894,ActiveConsumptiveDiversions!$C$4:$G$3002,5,0),"")</f>
        <v>5307-005-IRR-IM</v>
      </c>
      <c r="G894" s="33" t="str">
        <f>IFERROR(VLOOKUP(E894,ActiveConsumptiveDiversions!$A$4:$G$3003,7,0),"")</f>
        <v/>
      </c>
    </row>
    <row r="895" spans="5:7" x14ac:dyDescent="0.25">
      <c r="E895" s="4">
        <v>883</v>
      </c>
      <c r="F895" s="4" t="str">
        <f>IFERROR(VLOOKUP(E895,ActiveConsumptiveDiversions!$C$4:$G$3002,5,0),"")</f>
        <v>5307-004-IRR-IM</v>
      </c>
      <c r="G895" s="33" t="str">
        <f>IFERROR(VLOOKUP(E895,ActiveConsumptiveDiversions!$A$4:$G$3003,7,0),"")</f>
        <v/>
      </c>
    </row>
    <row r="896" spans="5:7" x14ac:dyDescent="0.25">
      <c r="E896" s="4">
        <v>884</v>
      </c>
      <c r="F896" s="4" t="str">
        <f>IFERROR(VLOOKUP(E896,ActiveConsumptiveDiversions!$C$4:$G$3002,5,0),"")</f>
        <v>3400-007-IND-RI</v>
      </c>
      <c r="G896" s="33" t="str">
        <f>IFERROR(VLOOKUP(E896,ActiveConsumptiveDiversions!$A$4:$G$3003,7,0),"")</f>
        <v/>
      </c>
    </row>
    <row r="897" spans="5:7" x14ac:dyDescent="0.25">
      <c r="E897" s="4">
        <v>885</v>
      </c>
      <c r="F897" s="4" t="str">
        <f>IFERROR(VLOOKUP(E897,ActiveConsumptiveDiversions!$C$4:$G$3002,5,0),"")</f>
        <v>3400-006-FIR-RI</v>
      </c>
      <c r="G897" s="33" t="str">
        <f>IFERROR(VLOOKUP(E897,ActiveConsumptiveDiversions!$A$4:$G$3003,7,0),"")</f>
        <v/>
      </c>
    </row>
    <row r="898" spans="5:7" x14ac:dyDescent="0.25">
      <c r="E898" s="4">
        <v>886</v>
      </c>
      <c r="F898" s="4" t="str">
        <f>IFERROR(VLOOKUP(E898,ActiveConsumptiveDiversions!$C$4:$G$3002,5,0),"")</f>
        <v>4204-004-AGR-IM</v>
      </c>
      <c r="G898" s="33" t="str">
        <f>IFERROR(VLOOKUP(E898,ActiveConsumptiveDiversions!$A$4:$G$3003,7,0),"")</f>
        <v/>
      </c>
    </row>
    <row r="899" spans="5:7" x14ac:dyDescent="0.25">
      <c r="E899" s="4">
        <v>887</v>
      </c>
      <c r="F899" s="4" t="str">
        <f>IFERROR(VLOOKUP(E899,ActiveConsumptiveDiversions!$C$4:$G$3002,5,0),"")</f>
        <v>5112-013-PWS-IM</v>
      </c>
      <c r="G899" s="33" t="str">
        <f>IFERROR(VLOOKUP(E899,ActiveConsumptiveDiversions!$A$4:$G$3003,7,0),"")</f>
        <v/>
      </c>
    </row>
    <row r="900" spans="5:7" x14ac:dyDescent="0.25">
      <c r="E900" s="4">
        <v>888</v>
      </c>
      <c r="F900" s="4" t="str">
        <f>IFERROR(VLOOKUP(E900,ActiveConsumptiveDiversions!$C$4:$G$3002,5,0),"")</f>
        <v>5200-064-PWS-GR</v>
      </c>
      <c r="G900" s="33" t="str">
        <f>IFERROR(VLOOKUP(E900,ActiveConsumptiveDiversions!$A$4:$G$3003,7,0),"")</f>
        <v/>
      </c>
    </row>
    <row r="901" spans="5:7" x14ac:dyDescent="0.25">
      <c r="E901" s="4">
        <v>889</v>
      </c>
      <c r="F901" s="4" t="str">
        <f>IFERROR(VLOOKUP(E901,ActiveConsumptiveDiversions!$C$4:$G$3002,5,0),"")</f>
        <v>5200-063-PWS-GR</v>
      </c>
      <c r="G901" s="33" t="str">
        <f>IFERROR(VLOOKUP(E901,ActiveConsumptiveDiversions!$A$4:$G$3003,7,0),"")</f>
        <v/>
      </c>
    </row>
    <row r="902" spans="5:7" x14ac:dyDescent="0.25">
      <c r="E902" s="4">
        <v>890</v>
      </c>
      <c r="F902" s="4" t="str">
        <f>IFERROR(VLOOKUP(E902,ActiveConsumptiveDiversions!$C$4:$G$3002,5,0),"")</f>
        <v>5112-012-PWS-RI</v>
      </c>
      <c r="G902" s="33" t="str">
        <f>IFERROR(VLOOKUP(E902,ActiveConsumptiveDiversions!$A$4:$G$3003,7,0),"")</f>
        <v/>
      </c>
    </row>
    <row r="903" spans="5:7" x14ac:dyDescent="0.25">
      <c r="E903" s="4">
        <v>891</v>
      </c>
      <c r="F903" s="4" t="str">
        <f>IFERROR(VLOOKUP(E903,ActiveConsumptiveDiversions!$C$4:$G$3002,5,0),"")</f>
        <v>4004-007-AGR-IM</v>
      </c>
      <c r="G903" s="33" t="str">
        <f>IFERROR(VLOOKUP(E903,ActiveConsumptiveDiversions!$A$4:$G$3003,7,0),"")</f>
        <v/>
      </c>
    </row>
    <row r="904" spans="5:7" x14ac:dyDescent="0.25">
      <c r="E904" s="4">
        <v>892</v>
      </c>
      <c r="F904" s="4" t="str">
        <f>IFERROR(VLOOKUP(E904,ActiveConsumptiveDiversions!$C$4:$G$3002,5,0),"")</f>
        <v>4312-001-IRR-IM</v>
      </c>
      <c r="G904" s="33" t="str">
        <f>IFERROR(VLOOKUP(E904,ActiveConsumptiveDiversions!$A$4:$G$3003,7,0),"")</f>
        <v/>
      </c>
    </row>
    <row r="905" spans="5:7" x14ac:dyDescent="0.25">
      <c r="E905" s="4">
        <v>893</v>
      </c>
      <c r="F905" s="4" t="str">
        <f>IFERROR(VLOOKUP(E905,ActiveConsumptiveDiversions!$C$4:$G$3002,5,0),"")</f>
        <v>6600-001-REC-IM</v>
      </c>
      <c r="G905" s="33" t="str">
        <f>IFERROR(VLOOKUP(E905,ActiveConsumptiveDiversions!$A$4:$G$3003,7,0),"")</f>
        <v/>
      </c>
    </row>
    <row r="906" spans="5:7" x14ac:dyDescent="0.25">
      <c r="E906" s="4">
        <v>894</v>
      </c>
      <c r="F906" s="4" t="str">
        <f>IFERROR(VLOOKUP(E906,ActiveConsumptiveDiversions!$C$4:$G$3002,5,0),"")</f>
        <v>7402-006-IRR-GR</v>
      </c>
      <c r="G906" s="33" t="str">
        <f>IFERROR(VLOOKUP(E906,ActiveConsumptiveDiversions!$A$4:$G$3003,7,0),"")</f>
        <v/>
      </c>
    </row>
    <row r="907" spans="5:7" x14ac:dyDescent="0.25">
      <c r="E907" s="4">
        <v>895</v>
      </c>
      <c r="F907" s="4" t="str">
        <f>IFERROR(VLOOKUP(E907,ActiveConsumptiveDiversions!$C$4:$G$3002,5,0),"")</f>
        <v>7402-004-IRR-GR</v>
      </c>
      <c r="G907" s="33" t="str">
        <f>IFERROR(VLOOKUP(E907,ActiveConsumptiveDiversions!$A$4:$G$3003,7,0),"")</f>
        <v/>
      </c>
    </row>
    <row r="908" spans="5:7" x14ac:dyDescent="0.25">
      <c r="E908" s="4">
        <v>896</v>
      </c>
      <c r="F908" s="4" t="str">
        <f>IFERROR(VLOOKUP(E908,ActiveConsumptiveDiversions!$C$4:$G$3002,5,0),"")</f>
        <v>7402-003-IRR-GR</v>
      </c>
      <c r="G908" s="33" t="str">
        <f>IFERROR(VLOOKUP(E908,ActiveConsumptiveDiversions!$A$4:$G$3003,7,0),"")</f>
        <v/>
      </c>
    </row>
    <row r="909" spans="5:7" x14ac:dyDescent="0.25">
      <c r="E909" s="4">
        <v>897</v>
      </c>
      <c r="F909" s="4" t="str">
        <f>IFERROR(VLOOKUP(E909,ActiveConsumptiveDiversions!$C$4:$G$3002,5,0),"")</f>
        <v>7402-002-IRR-GR</v>
      </c>
      <c r="G909" s="33" t="str">
        <f>IFERROR(VLOOKUP(E909,ActiveConsumptiveDiversions!$A$4:$G$3003,7,0),"")</f>
        <v/>
      </c>
    </row>
    <row r="910" spans="5:7" x14ac:dyDescent="0.25">
      <c r="E910" s="4">
        <v>898</v>
      </c>
      <c r="F910" s="4" t="str">
        <f>IFERROR(VLOOKUP(E910,ActiveConsumptiveDiversions!$C$4:$G$3002,5,0),"")</f>
        <v>3100-006-REC-IM</v>
      </c>
      <c r="G910" s="33" t="str">
        <f>IFERROR(VLOOKUP(E910,ActiveConsumptiveDiversions!$A$4:$G$3003,7,0),"")</f>
        <v/>
      </c>
    </row>
    <row r="911" spans="5:7" x14ac:dyDescent="0.25">
      <c r="E911" s="4">
        <v>899</v>
      </c>
      <c r="F911" s="4" t="str">
        <f>IFERROR(VLOOKUP(E911,ActiveConsumptiveDiversions!$C$4:$G$3002,5,0),"")</f>
        <v>6801-001-PWS-IM</v>
      </c>
      <c r="G911" s="33" t="str">
        <f>IFERROR(VLOOKUP(E911,ActiveConsumptiveDiversions!$A$4:$G$3003,7,0),"")</f>
        <v/>
      </c>
    </row>
    <row r="912" spans="5:7" x14ac:dyDescent="0.25">
      <c r="E912" s="4">
        <v>900</v>
      </c>
      <c r="F912" s="4" t="str">
        <f>IFERROR(VLOOKUP(E912,ActiveConsumptiveDiversions!$C$4:$G$3002,5,0),"")</f>
        <v>3207-006-REC-IM</v>
      </c>
      <c r="G912" s="33" t="str">
        <f>IFERROR(VLOOKUP(E912,ActiveConsumptiveDiversions!$A$4:$G$3003,7,0),"")</f>
        <v/>
      </c>
    </row>
    <row r="913" spans="5:7" x14ac:dyDescent="0.25">
      <c r="E913" s="4">
        <v>901</v>
      </c>
      <c r="F913" s="4" t="str">
        <f>IFERROR(VLOOKUP(E913,ActiveConsumptiveDiversions!$C$4:$G$3002,5,0),"")</f>
        <v>6912-006-IRR-IM</v>
      </c>
      <c r="G913" s="33" t="str">
        <f>IFERROR(VLOOKUP(E913,ActiveConsumptiveDiversions!$A$4:$G$3003,7,0),"")</f>
        <v/>
      </c>
    </row>
    <row r="914" spans="5:7" x14ac:dyDescent="0.25">
      <c r="E914" s="4">
        <v>902</v>
      </c>
      <c r="F914" s="4" t="str">
        <f>IFERROR(VLOOKUP(E914,ActiveConsumptiveDiversions!$C$4:$G$3002,5,0),"")</f>
        <v>6912-005-IRR-IM</v>
      </c>
      <c r="G914" s="33" t="str">
        <f>IFERROR(VLOOKUP(E914,ActiveConsumptiveDiversions!$A$4:$G$3003,7,0),"")</f>
        <v/>
      </c>
    </row>
    <row r="915" spans="5:7" x14ac:dyDescent="0.25">
      <c r="E915" s="4">
        <v>903</v>
      </c>
      <c r="F915" s="4" t="str">
        <f>IFERROR(VLOOKUP(E915,ActiveConsumptiveDiversions!$C$4:$G$3002,5,0),"")</f>
        <v>6912-004-IRR-GR</v>
      </c>
      <c r="G915" s="33" t="str">
        <f>IFERROR(VLOOKUP(E915,ActiveConsumptiveDiversions!$A$4:$G$3003,7,0),"")</f>
        <v/>
      </c>
    </row>
    <row r="916" spans="5:7" x14ac:dyDescent="0.25">
      <c r="E916" s="4">
        <v>904</v>
      </c>
      <c r="F916" s="4" t="str">
        <f>IFERROR(VLOOKUP(E916,ActiveConsumptiveDiversions!$C$4:$G$3002,5,0),"")</f>
        <v>4000-031-IND-GR</v>
      </c>
      <c r="G916" s="33" t="str">
        <f>IFERROR(VLOOKUP(E916,ActiveConsumptiveDiversions!$A$4:$G$3003,7,0),"")</f>
        <v/>
      </c>
    </row>
    <row r="917" spans="5:7" x14ac:dyDescent="0.25">
      <c r="E917" s="4">
        <v>905</v>
      </c>
      <c r="F917" s="4" t="str">
        <f>IFERROR(VLOOKUP(E917,ActiveConsumptiveDiversions!$C$4:$G$3002,5,0),"")</f>
        <v>4000-030-IND-GR</v>
      </c>
      <c r="G917" s="33" t="str">
        <f>IFERROR(VLOOKUP(E917,ActiveConsumptiveDiversions!$A$4:$G$3003,7,0),"")</f>
        <v/>
      </c>
    </row>
    <row r="918" spans="5:7" x14ac:dyDescent="0.25">
      <c r="E918" s="4">
        <v>906</v>
      </c>
      <c r="F918" s="4" t="str">
        <f>IFERROR(VLOOKUP(E918,ActiveConsumptiveDiversions!$C$4:$G$3002,5,0),"")</f>
        <v>4000-029-IND-GR</v>
      </c>
      <c r="G918" s="33" t="str">
        <f>IFERROR(VLOOKUP(E918,ActiveConsumptiveDiversions!$A$4:$G$3003,7,0),"")</f>
        <v/>
      </c>
    </row>
    <row r="919" spans="5:7" x14ac:dyDescent="0.25">
      <c r="E919" s="4">
        <v>907</v>
      </c>
      <c r="F919" s="4" t="str">
        <f>IFERROR(VLOOKUP(E919,ActiveConsumptiveDiversions!$C$4:$G$3002,5,0),"")</f>
        <v>4000-028-IND-GR</v>
      </c>
      <c r="G919" s="33" t="str">
        <f>IFERROR(VLOOKUP(E919,ActiveConsumptiveDiversions!$A$4:$G$3003,7,0),"")</f>
        <v/>
      </c>
    </row>
    <row r="920" spans="5:7" x14ac:dyDescent="0.25">
      <c r="E920" s="4">
        <v>908</v>
      </c>
      <c r="F920" s="4" t="str">
        <f>IFERROR(VLOOKUP(E920,ActiveConsumptiveDiversions!$C$4:$G$3002,5,0),"")</f>
        <v>4019-003-HYD-IM</v>
      </c>
      <c r="G920" s="33" t="str">
        <f>IFERROR(VLOOKUP(E920,ActiveConsumptiveDiversions!$A$4:$G$3003,7,0),"")</f>
        <v/>
      </c>
    </row>
    <row r="921" spans="5:7" x14ac:dyDescent="0.25">
      <c r="E921" s="4">
        <v>909</v>
      </c>
      <c r="F921" s="4" t="str">
        <f>IFERROR(VLOOKUP(E921,ActiveConsumptiveDiversions!$C$4:$G$3002,5,0),"")</f>
        <v>5112-015-PWS-IM</v>
      </c>
      <c r="G921" s="33" t="str">
        <f>IFERROR(VLOOKUP(E921,ActiveConsumptiveDiversions!$A$4:$G$3003,7,0),"")</f>
        <v/>
      </c>
    </row>
    <row r="922" spans="5:7" x14ac:dyDescent="0.25">
      <c r="E922" s="4">
        <v>910</v>
      </c>
      <c r="F922" s="4" t="str">
        <f>IFERROR(VLOOKUP(E922,ActiveConsumptiveDiversions!$C$4:$G$3002,5,0),"")</f>
        <v>3000-001-IND-RI</v>
      </c>
      <c r="G922" s="33" t="str">
        <f>IFERROR(VLOOKUP(E922,ActiveConsumptiveDiversions!$A$4:$G$3003,7,0),"")</f>
        <v/>
      </c>
    </row>
    <row r="923" spans="5:7" x14ac:dyDescent="0.25">
      <c r="E923" s="4">
        <v>911</v>
      </c>
      <c r="F923" s="4" t="str">
        <f>IFERROR(VLOOKUP(E923,ActiveConsumptiveDiversions!$C$4:$G$3002,5,0),"")</f>
        <v>4000-088-IND-RI</v>
      </c>
      <c r="G923" s="33" t="str">
        <f>IFERROR(VLOOKUP(E923,ActiveConsumptiveDiversions!$A$4:$G$3003,7,0),"")</f>
        <v/>
      </c>
    </row>
    <row r="924" spans="5:7" x14ac:dyDescent="0.25">
      <c r="E924" s="4">
        <v>912</v>
      </c>
      <c r="F924" s="4" t="str">
        <f>IFERROR(VLOOKUP(E924,ActiveConsumptiveDiversions!$C$4:$G$3002,5,0),"")</f>
        <v>4000-078-STO-RI</v>
      </c>
      <c r="G924" s="33" t="str">
        <f>IFERROR(VLOOKUP(E924,ActiveConsumptiveDiversions!$A$4:$G$3003,7,0),"")</f>
        <v/>
      </c>
    </row>
    <row r="925" spans="5:7" x14ac:dyDescent="0.25">
      <c r="E925" s="4">
        <v>913</v>
      </c>
      <c r="F925" s="4" t="str">
        <f>IFERROR(VLOOKUP(E925,ActiveConsumptiveDiversions!$C$4:$G$3002,5,0),"")</f>
        <v>4707-023-IRR-IM</v>
      </c>
      <c r="G925" s="33" t="str">
        <f>IFERROR(VLOOKUP(E925,ActiveConsumptiveDiversions!$A$4:$G$3003,7,0),"")</f>
        <v/>
      </c>
    </row>
    <row r="926" spans="5:7" x14ac:dyDescent="0.25">
      <c r="E926" s="4">
        <v>914</v>
      </c>
      <c r="F926" s="4" t="str">
        <f>IFERROR(VLOOKUP(E926,ActiveConsumptiveDiversions!$C$4:$G$3002,5,0),"")</f>
        <v>4707-022-IRR-IM</v>
      </c>
      <c r="G926" s="33" t="str">
        <f>IFERROR(VLOOKUP(E926,ActiveConsumptiveDiversions!$A$4:$G$3003,7,0),"")</f>
        <v/>
      </c>
    </row>
    <row r="927" spans="5:7" x14ac:dyDescent="0.25">
      <c r="E927" s="4">
        <v>915</v>
      </c>
      <c r="F927" s="4" t="str">
        <f>IFERROR(VLOOKUP(E927,ActiveConsumptiveDiversions!$C$4:$G$3002,5,0),"")</f>
        <v>4707-020-IRR-IM</v>
      </c>
      <c r="G927" s="33" t="str">
        <f>IFERROR(VLOOKUP(E927,ActiveConsumptiveDiversions!$A$4:$G$3003,7,0),"")</f>
        <v/>
      </c>
    </row>
    <row r="928" spans="5:7" x14ac:dyDescent="0.25">
      <c r="E928" s="4">
        <v>916</v>
      </c>
      <c r="F928" s="4" t="str">
        <f>IFERROR(VLOOKUP(E928,ActiveConsumptiveDiversions!$C$4:$G$3002,5,0),"")</f>
        <v>4707-019-IRR-IM</v>
      </c>
      <c r="G928" s="33" t="str">
        <f>IFERROR(VLOOKUP(E928,ActiveConsumptiveDiversions!$A$4:$G$3003,7,0),"")</f>
        <v/>
      </c>
    </row>
    <row r="929" spans="5:7" x14ac:dyDescent="0.25">
      <c r="E929" s="4">
        <v>917</v>
      </c>
      <c r="F929" s="4" t="str">
        <f>IFERROR(VLOOKUP(E929,ActiveConsumptiveDiversions!$C$4:$G$3002,5,0),"")</f>
        <v>4707-018-IRR-IM</v>
      </c>
      <c r="G929" s="33" t="str">
        <f>IFERROR(VLOOKUP(E929,ActiveConsumptiveDiversions!$A$4:$G$3003,7,0),"")</f>
        <v/>
      </c>
    </row>
    <row r="930" spans="5:7" x14ac:dyDescent="0.25">
      <c r="E930" s="4">
        <v>918</v>
      </c>
      <c r="F930" s="4" t="str">
        <f>IFERROR(VLOOKUP(E930,ActiveConsumptiveDiversions!$C$4:$G$3002,5,0),"")</f>
        <v>4707-017-IRR-IM</v>
      </c>
      <c r="G930" s="33" t="str">
        <f>IFERROR(VLOOKUP(E930,ActiveConsumptiveDiversions!$A$4:$G$3003,7,0),"")</f>
        <v/>
      </c>
    </row>
    <row r="931" spans="5:7" x14ac:dyDescent="0.25">
      <c r="E931" s="4">
        <v>919</v>
      </c>
      <c r="F931" s="4" t="str">
        <f>IFERROR(VLOOKUP(E931,ActiveConsumptiveDiversions!$C$4:$G$3002,5,0),"")</f>
        <v>4707-016-IRR-IM</v>
      </c>
      <c r="G931" s="33" t="str">
        <f>IFERROR(VLOOKUP(E931,ActiveConsumptiveDiversions!$A$4:$G$3003,7,0),"")</f>
        <v/>
      </c>
    </row>
    <row r="932" spans="5:7" x14ac:dyDescent="0.25">
      <c r="E932" s="4">
        <v>920</v>
      </c>
      <c r="F932" s="4" t="str">
        <f>IFERROR(VLOOKUP(E932,ActiveConsumptiveDiversions!$C$4:$G$3002,5,0),"")</f>
        <v>4000-014-AGR-GR</v>
      </c>
      <c r="G932" s="33" t="str">
        <f>IFERROR(VLOOKUP(E932,ActiveConsumptiveDiversions!$A$4:$G$3003,7,0),"")</f>
        <v/>
      </c>
    </row>
    <row r="933" spans="5:7" x14ac:dyDescent="0.25">
      <c r="E933" s="4">
        <v>921</v>
      </c>
      <c r="F933" s="4" t="str">
        <f>IFERROR(VLOOKUP(E933,ActiveConsumptiveDiversions!$C$4:$G$3002,5,0),"")</f>
        <v>4315-005-STO-IM</v>
      </c>
      <c r="G933" s="33" t="str">
        <f>IFERROR(VLOOKUP(E933,ActiveConsumptiveDiversions!$A$4:$G$3003,7,0),"")</f>
        <v/>
      </c>
    </row>
    <row r="934" spans="5:7" x14ac:dyDescent="0.25">
      <c r="E934" s="4">
        <v>922</v>
      </c>
      <c r="F934" s="4" t="str">
        <f>IFERROR(VLOOKUP(E934,ActiveConsumptiveDiversions!$C$4:$G$3002,5,0),"")</f>
        <v>7108-010-IRR-IM</v>
      </c>
      <c r="G934" s="33" t="str">
        <f>IFERROR(VLOOKUP(E934,ActiveConsumptiveDiversions!$A$4:$G$3003,7,0),"")</f>
        <v/>
      </c>
    </row>
    <row r="935" spans="5:7" x14ac:dyDescent="0.25">
      <c r="E935" s="4">
        <v>923</v>
      </c>
      <c r="F935" s="4" t="str">
        <f>IFERROR(VLOOKUP(E935,ActiveConsumptiveDiversions!$C$4:$G$3002,5,0),"")</f>
        <v>7108-009-IRR-IM</v>
      </c>
      <c r="G935" s="33" t="str">
        <f>IFERROR(VLOOKUP(E935,ActiveConsumptiveDiversions!$A$4:$G$3003,7,0),"")</f>
        <v/>
      </c>
    </row>
    <row r="936" spans="5:7" x14ac:dyDescent="0.25">
      <c r="E936" s="4">
        <v>924</v>
      </c>
      <c r="F936" s="4" t="str">
        <f>IFERROR(VLOOKUP(E936,ActiveConsumptiveDiversions!$C$4:$G$3002,5,0),"")</f>
        <v>7108-008-IRR-IM</v>
      </c>
      <c r="G936" s="33" t="str">
        <f>IFERROR(VLOOKUP(E936,ActiveConsumptiveDiversions!$A$4:$G$3003,7,0),"")</f>
        <v/>
      </c>
    </row>
    <row r="937" spans="5:7" x14ac:dyDescent="0.25">
      <c r="E937" s="4">
        <v>925</v>
      </c>
      <c r="F937" s="4" t="str">
        <f>IFERROR(VLOOKUP(E937,ActiveConsumptiveDiversions!$C$4:$G$3002,5,0),"")</f>
        <v>7108-007-IRR-IM</v>
      </c>
      <c r="G937" s="33" t="str">
        <f>IFERROR(VLOOKUP(E937,ActiveConsumptiveDiversions!$A$4:$G$3003,7,0),"")</f>
        <v/>
      </c>
    </row>
    <row r="938" spans="5:7" x14ac:dyDescent="0.25">
      <c r="E938" s="4">
        <v>926</v>
      </c>
      <c r="F938" s="4" t="str">
        <f>IFERROR(VLOOKUP(E938,ActiveConsumptiveDiversions!$C$4:$G$3002,5,0),"")</f>
        <v>7108-006-IRR-IM</v>
      </c>
      <c r="G938" s="33" t="str">
        <f>IFERROR(VLOOKUP(E938,ActiveConsumptiveDiversions!$A$4:$G$3003,7,0),"")</f>
        <v/>
      </c>
    </row>
    <row r="939" spans="5:7" x14ac:dyDescent="0.25">
      <c r="E939" s="4">
        <v>927</v>
      </c>
      <c r="F939" s="4" t="str">
        <f>IFERROR(VLOOKUP(E939,ActiveConsumptiveDiversions!$C$4:$G$3002,5,0),"")</f>
        <v>4500-037-IND-IM</v>
      </c>
      <c r="G939" s="33" t="str">
        <f>IFERROR(VLOOKUP(E939,ActiveConsumptiveDiversions!$A$4:$G$3003,7,0),"")</f>
        <v/>
      </c>
    </row>
    <row r="940" spans="5:7" x14ac:dyDescent="0.25">
      <c r="E940" s="4">
        <v>928</v>
      </c>
      <c r="F940" s="4" t="str">
        <f>IFERROR(VLOOKUP(E940,ActiveConsumptiveDiversions!$C$4:$G$3002,5,0),"")</f>
        <v>7407-008-IRR-IM</v>
      </c>
      <c r="G940" s="33" t="str">
        <f>IFERROR(VLOOKUP(E940,ActiveConsumptiveDiversions!$A$4:$G$3003,7,0),"")</f>
        <v/>
      </c>
    </row>
    <row r="941" spans="5:7" x14ac:dyDescent="0.25">
      <c r="E941" s="4">
        <v>929</v>
      </c>
      <c r="F941" s="4" t="str">
        <f>IFERROR(VLOOKUP(E941,ActiveConsumptiveDiversions!$C$4:$G$3002,5,0),"")</f>
        <v>7407-007-IRR-IM</v>
      </c>
      <c r="G941" s="33" t="str">
        <f>IFERROR(VLOOKUP(E941,ActiveConsumptiveDiversions!$A$4:$G$3003,7,0),"")</f>
        <v/>
      </c>
    </row>
    <row r="942" spans="5:7" x14ac:dyDescent="0.25">
      <c r="E942" s="4">
        <v>930</v>
      </c>
      <c r="F942" s="4" t="str">
        <f>IFERROR(VLOOKUP(E942,ActiveConsumptiveDiversions!$C$4:$G$3002,5,0),"")</f>
        <v>7407-005-IRR-IM</v>
      </c>
      <c r="G942" s="33" t="str">
        <f>IFERROR(VLOOKUP(E942,ActiveConsumptiveDiversions!$A$4:$G$3003,7,0),"")</f>
        <v/>
      </c>
    </row>
    <row r="943" spans="5:7" x14ac:dyDescent="0.25">
      <c r="E943" s="4">
        <v>931</v>
      </c>
      <c r="F943" s="4" t="str">
        <f>IFERROR(VLOOKUP(E943,ActiveConsumptiveDiversions!$C$4:$G$3002,5,0),"")</f>
        <v>7407-003-IRR-IM</v>
      </c>
      <c r="G943" s="33" t="str">
        <f>IFERROR(VLOOKUP(E943,ActiveConsumptiveDiversions!$A$4:$G$3003,7,0),"")</f>
        <v/>
      </c>
    </row>
    <row r="944" spans="5:7" x14ac:dyDescent="0.25">
      <c r="E944" s="4">
        <v>932</v>
      </c>
      <c r="F944" s="4" t="str">
        <f>IFERROR(VLOOKUP(E944,ActiveConsumptiveDiversions!$C$4:$G$3002,5,0),"")</f>
        <v>7407-004-IRR-IM</v>
      </c>
      <c r="G944" s="33" t="str">
        <f>IFERROR(VLOOKUP(E944,ActiveConsumptiveDiversions!$A$4:$G$3003,7,0),"")</f>
        <v/>
      </c>
    </row>
    <row r="945" spans="5:7" x14ac:dyDescent="0.25">
      <c r="E945" s="4">
        <v>933</v>
      </c>
      <c r="F945" s="4" t="str">
        <f>IFERROR(VLOOKUP(E945,ActiveConsumptiveDiversions!$C$4:$G$3002,5,0),"")</f>
        <v>4401-005-IRR-IM</v>
      </c>
      <c r="G945" s="33" t="str">
        <f>IFERROR(VLOOKUP(E945,ActiveConsumptiveDiversions!$A$4:$G$3003,7,0),"")</f>
        <v/>
      </c>
    </row>
    <row r="946" spans="5:7" x14ac:dyDescent="0.25">
      <c r="E946" s="4">
        <v>934</v>
      </c>
      <c r="F946" s="4" t="str">
        <f>IFERROR(VLOOKUP(E946,ActiveConsumptiveDiversions!$C$4:$G$3002,5,0),"")</f>
        <v>4401-004-IRR-IM</v>
      </c>
      <c r="G946" s="33" t="str">
        <f>IFERROR(VLOOKUP(E946,ActiveConsumptiveDiversions!$A$4:$G$3003,7,0),"")</f>
        <v/>
      </c>
    </row>
    <row r="947" spans="5:7" x14ac:dyDescent="0.25">
      <c r="E947" s="4">
        <v>935</v>
      </c>
      <c r="F947" s="4" t="str">
        <f>IFERROR(VLOOKUP(E947,ActiveConsumptiveDiversions!$C$4:$G$3002,5,0),"")</f>
        <v>4401-003-IRR-IM</v>
      </c>
      <c r="G947" s="33" t="str">
        <f>IFERROR(VLOOKUP(E947,ActiveConsumptiveDiversions!$A$4:$G$3003,7,0),"")</f>
        <v/>
      </c>
    </row>
    <row r="948" spans="5:7" x14ac:dyDescent="0.25">
      <c r="E948" s="4">
        <v>936</v>
      </c>
      <c r="F948" s="4" t="str">
        <f>IFERROR(VLOOKUP(E948,ActiveConsumptiveDiversions!$C$4:$G$3002,5,0),"")</f>
        <v>6903-002-PWS-IM</v>
      </c>
      <c r="G948" s="33" t="str">
        <f>IFERROR(VLOOKUP(E948,ActiveConsumptiveDiversions!$A$4:$G$3003,7,0),"")</f>
        <v/>
      </c>
    </row>
    <row r="949" spans="5:7" x14ac:dyDescent="0.25">
      <c r="E949" s="4">
        <v>937</v>
      </c>
      <c r="F949" s="4" t="str">
        <f>IFERROR(VLOOKUP(E949,ActiveConsumptiveDiversions!$C$4:$G$3002,5,0),"")</f>
        <v>3000-011-PWS-GR</v>
      </c>
      <c r="G949" s="33" t="str">
        <f>IFERROR(VLOOKUP(E949,ActiveConsumptiveDiversions!$A$4:$G$3003,7,0),"")</f>
        <v/>
      </c>
    </row>
    <row r="950" spans="5:7" x14ac:dyDescent="0.25">
      <c r="E950" s="4">
        <v>938</v>
      </c>
      <c r="F950" s="4" t="str">
        <f>IFERROR(VLOOKUP(E950,ActiveConsumptiveDiversions!$C$4:$G$3002,5,0),"")</f>
        <v>5200-075-PWS-GR</v>
      </c>
      <c r="G950" s="33" t="str">
        <f>IFERROR(VLOOKUP(E950,ActiveConsumptiveDiversions!$A$4:$G$3003,7,0),"")</f>
        <v/>
      </c>
    </row>
    <row r="951" spans="5:7" x14ac:dyDescent="0.25">
      <c r="E951" s="4">
        <v>939</v>
      </c>
      <c r="F951" s="4" t="str">
        <f>IFERROR(VLOOKUP(E951,ActiveConsumptiveDiversions!$C$4:$G$3002,5,0),"")</f>
        <v>5000-017-PWS-IM</v>
      </c>
      <c r="G951" s="33" t="str">
        <f>IFERROR(VLOOKUP(E951,ActiveConsumptiveDiversions!$A$4:$G$3003,7,0),"")</f>
        <v/>
      </c>
    </row>
    <row r="952" spans="5:7" x14ac:dyDescent="0.25">
      <c r="E952" s="4">
        <v>940</v>
      </c>
      <c r="F952" s="4" t="str">
        <f>IFERROR(VLOOKUP(E952,ActiveConsumptiveDiversions!$C$4:$G$3002,5,0),"")</f>
        <v>5000-016-PWS-IM</v>
      </c>
      <c r="G952" s="33" t="str">
        <f>IFERROR(VLOOKUP(E952,ActiveConsumptiveDiversions!$A$4:$G$3003,7,0),"")</f>
        <v/>
      </c>
    </row>
    <row r="953" spans="5:7" x14ac:dyDescent="0.25">
      <c r="E953" s="4">
        <v>941</v>
      </c>
      <c r="F953" s="4" t="str">
        <f>IFERROR(VLOOKUP(E953,ActiveConsumptiveDiversions!$C$4:$G$3002,5,0),"")</f>
        <v>5112-006-PWS-RI</v>
      </c>
      <c r="G953" s="33" t="str">
        <f>IFERROR(VLOOKUP(E953,ActiveConsumptiveDiversions!$A$4:$G$3003,7,0),"")</f>
        <v/>
      </c>
    </row>
    <row r="954" spans="5:7" x14ac:dyDescent="0.25">
      <c r="E954" s="4">
        <v>942</v>
      </c>
      <c r="F954" s="4" t="str">
        <f>IFERROR(VLOOKUP(E954,ActiveConsumptiveDiversions!$C$4:$G$3002,5,0),"")</f>
        <v>5108-004-PWS-IM</v>
      </c>
      <c r="G954" s="33" t="str">
        <f>IFERROR(VLOOKUP(E954,ActiveConsumptiveDiversions!$A$4:$G$3003,7,0),"")</f>
        <v/>
      </c>
    </row>
    <row r="955" spans="5:7" x14ac:dyDescent="0.25">
      <c r="E955" s="4">
        <v>943</v>
      </c>
      <c r="F955" s="4" t="str">
        <f>IFERROR(VLOOKUP(E955,ActiveConsumptiveDiversions!$C$4:$G$3002,5,0),"")</f>
        <v>5202-006-PWS-IM</v>
      </c>
      <c r="G955" s="33" t="str">
        <f>IFERROR(VLOOKUP(E955,ActiveConsumptiveDiversions!$A$4:$G$3003,7,0),"")</f>
        <v/>
      </c>
    </row>
    <row r="956" spans="5:7" x14ac:dyDescent="0.25">
      <c r="E956" s="4">
        <v>944</v>
      </c>
      <c r="F956" s="4" t="str">
        <f>IFERROR(VLOOKUP(E956,ActiveConsumptiveDiversions!$C$4:$G$3002,5,0),"")</f>
        <v>5202-005-PWS-IM</v>
      </c>
      <c r="G956" s="33" t="str">
        <f>IFERROR(VLOOKUP(E956,ActiveConsumptiveDiversions!$A$4:$G$3003,7,0),"")</f>
        <v/>
      </c>
    </row>
    <row r="957" spans="5:7" x14ac:dyDescent="0.25">
      <c r="E957" s="4">
        <v>945</v>
      </c>
      <c r="F957" s="4" t="str">
        <f>IFERROR(VLOOKUP(E957,ActiveConsumptiveDiversions!$C$4:$G$3002,5,0),"")</f>
        <v>5302-007-PWS-IM</v>
      </c>
      <c r="G957" s="33" t="str">
        <f>IFERROR(VLOOKUP(E957,ActiveConsumptiveDiversions!$A$4:$G$3003,7,0),"")</f>
        <v/>
      </c>
    </row>
    <row r="958" spans="5:7" x14ac:dyDescent="0.25">
      <c r="E958" s="4">
        <v>946</v>
      </c>
      <c r="F958" s="4" t="str">
        <f>IFERROR(VLOOKUP(E958,ActiveConsumptiveDiversions!$C$4:$G$3002,5,0),"")</f>
        <v>6805-001-REC-IM</v>
      </c>
      <c r="G958" s="33" t="str">
        <f>IFERROR(VLOOKUP(E958,ActiveConsumptiveDiversions!$A$4:$G$3003,7,0),"")</f>
        <v/>
      </c>
    </row>
    <row r="959" spans="5:7" x14ac:dyDescent="0.25">
      <c r="E959" s="4">
        <v>947</v>
      </c>
      <c r="F959" s="4" t="str">
        <f>IFERROR(VLOOKUP(E959,ActiveConsumptiveDiversions!$C$4:$G$3002,5,0),"")</f>
        <v>6800-011-REC-IM</v>
      </c>
      <c r="G959" s="33" t="str">
        <f>IFERROR(VLOOKUP(E959,ActiveConsumptiveDiversions!$A$4:$G$3003,7,0),"")</f>
        <v/>
      </c>
    </row>
    <row r="960" spans="5:7" x14ac:dyDescent="0.25">
      <c r="E960" s="4">
        <v>948</v>
      </c>
      <c r="F960" s="4" t="str">
        <f>IFERROR(VLOOKUP(E960,ActiveConsumptiveDiversions!$C$4:$G$3002,5,0),"")</f>
        <v>5302-009-PWS-IM</v>
      </c>
      <c r="G960" s="33" t="str">
        <f>IFERROR(VLOOKUP(E960,ActiveConsumptiveDiversions!$A$4:$G$3003,7,0),"")</f>
        <v/>
      </c>
    </row>
    <row r="961" spans="5:7" x14ac:dyDescent="0.25">
      <c r="E961" s="4">
        <v>949</v>
      </c>
      <c r="F961" s="4" t="str">
        <f>IFERROR(VLOOKUP(E961,ActiveConsumptiveDiversions!$C$4:$G$3002,5,0),"")</f>
        <v>6023-005-REC-IM</v>
      </c>
      <c r="G961" s="33" t="str">
        <f>IFERROR(VLOOKUP(E961,ActiveConsumptiveDiversions!$A$4:$G$3003,7,0),"")</f>
        <v/>
      </c>
    </row>
    <row r="962" spans="5:7" x14ac:dyDescent="0.25">
      <c r="E962" s="4">
        <v>950</v>
      </c>
      <c r="F962" s="4" t="str">
        <f>IFERROR(VLOOKUP(E962,ActiveConsumptiveDiversions!$C$4:$G$3002,5,0),"")</f>
        <v>6800-008-AGR-IM</v>
      </c>
      <c r="G962" s="33" t="str">
        <f>IFERROR(VLOOKUP(E962,ActiveConsumptiveDiversions!$A$4:$G$3003,7,0),"")</f>
        <v/>
      </c>
    </row>
    <row r="963" spans="5:7" x14ac:dyDescent="0.25">
      <c r="E963" s="4">
        <v>951</v>
      </c>
      <c r="F963" s="4" t="str">
        <f>IFERROR(VLOOKUP(E963,ActiveConsumptiveDiversions!$C$4:$G$3002,5,0),"")</f>
        <v>5202-007-PWS-IM</v>
      </c>
      <c r="G963" s="33" t="str">
        <f>IFERROR(VLOOKUP(E963,ActiveConsumptiveDiversions!$A$4:$G$3003,7,0),"")</f>
        <v/>
      </c>
    </row>
    <row r="964" spans="5:7" x14ac:dyDescent="0.25">
      <c r="E964" s="4">
        <v>952</v>
      </c>
      <c r="F964" s="4" t="str">
        <f>IFERROR(VLOOKUP(E964,ActiveConsumptiveDiversions!$C$4:$G$3002,5,0),"")</f>
        <v>5307-002-PWS-IM</v>
      </c>
      <c r="G964" s="33" t="str">
        <f>IFERROR(VLOOKUP(E964,ActiveConsumptiveDiversions!$A$4:$G$3003,7,0),"")</f>
        <v/>
      </c>
    </row>
    <row r="965" spans="5:7" x14ac:dyDescent="0.25">
      <c r="E965" s="4">
        <v>953</v>
      </c>
      <c r="F965" s="4" t="str">
        <f>IFERROR(VLOOKUP(E965,ActiveConsumptiveDiversions!$C$4:$G$3002,5,0),"")</f>
        <v>5112-010-PWS-RI</v>
      </c>
      <c r="G965" s="33" t="str">
        <f>IFERROR(VLOOKUP(E965,ActiveConsumptiveDiversions!$A$4:$G$3003,7,0),"")</f>
        <v/>
      </c>
    </row>
    <row r="966" spans="5:7" x14ac:dyDescent="0.25">
      <c r="E966" s="4">
        <v>954</v>
      </c>
      <c r="F966" s="4" t="str">
        <f>IFERROR(VLOOKUP(E966,ActiveConsumptiveDiversions!$C$4:$G$3002,5,0),"")</f>
        <v>5301-003-PWS-GR</v>
      </c>
      <c r="G966" s="33" t="str">
        <f>IFERROR(VLOOKUP(E966,ActiveConsumptiveDiversions!$A$4:$G$3003,7,0),"")</f>
        <v/>
      </c>
    </row>
    <row r="967" spans="5:7" x14ac:dyDescent="0.25">
      <c r="E967" s="4">
        <v>955</v>
      </c>
      <c r="F967" s="4" t="str">
        <f>IFERROR(VLOOKUP(E967,ActiveConsumptiveDiversions!$C$4:$G$3002,5,0),"")</f>
        <v>4602-004-IRR-IM</v>
      </c>
      <c r="G967" s="33" t="str">
        <f>IFERROR(VLOOKUP(E967,ActiveConsumptiveDiversions!$A$4:$G$3003,7,0),"")</f>
        <v/>
      </c>
    </row>
    <row r="968" spans="5:7" x14ac:dyDescent="0.25">
      <c r="E968" s="4">
        <v>956</v>
      </c>
      <c r="F968" s="4" t="str">
        <f>IFERROR(VLOOKUP(E968,ActiveConsumptiveDiversions!$C$4:$G$3002,5,0),"")</f>
        <v>6000-027-IND-IM</v>
      </c>
      <c r="G968" s="33" t="str">
        <f>IFERROR(VLOOKUP(E968,ActiveConsumptiveDiversions!$A$4:$G$3003,7,0),"")</f>
        <v/>
      </c>
    </row>
    <row r="969" spans="5:7" x14ac:dyDescent="0.25">
      <c r="E969" s="4">
        <v>957</v>
      </c>
      <c r="F969" s="4" t="str">
        <f>IFERROR(VLOOKUP(E969,ActiveConsumptiveDiversions!$C$4:$G$3002,5,0),"")</f>
        <v>5305-006-PWS-IM</v>
      </c>
      <c r="G969" s="33" t="str">
        <f>IFERROR(VLOOKUP(E969,ActiveConsumptiveDiversions!$A$4:$G$3003,7,0),"")</f>
        <v/>
      </c>
    </row>
    <row r="970" spans="5:7" x14ac:dyDescent="0.25">
      <c r="E970" s="4">
        <v>958</v>
      </c>
      <c r="F970" s="4" t="str">
        <f>IFERROR(VLOOKUP(E970,ActiveConsumptiveDiversions!$C$4:$G$3002,5,0),"")</f>
        <v>5112-002-PWS-IM</v>
      </c>
      <c r="G970" s="33" t="str">
        <f>IFERROR(VLOOKUP(E970,ActiveConsumptiveDiversions!$A$4:$G$3003,7,0),"")</f>
        <v/>
      </c>
    </row>
    <row r="971" spans="5:7" x14ac:dyDescent="0.25">
      <c r="E971" s="4">
        <v>959</v>
      </c>
      <c r="F971" s="4" t="str">
        <f>IFERROR(VLOOKUP(E971,ActiveConsumptiveDiversions!$C$4:$G$3002,5,0),"")</f>
        <v>5303-001-PWS-IM</v>
      </c>
      <c r="G971" s="33" t="str">
        <f>IFERROR(VLOOKUP(E971,ActiveConsumptiveDiversions!$A$4:$G$3003,7,0),"")</f>
        <v/>
      </c>
    </row>
    <row r="972" spans="5:7" x14ac:dyDescent="0.25">
      <c r="E972" s="4">
        <v>960</v>
      </c>
      <c r="F972" s="4" t="str">
        <f>IFERROR(VLOOKUP(E972,ActiveConsumptiveDiversions!$C$4:$G$3002,5,0),"")</f>
        <v>5111-002-PWS-IM</v>
      </c>
      <c r="G972" s="33" t="str">
        <f>IFERROR(VLOOKUP(E972,ActiveConsumptiveDiversions!$A$4:$G$3003,7,0),"")</f>
        <v/>
      </c>
    </row>
    <row r="973" spans="5:7" x14ac:dyDescent="0.25">
      <c r="E973" s="4">
        <v>961</v>
      </c>
      <c r="F973" s="4" t="str">
        <f>IFERROR(VLOOKUP(E973,ActiveConsumptiveDiversions!$C$4:$G$3002,5,0),"")</f>
        <v>5305-003-PWS-IM</v>
      </c>
      <c r="G973" s="33" t="str">
        <f>IFERROR(VLOOKUP(E973,ActiveConsumptiveDiversions!$A$4:$G$3003,7,0),"")</f>
        <v/>
      </c>
    </row>
    <row r="974" spans="5:7" x14ac:dyDescent="0.25">
      <c r="E974" s="4">
        <v>962</v>
      </c>
      <c r="F974" s="4" t="str">
        <f>IFERROR(VLOOKUP(E974,ActiveConsumptiveDiversions!$C$4:$G$3002,5,0),"")</f>
        <v>5303-003-PWS-IM</v>
      </c>
      <c r="G974" s="33" t="str">
        <f>IFERROR(VLOOKUP(E974,ActiveConsumptiveDiversions!$A$4:$G$3003,7,0),"")</f>
        <v/>
      </c>
    </row>
    <row r="975" spans="5:7" x14ac:dyDescent="0.25">
      <c r="E975" s="4">
        <v>963</v>
      </c>
      <c r="F975" s="4" t="str">
        <f>IFERROR(VLOOKUP(E975,ActiveConsumptiveDiversions!$C$4:$G$3002,5,0),"")</f>
        <v>5305-001-PWS-IM</v>
      </c>
      <c r="G975" s="33" t="str">
        <f>IFERROR(VLOOKUP(E975,ActiveConsumptiveDiversions!$A$4:$G$3003,7,0),"")</f>
        <v/>
      </c>
    </row>
    <row r="976" spans="5:7" x14ac:dyDescent="0.25">
      <c r="E976" s="4">
        <v>964</v>
      </c>
      <c r="F976" s="4" t="str">
        <f>IFERROR(VLOOKUP(E976,ActiveConsumptiveDiversions!$C$4:$G$3002,5,0),"")</f>
        <v>5305-002-PWS-IM</v>
      </c>
      <c r="G976" s="33" t="str">
        <f>IFERROR(VLOOKUP(E976,ActiveConsumptiveDiversions!$A$4:$G$3003,7,0),"")</f>
        <v/>
      </c>
    </row>
    <row r="977" spans="5:7" x14ac:dyDescent="0.25">
      <c r="E977" s="4">
        <v>965</v>
      </c>
      <c r="F977" s="4" t="str">
        <f>IFERROR(VLOOKUP(E977,ActiveConsumptiveDiversions!$C$4:$G$3002,5,0),"")</f>
        <v>6900-026-PWS-RI</v>
      </c>
      <c r="G977" s="33" t="str">
        <f>IFERROR(VLOOKUP(E977,ActiveConsumptiveDiversions!$A$4:$G$3003,7,0),"")</f>
        <v/>
      </c>
    </row>
    <row r="978" spans="5:7" x14ac:dyDescent="0.25">
      <c r="E978" s="4">
        <v>966</v>
      </c>
      <c r="F978" s="4" t="str">
        <f>IFERROR(VLOOKUP(E978,ActiveConsumptiveDiversions!$C$4:$G$3002,5,0),"")</f>
        <v>5108-002-PWS-IM</v>
      </c>
      <c r="G978" s="33" t="str">
        <f>IFERROR(VLOOKUP(E978,ActiveConsumptiveDiversions!$A$4:$G$3003,7,0),"")</f>
        <v/>
      </c>
    </row>
    <row r="979" spans="5:7" x14ac:dyDescent="0.25">
      <c r="E979" s="4">
        <v>967</v>
      </c>
      <c r="F979" s="4" t="str">
        <f>IFERROR(VLOOKUP(E979,ActiveConsumptiveDiversions!$C$4:$G$3002,5,0),"")</f>
        <v>6000-038-PWS-GR</v>
      </c>
      <c r="G979" s="33" t="str">
        <f>IFERROR(VLOOKUP(E979,ActiveConsumptiveDiversions!$A$4:$G$3003,7,0),"")</f>
        <v/>
      </c>
    </row>
    <row r="980" spans="5:7" x14ac:dyDescent="0.25">
      <c r="E980" s="4">
        <v>968</v>
      </c>
      <c r="F980" s="4" t="str">
        <f>IFERROR(VLOOKUP(E980,ActiveConsumptiveDiversions!$C$4:$G$3002,5,0),"")</f>
        <v>6000-037-PWS-GR</v>
      </c>
      <c r="G980" s="33" t="str">
        <f>IFERROR(VLOOKUP(E980,ActiveConsumptiveDiversions!$A$4:$G$3003,7,0),"")</f>
        <v/>
      </c>
    </row>
    <row r="981" spans="5:7" x14ac:dyDescent="0.25">
      <c r="E981" s="4">
        <v>969</v>
      </c>
      <c r="F981" s="4" t="str">
        <f>IFERROR(VLOOKUP(E981,ActiveConsumptiveDiversions!$C$4:$G$3002,5,0),"")</f>
        <v>6919-003-PWS-RI</v>
      </c>
      <c r="G981" s="33" t="str">
        <f>IFERROR(VLOOKUP(E981,ActiveConsumptiveDiversions!$A$4:$G$3003,7,0),"")</f>
        <v/>
      </c>
    </row>
    <row r="982" spans="5:7" x14ac:dyDescent="0.25">
      <c r="E982" s="4">
        <v>970</v>
      </c>
      <c r="F982" s="4" t="str">
        <f>IFERROR(VLOOKUP(E982,ActiveConsumptiveDiversions!$C$4:$G$3002,5,0),"")</f>
        <v>5106-024-PWS-IM</v>
      </c>
      <c r="G982" s="33" t="str">
        <f>IFERROR(VLOOKUP(E982,ActiveConsumptiveDiversions!$A$4:$G$3003,7,0),"")</f>
        <v/>
      </c>
    </row>
    <row r="983" spans="5:7" x14ac:dyDescent="0.25">
      <c r="E983" s="4">
        <v>971</v>
      </c>
      <c r="F983" s="4" t="str">
        <f>IFERROR(VLOOKUP(E983,ActiveConsumptiveDiversions!$C$4:$G$3002,5,0),"")</f>
        <v>5106-025-PWS-IM</v>
      </c>
      <c r="G983" s="33" t="str">
        <f>IFERROR(VLOOKUP(E983,ActiveConsumptiveDiversions!$A$4:$G$3003,7,0),"")</f>
        <v/>
      </c>
    </row>
    <row r="984" spans="5:7" x14ac:dyDescent="0.25">
      <c r="E984" s="4">
        <v>972</v>
      </c>
      <c r="F984" s="4" t="str">
        <f>IFERROR(VLOOKUP(E984,ActiveConsumptiveDiversions!$C$4:$G$3002,5,0),"")</f>
        <v>6000-036-PWS-IM</v>
      </c>
      <c r="G984" s="33" t="str">
        <f>IFERROR(VLOOKUP(E984,ActiveConsumptiveDiversions!$A$4:$G$3003,7,0),"")</f>
        <v/>
      </c>
    </row>
    <row r="985" spans="5:7" x14ac:dyDescent="0.25">
      <c r="E985" s="4">
        <v>973</v>
      </c>
      <c r="F985" s="4" t="str">
        <f>IFERROR(VLOOKUP(E985,ActiveConsumptiveDiversions!$C$4:$G$3002,5,0),"")</f>
        <v>6000-035-PWS-GR</v>
      </c>
      <c r="G985" s="33" t="str">
        <f>IFERROR(VLOOKUP(E985,ActiveConsumptiveDiversions!$A$4:$G$3003,7,0),"")</f>
        <v/>
      </c>
    </row>
    <row r="986" spans="5:7" x14ac:dyDescent="0.25">
      <c r="E986" s="4">
        <v>974</v>
      </c>
      <c r="F986" s="4" t="str">
        <f>IFERROR(VLOOKUP(E986,ActiveConsumptiveDiversions!$C$4:$G$3002,5,0),"")</f>
        <v>6000-034-PWS-GR</v>
      </c>
      <c r="G986" s="33" t="str">
        <f>IFERROR(VLOOKUP(E986,ActiveConsumptiveDiversions!$A$4:$G$3003,7,0),"")</f>
        <v/>
      </c>
    </row>
    <row r="987" spans="5:7" x14ac:dyDescent="0.25">
      <c r="E987" s="4">
        <v>975</v>
      </c>
      <c r="F987" s="4" t="str">
        <f>IFERROR(VLOOKUP(E987,ActiveConsumptiveDiversions!$C$4:$G$3002,5,0),"")</f>
        <v>6900-023-PWS-IM</v>
      </c>
      <c r="G987" s="33" t="str">
        <f>IFERROR(VLOOKUP(E987,ActiveConsumptiveDiversions!$A$4:$G$3003,7,0),"")</f>
        <v/>
      </c>
    </row>
    <row r="988" spans="5:7" x14ac:dyDescent="0.25">
      <c r="E988" s="4">
        <v>976</v>
      </c>
      <c r="F988" s="4" t="str">
        <f>IFERROR(VLOOKUP(E988,ActiveConsumptiveDiversions!$C$4:$G$3002,5,0),"")</f>
        <v>6900-024-PWS-IM</v>
      </c>
      <c r="G988" s="33" t="str">
        <f>IFERROR(VLOOKUP(E988,ActiveConsumptiveDiversions!$A$4:$G$3003,7,0),"")</f>
        <v/>
      </c>
    </row>
    <row r="989" spans="5:7" x14ac:dyDescent="0.25">
      <c r="E989" s="4">
        <v>977</v>
      </c>
      <c r="F989" s="4" t="str">
        <f>IFERROR(VLOOKUP(E989,ActiveConsumptiveDiversions!$C$4:$G$3002,5,0),"")</f>
        <v>6602-001-IRR-GR</v>
      </c>
      <c r="G989" s="33" t="str">
        <f>IFERROR(VLOOKUP(E989,ActiveConsumptiveDiversions!$A$4:$G$3003,7,0),"")</f>
        <v/>
      </c>
    </row>
    <row r="990" spans="5:7" x14ac:dyDescent="0.25">
      <c r="E990" s="4">
        <v>978</v>
      </c>
      <c r="F990" s="4" t="str">
        <f>IFERROR(VLOOKUP(E990,ActiveConsumptiveDiversions!$C$4:$G$3002,5,0),"")</f>
        <v>5302-012-PWR-RI</v>
      </c>
      <c r="G990" s="33" t="str">
        <f>IFERROR(VLOOKUP(E990,ActiveConsumptiveDiversions!$A$4:$G$3003,7,0),"")</f>
        <v/>
      </c>
    </row>
    <row r="991" spans="5:7" x14ac:dyDescent="0.25">
      <c r="E991" s="4">
        <v>979</v>
      </c>
      <c r="F991" s="4" t="str">
        <f>IFERROR(VLOOKUP(E991,ActiveConsumptiveDiversions!$C$4:$G$3002,5,0),"")</f>
        <v>5302-011-PWR-RI</v>
      </c>
      <c r="G991" s="33" t="str">
        <f>IFERROR(VLOOKUP(E991,ActiveConsumptiveDiversions!$A$4:$G$3003,7,0),"")</f>
        <v/>
      </c>
    </row>
    <row r="992" spans="5:7" x14ac:dyDescent="0.25">
      <c r="E992" s="4">
        <v>980</v>
      </c>
      <c r="F992" s="4" t="str">
        <f>IFERROR(VLOOKUP(E992,ActiveConsumptiveDiversions!$C$4:$G$3002,5,0),"")</f>
        <v>4607-009-AGR-IM</v>
      </c>
      <c r="G992" s="33" t="str">
        <f>IFERROR(VLOOKUP(E992,ActiveConsumptiveDiversions!$A$4:$G$3003,7,0),"")</f>
        <v/>
      </c>
    </row>
    <row r="993" spans="5:7" x14ac:dyDescent="0.25">
      <c r="E993" s="4">
        <v>981</v>
      </c>
      <c r="F993" s="4" t="str">
        <f>IFERROR(VLOOKUP(E993,ActiveConsumptiveDiversions!$C$4:$G$3002,5,0),"")</f>
        <v>4318-010-IRR-IM</v>
      </c>
      <c r="G993" s="33" t="str">
        <f>IFERROR(VLOOKUP(E993,ActiveConsumptiveDiversions!$A$4:$G$3003,7,0),"")</f>
        <v/>
      </c>
    </row>
    <row r="994" spans="5:7" x14ac:dyDescent="0.25">
      <c r="E994" s="4">
        <v>982</v>
      </c>
      <c r="F994" s="4" t="str">
        <f>IFERROR(VLOOKUP(E994,ActiveConsumptiveDiversions!$C$4:$G$3002,5,0),"")</f>
        <v>4300-073-AGR-GR</v>
      </c>
      <c r="G994" s="33" t="str">
        <f>IFERROR(VLOOKUP(E994,ActiveConsumptiveDiversions!$A$4:$G$3003,7,0),"")</f>
        <v/>
      </c>
    </row>
    <row r="995" spans="5:7" x14ac:dyDescent="0.25">
      <c r="E995" s="4">
        <v>983</v>
      </c>
      <c r="F995" s="4" t="str">
        <f>IFERROR(VLOOKUP(E995,ActiveConsumptiveDiversions!$C$4:$G$3002,5,0),"")</f>
        <v>6904-001-IND-RI</v>
      </c>
      <c r="G995" s="33" t="str">
        <f>IFERROR(VLOOKUP(E995,ActiveConsumptiveDiversions!$A$4:$G$3003,7,0),"")</f>
        <v/>
      </c>
    </row>
    <row r="996" spans="5:7" x14ac:dyDescent="0.25">
      <c r="E996" s="4">
        <v>984</v>
      </c>
      <c r="F996" s="4" t="str">
        <f>IFERROR(VLOOKUP(E996,ActiveConsumptiveDiversions!$C$4:$G$3002,5,0),"")</f>
        <v>4007-002-REC-IM</v>
      </c>
      <c r="G996" s="33" t="str">
        <f>IFERROR(VLOOKUP(E996,ActiveConsumptiveDiversions!$A$4:$G$3003,7,0),"")</f>
        <v/>
      </c>
    </row>
    <row r="997" spans="5:7" x14ac:dyDescent="0.25">
      <c r="E997" s="4">
        <v>985</v>
      </c>
      <c r="F997" s="4" t="str">
        <f>IFERROR(VLOOKUP(E997,ActiveConsumptiveDiversions!$C$4:$G$3002,5,0),"")</f>
        <v>6100-007-IND-IM</v>
      </c>
      <c r="G997" s="33" t="str">
        <f>IFERROR(VLOOKUP(E997,ActiveConsumptiveDiversions!$A$4:$G$3003,7,0),"")</f>
        <v/>
      </c>
    </row>
    <row r="998" spans="5:7" x14ac:dyDescent="0.25">
      <c r="E998" s="4">
        <v>986</v>
      </c>
      <c r="F998" s="4" t="str">
        <f>IFERROR(VLOOKUP(E998,ActiveConsumptiveDiversions!$C$4:$G$3002,5,0),"")</f>
        <v>4312-004-STO-IM</v>
      </c>
      <c r="G998" s="33" t="str">
        <f>IFERROR(VLOOKUP(E998,ActiveConsumptiveDiversions!$A$4:$G$3003,7,0),"")</f>
        <v/>
      </c>
    </row>
    <row r="999" spans="5:7" x14ac:dyDescent="0.25">
      <c r="E999" s="4">
        <v>987</v>
      </c>
      <c r="F999" s="4" t="str">
        <f>IFERROR(VLOOKUP(E999,ActiveConsumptiveDiversions!$C$4:$G$3002,5,0),"")</f>
        <v>3700-019-IND-GR</v>
      </c>
      <c r="G999" s="33" t="str">
        <f>IFERROR(VLOOKUP(E999,ActiveConsumptiveDiversions!$A$4:$G$3003,7,0),"")</f>
        <v/>
      </c>
    </row>
    <row r="1000" spans="5:7" x14ac:dyDescent="0.25">
      <c r="E1000" s="4">
        <v>988</v>
      </c>
      <c r="F1000" s="4" t="str">
        <f>IFERROR(VLOOKUP(E1000,ActiveConsumptiveDiversions!$C$4:$G$3002,5,0),"")</f>
        <v>4300-071-REC-IM</v>
      </c>
      <c r="G1000" s="33" t="str">
        <f>IFERROR(VLOOKUP(E1000,ActiveConsumptiveDiversions!$A$4:$G$3003,7,0),"")</f>
        <v/>
      </c>
    </row>
    <row r="1001" spans="5:7" x14ac:dyDescent="0.25">
      <c r="E1001" s="4">
        <v>989</v>
      </c>
      <c r="F1001" s="4" t="str">
        <f>IFERROR(VLOOKUP(E1001,ActiveConsumptiveDiversions!$C$4:$G$3002,5,0),"")</f>
        <v>4200-031-AGR-IM</v>
      </c>
      <c r="G1001" s="33" t="str">
        <f>IFERROR(VLOOKUP(E1001,ActiveConsumptiveDiversions!$A$4:$G$3003,7,0),"")</f>
        <v/>
      </c>
    </row>
    <row r="1002" spans="5:7" x14ac:dyDescent="0.25">
      <c r="E1002" s="4">
        <v>990</v>
      </c>
      <c r="F1002" s="4" t="str">
        <f>IFERROR(VLOOKUP(E1002,ActiveConsumptiveDiversions!$C$4:$G$3002,5,0),"")</f>
        <v>4403-027-STO-IM</v>
      </c>
      <c r="G1002" s="33" t="str">
        <f>IFERROR(VLOOKUP(E1002,ActiveConsumptiveDiversions!$A$4:$G$3003,7,0),"")</f>
        <v/>
      </c>
    </row>
    <row r="1003" spans="5:7" x14ac:dyDescent="0.25">
      <c r="E1003" s="4">
        <v>991</v>
      </c>
      <c r="F1003" s="4" t="str">
        <f>IFERROR(VLOOKUP(E1003,ActiveConsumptiveDiversions!$C$4:$G$3002,5,0),"")</f>
        <v>4000-008-IND-GR</v>
      </c>
      <c r="G1003" s="33" t="str">
        <f>IFERROR(VLOOKUP(E1003,ActiveConsumptiveDiversions!$A$4:$G$3003,7,0),"")</f>
        <v/>
      </c>
    </row>
    <row r="1004" spans="5:7" x14ac:dyDescent="0.25">
      <c r="E1004" s="4">
        <v>992</v>
      </c>
      <c r="F1004" s="4" t="str">
        <f>IFERROR(VLOOKUP(E1004,ActiveConsumptiveDiversions!$C$4:$G$3002,5,0),"")</f>
        <v>6000-005-IND-GR</v>
      </c>
      <c r="G1004" s="33" t="str">
        <f>IFERROR(VLOOKUP(E1004,ActiveConsumptiveDiversions!$A$4:$G$3003,7,0),"")</f>
        <v/>
      </c>
    </row>
    <row r="1005" spans="5:7" x14ac:dyDescent="0.25">
      <c r="E1005" s="4">
        <v>993</v>
      </c>
      <c r="F1005" s="4" t="str">
        <f>IFERROR(VLOOKUP(E1005,ActiveConsumptiveDiversions!$C$4:$G$3002,5,0),"")</f>
        <v>6000-004-IND-GR</v>
      </c>
      <c r="G1005" s="33" t="str">
        <f>IFERROR(VLOOKUP(E1005,ActiveConsumptiveDiversions!$A$4:$G$3003,7,0),"")</f>
        <v/>
      </c>
    </row>
    <row r="1006" spans="5:7" x14ac:dyDescent="0.25">
      <c r="E1006" s="4">
        <v>994</v>
      </c>
      <c r="F1006" s="4" t="str">
        <f>IFERROR(VLOOKUP(E1006,ActiveConsumptiveDiversions!$C$4:$G$3002,5,0),"")</f>
        <v>6000-003-IND-GR</v>
      </c>
      <c r="G1006" s="33" t="str">
        <f>IFERROR(VLOOKUP(E1006,ActiveConsumptiveDiversions!$A$4:$G$3003,7,0),"")</f>
        <v/>
      </c>
    </row>
    <row r="1007" spans="5:7" x14ac:dyDescent="0.25">
      <c r="E1007" s="4">
        <v>995</v>
      </c>
      <c r="F1007" s="4" t="str">
        <f>IFERROR(VLOOKUP(E1007,ActiveConsumptiveDiversions!$C$4:$G$3002,5,0),"")</f>
        <v>6020-001-HYD-RI</v>
      </c>
      <c r="G1007" s="33" t="str">
        <f>IFERROR(VLOOKUP(E1007,ActiveConsumptiveDiversions!$A$4:$G$3003,7,0),"")</f>
        <v/>
      </c>
    </row>
    <row r="1008" spans="5:7" x14ac:dyDescent="0.25">
      <c r="E1008" s="4">
        <v>996</v>
      </c>
      <c r="F1008" s="4" t="str">
        <f>IFERROR(VLOOKUP(E1008,ActiveConsumptiveDiversions!$C$4:$G$3002,5,0),"")</f>
        <v>3000-012-PWS-IM</v>
      </c>
      <c r="G1008" s="33" t="str">
        <f>IFERROR(VLOOKUP(E1008,ActiveConsumptiveDiversions!$A$4:$G$3003,7,0),"")</f>
        <v/>
      </c>
    </row>
    <row r="1009" spans="5:7" x14ac:dyDescent="0.25">
      <c r="E1009" s="4">
        <v>997</v>
      </c>
      <c r="F1009" s="4" t="str">
        <f>IFERROR(VLOOKUP(E1009,ActiveConsumptiveDiversions!$C$4:$G$3002,5,0),"")</f>
        <v>4801-001-PWS-IM</v>
      </c>
      <c r="G1009" s="33" t="str">
        <f>IFERROR(VLOOKUP(E1009,ActiveConsumptiveDiversions!$A$4:$G$3003,7,0),"")</f>
        <v/>
      </c>
    </row>
    <row r="1010" spans="5:7" x14ac:dyDescent="0.25">
      <c r="E1010" s="4">
        <v>998</v>
      </c>
      <c r="F1010" s="4" t="str">
        <f>IFERROR(VLOOKUP(E1010,ActiveConsumptiveDiversions!$C$4:$G$3002,5,0),"")</f>
        <v>3900-002-PWS-IM</v>
      </c>
      <c r="G1010" s="33" t="str">
        <f>IFERROR(VLOOKUP(E1010,ActiveConsumptiveDiversions!$A$4:$G$3003,7,0),"")</f>
        <v/>
      </c>
    </row>
    <row r="1011" spans="5:7" x14ac:dyDescent="0.25">
      <c r="E1011" s="4">
        <v>999</v>
      </c>
      <c r="F1011" s="4" t="str">
        <f>IFERROR(VLOOKUP(E1011,ActiveConsumptiveDiversions!$C$4:$G$3002,5,0),"")</f>
        <v>6402-001-REC-IM</v>
      </c>
      <c r="G1011" s="33" t="str">
        <f>IFERROR(VLOOKUP(E1011,ActiveConsumptiveDiversions!$A$4:$G$3003,7,0),"")</f>
        <v/>
      </c>
    </row>
    <row r="1012" spans="5:7" x14ac:dyDescent="0.25">
      <c r="E1012" s="4">
        <v>1000</v>
      </c>
      <c r="F1012" s="4" t="str">
        <f>IFERROR(VLOOKUP(E1012,ActiveConsumptiveDiversions!$C$4:$G$3002,5,0),"")</f>
        <v>2000-006-IRR-IM</v>
      </c>
      <c r="G1012" s="33" t="str">
        <f>IFERROR(VLOOKUP(E1012,ActiveConsumptiveDiversions!$A$4:$G$3003,7,0),"")</f>
        <v/>
      </c>
    </row>
    <row r="1013" spans="5:7" x14ac:dyDescent="0.25">
      <c r="E1013" s="4">
        <v>1001</v>
      </c>
      <c r="F1013" s="4" t="str">
        <f>IFERROR(VLOOKUP(E1013,ActiveConsumptiveDiversions!$C$4:$G$3002,5,0),"")</f>
        <v>2000-005-IRR-IM</v>
      </c>
      <c r="G1013" s="33" t="str">
        <f>IFERROR(VLOOKUP(E1013,ActiveConsumptiveDiversions!$A$4:$G$3003,7,0),"")</f>
        <v/>
      </c>
    </row>
    <row r="1014" spans="5:7" x14ac:dyDescent="0.25">
      <c r="E1014" s="4">
        <v>1002</v>
      </c>
      <c r="F1014" s="4" t="str">
        <f>IFERROR(VLOOKUP(E1014,ActiveConsumptiveDiversions!$C$4:$G$3002,5,0),"")</f>
        <v>6402-003-REC-IM</v>
      </c>
      <c r="G1014" s="33" t="str">
        <f>IFERROR(VLOOKUP(E1014,ActiveConsumptiveDiversions!$A$4:$G$3003,7,0),"")</f>
        <v/>
      </c>
    </row>
    <row r="1015" spans="5:7" x14ac:dyDescent="0.25">
      <c r="E1015" s="4">
        <v>1003</v>
      </c>
      <c r="F1015" s="4" t="str">
        <f>IFERROR(VLOOKUP(E1015,ActiveConsumptiveDiversions!$C$4:$G$3002,5,0),"")</f>
        <v>6402-002-REC-IM</v>
      </c>
      <c r="G1015" s="33" t="str">
        <f>IFERROR(VLOOKUP(E1015,ActiveConsumptiveDiversions!$A$4:$G$3003,7,0),"")</f>
        <v/>
      </c>
    </row>
    <row r="1016" spans="5:7" x14ac:dyDescent="0.25">
      <c r="E1016" s="4">
        <v>1004</v>
      </c>
      <c r="F1016" s="4" t="str">
        <f>IFERROR(VLOOKUP(E1016,ActiveConsumptiveDiversions!$C$4:$G$3002,5,0),"")</f>
        <v>7401-003-IRR-IM</v>
      </c>
      <c r="G1016" s="33" t="str">
        <f>IFERROR(VLOOKUP(E1016,ActiveConsumptiveDiversions!$A$4:$G$3003,7,0),"")</f>
        <v/>
      </c>
    </row>
    <row r="1017" spans="5:7" x14ac:dyDescent="0.25">
      <c r="E1017" s="4">
        <v>1005</v>
      </c>
      <c r="F1017" s="4" t="str">
        <f>IFERROR(VLOOKUP(E1017,ActiveConsumptiveDiversions!$C$4:$G$3002,5,0),"")</f>
        <v>7401-002-IRR-IM</v>
      </c>
      <c r="G1017" s="33" t="str">
        <f>IFERROR(VLOOKUP(E1017,ActiveConsumptiveDiversions!$A$4:$G$3003,7,0),"")</f>
        <v/>
      </c>
    </row>
    <row r="1018" spans="5:7" x14ac:dyDescent="0.25">
      <c r="E1018" s="4">
        <v>1006</v>
      </c>
      <c r="F1018" s="4" t="str">
        <f>IFERROR(VLOOKUP(E1018,ActiveConsumptiveDiversions!$C$4:$G$3002,5,0),"")</f>
        <v>3700-001-HYD-RI</v>
      </c>
      <c r="G1018" s="33" t="str">
        <f>IFERROR(VLOOKUP(E1018,ActiveConsumptiveDiversions!$A$4:$G$3003,7,0),"")</f>
        <v/>
      </c>
    </row>
    <row r="1019" spans="5:7" x14ac:dyDescent="0.25">
      <c r="E1019" s="4">
        <v>1007</v>
      </c>
      <c r="F1019" s="4" t="str">
        <f>IFERROR(VLOOKUP(E1019,ActiveConsumptiveDiversions!$C$4:$G$3002,5,0),"")</f>
        <v>3800-005-HYD-RI</v>
      </c>
      <c r="G1019" s="33" t="str">
        <f>IFERROR(VLOOKUP(E1019,ActiveConsumptiveDiversions!$A$4:$G$3003,7,0),"")</f>
        <v/>
      </c>
    </row>
    <row r="1020" spans="5:7" x14ac:dyDescent="0.25">
      <c r="E1020" s="4">
        <v>1008</v>
      </c>
      <c r="F1020" s="4" t="str">
        <f>IFERROR(VLOOKUP(E1020,ActiveConsumptiveDiversions!$C$4:$G$3002,5,0),"")</f>
        <v>6000-008-HYD-IM</v>
      </c>
      <c r="G1020" s="33" t="str">
        <f>IFERROR(VLOOKUP(E1020,ActiveConsumptiveDiversions!$A$4:$G$3003,7,0),"")</f>
        <v/>
      </c>
    </row>
    <row r="1021" spans="5:7" x14ac:dyDescent="0.25">
      <c r="E1021" s="4">
        <v>1009</v>
      </c>
      <c r="F1021" s="4" t="str">
        <f>IFERROR(VLOOKUP(E1021,ActiveConsumptiveDiversions!$C$4:$G$3002,5,0),"")</f>
        <v>6000-007-HYD-IM</v>
      </c>
      <c r="G1021" s="33" t="str">
        <f>IFERROR(VLOOKUP(E1021,ActiveConsumptiveDiversions!$A$4:$G$3003,7,0),"")</f>
        <v/>
      </c>
    </row>
    <row r="1022" spans="5:7" x14ac:dyDescent="0.25">
      <c r="E1022" s="4">
        <v>1010</v>
      </c>
      <c r="F1022" s="4" t="str">
        <f>IFERROR(VLOOKUP(E1022,ActiveConsumptiveDiversions!$C$4:$G$3002,5,0),"")</f>
        <v>4303-002-HYD-RI</v>
      </c>
      <c r="G1022" s="33" t="str">
        <f>IFERROR(VLOOKUP(E1022,ActiveConsumptiveDiversions!$A$4:$G$3003,7,0),"")</f>
        <v/>
      </c>
    </row>
    <row r="1023" spans="5:7" x14ac:dyDescent="0.25">
      <c r="E1023" s="4">
        <v>1011</v>
      </c>
      <c r="F1023" s="4" t="str">
        <f>IFERROR(VLOOKUP(E1023,ActiveConsumptiveDiversions!$C$4:$G$3002,5,0),"")</f>
        <v>6000-006-HYD-RI</v>
      </c>
      <c r="G1023" s="33" t="str">
        <f>IFERROR(VLOOKUP(E1023,ActiveConsumptiveDiversions!$A$4:$G$3003,7,0),"")</f>
        <v/>
      </c>
    </row>
    <row r="1024" spans="5:7" x14ac:dyDescent="0.25">
      <c r="E1024" s="4">
        <v>1012</v>
      </c>
      <c r="F1024" s="4" t="str">
        <f>IFERROR(VLOOKUP(E1024,ActiveConsumptiveDiversions!$C$4:$G$3002,5,0),"")</f>
        <v>6705-001-HYD-RI</v>
      </c>
      <c r="G1024" s="33" t="str">
        <f>IFERROR(VLOOKUP(E1024,ActiveConsumptiveDiversions!$A$4:$G$3003,7,0),"")</f>
        <v/>
      </c>
    </row>
    <row r="1025" spans="5:7" x14ac:dyDescent="0.25">
      <c r="E1025" s="4">
        <v>1013</v>
      </c>
      <c r="F1025" s="4" t="str">
        <f>IFERROR(VLOOKUP(E1025,ActiveConsumptiveDiversions!$C$4:$G$3002,5,0),"")</f>
        <v>6020-002-HYD-RI</v>
      </c>
      <c r="G1025" s="33" t="str">
        <f>IFERROR(VLOOKUP(E1025,ActiveConsumptiveDiversions!$A$4:$G$3003,7,0),"")</f>
        <v/>
      </c>
    </row>
    <row r="1026" spans="5:7" x14ac:dyDescent="0.25">
      <c r="E1026" s="4">
        <v>1014</v>
      </c>
      <c r="F1026" s="4" t="str">
        <f>IFERROR(VLOOKUP(E1026,ActiveConsumptiveDiversions!$C$4:$G$3002,5,0),"")</f>
        <v>4300-070-PWS-IM</v>
      </c>
      <c r="G1026" s="33" t="str">
        <f>IFERROR(VLOOKUP(E1026,ActiveConsumptiveDiversions!$A$4:$G$3003,7,0),"")</f>
        <v/>
      </c>
    </row>
    <row r="1027" spans="5:7" x14ac:dyDescent="0.25">
      <c r="E1027" s="4">
        <v>1015</v>
      </c>
      <c r="F1027" s="4" t="str">
        <f>IFERROR(VLOOKUP(E1027,ActiveConsumptiveDiversions!$C$4:$G$3002,5,0),"")</f>
        <v>6916-010-POT-GR</v>
      </c>
      <c r="G1027" s="33" t="str">
        <f>IFERROR(VLOOKUP(E1027,ActiveConsumptiveDiversions!$A$4:$G$3003,7,0),"")</f>
        <v/>
      </c>
    </row>
    <row r="1028" spans="5:7" x14ac:dyDescent="0.25">
      <c r="E1028" s="4">
        <v>1016</v>
      </c>
      <c r="F1028" s="4" t="str">
        <f>IFERROR(VLOOKUP(E1028,ActiveConsumptiveDiversions!$C$4:$G$3002,5,0),"")</f>
        <v>6916-009-POT-GR</v>
      </c>
      <c r="G1028" s="33" t="str">
        <f>IFERROR(VLOOKUP(E1028,ActiveConsumptiveDiversions!$A$4:$G$3003,7,0),"")</f>
        <v/>
      </c>
    </row>
    <row r="1029" spans="5:7" x14ac:dyDescent="0.25">
      <c r="E1029" s="4">
        <v>1017</v>
      </c>
      <c r="F1029" s="4" t="str">
        <f>IFERROR(VLOOKUP(E1029,ActiveConsumptiveDiversions!$C$4:$G$3002,5,0),"")</f>
        <v>6916-008-POT-GR</v>
      </c>
      <c r="G1029" s="33" t="str">
        <f>IFERROR(VLOOKUP(E1029,ActiveConsumptiveDiversions!$A$4:$G$3003,7,0),"")</f>
        <v/>
      </c>
    </row>
    <row r="1030" spans="5:7" x14ac:dyDescent="0.25">
      <c r="E1030" s="4">
        <v>1018</v>
      </c>
      <c r="F1030" s="4" t="str">
        <f>IFERROR(VLOOKUP(E1030,ActiveConsumptiveDiversions!$C$4:$G$3002,5,0),"")</f>
        <v>6916-006-POT-GR</v>
      </c>
      <c r="G1030" s="33" t="str">
        <f>IFERROR(VLOOKUP(E1030,ActiveConsumptiveDiversions!$A$4:$G$3003,7,0),"")</f>
        <v/>
      </c>
    </row>
    <row r="1031" spans="5:7" x14ac:dyDescent="0.25">
      <c r="E1031" s="4">
        <v>1019</v>
      </c>
      <c r="F1031" s="4" t="str">
        <f>IFERROR(VLOOKUP(E1031,ActiveConsumptiveDiversions!$C$4:$G$3002,5,0),"")</f>
        <v>6916-007-POT-GR</v>
      </c>
      <c r="G1031" s="33" t="str">
        <f>IFERROR(VLOOKUP(E1031,ActiveConsumptiveDiversions!$A$4:$G$3003,7,0),"")</f>
        <v/>
      </c>
    </row>
    <row r="1032" spans="5:7" x14ac:dyDescent="0.25">
      <c r="E1032" s="4">
        <v>1020</v>
      </c>
      <c r="F1032" s="4" t="str">
        <f>IFERROR(VLOOKUP(E1032,ActiveConsumptiveDiversions!$C$4:$G$3002,5,0),"")</f>
        <v>6916-005-POT-GR</v>
      </c>
      <c r="G1032" s="33" t="str">
        <f>IFERROR(VLOOKUP(E1032,ActiveConsumptiveDiversions!$A$4:$G$3003,7,0),"")</f>
        <v/>
      </c>
    </row>
    <row r="1033" spans="5:7" x14ac:dyDescent="0.25">
      <c r="E1033" s="4">
        <v>1021</v>
      </c>
      <c r="F1033" s="4" t="str">
        <f>IFERROR(VLOOKUP(E1033,ActiveConsumptiveDiversions!$C$4:$G$3002,5,0),"")</f>
        <v>6916-004-POT-GR</v>
      </c>
      <c r="G1033" s="33" t="str">
        <f>IFERROR(VLOOKUP(E1033,ActiveConsumptiveDiversions!$A$4:$G$3003,7,0),"")</f>
        <v/>
      </c>
    </row>
    <row r="1034" spans="5:7" x14ac:dyDescent="0.25">
      <c r="E1034" s="4">
        <v>1022</v>
      </c>
      <c r="F1034" s="4" t="str">
        <f>IFERROR(VLOOKUP(E1034,ActiveConsumptiveDiversions!$C$4:$G$3002,5,0),"")</f>
        <v>4008-008-PWS-IM</v>
      </c>
      <c r="G1034" s="33" t="str">
        <f>IFERROR(VLOOKUP(E1034,ActiveConsumptiveDiversions!$A$4:$G$3003,7,0),"")</f>
        <v/>
      </c>
    </row>
    <row r="1035" spans="5:7" x14ac:dyDescent="0.25">
      <c r="E1035" s="4">
        <v>1023</v>
      </c>
      <c r="F1035" s="4" t="str">
        <f>IFERROR(VLOOKUP(E1035,ActiveConsumptiveDiversions!$C$4:$G$3002,5,0),"")</f>
        <v>4006-002-IRR-IM</v>
      </c>
      <c r="G1035" s="33" t="str">
        <f>IFERROR(VLOOKUP(E1035,ActiveConsumptiveDiversions!$A$4:$G$3003,7,0),"")</f>
        <v/>
      </c>
    </row>
    <row r="1036" spans="5:7" x14ac:dyDescent="0.25">
      <c r="E1036" s="4">
        <v>1024</v>
      </c>
      <c r="F1036" s="4" t="str">
        <f>IFERROR(VLOOKUP(E1036,ActiveConsumptiveDiversions!$C$4:$G$3002,5,0),"")</f>
        <v>4006-003-IRR-IM</v>
      </c>
      <c r="G1036" s="33" t="str">
        <f>IFERROR(VLOOKUP(E1036,ActiveConsumptiveDiversions!$A$4:$G$3003,7,0),"")</f>
        <v/>
      </c>
    </row>
    <row r="1037" spans="5:7" x14ac:dyDescent="0.25">
      <c r="E1037" s="4">
        <v>1025</v>
      </c>
      <c r="F1037" s="4" t="str">
        <f>IFERROR(VLOOKUP(E1037,ActiveConsumptiveDiversions!$C$4:$G$3002,5,0),"")</f>
        <v>4000-058-AGR-IM</v>
      </c>
      <c r="G1037" s="33" t="str">
        <f>IFERROR(VLOOKUP(E1037,ActiveConsumptiveDiversions!$A$4:$G$3003,7,0),"")</f>
        <v/>
      </c>
    </row>
    <row r="1038" spans="5:7" x14ac:dyDescent="0.25">
      <c r="E1038" s="4">
        <v>1026</v>
      </c>
      <c r="F1038" s="4" t="str">
        <f>IFERROR(VLOOKUP(E1038,ActiveConsumptiveDiversions!$C$4:$G$3002,5,0),"")</f>
        <v>4308-007-PWS-IM</v>
      </c>
      <c r="G1038" s="33" t="str">
        <f>IFERROR(VLOOKUP(E1038,ActiveConsumptiveDiversions!$A$4:$G$3003,7,0),"")</f>
        <v/>
      </c>
    </row>
    <row r="1039" spans="5:7" x14ac:dyDescent="0.25">
      <c r="E1039" s="4">
        <v>1027</v>
      </c>
      <c r="F1039" s="4" t="str">
        <f>IFERROR(VLOOKUP(E1039,ActiveConsumptiveDiversions!$C$4:$G$3002,5,0),"")</f>
        <v>4704-002-REC-IM</v>
      </c>
      <c r="G1039" s="33" t="str">
        <f>IFERROR(VLOOKUP(E1039,ActiveConsumptiveDiversions!$A$4:$G$3003,7,0),"")</f>
        <v/>
      </c>
    </row>
    <row r="1040" spans="5:7" x14ac:dyDescent="0.25">
      <c r="E1040" s="4">
        <v>1028</v>
      </c>
      <c r="F1040" s="4" t="str">
        <f>IFERROR(VLOOKUP(E1040,ActiveConsumptiveDiversions!$C$4:$G$3002,5,0),"")</f>
        <v>5205-006-PWS-GR</v>
      </c>
      <c r="G1040" s="33" t="str">
        <f>IFERROR(VLOOKUP(E1040,ActiveConsumptiveDiversions!$A$4:$G$3003,7,0),"")</f>
        <v/>
      </c>
    </row>
    <row r="1041" spans="5:7" x14ac:dyDescent="0.25">
      <c r="E1041" s="4">
        <v>1029</v>
      </c>
      <c r="F1041" s="4" t="str">
        <f>IFERROR(VLOOKUP(E1041,ActiveConsumptiveDiversions!$C$4:$G$3002,5,0),"")</f>
        <v>5206-009-PWS-GR</v>
      </c>
      <c r="G1041" s="33" t="str">
        <f>IFERROR(VLOOKUP(E1041,ActiveConsumptiveDiversions!$A$4:$G$3003,7,0),"")</f>
        <v/>
      </c>
    </row>
    <row r="1042" spans="5:7" x14ac:dyDescent="0.25">
      <c r="E1042" s="4">
        <v>1030</v>
      </c>
      <c r="F1042" s="4" t="str">
        <f>IFERROR(VLOOKUP(E1042,ActiveConsumptiveDiversions!$C$4:$G$3002,5,0),"")</f>
        <v>5206-006-PWS-GR</v>
      </c>
      <c r="G1042" s="33" t="str">
        <f>IFERROR(VLOOKUP(E1042,ActiveConsumptiveDiversions!$A$4:$G$3003,7,0),"")</f>
        <v/>
      </c>
    </row>
    <row r="1043" spans="5:7" x14ac:dyDescent="0.25">
      <c r="E1043" s="4">
        <v>1031</v>
      </c>
      <c r="F1043" s="4" t="str">
        <f>IFERROR(VLOOKUP(E1043,ActiveConsumptiveDiversions!$C$4:$G$3002,5,0),"")</f>
        <v>5206-004-PWS-IM</v>
      </c>
      <c r="G1043" s="33" t="str">
        <f>IFERROR(VLOOKUP(E1043,ActiveConsumptiveDiversions!$A$4:$G$3003,7,0),"")</f>
        <v/>
      </c>
    </row>
    <row r="1044" spans="5:7" x14ac:dyDescent="0.25">
      <c r="E1044" s="4">
        <v>1032</v>
      </c>
      <c r="F1044" s="4" t="str">
        <f>IFERROR(VLOOKUP(E1044,ActiveConsumptiveDiversions!$C$4:$G$3002,5,0),"")</f>
        <v>4318-008-REC-IM</v>
      </c>
      <c r="G1044" s="33" t="str">
        <f>IFERROR(VLOOKUP(E1044,ActiveConsumptiveDiversions!$A$4:$G$3003,7,0),"")</f>
        <v/>
      </c>
    </row>
    <row r="1045" spans="5:7" x14ac:dyDescent="0.25">
      <c r="E1045" s="4">
        <v>1033</v>
      </c>
      <c r="F1045" s="4" t="str">
        <f>IFERROR(VLOOKUP(E1045,ActiveConsumptiveDiversions!$C$4:$G$3002,5,0),"")</f>
        <v>4600-013-PWS-IM</v>
      </c>
      <c r="G1045" s="33" t="str">
        <f>IFERROR(VLOOKUP(E1045,ActiveConsumptiveDiversions!$A$4:$G$3003,7,0),"")</f>
        <v/>
      </c>
    </row>
    <row r="1046" spans="5:7" x14ac:dyDescent="0.25">
      <c r="E1046" s="4">
        <v>1034</v>
      </c>
      <c r="F1046" s="4" t="str">
        <f>IFERROR(VLOOKUP(E1046,ActiveConsumptiveDiversions!$C$4:$G$3002,5,0),"")</f>
        <v>5200-028-PWS-GR</v>
      </c>
      <c r="G1046" s="33" t="str">
        <f>IFERROR(VLOOKUP(E1046,ActiveConsumptiveDiversions!$A$4:$G$3003,7,0),"")</f>
        <v/>
      </c>
    </row>
    <row r="1047" spans="5:7" x14ac:dyDescent="0.25">
      <c r="E1047" s="4">
        <v>1035</v>
      </c>
      <c r="F1047" s="4" t="str">
        <f>IFERROR(VLOOKUP(E1047,ActiveConsumptiveDiversions!$C$4:$G$3002,5,0),"")</f>
        <v>5205-002-PWS-IM</v>
      </c>
      <c r="G1047" s="33" t="str">
        <f>IFERROR(VLOOKUP(E1047,ActiveConsumptiveDiversions!$A$4:$G$3003,7,0),"")</f>
        <v/>
      </c>
    </row>
    <row r="1048" spans="5:7" x14ac:dyDescent="0.25">
      <c r="E1048" s="4">
        <v>1036</v>
      </c>
      <c r="F1048" s="4" t="str">
        <f>IFERROR(VLOOKUP(E1048,ActiveConsumptiveDiversions!$C$4:$G$3002,5,0),"")</f>
        <v>5200-025-PWS-GR</v>
      </c>
      <c r="G1048" s="33" t="str">
        <f>IFERROR(VLOOKUP(E1048,ActiveConsumptiveDiversions!$A$4:$G$3003,7,0),"")</f>
        <v/>
      </c>
    </row>
    <row r="1049" spans="5:7" x14ac:dyDescent="0.25">
      <c r="E1049" s="4">
        <v>1037</v>
      </c>
      <c r="F1049" s="4" t="str">
        <f>IFERROR(VLOOKUP(E1049,ActiveConsumptiveDiversions!$C$4:$G$3002,5,0),"")</f>
        <v>4500-033-PWS-GR</v>
      </c>
      <c r="G1049" s="33" t="str">
        <f>IFERROR(VLOOKUP(E1049,ActiveConsumptiveDiversions!$A$4:$G$3003,7,0),"")</f>
        <v/>
      </c>
    </row>
    <row r="1050" spans="5:7" x14ac:dyDescent="0.25">
      <c r="E1050" s="4">
        <v>1038</v>
      </c>
      <c r="F1050" s="4" t="str">
        <f>IFERROR(VLOOKUP(E1050,ActiveConsumptiveDiversions!$C$4:$G$3002,5,0),"")</f>
        <v>4500-027-PWS-GR</v>
      </c>
      <c r="G1050" s="33" t="str">
        <f>IFERROR(VLOOKUP(E1050,ActiveConsumptiveDiversions!$A$4:$G$3003,7,0),"")</f>
        <v/>
      </c>
    </row>
    <row r="1051" spans="5:7" x14ac:dyDescent="0.25">
      <c r="E1051" s="4">
        <v>1039</v>
      </c>
      <c r="F1051" s="4" t="str">
        <f>IFERROR(VLOOKUP(E1051,ActiveConsumptiveDiversions!$C$4:$G$3002,5,0),"")</f>
        <v>4500-026-PWS-GR</v>
      </c>
      <c r="G1051" s="33" t="str">
        <f>IFERROR(VLOOKUP(E1051,ActiveConsumptiveDiversions!$A$4:$G$3003,7,0),"")</f>
        <v/>
      </c>
    </row>
    <row r="1052" spans="5:7" x14ac:dyDescent="0.25">
      <c r="E1052" s="4">
        <v>1040</v>
      </c>
      <c r="F1052" s="4" t="str">
        <f>IFERROR(VLOOKUP(E1052,ActiveConsumptiveDiversions!$C$4:$G$3002,5,0),"")</f>
        <v>4504-006-REC-IM</v>
      </c>
      <c r="G1052" s="33" t="str">
        <f>IFERROR(VLOOKUP(E1052,ActiveConsumptiveDiversions!$A$4:$G$3003,7,0),"")</f>
        <v/>
      </c>
    </row>
    <row r="1053" spans="5:7" x14ac:dyDescent="0.25">
      <c r="E1053" s="4">
        <v>1041</v>
      </c>
      <c r="F1053" s="4" t="str">
        <f>IFERROR(VLOOKUP(E1053,ActiveConsumptiveDiversions!$C$4:$G$3002,5,0),"")</f>
        <v>4500-016-IND-GR</v>
      </c>
      <c r="G1053" s="33" t="str">
        <f>IFERROR(VLOOKUP(E1053,ActiveConsumptiveDiversions!$A$4:$G$3003,7,0),"")</f>
        <v/>
      </c>
    </row>
    <row r="1054" spans="5:7" x14ac:dyDescent="0.25">
      <c r="E1054" s="4">
        <v>1042</v>
      </c>
      <c r="F1054" s="4" t="str">
        <f>IFERROR(VLOOKUP(E1054,ActiveConsumptiveDiversions!$C$4:$G$3002,5,0),"")</f>
        <v>4500-014-IND-GR</v>
      </c>
      <c r="G1054" s="33" t="str">
        <f>IFERROR(VLOOKUP(E1054,ActiveConsumptiveDiversions!$A$4:$G$3003,7,0),"")</f>
        <v/>
      </c>
    </row>
    <row r="1055" spans="5:7" x14ac:dyDescent="0.25">
      <c r="E1055" s="4">
        <v>1043</v>
      </c>
      <c r="F1055" s="4" t="str">
        <f>IFERROR(VLOOKUP(E1055,ActiveConsumptiveDiversions!$C$4:$G$3002,5,0),"")</f>
        <v>4500-013-IND-IM</v>
      </c>
      <c r="G1055" s="33" t="str">
        <f>IFERROR(VLOOKUP(E1055,ActiveConsumptiveDiversions!$A$4:$G$3003,7,0),"")</f>
        <v/>
      </c>
    </row>
    <row r="1056" spans="5:7" x14ac:dyDescent="0.25">
      <c r="E1056" s="4">
        <v>1044</v>
      </c>
      <c r="F1056" s="4" t="str">
        <f>IFERROR(VLOOKUP(E1056,ActiveConsumptiveDiversions!$C$4:$G$3002,5,0),"")</f>
        <v>4707-013-IRR-IM</v>
      </c>
      <c r="G1056" s="33" t="str">
        <f>IFERROR(VLOOKUP(E1056,ActiveConsumptiveDiversions!$A$4:$G$3003,7,0),"")</f>
        <v/>
      </c>
    </row>
    <row r="1057" spans="5:7" x14ac:dyDescent="0.25">
      <c r="E1057" s="4">
        <v>1045</v>
      </c>
      <c r="F1057" s="4" t="str">
        <f>IFERROR(VLOOKUP(E1057,ActiveConsumptiveDiversions!$C$4:$G$3002,5,0),"")</f>
        <v>4400-009-STO-RI</v>
      </c>
      <c r="G1057" s="33" t="str">
        <f>IFERROR(VLOOKUP(E1057,ActiveConsumptiveDiversions!$A$4:$G$3003,7,0),"")</f>
        <v/>
      </c>
    </row>
    <row r="1058" spans="5:7" x14ac:dyDescent="0.25">
      <c r="E1058" s="4">
        <v>1046</v>
      </c>
      <c r="F1058" s="4" t="str">
        <f>IFERROR(VLOOKUP(E1058,ActiveConsumptiveDiversions!$C$4:$G$3002,5,0),"")</f>
        <v>4400-008-STO-RI</v>
      </c>
      <c r="G1058" s="33" t="str">
        <f>IFERROR(VLOOKUP(E1058,ActiveConsumptiveDiversions!$A$4:$G$3003,7,0),"")</f>
        <v/>
      </c>
    </row>
    <row r="1059" spans="5:7" x14ac:dyDescent="0.25">
      <c r="E1059" s="4">
        <v>1047</v>
      </c>
      <c r="F1059" s="4" t="str">
        <f>IFERROR(VLOOKUP(E1059,ActiveConsumptiveDiversions!$C$4:$G$3002,5,0),"")</f>
        <v>4400-007-STO-RI</v>
      </c>
      <c r="G1059" s="33" t="str">
        <f>IFERROR(VLOOKUP(E1059,ActiveConsumptiveDiversions!$A$4:$G$3003,7,0),"")</f>
        <v/>
      </c>
    </row>
    <row r="1060" spans="5:7" x14ac:dyDescent="0.25">
      <c r="E1060" s="4">
        <v>1048</v>
      </c>
      <c r="F1060" s="4" t="str">
        <f>IFERROR(VLOOKUP(E1060,ActiveConsumptiveDiversions!$C$4:$G$3002,5,0),"")</f>
        <v>4400-006-STO-RI</v>
      </c>
      <c r="G1060" s="33" t="str">
        <f>IFERROR(VLOOKUP(E1060,ActiveConsumptiveDiversions!$A$4:$G$3003,7,0),"")</f>
        <v/>
      </c>
    </row>
    <row r="1061" spans="5:7" x14ac:dyDescent="0.25">
      <c r="E1061" s="4">
        <v>1049</v>
      </c>
      <c r="F1061" s="4" t="str">
        <f>IFERROR(VLOOKUP(E1061,ActiveConsumptiveDiversions!$C$4:$G$3002,5,0),"")</f>
        <v>4000-074-AGR-IM</v>
      </c>
      <c r="G1061" s="33" t="str">
        <f>IFERROR(VLOOKUP(E1061,ActiveConsumptiveDiversions!$A$4:$G$3003,7,0),"")</f>
        <v/>
      </c>
    </row>
    <row r="1062" spans="5:7" x14ac:dyDescent="0.25">
      <c r="E1062" s="4">
        <v>1050</v>
      </c>
      <c r="F1062" s="4" t="str">
        <f>IFERROR(VLOOKUP(E1062,ActiveConsumptiveDiversions!$C$4:$G$3002,5,0),"")</f>
        <v>4400-004-STO-RI</v>
      </c>
      <c r="G1062" s="33" t="str">
        <f>IFERROR(VLOOKUP(E1062,ActiveConsumptiveDiversions!$A$4:$G$3003,7,0),"")</f>
        <v/>
      </c>
    </row>
    <row r="1063" spans="5:7" x14ac:dyDescent="0.25">
      <c r="E1063" s="4">
        <v>1051</v>
      </c>
      <c r="F1063" s="4" t="str">
        <f>IFERROR(VLOOKUP(E1063,ActiveConsumptiveDiversions!$C$4:$G$3002,5,0),"")</f>
        <v>4400-003-STO-RI</v>
      </c>
      <c r="G1063" s="33" t="str">
        <f>IFERROR(VLOOKUP(E1063,ActiveConsumptiveDiversions!$A$4:$G$3003,7,0),"")</f>
        <v/>
      </c>
    </row>
    <row r="1064" spans="5:7" x14ac:dyDescent="0.25">
      <c r="E1064" s="4">
        <v>1052</v>
      </c>
      <c r="F1064" s="4" t="str">
        <f>IFERROR(VLOOKUP(E1064,ActiveConsumptiveDiversions!$C$4:$G$3002,5,0),"")</f>
        <v>4401-009-REC-RI</v>
      </c>
      <c r="G1064" s="33" t="str">
        <f>IFERROR(VLOOKUP(E1064,ActiveConsumptiveDiversions!$A$4:$G$3003,7,0),"")</f>
        <v/>
      </c>
    </row>
    <row r="1065" spans="5:7" x14ac:dyDescent="0.25">
      <c r="E1065" s="4">
        <v>1053</v>
      </c>
      <c r="F1065" s="4" t="str">
        <f>IFERROR(VLOOKUP(E1065,ActiveConsumptiveDiversions!$C$4:$G$3002,5,0),"")</f>
        <v>2107-009-PWS-IM</v>
      </c>
      <c r="G1065" s="33" t="str">
        <f>IFERROR(VLOOKUP(E1065,ActiveConsumptiveDiversions!$A$4:$G$3003,7,0),"")</f>
        <v/>
      </c>
    </row>
    <row r="1066" spans="5:7" x14ac:dyDescent="0.25">
      <c r="E1066" s="4">
        <v>1054</v>
      </c>
      <c r="F1066" s="4" t="str">
        <f>IFERROR(VLOOKUP(E1066,ActiveConsumptiveDiversions!$C$4:$G$3002,5,0),"")</f>
        <v>2000-016-PWS-GR</v>
      </c>
      <c r="G1066" s="33" t="str">
        <f>IFERROR(VLOOKUP(E1066,ActiveConsumptiveDiversions!$A$4:$G$3003,7,0),"")</f>
        <v/>
      </c>
    </row>
    <row r="1067" spans="5:7" x14ac:dyDescent="0.25">
      <c r="E1067" s="4">
        <v>1055</v>
      </c>
      <c r="F1067" s="4" t="str">
        <f>IFERROR(VLOOKUP(E1067,ActiveConsumptiveDiversions!$C$4:$G$3002,5,0),"")</f>
        <v>4300-026-REC-IM</v>
      </c>
      <c r="G1067" s="33" t="str">
        <f>IFERROR(VLOOKUP(E1067,ActiveConsumptiveDiversions!$A$4:$G$3003,7,0),"")</f>
        <v/>
      </c>
    </row>
    <row r="1068" spans="5:7" x14ac:dyDescent="0.25">
      <c r="E1068" s="4">
        <v>1056</v>
      </c>
      <c r="F1068" s="4" t="str">
        <f>IFERROR(VLOOKUP(E1068,ActiveConsumptiveDiversions!$C$4:$G$3002,5,0),"")</f>
        <v>4000-053-REC-RI</v>
      </c>
      <c r="G1068" s="33" t="str">
        <f>IFERROR(VLOOKUP(E1068,ActiveConsumptiveDiversions!$A$4:$G$3003,7,0),"")</f>
        <v/>
      </c>
    </row>
    <row r="1069" spans="5:7" x14ac:dyDescent="0.25">
      <c r="E1069" s="4">
        <v>1057</v>
      </c>
      <c r="F1069" s="4" t="str">
        <f>IFERROR(VLOOKUP(E1069,ActiveConsumptiveDiversions!$C$4:$G$3002,5,0),"")</f>
        <v>4320-026-AGR-GR</v>
      </c>
      <c r="G1069" s="33" t="str">
        <f>IFERROR(VLOOKUP(E1069,ActiveConsumptiveDiversions!$A$4:$G$3003,7,0),"")</f>
        <v/>
      </c>
    </row>
    <row r="1070" spans="5:7" x14ac:dyDescent="0.25">
      <c r="E1070" s="4">
        <v>1058</v>
      </c>
      <c r="F1070" s="4" t="str">
        <f>IFERROR(VLOOKUP(E1070,ActiveConsumptiveDiversions!$C$4:$G$3002,5,0),"")</f>
        <v>4320-024-POT-GR</v>
      </c>
      <c r="G1070" s="33" t="str">
        <f>IFERROR(VLOOKUP(E1070,ActiveConsumptiveDiversions!$A$4:$G$3003,7,0),"")</f>
        <v/>
      </c>
    </row>
    <row r="1071" spans="5:7" x14ac:dyDescent="0.25">
      <c r="E1071" s="4">
        <v>1059</v>
      </c>
      <c r="F1071" s="4" t="str">
        <f>IFERROR(VLOOKUP(E1071,ActiveConsumptiveDiversions!$C$4:$G$3002,5,0),"")</f>
        <v>4320-011-AGR-IM</v>
      </c>
      <c r="G1071" s="33" t="str">
        <f>IFERROR(VLOOKUP(E1071,ActiveConsumptiveDiversions!$A$4:$G$3003,7,0),"")</f>
        <v/>
      </c>
    </row>
    <row r="1072" spans="5:7" x14ac:dyDescent="0.25">
      <c r="E1072" s="4">
        <v>1060</v>
      </c>
      <c r="F1072" s="4" t="str">
        <f>IFERROR(VLOOKUP(E1072,ActiveConsumptiveDiversions!$C$4:$G$3002,5,0),"")</f>
        <v>4300-060-AGR-IM</v>
      </c>
      <c r="G1072" s="33" t="str">
        <f>IFERROR(VLOOKUP(E1072,ActiveConsumptiveDiversions!$A$4:$G$3003,7,0),"")</f>
        <v/>
      </c>
    </row>
    <row r="1073" spans="5:7" x14ac:dyDescent="0.25">
      <c r="E1073" s="4">
        <v>1061</v>
      </c>
      <c r="F1073" s="4" t="str">
        <f>IFERROR(VLOOKUP(E1073,ActiveConsumptiveDiversions!$C$4:$G$3002,5,0),"")</f>
        <v>4321-010-AGR-IM</v>
      </c>
      <c r="G1073" s="33" t="str">
        <f>IFERROR(VLOOKUP(E1073,ActiveConsumptiveDiversions!$A$4:$G$3003,7,0),"")</f>
        <v/>
      </c>
    </row>
    <row r="1074" spans="5:7" x14ac:dyDescent="0.25">
      <c r="E1074" s="4">
        <v>1062</v>
      </c>
      <c r="F1074" s="4" t="str">
        <f>IFERROR(VLOOKUP(E1074,ActiveConsumptiveDiversions!$C$4:$G$3002,5,0),"")</f>
        <v>4008-007-IRR-GR</v>
      </c>
      <c r="G1074" s="33" t="str">
        <f>IFERROR(VLOOKUP(E1074,ActiveConsumptiveDiversions!$A$4:$G$3003,7,0),"")</f>
        <v/>
      </c>
    </row>
    <row r="1075" spans="5:7" x14ac:dyDescent="0.25">
      <c r="E1075" s="4">
        <v>1063</v>
      </c>
      <c r="F1075" s="4" t="str">
        <f>IFERROR(VLOOKUP(E1075,ActiveConsumptiveDiversions!$C$4:$G$3002,5,0),"")</f>
        <v>4008-006-IRR-GR</v>
      </c>
      <c r="G1075" s="33" t="str">
        <f>IFERROR(VLOOKUP(E1075,ActiveConsumptiveDiversions!$A$4:$G$3003,7,0),"")</f>
        <v/>
      </c>
    </row>
    <row r="1076" spans="5:7" x14ac:dyDescent="0.25">
      <c r="E1076" s="4">
        <v>1064</v>
      </c>
      <c r="F1076" s="4" t="str">
        <f>IFERROR(VLOOKUP(E1076,ActiveConsumptiveDiversions!$C$4:$G$3002,5,0),"")</f>
        <v>4008-005-IRR-GR</v>
      </c>
      <c r="G1076" s="33" t="str">
        <f>IFERROR(VLOOKUP(E1076,ActiveConsumptiveDiversions!$A$4:$G$3003,7,0),"")</f>
        <v/>
      </c>
    </row>
    <row r="1077" spans="5:7" x14ac:dyDescent="0.25">
      <c r="E1077" s="4">
        <v>1065</v>
      </c>
      <c r="F1077" s="4" t="str">
        <f>IFERROR(VLOOKUP(E1077,ActiveConsumptiveDiversions!$C$4:$G$3002,5,0),"")</f>
        <v>4008-003-IRR-IM</v>
      </c>
      <c r="G1077" s="33" t="str">
        <f>IFERROR(VLOOKUP(E1077,ActiveConsumptiveDiversions!$A$4:$G$3003,7,0),"")</f>
        <v/>
      </c>
    </row>
    <row r="1078" spans="5:7" x14ac:dyDescent="0.25">
      <c r="E1078" s="4">
        <v>1066</v>
      </c>
      <c r="F1078" s="4" t="str">
        <f>IFERROR(VLOOKUP(E1078,ActiveConsumptiveDiversions!$C$4:$G$3002,5,0),"")</f>
        <v>4403-008-REC-IM</v>
      </c>
      <c r="G1078" s="33" t="str">
        <f>IFERROR(VLOOKUP(E1078,ActiveConsumptiveDiversions!$A$4:$G$3003,7,0),"")</f>
        <v/>
      </c>
    </row>
    <row r="1079" spans="5:7" x14ac:dyDescent="0.25">
      <c r="E1079" s="4">
        <v>1067</v>
      </c>
      <c r="F1079" s="4" t="str">
        <f>IFERROR(VLOOKUP(E1079,ActiveConsumptiveDiversions!$C$4:$G$3002,5,0),"")</f>
        <v>4403-007-REC-IM</v>
      </c>
      <c r="G1079" s="33" t="str">
        <f>IFERROR(VLOOKUP(E1079,ActiveConsumptiveDiversions!$A$4:$G$3003,7,0),"")</f>
        <v/>
      </c>
    </row>
    <row r="1080" spans="5:7" x14ac:dyDescent="0.25">
      <c r="E1080" s="4">
        <v>1068</v>
      </c>
      <c r="F1080" s="4" t="str">
        <f>IFERROR(VLOOKUP(E1080,ActiveConsumptiveDiversions!$C$4:$G$3002,5,0),"")</f>
        <v>4403-006-REC-IM</v>
      </c>
      <c r="G1080" s="33" t="str">
        <f>IFERROR(VLOOKUP(E1080,ActiveConsumptiveDiversions!$A$4:$G$3003,7,0),"")</f>
        <v/>
      </c>
    </row>
    <row r="1081" spans="5:7" x14ac:dyDescent="0.25">
      <c r="E1081" s="4">
        <v>1069</v>
      </c>
      <c r="F1081" s="4" t="str">
        <f>IFERROR(VLOOKUP(E1081,ActiveConsumptiveDiversions!$C$4:$G$3002,5,0),"")</f>
        <v>6918-012-IND-GR</v>
      </c>
      <c r="G1081" s="33" t="str">
        <f>IFERROR(VLOOKUP(E1081,ActiveConsumptiveDiversions!$A$4:$G$3003,7,0),"")</f>
        <v/>
      </c>
    </row>
    <row r="1082" spans="5:7" x14ac:dyDescent="0.25">
      <c r="E1082" s="4">
        <v>1070</v>
      </c>
      <c r="F1082" s="4" t="str">
        <f>IFERROR(VLOOKUP(E1082,ActiveConsumptiveDiversions!$C$4:$G$3002,5,0),"")</f>
        <v>6918-011-IND-GR</v>
      </c>
      <c r="G1082" s="33" t="str">
        <f>IFERROR(VLOOKUP(E1082,ActiveConsumptiveDiversions!$A$4:$G$3003,7,0),"")</f>
        <v/>
      </c>
    </row>
    <row r="1083" spans="5:7" x14ac:dyDescent="0.25">
      <c r="E1083" s="4">
        <v>1071</v>
      </c>
      <c r="F1083" s="4" t="str">
        <f>IFERROR(VLOOKUP(E1083,ActiveConsumptiveDiversions!$C$4:$G$3002,5,0),"")</f>
        <v>6918-010-IND-GR</v>
      </c>
      <c r="G1083" s="33" t="str">
        <f>IFERROR(VLOOKUP(E1083,ActiveConsumptiveDiversions!$A$4:$G$3003,7,0),"")</f>
        <v/>
      </c>
    </row>
    <row r="1084" spans="5:7" x14ac:dyDescent="0.25">
      <c r="E1084" s="4">
        <v>1072</v>
      </c>
      <c r="F1084" s="4" t="str">
        <f>IFERROR(VLOOKUP(E1084,ActiveConsumptiveDiversions!$C$4:$G$3002,5,0),"")</f>
        <v>3902-001-HYD-IM</v>
      </c>
      <c r="G1084" s="33" t="str">
        <f>IFERROR(VLOOKUP(E1084,ActiveConsumptiveDiversions!$A$4:$G$3003,7,0),"")</f>
        <v/>
      </c>
    </row>
    <row r="1085" spans="5:7" x14ac:dyDescent="0.25">
      <c r="E1085" s="4">
        <v>1073</v>
      </c>
      <c r="F1085" s="4" t="str">
        <f>IFERROR(VLOOKUP(E1085,ActiveConsumptiveDiversions!$C$4:$G$3002,5,0),"")</f>
        <v>4200-029-PWS-GR</v>
      </c>
      <c r="G1085" s="33" t="str">
        <f>IFERROR(VLOOKUP(E1085,ActiveConsumptiveDiversions!$A$4:$G$3003,7,0),"")</f>
        <v/>
      </c>
    </row>
    <row r="1086" spans="5:7" x14ac:dyDescent="0.25">
      <c r="E1086" s="4">
        <v>1074</v>
      </c>
      <c r="F1086" s="4" t="str">
        <f>IFERROR(VLOOKUP(E1086,ActiveConsumptiveDiversions!$C$4:$G$3002,5,0),"")</f>
        <v>4200-028-PWS-GR</v>
      </c>
      <c r="G1086" s="33" t="str">
        <f>IFERROR(VLOOKUP(E1086,ActiveConsumptiveDiversions!$A$4:$G$3003,7,0),"")</f>
        <v/>
      </c>
    </row>
    <row r="1087" spans="5:7" x14ac:dyDescent="0.25">
      <c r="E1087" s="4">
        <v>1075</v>
      </c>
      <c r="F1087" s="4" t="str">
        <f>IFERROR(VLOOKUP(E1087,ActiveConsumptiveDiversions!$C$4:$G$3002,5,0),"")</f>
        <v>4200-021-PWS-GR</v>
      </c>
      <c r="G1087" s="33" t="str">
        <f>IFERROR(VLOOKUP(E1087,ActiveConsumptiveDiversions!$A$4:$G$3003,7,0),"")</f>
        <v/>
      </c>
    </row>
    <row r="1088" spans="5:7" x14ac:dyDescent="0.25">
      <c r="E1088" s="4">
        <v>1076</v>
      </c>
      <c r="F1088" s="4" t="str">
        <f>IFERROR(VLOOKUP(E1088,ActiveConsumptiveDiversions!$C$4:$G$3002,5,0),"")</f>
        <v>4500-012-AGR-RI</v>
      </c>
      <c r="G1088" s="33" t="str">
        <f>IFERROR(VLOOKUP(E1088,ActiveConsumptiveDiversions!$A$4:$G$3003,7,0),"")</f>
        <v/>
      </c>
    </row>
    <row r="1089" spans="5:7" x14ac:dyDescent="0.25">
      <c r="E1089" s="4">
        <v>1077</v>
      </c>
      <c r="F1089" s="4" t="str">
        <f>IFERROR(VLOOKUP(E1089,ActiveConsumptiveDiversions!$C$4:$G$3002,5,0),"")</f>
        <v>4000-001-AGR-IM</v>
      </c>
      <c r="G1089" s="33" t="str">
        <f>IFERROR(VLOOKUP(E1089,ActiveConsumptiveDiversions!$A$4:$G$3003,7,0),"")</f>
        <v/>
      </c>
    </row>
    <row r="1090" spans="5:7" x14ac:dyDescent="0.25">
      <c r="E1090" s="4">
        <v>1078</v>
      </c>
      <c r="F1090" s="4" t="str">
        <f>IFERROR(VLOOKUP(E1090,ActiveConsumptiveDiversions!$C$4:$G$3002,5,0),"")</f>
        <v>4607-002-AGR-IM</v>
      </c>
      <c r="G1090" s="33" t="str">
        <f>IFERROR(VLOOKUP(E1090,ActiveConsumptiveDiversions!$A$4:$G$3003,7,0),"")</f>
        <v/>
      </c>
    </row>
    <row r="1091" spans="5:7" x14ac:dyDescent="0.25">
      <c r="E1091" s="4">
        <v>1079</v>
      </c>
      <c r="F1091" s="4" t="str">
        <f>IFERROR(VLOOKUP(E1091,ActiveConsumptiveDiversions!$C$4:$G$3002,5,0),"")</f>
        <v>4320-010-REC-IM</v>
      </c>
      <c r="G1091" s="33" t="str">
        <f>IFERROR(VLOOKUP(E1091,ActiveConsumptiveDiversions!$A$4:$G$3003,7,0),"")</f>
        <v/>
      </c>
    </row>
    <row r="1092" spans="5:7" x14ac:dyDescent="0.25">
      <c r="E1092" s="4">
        <v>1080</v>
      </c>
      <c r="F1092" s="4" t="str">
        <f>IFERROR(VLOOKUP(E1092,ActiveConsumptiveDiversions!$C$4:$G$3002,5,0),"")</f>
        <v>6700-003-FIR-IM</v>
      </c>
      <c r="G1092" s="33" t="str">
        <f>IFERROR(VLOOKUP(E1092,ActiveConsumptiveDiversions!$A$4:$G$3003,7,0),"")</f>
        <v/>
      </c>
    </row>
    <row r="1093" spans="5:7" x14ac:dyDescent="0.25">
      <c r="E1093" s="4">
        <v>1081</v>
      </c>
      <c r="F1093" s="4" t="str">
        <f>IFERROR(VLOOKUP(E1093,ActiveConsumptiveDiversions!$C$4:$G$3002,5,0),"")</f>
        <v>6700-002-POT-IM</v>
      </c>
      <c r="G1093" s="33" t="str">
        <f>IFERROR(VLOOKUP(E1093,ActiveConsumptiveDiversions!$A$4:$G$3003,7,0),"")</f>
        <v/>
      </c>
    </row>
    <row r="1094" spans="5:7" x14ac:dyDescent="0.25">
      <c r="E1094" s="4">
        <v>1082</v>
      </c>
      <c r="F1094" s="4" t="str">
        <f>IFERROR(VLOOKUP(E1094,ActiveConsumptiveDiversions!$C$4:$G$3002,5,0),"")</f>
        <v>4100-003-PWS-GR</v>
      </c>
      <c r="G1094" s="33" t="str">
        <f>IFERROR(VLOOKUP(E1094,ActiveConsumptiveDiversions!$A$4:$G$3003,7,0),"")</f>
        <v/>
      </c>
    </row>
    <row r="1095" spans="5:7" x14ac:dyDescent="0.25">
      <c r="E1095" s="4">
        <v>1083</v>
      </c>
      <c r="F1095" s="4" t="str">
        <f>IFERROR(VLOOKUP(E1095,ActiveConsumptiveDiversions!$C$4:$G$3002,5,0),"")</f>
        <v>4319-001-PWS-GR</v>
      </c>
      <c r="G1095" s="33" t="str">
        <f>IFERROR(VLOOKUP(E1095,ActiveConsumptiveDiversions!$A$4:$G$3003,7,0),"")</f>
        <v/>
      </c>
    </row>
    <row r="1096" spans="5:7" x14ac:dyDescent="0.25">
      <c r="E1096" s="4">
        <v>1084</v>
      </c>
      <c r="F1096" s="4" t="str">
        <f>IFERROR(VLOOKUP(E1096,ActiveConsumptiveDiversions!$C$4:$G$3002,5,0),"")</f>
        <v>4000-038-PWS-GR</v>
      </c>
      <c r="G1096" s="33" t="str">
        <f>IFERROR(VLOOKUP(E1096,ActiveConsumptiveDiversions!$A$4:$G$3003,7,0),"")</f>
        <v/>
      </c>
    </row>
    <row r="1097" spans="5:7" x14ac:dyDescent="0.25">
      <c r="E1097" s="4">
        <v>1085</v>
      </c>
      <c r="F1097" s="4" t="str">
        <f>IFERROR(VLOOKUP(E1097,ActiveConsumptiveDiversions!$C$4:$G$3002,5,0),"")</f>
        <v>5102-002-PWS-GR</v>
      </c>
      <c r="G1097" s="33" t="str">
        <f>IFERROR(VLOOKUP(E1097,ActiveConsumptiveDiversions!$A$4:$G$3003,7,0),"")</f>
        <v/>
      </c>
    </row>
    <row r="1098" spans="5:7" x14ac:dyDescent="0.25">
      <c r="E1098" s="4">
        <v>1086</v>
      </c>
      <c r="F1098" s="4" t="str">
        <f>IFERROR(VLOOKUP(E1098,ActiveConsumptiveDiversions!$C$4:$G$3002,5,0),"")</f>
        <v>5106-023-PWS-GR</v>
      </c>
      <c r="G1098" s="33" t="str">
        <f>IFERROR(VLOOKUP(E1098,ActiveConsumptiveDiversions!$A$4:$G$3003,7,0),"")</f>
        <v/>
      </c>
    </row>
    <row r="1099" spans="5:7" x14ac:dyDescent="0.25">
      <c r="E1099" s="4">
        <v>1087</v>
      </c>
      <c r="F1099" s="4" t="str">
        <f>IFERROR(VLOOKUP(E1099,ActiveConsumptiveDiversions!$C$4:$G$3002,5,0),"")</f>
        <v>6918-008-PWS-IM</v>
      </c>
      <c r="G1099" s="33" t="str">
        <f>IFERROR(VLOOKUP(E1099,ActiveConsumptiveDiversions!$A$4:$G$3003,7,0),"")</f>
        <v/>
      </c>
    </row>
    <row r="1100" spans="5:7" x14ac:dyDescent="0.25">
      <c r="E1100" s="4">
        <v>1088</v>
      </c>
      <c r="F1100" s="4" t="str">
        <f>IFERROR(VLOOKUP(E1100,ActiveConsumptiveDiversions!$C$4:$G$3002,5,0),"")</f>
        <v>4017-003-PWS-IM</v>
      </c>
      <c r="G1100" s="33" t="str">
        <f>IFERROR(VLOOKUP(E1100,ActiveConsumptiveDiversions!$A$4:$G$3003,7,0),"")</f>
        <v/>
      </c>
    </row>
    <row r="1101" spans="5:7" x14ac:dyDescent="0.25">
      <c r="E1101" s="4">
        <v>1089</v>
      </c>
      <c r="F1101" s="4" t="str">
        <f>IFERROR(VLOOKUP(E1101,ActiveConsumptiveDiversions!$C$4:$G$3002,5,0),"")</f>
        <v>3300-001-PWS-GR</v>
      </c>
      <c r="G1101" s="33" t="str">
        <f>IFERROR(VLOOKUP(E1101,ActiveConsumptiveDiversions!$A$4:$G$3003,7,0),"")</f>
        <v/>
      </c>
    </row>
    <row r="1102" spans="5:7" x14ac:dyDescent="0.25">
      <c r="E1102" s="4">
        <v>1090</v>
      </c>
      <c r="F1102" s="4" t="str">
        <f>IFERROR(VLOOKUP(E1102,ActiveConsumptiveDiversions!$C$4:$G$3002,5,0),"")</f>
        <v>3300-004-PWS-GR</v>
      </c>
      <c r="G1102" s="33" t="str">
        <f>IFERROR(VLOOKUP(E1102,ActiveConsumptiveDiversions!$A$4:$G$3003,7,0),"")</f>
        <v/>
      </c>
    </row>
    <row r="1103" spans="5:7" x14ac:dyDescent="0.25">
      <c r="E1103" s="4">
        <v>1091</v>
      </c>
      <c r="F1103" s="4" t="str">
        <f>IFERROR(VLOOKUP(E1103,ActiveConsumptiveDiversions!$C$4:$G$3002,5,0),"")</f>
        <v>3300-003-PWS-GR</v>
      </c>
      <c r="G1103" s="33" t="str">
        <f>IFERROR(VLOOKUP(E1103,ActiveConsumptiveDiversions!$A$4:$G$3003,7,0),"")</f>
        <v/>
      </c>
    </row>
    <row r="1104" spans="5:7" x14ac:dyDescent="0.25">
      <c r="E1104" s="4">
        <v>1092</v>
      </c>
      <c r="F1104" s="4" t="str">
        <f>IFERROR(VLOOKUP(E1104,ActiveConsumptiveDiversions!$C$4:$G$3002,5,0),"")</f>
        <v>3300-002-PWS-GR</v>
      </c>
      <c r="G1104" s="33" t="str">
        <f>IFERROR(VLOOKUP(E1104,ActiveConsumptiveDiversions!$A$4:$G$3003,7,0),"")</f>
        <v/>
      </c>
    </row>
    <row r="1105" spans="5:7" x14ac:dyDescent="0.25">
      <c r="E1105" s="4">
        <v>1093</v>
      </c>
      <c r="F1105" s="4" t="str">
        <f>IFERROR(VLOOKUP(E1105,ActiveConsumptiveDiversions!$C$4:$G$3002,5,0),"")</f>
        <v>6900-010-PWS-IM</v>
      </c>
      <c r="G1105" s="33" t="str">
        <f>IFERROR(VLOOKUP(E1105,ActiveConsumptiveDiversions!$A$4:$G$3003,7,0),"")</f>
        <v/>
      </c>
    </row>
    <row r="1106" spans="5:7" x14ac:dyDescent="0.25">
      <c r="E1106" s="4">
        <v>1094</v>
      </c>
      <c r="F1106" s="4" t="str">
        <f>IFERROR(VLOOKUP(E1106,ActiveConsumptiveDiversions!$C$4:$G$3002,5,0),"")</f>
        <v>4313-002-PWS-GR</v>
      </c>
      <c r="G1106" s="33" t="str">
        <f>IFERROR(VLOOKUP(E1106,ActiveConsumptiveDiversions!$A$4:$G$3003,7,0),"")</f>
        <v/>
      </c>
    </row>
    <row r="1107" spans="5:7" x14ac:dyDescent="0.25">
      <c r="E1107" s="4">
        <v>1095</v>
      </c>
      <c r="F1107" s="4" t="str">
        <f>IFERROR(VLOOKUP(E1107,ActiveConsumptiveDiversions!$C$4:$G$3002,5,0),"")</f>
        <v>4313-001-PWS-GR</v>
      </c>
      <c r="G1107" s="33" t="str">
        <f>IFERROR(VLOOKUP(E1107,ActiveConsumptiveDiversions!$A$4:$G$3003,7,0),"")</f>
        <v/>
      </c>
    </row>
    <row r="1108" spans="5:7" x14ac:dyDescent="0.25">
      <c r="E1108" s="4">
        <v>1096</v>
      </c>
      <c r="F1108" s="4" t="str">
        <f>IFERROR(VLOOKUP(E1108,ActiveConsumptiveDiversions!$C$4:$G$3002,5,0),"")</f>
        <v>4500-004-PWS-GR</v>
      </c>
      <c r="G1108" s="33" t="str">
        <f>IFERROR(VLOOKUP(E1108,ActiveConsumptiveDiversions!$A$4:$G$3003,7,0),"")</f>
        <v/>
      </c>
    </row>
    <row r="1109" spans="5:7" x14ac:dyDescent="0.25">
      <c r="E1109" s="4">
        <v>1097</v>
      </c>
      <c r="F1109" s="4" t="str">
        <f>IFERROR(VLOOKUP(E1109,ActiveConsumptiveDiversions!$C$4:$G$3002,5,0),"")</f>
        <v>5106-022-PWS-GR</v>
      </c>
      <c r="G1109" s="33" t="str">
        <f>IFERROR(VLOOKUP(E1109,ActiveConsumptiveDiversions!$A$4:$G$3003,7,0),"")</f>
        <v/>
      </c>
    </row>
    <row r="1110" spans="5:7" x14ac:dyDescent="0.25">
      <c r="E1110" s="4">
        <v>1098</v>
      </c>
      <c r="F1110" s="4" t="str">
        <f>IFERROR(VLOOKUP(E1110,ActiveConsumptiveDiversions!$C$4:$G$3002,5,0),"")</f>
        <v>5106-021-PWS-GR</v>
      </c>
      <c r="G1110" s="33" t="str">
        <f>IFERROR(VLOOKUP(E1110,ActiveConsumptiveDiversions!$A$4:$G$3003,7,0),"")</f>
        <v/>
      </c>
    </row>
    <row r="1111" spans="5:7" x14ac:dyDescent="0.25">
      <c r="E1111" s="4">
        <v>1099</v>
      </c>
      <c r="F1111" s="4" t="str">
        <f>IFERROR(VLOOKUP(E1111,ActiveConsumptiveDiversions!$C$4:$G$3002,5,0),"")</f>
        <v>5106-020-PWS-GR</v>
      </c>
      <c r="G1111" s="33" t="str">
        <f>IFERROR(VLOOKUP(E1111,ActiveConsumptiveDiversions!$A$4:$G$3003,7,0),"")</f>
        <v/>
      </c>
    </row>
    <row r="1112" spans="5:7" x14ac:dyDescent="0.25">
      <c r="E1112" s="4">
        <v>1100</v>
      </c>
      <c r="F1112" s="4" t="str">
        <f>IFERROR(VLOOKUP(E1112,ActiveConsumptiveDiversions!$C$4:$G$3002,5,0),"")</f>
        <v>3104-005-PWS-GR</v>
      </c>
      <c r="G1112" s="33" t="str">
        <f>IFERROR(VLOOKUP(E1112,ActiveConsumptiveDiversions!$A$4:$G$3003,7,0),"")</f>
        <v/>
      </c>
    </row>
    <row r="1113" spans="5:7" x14ac:dyDescent="0.25">
      <c r="E1113" s="4">
        <v>1101</v>
      </c>
      <c r="F1113" s="4" t="str">
        <f>IFERROR(VLOOKUP(E1113,ActiveConsumptiveDiversions!$C$4:$G$3002,5,0),"")</f>
        <v>4000-036-PWS-GR</v>
      </c>
      <c r="G1113" s="33" t="str">
        <f>IFERROR(VLOOKUP(E1113,ActiveConsumptiveDiversions!$A$4:$G$3003,7,0),"")</f>
        <v/>
      </c>
    </row>
    <row r="1114" spans="5:7" x14ac:dyDescent="0.25">
      <c r="E1114" s="4">
        <v>1102</v>
      </c>
      <c r="F1114" s="4" t="str">
        <f>IFERROR(VLOOKUP(E1114,ActiveConsumptiveDiversions!$C$4:$G$3002,5,0),"")</f>
        <v>4000-034-PWS-GR</v>
      </c>
      <c r="G1114" s="33" t="str">
        <f>IFERROR(VLOOKUP(E1114,ActiveConsumptiveDiversions!$A$4:$G$3003,7,0),"")</f>
        <v/>
      </c>
    </row>
    <row r="1115" spans="5:7" x14ac:dyDescent="0.25">
      <c r="E1115" s="4">
        <v>1103</v>
      </c>
      <c r="F1115" s="4" t="str">
        <f>IFERROR(VLOOKUP(E1115,ActiveConsumptiveDiversions!$C$4:$G$3002,5,0),"")</f>
        <v>7411-005-IRR-IM</v>
      </c>
      <c r="G1115" s="33" t="str">
        <f>IFERROR(VLOOKUP(E1115,ActiveConsumptiveDiversions!$A$4:$G$3003,7,0),"")</f>
        <v/>
      </c>
    </row>
    <row r="1116" spans="5:7" x14ac:dyDescent="0.25">
      <c r="E1116" s="4">
        <v>1104</v>
      </c>
      <c r="F1116" s="4" t="str">
        <f>IFERROR(VLOOKUP(E1116,ActiveConsumptiveDiversions!$C$4:$G$3002,5,0),"")</f>
        <v>7411-003-IRR-IM</v>
      </c>
      <c r="G1116" s="33" t="str">
        <f>IFERROR(VLOOKUP(E1116,ActiveConsumptiveDiversions!$A$4:$G$3003,7,0),"")</f>
        <v/>
      </c>
    </row>
    <row r="1117" spans="5:7" x14ac:dyDescent="0.25">
      <c r="E1117" s="4">
        <v>1105</v>
      </c>
      <c r="F1117" s="4" t="str">
        <f>IFERROR(VLOOKUP(E1117,ActiveConsumptiveDiversions!$C$4:$G$3002,5,0),"")</f>
        <v>4500-003-PWS-IM</v>
      </c>
      <c r="G1117" s="33" t="str">
        <f>IFERROR(VLOOKUP(E1117,ActiveConsumptiveDiversions!$A$4:$G$3003,7,0),"")</f>
        <v/>
      </c>
    </row>
    <row r="1118" spans="5:7" x14ac:dyDescent="0.25">
      <c r="E1118" s="4">
        <v>1106</v>
      </c>
      <c r="F1118" s="4" t="str">
        <f>IFERROR(VLOOKUP(E1118,ActiveConsumptiveDiversions!$C$4:$G$3002,5,0),"")</f>
        <v>6900-038-PWS-GR</v>
      </c>
      <c r="G1118" s="33" t="str">
        <f>IFERROR(VLOOKUP(E1118,ActiveConsumptiveDiversions!$A$4:$G$3003,7,0),"")</f>
        <v/>
      </c>
    </row>
    <row r="1119" spans="5:7" x14ac:dyDescent="0.25">
      <c r="E1119" s="4">
        <v>1107</v>
      </c>
      <c r="F1119" s="4" t="str">
        <f>IFERROR(VLOOKUP(E1119,ActiveConsumptiveDiversions!$C$4:$G$3002,5,0),"")</f>
        <v>5110-002-PWS-TR</v>
      </c>
      <c r="G1119" s="33" t="str">
        <f>IFERROR(VLOOKUP(E1119,ActiveConsumptiveDiversions!$A$4:$G$3003,7,0),"")</f>
        <v/>
      </c>
    </row>
    <row r="1120" spans="5:7" x14ac:dyDescent="0.25">
      <c r="E1120" s="4">
        <v>1108</v>
      </c>
      <c r="F1120" s="4" t="str">
        <f>IFERROR(VLOOKUP(E1120,ActiveConsumptiveDiversions!$C$4:$G$3002,5,0),"")</f>
        <v>5106-017-PWS-GR</v>
      </c>
      <c r="G1120" s="33" t="str">
        <f>IFERROR(VLOOKUP(E1120,ActiveConsumptiveDiversions!$A$4:$G$3003,7,0),"")</f>
        <v/>
      </c>
    </row>
    <row r="1121" spans="5:7" x14ac:dyDescent="0.25">
      <c r="E1121" s="4">
        <v>1109</v>
      </c>
      <c r="F1121" s="4" t="str">
        <f>IFERROR(VLOOKUP(E1121,ActiveConsumptiveDiversions!$C$4:$G$3002,5,0),"")</f>
        <v>5106-016-PWS-GR</v>
      </c>
      <c r="G1121" s="33" t="str">
        <f>IFERROR(VLOOKUP(E1121,ActiveConsumptiveDiversions!$A$4:$G$3003,7,0),"")</f>
        <v/>
      </c>
    </row>
    <row r="1122" spans="5:7" x14ac:dyDescent="0.25">
      <c r="E1122" s="4">
        <v>1110</v>
      </c>
      <c r="F1122" s="4" t="str">
        <f>IFERROR(VLOOKUP(E1122,ActiveConsumptiveDiversions!$C$4:$G$3002,5,0),"")</f>
        <v>5106-015-PWS-GR</v>
      </c>
      <c r="G1122" s="33" t="str">
        <f>IFERROR(VLOOKUP(E1122,ActiveConsumptiveDiversions!$A$4:$G$3003,7,0),"")</f>
        <v/>
      </c>
    </row>
    <row r="1123" spans="5:7" x14ac:dyDescent="0.25">
      <c r="E1123" s="4">
        <v>1111</v>
      </c>
      <c r="F1123" s="4" t="str">
        <f>IFERROR(VLOOKUP(E1123,ActiveConsumptiveDiversions!$C$4:$G$3002,5,0),"")</f>
        <v>4300-047-REC-IM</v>
      </c>
      <c r="G1123" s="33" t="str">
        <f>IFERROR(VLOOKUP(E1123,ActiveConsumptiveDiversions!$A$4:$G$3003,7,0),"")</f>
        <v/>
      </c>
    </row>
    <row r="1124" spans="5:7" x14ac:dyDescent="0.25">
      <c r="E1124" s="4">
        <v>1112</v>
      </c>
      <c r="F1124" s="4" t="str">
        <f>IFERROR(VLOOKUP(E1124,ActiveConsumptiveDiversions!$C$4:$G$3002,5,0),"")</f>
        <v>4300-046-REC-IM</v>
      </c>
      <c r="G1124" s="33" t="str">
        <f>IFERROR(VLOOKUP(E1124,ActiveConsumptiveDiversions!$A$4:$G$3003,7,0),"")</f>
        <v/>
      </c>
    </row>
    <row r="1125" spans="5:7" x14ac:dyDescent="0.25">
      <c r="E1125" s="4">
        <v>1113</v>
      </c>
      <c r="F1125" s="4" t="str">
        <f>IFERROR(VLOOKUP(E1125,ActiveConsumptiveDiversions!$C$4:$G$3002,5,0),"")</f>
        <v>4300-045-REC-IM</v>
      </c>
      <c r="G1125" s="33" t="str">
        <f>IFERROR(VLOOKUP(E1125,ActiveConsumptiveDiversions!$A$4:$G$3003,7,0),"")</f>
        <v/>
      </c>
    </row>
    <row r="1126" spans="5:7" x14ac:dyDescent="0.25">
      <c r="E1126" s="4">
        <v>1114</v>
      </c>
      <c r="F1126" s="4" t="str">
        <f>IFERROR(VLOOKUP(E1126,ActiveConsumptiveDiversions!$C$4:$G$3002,5,0),"")</f>
        <v>4300-044-REC-IM</v>
      </c>
      <c r="G1126" s="33" t="str">
        <f>IFERROR(VLOOKUP(E1126,ActiveConsumptiveDiversions!$A$4:$G$3003,7,0),"")</f>
        <v/>
      </c>
    </row>
    <row r="1127" spans="5:7" x14ac:dyDescent="0.25">
      <c r="E1127" s="4">
        <v>1115</v>
      </c>
      <c r="F1127" s="4" t="str">
        <f>IFERROR(VLOOKUP(E1127,ActiveConsumptiveDiversions!$C$4:$G$3002,5,0),"")</f>
        <v>4300-043-REC-IM</v>
      </c>
      <c r="G1127" s="33" t="str">
        <f>IFERROR(VLOOKUP(E1127,ActiveConsumptiveDiversions!$A$4:$G$3003,7,0),"")</f>
        <v/>
      </c>
    </row>
    <row r="1128" spans="5:7" x14ac:dyDescent="0.25">
      <c r="E1128" s="4">
        <v>1116</v>
      </c>
      <c r="F1128" s="4" t="str">
        <f>IFERROR(VLOOKUP(E1128,ActiveConsumptiveDiversions!$C$4:$G$3002,5,0),"")</f>
        <v>5106-014-AGR-GR</v>
      </c>
      <c r="G1128" s="33" t="str">
        <f>IFERROR(VLOOKUP(E1128,ActiveConsumptiveDiversions!$A$4:$G$3003,7,0),"")</f>
        <v/>
      </c>
    </row>
    <row r="1129" spans="5:7" x14ac:dyDescent="0.25">
      <c r="E1129" s="4">
        <v>1117</v>
      </c>
      <c r="F1129" s="4" t="str">
        <f>IFERROR(VLOOKUP(E1129,ActiveConsumptiveDiversions!$C$4:$G$3002,5,0),"")</f>
        <v>5106-013-PWS-GR</v>
      </c>
      <c r="G1129" s="33" t="str">
        <f>IFERROR(VLOOKUP(E1129,ActiveConsumptiveDiversions!$A$4:$G$3003,7,0),"")</f>
        <v/>
      </c>
    </row>
    <row r="1130" spans="5:7" x14ac:dyDescent="0.25">
      <c r="E1130" s="4">
        <v>1118</v>
      </c>
      <c r="F1130" s="4" t="str">
        <f>IFERROR(VLOOKUP(E1130,ActiveConsumptiveDiversions!$C$4:$G$3002,5,0),"")</f>
        <v>5106-012-PWS-GR</v>
      </c>
      <c r="G1130" s="33" t="str">
        <f>IFERROR(VLOOKUP(E1130,ActiveConsumptiveDiversions!$A$4:$G$3003,7,0),"")</f>
        <v/>
      </c>
    </row>
    <row r="1131" spans="5:7" x14ac:dyDescent="0.25">
      <c r="E1131" s="4">
        <v>1119</v>
      </c>
      <c r="F1131" s="4" t="str">
        <f>IFERROR(VLOOKUP(E1131,ActiveConsumptiveDiversions!$C$4:$G$3002,5,0),"")</f>
        <v>6918-004-PWS-IM</v>
      </c>
      <c r="G1131" s="33" t="str">
        <f>IFERROR(VLOOKUP(E1131,ActiveConsumptiveDiversions!$A$4:$G$3003,7,0),"")</f>
        <v/>
      </c>
    </row>
    <row r="1132" spans="5:7" x14ac:dyDescent="0.25">
      <c r="E1132" s="4">
        <v>1120</v>
      </c>
      <c r="F1132" s="4" t="str">
        <f>IFERROR(VLOOKUP(E1132,ActiveConsumptiveDiversions!$C$4:$G$3002,5,0),"")</f>
        <v>4004-001-PWS-GR</v>
      </c>
      <c r="G1132" s="33" t="str">
        <f>IFERROR(VLOOKUP(E1132,ActiveConsumptiveDiversions!$A$4:$G$3003,7,0),"")</f>
        <v/>
      </c>
    </row>
    <row r="1133" spans="5:7" x14ac:dyDescent="0.25">
      <c r="E1133" s="4">
        <v>1121</v>
      </c>
      <c r="F1133" s="4" t="str">
        <f>IFERROR(VLOOKUP(E1133,ActiveConsumptiveDiversions!$C$4:$G$3002,5,0),"")</f>
        <v>5103-002-PWS-IM</v>
      </c>
      <c r="G1133" s="33" t="str">
        <f>IFERROR(VLOOKUP(E1133,ActiveConsumptiveDiversions!$A$4:$G$3003,7,0),"")</f>
        <v/>
      </c>
    </row>
    <row r="1134" spans="5:7" x14ac:dyDescent="0.25">
      <c r="E1134" s="4">
        <v>1122</v>
      </c>
      <c r="F1134" s="4" t="str">
        <f>IFERROR(VLOOKUP(E1134,ActiveConsumptiveDiversions!$C$4:$G$3002,5,0),"")</f>
        <v>5103-001-PWS-IM</v>
      </c>
      <c r="G1134" s="33" t="str">
        <f>IFERROR(VLOOKUP(E1134,ActiveConsumptiveDiversions!$A$4:$G$3003,7,0),"")</f>
        <v/>
      </c>
    </row>
    <row r="1135" spans="5:7" x14ac:dyDescent="0.25">
      <c r="E1135" s="4">
        <v>1123</v>
      </c>
      <c r="F1135" s="4" t="str">
        <f>IFERROR(VLOOKUP(E1135,ActiveConsumptiveDiversions!$C$4:$G$3002,5,0),"")</f>
        <v>4203-002-PWS-GR</v>
      </c>
      <c r="G1135" s="33" t="str">
        <f>IFERROR(VLOOKUP(E1135,ActiveConsumptiveDiversions!$A$4:$G$3003,7,0),"")</f>
        <v/>
      </c>
    </row>
    <row r="1136" spans="5:7" x14ac:dyDescent="0.25">
      <c r="E1136" s="4">
        <v>1124</v>
      </c>
      <c r="F1136" s="4" t="str">
        <f>IFERROR(VLOOKUP(E1136,ActiveConsumptiveDiversions!$C$4:$G$3002,5,0),"")</f>
        <v>6900-008-PWS-GR</v>
      </c>
      <c r="G1136" s="33" t="str">
        <f>IFERROR(VLOOKUP(E1136,ActiveConsumptiveDiversions!$A$4:$G$3003,7,0),"")</f>
        <v/>
      </c>
    </row>
    <row r="1137" spans="5:7" x14ac:dyDescent="0.25">
      <c r="E1137" s="4">
        <v>1125</v>
      </c>
      <c r="F1137" s="4" t="str">
        <f>IFERROR(VLOOKUP(E1137,ActiveConsumptiveDiversions!$C$4:$G$3002,5,0),"")</f>
        <v>4200-011-PWS-GR</v>
      </c>
      <c r="G1137" s="33" t="str">
        <f>IFERROR(VLOOKUP(E1137,ActiveConsumptiveDiversions!$A$4:$G$3003,7,0),"")</f>
        <v/>
      </c>
    </row>
    <row r="1138" spans="5:7" x14ac:dyDescent="0.25">
      <c r="E1138" s="4">
        <v>1126</v>
      </c>
      <c r="F1138" s="4" t="str">
        <f>IFERROR(VLOOKUP(E1138,ActiveConsumptiveDiversions!$C$4:$G$3002,5,0),"")</f>
        <v>4200-016-PWS-GR</v>
      </c>
      <c r="G1138" s="33" t="str">
        <f>IFERROR(VLOOKUP(E1138,ActiveConsumptiveDiversions!$A$4:$G$3003,7,0),"")</f>
        <v/>
      </c>
    </row>
    <row r="1139" spans="5:7" x14ac:dyDescent="0.25">
      <c r="E1139" s="4">
        <v>1127</v>
      </c>
      <c r="F1139" s="4" t="str">
        <f>IFERROR(VLOOKUP(E1139,ActiveConsumptiveDiversions!$C$4:$G$3002,5,0),"")</f>
        <v>4200-010-PWS-GR</v>
      </c>
      <c r="G1139" s="33" t="str">
        <f>IFERROR(VLOOKUP(E1139,ActiveConsumptiveDiversions!$A$4:$G$3003,7,0),"")</f>
        <v/>
      </c>
    </row>
    <row r="1140" spans="5:7" x14ac:dyDescent="0.25">
      <c r="E1140" s="4">
        <v>1128</v>
      </c>
      <c r="F1140" s="4" t="str">
        <f>IFERROR(VLOOKUP(E1140,ActiveConsumptiveDiversions!$C$4:$G$3002,5,0),"")</f>
        <v>4200-009-PWS-GR</v>
      </c>
      <c r="G1140" s="33" t="str">
        <f>IFERROR(VLOOKUP(E1140,ActiveConsumptiveDiversions!$A$4:$G$3003,7,0),"")</f>
        <v/>
      </c>
    </row>
    <row r="1141" spans="5:7" x14ac:dyDescent="0.25">
      <c r="E1141" s="4">
        <v>1129</v>
      </c>
      <c r="F1141" s="4" t="str">
        <f>IFERROR(VLOOKUP(E1141,ActiveConsumptiveDiversions!$C$4:$G$3002,5,0),"")</f>
        <v>4200-008-PWS-GR</v>
      </c>
      <c r="G1141" s="33" t="str">
        <f>IFERROR(VLOOKUP(E1141,ActiveConsumptiveDiversions!$A$4:$G$3003,7,0),"")</f>
        <v/>
      </c>
    </row>
    <row r="1142" spans="5:7" x14ac:dyDescent="0.25">
      <c r="E1142" s="4">
        <v>1130</v>
      </c>
      <c r="F1142" s="4" t="str">
        <f>IFERROR(VLOOKUP(E1142,ActiveConsumptiveDiversions!$C$4:$G$3002,5,0),"")</f>
        <v>5102-001-PWS-GR</v>
      </c>
      <c r="G1142" s="33" t="str">
        <f>IFERROR(VLOOKUP(E1142,ActiveConsumptiveDiversions!$A$4:$G$3003,7,0),"")</f>
        <v/>
      </c>
    </row>
    <row r="1143" spans="5:7" x14ac:dyDescent="0.25">
      <c r="E1143" s="4">
        <v>1131</v>
      </c>
      <c r="F1143" s="4" t="str">
        <f>IFERROR(VLOOKUP(E1143,ActiveConsumptiveDiversions!$C$4:$G$3002,5,0),"")</f>
        <v>4300-008-PWS-GR</v>
      </c>
      <c r="G1143" s="33" t="str">
        <f>IFERROR(VLOOKUP(E1143,ActiveConsumptiveDiversions!$A$4:$G$3003,7,0),"")</f>
        <v/>
      </c>
    </row>
    <row r="1144" spans="5:7" x14ac:dyDescent="0.25">
      <c r="E1144" s="4">
        <v>1132</v>
      </c>
      <c r="F1144" s="4" t="str">
        <f>IFERROR(VLOOKUP(E1144,ActiveConsumptiveDiversions!$C$4:$G$3002,5,0),"")</f>
        <v>5106-011-PWS-GR</v>
      </c>
      <c r="G1144" s="33" t="str">
        <f>IFERROR(VLOOKUP(E1144,ActiveConsumptiveDiversions!$A$4:$G$3003,7,0),"")</f>
        <v/>
      </c>
    </row>
    <row r="1145" spans="5:7" x14ac:dyDescent="0.25">
      <c r="E1145" s="4">
        <v>1133</v>
      </c>
      <c r="F1145" s="4" t="str">
        <f>IFERROR(VLOOKUP(E1145,ActiveConsumptiveDiversions!$C$4:$G$3002,5,0),"")</f>
        <v>5106-010-PWS-GR</v>
      </c>
      <c r="G1145" s="33" t="str">
        <f>IFERROR(VLOOKUP(E1145,ActiveConsumptiveDiversions!$A$4:$G$3003,7,0),"")</f>
        <v/>
      </c>
    </row>
    <row r="1146" spans="5:7" x14ac:dyDescent="0.25">
      <c r="E1146" s="4">
        <v>1134</v>
      </c>
      <c r="F1146" s="4" t="str">
        <f>IFERROR(VLOOKUP(E1146,ActiveConsumptiveDiversions!$C$4:$G$3002,5,0),"")</f>
        <v>5106-009-PWS-GR</v>
      </c>
      <c r="G1146" s="33" t="str">
        <f>IFERROR(VLOOKUP(E1146,ActiveConsumptiveDiversions!$A$4:$G$3003,7,0),"")</f>
        <v/>
      </c>
    </row>
    <row r="1147" spans="5:7" x14ac:dyDescent="0.25">
      <c r="E1147" s="4">
        <v>1135</v>
      </c>
      <c r="F1147" s="4" t="str">
        <f>IFERROR(VLOOKUP(E1147,ActiveConsumptiveDiversions!$C$4:$G$3002,5,0),"")</f>
        <v>5106-008-PWS-GR</v>
      </c>
      <c r="G1147" s="33" t="str">
        <f>IFERROR(VLOOKUP(E1147,ActiveConsumptiveDiversions!$A$4:$G$3003,7,0),"")</f>
        <v/>
      </c>
    </row>
    <row r="1148" spans="5:7" x14ac:dyDescent="0.25">
      <c r="E1148" s="4">
        <v>1136</v>
      </c>
      <c r="F1148" s="4" t="str">
        <f>IFERROR(VLOOKUP(E1148,ActiveConsumptiveDiversions!$C$4:$G$3002,5,0),"")</f>
        <v>5106-007-PWS-GR</v>
      </c>
      <c r="G1148" s="33" t="str">
        <f>IFERROR(VLOOKUP(E1148,ActiveConsumptiveDiversions!$A$4:$G$3003,7,0),"")</f>
        <v/>
      </c>
    </row>
    <row r="1149" spans="5:7" x14ac:dyDescent="0.25">
      <c r="E1149" s="4">
        <v>1137</v>
      </c>
      <c r="F1149" s="4" t="str">
        <f>IFERROR(VLOOKUP(E1149,ActiveConsumptiveDiversions!$C$4:$G$3002,5,0),"")</f>
        <v>4200-006-PWS-GR</v>
      </c>
      <c r="G1149" s="33" t="str">
        <f>IFERROR(VLOOKUP(E1149,ActiveConsumptiveDiversions!$A$4:$G$3003,7,0),"")</f>
        <v/>
      </c>
    </row>
    <row r="1150" spans="5:7" x14ac:dyDescent="0.25">
      <c r="E1150" s="4">
        <v>1138</v>
      </c>
      <c r="F1150" s="4" t="str">
        <f>IFERROR(VLOOKUP(E1150,ActiveConsumptiveDiversions!$C$4:$G$3002,5,0),"")</f>
        <v>5106-005-PWS-GR</v>
      </c>
      <c r="G1150" s="33" t="str">
        <f>IFERROR(VLOOKUP(E1150,ActiveConsumptiveDiversions!$A$4:$G$3003,7,0),"")</f>
        <v/>
      </c>
    </row>
    <row r="1151" spans="5:7" x14ac:dyDescent="0.25">
      <c r="E1151" s="4">
        <v>1139</v>
      </c>
      <c r="F1151" s="4" t="str">
        <f>IFERROR(VLOOKUP(E1151,ActiveConsumptiveDiversions!$C$4:$G$3002,5,0),"")</f>
        <v>4320-009-AGR-IM</v>
      </c>
      <c r="G1151" s="33" t="str">
        <f>IFERROR(VLOOKUP(E1151,ActiveConsumptiveDiversions!$A$4:$G$3003,7,0),"")</f>
        <v/>
      </c>
    </row>
    <row r="1152" spans="5:7" x14ac:dyDescent="0.25">
      <c r="E1152" s="4">
        <v>1140</v>
      </c>
      <c r="F1152" s="4" t="str">
        <f>IFERROR(VLOOKUP(E1152,ActiveConsumptiveDiversions!$C$4:$G$3002,5,0),"")</f>
        <v>3404-001-PWS-IM</v>
      </c>
      <c r="G1152" s="33" t="str">
        <f>IFERROR(VLOOKUP(E1152,ActiveConsumptiveDiversions!$A$4:$G$3003,7,0),"")</f>
        <v/>
      </c>
    </row>
    <row r="1153" spans="5:7" x14ac:dyDescent="0.25">
      <c r="E1153" s="4">
        <v>1141</v>
      </c>
      <c r="F1153" s="4" t="str">
        <f>IFERROR(VLOOKUP(E1153,ActiveConsumptiveDiversions!$C$4:$G$3002,5,0),"")</f>
        <v>4315-006-IND-GR</v>
      </c>
      <c r="G1153" s="33" t="str">
        <f>IFERROR(VLOOKUP(E1153,ActiveConsumptiveDiversions!$A$4:$G$3003,7,0),"")</f>
        <v/>
      </c>
    </row>
    <row r="1154" spans="5:7" x14ac:dyDescent="0.25">
      <c r="E1154" s="4">
        <v>1142</v>
      </c>
      <c r="F1154" s="4" t="str">
        <f>IFERROR(VLOOKUP(E1154,ActiveConsumptiveDiversions!$C$4:$G$3002,5,0),"")</f>
        <v>4320-006-AGR-IM</v>
      </c>
      <c r="G1154" s="33" t="str">
        <f>IFERROR(VLOOKUP(E1154,ActiveConsumptiveDiversions!$A$4:$G$3003,7,0),"")</f>
        <v/>
      </c>
    </row>
    <row r="1155" spans="5:7" x14ac:dyDescent="0.25">
      <c r="E1155" s="4">
        <v>1143</v>
      </c>
      <c r="F1155" s="4" t="str">
        <f>IFERROR(VLOOKUP(E1155,ActiveConsumptiveDiversions!$C$4:$G$3002,5,0),"")</f>
        <v>4320-005-AGR-IM</v>
      </c>
      <c r="G1155" s="33" t="str">
        <f>IFERROR(VLOOKUP(E1155,ActiveConsumptiveDiversions!$A$4:$G$3003,7,0),"")</f>
        <v/>
      </c>
    </row>
    <row r="1156" spans="5:7" x14ac:dyDescent="0.25">
      <c r="E1156" s="4">
        <v>1144</v>
      </c>
      <c r="F1156" s="4" t="str">
        <f>IFERROR(VLOOKUP(E1156,ActiveConsumptiveDiversions!$C$4:$G$3002,5,0),"")</f>
        <v>6806-002-PWS-GR</v>
      </c>
      <c r="G1156" s="33" t="str">
        <f>IFERROR(VLOOKUP(E1156,ActiveConsumptiveDiversions!$A$4:$G$3003,7,0),"")</f>
        <v/>
      </c>
    </row>
    <row r="1157" spans="5:7" x14ac:dyDescent="0.25">
      <c r="E1157" s="4">
        <v>1145</v>
      </c>
      <c r="F1157" s="4" t="str">
        <f>IFERROR(VLOOKUP(E1157,ActiveConsumptiveDiversions!$C$4:$G$3002,5,0),"")</f>
        <v>4005-002-IND-GR</v>
      </c>
      <c r="G1157" s="33" t="str">
        <f>IFERROR(VLOOKUP(E1157,ActiveConsumptiveDiversions!$A$4:$G$3003,7,0),"")</f>
        <v/>
      </c>
    </row>
    <row r="1158" spans="5:7" x14ac:dyDescent="0.25">
      <c r="E1158" s="4">
        <v>1146</v>
      </c>
      <c r="F1158" s="4" t="str">
        <f>IFERROR(VLOOKUP(E1158,ActiveConsumptiveDiversions!$C$4:$G$3002,5,0),"")</f>
        <v>4005-001-CLG-GR</v>
      </c>
      <c r="G1158" s="33" t="str">
        <f>IFERROR(VLOOKUP(E1158,ActiveConsumptiveDiversions!$A$4:$G$3003,7,0),"")</f>
        <v/>
      </c>
    </row>
    <row r="1159" spans="5:7" x14ac:dyDescent="0.25">
      <c r="E1159" s="4">
        <v>1147</v>
      </c>
      <c r="F1159" s="4" t="str">
        <f>IFERROR(VLOOKUP(E1159,ActiveConsumptiveDiversions!$C$4:$G$3002,5,0),"")</f>
        <v>4207-010-IRR-IM</v>
      </c>
      <c r="G1159" s="33" t="str">
        <f>IFERROR(VLOOKUP(E1159,ActiveConsumptiveDiversions!$A$4:$G$3003,7,0),"")</f>
        <v/>
      </c>
    </row>
    <row r="1160" spans="5:7" x14ac:dyDescent="0.25">
      <c r="E1160" s="4">
        <v>1148</v>
      </c>
      <c r="F1160" s="4" t="str">
        <f>IFERROR(VLOOKUP(E1160,ActiveConsumptiveDiversions!$C$4:$G$3002,5,0),"")</f>
        <v>4607-003-REC-GR</v>
      </c>
      <c r="G1160" s="33" t="str">
        <f>IFERROR(VLOOKUP(E1160,ActiveConsumptiveDiversions!$A$4:$G$3003,7,0),"")</f>
        <v/>
      </c>
    </row>
    <row r="1161" spans="5:7" x14ac:dyDescent="0.25">
      <c r="E1161" s="4">
        <v>1149</v>
      </c>
      <c r="F1161" s="4" t="str">
        <f>IFERROR(VLOOKUP(E1161,ActiveConsumptiveDiversions!$C$4:$G$3002,5,0),"")</f>
        <v>3710-005-REC-RI</v>
      </c>
      <c r="G1161" s="33" t="str">
        <f>IFERROR(VLOOKUP(E1161,ActiveConsumptiveDiversions!$A$4:$G$3003,7,0),"")</f>
        <v/>
      </c>
    </row>
    <row r="1162" spans="5:7" x14ac:dyDescent="0.25">
      <c r="E1162" s="4">
        <v>1150</v>
      </c>
      <c r="F1162" s="4" t="str">
        <f>IFERROR(VLOOKUP(E1162,ActiveConsumptiveDiversions!$C$4:$G$3002,5,0),"")</f>
        <v>6901-001-REC-RI</v>
      </c>
      <c r="G1162" s="33" t="str">
        <f>IFERROR(VLOOKUP(E1162,ActiveConsumptiveDiversions!$A$4:$G$3003,7,0),"")</f>
        <v/>
      </c>
    </row>
    <row r="1163" spans="5:7" x14ac:dyDescent="0.25">
      <c r="E1163" s="4">
        <v>1151</v>
      </c>
      <c r="F1163" s="4" t="str">
        <f>IFERROR(VLOOKUP(E1163,ActiveConsumptiveDiversions!$C$4:$G$3002,5,0),"")</f>
        <v>4010-003-AGR-IM</v>
      </c>
      <c r="G1163" s="33" t="str">
        <f>IFERROR(VLOOKUP(E1163,ActiveConsumptiveDiversions!$A$4:$G$3003,7,0),"")</f>
        <v/>
      </c>
    </row>
    <row r="1164" spans="5:7" x14ac:dyDescent="0.25">
      <c r="E1164" s="4">
        <v>1152</v>
      </c>
      <c r="F1164" s="4" t="str">
        <f>IFERROR(VLOOKUP(E1164,ActiveConsumptiveDiversions!$C$4:$G$3002,5,0),"")</f>
        <v>4010-002-AGR-IM</v>
      </c>
      <c r="G1164" s="33" t="str">
        <f>IFERROR(VLOOKUP(E1164,ActiveConsumptiveDiversions!$A$4:$G$3003,7,0),"")</f>
        <v/>
      </c>
    </row>
    <row r="1165" spans="5:7" x14ac:dyDescent="0.25">
      <c r="E1165" s="4">
        <v>1153</v>
      </c>
      <c r="F1165" s="4" t="str">
        <f>IFERROR(VLOOKUP(E1165,ActiveConsumptiveDiversions!$C$4:$G$3002,5,0),"")</f>
        <v>4010-001-AGR-IM</v>
      </c>
      <c r="G1165" s="33" t="str">
        <f>IFERROR(VLOOKUP(E1165,ActiveConsumptiveDiversions!$A$4:$G$3003,7,0),"")</f>
        <v/>
      </c>
    </row>
    <row r="1166" spans="5:7" x14ac:dyDescent="0.25">
      <c r="E1166" s="4">
        <v>1154</v>
      </c>
      <c r="F1166" s="4" t="str">
        <f>IFERROR(VLOOKUP(E1166,ActiveConsumptiveDiversions!$C$4:$G$3002,5,0),"")</f>
        <v>4607-005-IRR-IM</v>
      </c>
      <c r="G1166" s="33" t="str">
        <f>IFERROR(VLOOKUP(E1166,ActiveConsumptiveDiversions!$A$4:$G$3003,7,0),"")</f>
        <v/>
      </c>
    </row>
    <row r="1167" spans="5:7" x14ac:dyDescent="0.25">
      <c r="E1167" s="4">
        <v>1155</v>
      </c>
      <c r="F1167" s="4" t="str">
        <f>IFERROR(VLOOKUP(E1167,ActiveConsumptiveDiversions!$C$4:$G$3002,5,0),"")</f>
        <v>4607-016-IRR-IM</v>
      </c>
      <c r="G1167" s="33" t="str">
        <f>IFERROR(VLOOKUP(E1167,ActiveConsumptiveDiversions!$A$4:$G$3003,7,0),"")</f>
        <v/>
      </c>
    </row>
    <row r="1168" spans="5:7" x14ac:dyDescent="0.25">
      <c r="E1168" s="4">
        <v>1156</v>
      </c>
      <c r="F1168" s="4" t="str">
        <f>IFERROR(VLOOKUP(E1168,ActiveConsumptiveDiversions!$C$4:$G$3002,5,0),"")</f>
        <v>4004-005-STO-IM</v>
      </c>
      <c r="G1168" s="33" t="str">
        <f>IFERROR(VLOOKUP(E1168,ActiveConsumptiveDiversions!$A$4:$G$3003,7,0),"")</f>
        <v/>
      </c>
    </row>
    <row r="1169" spans="5:7" x14ac:dyDescent="0.25">
      <c r="E1169" s="4">
        <v>1157</v>
      </c>
      <c r="F1169" s="4" t="str">
        <f>IFERROR(VLOOKUP(E1169,ActiveConsumptiveDiversions!$C$4:$G$3002,5,0),"")</f>
        <v>4607-011-AGR-IM</v>
      </c>
      <c r="G1169" s="33" t="str">
        <f>IFERROR(VLOOKUP(E1169,ActiveConsumptiveDiversions!$A$4:$G$3003,7,0),"")</f>
        <v/>
      </c>
    </row>
    <row r="1170" spans="5:7" x14ac:dyDescent="0.25">
      <c r="E1170" s="4">
        <v>1158</v>
      </c>
      <c r="F1170" s="4" t="str">
        <f>IFERROR(VLOOKUP(E1170,ActiveConsumptiveDiversions!$C$4:$G$3002,5,0),"")</f>
        <v>4007-001-STO-RI</v>
      </c>
      <c r="G1170" s="33" t="str">
        <f>IFERROR(VLOOKUP(E1170,ActiveConsumptiveDiversions!$A$4:$G$3003,7,0),"")</f>
        <v/>
      </c>
    </row>
    <row r="1171" spans="5:7" x14ac:dyDescent="0.25">
      <c r="E1171" s="4">
        <v>1159</v>
      </c>
      <c r="F1171" s="4" t="str">
        <f>IFERROR(VLOOKUP(E1171,ActiveConsumptiveDiversions!$C$4:$G$3002,5,0),"")</f>
        <v>5200-022-IND-GR</v>
      </c>
      <c r="G1171" s="33" t="str">
        <f>IFERROR(VLOOKUP(E1171,ActiveConsumptiveDiversions!$A$4:$G$3003,7,0),"")</f>
        <v/>
      </c>
    </row>
    <row r="1172" spans="5:7" x14ac:dyDescent="0.25">
      <c r="E1172" s="4">
        <v>1160</v>
      </c>
      <c r="F1172" s="4" t="str">
        <f>IFERROR(VLOOKUP(E1172,ActiveConsumptiveDiversions!$C$4:$G$3002,5,0),"")</f>
        <v>5200-021-IND-GR</v>
      </c>
      <c r="G1172" s="33" t="str">
        <f>IFERROR(VLOOKUP(E1172,ActiveConsumptiveDiversions!$A$4:$G$3003,7,0),"")</f>
        <v/>
      </c>
    </row>
    <row r="1173" spans="5:7" x14ac:dyDescent="0.25">
      <c r="E1173" s="4">
        <v>1161</v>
      </c>
      <c r="F1173" s="4" t="str">
        <f>IFERROR(VLOOKUP(E1173,ActiveConsumptiveDiversions!$C$4:$G$3002,5,0),"")</f>
        <v>5200-020-IND-GR</v>
      </c>
      <c r="G1173" s="33" t="str">
        <f>IFERROR(VLOOKUP(E1173,ActiveConsumptiveDiversions!$A$4:$G$3003,7,0),"")</f>
        <v/>
      </c>
    </row>
    <row r="1174" spans="5:7" x14ac:dyDescent="0.25">
      <c r="E1174" s="4">
        <v>1162</v>
      </c>
      <c r="F1174" s="4" t="str">
        <f>IFERROR(VLOOKUP(E1174,ActiveConsumptiveDiversions!$C$4:$G$3002,5,0),"")</f>
        <v>5200-019-IND-GR</v>
      </c>
      <c r="G1174" s="33" t="str">
        <f>IFERROR(VLOOKUP(E1174,ActiveConsumptiveDiversions!$A$4:$G$3003,7,0),"")</f>
        <v/>
      </c>
    </row>
    <row r="1175" spans="5:7" x14ac:dyDescent="0.25">
      <c r="E1175" s="4">
        <v>1163</v>
      </c>
      <c r="F1175" s="4" t="str">
        <f>IFERROR(VLOOKUP(E1175,ActiveConsumptiveDiversions!$C$4:$G$3002,5,0),"")</f>
        <v>5200-018-IND-GR</v>
      </c>
      <c r="G1175" s="33" t="str">
        <f>IFERROR(VLOOKUP(E1175,ActiveConsumptiveDiversions!$A$4:$G$3003,7,0),"")</f>
        <v/>
      </c>
    </row>
    <row r="1176" spans="5:7" x14ac:dyDescent="0.25">
      <c r="E1176" s="4">
        <v>1164</v>
      </c>
      <c r="F1176" s="4" t="str">
        <f>IFERROR(VLOOKUP(E1176,ActiveConsumptiveDiversions!$C$4:$G$3002,5,0),"")</f>
        <v>4303-001-IND-GR</v>
      </c>
      <c r="G1176" s="33" t="str">
        <f>IFERROR(VLOOKUP(E1176,ActiveConsumptiveDiversions!$A$4:$G$3003,7,0),"")</f>
        <v/>
      </c>
    </row>
    <row r="1177" spans="5:7" x14ac:dyDescent="0.25">
      <c r="E1177" s="4">
        <v>1165</v>
      </c>
      <c r="F1177" s="4" t="str">
        <f>IFERROR(VLOOKUP(E1177,ActiveConsumptiveDiversions!$C$4:$G$3002,5,0),"")</f>
        <v>4300-041-REC-IM</v>
      </c>
      <c r="G1177" s="33" t="str">
        <f>IFERROR(VLOOKUP(E1177,ActiveConsumptiveDiversions!$A$4:$G$3003,7,0),"")</f>
        <v/>
      </c>
    </row>
    <row r="1178" spans="5:7" x14ac:dyDescent="0.25">
      <c r="E1178" s="4">
        <v>1166</v>
      </c>
      <c r="F1178" s="4" t="str">
        <f>IFERROR(VLOOKUP(E1178,ActiveConsumptiveDiversions!$C$4:$G$3002,5,0),"")</f>
        <v>6900-004-IND-GR</v>
      </c>
      <c r="G1178" s="33" t="str">
        <f>IFERROR(VLOOKUP(E1178,ActiveConsumptiveDiversions!$A$4:$G$3003,7,0),"")</f>
        <v/>
      </c>
    </row>
    <row r="1179" spans="5:7" x14ac:dyDescent="0.25">
      <c r="E1179" s="4">
        <v>1167</v>
      </c>
      <c r="F1179" s="4" t="str">
        <f>IFERROR(VLOOKUP(E1179,ActiveConsumptiveDiversions!$C$4:$G$3002,5,0),"")</f>
        <v>5202-011-HYD-RI</v>
      </c>
      <c r="G1179" s="33" t="str">
        <f>IFERROR(VLOOKUP(E1179,ActiveConsumptiveDiversions!$A$4:$G$3003,7,0),"")</f>
        <v/>
      </c>
    </row>
    <row r="1180" spans="5:7" x14ac:dyDescent="0.25">
      <c r="E1180" s="4">
        <v>1168</v>
      </c>
      <c r="F1180" s="4" t="str">
        <f>IFERROR(VLOOKUP(E1180,ActiveConsumptiveDiversions!$C$4:$G$3002,5,0),"")</f>
        <v>4504-017-REC-IM</v>
      </c>
      <c r="G1180" s="33" t="str">
        <f>IFERROR(VLOOKUP(E1180,ActiveConsumptiveDiversions!$A$4:$G$3003,7,0),"")</f>
        <v/>
      </c>
    </row>
    <row r="1181" spans="5:7" x14ac:dyDescent="0.25">
      <c r="E1181" s="4">
        <v>1169</v>
      </c>
      <c r="F1181" s="4" t="str">
        <f>IFERROR(VLOOKUP(E1181,ActiveConsumptiveDiversions!$C$4:$G$3002,5,0),"")</f>
        <v>4504-016-REC-GR</v>
      </c>
      <c r="G1181" s="33" t="str">
        <f>IFERROR(VLOOKUP(E1181,ActiveConsumptiveDiversions!$A$4:$G$3003,7,0),"")</f>
        <v/>
      </c>
    </row>
    <row r="1182" spans="5:7" x14ac:dyDescent="0.25">
      <c r="E1182" s="4">
        <v>1170</v>
      </c>
      <c r="F1182" s="4" t="str">
        <f>IFERROR(VLOOKUP(E1182,ActiveConsumptiveDiversions!$C$4:$G$3002,5,0),"")</f>
        <v>4504-015-REC-GR</v>
      </c>
      <c r="G1182" s="33" t="str">
        <f>IFERROR(VLOOKUP(E1182,ActiveConsumptiveDiversions!$A$4:$G$3003,7,0),"")</f>
        <v/>
      </c>
    </row>
    <row r="1183" spans="5:7" x14ac:dyDescent="0.25">
      <c r="E1183" s="4">
        <v>1171</v>
      </c>
      <c r="F1183" s="4" t="str">
        <f>IFERROR(VLOOKUP(E1183,ActiveConsumptiveDiversions!$C$4:$G$3002,5,0),"")</f>
        <v>4504-014-REC-GR</v>
      </c>
      <c r="G1183" s="33" t="str">
        <f>IFERROR(VLOOKUP(E1183,ActiveConsumptiveDiversions!$A$4:$G$3003,7,0),"")</f>
        <v/>
      </c>
    </row>
    <row r="1184" spans="5:7" x14ac:dyDescent="0.25">
      <c r="E1184" s="4">
        <v>1172</v>
      </c>
      <c r="F1184" s="4" t="str">
        <f>IFERROR(VLOOKUP(E1184,ActiveConsumptiveDiversions!$C$4:$G$3002,5,0),"")</f>
        <v>4504-013-REC-GR</v>
      </c>
      <c r="G1184" s="33" t="str">
        <f>IFERROR(VLOOKUP(E1184,ActiveConsumptiveDiversions!$A$4:$G$3003,7,0),"")</f>
        <v/>
      </c>
    </row>
    <row r="1185" spans="5:7" x14ac:dyDescent="0.25">
      <c r="E1185" s="4">
        <v>1173</v>
      </c>
      <c r="F1185" s="4" t="str">
        <f>IFERROR(VLOOKUP(E1185,ActiveConsumptiveDiversions!$C$4:$G$3002,5,0),"")</f>
        <v>5105-001-REC-IM</v>
      </c>
      <c r="G1185" s="33" t="str">
        <f>IFERROR(VLOOKUP(E1185,ActiveConsumptiveDiversions!$A$4:$G$3003,7,0),"")</f>
        <v/>
      </c>
    </row>
    <row r="1186" spans="5:7" x14ac:dyDescent="0.25">
      <c r="E1186" s="4">
        <v>1174</v>
      </c>
      <c r="F1186" s="4" t="str">
        <f>IFERROR(VLOOKUP(E1186,ActiveConsumptiveDiversions!$C$4:$G$3002,5,0),"")</f>
        <v>3203-001-REC-IM</v>
      </c>
      <c r="G1186" s="33" t="str">
        <f>IFERROR(VLOOKUP(E1186,ActiveConsumptiveDiversions!$A$4:$G$3003,7,0),"")</f>
        <v/>
      </c>
    </row>
    <row r="1187" spans="5:7" x14ac:dyDescent="0.25">
      <c r="E1187" s="4">
        <v>1175</v>
      </c>
      <c r="F1187" s="4" t="str">
        <f>IFERROR(VLOOKUP(E1187,ActiveConsumptiveDiversions!$C$4:$G$3002,5,0),"")</f>
        <v>6400-003-REC-IM</v>
      </c>
      <c r="G1187" s="33" t="str">
        <f>IFERROR(VLOOKUP(E1187,ActiveConsumptiveDiversions!$A$4:$G$3003,7,0),"")</f>
        <v/>
      </c>
    </row>
    <row r="1188" spans="5:7" x14ac:dyDescent="0.25">
      <c r="E1188" s="4">
        <v>1176</v>
      </c>
      <c r="F1188" s="4" t="str">
        <f>IFERROR(VLOOKUP(E1188,ActiveConsumptiveDiversions!$C$4:$G$3002,5,0),"")</f>
        <v>4707-011-IRR-GR</v>
      </c>
      <c r="G1188" s="33" t="str">
        <f>IFERROR(VLOOKUP(E1188,ActiveConsumptiveDiversions!$A$4:$G$3003,7,0),"")</f>
        <v/>
      </c>
    </row>
    <row r="1189" spans="5:7" x14ac:dyDescent="0.25">
      <c r="E1189" s="4">
        <v>1177</v>
      </c>
      <c r="F1189" s="4" t="str">
        <f>IFERROR(VLOOKUP(E1189,ActiveConsumptiveDiversions!$C$4:$G$3002,5,0),"")</f>
        <v>4707-010-IRR-GR</v>
      </c>
      <c r="G1189" s="33" t="str">
        <f>IFERROR(VLOOKUP(E1189,ActiveConsumptiveDiversions!$A$4:$G$3003,7,0),"")</f>
        <v/>
      </c>
    </row>
    <row r="1190" spans="5:7" x14ac:dyDescent="0.25">
      <c r="E1190" s="4">
        <v>1178</v>
      </c>
      <c r="F1190" s="4" t="str">
        <f>IFERROR(VLOOKUP(E1190,ActiveConsumptiveDiversions!$C$4:$G$3002,5,0),"")</f>
        <v>4707-008-IRR-GR</v>
      </c>
      <c r="G1190" s="33" t="str">
        <f>IFERROR(VLOOKUP(E1190,ActiveConsumptiveDiversions!$A$4:$G$3003,7,0),"")</f>
        <v/>
      </c>
    </row>
    <row r="1191" spans="5:7" x14ac:dyDescent="0.25">
      <c r="E1191" s="4">
        <v>1179</v>
      </c>
      <c r="F1191" s="4" t="str">
        <f>IFERROR(VLOOKUP(E1191,ActiveConsumptiveDiversions!$C$4:$G$3002,5,0),"")</f>
        <v>4000-004-IND-GR</v>
      </c>
      <c r="G1191" s="33" t="str">
        <f>IFERROR(VLOOKUP(E1191,ActiveConsumptiveDiversions!$A$4:$G$3003,7,0),"")</f>
        <v/>
      </c>
    </row>
    <row r="1192" spans="5:7" x14ac:dyDescent="0.25">
      <c r="E1192" s="4">
        <v>1180</v>
      </c>
      <c r="F1192" s="4" t="str">
        <f>IFERROR(VLOOKUP(E1192,ActiveConsumptiveDiversions!$C$4:$G$3002,5,0),"")</f>
        <v>4000-003-IND-GR</v>
      </c>
      <c r="G1192" s="33" t="str">
        <f>IFERROR(VLOOKUP(E1192,ActiveConsumptiveDiversions!$A$4:$G$3003,7,0),"")</f>
        <v/>
      </c>
    </row>
    <row r="1193" spans="5:7" x14ac:dyDescent="0.25">
      <c r="E1193" s="4">
        <v>1181</v>
      </c>
      <c r="F1193" s="4" t="str">
        <f>IFERROR(VLOOKUP(E1193,ActiveConsumptiveDiversions!$C$4:$G$3002,5,0),"")</f>
        <v>4500-011-PWS-GR</v>
      </c>
      <c r="G1193" s="33" t="str">
        <f>IFERROR(VLOOKUP(E1193,ActiveConsumptiveDiversions!$A$4:$G$3003,7,0),"")</f>
        <v/>
      </c>
    </row>
    <row r="1194" spans="5:7" x14ac:dyDescent="0.25">
      <c r="E1194" s="4">
        <v>1182</v>
      </c>
      <c r="F1194" s="4" t="str">
        <f>IFERROR(VLOOKUP(E1194,ActiveConsumptiveDiversions!$C$4:$G$3002,5,0),"")</f>
        <v>6918-009-PWS-IM</v>
      </c>
      <c r="G1194" s="33" t="str">
        <f>IFERROR(VLOOKUP(E1194,ActiveConsumptiveDiversions!$A$4:$G$3003,7,0),"")</f>
        <v/>
      </c>
    </row>
    <row r="1195" spans="5:7" x14ac:dyDescent="0.25">
      <c r="E1195" s="4">
        <v>1183</v>
      </c>
      <c r="F1195" s="4" t="str">
        <f>IFERROR(VLOOKUP(E1195,ActiveConsumptiveDiversions!$C$4:$G$3002,5,0),"")</f>
        <v>4000-042-PWS-GR</v>
      </c>
      <c r="G1195" s="33" t="str">
        <f>IFERROR(VLOOKUP(E1195,ActiveConsumptiveDiversions!$A$4:$G$3003,7,0),"")</f>
        <v/>
      </c>
    </row>
    <row r="1196" spans="5:7" x14ac:dyDescent="0.25">
      <c r="E1196" s="4">
        <v>1184</v>
      </c>
      <c r="F1196" s="4" t="str">
        <f>IFERROR(VLOOKUP(E1196,ActiveConsumptiveDiversions!$C$4:$G$3002,5,0),"")</f>
        <v>4000-041-PWS-GR</v>
      </c>
      <c r="G1196" s="33" t="str">
        <f>IFERROR(VLOOKUP(E1196,ActiveConsumptiveDiversions!$A$4:$G$3003,7,0),"")</f>
        <v/>
      </c>
    </row>
    <row r="1197" spans="5:7" x14ac:dyDescent="0.25">
      <c r="E1197" s="4">
        <v>1185</v>
      </c>
      <c r="F1197" s="4" t="str">
        <f>IFERROR(VLOOKUP(E1197,ActiveConsumptiveDiversions!$C$4:$G$3002,5,0),"")</f>
        <v>4000-040-PWS-GR</v>
      </c>
      <c r="G1197" s="33" t="str">
        <f>IFERROR(VLOOKUP(E1197,ActiveConsumptiveDiversions!$A$4:$G$3003,7,0),"")</f>
        <v/>
      </c>
    </row>
    <row r="1198" spans="5:7" x14ac:dyDescent="0.25">
      <c r="E1198" s="4">
        <v>1186</v>
      </c>
      <c r="F1198" s="4" t="str">
        <f>IFERROR(VLOOKUP(E1198,ActiveConsumptiveDiversions!$C$4:$G$3002,5,0),"")</f>
        <v>4000-039-PWS-GR</v>
      </c>
      <c r="G1198" s="33" t="str">
        <f>IFERROR(VLOOKUP(E1198,ActiveConsumptiveDiversions!$A$4:$G$3003,7,0),"")</f>
        <v/>
      </c>
    </row>
    <row r="1199" spans="5:7" x14ac:dyDescent="0.25">
      <c r="E1199" s="4">
        <v>1187</v>
      </c>
      <c r="F1199" s="4" t="str">
        <f>IFERROR(VLOOKUP(E1199,ActiveConsumptiveDiversions!$C$4:$G$3002,5,0),"")</f>
        <v>4707-006-IRR-IM</v>
      </c>
      <c r="G1199" s="33" t="str">
        <f>IFERROR(VLOOKUP(E1199,ActiveConsumptiveDiversions!$A$4:$G$3003,7,0),"")</f>
        <v/>
      </c>
    </row>
    <row r="1200" spans="5:7" x14ac:dyDescent="0.25">
      <c r="E1200" s="4">
        <v>1188</v>
      </c>
      <c r="F1200" s="4" t="str">
        <f>IFERROR(VLOOKUP(E1200,ActiveConsumptiveDiversions!$C$4:$G$3002,5,0),"")</f>
        <v>4707-005-IRR-IM</v>
      </c>
      <c r="G1200" s="33" t="str">
        <f>IFERROR(VLOOKUP(E1200,ActiveConsumptiveDiversions!$A$4:$G$3003,7,0),"")</f>
        <v/>
      </c>
    </row>
    <row r="1201" spans="5:7" x14ac:dyDescent="0.25">
      <c r="E1201" s="4">
        <v>1189</v>
      </c>
      <c r="F1201" s="4" t="str">
        <f>IFERROR(VLOOKUP(E1201,ActiveConsumptiveDiversions!$C$4:$G$3002,5,0),"")</f>
        <v>4707-004-IRR-IM</v>
      </c>
      <c r="G1201" s="33" t="str">
        <f>IFERROR(VLOOKUP(E1201,ActiveConsumptiveDiversions!$A$4:$G$3003,7,0),"")</f>
        <v/>
      </c>
    </row>
    <row r="1202" spans="5:7" x14ac:dyDescent="0.25">
      <c r="E1202" s="4">
        <v>1190</v>
      </c>
      <c r="F1202" s="4" t="str">
        <f>IFERROR(VLOOKUP(E1202,ActiveConsumptiveDiversions!$C$4:$G$3002,5,0),"")</f>
        <v>4707-003-IRR-IM</v>
      </c>
      <c r="G1202" s="33" t="str">
        <f>IFERROR(VLOOKUP(E1202,ActiveConsumptiveDiversions!$A$4:$G$3003,7,0),"")</f>
        <v/>
      </c>
    </row>
    <row r="1203" spans="5:7" x14ac:dyDescent="0.25">
      <c r="E1203" s="4">
        <v>1191</v>
      </c>
      <c r="F1203" s="4" t="str">
        <f>IFERROR(VLOOKUP(E1203,ActiveConsumptiveDiversions!$C$4:$G$3002,5,0),"")</f>
        <v>4707-002-IRR-IM</v>
      </c>
      <c r="G1203" s="33" t="str">
        <f>IFERROR(VLOOKUP(E1203,ActiveConsumptiveDiversions!$A$4:$G$3003,7,0),"")</f>
        <v/>
      </c>
    </row>
    <row r="1204" spans="5:7" x14ac:dyDescent="0.25">
      <c r="E1204" s="4">
        <v>1192</v>
      </c>
      <c r="F1204" s="4" t="str">
        <f>IFERROR(VLOOKUP(E1204,ActiveConsumptiveDiversions!$C$4:$G$3002,5,0),"")</f>
        <v>6604-004-PWS-RI</v>
      </c>
      <c r="G1204" s="33" t="str">
        <f>IFERROR(VLOOKUP(E1204,ActiveConsumptiveDiversions!$A$4:$G$3003,7,0),"")</f>
        <v/>
      </c>
    </row>
    <row r="1205" spans="5:7" x14ac:dyDescent="0.25">
      <c r="E1205" s="4">
        <v>1193</v>
      </c>
      <c r="F1205" s="4" t="str">
        <f>IFERROR(VLOOKUP(E1205,ActiveConsumptiveDiversions!$C$4:$G$3002,5,0),"")</f>
        <v>4600-004-PWS-GR</v>
      </c>
      <c r="G1205" s="33" t="str">
        <f>IFERROR(VLOOKUP(E1205,ActiveConsumptiveDiversions!$A$4:$G$3003,7,0),"")</f>
        <v/>
      </c>
    </row>
    <row r="1206" spans="5:7" x14ac:dyDescent="0.25">
      <c r="E1206" s="4">
        <v>1194</v>
      </c>
      <c r="F1206" s="4" t="str">
        <f>IFERROR(VLOOKUP(E1206,ActiveConsumptiveDiversions!$C$4:$G$3002,5,0),"")</f>
        <v>4601-001-PWS-GR</v>
      </c>
      <c r="G1206" s="33" t="str">
        <f>IFERROR(VLOOKUP(E1206,ActiveConsumptiveDiversions!$A$4:$G$3003,7,0),"")</f>
        <v/>
      </c>
    </row>
    <row r="1207" spans="5:7" x14ac:dyDescent="0.25">
      <c r="E1207" s="4">
        <v>1195</v>
      </c>
      <c r="F1207" s="4" t="str">
        <f>IFERROR(VLOOKUP(E1207,ActiveConsumptiveDiversions!$C$4:$G$3002,5,0),"")</f>
        <v>4600-012-IND-IM</v>
      </c>
      <c r="G1207" s="33" t="str">
        <f>IFERROR(VLOOKUP(E1207,ActiveConsumptiveDiversions!$A$4:$G$3003,7,0),"")</f>
        <v/>
      </c>
    </row>
    <row r="1208" spans="5:7" x14ac:dyDescent="0.25">
      <c r="E1208" s="4">
        <v>1196</v>
      </c>
      <c r="F1208" s="4" t="str">
        <f>IFERROR(VLOOKUP(E1208,ActiveConsumptiveDiversions!$C$4:$G$3002,5,0),"")</f>
        <v>4000-032-IND-GR</v>
      </c>
      <c r="G1208" s="33" t="str">
        <f>IFERROR(VLOOKUP(E1208,ActiveConsumptiveDiversions!$A$4:$G$3003,7,0),"")</f>
        <v/>
      </c>
    </row>
    <row r="1209" spans="5:7" x14ac:dyDescent="0.25">
      <c r="E1209" s="4">
        <v>1197</v>
      </c>
      <c r="F1209" s="4" t="str">
        <f>IFERROR(VLOOKUP(E1209,ActiveConsumptiveDiversions!$C$4:$G$3002,5,0),"")</f>
        <v>2207-001-REC-IM</v>
      </c>
      <c r="G1209" s="33" t="str">
        <f>IFERROR(VLOOKUP(E1209,ActiveConsumptiveDiversions!$A$4:$G$3003,7,0),"")</f>
        <v/>
      </c>
    </row>
    <row r="1210" spans="5:7" x14ac:dyDescent="0.25">
      <c r="E1210" s="4">
        <v>1198</v>
      </c>
      <c r="F1210" s="4" t="str">
        <f>IFERROR(VLOOKUP(E1210,ActiveConsumptiveDiversions!$C$4:$G$3002,5,0),"")</f>
        <v>4500-018-AGR-RI</v>
      </c>
      <c r="G1210" s="33" t="str">
        <f>IFERROR(VLOOKUP(E1210,ActiveConsumptiveDiversions!$A$4:$G$3003,7,0),"")</f>
        <v/>
      </c>
    </row>
    <row r="1211" spans="5:7" x14ac:dyDescent="0.25">
      <c r="E1211" s="4">
        <v>1199</v>
      </c>
      <c r="F1211" s="4" t="str">
        <f>IFERROR(VLOOKUP(E1211,ActiveConsumptiveDiversions!$C$4:$G$3002,5,0),"")</f>
        <v>4500-017-AGR-RI</v>
      </c>
      <c r="G1211" s="33" t="str">
        <f>IFERROR(VLOOKUP(E1211,ActiveConsumptiveDiversions!$A$4:$G$3003,7,0),"")</f>
        <v/>
      </c>
    </row>
    <row r="1212" spans="5:7" x14ac:dyDescent="0.25">
      <c r="E1212" s="4">
        <v>1200</v>
      </c>
      <c r="F1212" s="4" t="str">
        <f>IFERROR(VLOOKUP(E1212,ActiveConsumptiveDiversions!$C$4:$G$3002,5,0),"")</f>
        <v>4316-008-PWS-GR</v>
      </c>
      <c r="G1212" s="33" t="str">
        <f>IFERROR(VLOOKUP(E1212,ActiveConsumptiveDiversions!$A$4:$G$3003,7,0),"")</f>
        <v/>
      </c>
    </row>
    <row r="1213" spans="5:7" x14ac:dyDescent="0.25">
      <c r="E1213" s="4">
        <v>1201</v>
      </c>
      <c r="F1213" s="4" t="str">
        <f>IFERROR(VLOOKUP(E1213,ActiveConsumptiveDiversions!$C$4:$G$3002,5,0),"")</f>
        <v>7202-017-PWS-GR</v>
      </c>
      <c r="G1213" s="33" t="str">
        <f>IFERROR(VLOOKUP(E1213,ActiveConsumptiveDiversions!$A$4:$G$3003,7,0),"")</f>
        <v/>
      </c>
    </row>
    <row r="1214" spans="5:7" x14ac:dyDescent="0.25">
      <c r="E1214" s="4">
        <v>1202</v>
      </c>
      <c r="F1214" s="4" t="str">
        <f>IFERROR(VLOOKUP(E1214,ActiveConsumptiveDiversions!$C$4:$G$3002,5,0),"")</f>
        <v>7202-013-IRR-IM</v>
      </c>
      <c r="G1214" s="33" t="str">
        <f>IFERROR(VLOOKUP(E1214,ActiveConsumptiveDiversions!$A$4:$G$3003,7,0),"")</f>
        <v/>
      </c>
    </row>
    <row r="1215" spans="5:7" x14ac:dyDescent="0.25">
      <c r="E1215" s="4">
        <v>1203</v>
      </c>
      <c r="F1215" s="4" t="str">
        <f>IFERROR(VLOOKUP(E1215,ActiveConsumptiveDiversions!$C$4:$G$3002,5,0),"")</f>
        <v>7202-012-LAN-IM</v>
      </c>
      <c r="G1215" s="33" t="str">
        <f>IFERROR(VLOOKUP(E1215,ActiveConsumptiveDiversions!$A$4:$G$3003,7,0),"")</f>
        <v/>
      </c>
    </row>
    <row r="1216" spans="5:7" x14ac:dyDescent="0.25">
      <c r="E1216" s="4">
        <v>1204</v>
      </c>
      <c r="F1216" s="4" t="str">
        <f>IFERROR(VLOOKUP(E1216,ActiveConsumptiveDiversions!$C$4:$G$3002,5,0),"")</f>
        <v>7202-011-LAN-IM</v>
      </c>
      <c r="G1216" s="33" t="str">
        <f>IFERROR(VLOOKUP(E1216,ActiveConsumptiveDiversions!$A$4:$G$3003,7,0),"")</f>
        <v/>
      </c>
    </row>
    <row r="1217" spans="5:7" x14ac:dyDescent="0.25">
      <c r="E1217" s="4">
        <v>1205</v>
      </c>
      <c r="F1217" s="4" t="str">
        <f>IFERROR(VLOOKUP(E1217,ActiveConsumptiveDiversions!$C$4:$G$3002,5,0),"")</f>
        <v>7202-009-LAN-IM</v>
      </c>
      <c r="G1217" s="33" t="str">
        <f>IFERROR(VLOOKUP(E1217,ActiveConsumptiveDiversions!$A$4:$G$3003,7,0),"")</f>
        <v/>
      </c>
    </row>
    <row r="1218" spans="5:7" x14ac:dyDescent="0.25">
      <c r="E1218" s="4">
        <v>1206</v>
      </c>
      <c r="F1218" s="4" t="str">
        <f>IFERROR(VLOOKUP(E1218,ActiveConsumptiveDiversions!$C$4:$G$3002,5,0),"")</f>
        <v>7202-007-LAN-IM</v>
      </c>
      <c r="G1218" s="33" t="str">
        <f>IFERROR(VLOOKUP(E1218,ActiveConsumptiveDiversions!$A$4:$G$3003,7,0),"")</f>
        <v/>
      </c>
    </row>
    <row r="1219" spans="5:7" x14ac:dyDescent="0.25">
      <c r="E1219" s="4">
        <v>1207</v>
      </c>
      <c r="F1219" s="4" t="str">
        <f>IFERROR(VLOOKUP(E1219,ActiveConsumptiveDiversions!$C$4:$G$3002,5,0),"")</f>
        <v>7202-008-LAN-IM</v>
      </c>
      <c r="G1219" s="33" t="str">
        <f>IFERROR(VLOOKUP(E1219,ActiveConsumptiveDiversions!$A$4:$G$3003,7,0),"")</f>
        <v/>
      </c>
    </row>
    <row r="1220" spans="5:7" x14ac:dyDescent="0.25">
      <c r="E1220" s="4">
        <v>1208</v>
      </c>
      <c r="F1220" s="4" t="str">
        <f>IFERROR(VLOOKUP(E1220,ActiveConsumptiveDiversions!$C$4:$G$3002,5,0),"")</f>
        <v>7202-006-LAN-IM</v>
      </c>
      <c r="G1220" s="33" t="str">
        <f>IFERROR(VLOOKUP(E1220,ActiveConsumptiveDiversions!$A$4:$G$3003,7,0),"")</f>
        <v/>
      </c>
    </row>
    <row r="1221" spans="5:7" x14ac:dyDescent="0.25">
      <c r="E1221" s="4">
        <v>1209</v>
      </c>
      <c r="F1221" s="4" t="str">
        <f>IFERROR(VLOOKUP(E1221,ActiveConsumptiveDiversions!$C$4:$G$3002,5,0),"")</f>
        <v>7202-004-LAN-IM</v>
      </c>
      <c r="G1221" s="33" t="str">
        <f>IFERROR(VLOOKUP(E1221,ActiveConsumptiveDiversions!$A$4:$G$3003,7,0),"")</f>
        <v/>
      </c>
    </row>
    <row r="1222" spans="5:7" x14ac:dyDescent="0.25">
      <c r="E1222" s="4">
        <v>1210</v>
      </c>
      <c r="F1222" s="4" t="str">
        <f>IFERROR(VLOOKUP(E1222,ActiveConsumptiveDiversions!$C$4:$G$3002,5,0),"")</f>
        <v>7202-002-LAN-IM</v>
      </c>
      <c r="G1222" s="33" t="str">
        <f>IFERROR(VLOOKUP(E1222,ActiveConsumptiveDiversions!$A$4:$G$3003,7,0),"")</f>
        <v/>
      </c>
    </row>
    <row r="1223" spans="5:7" x14ac:dyDescent="0.25">
      <c r="E1223" s="4">
        <v>1211</v>
      </c>
      <c r="F1223" s="4" t="str">
        <f>IFERROR(VLOOKUP(E1223,ActiveConsumptiveDiversions!$C$4:$G$3002,5,0),"")</f>
        <v>7202-003-LAN-IM</v>
      </c>
      <c r="G1223" s="33" t="str">
        <f>IFERROR(VLOOKUP(E1223,ActiveConsumptiveDiversions!$A$4:$G$3003,7,0),"")</f>
        <v/>
      </c>
    </row>
    <row r="1224" spans="5:7" x14ac:dyDescent="0.25">
      <c r="E1224" s="4">
        <v>1212</v>
      </c>
      <c r="F1224" s="4" t="str">
        <f>IFERROR(VLOOKUP(E1224,ActiveConsumptiveDiversions!$C$4:$G$3002,5,0),"")</f>
        <v>7403-011-PWS-GR</v>
      </c>
      <c r="G1224" s="33" t="str">
        <f>IFERROR(VLOOKUP(E1224,ActiveConsumptiveDiversions!$A$4:$G$3003,7,0),"")</f>
        <v/>
      </c>
    </row>
    <row r="1225" spans="5:7" x14ac:dyDescent="0.25">
      <c r="E1225" s="4">
        <v>1213</v>
      </c>
      <c r="F1225" s="4" t="str">
        <f>IFERROR(VLOOKUP(E1225,ActiveConsumptiveDiversions!$C$4:$G$3002,5,0),"")</f>
        <v>7200-012-PWS-GR</v>
      </c>
      <c r="G1225" s="33" t="str">
        <f>IFERROR(VLOOKUP(E1225,ActiveConsumptiveDiversions!$A$4:$G$3003,7,0),"")</f>
        <v/>
      </c>
    </row>
    <row r="1226" spans="5:7" x14ac:dyDescent="0.25">
      <c r="E1226" s="4">
        <v>1214</v>
      </c>
      <c r="F1226" s="4" t="str">
        <f>IFERROR(VLOOKUP(E1226,ActiveConsumptiveDiversions!$C$4:$G$3002,5,0),"")</f>
        <v>7403-010-PWS-GR</v>
      </c>
      <c r="G1226" s="33" t="str">
        <f>IFERROR(VLOOKUP(E1226,ActiveConsumptiveDiversions!$A$4:$G$3003,7,0),"")</f>
        <v/>
      </c>
    </row>
    <row r="1227" spans="5:7" x14ac:dyDescent="0.25">
      <c r="E1227" s="4">
        <v>1215</v>
      </c>
      <c r="F1227" s="4" t="str">
        <f>IFERROR(VLOOKUP(E1227,ActiveConsumptiveDiversions!$C$4:$G$3002,5,0),"")</f>
        <v>6026-001-PWS-IM</v>
      </c>
      <c r="G1227" s="33" t="str">
        <f>IFERROR(VLOOKUP(E1227,ActiveConsumptiveDiversions!$A$4:$G$3003,7,0),"")</f>
        <v/>
      </c>
    </row>
    <row r="1228" spans="5:7" x14ac:dyDescent="0.25">
      <c r="E1228" s="4">
        <v>1216</v>
      </c>
      <c r="F1228" s="4" t="str">
        <f>IFERROR(VLOOKUP(E1228,ActiveConsumptiveDiversions!$C$4:$G$3002,5,0),"")</f>
        <v>7405-006-PWS-RI</v>
      </c>
      <c r="G1228" s="33" t="str">
        <f>IFERROR(VLOOKUP(E1228,ActiveConsumptiveDiversions!$A$4:$G$3003,7,0),"")</f>
        <v/>
      </c>
    </row>
    <row r="1229" spans="5:7" x14ac:dyDescent="0.25">
      <c r="E1229" s="4">
        <v>1217</v>
      </c>
      <c r="F1229" s="4" t="str">
        <f>IFERROR(VLOOKUP(E1229,ActiveConsumptiveDiversions!$C$4:$G$3002,5,0),"")</f>
        <v>7405-004-PWS-IM</v>
      </c>
      <c r="G1229" s="33" t="str">
        <f>IFERROR(VLOOKUP(E1229,ActiveConsumptiveDiversions!$A$4:$G$3003,7,0),"")</f>
        <v/>
      </c>
    </row>
    <row r="1230" spans="5:7" x14ac:dyDescent="0.25">
      <c r="E1230" s="4">
        <v>1218</v>
      </c>
      <c r="F1230" s="4" t="str">
        <f>IFERROR(VLOOKUP(E1230,ActiveConsumptiveDiversions!$C$4:$G$3002,5,0),"")</f>
        <v>6000-026-PWS-IM</v>
      </c>
      <c r="G1230" s="33" t="str">
        <f>IFERROR(VLOOKUP(E1230,ActiveConsumptiveDiversions!$A$4:$G$3003,7,0),"")</f>
        <v/>
      </c>
    </row>
    <row r="1231" spans="5:7" x14ac:dyDescent="0.25">
      <c r="E1231" s="4">
        <v>1219</v>
      </c>
      <c r="F1231" s="4" t="str">
        <f>IFERROR(VLOOKUP(E1231,ActiveConsumptiveDiversions!$C$4:$G$3002,5,0),"")</f>
        <v>6000-025-PWS-IM</v>
      </c>
      <c r="G1231" s="33" t="str">
        <f>IFERROR(VLOOKUP(E1231,ActiveConsumptiveDiversions!$A$4:$G$3003,7,0),"")</f>
        <v/>
      </c>
    </row>
    <row r="1232" spans="5:7" x14ac:dyDescent="0.25">
      <c r="E1232" s="4">
        <v>1220</v>
      </c>
      <c r="F1232" s="4" t="str">
        <f>IFERROR(VLOOKUP(E1232,ActiveConsumptiveDiversions!$C$4:$G$3002,5,0),"")</f>
        <v>7200-008-PWS-IM</v>
      </c>
      <c r="G1232" s="33" t="str">
        <f>IFERROR(VLOOKUP(E1232,ActiveConsumptiveDiversions!$A$4:$G$3003,7,0),"")</f>
        <v/>
      </c>
    </row>
    <row r="1233" spans="5:7" x14ac:dyDescent="0.25">
      <c r="E1233" s="4">
        <v>1221</v>
      </c>
      <c r="F1233" s="4" t="str">
        <f>IFERROR(VLOOKUP(E1233,ActiveConsumptiveDiversions!$C$4:$G$3002,5,0),"")</f>
        <v>7200-007-PWS-IM</v>
      </c>
      <c r="G1233" s="33" t="str">
        <f>IFERROR(VLOOKUP(E1233,ActiveConsumptiveDiversions!$A$4:$G$3003,7,0),"")</f>
        <v/>
      </c>
    </row>
    <row r="1234" spans="5:7" x14ac:dyDescent="0.25">
      <c r="E1234" s="4">
        <v>1222</v>
      </c>
      <c r="F1234" s="4" t="str">
        <f>IFERROR(VLOOKUP(E1234,ActiveConsumptiveDiversions!$C$4:$G$3002,5,0),"")</f>
        <v>7200-005-PWS-IM</v>
      </c>
      <c r="G1234" s="33" t="str">
        <f>IFERROR(VLOOKUP(E1234,ActiveConsumptiveDiversions!$A$4:$G$3003,7,0),"")</f>
        <v/>
      </c>
    </row>
    <row r="1235" spans="5:7" x14ac:dyDescent="0.25">
      <c r="E1235" s="4">
        <v>1223</v>
      </c>
      <c r="F1235" s="4" t="str">
        <f>IFERROR(VLOOKUP(E1235,ActiveConsumptiveDiversions!$C$4:$G$3002,5,0),"")</f>
        <v>6006-004-PWS-GR</v>
      </c>
      <c r="G1235" s="33" t="str">
        <f>IFERROR(VLOOKUP(E1235,ActiveConsumptiveDiversions!$A$4:$G$3003,7,0),"")</f>
        <v/>
      </c>
    </row>
    <row r="1236" spans="5:7" x14ac:dyDescent="0.25">
      <c r="E1236" s="4">
        <v>1224</v>
      </c>
      <c r="F1236" s="4" t="str">
        <f>IFERROR(VLOOKUP(E1236,ActiveConsumptiveDiversions!$C$4:$G$3002,5,0),"")</f>
        <v>7000-023-PWS-TR</v>
      </c>
      <c r="G1236" s="33" t="str">
        <f>IFERROR(VLOOKUP(E1236,ActiveConsumptiveDiversions!$A$4:$G$3003,7,0),"")</f>
        <v/>
      </c>
    </row>
    <row r="1237" spans="5:7" x14ac:dyDescent="0.25">
      <c r="E1237" s="4">
        <v>1225</v>
      </c>
      <c r="F1237" s="4" t="str">
        <f>IFERROR(VLOOKUP(E1237,ActiveConsumptiveDiversions!$C$4:$G$3002,5,0),"")</f>
        <v>7000-022-PWS-TR</v>
      </c>
      <c r="G1237" s="33" t="str">
        <f>IFERROR(VLOOKUP(E1237,ActiveConsumptiveDiversions!$A$4:$G$3003,7,0),"")</f>
        <v/>
      </c>
    </row>
    <row r="1238" spans="5:7" x14ac:dyDescent="0.25">
      <c r="E1238" s="4">
        <v>1226</v>
      </c>
      <c r="F1238" s="4" t="str">
        <f>IFERROR(VLOOKUP(E1238,ActiveConsumptiveDiversions!$C$4:$G$3002,5,0),"")</f>
        <v>7000-021-PWS-TR</v>
      </c>
      <c r="G1238" s="33" t="str">
        <f>IFERROR(VLOOKUP(E1238,ActiveConsumptiveDiversions!$A$4:$G$3003,7,0),"")</f>
        <v/>
      </c>
    </row>
    <row r="1239" spans="5:7" x14ac:dyDescent="0.25">
      <c r="E1239" s="4">
        <v>1227</v>
      </c>
      <c r="F1239" s="4" t="str">
        <f>IFERROR(VLOOKUP(E1239,ActiveConsumptiveDiversions!$C$4:$G$3002,5,0),"")</f>
        <v>6900-041-PWS-TR</v>
      </c>
      <c r="G1239" s="33" t="str">
        <f>IFERROR(VLOOKUP(E1239,ActiveConsumptiveDiversions!$A$4:$G$3003,7,0),"")</f>
        <v/>
      </c>
    </row>
    <row r="1240" spans="5:7" x14ac:dyDescent="0.25">
      <c r="E1240" s="4">
        <v>1228</v>
      </c>
      <c r="F1240" s="4" t="str">
        <f>IFERROR(VLOOKUP(E1240,ActiveConsumptiveDiversions!$C$4:$G$3002,5,0),"")</f>
        <v>6920-004-PWS-GR</v>
      </c>
      <c r="G1240" s="33" t="str">
        <f>IFERROR(VLOOKUP(E1240,ActiveConsumptiveDiversions!$A$4:$G$3003,7,0),"")</f>
        <v/>
      </c>
    </row>
    <row r="1241" spans="5:7" x14ac:dyDescent="0.25">
      <c r="E1241" s="4">
        <v>1229</v>
      </c>
      <c r="F1241" s="4" t="str">
        <f>IFERROR(VLOOKUP(E1241,ActiveConsumptiveDiversions!$C$4:$G$3002,5,0),"")</f>
        <v>7405-003-PWS-IM</v>
      </c>
      <c r="G1241" s="33" t="str">
        <f>IFERROR(VLOOKUP(E1241,ActiveConsumptiveDiversions!$A$4:$G$3003,7,0),"")</f>
        <v/>
      </c>
    </row>
    <row r="1242" spans="5:7" x14ac:dyDescent="0.25">
      <c r="E1242" s="4">
        <v>1230</v>
      </c>
      <c r="F1242" s="4" t="str">
        <f>IFERROR(VLOOKUP(E1242,ActiveConsumptiveDiversions!$C$4:$G$3002,5,0),"")</f>
        <v>7411-002-PWS-TR</v>
      </c>
      <c r="G1242" s="33" t="str">
        <f>IFERROR(VLOOKUP(E1242,ActiveConsumptiveDiversions!$A$4:$G$3003,7,0),"")</f>
        <v/>
      </c>
    </row>
    <row r="1243" spans="5:7" x14ac:dyDescent="0.25">
      <c r="E1243" s="4">
        <v>1231</v>
      </c>
      <c r="F1243" s="4" t="str">
        <f>IFERROR(VLOOKUP(E1243,ActiveConsumptiveDiversions!$C$4:$G$3002,5,0),"")</f>
        <v>6000-022-PWS-GR</v>
      </c>
      <c r="G1243" s="33" t="str">
        <f>IFERROR(VLOOKUP(E1243,ActiveConsumptiveDiversions!$A$4:$G$3003,7,0),"")</f>
        <v/>
      </c>
    </row>
    <row r="1244" spans="5:7" x14ac:dyDescent="0.25">
      <c r="E1244" s="4">
        <v>1232</v>
      </c>
      <c r="F1244" s="4" t="str">
        <f>IFERROR(VLOOKUP(E1244,ActiveConsumptiveDiversions!$C$4:$G$3002,5,0),"")</f>
        <v>7405-001-PWS-RI</v>
      </c>
      <c r="G1244" s="33" t="str">
        <f>IFERROR(VLOOKUP(E1244,ActiveConsumptiveDiversions!$A$4:$G$3003,7,0),"")</f>
        <v/>
      </c>
    </row>
    <row r="1245" spans="5:7" x14ac:dyDescent="0.25">
      <c r="E1245" s="4">
        <v>1233</v>
      </c>
      <c r="F1245" s="4" t="str">
        <f>IFERROR(VLOOKUP(E1245,ActiveConsumptiveDiversions!$C$4:$G$3002,5,0),"")</f>
        <v>6000-017-PWS-GR</v>
      </c>
      <c r="G1245" s="33" t="str">
        <f>IFERROR(VLOOKUP(E1245,ActiveConsumptiveDiversions!$A$4:$G$3003,7,0),"")</f>
        <v/>
      </c>
    </row>
    <row r="1246" spans="5:7" x14ac:dyDescent="0.25">
      <c r="E1246" s="4">
        <v>1234</v>
      </c>
      <c r="F1246" s="4" t="str">
        <f>IFERROR(VLOOKUP(E1246,ActiveConsumptiveDiversions!$C$4:$G$3002,5,0),"")</f>
        <v>6000-016-PWS-GR</v>
      </c>
      <c r="G1246" s="33" t="str">
        <f>IFERROR(VLOOKUP(E1246,ActiveConsumptiveDiversions!$A$4:$G$3003,7,0),"")</f>
        <v/>
      </c>
    </row>
    <row r="1247" spans="5:7" x14ac:dyDescent="0.25">
      <c r="E1247" s="4">
        <v>1235</v>
      </c>
      <c r="F1247" s="4" t="str">
        <f>IFERROR(VLOOKUP(E1247,ActiveConsumptiveDiversions!$C$4:$G$3002,5,0),"")</f>
        <v>6005-003-PWS-IM</v>
      </c>
      <c r="G1247" s="33" t="str">
        <f>IFERROR(VLOOKUP(E1247,ActiveConsumptiveDiversions!$A$4:$G$3003,7,0),"")</f>
        <v/>
      </c>
    </row>
    <row r="1248" spans="5:7" x14ac:dyDescent="0.25">
      <c r="E1248" s="4">
        <v>1236</v>
      </c>
      <c r="F1248" s="4" t="str">
        <f>IFERROR(VLOOKUP(E1248,ActiveConsumptiveDiversions!$C$4:$G$3002,5,0),"")</f>
        <v>6000-013-PWS-GR</v>
      </c>
      <c r="G1248" s="33" t="str">
        <f>IFERROR(VLOOKUP(E1248,ActiveConsumptiveDiversions!$A$4:$G$3003,7,0),"")</f>
        <v/>
      </c>
    </row>
    <row r="1249" spans="5:7" x14ac:dyDescent="0.25">
      <c r="E1249" s="4">
        <v>1237</v>
      </c>
      <c r="F1249" s="4" t="str">
        <f>IFERROR(VLOOKUP(E1249,ActiveConsumptiveDiversions!$C$4:$G$3002,5,0),"")</f>
        <v>6000-011-PWS-GR</v>
      </c>
      <c r="G1249" s="33" t="str">
        <f>IFERROR(VLOOKUP(E1249,ActiveConsumptiveDiversions!$A$4:$G$3003,7,0),"")</f>
        <v/>
      </c>
    </row>
    <row r="1250" spans="5:7" x14ac:dyDescent="0.25">
      <c r="E1250" s="4">
        <v>1238</v>
      </c>
      <c r="F1250" s="4" t="str">
        <f>IFERROR(VLOOKUP(E1250,ActiveConsumptiveDiversions!$C$4:$G$3002,5,0),"")</f>
        <v>6000-010-PWS-GR</v>
      </c>
      <c r="G1250" s="33" t="str">
        <f>IFERROR(VLOOKUP(E1250,ActiveConsumptiveDiversions!$A$4:$G$3003,7,0),"")</f>
        <v/>
      </c>
    </row>
    <row r="1251" spans="5:7" x14ac:dyDescent="0.25">
      <c r="E1251" s="4">
        <v>1239</v>
      </c>
      <c r="F1251" s="4" t="str">
        <f>IFERROR(VLOOKUP(E1251,ActiveConsumptiveDiversions!$C$4:$G$3002,5,0),"")</f>
        <v>6920-001-PWS-IM</v>
      </c>
      <c r="G1251" s="33" t="str">
        <f>IFERROR(VLOOKUP(E1251,ActiveConsumptiveDiversions!$A$4:$G$3003,7,0),"")</f>
        <v/>
      </c>
    </row>
    <row r="1252" spans="5:7" x14ac:dyDescent="0.25">
      <c r="E1252" s="4">
        <v>1240</v>
      </c>
      <c r="F1252" s="4" t="str">
        <f>IFERROR(VLOOKUP(E1252,ActiveConsumptiveDiversions!$C$4:$G$3002,5,0),"")</f>
        <v>7107-002-PWS-IM</v>
      </c>
      <c r="G1252" s="33" t="str">
        <f>IFERROR(VLOOKUP(E1252,ActiveConsumptiveDiversions!$A$4:$G$3003,7,0),"")</f>
        <v/>
      </c>
    </row>
    <row r="1253" spans="5:7" x14ac:dyDescent="0.25">
      <c r="E1253" s="4">
        <v>1241</v>
      </c>
      <c r="F1253" s="4" t="str">
        <f>IFERROR(VLOOKUP(E1253,ActiveConsumptiveDiversions!$C$4:$G$3002,5,0),"")</f>
        <v>6705-007-PWS-GR</v>
      </c>
      <c r="G1253" s="33" t="str">
        <f>IFERROR(VLOOKUP(E1253,ActiveConsumptiveDiversions!$A$4:$G$3003,7,0),"")</f>
        <v/>
      </c>
    </row>
    <row r="1254" spans="5:7" x14ac:dyDescent="0.25">
      <c r="E1254" s="4">
        <v>1242</v>
      </c>
      <c r="F1254" s="4" t="str">
        <f>IFERROR(VLOOKUP(E1254,ActiveConsumptiveDiversions!$C$4:$G$3002,5,0),"")</f>
        <v>DIVC-201704601GP</v>
      </c>
      <c r="G1254" s="33" t="str">
        <f>IFERROR(VLOOKUP(E1254,ActiveConsumptiveDiversions!$A$4:$G$3003,7,0),"")</f>
        <v/>
      </c>
    </row>
    <row r="1255" spans="5:7" x14ac:dyDescent="0.25">
      <c r="E1255" s="4">
        <v>1243</v>
      </c>
      <c r="F1255" s="4" t="str">
        <f>IFERROR(VLOOKUP(E1255,ActiveConsumptiveDiversions!$C$4:$G$3002,5,0),"")</f>
        <v>DIVC-201707676GP</v>
      </c>
      <c r="G1255" s="33" t="str">
        <f>IFERROR(VLOOKUP(E1255,ActiveConsumptiveDiversions!$A$4:$G$3003,7,0),"")</f>
        <v/>
      </c>
    </row>
    <row r="1256" spans="5:7" x14ac:dyDescent="0.25">
      <c r="E1256" s="4">
        <v>1244</v>
      </c>
      <c r="F1256" s="4" t="str">
        <f>IFERROR(VLOOKUP(E1256,ActiveConsumptiveDiversions!$C$4:$G$3002,5,0),"")</f>
        <v>DIVC-201707662GP</v>
      </c>
      <c r="G1256" s="33" t="str">
        <f>IFERROR(VLOOKUP(E1256,ActiveConsumptiveDiversions!$A$4:$G$3003,7,0),"")</f>
        <v/>
      </c>
    </row>
    <row r="1257" spans="5:7" x14ac:dyDescent="0.25">
      <c r="E1257" s="4">
        <v>1245</v>
      </c>
      <c r="F1257" s="4" t="str">
        <f>IFERROR(VLOOKUP(E1257,ActiveConsumptiveDiversions!$C$4:$G$3002,5,0),"")</f>
        <v>DIVC-201707669GP</v>
      </c>
      <c r="G1257" s="33" t="str">
        <f>IFERROR(VLOOKUP(E1257,ActiveConsumptiveDiversions!$A$4:$G$3003,7,0),"")</f>
        <v/>
      </c>
    </row>
    <row r="1258" spans="5:7" x14ac:dyDescent="0.25">
      <c r="E1258" s="4">
        <v>1246</v>
      </c>
      <c r="F1258" s="4" t="str">
        <f>IFERROR(VLOOKUP(E1258,ActiveConsumptiveDiversions!$C$4:$G$3002,5,0),"")</f>
        <v>DIVC-201707666GP</v>
      </c>
      <c r="G1258" s="33" t="str">
        <f>IFERROR(VLOOKUP(E1258,ActiveConsumptiveDiversions!$A$4:$G$3003,7,0),"")</f>
        <v/>
      </c>
    </row>
    <row r="1259" spans="5:7" x14ac:dyDescent="0.25">
      <c r="E1259" s="4">
        <v>1247</v>
      </c>
      <c r="F1259" s="4" t="str">
        <f>IFERROR(VLOOKUP(E1259,ActiveConsumptiveDiversions!$C$4:$G$3002,5,0),"")</f>
        <v>DIVC-201704011GP</v>
      </c>
      <c r="G1259" s="33" t="str">
        <f>IFERROR(VLOOKUP(E1259,ActiveConsumptiveDiversions!$A$4:$G$3003,7,0),"")</f>
        <v/>
      </c>
    </row>
    <row r="1260" spans="5:7" x14ac:dyDescent="0.25">
      <c r="E1260" s="4">
        <v>1248</v>
      </c>
      <c r="F1260" s="4" t="str">
        <f>IFERROR(VLOOKUP(E1260,ActiveConsumptiveDiversions!$C$4:$G$3002,5,0),"")</f>
        <v>DIVC-201704661GP</v>
      </c>
      <c r="G1260" s="33" t="str">
        <f>IFERROR(VLOOKUP(E1260,ActiveConsumptiveDiversions!$A$4:$G$3003,7,0),"")</f>
        <v/>
      </c>
    </row>
    <row r="1261" spans="5:7" x14ac:dyDescent="0.25">
      <c r="E1261" s="4">
        <v>1249</v>
      </c>
      <c r="F1261" s="4" t="str">
        <f>IFERROR(VLOOKUP(E1261,ActiveConsumptiveDiversions!$C$4:$G$3002,5,0),"")</f>
        <v>DIVC-201703286GP</v>
      </c>
      <c r="G1261" s="33" t="str">
        <f>IFERROR(VLOOKUP(E1261,ActiveConsumptiveDiversions!$A$4:$G$3003,7,0),"")</f>
        <v/>
      </c>
    </row>
    <row r="1262" spans="5:7" x14ac:dyDescent="0.25">
      <c r="E1262" s="4">
        <v>1250</v>
      </c>
      <c r="F1262" s="4" t="str">
        <f>IFERROR(VLOOKUP(E1262,ActiveConsumptiveDiversions!$C$4:$G$3002,5,0),"")</f>
        <v>DIVC-201703273GP</v>
      </c>
      <c r="G1262" s="33" t="str">
        <f>IFERROR(VLOOKUP(E1262,ActiveConsumptiveDiversions!$A$4:$G$3003,7,0),"")</f>
        <v/>
      </c>
    </row>
    <row r="1263" spans="5:7" x14ac:dyDescent="0.25">
      <c r="E1263" s="4">
        <v>1251</v>
      </c>
      <c r="F1263" s="4" t="str">
        <f>IFERROR(VLOOKUP(E1263,ActiveConsumptiveDiversions!$C$4:$G$3002,5,0),"")</f>
        <v>DIVC-201703984GP</v>
      </c>
      <c r="G1263" s="33" t="str">
        <f>IFERROR(VLOOKUP(E1263,ActiveConsumptiveDiversions!$A$4:$G$3003,7,0),"")</f>
        <v/>
      </c>
    </row>
    <row r="1264" spans="5:7" x14ac:dyDescent="0.25">
      <c r="E1264" s="4">
        <v>1252</v>
      </c>
      <c r="F1264" s="4" t="str">
        <f>IFERROR(VLOOKUP(E1264,ActiveConsumptiveDiversions!$C$4:$G$3002,5,0),"")</f>
        <v>DIVC-201703280GP</v>
      </c>
      <c r="G1264" s="33" t="str">
        <f>IFERROR(VLOOKUP(E1264,ActiveConsumptiveDiversions!$A$4:$G$3003,7,0),"")</f>
        <v/>
      </c>
    </row>
    <row r="1265" spans="5:7" x14ac:dyDescent="0.25">
      <c r="E1265" s="4">
        <v>1253</v>
      </c>
      <c r="F1265" s="4" t="str">
        <f>IFERROR(VLOOKUP(E1265,ActiveConsumptiveDiversions!$C$4:$G$3002,5,0),"")</f>
        <v>DIVC-201704514GP</v>
      </c>
      <c r="G1265" s="33" t="str">
        <f>IFERROR(VLOOKUP(E1265,ActiveConsumptiveDiversions!$A$4:$G$3003,7,0),"")</f>
        <v/>
      </c>
    </row>
    <row r="1266" spans="5:7" x14ac:dyDescent="0.25">
      <c r="E1266" s="4">
        <v>1254</v>
      </c>
      <c r="F1266" s="4" t="str">
        <f>IFERROR(VLOOKUP(E1266,ActiveConsumptiveDiversions!$C$4:$G$3002,5,0),"")</f>
        <v>DIVC-201703285GP</v>
      </c>
      <c r="G1266" s="33" t="str">
        <f>IFERROR(VLOOKUP(E1266,ActiveConsumptiveDiversions!$A$4:$G$3003,7,0),"")</f>
        <v/>
      </c>
    </row>
    <row r="1267" spans="5:7" x14ac:dyDescent="0.25">
      <c r="E1267" s="4">
        <v>1255</v>
      </c>
      <c r="F1267" s="4" t="str">
        <f>IFERROR(VLOOKUP(E1267,ActiveConsumptiveDiversions!$C$4:$G$3002,5,0),"")</f>
        <v>DIVC-201704512GP</v>
      </c>
      <c r="G1267" s="33" t="str">
        <f>IFERROR(VLOOKUP(E1267,ActiveConsumptiveDiversions!$A$4:$G$3003,7,0),"")</f>
        <v/>
      </c>
    </row>
    <row r="1268" spans="5:7" x14ac:dyDescent="0.25">
      <c r="E1268" s="4">
        <v>1256</v>
      </c>
      <c r="F1268" s="4" t="str">
        <f>IFERROR(VLOOKUP(E1268,ActiveConsumptiveDiversions!$C$4:$G$3002,5,0),"")</f>
        <v>DIVC-201703278GP</v>
      </c>
      <c r="G1268" s="33" t="str">
        <f>IFERROR(VLOOKUP(E1268,ActiveConsumptiveDiversions!$A$4:$G$3003,7,0),"")</f>
        <v/>
      </c>
    </row>
    <row r="1269" spans="5:7" x14ac:dyDescent="0.25">
      <c r="E1269" s="4">
        <v>1257</v>
      </c>
      <c r="F1269" s="4" t="str">
        <f>IFERROR(VLOOKUP(E1269,ActiveConsumptiveDiversions!$C$4:$G$3002,5,0),"")</f>
        <v>DIVC-201704006GP</v>
      </c>
      <c r="G1269" s="33" t="str">
        <f>IFERROR(VLOOKUP(E1269,ActiveConsumptiveDiversions!$A$4:$G$3003,7,0),"")</f>
        <v/>
      </c>
    </row>
    <row r="1270" spans="5:7" x14ac:dyDescent="0.25">
      <c r="E1270" s="4">
        <v>1258</v>
      </c>
      <c r="F1270" s="4" t="str">
        <f>IFERROR(VLOOKUP(E1270,ActiveConsumptiveDiversions!$C$4:$G$3002,5,0),"")</f>
        <v>6805-003-PWS-GR</v>
      </c>
      <c r="G1270" s="33" t="str">
        <f>IFERROR(VLOOKUP(E1270,ActiveConsumptiveDiversions!$A$4:$G$3003,7,0),"")</f>
        <v/>
      </c>
    </row>
    <row r="1271" spans="5:7" x14ac:dyDescent="0.25">
      <c r="E1271" s="4">
        <v>1259</v>
      </c>
      <c r="F1271" s="4" t="str">
        <f>IFERROR(VLOOKUP(E1271,ActiveConsumptiveDiversions!$C$4:$G$3002,5,0),"")</f>
        <v>6902-001-PWS-IM</v>
      </c>
      <c r="G1271" s="33" t="str">
        <f>IFERROR(VLOOKUP(E1271,ActiveConsumptiveDiversions!$A$4:$G$3003,7,0),"")</f>
        <v/>
      </c>
    </row>
    <row r="1272" spans="5:7" x14ac:dyDescent="0.25">
      <c r="E1272" s="4">
        <v>1260</v>
      </c>
      <c r="F1272" s="4" t="str">
        <f>IFERROR(VLOOKUP(E1272,ActiveConsumptiveDiversions!$C$4:$G$3002,5,0),"")</f>
        <v>3700-008-PWS-GR</v>
      </c>
      <c r="G1272" s="33" t="str">
        <f>IFERROR(VLOOKUP(E1272,ActiveConsumptiveDiversions!$A$4:$G$3003,7,0),"")</f>
        <v/>
      </c>
    </row>
    <row r="1273" spans="5:7" x14ac:dyDescent="0.25">
      <c r="E1273" s="4">
        <v>1261</v>
      </c>
      <c r="F1273" s="4" t="str">
        <f>IFERROR(VLOOKUP(E1273,ActiveConsumptiveDiversions!$C$4:$G$3002,5,0),"")</f>
        <v>3400-005-IND-GR</v>
      </c>
      <c r="G1273" s="33" t="str">
        <f>IFERROR(VLOOKUP(E1273,ActiveConsumptiveDiversions!$A$4:$G$3003,7,0),"")</f>
        <v/>
      </c>
    </row>
    <row r="1274" spans="5:7" x14ac:dyDescent="0.25">
      <c r="E1274" s="4">
        <v>1262</v>
      </c>
      <c r="F1274" s="4" t="str">
        <f>IFERROR(VLOOKUP(E1274,ActiveConsumptiveDiversions!$C$4:$G$3002,5,0),"")</f>
        <v>7411-004-IRR-IM</v>
      </c>
      <c r="G1274" s="33" t="str">
        <f>IFERROR(VLOOKUP(E1274,ActiveConsumptiveDiversions!$A$4:$G$3003,7,0),"")</f>
        <v/>
      </c>
    </row>
    <row r="1275" spans="5:7" x14ac:dyDescent="0.25">
      <c r="E1275" s="4">
        <v>1263</v>
      </c>
      <c r="F1275" s="4" t="str">
        <f>IFERROR(VLOOKUP(E1275,ActiveConsumptiveDiversions!$C$4:$G$3002,5,0),"")</f>
        <v>DIVC-201703276GP</v>
      </c>
      <c r="G1275" s="33" t="str">
        <f>IFERROR(VLOOKUP(E1275,ActiveConsumptiveDiversions!$A$4:$G$3003,7,0),"")</f>
        <v/>
      </c>
    </row>
    <row r="1276" spans="5:7" x14ac:dyDescent="0.25">
      <c r="E1276" s="4">
        <v>1264</v>
      </c>
      <c r="F1276" s="4" t="str">
        <f>IFERROR(VLOOKUP(E1276,ActiveConsumptiveDiversions!$C$4:$G$3002,5,0),"")</f>
        <v>DIVC-201703436GP</v>
      </c>
      <c r="G1276" s="33" t="str">
        <f>IFERROR(VLOOKUP(E1276,ActiveConsumptiveDiversions!$A$4:$G$3003,7,0),"")</f>
        <v/>
      </c>
    </row>
    <row r="1277" spans="5:7" x14ac:dyDescent="0.25">
      <c r="E1277" s="4">
        <v>1265</v>
      </c>
      <c r="F1277" s="4" t="str">
        <f>IFERROR(VLOOKUP(E1277,ActiveConsumptiveDiversions!$C$4:$G$3002,5,0),"")</f>
        <v>DIVC-201704205GP</v>
      </c>
      <c r="G1277" s="33" t="str">
        <f>IFERROR(VLOOKUP(E1277,ActiveConsumptiveDiversions!$A$4:$G$3003,7,0),"")</f>
        <v/>
      </c>
    </row>
    <row r="1278" spans="5:7" x14ac:dyDescent="0.25">
      <c r="E1278" s="4">
        <v>1266</v>
      </c>
      <c r="F1278" s="4" t="str">
        <f>IFERROR(VLOOKUP(E1278,ActiveConsumptiveDiversions!$C$4:$G$3002,5,0),"")</f>
        <v>DIVC-201703282GP</v>
      </c>
      <c r="G1278" s="33" t="str">
        <f>IFERROR(VLOOKUP(E1278,ActiveConsumptiveDiversions!$A$4:$G$3003,7,0),"")</f>
        <v/>
      </c>
    </row>
    <row r="1279" spans="5:7" x14ac:dyDescent="0.25">
      <c r="E1279" s="4">
        <v>1267</v>
      </c>
      <c r="F1279" s="4" t="str">
        <f>IFERROR(VLOOKUP(E1279,ActiveConsumptiveDiversions!$C$4:$G$3002,5,0),"")</f>
        <v>DIVC-201703270GP</v>
      </c>
      <c r="G1279" s="33" t="str">
        <f>IFERROR(VLOOKUP(E1279,ActiveConsumptiveDiversions!$A$4:$G$3003,7,0),"")</f>
        <v/>
      </c>
    </row>
    <row r="1280" spans="5:7" x14ac:dyDescent="0.25">
      <c r="E1280" s="4">
        <v>1268</v>
      </c>
      <c r="F1280" s="4" t="str">
        <f>IFERROR(VLOOKUP(E1280,ActiveConsumptiveDiversions!$C$4:$G$3002,5,0),"")</f>
        <v>DIVC-201703681GP</v>
      </c>
      <c r="G1280" s="33" t="str">
        <f>IFERROR(VLOOKUP(E1280,ActiveConsumptiveDiversions!$A$4:$G$3003,7,0),"")</f>
        <v/>
      </c>
    </row>
    <row r="1281" spans="5:7" x14ac:dyDescent="0.25">
      <c r="E1281" s="4">
        <v>1269</v>
      </c>
      <c r="F1281" s="4" t="str">
        <f>IFERROR(VLOOKUP(E1281,ActiveConsumptiveDiversions!$C$4:$G$3002,5,0),"")</f>
        <v>DIVC-201702978GP</v>
      </c>
      <c r="G1281" s="33" t="str">
        <f>IFERROR(VLOOKUP(E1281,ActiveConsumptiveDiversions!$A$4:$G$3003,7,0),"")</f>
        <v/>
      </c>
    </row>
    <row r="1282" spans="5:7" x14ac:dyDescent="0.25">
      <c r="E1282" s="4">
        <v>1270</v>
      </c>
      <c r="F1282" s="4" t="str">
        <f>IFERROR(VLOOKUP(E1282,ActiveConsumptiveDiversions!$C$4:$G$3002,5,0),"")</f>
        <v>2205-001-PWS-GR</v>
      </c>
      <c r="G1282" s="33" t="str">
        <f>IFERROR(VLOOKUP(E1282,ActiveConsumptiveDiversions!$A$4:$G$3003,7,0),"")</f>
        <v/>
      </c>
    </row>
    <row r="1283" spans="5:7" x14ac:dyDescent="0.25">
      <c r="E1283" s="4">
        <v>1271</v>
      </c>
      <c r="F1283" s="4" t="str">
        <f>IFERROR(VLOOKUP(E1283,ActiveConsumptiveDiversions!$C$4:$G$3002,5,0),"")</f>
        <v>4101-008-IRR-IM</v>
      </c>
      <c r="G1283" s="33" t="str">
        <f>IFERROR(VLOOKUP(E1283,ActiveConsumptiveDiversions!$A$4:$G$3003,7,0),"")</f>
        <v/>
      </c>
    </row>
    <row r="1284" spans="5:7" x14ac:dyDescent="0.25">
      <c r="E1284" s="4">
        <v>1272</v>
      </c>
      <c r="F1284" s="4" t="str">
        <f>IFERROR(VLOOKUP(E1284,ActiveConsumptiveDiversions!$C$4:$G$3002,5,0),"")</f>
        <v>7407-018-PWS-IM</v>
      </c>
      <c r="G1284" s="33" t="str">
        <f>IFERROR(VLOOKUP(E1284,ActiveConsumptiveDiversions!$A$4:$G$3003,7,0),"")</f>
        <v/>
      </c>
    </row>
    <row r="1285" spans="5:7" x14ac:dyDescent="0.25">
      <c r="E1285" s="4">
        <v>1273</v>
      </c>
      <c r="F1285" s="4" t="str">
        <f>IFERROR(VLOOKUP(E1285,ActiveConsumptiveDiversions!$C$4:$G$3002,5,0),"")</f>
        <v>7401-011-PWS-GR</v>
      </c>
      <c r="G1285" s="33" t="str">
        <f>IFERROR(VLOOKUP(E1285,ActiveConsumptiveDiversions!$A$4:$G$3003,7,0),"")</f>
        <v/>
      </c>
    </row>
    <row r="1286" spans="5:7" x14ac:dyDescent="0.25">
      <c r="E1286" s="4">
        <v>1274</v>
      </c>
      <c r="F1286" s="4" t="str">
        <f>IFERROR(VLOOKUP(E1286,ActiveConsumptiveDiversions!$C$4:$G$3002,5,0),"")</f>
        <v>DIVC-201703932GP</v>
      </c>
      <c r="G1286" s="33" t="str">
        <f>IFERROR(VLOOKUP(E1286,ActiveConsumptiveDiversions!$A$4:$G$3003,7,0),"")</f>
        <v/>
      </c>
    </row>
    <row r="1287" spans="5:7" x14ac:dyDescent="0.25">
      <c r="E1287" s="4">
        <v>1275</v>
      </c>
      <c r="F1287" s="4" t="str">
        <f>IFERROR(VLOOKUP(E1287,ActiveConsumptiveDiversions!$C$4:$G$3002,5,0),"")</f>
        <v>DIVC-201703742</v>
      </c>
      <c r="G1287" s="33" t="str">
        <f>IFERROR(VLOOKUP(E1287,ActiveConsumptiveDiversions!$A$4:$G$3003,7,0),"")</f>
        <v/>
      </c>
    </row>
    <row r="1288" spans="5:7" x14ac:dyDescent="0.25">
      <c r="E1288" s="4">
        <v>1276</v>
      </c>
      <c r="F1288" s="4" t="str">
        <f>IFERROR(VLOOKUP(E1288,ActiveConsumptiveDiversions!$C$4:$G$3002,5,0),"")</f>
        <v>7401-014-PWS-TR</v>
      </c>
      <c r="G1288" s="33" t="str">
        <f>IFERROR(VLOOKUP(E1288,ActiveConsumptiveDiversions!$A$4:$G$3003,7,0),"")</f>
        <v/>
      </c>
    </row>
    <row r="1289" spans="5:7" x14ac:dyDescent="0.25">
      <c r="E1289" s="4">
        <v>1277</v>
      </c>
      <c r="F1289" s="4" t="str">
        <f>IFERROR(VLOOKUP(E1289,ActiveConsumptiveDiversions!$C$4:$G$3002,5,0),"")</f>
        <v>7000-025-PWS-TR</v>
      </c>
      <c r="G1289" s="33" t="str">
        <f>IFERROR(VLOOKUP(E1289,ActiveConsumptiveDiversions!$A$4:$G$3003,7,0),"")</f>
        <v/>
      </c>
    </row>
    <row r="1290" spans="5:7" x14ac:dyDescent="0.25">
      <c r="E1290" s="4">
        <v>1278</v>
      </c>
      <c r="F1290" s="4" t="str">
        <f>IFERROR(VLOOKUP(E1290,ActiveConsumptiveDiversions!$C$4:$G$3002,5,0),"")</f>
        <v>7000-024-PWS-TR</v>
      </c>
      <c r="G1290" s="33" t="str">
        <f>IFERROR(VLOOKUP(E1290,ActiveConsumptiveDiversions!$A$4:$G$3003,7,0),"")</f>
        <v/>
      </c>
    </row>
    <row r="1291" spans="5:7" x14ac:dyDescent="0.25">
      <c r="E1291" s="4">
        <v>1279</v>
      </c>
      <c r="F1291" s="4" t="str">
        <f>IFERROR(VLOOKUP(E1291,ActiveConsumptiveDiversions!$C$4:$G$3002,5,0),"")</f>
        <v>7302-015-PWS-TR</v>
      </c>
      <c r="G1291" s="33" t="str">
        <f>IFERROR(VLOOKUP(E1291,ActiveConsumptiveDiversions!$A$4:$G$3003,7,0),"")</f>
        <v/>
      </c>
    </row>
    <row r="1292" spans="5:7" x14ac:dyDescent="0.25">
      <c r="E1292" s="4">
        <v>1280</v>
      </c>
      <c r="F1292" s="4" t="str">
        <f>IFERROR(VLOOKUP(E1292,ActiveConsumptiveDiversions!$C$4:$G$3002,5,0),"")</f>
        <v>7300-019-PWS-TR</v>
      </c>
      <c r="G1292" s="33" t="str">
        <f>IFERROR(VLOOKUP(E1292,ActiveConsumptiveDiversions!$A$4:$G$3003,7,0),"")</f>
        <v/>
      </c>
    </row>
    <row r="1293" spans="5:7" x14ac:dyDescent="0.25">
      <c r="E1293" s="4">
        <v>1281</v>
      </c>
      <c r="F1293" s="4" t="str">
        <f>IFERROR(VLOOKUP(E1293,ActiveConsumptiveDiversions!$C$4:$G$3002,5,0),"")</f>
        <v>7300-001-PWS-GR</v>
      </c>
      <c r="G1293" s="33" t="str">
        <f>IFERROR(VLOOKUP(E1293,ActiveConsumptiveDiversions!$A$4:$G$3003,7,0),"")</f>
        <v/>
      </c>
    </row>
    <row r="1294" spans="5:7" x14ac:dyDescent="0.25">
      <c r="E1294" s="4">
        <v>1282</v>
      </c>
      <c r="F1294" s="4" t="str">
        <f>IFERROR(VLOOKUP(E1294,ActiveConsumptiveDiversions!$C$4:$G$3002,5,0),"")</f>
        <v>DIVC-201703261GP</v>
      </c>
      <c r="G1294" s="33" t="str">
        <f>IFERROR(VLOOKUP(E1294,ActiveConsumptiveDiversions!$A$4:$G$3003,7,0),"")</f>
        <v/>
      </c>
    </row>
    <row r="1295" spans="5:7" x14ac:dyDescent="0.25">
      <c r="E1295" s="4">
        <v>1283</v>
      </c>
      <c r="F1295" s="4" t="str">
        <f>IFERROR(VLOOKUP(E1295,ActiveConsumptiveDiversions!$C$4:$G$3002,5,0),"")</f>
        <v>DIVC-201703440GP</v>
      </c>
      <c r="G1295" s="33" t="str">
        <f>IFERROR(VLOOKUP(E1295,ActiveConsumptiveDiversions!$A$4:$G$3003,7,0),"")</f>
        <v/>
      </c>
    </row>
    <row r="1296" spans="5:7" x14ac:dyDescent="0.25">
      <c r="E1296" s="4">
        <v>1284</v>
      </c>
      <c r="F1296" s="4" t="str">
        <f>IFERROR(VLOOKUP(E1296,ActiveConsumptiveDiversions!$C$4:$G$3002,5,0),"")</f>
        <v>DIVC-201705814GP</v>
      </c>
      <c r="G1296" s="33" t="str">
        <f>IFERROR(VLOOKUP(E1296,ActiveConsumptiveDiversions!$A$4:$G$3003,7,0),"")</f>
        <v/>
      </c>
    </row>
    <row r="1297" spans="5:7" x14ac:dyDescent="0.25">
      <c r="E1297" s="4">
        <v>1285</v>
      </c>
      <c r="F1297" s="4" t="str">
        <f>IFERROR(VLOOKUP(E1297,ActiveConsumptiveDiversions!$C$4:$G$3002,5,0),"")</f>
        <v>DIVC-201702139</v>
      </c>
      <c r="G1297" s="33" t="str">
        <f>IFERROR(VLOOKUP(E1297,ActiveConsumptiveDiversions!$A$4:$G$3003,7,0),"")</f>
        <v/>
      </c>
    </row>
    <row r="1298" spans="5:7" x14ac:dyDescent="0.25">
      <c r="E1298" s="4">
        <v>1286</v>
      </c>
      <c r="F1298" s="4" t="str">
        <f>IFERROR(VLOOKUP(E1298,ActiveConsumptiveDiversions!$C$4:$G$3002,5,0),"")</f>
        <v>DIVC-201703431GP</v>
      </c>
      <c r="G1298" s="33" t="str">
        <f>IFERROR(VLOOKUP(E1298,ActiveConsumptiveDiversions!$A$4:$G$3003,7,0),"")</f>
        <v/>
      </c>
    </row>
    <row r="1299" spans="5:7" x14ac:dyDescent="0.25">
      <c r="E1299" s="4">
        <v>1287</v>
      </c>
      <c r="F1299" s="4" t="str">
        <f>IFERROR(VLOOKUP(E1299,ActiveConsumptiveDiversions!$C$4:$G$3002,5,0),"")</f>
        <v>DIVC-201703979GP</v>
      </c>
      <c r="G1299" s="33" t="str">
        <f>IFERROR(VLOOKUP(E1299,ActiveConsumptiveDiversions!$A$4:$G$3003,7,0),"")</f>
        <v/>
      </c>
    </row>
    <row r="1300" spans="5:7" x14ac:dyDescent="0.25">
      <c r="E1300" s="4">
        <v>1288</v>
      </c>
      <c r="F1300" s="4" t="str">
        <f>IFERROR(VLOOKUP(E1300,ActiveConsumptiveDiversions!$C$4:$G$3002,5,0),"")</f>
        <v>DIVC-201703308GP</v>
      </c>
      <c r="G1300" s="33" t="str">
        <f>IFERROR(VLOOKUP(E1300,ActiveConsumptiveDiversions!$A$4:$G$3003,7,0),"")</f>
        <v/>
      </c>
    </row>
    <row r="1301" spans="5:7" x14ac:dyDescent="0.25">
      <c r="E1301" s="4">
        <v>1289</v>
      </c>
      <c r="F1301" s="4" t="str">
        <f>IFERROR(VLOOKUP(E1301,ActiveConsumptiveDiversions!$C$4:$G$3002,5,0),"")</f>
        <v>DIVC-201703473GP</v>
      </c>
      <c r="G1301" s="33" t="str">
        <f>IFERROR(VLOOKUP(E1301,ActiveConsumptiveDiversions!$A$4:$G$3003,7,0),"")</f>
        <v/>
      </c>
    </row>
    <row r="1302" spans="5:7" x14ac:dyDescent="0.25">
      <c r="E1302" s="4">
        <v>1290</v>
      </c>
      <c r="F1302" s="4" t="str">
        <f>IFERROR(VLOOKUP(E1302,ActiveConsumptiveDiversions!$C$4:$G$3002,5,0),"")</f>
        <v>DIVC-201703434GP</v>
      </c>
      <c r="G1302" s="33" t="str">
        <f>IFERROR(VLOOKUP(E1302,ActiveConsumptiveDiversions!$A$4:$G$3003,7,0),"")</f>
        <v/>
      </c>
    </row>
    <row r="1303" spans="5:7" x14ac:dyDescent="0.25">
      <c r="E1303" s="4">
        <v>1291</v>
      </c>
      <c r="F1303" s="4" t="str">
        <f>IFERROR(VLOOKUP(E1303,ActiveConsumptiveDiversions!$C$4:$G$3002,5,0),"")</f>
        <v>DIVC-201702577GP</v>
      </c>
      <c r="G1303" s="33" t="str">
        <f>IFERROR(VLOOKUP(E1303,ActiveConsumptiveDiversions!$A$4:$G$3003,7,0),"")</f>
        <v/>
      </c>
    </row>
    <row r="1304" spans="5:7" x14ac:dyDescent="0.25">
      <c r="E1304" s="4">
        <v>1292</v>
      </c>
      <c r="F1304" s="4" t="str">
        <f>IFERROR(VLOOKUP(E1304,ActiveConsumptiveDiversions!$C$4:$G$3002,5,0),"")</f>
        <v>DIVC-201703444GP</v>
      </c>
      <c r="G1304" s="33" t="str">
        <f>IFERROR(VLOOKUP(E1304,ActiveConsumptiveDiversions!$A$4:$G$3003,7,0),"")</f>
        <v/>
      </c>
    </row>
    <row r="1305" spans="5:7" x14ac:dyDescent="0.25">
      <c r="E1305" s="4">
        <v>1293</v>
      </c>
      <c r="F1305" s="4" t="str">
        <f>IFERROR(VLOOKUP(E1305,ActiveConsumptiveDiversions!$C$4:$G$3002,5,0),"")</f>
        <v>DIVC-201703826GP</v>
      </c>
      <c r="G1305" s="33" t="str">
        <f>IFERROR(VLOOKUP(E1305,ActiveConsumptiveDiversions!$A$4:$G$3003,7,0),"")</f>
        <v/>
      </c>
    </row>
    <row r="1306" spans="5:7" x14ac:dyDescent="0.25">
      <c r="E1306" s="4">
        <v>1294</v>
      </c>
      <c r="F1306" s="4" t="str">
        <f>IFERROR(VLOOKUP(E1306,ActiveConsumptiveDiversions!$C$4:$G$3002,5,0),"")</f>
        <v>DIVC-201704007GP</v>
      </c>
      <c r="G1306" s="33" t="str">
        <f>IFERROR(VLOOKUP(E1306,ActiveConsumptiveDiversions!$A$4:$G$3003,7,0),"")</f>
        <v/>
      </c>
    </row>
    <row r="1307" spans="5:7" x14ac:dyDescent="0.25">
      <c r="E1307" s="4">
        <v>1295</v>
      </c>
      <c r="F1307" s="4" t="str">
        <f>IFERROR(VLOOKUP(E1307,ActiveConsumptiveDiversions!$C$4:$G$3002,5,0),"")</f>
        <v>DIVC-201705128GP</v>
      </c>
      <c r="G1307" s="33" t="str">
        <f>IFERROR(VLOOKUP(E1307,ActiveConsumptiveDiversions!$A$4:$G$3003,7,0),"")</f>
        <v/>
      </c>
    </row>
    <row r="1308" spans="5:7" x14ac:dyDescent="0.25">
      <c r="E1308" s="4">
        <v>1296</v>
      </c>
      <c r="F1308" s="4" t="str">
        <f>IFERROR(VLOOKUP(E1308,ActiveConsumptiveDiversions!$C$4:$G$3002,5,0),"")</f>
        <v>DIVC-201703745GP</v>
      </c>
      <c r="G1308" s="33" t="str">
        <f>IFERROR(VLOOKUP(E1308,ActiveConsumptiveDiversions!$A$4:$G$3003,7,0),"")</f>
        <v/>
      </c>
    </row>
    <row r="1309" spans="5:7" x14ac:dyDescent="0.25">
      <c r="E1309" s="4">
        <v>1297</v>
      </c>
      <c r="F1309" s="4" t="str">
        <f>IFERROR(VLOOKUP(E1309,ActiveConsumptiveDiversions!$C$4:$G$3002,5,0),"")</f>
        <v>DIVC-201703458GP</v>
      </c>
      <c r="G1309" s="33" t="str">
        <f>IFERROR(VLOOKUP(E1309,ActiveConsumptiveDiversions!$A$4:$G$3003,7,0),"")</f>
        <v/>
      </c>
    </row>
    <row r="1310" spans="5:7" x14ac:dyDescent="0.25">
      <c r="E1310" s="4">
        <v>1298</v>
      </c>
      <c r="F1310" s="4" t="str">
        <f>IFERROR(VLOOKUP(E1310,ActiveConsumptiveDiversions!$C$4:$G$3002,5,0),"")</f>
        <v>DIVC-201703430GP</v>
      </c>
      <c r="G1310" s="33" t="str">
        <f>IFERROR(VLOOKUP(E1310,ActiveConsumptiveDiversions!$A$4:$G$3003,7,0),"")</f>
        <v/>
      </c>
    </row>
    <row r="1311" spans="5:7" x14ac:dyDescent="0.25">
      <c r="E1311" s="4">
        <v>1299</v>
      </c>
      <c r="F1311" s="4" t="str">
        <f>IFERROR(VLOOKUP(E1311,ActiveConsumptiveDiversions!$C$4:$G$3002,5,0),"")</f>
        <v>DIVC-201703525GP</v>
      </c>
      <c r="G1311" s="33" t="str">
        <f>IFERROR(VLOOKUP(E1311,ActiveConsumptiveDiversions!$A$4:$G$3003,7,0),"")</f>
        <v/>
      </c>
    </row>
    <row r="1312" spans="5:7" x14ac:dyDescent="0.25">
      <c r="E1312" s="4">
        <v>1300</v>
      </c>
      <c r="F1312" s="4" t="str">
        <f>IFERROR(VLOOKUP(E1312,ActiveConsumptiveDiversions!$C$4:$G$3002,5,0),"")</f>
        <v>DIVC-201702951GP</v>
      </c>
      <c r="G1312" s="33" t="str">
        <f>IFERROR(VLOOKUP(E1312,ActiveConsumptiveDiversions!$A$4:$G$3003,7,0),"")</f>
        <v/>
      </c>
    </row>
    <row r="1313" spans="5:7" x14ac:dyDescent="0.25">
      <c r="E1313" s="4">
        <v>1301</v>
      </c>
      <c r="F1313" s="4" t="str">
        <f>IFERROR(VLOOKUP(E1313,ActiveConsumptiveDiversions!$C$4:$G$3002,5,0),"")</f>
        <v>DIVC-201703266GP</v>
      </c>
      <c r="G1313" s="33" t="str">
        <f>IFERROR(VLOOKUP(E1313,ActiveConsumptiveDiversions!$A$4:$G$3003,7,0),"")</f>
        <v/>
      </c>
    </row>
    <row r="1314" spans="5:7" x14ac:dyDescent="0.25">
      <c r="E1314" s="4">
        <v>1302</v>
      </c>
      <c r="F1314" s="4" t="str">
        <f>IFERROR(VLOOKUP(E1314,ActiveConsumptiveDiversions!$C$4:$G$3002,5,0),"")</f>
        <v>DIVC-201615710</v>
      </c>
      <c r="G1314" s="33" t="str">
        <f>IFERROR(VLOOKUP(E1314,ActiveConsumptiveDiversions!$A$4:$G$3003,7,0),"")</f>
        <v/>
      </c>
    </row>
    <row r="1315" spans="5:7" x14ac:dyDescent="0.25">
      <c r="E1315" s="4">
        <v>1303</v>
      </c>
      <c r="F1315" s="4" t="str">
        <f>IFERROR(VLOOKUP(E1315,ActiveConsumptiveDiversions!$C$4:$G$3002,5,0),"")</f>
        <v>DIVC-201703426GP</v>
      </c>
      <c r="G1315" s="33" t="str">
        <f>IFERROR(VLOOKUP(E1315,ActiveConsumptiveDiversions!$A$4:$G$3003,7,0),"")</f>
        <v/>
      </c>
    </row>
    <row r="1316" spans="5:7" x14ac:dyDescent="0.25">
      <c r="E1316" s="4">
        <v>1304</v>
      </c>
      <c r="F1316" s="4" t="str">
        <f>IFERROR(VLOOKUP(E1316,ActiveConsumptiveDiversions!$C$4:$G$3002,5,0),"")</f>
        <v>DIVC-201703420GP</v>
      </c>
      <c r="G1316" s="33" t="str">
        <f>IFERROR(VLOOKUP(E1316,ActiveConsumptiveDiversions!$A$4:$G$3003,7,0),"")</f>
        <v/>
      </c>
    </row>
    <row r="1317" spans="5:7" x14ac:dyDescent="0.25">
      <c r="E1317" s="4">
        <v>1305</v>
      </c>
      <c r="F1317" s="4" t="str">
        <f>IFERROR(VLOOKUP(E1317,ActiveConsumptiveDiversions!$C$4:$G$3002,5,0),"")</f>
        <v>DIVC-201703416GP</v>
      </c>
      <c r="G1317" s="33" t="str">
        <f>IFERROR(VLOOKUP(E1317,ActiveConsumptiveDiversions!$A$4:$G$3003,7,0),"")</f>
        <v/>
      </c>
    </row>
    <row r="1318" spans="5:7" x14ac:dyDescent="0.25">
      <c r="E1318" s="4">
        <v>1306</v>
      </c>
      <c r="F1318" s="4" t="str">
        <f>IFERROR(VLOOKUP(E1318,ActiveConsumptiveDiversions!$C$4:$G$3002,5,0),"")</f>
        <v>DIVC-201704002GP</v>
      </c>
      <c r="G1318" s="33" t="str">
        <f>IFERROR(VLOOKUP(E1318,ActiveConsumptiveDiversions!$A$4:$G$3003,7,0),"")</f>
        <v/>
      </c>
    </row>
    <row r="1319" spans="5:7" x14ac:dyDescent="0.25">
      <c r="E1319" s="4">
        <v>1307</v>
      </c>
      <c r="F1319" s="4" t="str">
        <f>IFERROR(VLOOKUP(E1319,ActiveConsumptiveDiversions!$C$4:$G$3002,5,0),"")</f>
        <v>DIVC-201703929GP</v>
      </c>
      <c r="G1319" s="33" t="str">
        <f>IFERROR(VLOOKUP(E1319,ActiveConsumptiveDiversions!$A$4:$G$3003,7,0),"")</f>
        <v/>
      </c>
    </row>
    <row r="1320" spans="5:7" x14ac:dyDescent="0.25">
      <c r="E1320" s="4">
        <v>1308</v>
      </c>
      <c r="F1320" s="4" t="str">
        <f>IFERROR(VLOOKUP(E1320,ActiveConsumptiveDiversions!$C$4:$G$3002,5,0),"")</f>
        <v>DIVC-201703089GP</v>
      </c>
      <c r="G1320" s="33" t="str">
        <f>IFERROR(VLOOKUP(E1320,ActiveConsumptiveDiversions!$A$4:$G$3003,7,0),"")</f>
        <v/>
      </c>
    </row>
    <row r="1321" spans="5:7" x14ac:dyDescent="0.25">
      <c r="E1321" s="4">
        <v>1309</v>
      </c>
      <c r="F1321" s="4" t="str">
        <f>IFERROR(VLOOKUP(E1321,ActiveConsumptiveDiversions!$C$4:$G$3002,5,0),"")</f>
        <v>DIVC-201703425GP</v>
      </c>
      <c r="G1321" s="33" t="str">
        <f>IFERROR(VLOOKUP(E1321,ActiveConsumptiveDiversions!$A$4:$G$3003,7,0),"")</f>
        <v/>
      </c>
    </row>
    <row r="1322" spans="5:7" x14ac:dyDescent="0.25">
      <c r="E1322" s="4">
        <v>1310</v>
      </c>
      <c r="F1322" s="4" t="str">
        <f>IFERROR(VLOOKUP(E1322,ActiveConsumptiveDiversions!$C$4:$G$3002,5,0),"")</f>
        <v>DIVC-201704175GP</v>
      </c>
      <c r="G1322" s="33" t="str">
        <f>IFERROR(VLOOKUP(E1322,ActiveConsumptiveDiversions!$A$4:$G$3003,7,0),"")</f>
        <v/>
      </c>
    </row>
    <row r="1323" spans="5:7" x14ac:dyDescent="0.25">
      <c r="E1323" s="4">
        <v>1311</v>
      </c>
      <c r="F1323" s="4" t="str">
        <f>IFERROR(VLOOKUP(E1323,ActiveConsumptiveDiversions!$C$4:$G$3002,5,0),"")</f>
        <v>DIVC-201703417GP</v>
      </c>
      <c r="G1323" s="33" t="str">
        <f>IFERROR(VLOOKUP(E1323,ActiveConsumptiveDiversions!$A$4:$G$3003,7,0),"")</f>
        <v/>
      </c>
    </row>
    <row r="1324" spans="5:7" x14ac:dyDescent="0.25">
      <c r="E1324" s="4">
        <v>1312</v>
      </c>
      <c r="F1324" s="4" t="str">
        <f>IFERROR(VLOOKUP(E1324,ActiveConsumptiveDiversions!$C$4:$G$3002,5,0),"")</f>
        <v>DIVC-201703360GP</v>
      </c>
      <c r="G1324" s="33" t="str">
        <f>IFERROR(VLOOKUP(E1324,ActiveConsumptiveDiversions!$A$4:$G$3003,7,0),"")</f>
        <v/>
      </c>
    </row>
    <row r="1325" spans="5:7" x14ac:dyDescent="0.25">
      <c r="E1325" s="4">
        <v>1313</v>
      </c>
      <c r="F1325" s="4" t="str">
        <f>IFERROR(VLOOKUP(E1325,ActiveConsumptiveDiversions!$C$4:$G$3002,5,0),"")</f>
        <v>DIVC-201703009GP</v>
      </c>
      <c r="G1325" s="33" t="str">
        <f>IFERROR(VLOOKUP(E1325,ActiveConsumptiveDiversions!$A$4:$G$3003,7,0),"")</f>
        <v/>
      </c>
    </row>
    <row r="1326" spans="5:7" x14ac:dyDescent="0.25">
      <c r="E1326" s="4">
        <v>1314</v>
      </c>
      <c r="F1326" s="4" t="str">
        <f>IFERROR(VLOOKUP(E1326,ActiveConsumptiveDiversions!$C$4:$G$3002,5,0),"")</f>
        <v>DIVC-201703010GP</v>
      </c>
      <c r="G1326" s="33" t="str">
        <f>IFERROR(VLOOKUP(E1326,ActiveConsumptiveDiversions!$A$4:$G$3003,7,0),"")</f>
        <v/>
      </c>
    </row>
    <row r="1327" spans="5:7" x14ac:dyDescent="0.25">
      <c r="E1327" s="4">
        <v>1315</v>
      </c>
      <c r="F1327" s="4" t="str">
        <f>IFERROR(VLOOKUP(E1327,ActiveConsumptiveDiversions!$C$4:$G$3002,5,0),"")</f>
        <v>DIVC-201703093GP</v>
      </c>
      <c r="G1327" s="33" t="str">
        <f>IFERROR(VLOOKUP(E1327,ActiveConsumptiveDiversions!$A$4:$G$3003,7,0),"")</f>
        <v/>
      </c>
    </row>
    <row r="1328" spans="5:7" x14ac:dyDescent="0.25">
      <c r="E1328" s="4">
        <v>1316</v>
      </c>
      <c r="F1328" s="4" t="str">
        <f>IFERROR(VLOOKUP(E1328,ActiveConsumptiveDiversions!$C$4:$G$3002,5,0),"")</f>
        <v>DIVC-201703121GP</v>
      </c>
      <c r="G1328" s="33" t="str">
        <f>IFERROR(VLOOKUP(E1328,ActiveConsumptiveDiversions!$A$4:$G$3003,7,0),"")</f>
        <v/>
      </c>
    </row>
    <row r="1329" spans="5:7" x14ac:dyDescent="0.25">
      <c r="E1329" s="4">
        <v>1317</v>
      </c>
      <c r="F1329" s="4" t="str">
        <f>IFERROR(VLOOKUP(E1329,ActiveConsumptiveDiversions!$C$4:$G$3002,5,0),"")</f>
        <v>DIVC-201703091GP</v>
      </c>
      <c r="G1329" s="33" t="str">
        <f>IFERROR(VLOOKUP(E1329,ActiveConsumptiveDiversions!$A$4:$G$3003,7,0),"")</f>
        <v/>
      </c>
    </row>
    <row r="1330" spans="5:7" x14ac:dyDescent="0.25">
      <c r="E1330" s="4">
        <v>1318</v>
      </c>
      <c r="F1330" s="4" t="str">
        <f>IFERROR(VLOOKUP(E1330,ActiveConsumptiveDiversions!$C$4:$G$3002,5,0),"")</f>
        <v>DIVC-201703339GP</v>
      </c>
      <c r="G1330" s="33" t="str">
        <f>IFERROR(VLOOKUP(E1330,ActiveConsumptiveDiversions!$A$4:$G$3003,7,0),"")</f>
        <v/>
      </c>
    </row>
    <row r="1331" spans="5:7" x14ac:dyDescent="0.25">
      <c r="E1331" s="4">
        <v>1319</v>
      </c>
      <c r="F1331" s="4" t="str">
        <f>IFERROR(VLOOKUP(E1331,ActiveConsumptiveDiversions!$C$4:$G$3002,5,0),"")</f>
        <v>DIVC-201703358GP</v>
      </c>
      <c r="G1331" s="33" t="str">
        <f>IFERROR(VLOOKUP(E1331,ActiveConsumptiveDiversions!$A$4:$G$3003,7,0),"")</f>
        <v/>
      </c>
    </row>
    <row r="1332" spans="5:7" x14ac:dyDescent="0.25">
      <c r="E1332" s="4">
        <v>1320</v>
      </c>
      <c r="F1332" s="4" t="str">
        <f>IFERROR(VLOOKUP(E1332,ActiveConsumptiveDiversions!$C$4:$G$3002,5,0),"")</f>
        <v>DIVC-201703432GP</v>
      </c>
      <c r="G1332" s="33" t="str">
        <f>IFERROR(VLOOKUP(E1332,ActiveConsumptiveDiversions!$A$4:$G$3003,7,0),"")</f>
        <v/>
      </c>
    </row>
    <row r="1333" spans="5:7" x14ac:dyDescent="0.25">
      <c r="E1333" s="4">
        <v>1321</v>
      </c>
      <c r="F1333" s="4" t="str">
        <f>IFERROR(VLOOKUP(E1333,ActiveConsumptiveDiversions!$C$4:$G$3002,5,0),"")</f>
        <v>DIVC-201702720GP</v>
      </c>
      <c r="G1333" s="33" t="str">
        <f>IFERROR(VLOOKUP(E1333,ActiveConsumptiveDiversions!$A$4:$G$3003,7,0),"")</f>
        <v/>
      </c>
    </row>
    <row r="1334" spans="5:7" x14ac:dyDescent="0.25">
      <c r="E1334" s="4">
        <v>1322</v>
      </c>
      <c r="F1334" s="4" t="str">
        <f>IFERROR(VLOOKUP(E1334,ActiveConsumptiveDiversions!$C$4:$G$3002,5,0),"")</f>
        <v>DIVC-201702727GP</v>
      </c>
      <c r="G1334" s="33" t="str">
        <f>IFERROR(VLOOKUP(E1334,ActiveConsumptiveDiversions!$A$4:$G$3003,7,0),"")</f>
        <v/>
      </c>
    </row>
    <row r="1335" spans="5:7" x14ac:dyDescent="0.25">
      <c r="E1335" s="4">
        <v>1323</v>
      </c>
      <c r="F1335" s="4" t="str">
        <f>IFERROR(VLOOKUP(E1335,ActiveConsumptiveDiversions!$C$4:$G$3002,5,0),"")</f>
        <v>DIVC-201702444GP</v>
      </c>
      <c r="G1335" s="33" t="str">
        <f>IFERROR(VLOOKUP(E1335,ActiveConsumptiveDiversions!$A$4:$G$3003,7,0),"")</f>
        <v/>
      </c>
    </row>
    <row r="1336" spans="5:7" x14ac:dyDescent="0.25">
      <c r="E1336" s="4">
        <v>1324</v>
      </c>
      <c r="F1336" s="4" t="str">
        <f>IFERROR(VLOOKUP(E1336,ActiveConsumptiveDiversions!$C$4:$G$3002,5,0),"")</f>
        <v>DIVC-201702429GP</v>
      </c>
      <c r="G1336" s="33" t="str">
        <f>IFERROR(VLOOKUP(E1336,ActiveConsumptiveDiversions!$A$4:$G$3003,7,0),"")</f>
        <v/>
      </c>
    </row>
    <row r="1337" spans="5:7" x14ac:dyDescent="0.25">
      <c r="E1337" s="4">
        <v>1325</v>
      </c>
      <c r="F1337" s="4" t="str">
        <f>IFERROR(VLOOKUP(E1337,ActiveConsumptiveDiversions!$C$4:$G$3002,5,0),"")</f>
        <v>DIVC-201702316GP</v>
      </c>
      <c r="G1337" s="33" t="str">
        <f>IFERROR(VLOOKUP(E1337,ActiveConsumptiveDiversions!$A$4:$G$3003,7,0),"")</f>
        <v/>
      </c>
    </row>
    <row r="1338" spans="5:7" x14ac:dyDescent="0.25">
      <c r="E1338" s="4">
        <v>1326</v>
      </c>
      <c r="F1338" s="4" t="str">
        <f>IFERROR(VLOOKUP(E1338,ActiveConsumptiveDiversions!$C$4:$G$3002,5,0),"")</f>
        <v>DIVC-201702547GP</v>
      </c>
      <c r="G1338" s="33" t="str">
        <f>IFERROR(VLOOKUP(E1338,ActiveConsumptiveDiversions!$A$4:$G$3003,7,0),"")</f>
        <v/>
      </c>
    </row>
    <row r="1339" spans="5:7" x14ac:dyDescent="0.25">
      <c r="E1339" s="4">
        <v>1327</v>
      </c>
      <c r="F1339" s="4" t="str">
        <f>IFERROR(VLOOKUP(E1339,ActiveConsumptiveDiversions!$C$4:$G$3002,5,0),"")</f>
        <v>DIVC-201701452GP</v>
      </c>
      <c r="G1339" s="33" t="str">
        <f>IFERROR(VLOOKUP(E1339,ActiveConsumptiveDiversions!$A$4:$G$3003,7,0),"")</f>
        <v/>
      </c>
    </row>
    <row r="1340" spans="5:7" x14ac:dyDescent="0.25">
      <c r="E1340" s="4">
        <v>1328</v>
      </c>
      <c r="F1340" s="4" t="str">
        <f>IFERROR(VLOOKUP(E1340,ActiveConsumptiveDiversions!$C$4:$G$3002,5,0),"")</f>
        <v>DIV-200300427</v>
      </c>
      <c r="G1340" s="33" t="str">
        <f>IFERROR(VLOOKUP(E1340,ActiveConsumptiveDiversions!$A$4:$G$3003,7,0),"")</f>
        <v/>
      </c>
    </row>
    <row r="1341" spans="5:7" x14ac:dyDescent="0.25">
      <c r="E1341" s="4">
        <v>1329</v>
      </c>
      <c r="F1341" s="4" t="str">
        <f>IFERROR(VLOOKUP(E1341,ActiveConsumptiveDiversions!$C$4:$G$3002,5,0),"")</f>
        <v>DIVC-201702248GP</v>
      </c>
      <c r="G1341" s="33" t="str">
        <f>IFERROR(VLOOKUP(E1341,ActiveConsumptiveDiversions!$A$4:$G$3003,7,0),"")</f>
        <v/>
      </c>
    </row>
    <row r="1342" spans="5:7" x14ac:dyDescent="0.25">
      <c r="E1342" s="4">
        <v>1330</v>
      </c>
      <c r="F1342" s="4" t="str">
        <f>IFERROR(VLOOKUP(E1342,ActiveConsumptiveDiversions!$C$4:$G$3002,5,0),"")</f>
        <v>DIVC-201702040GP</v>
      </c>
      <c r="G1342" s="33" t="str">
        <f>IFERROR(VLOOKUP(E1342,ActiveConsumptiveDiversions!$A$4:$G$3003,7,0),"")</f>
        <v/>
      </c>
    </row>
    <row r="1343" spans="5:7" x14ac:dyDescent="0.25">
      <c r="E1343" s="4">
        <v>1331</v>
      </c>
      <c r="F1343" s="4" t="str">
        <f>IFERROR(VLOOKUP(E1343,ActiveConsumptiveDiversions!$C$4:$G$3002,5,0),"")</f>
        <v>DIVC-201702168GP</v>
      </c>
      <c r="G1343" s="33" t="str">
        <f>IFERROR(VLOOKUP(E1343,ActiveConsumptiveDiversions!$A$4:$G$3003,7,0),"")</f>
        <v/>
      </c>
    </row>
    <row r="1344" spans="5:7" x14ac:dyDescent="0.25">
      <c r="E1344" s="4">
        <v>1332</v>
      </c>
      <c r="F1344" s="4" t="str">
        <f>IFERROR(VLOOKUP(E1344,ActiveConsumptiveDiversions!$C$4:$G$3002,5,0),"")</f>
        <v>DIVC-201702133GP</v>
      </c>
      <c r="G1344" s="33" t="str">
        <f>IFERROR(VLOOKUP(E1344,ActiveConsumptiveDiversions!$A$4:$G$3003,7,0),"")</f>
        <v/>
      </c>
    </row>
    <row r="1345" spans="5:7" x14ac:dyDescent="0.25">
      <c r="E1345" s="4">
        <v>1333</v>
      </c>
      <c r="F1345" s="4" t="str">
        <f>IFERROR(VLOOKUP(E1345,ActiveConsumptiveDiversions!$C$4:$G$3002,5,0),"")</f>
        <v>DIVC-201702024GP</v>
      </c>
      <c r="G1345" s="33" t="str">
        <f>IFERROR(VLOOKUP(E1345,ActiveConsumptiveDiversions!$A$4:$G$3003,7,0),"")</f>
        <v/>
      </c>
    </row>
    <row r="1346" spans="5:7" x14ac:dyDescent="0.25">
      <c r="E1346" s="4">
        <v>1334</v>
      </c>
      <c r="F1346" s="4" t="str">
        <f>IFERROR(VLOOKUP(E1346,ActiveConsumptiveDiversions!$C$4:$G$3002,5,0),"")</f>
        <v>DIVC-201701776GP</v>
      </c>
      <c r="G1346" s="33" t="str">
        <f>IFERROR(VLOOKUP(E1346,ActiveConsumptiveDiversions!$A$4:$G$3003,7,0),"")</f>
        <v/>
      </c>
    </row>
    <row r="1347" spans="5:7" x14ac:dyDescent="0.25">
      <c r="E1347" s="4">
        <v>1335</v>
      </c>
      <c r="F1347" s="4" t="str">
        <f>IFERROR(VLOOKUP(E1347,ActiveConsumptiveDiversions!$C$4:$G$3002,5,0),"")</f>
        <v>DIVC-201701756GP</v>
      </c>
      <c r="G1347" s="33" t="str">
        <f>IFERROR(VLOOKUP(E1347,ActiveConsumptiveDiversions!$A$4:$G$3003,7,0),"")</f>
        <v/>
      </c>
    </row>
    <row r="1348" spans="5:7" x14ac:dyDescent="0.25">
      <c r="E1348" s="4">
        <v>1336</v>
      </c>
      <c r="F1348" s="4" t="str">
        <f>IFERROR(VLOOKUP(E1348,ActiveConsumptiveDiversions!$C$4:$G$3002,5,0),"")</f>
        <v>5202-008-IND-GR</v>
      </c>
      <c r="G1348" s="33" t="str">
        <f>IFERROR(VLOOKUP(E1348,ActiveConsumptiveDiversions!$A$4:$G$3003,7,0),"")</f>
        <v/>
      </c>
    </row>
    <row r="1349" spans="5:7" x14ac:dyDescent="0.25">
      <c r="E1349" s="4">
        <v>1337</v>
      </c>
      <c r="F1349" s="4" t="str">
        <f>IFERROR(VLOOKUP(E1349,ActiveConsumptiveDiversions!$C$4:$G$3002,5,0),"")</f>
        <v>4300-088-PWS-GR</v>
      </c>
      <c r="G1349" s="33" t="str">
        <f>IFERROR(VLOOKUP(E1349,ActiveConsumptiveDiversions!$A$4:$G$3003,7,0),"")</f>
        <v/>
      </c>
    </row>
    <row r="1350" spans="5:7" x14ac:dyDescent="0.25">
      <c r="E1350" s="4">
        <v>1338</v>
      </c>
      <c r="F1350" s="4" t="str">
        <f>IFERROR(VLOOKUP(E1350,ActiveConsumptiveDiversions!$C$4:$G$3002,5,0),"")</f>
        <v>6805-004-PWS-GR</v>
      </c>
      <c r="G1350" s="33" t="str">
        <f>IFERROR(VLOOKUP(E1350,ActiveConsumptiveDiversions!$A$4:$G$3003,7,0),"")</f>
        <v/>
      </c>
    </row>
    <row r="1351" spans="5:7" x14ac:dyDescent="0.25">
      <c r="E1351" s="4">
        <v>1339</v>
      </c>
      <c r="F1351" s="4" t="str">
        <f>IFERROR(VLOOKUP(E1351,ActiveConsumptiveDiversions!$C$4:$G$3002,5,0),"")</f>
        <v>5305-007-IRR-TR</v>
      </c>
      <c r="G1351" s="33" t="str">
        <f>IFERROR(VLOOKUP(E1351,ActiveConsumptiveDiversions!$A$4:$G$3003,7,0),"")</f>
        <v/>
      </c>
    </row>
    <row r="1352" spans="5:7" x14ac:dyDescent="0.25">
      <c r="E1352" s="4">
        <v>1340</v>
      </c>
      <c r="F1352" s="4" t="str">
        <f>IFERROR(VLOOKUP(E1352,ActiveConsumptiveDiversions!$C$4:$G$3002,5,0),"")</f>
        <v>5307-007-IRR-GR</v>
      </c>
      <c r="G1352" s="33" t="str">
        <f>IFERROR(VLOOKUP(E1352,ActiveConsumptiveDiversions!$A$4:$G$3003,7,0),"")</f>
        <v/>
      </c>
    </row>
    <row r="1353" spans="5:7" x14ac:dyDescent="0.25">
      <c r="E1353" s="4">
        <v>1341</v>
      </c>
      <c r="F1353" s="4" t="str">
        <f>IFERROR(VLOOKUP(E1353,ActiveConsumptiveDiversions!$C$4:$G$3002,5,0),"")</f>
        <v>7403-016-IRR-IM</v>
      </c>
      <c r="G1353" s="33" t="str">
        <f>IFERROR(VLOOKUP(E1353,ActiveConsumptiveDiversions!$A$4:$G$3003,7,0),"")</f>
        <v/>
      </c>
    </row>
    <row r="1354" spans="5:7" x14ac:dyDescent="0.25">
      <c r="E1354" s="4">
        <v>1342</v>
      </c>
      <c r="F1354" s="4" t="str">
        <f>IFERROR(VLOOKUP(E1354,ActiveConsumptiveDiversions!$C$4:$G$3002,5,0),"")</f>
        <v>6805-002-PWS-GR</v>
      </c>
      <c r="G1354" s="33" t="str">
        <f>IFERROR(VLOOKUP(E1354,ActiveConsumptiveDiversions!$A$4:$G$3003,7,0),"")</f>
        <v/>
      </c>
    </row>
    <row r="1355" spans="5:7" x14ac:dyDescent="0.25">
      <c r="E1355" s="4">
        <v>1343</v>
      </c>
      <c r="F1355" s="4" t="str">
        <f>IFERROR(VLOOKUP(E1355,ActiveConsumptiveDiversions!$C$4:$G$3002,5,0),"")</f>
        <v>4204-009-AGR-IM</v>
      </c>
      <c r="G1355" s="33" t="str">
        <f>IFERROR(VLOOKUP(E1355,ActiveConsumptiveDiversions!$A$4:$G$3003,7,0),"")</f>
        <v/>
      </c>
    </row>
    <row r="1356" spans="5:7" x14ac:dyDescent="0.25">
      <c r="E1356" s="4">
        <v>1344</v>
      </c>
      <c r="F1356" s="4" t="str">
        <f>IFERROR(VLOOKUP(E1356,ActiveConsumptiveDiversions!$C$4:$G$3002,5,0),"")</f>
        <v>4204-008-AGR-IM</v>
      </c>
      <c r="G1356" s="33" t="str">
        <f>IFERROR(VLOOKUP(E1356,ActiveConsumptiveDiversions!$A$4:$G$3003,7,0),"")</f>
        <v/>
      </c>
    </row>
    <row r="1357" spans="5:7" x14ac:dyDescent="0.25">
      <c r="E1357" s="4">
        <v>1345</v>
      </c>
      <c r="F1357" s="4" t="str">
        <f>IFERROR(VLOOKUP(E1357,ActiveConsumptiveDiversions!$C$4:$G$3002,5,0),"")</f>
        <v>4302-003-PWS-IM</v>
      </c>
      <c r="G1357" s="33" t="str">
        <f>IFERROR(VLOOKUP(E1357,ActiveConsumptiveDiversions!$A$4:$G$3003,7,0),"")</f>
        <v/>
      </c>
    </row>
    <row r="1358" spans="5:7" x14ac:dyDescent="0.25">
      <c r="E1358" s="4">
        <v>1346</v>
      </c>
      <c r="F1358" s="4" t="str">
        <f>IFERROR(VLOOKUP(E1358,ActiveConsumptiveDiversions!$C$4:$G$3002,5,0),"")</f>
        <v>4204-010-AGR-RI</v>
      </c>
      <c r="G1358" s="33" t="str">
        <f>IFERROR(VLOOKUP(E1358,ActiveConsumptiveDiversions!$A$4:$G$3003,7,0),"")</f>
        <v/>
      </c>
    </row>
    <row r="1359" spans="5:7" x14ac:dyDescent="0.25">
      <c r="E1359" s="4">
        <v>1347</v>
      </c>
      <c r="F1359" s="4" t="str">
        <f>IFERROR(VLOOKUP(E1359,ActiveConsumptiveDiversions!$C$4:$G$3002,5,0),"")</f>
        <v>4302-001-PWS-IM</v>
      </c>
      <c r="G1359" s="33" t="str">
        <f>IFERROR(VLOOKUP(E1359,ActiveConsumptiveDiversions!$A$4:$G$3003,7,0),"")</f>
        <v/>
      </c>
    </row>
    <row r="1360" spans="5:7" x14ac:dyDescent="0.25">
      <c r="E1360" s="4">
        <v>1348</v>
      </c>
      <c r="F1360" s="4" t="str">
        <f>IFERROR(VLOOKUP(E1360,ActiveConsumptiveDiversions!$C$4:$G$3002,5,0),"")</f>
        <v>5307-003-IRR-IM</v>
      </c>
      <c r="G1360" s="33" t="str">
        <f>IFERROR(VLOOKUP(E1360,ActiveConsumptiveDiversions!$A$4:$G$3003,7,0),"")</f>
        <v/>
      </c>
    </row>
    <row r="1361" spans="5:7" x14ac:dyDescent="0.25">
      <c r="E1361" s="4">
        <v>1349</v>
      </c>
      <c r="F1361" s="4" t="str">
        <f>IFERROR(VLOOKUP(E1361,ActiveConsumptiveDiversions!$C$4:$G$3002,5,0),"")</f>
        <v>4204-011-AGR-RI</v>
      </c>
      <c r="G1361" s="33" t="str">
        <f>IFERROR(VLOOKUP(E1361,ActiveConsumptiveDiversions!$A$4:$G$3003,7,0),"")</f>
        <v/>
      </c>
    </row>
    <row r="1362" spans="5:7" x14ac:dyDescent="0.25">
      <c r="E1362" s="4">
        <v>1350</v>
      </c>
      <c r="F1362" s="4" t="str">
        <f>IFERROR(VLOOKUP(E1362,ActiveConsumptiveDiversions!$C$4:$G$3002,5,0),"")</f>
        <v>4300-025-AGR-RI</v>
      </c>
      <c r="G1362" s="33" t="str">
        <f>IFERROR(VLOOKUP(E1362,ActiveConsumptiveDiversions!$A$4:$G$3003,7,0),"")</f>
        <v/>
      </c>
    </row>
    <row r="1363" spans="5:7" x14ac:dyDescent="0.25">
      <c r="E1363" s="4">
        <v>1351</v>
      </c>
      <c r="F1363" s="4" t="str">
        <f>IFERROR(VLOOKUP(E1363,ActiveConsumptiveDiversions!$C$4:$G$3002,5,0),"")</f>
        <v>4300-024-AGR-RI</v>
      </c>
      <c r="G1363" s="33" t="str">
        <f>IFERROR(VLOOKUP(E1363,ActiveConsumptiveDiversions!$A$4:$G$3003,7,0),"")</f>
        <v/>
      </c>
    </row>
    <row r="1364" spans="5:7" x14ac:dyDescent="0.25">
      <c r="E1364" s="4">
        <v>1352</v>
      </c>
      <c r="F1364" s="4" t="str">
        <f>IFERROR(VLOOKUP(E1364,ActiveConsumptiveDiversions!$C$4:$G$3002,5,0),"")</f>
        <v>4300-023-AGR-IM</v>
      </c>
      <c r="G1364" s="33" t="str">
        <f>IFERROR(VLOOKUP(E1364,ActiveConsumptiveDiversions!$A$4:$G$3003,7,0),"")</f>
        <v/>
      </c>
    </row>
    <row r="1365" spans="5:7" x14ac:dyDescent="0.25">
      <c r="E1365" s="4">
        <v>1353</v>
      </c>
      <c r="F1365" s="4" t="str">
        <f>IFERROR(VLOOKUP(E1365,ActiveConsumptiveDiversions!$C$4:$G$3002,5,0),"")</f>
        <v>3200-002-IRR-IM</v>
      </c>
      <c r="G1365" s="33" t="str">
        <f>IFERROR(VLOOKUP(E1365,ActiveConsumptiveDiversions!$A$4:$G$3003,7,0),"")</f>
        <v/>
      </c>
    </row>
    <row r="1366" spans="5:7" x14ac:dyDescent="0.25">
      <c r="E1366" s="4">
        <v>1354</v>
      </c>
      <c r="F1366" s="4" t="str">
        <f>IFERROR(VLOOKUP(E1366,ActiveConsumptiveDiversions!$C$4:$G$3002,5,0),"")</f>
        <v>3200-001-IRR-IM</v>
      </c>
      <c r="G1366" s="33" t="str">
        <f>IFERROR(VLOOKUP(E1366,ActiveConsumptiveDiversions!$A$4:$G$3003,7,0),"")</f>
        <v/>
      </c>
    </row>
    <row r="1367" spans="5:7" x14ac:dyDescent="0.25">
      <c r="E1367" s="4">
        <v>1355</v>
      </c>
      <c r="F1367" s="4" t="str">
        <f>IFERROR(VLOOKUP(E1367,ActiveConsumptiveDiversions!$C$4:$G$3002,5,0),"")</f>
        <v>4204-006-AGR-RI</v>
      </c>
      <c r="G1367" s="33" t="str">
        <f>IFERROR(VLOOKUP(E1367,ActiveConsumptiveDiversions!$A$4:$G$3003,7,0),"")</f>
        <v/>
      </c>
    </row>
    <row r="1368" spans="5:7" x14ac:dyDescent="0.25">
      <c r="E1368" s="4">
        <v>1356</v>
      </c>
      <c r="F1368" s="4" t="str">
        <f>IFERROR(VLOOKUP(E1368,ActiveConsumptiveDiversions!$C$4:$G$3002,5,0),"")</f>
        <v>5200-066-PWS-GR</v>
      </c>
      <c r="G1368" s="33" t="str">
        <f>IFERROR(VLOOKUP(E1368,ActiveConsumptiveDiversions!$A$4:$G$3003,7,0),"")</f>
        <v/>
      </c>
    </row>
    <row r="1369" spans="5:7" x14ac:dyDescent="0.25">
      <c r="E1369" s="4">
        <v>1357</v>
      </c>
      <c r="F1369" s="4" t="str">
        <f>IFERROR(VLOOKUP(E1369,ActiveConsumptiveDiversions!$C$4:$G$3002,5,0),"")</f>
        <v>5200-065-PWS-GR</v>
      </c>
      <c r="G1369" s="33" t="str">
        <f>IFERROR(VLOOKUP(E1369,ActiveConsumptiveDiversions!$A$4:$G$3003,7,0),"")</f>
        <v/>
      </c>
    </row>
    <row r="1370" spans="5:7" x14ac:dyDescent="0.25">
      <c r="E1370" s="4">
        <v>1358</v>
      </c>
      <c r="F1370" s="4" t="str">
        <f>IFERROR(VLOOKUP(E1370,ActiveConsumptiveDiversions!$C$4:$G$3002,5,0),"")</f>
        <v>5110-013-PWS-IM</v>
      </c>
      <c r="G1370" s="33" t="str">
        <f>IFERROR(VLOOKUP(E1370,ActiveConsumptiveDiversions!$A$4:$G$3003,7,0),"")</f>
        <v/>
      </c>
    </row>
    <row r="1371" spans="5:7" x14ac:dyDescent="0.25">
      <c r="E1371" s="4">
        <v>1359</v>
      </c>
      <c r="F1371" s="4" t="str">
        <f>IFERROR(VLOOKUP(E1371,ActiveConsumptiveDiversions!$C$4:$G$3002,5,0),"")</f>
        <v>4004-008-AGR-IM</v>
      </c>
      <c r="G1371" s="33" t="str">
        <f>IFERROR(VLOOKUP(E1371,ActiveConsumptiveDiversions!$A$4:$G$3003,7,0),"")</f>
        <v/>
      </c>
    </row>
    <row r="1372" spans="5:7" x14ac:dyDescent="0.25">
      <c r="E1372" s="4">
        <v>1360</v>
      </c>
      <c r="F1372" s="4" t="str">
        <f>IFERROR(VLOOKUP(E1372,ActiveConsumptiveDiversions!$C$4:$G$3002,5,0),"")</f>
        <v>4004-006-AGR-IM</v>
      </c>
      <c r="G1372" s="33" t="str">
        <f>IFERROR(VLOOKUP(E1372,ActiveConsumptiveDiversions!$A$4:$G$3003,7,0),"")</f>
        <v/>
      </c>
    </row>
    <row r="1373" spans="5:7" x14ac:dyDescent="0.25">
      <c r="E1373" s="4">
        <v>1361</v>
      </c>
      <c r="F1373" s="4" t="str">
        <f>IFERROR(VLOOKUP(E1373,ActiveConsumptiveDiversions!$C$4:$G$3002,5,0),"")</f>
        <v>4312-003-IRR-IM</v>
      </c>
      <c r="G1373" s="33" t="str">
        <f>IFERROR(VLOOKUP(E1373,ActiveConsumptiveDiversions!$A$4:$G$3003,7,0),"")</f>
        <v/>
      </c>
    </row>
    <row r="1374" spans="5:7" x14ac:dyDescent="0.25">
      <c r="E1374" s="4">
        <v>1362</v>
      </c>
      <c r="F1374" s="4" t="str">
        <f>IFERROR(VLOOKUP(E1374,ActiveConsumptiveDiversions!$C$4:$G$3002,5,0),"")</f>
        <v>4312-002-IRR-IM</v>
      </c>
      <c r="G1374" s="33" t="str">
        <f>IFERROR(VLOOKUP(E1374,ActiveConsumptiveDiversions!$A$4:$G$3003,7,0),"")</f>
        <v/>
      </c>
    </row>
    <row r="1375" spans="5:7" x14ac:dyDescent="0.25">
      <c r="E1375" s="4">
        <v>1363</v>
      </c>
      <c r="F1375" s="4" t="str">
        <f>IFERROR(VLOOKUP(E1375,ActiveConsumptiveDiversions!$C$4:$G$3002,5,0),"")</f>
        <v>7402-007-IRR-IM</v>
      </c>
      <c r="G1375" s="33" t="str">
        <f>IFERROR(VLOOKUP(E1375,ActiveConsumptiveDiversions!$A$4:$G$3003,7,0),"")</f>
        <v/>
      </c>
    </row>
    <row r="1376" spans="5:7" x14ac:dyDescent="0.25">
      <c r="E1376" s="4">
        <v>1364</v>
      </c>
      <c r="F1376" s="4" t="str">
        <f>IFERROR(VLOOKUP(E1376,ActiveConsumptiveDiversions!$C$4:$G$3002,5,0),"")</f>
        <v>7402-001-IRR-RI</v>
      </c>
      <c r="G1376" s="33" t="str">
        <f>IFERROR(VLOOKUP(E1376,ActiveConsumptiveDiversions!$A$4:$G$3003,7,0),"")</f>
        <v/>
      </c>
    </row>
    <row r="1377" spans="5:7" x14ac:dyDescent="0.25">
      <c r="E1377" s="4">
        <v>1365</v>
      </c>
      <c r="F1377" s="4" t="str">
        <f>IFERROR(VLOOKUP(E1377,ActiveConsumptiveDiversions!$C$4:$G$3002,5,0),"")</f>
        <v>4101-007-IRR-RI</v>
      </c>
      <c r="G1377" s="33" t="str">
        <f>IFERROR(VLOOKUP(E1377,ActiveConsumptiveDiversions!$A$4:$G$3003,7,0),"")</f>
        <v/>
      </c>
    </row>
    <row r="1378" spans="5:7" x14ac:dyDescent="0.25">
      <c r="E1378" s="4">
        <v>1366</v>
      </c>
      <c r="F1378" s="4" t="str">
        <f>IFERROR(VLOOKUP(E1378,ActiveConsumptiveDiversions!$C$4:$G$3002,5,0),"")</f>
        <v>3708-001-AGR-RI</v>
      </c>
      <c r="G1378" s="33" t="str">
        <f>IFERROR(VLOOKUP(E1378,ActiveConsumptiveDiversions!$A$4:$G$3003,7,0),"")</f>
        <v/>
      </c>
    </row>
    <row r="1379" spans="5:7" x14ac:dyDescent="0.25">
      <c r="E1379" s="4">
        <v>1367</v>
      </c>
      <c r="F1379" s="4" t="str">
        <f>IFERROR(VLOOKUP(E1379,ActiveConsumptiveDiversions!$C$4:$G$3002,5,0),"")</f>
        <v>6604-007-IND-GR</v>
      </c>
      <c r="G1379" s="33" t="str">
        <f>IFERROR(VLOOKUP(E1379,ActiveConsumptiveDiversions!$A$4:$G$3003,7,0),"")</f>
        <v/>
      </c>
    </row>
    <row r="1380" spans="5:7" x14ac:dyDescent="0.25">
      <c r="E1380" s="4">
        <v>1368</v>
      </c>
      <c r="F1380" s="4" t="str">
        <f>IFERROR(VLOOKUP(E1380,ActiveConsumptiveDiversions!$C$4:$G$3002,5,0),"")</f>
        <v>5206-012-IND-GR</v>
      </c>
      <c r="G1380" s="33" t="str">
        <f>IFERROR(VLOOKUP(E1380,ActiveConsumptiveDiversions!$A$4:$G$3003,7,0),"")</f>
        <v/>
      </c>
    </row>
    <row r="1381" spans="5:7" x14ac:dyDescent="0.25">
      <c r="E1381" s="4">
        <v>1369</v>
      </c>
      <c r="F1381" s="4" t="str">
        <f>IFERROR(VLOOKUP(E1381,ActiveConsumptiveDiversions!$C$4:$G$3002,5,0),"")</f>
        <v>4300-007-AGR-RI</v>
      </c>
      <c r="G1381" s="33" t="str">
        <f>IFERROR(VLOOKUP(E1381,ActiveConsumptiveDiversions!$A$4:$G$3003,7,0),"")</f>
        <v/>
      </c>
    </row>
    <row r="1382" spans="5:7" x14ac:dyDescent="0.25">
      <c r="E1382" s="4">
        <v>1370</v>
      </c>
      <c r="F1382" s="4" t="str">
        <f>IFERROR(VLOOKUP(E1382,ActiveConsumptiveDiversions!$C$4:$G$3002,5,0),"")</f>
        <v>6912-013-IRR-IM</v>
      </c>
      <c r="G1382" s="33" t="str">
        <f>IFERROR(VLOOKUP(E1382,ActiveConsumptiveDiversions!$A$4:$G$3003,7,0),"")</f>
        <v/>
      </c>
    </row>
    <row r="1383" spans="5:7" x14ac:dyDescent="0.25">
      <c r="E1383" s="4">
        <v>1371</v>
      </c>
      <c r="F1383" s="4" t="str">
        <f>IFERROR(VLOOKUP(E1383,ActiveConsumptiveDiversions!$C$4:$G$3002,5,0),"")</f>
        <v>6802-004-PWS-GR</v>
      </c>
      <c r="G1383" s="33" t="str">
        <f>IFERROR(VLOOKUP(E1383,ActiveConsumptiveDiversions!$A$4:$G$3003,7,0),"")</f>
        <v/>
      </c>
    </row>
    <row r="1384" spans="5:7" x14ac:dyDescent="0.25">
      <c r="E1384" s="4">
        <v>1372</v>
      </c>
      <c r="F1384" s="4" t="str">
        <f>IFERROR(VLOOKUP(E1384,ActiveConsumptiveDiversions!$C$4:$G$3002,5,0),"")</f>
        <v>6912-011-IRR-IM</v>
      </c>
      <c r="G1384" s="33" t="str">
        <f>IFERROR(VLOOKUP(E1384,ActiveConsumptiveDiversions!$A$4:$G$3003,7,0),"")</f>
        <v/>
      </c>
    </row>
    <row r="1385" spans="5:7" x14ac:dyDescent="0.25">
      <c r="E1385" s="4">
        <v>1373</v>
      </c>
      <c r="F1385" s="4" t="str">
        <f>IFERROR(VLOOKUP(E1385,ActiveConsumptiveDiversions!$C$4:$G$3002,5,0),"")</f>
        <v>6802-003-PWS-GR</v>
      </c>
      <c r="G1385" s="33" t="str">
        <f>IFERROR(VLOOKUP(E1385,ActiveConsumptiveDiversions!$A$4:$G$3003,7,0),"")</f>
        <v/>
      </c>
    </row>
    <row r="1386" spans="5:7" x14ac:dyDescent="0.25">
      <c r="E1386" s="4">
        <v>1374</v>
      </c>
      <c r="F1386" s="4" t="str">
        <f>IFERROR(VLOOKUP(E1386,ActiveConsumptiveDiversions!$C$4:$G$3002,5,0),"")</f>
        <v>6802-002-PWS-GR</v>
      </c>
      <c r="G1386" s="33" t="str">
        <f>IFERROR(VLOOKUP(E1386,ActiveConsumptiveDiversions!$A$4:$G$3003,7,0),"")</f>
        <v/>
      </c>
    </row>
    <row r="1387" spans="5:7" x14ac:dyDescent="0.25">
      <c r="E1387" s="4">
        <v>1375</v>
      </c>
      <c r="F1387" s="4" t="str">
        <f>IFERROR(VLOOKUP(E1387,ActiveConsumptiveDiversions!$C$4:$G$3002,5,0),"")</f>
        <v>6801-002-PWS-IM</v>
      </c>
      <c r="G1387" s="33" t="str">
        <f>IFERROR(VLOOKUP(E1387,ActiveConsumptiveDiversions!$A$4:$G$3003,7,0),"")</f>
        <v/>
      </c>
    </row>
    <row r="1388" spans="5:7" x14ac:dyDescent="0.25">
      <c r="E1388" s="4">
        <v>1376</v>
      </c>
      <c r="F1388" s="4" t="str">
        <f>IFERROR(VLOOKUP(E1388,ActiveConsumptiveDiversions!$C$4:$G$3002,5,0),"")</f>
        <v>6912-009-IRR-IM</v>
      </c>
      <c r="G1388" s="33" t="str">
        <f>IFERROR(VLOOKUP(E1388,ActiveConsumptiveDiversions!$A$4:$G$3003,7,0),"")</f>
        <v/>
      </c>
    </row>
    <row r="1389" spans="5:7" x14ac:dyDescent="0.25">
      <c r="E1389" s="4">
        <v>1377</v>
      </c>
      <c r="F1389" s="4" t="str">
        <f>IFERROR(VLOOKUP(E1389,ActiveConsumptiveDiversions!$C$4:$G$3002,5,0),"")</f>
        <v>6912-008-POT-GR</v>
      </c>
      <c r="G1389" s="33" t="str">
        <f>IFERROR(VLOOKUP(E1389,ActiveConsumptiveDiversions!$A$4:$G$3003,7,0),"")</f>
        <v/>
      </c>
    </row>
    <row r="1390" spans="5:7" x14ac:dyDescent="0.25">
      <c r="E1390" s="4">
        <v>1378</v>
      </c>
      <c r="F1390" s="4" t="str">
        <f>IFERROR(VLOOKUP(E1390,ActiveConsumptiveDiversions!$C$4:$G$3002,5,0),"")</f>
        <v>3207-005-PWS-TR</v>
      </c>
      <c r="G1390" s="33" t="str">
        <f>IFERROR(VLOOKUP(E1390,ActiveConsumptiveDiversions!$A$4:$G$3003,7,0),"")</f>
        <v/>
      </c>
    </row>
    <row r="1391" spans="5:7" x14ac:dyDescent="0.25">
      <c r="E1391" s="4">
        <v>1379</v>
      </c>
      <c r="F1391" s="4" t="str">
        <f>IFERROR(VLOOKUP(E1391,ActiveConsumptiveDiversions!$C$4:$G$3002,5,0),"")</f>
        <v>3100-002-PWS-TR</v>
      </c>
      <c r="G1391" s="33" t="str">
        <f>IFERROR(VLOOKUP(E1391,ActiveConsumptiveDiversions!$A$4:$G$3003,7,0),"")</f>
        <v/>
      </c>
    </row>
    <row r="1392" spans="5:7" x14ac:dyDescent="0.25">
      <c r="E1392" s="4">
        <v>1380</v>
      </c>
      <c r="F1392" s="4" t="str">
        <f>IFERROR(VLOOKUP(E1392,ActiveConsumptiveDiversions!$C$4:$G$3002,5,0),"")</f>
        <v>3207-004-PWS-GR</v>
      </c>
      <c r="G1392" s="33" t="str">
        <f>IFERROR(VLOOKUP(E1392,ActiveConsumptiveDiversions!$A$4:$G$3003,7,0),"")</f>
        <v/>
      </c>
    </row>
    <row r="1393" spans="5:7" x14ac:dyDescent="0.25">
      <c r="E1393" s="4">
        <v>1381</v>
      </c>
      <c r="F1393" s="4" t="str">
        <f>IFERROR(VLOOKUP(E1393,ActiveConsumptiveDiversions!$C$4:$G$3002,5,0),"")</f>
        <v>6910-003-PWS-IM</v>
      </c>
      <c r="G1393" s="33" t="str">
        <f>IFERROR(VLOOKUP(E1393,ActiveConsumptiveDiversions!$A$4:$G$3003,7,0),"")</f>
        <v/>
      </c>
    </row>
    <row r="1394" spans="5:7" x14ac:dyDescent="0.25">
      <c r="E1394" s="4">
        <v>1382</v>
      </c>
      <c r="F1394" s="4" t="str">
        <f>IFERROR(VLOOKUP(E1394,ActiveConsumptiveDiversions!$C$4:$G$3002,5,0),"")</f>
        <v>3207-003-PWS-GR</v>
      </c>
      <c r="G1394" s="33" t="str">
        <f>IFERROR(VLOOKUP(E1394,ActiveConsumptiveDiversions!$A$4:$G$3003,7,0),"")</f>
        <v/>
      </c>
    </row>
    <row r="1395" spans="5:7" x14ac:dyDescent="0.25">
      <c r="E1395" s="4">
        <v>1383</v>
      </c>
      <c r="F1395" s="4" t="str">
        <f>IFERROR(VLOOKUP(E1395,ActiveConsumptiveDiversions!$C$4:$G$3002,5,0),"")</f>
        <v>6912-002-PWS-TR</v>
      </c>
      <c r="G1395" s="33" t="str">
        <f>IFERROR(VLOOKUP(E1395,ActiveConsumptiveDiversions!$A$4:$G$3003,7,0),"")</f>
        <v/>
      </c>
    </row>
    <row r="1396" spans="5:7" x14ac:dyDescent="0.25">
      <c r="E1396" s="4">
        <v>1384</v>
      </c>
      <c r="F1396" s="4" t="str">
        <f>IFERROR(VLOOKUP(E1396,ActiveConsumptiveDiversions!$C$4:$G$3002,5,0),"")</f>
        <v>6700-001-PWS-IM</v>
      </c>
      <c r="G1396" s="33" t="str">
        <f>IFERROR(VLOOKUP(E1396,ActiveConsumptiveDiversions!$A$4:$G$3003,7,0),"")</f>
        <v/>
      </c>
    </row>
    <row r="1397" spans="5:7" x14ac:dyDescent="0.25">
      <c r="E1397" s="4">
        <v>1385</v>
      </c>
      <c r="F1397" s="4" t="str">
        <f>IFERROR(VLOOKUP(E1397,ActiveConsumptiveDiversions!$C$4:$G$3002,5,0),"")</f>
        <v>6910-002-PWS-IM</v>
      </c>
      <c r="G1397" s="33" t="str">
        <f>IFERROR(VLOOKUP(E1397,ActiveConsumptiveDiversions!$A$4:$G$3003,7,0),"")</f>
        <v/>
      </c>
    </row>
    <row r="1398" spans="5:7" x14ac:dyDescent="0.25">
      <c r="E1398" s="4">
        <v>1386</v>
      </c>
      <c r="F1398" s="4" t="str">
        <f>IFERROR(VLOOKUP(E1398,ActiveConsumptiveDiversions!$C$4:$G$3002,5,0),"")</f>
        <v>6910-001-PWS-IM</v>
      </c>
      <c r="G1398" s="33" t="str">
        <f>IFERROR(VLOOKUP(E1398,ActiveConsumptiveDiversions!$A$4:$G$3003,7,0),"")</f>
        <v/>
      </c>
    </row>
    <row r="1399" spans="5:7" x14ac:dyDescent="0.25">
      <c r="E1399" s="4">
        <v>1387</v>
      </c>
      <c r="F1399" s="4" t="str">
        <f>IFERROR(VLOOKUP(E1399,ActiveConsumptiveDiversions!$C$4:$G$3002,5,0),"")</f>
        <v>4000-027-POT-GR</v>
      </c>
      <c r="G1399" s="33" t="str">
        <f>IFERROR(VLOOKUP(E1399,ActiveConsumptiveDiversions!$A$4:$G$3003,7,0),"")</f>
        <v/>
      </c>
    </row>
    <row r="1400" spans="5:7" x14ac:dyDescent="0.25">
      <c r="E1400" s="4">
        <v>1388</v>
      </c>
      <c r="F1400" s="4" t="str">
        <f>IFERROR(VLOOKUP(E1400,ActiveConsumptiveDiversions!$C$4:$G$3002,5,0),"")</f>
        <v>6916-019-PWS-TR</v>
      </c>
      <c r="G1400" s="33" t="str">
        <f>IFERROR(VLOOKUP(E1400,ActiveConsumptiveDiversions!$A$4:$G$3003,7,0),"")</f>
        <v/>
      </c>
    </row>
    <row r="1401" spans="5:7" x14ac:dyDescent="0.25">
      <c r="E1401" s="4">
        <v>1389</v>
      </c>
      <c r="F1401" s="4" t="str">
        <f>IFERROR(VLOOKUP(E1401,ActiveConsumptiveDiversions!$C$4:$G$3002,5,0),"")</f>
        <v>6702-001-PWS-IM</v>
      </c>
      <c r="G1401" s="33" t="str">
        <f>IFERROR(VLOOKUP(E1401,ActiveConsumptiveDiversions!$A$4:$G$3003,7,0),"")</f>
        <v/>
      </c>
    </row>
    <row r="1402" spans="5:7" x14ac:dyDescent="0.25">
      <c r="E1402" s="4">
        <v>1390</v>
      </c>
      <c r="F1402" s="4" t="str">
        <f>IFERROR(VLOOKUP(E1402,ActiveConsumptiveDiversions!$C$4:$G$3002,5,0),"")</f>
        <v>4000-026-POT-GR</v>
      </c>
      <c r="G1402" s="33" t="str">
        <f>IFERROR(VLOOKUP(E1402,ActiveConsumptiveDiversions!$A$4:$G$3003,7,0),"")</f>
        <v/>
      </c>
    </row>
    <row r="1403" spans="5:7" x14ac:dyDescent="0.25">
      <c r="E1403" s="4">
        <v>1391</v>
      </c>
      <c r="F1403" s="4" t="str">
        <f>IFERROR(VLOOKUP(E1403,ActiveConsumptiveDiversions!$C$4:$G$3002,5,0),"")</f>
        <v>4000-025-POT-GR</v>
      </c>
      <c r="G1403" s="33" t="str">
        <f>IFERROR(VLOOKUP(E1403,ActiveConsumptiveDiversions!$A$4:$G$3003,7,0),"")</f>
        <v/>
      </c>
    </row>
    <row r="1404" spans="5:7" x14ac:dyDescent="0.25">
      <c r="E1404" s="4">
        <v>1392</v>
      </c>
      <c r="F1404" s="4" t="str">
        <f>IFERROR(VLOOKUP(E1404,ActiveConsumptiveDiversions!$C$4:$G$3002,5,0),"")</f>
        <v>4000-024-IND-RI</v>
      </c>
      <c r="G1404" s="33" t="str">
        <f>IFERROR(VLOOKUP(E1404,ActiveConsumptiveDiversions!$A$4:$G$3003,7,0),"")</f>
        <v/>
      </c>
    </row>
    <row r="1405" spans="5:7" x14ac:dyDescent="0.25">
      <c r="E1405" s="4">
        <v>1393</v>
      </c>
      <c r="F1405" s="4" t="str">
        <f>IFERROR(VLOOKUP(E1405,ActiveConsumptiveDiversions!$C$4:$G$3002,5,0),"")</f>
        <v>6916-003-IRR-IM</v>
      </c>
      <c r="G1405" s="33" t="str">
        <f>IFERROR(VLOOKUP(E1405,ActiveConsumptiveDiversions!$A$4:$G$3003,7,0),"")</f>
        <v/>
      </c>
    </row>
    <row r="1406" spans="5:7" x14ac:dyDescent="0.25">
      <c r="E1406" s="4">
        <v>1394</v>
      </c>
      <c r="F1406" s="4" t="str">
        <f>IFERROR(VLOOKUP(E1406,ActiveConsumptiveDiversions!$C$4:$G$3002,5,0),"")</f>
        <v>6916-002-IRR-RI</v>
      </c>
      <c r="G1406" s="33" t="str">
        <f>IFERROR(VLOOKUP(E1406,ActiveConsumptiveDiversions!$A$4:$G$3003,7,0),"")</f>
        <v/>
      </c>
    </row>
    <row r="1407" spans="5:7" x14ac:dyDescent="0.25">
      <c r="E1407" s="4">
        <v>1395</v>
      </c>
      <c r="F1407" s="4" t="str">
        <f>IFERROR(VLOOKUP(E1407,ActiveConsumptiveDiversions!$C$4:$G$3002,5,0),"")</f>
        <v>4404-015-IRR-IM</v>
      </c>
      <c r="G1407" s="33" t="str">
        <f>IFERROR(VLOOKUP(E1407,ActiveConsumptiveDiversions!$A$4:$G$3003,7,0),"")</f>
        <v/>
      </c>
    </row>
    <row r="1408" spans="5:7" x14ac:dyDescent="0.25">
      <c r="E1408" s="4">
        <v>1396</v>
      </c>
      <c r="F1408" s="4" t="str">
        <f>IFERROR(VLOOKUP(E1408,ActiveConsumptiveDiversions!$C$4:$G$3002,5,0),"")</f>
        <v>4404-014-IRR-RI</v>
      </c>
      <c r="G1408" s="33" t="str">
        <f>IFERROR(VLOOKUP(E1408,ActiveConsumptiveDiversions!$A$4:$G$3003,7,0),"")</f>
        <v/>
      </c>
    </row>
    <row r="1409" spans="5:7" x14ac:dyDescent="0.25">
      <c r="E1409" s="4">
        <v>1397</v>
      </c>
      <c r="F1409" s="4" t="str">
        <f>IFERROR(VLOOKUP(E1409,ActiveConsumptiveDiversions!$C$4:$G$3002,5,0),"")</f>
        <v>4300-097-PWS-GR</v>
      </c>
      <c r="G1409" s="33" t="str">
        <f>IFERROR(VLOOKUP(E1409,ActiveConsumptiveDiversions!$A$4:$G$3003,7,0),"")</f>
        <v/>
      </c>
    </row>
    <row r="1410" spans="5:7" x14ac:dyDescent="0.25">
      <c r="E1410" s="4">
        <v>1398</v>
      </c>
      <c r="F1410" s="4" t="str">
        <f>IFERROR(VLOOKUP(E1410,ActiveConsumptiveDiversions!$C$4:$G$3002,5,0),"")</f>
        <v>5000-030-PWR-GR</v>
      </c>
      <c r="G1410" s="33" t="str">
        <f>IFERROR(VLOOKUP(E1410,ActiveConsumptiveDiversions!$A$4:$G$3003,7,0),"")</f>
        <v/>
      </c>
    </row>
    <row r="1411" spans="5:7" x14ac:dyDescent="0.25">
      <c r="E1411" s="4">
        <v>1399</v>
      </c>
      <c r="F1411" s="4" t="str">
        <f>IFERROR(VLOOKUP(E1411,ActiveConsumptiveDiversions!$C$4:$G$3002,5,0),"")</f>
        <v>5000-029-PWR-GR</v>
      </c>
      <c r="G1411" s="33" t="str">
        <f>IFERROR(VLOOKUP(E1411,ActiveConsumptiveDiversions!$A$4:$G$3003,7,0),"")</f>
        <v/>
      </c>
    </row>
    <row r="1412" spans="5:7" x14ac:dyDescent="0.25">
      <c r="E1412" s="4">
        <v>1400</v>
      </c>
      <c r="F1412" s="4" t="str">
        <f>IFERROR(VLOOKUP(E1412,ActiveConsumptiveDiversions!$C$4:$G$3002,5,0),"")</f>
        <v>5000-028-PWR-GR</v>
      </c>
      <c r="G1412" s="33" t="str">
        <f>IFERROR(VLOOKUP(E1412,ActiveConsumptiveDiversions!$A$4:$G$3003,7,0),"")</f>
        <v/>
      </c>
    </row>
    <row r="1413" spans="5:7" x14ac:dyDescent="0.25">
      <c r="E1413" s="4">
        <v>1401</v>
      </c>
      <c r="F1413" s="4" t="str">
        <f>IFERROR(VLOOKUP(E1413,ActiveConsumptiveDiversions!$C$4:$G$3002,5,0),"")</f>
        <v>5000-027-PWR-GR</v>
      </c>
      <c r="G1413" s="33" t="str">
        <f>IFERROR(VLOOKUP(E1413,ActiveConsumptiveDiversions!$A$4:$G$3003,7,0),"")</f>
        <v/>
      </c>
    </row>
    <row r="1414" spans="5:7" x14ac:dyDescent="0.25">
      <c r="E1414" s="4">
        <v>1402</v>
      </c>
      <c r="F1414" s="4" t="str">
        <f>IFERROR(VLOOKUP(E1414,ActiveConsumptiveDiversions!$C$4:$G$3002,5,0),"")</f>
        <v>5000-026-PWR-GR</v>
      </c>
      <c r="G1414" s="33" t="str">
        <f>IFERROR(VLOOKUP(E1414,ActiveConsumptiveDiversions!$A$4:$G$3003,7,0),"")</f>
        <v/>
      </c>
    </row>
    <row r="1415" spans="5:7" x14ac:dyDescent="0.25">
      <c r="E1415" s="4">
        <v>1403</v>
      </c>
      <c r="F1415" s="4" t="str">
        <f>IFERROR(VLOOKUP(E1415,ActiveConsumptiveDiversions!$C$4:$G$3002,5,0),"")</f>
        <v>5000-025-PWR-GR</v>
      </c>
      <c r="G1415" s="33" t="str">
        <f>IFERROR(VLOOKUP(E1415,ActiveConsumptiveDiversions!$A$4:$G$3003,7,0),"")</f>
        <v/>
      </c>
    </row>
    <row r="1416" spans="5:7" x14ac:dyDescent="0.25">
      <c r="E1416" s="4">
        <v>1404</v>
      </c>
      <c r="F1416" s="4" t="str">
        <f>IFERROR(VLOOKUP(E1416,ActiveConsumptiveDiversions!$C$4:$G$3002,5,0),"")</f>
        <v>4707-014-IRR-IM</v>
      </c>
      <c r="G1416" s="33" t="str">
        <f>IFERROR(VLOOKUP(E1416,ActiveConsumptiveDiversions!$A$4:$G$3003,7,0),"")</f>
        <v/>
      </c>
    </row>
    <row r="1417" spans="5:7" x14ac:dyDescent="0.25">
      <c r="E1417" s="4">
        <v>1405</v>
      </c>
      <c r="F1417" s="4" t="str">
        <f>IFERROR(VLOOKUP(E1417,ActiveConsumptiveDiversions!$C$4:$G$3002,5,0),"")</f>
        <v>4601-009-AGR-GR</v>
      </c>
      <c r="G1417" s="33" t="str">
        <f>IFERROR(VLOOKUP(E1417,ActiveConsumptiveDiversions!$A$4:$G$3003,7,0),"")</f>
        <v/>
      </c>
    </row>
    <row r="1418" spans="5:7" x14ac:dyDescent="0.25">
      <c r="E1418" s="4">
        <v>1406</v>
      </c>
      <c r="F1418" s="4" t="str">
        <f>IFERROR(VLOOKUP(E1418,ActiveConsumptiveDiversions!$C$4:$G$3002,5,0),"")</f>
        <v>4601-008-AGR-GR</v>
      </c>
      <c r="G1418" s="33" t="str">
        <f>IFERROR(VLOOKUP(E1418,ActiveConsumptiveDiversions!$A$4:$G$3003,7,0),"")</f>
        <v/>
      </c>
    </row>
    <row r="1419" spans="5:7" x14ac:dyDescent="0.25">
      <c r="E1419" s="4">
        <v>1407</v>
      </c>
      <c r="F1419" s="4" t="str">
        <f>IFERROR(VLOOKUP(E1419,ActiveConsumptiveDiversions!$C$4:$G$3002,5,0),"")</f>
        <v>4320-004-AGR-GR</v>
      </c>
      <c r="G1419" s="33" t="str">
        <f>IFERROR(VLOOKUP(E1419,ActiveConsumptiveDiversions!$A$4:$G$3003,7,0),"")</f>
        <v/>
      </c>
    </row>
    <row r="1420" spans="5:7" x14ac:dyDescent="0.25">
      <c r="E1420" s="4">
        <v>1408</v>
      </c>
      <c r="F1420" s="4" t="str">
        <f>IFERROR(VLOOKUP(E1420,ActiveConsumptiveDiversions!$C$4:$G$3002,5,0),"")</f>
        <v>5106-003-AGR-IM</v>
      </c>
      <c r="G1420" s="33" t="str">
        <f>IFERROR(VLOOKUP(E1420,ActiveConsumptiveDiversions!$A$4:$G$3003,7,0),"")</f>
        <v/>
      </c>
    </row>
    <row r="1421" spans="5:7" x14ac:dyDescent="0.25">
      <c r="E1421" s="4">
        <v>1409</v>
      </c>
      <c r="F1421" s="4" t="str">
        <f>IFERROR(VLOOKUP(E1421,ActiveConsumptiveDiversions!$C$4:$G$3002,5,0),"")</f>
        <v>5106-002-AGR-IM</v>
      </c>
      <c r="G1421" s="33" t="str">
        <f>IFERROR(VLOOKUP(E1421,ActiveConsumptiveDiversions!$A$4:$G$3003,7,0),"")</f>
        <v/>
      </c>
    </row>
    <row r="1422" spans="5:7" x14ac:dyDescent="0.25">
      <c r="E1422" s="4">
        <v>1410</v>
      </c>
      <c r="F1422" s="4" t="str">
        <f>IFERROR(VLOOKUP(E1422,ActiveConsumptiveDiversions!$C$4:$G$3002,5,0),"")</f>
        <v>4300-090-PWS-GR</v>
      </c>
      <c r="G1422" s="33" t="str">
        <f>IFERROR(VLOOKUP(E1422,ActiveConsumptiveDiversions!$A$4:$G$3003,7,0),"")</f>
        <v/>
      </c>
    </row>
    <row r="1423" spans="5:7" x14ac:dyDescent="0.25">
      <c r="E1423" s="4">
        <v>1411</v>
      </c>
      <c r="F1423" s="4" t="str">
        <f>IFERROR(VLOOKUP(E1423,ActiveConsumptiveDiversions!$C$4:$G$3002,5,0),"")</f>
        <v>4300-089-PWS-GR</v>
      </c>
      <c r="G1423" s="33" t="str">
        <f>IFERROR(VLOOKUP(E1423,ActiveConsumptiveDiversions!$A$4:$G$3003,7,0),"")</f>
        <v/>
      </c>
    </row>
    <row r="1424" spans="5:7" x14ac:dyDescent="0.25">
      <c r="E1424" s="4">
        <v>1412</v>
      </c>
      <c r="F1424" s="4" t="str">
        <f>IFERROR(VLOOKUP(E1424,ActiveConsumptiveDiversions!$C$4:$G$3002,5,0),"")</f>
        <v>4300-029-PWS-GR</v>
      </c>
      <c r="G1424" s="33" t="str">
        <f>IFERROR(VLOOKUP(E1424,ActiveConsumptiveDiversions!$A$4:$G$3003,7,0),"")</f>
        <v/>
      </c>
    </row>
    <row r="1425" spans="5:7" x14ac:dyDescent="0.25">
      <c r="E1425" s="4">
        <v>1413</v>
      </c>
      <c r="F1425" s="4" t="str">
        <f>IFERROR(VLOOKUP(E1425,ActiveConsumptiveDiversions!$C$4:$G$3002,5,0),"")</f>
        <v>4300-028-PWS-GR</v>
      </c>
      <c r="G1425" s="33" t="str">
        <f>IFERROR(VLOOKUP(E1425,ActiveConsumptiveDiversions!$A$4:$G$3003,7,0),"")</f>
        <v/>
      </c>
    </row>
    <row r="1426" spans="5:7" x14ac:dyDescent="0.25">
      <c r="E1426" s="4">
        <v>1414</v>
      </c>
      <c r="F1426" s="4" t="str">
        <f>IFERROR(VLOOKUP(E1426,ActiveConsumptiveDiversions!$C$4:$G$3002,5,0),"")</f>
        <v>5106-001-AGR-IM</v>
      </c>
      <c r="G1426" s="33" t="str">
        <f>IFERROR(VLOOKUP(E1426,ActiveConsumptiveDiversions!$A$4:$G$3003,7,0),"")</f>
        <v/>
      </c>
    </row>
    <row r="1427" spans="5:7" x14ac:dyDescent="0.25">
      <c r="E1427" s="4">
        <v>1415</v>
      </c>
      <c r="F1427" s="4" t="str">
        <f>IFERROR(VLOOKUP(E1427,ActiveConsumptiveDiversions!$C$4:$G$3002,5,0),"")</f>
        <v>4500-036-IND-GR</v>
      </c>
      <c r="G1427" s="33" t="str">
        <f>IFERROR(VLOOKUP(E1427,ActiveConsumptiveDiversions!$A$4:$G$3003,7,0),"")</f>
        <v/>
      </c>
    </row>
    <row r="1428" spans="5:7" x14ac:dyDescent="0.25">
      <c r="E1428" s="4">
        <v>1416</v>
      </c>
      <c r="F1428" s="4" t="str">
        <f>IFERROR(VLOOKUP(E1428,ActiveConsumptiveDiversions!$C$4:$G$3002,5,0),"")</f>
        <v>7407-010-IRR-GR</v>
      </c>
      <c r="G1428" s="33" t="str">
        <f>IFERROR(VLOOKUP(E1428,ActiveConsumptiveDiversions!$A$4:$G$3003,7,0),"")</f>
        <v/>
      </c>
    </row>
    <row r="1429" spans="5:7" x14ac:dyDescent="0.25">
      <c r="E1429" s="4">
        <v>1417</v>
      </c>
      <c r="F1429" s="4" t="str">
        <f>IFERROR(VLOOKUP(E1429,ActiveConsumptiveDiversions!$C$4:$G$3002,5,0),"")</f>
        <v>7407-001-IRR-IM</v>
      </c>
      <c r="G1429" s="33" t="str">
        <f>IFERROR(VLOOKUP(E1429,ActiveConsumptiveDiversions!$A$4:$G$3003,7,0),"")</f>
        <v/>
      </c>
    </row>
    <row r="1430" spans="5:7" x14ac:dyDescent="0.25">
      <c r="E1430" s="4">
        <v>1418</v>
      </c>
      <c r="F1430" s="4" t="str">
        <f>IFERROR(VLOOKUP(E1430,ActiveConsumptiveDiversions!$C$4:$G$3002,5,0),"")</f>
        <v>6902-003-PWS-IM</v>
      </c>
      <c r="G1430" s="33" t="str">
        <f>IFERROR(VLOOKUP(E1430,ActiveConsumptiveDiversions!$A$4:$G$3003,7,0),"")</f>
        <v/>
      </c>
    </row>
    <row r="1431" spans="5:7" x14ac:dyDescent="0.25">
      <c r="E1431" s="4">
        <v>1419</v>
      </c>
      <c r="F1431" s="4" t="str">
        <f>IFERROR(VLOOKUP(E1431,ActiveConsumptiveDiversions!$C$4:$G$3002,5,0),"")</f>
        <v>6902-002-PWS-IM</v>
      </c>
      <c r="G1431" s="33" t="str">
        <f>IFERROR(VLOOKUP(E1431,ActiveConsumptiveDiversions!$A$4:$G$3003,7,0),"")</f>
        <v/>
      </c>
    </row>
    <row r="1432" spans="5:7" x14ac:dyDescent="0.25">
      <c r="E1432" s="4">
        <v>1420</v>
      </c>
      <c r="F1432" s="4" t="str">
        <f>IFERROR(VLOOKUP(E1432,ActiveConsumptiveDiversions!$C$4:$G$3002,5,0),"")</f>
        <v>4401-002-IRR-IM</v>
      </c>
      <c r="G1432" s="33" t="str">
        <f>IFERROR(VLOOKUP(E1432,ActiveConsumptiveDiversions!$A$4:$G$3003,7,0),"")</f>
        <v/>
      </c>
    </row>
    <row r="1433" spans="5:7" x14ac:dyDescent="0.25">
      <c r="E1433" s="4">
        <v>1421</v>
      </c>
      <c r="F1433" s="4" t="str">
        <f>IFERROR(VLOOKUP(E1433,ActiveConsumptiveDiversions!$C$4:$G$3002,5,0),"")</f>
        <v>4300-092-IRR-IM</v>
      </c>
      <c r="G1433" s="33" t="str">
        <f>IFERROR(VLOOKUP(E1433,ActiveConsumptiveDiversions!$A$4:$G$3003,7,0),"")</f>
        <v/>
      </c>
    </row>
    <row r="1434" spans="5:7" x14ac:dyDescent="0.25">
      <c r="E1434" s="4">
        <v>1422</v>
      </c>
      <c r="F1434" s="4" t="str">
        <f>IFERROR(VLOOKUP(E1434,ActiveConsumptiveDiversions!$C$4:$G$3002,5,0),"")</f>
        <v>4300-086-IRR-RI</v>
      </c>
      <c r="G1434" s="33" t="str">
        <f>IFERROR(VLOOKUP(E1434,ActiveConsumptiveDiversions!$A$4:$G$3003,7,0),"")</f>
        <v/>
      </c>
    </row>
    <row r="1435" spans="5:7" x14ac:dyDescent="0.25">
      <c r="E1435" s="4">
        <v>1423</v>
      </c>
      <c r="F1435" s="4" t="str">
        <f>IFERROR(VLOOKUP(E1435,ActiveConsumptiveDiversions!$C$4:$G$3002,5,0),"")</f>
        <v>6903-001-PWS-IM</v>
      </c>
      <c r="G1435" s="33" t="str">
        <f>IFERROR(VLOOKUP(E1435,ActiveConsumptiveDiversions!$A$4:$G$3003,7,0),"")</f>
        <v/>
      </c>
    </row>
    <row r="1436" spans="5:7" x14ac:dyDescent="0.25">
      <c r="E1436" s="4">
        <v>1424</v>
      </c>
      <c r="F1436" s="4" t="str">
        <f>IFERROR(VLOOKUP(E1436,ActiveConsumptiveDiversions!$C$4:$G$3002,5,0),"")</f>
        <v>4401-001-IRR-IM</v>
      </c>
      <c r="G1436" s="33" t="str">
        <f>IFERROR(VLOOKUP(E1436,ActiveConsumptiveDiversions!$A$4:$G$3003,7,0),"")</f>
        <v/>
      </c>
    </row>
    <row r="1437" spans="5:7" x14ac:dyDescent="0.25">
      <c r="E1437" s="4">
        <v>1425</v>
      </c>
      <c r="F1437" s="4" t="str">
        <f>IFERROR(VLOOKUP(E1437,ActiveConsumptiveDiversions!$C$4:$G$3002,5,0),"")</f>
        <v>5202-003-PWS-IM</v>
      </c>
      <c r="G1437" s="33" t="str">
        <f>IFERROR(VLOOKUP(E1437,ActiveConsumptiveDiversions!$A$4:$G$3003,7,0),"")</f>
        <v/>
      </c>
    </row>
    <row r="1438" spans="5:7" x14ac:dyDescent="0.25">
      <c r="E1438" s="4">
        <v>1426</v>
      </c>
      <c r="F1438" s="4" t="str">
        <f>IFERROR(VLOOKUP(E1438,ActiveConsumptiveDiversions!$C$4:$G$3002,5,0),"")</f>
        <v>5202-002-PWS-IM</v>
      </c>
      <c r="G1438" s="33" t="str">
        <f>IFERROR(VLOOKUP(E1438,ActiveConsumptiveDiversions!$A$4:$G$3003,7,0),"")</f>
        <v/>
      </c>
    </row>
    <row r="1439" spans="5:7" x14ac:dyDescent="0.25">
      <c r="E1439" s="4">
        <v>1427</v>
      </c>
      <c r="F1439" s="4" t="str">
        <f>IFERROR(VLOOKUP(E1439,ActiveConsumptiveDiversions!$C$4:$G$3002,5,0),"")</f>
        <v>5202-001-PWS-RI</v>
      </c>
      <c r="G1439" s="33" t="str">
        <f>IFERROR(VLOOKUP(E1439,ActiveConsumptiveDiversions!$A$4:$G$3003,7,0),"")</f>
        <v/>
      </c>
    </row>
    <row r="1440" spans="5:7" x14ac:dyDescent="0.25">
      <c r="E1440" s="4">
        <v>1428</v>
      </c>
      <c r="F1440" s="4" t="str">
        <f>IFERROR(VLOOKUP(E1440,ActiveConsumptiveDiversions!$C$4:$G$3002,5,0),"")</f>
        <v>3000-010-PWS-GR</v>
      </c>
      <c r="G1440" s="33" t="str">
        <f>IFERROR(VLOOKUP(E1440,ActiveConsumptiveDiversions!$A$4:$G$3003,7,0),"")</f>
        <v/>
      </c>
    </row>
    <row r="1441" spans="5:7" x14ac:dyDescent="0.25">
      <c r="E1441" s="4">
        <v>1429</v>
      </c>
      <c r="F1441" s="4" t="str">
        <f>IFERROR(VLOOKUP(E1441,ActiveConsumptiveDiversions!$C$4:$G$3002,5,0),"")</f>
        <v>5200-076-PWS-GR</v>
      </c>
      <c r="G1441" s="33" t="str">
        <f>IFERROR(VLOOKUP(E1441,ActiveConsumptiveDiversions!$A$4:$G$3003,7,0),"")</f>
        <v/>
      </c>
    </row>
    <row r="1442" spans="5:7" x14ac:dyDescent="0.25">
      <c r="E1442" s="4">
        <v>1430</v>
      </c>
      <c r="F1442" s="4" t="str">
        <f>IFERROR(VLOOKUP(E1442,ActiveConsumptiveDiversions!$C$4:$G$3002,5,0),"")</f>
        <v>5200-043-PWS-GR</v>
      </c>
      <c r="G1442" s="33" t="str">
        <f>IFERROR(VLOOKUP(E1442,ActiveConsumptiveDiversions!$A$4:$G$3003,7,0),"")</f>
        <v/>
      </c>
    </row>
    <row r="1443" spans="5:7" x14ac:dyDescent="0.25">
      <c r="E1443" s="4">
        <v>1431</v>
      </c>
      <c r="F1443" s="4" t="str">
        <f>IFERROR(VLOOKUP(E1443,ActiveConsumptiveDiversions!$C$4:$G$3002,5,0),"")</f>
        <v>1004-001-PWS-GR</v>
      </c>
      <c r="G1443" s="33" t="str">
        <f>IFERROR(VLOOKUP(E1443,ActiveConsumptiveDiversions!$A$4:$G$3003,7,0),"")</f>
        <v/>
      </c>
    </row>
    <row r="1444" spans="5:7" x14ac:dyDescent="0.25">
      <c r="E1444" s="4">
        <v>1432</v>
      </c>
      <c r="F1444" s="4" t="str">
        <f>IFERROR(VLOOKUP(E1444,ActiveConsumptiveDiversions!$C$4:$G$3002,5,0),"")</f>
        <v>5200-042-PWS-GR</v>
      </c>
      <c r="G1444" s="33" t="str">
        <f>IFERROR(VLOOKUP(E1444,ActiveConsumptiveDiversions!$A$4:$G$3003,7,0),"")</f>
        <v/>
      </c>
    </row>
    <row r="1445" spans="5:7" x14ac:dyDescent="0.25">
      <c r="E1445" s="4">
        <v>1433</v>
      </c>
      <c r="F1445" s="4" t="str">
        <f>IFERROR(VLOOKUP(E1445,ActiveConsumptiveDiversions!$C$4:$G$3002,5,0),"")</f>
        <v>5200-041-PWS-GR</v>
      </c>
      <c r="G1445" s="33" t="str">
        <f>IFERROR(VLOOKUP(E1445,ActiveConsumptiveDiversions!$A$4:$G$3003,7,0),"")</f>
        <v/>
      </c>
    </row>
    <row r="1446" spans="5:7" x14ac:dyDescent="0.25">
      <c r="E1446" s="4">
        <v>1434</v>
      </c>
      <c r="F1446" s="4" t="str">
        <f>IFERROR(VLOOKUP(E1446,ActiveConsumptiveDiversions!$C$4:$G$3002,5,0),"")</f>
        <v>5200-040-PWS-GR</v>
      </c>
      <c r="G1446" s="33" t="str">
        <f>IFERROR(VLOOKUP(E1446,ActiveConsumptiveDiversions!$A$4:$G$3003,7,0),"")</f>
        <v/>
      </c>
    </row>
    <row r="1447" spans="5:7" x14ac:dyDescent="0.25">
      <c r="E1447" s="4">
        <v>1435</v>
      </c>
      <c r="F1447" s="4" t="str">
        <f>IFERROR(VLOOKUP(E1447,ActiveConsumptiveDiversions!$C$4:$G$3002,5,0),"")</f>
        <v>5302-003-PWS-GR</v>
      </c>
      <c r="G1447" s="33" t="str">
        <f>IFERROR(VLOOKUP(E1447,ActiveConsumptiveDiversions!$A$4:$G$3003,7,0),"")</f>
        <v/>
      </c>
    </row>
    <row r="1448" spans="5:7" x14ac:dyDescent="0.25">
      <c r="E1448" s="4">
        <v>1436</v>
      </c>
      <c r="F1448" s="4" t="str">
        <f>IFERROR(VLOOKUP(E1448,ActiveConsumptiveDiversions!$C$4:$G$3002,5,0),"")</f>
        <v>5302-002-PWS-GR</v>
      </c>
      <c r="G1448" s="33" t="str">
        <f>IFERROR(VLOOKUP(E1448,ActiveConsumptiveDiversions!$A$4:$G$3003,7,0),"")</f>
        <v/>
      </c>
    </row>
    <row r="1449" spans="5:7" x14ac:dyDescent="0.25">
      <c r="E1449" s="4">
        <v>1437</v>
      </c>
      <c r="F1449" s="4" t="str">
        <f>IFERROR(VLOOKUP(E1449,ActiveConsumptiveDiversions!$C$4:$G$3002,5,0),"")</f>
        <v>5302-001-PWS-GR</v>
      </c>
      <c r="G1449" s="33" t="str">
        <f>IFERROR(VLOOKUP(E1449,ActiveConsumptiveDiversions!$A$4:$G$3003,7,0),"")</f>
        <v/>
      </c>
    </row>
    <row r="1450" spans="5:7" x14ac:dyDescent="0.25">
      <c r="E1450" s="4">
        <v>1438</v>
      </c>
      <c r="F1450" s="4" t="str">
        <f>IFERROR(VLOOKUP(E1450,ActiveConsumptiveDiversions!$C$4:$G$3002,5,0),"")</f>
        <v>6900-028-PWS-IM</v>
      </c>
      <c r="G1450" s="33" t="str">
        <f>IFERROR(VLOOKUP(E1450,ActiveConsumptiveDiversions!$A$4:$G$3003,7,0),"")</f>
        <v/>
      </c>
    </row>
    <row r="1451" spans="5:7" x14ac:dyDescent="0.25">
      <c r="E1451" s="4">
        <v>1439</v>
      </c>
      <c r="F1451" s="4" t="str">
        <f>IFERROR(VLOOKUP(E1451,ActiveConsumptiveDiversions!$C$4:$G$3002,5,0),"")</f>
        <v>6900-027-PWS-IM</v>
      </c>
      <c r="G1451" s="33" t="str">
        <f>IFERROR(VLOOKUP(E1451,ActiveConsumptiveDiversions!$A$4:$G$3003,7,0),"")</f>
        <v/>
      </c>
    </row>
    <row r="1452" spans="5:7" x14ac:dyDescent="0.25">
      <c r="E1452" s="4">
        <v>1440</v>
      </c>
      <c r="F1452" s="4" t="str">
        <f>IFERROR(VLOOKUP(E1452,ActiveConsumptiveDiversions!$C$4:$G$3002,5,0),"")</f>
        <v>5000-014-PWS-IM</v>
      </c>
      <c r="G1452" s="33" t="str">
        <f>IFERROR(VLOOKUP(E1452,ActiveConsumptiveDiversions!$A$4:$G$3003,7,0),"")</f>
        <v/>
      </c>
    </row>
    <row r="1453" spans="5:7" x14ac:dyDescent="0.25">
      <c r="E1453" s="4">
        <v>1441</v>
      </c>
      <c r="F1453" s="4" t="str">
        <f>IFERROR(VLOOKUP(E1453,ActiveConsumptiveDiversions!$C$4:$G$3002,5,0),"")</f>
        <v>5112-007-PWS-RI</v>
      </c>
      <c r="G1453" s="33" t="str">
        <f>IFERROR(VLOOKUP(E1453,ActiveConsumptiveDiversions!$A$4:$G$3003,7,0),"")</f>
        <v/>
      </c>
    </row>
    <row r="1454" spans="5:7" x14ac:dyDescent="0.25">
      <c r="E1454" s="4">
        <v>1442</v>
      </c>
      <c r="F1454" s="4" t="str">
        <f>IFERROR(VLOOKUP(E1454,ActiveConsumptiveDiversions!$C$4:$G$3002,5,0),"")</f>
        <v>5108-003-PWS-IM</v>
      </c>
      <c r="G1454" s="33" t="str">
        <f>IFERROR(VLOOKUP(E1454,ActiveConsumptiveDiversions!$A$4:$G$3003,7,0),"")</f>
        <v/>
      </c>
    </row>
    <row r="1455" spans="5:7" x14ac:dyDescent="0.25">
      <c r="E1455" s="4">
        <v>1443</v>
      </c>
      <c r="F1455" s="4" t="str">
        <f>IFERROR(VLOOKUP(E1455,ActiveConsumptiveDiversions!$C$4:$G$3002,5,0),"")</f>
        <v>5112-005-PWS-IM</v>
      </c>
      <c r="G1455" s="33" t="str">
        <f>IFERROR(VLOOKUP(E1455,ActiveConsumptiveDiversions!$A$4:$G$3003,7,0),"")</f>
        <v/>
      </c>
    </row>
    <row r="1456" spans="5:7" x14ac:dyDescent="0.25">
      <c r="E1456" s="4">
        <v>1444</v>
      </c>
      <c r="F1456" s="4" t="str">
        <f>IFERROR(VLOOKUP(E1456,ActiveConsumptiveDiversions!$C$4:$G$3002,5,0),"")</f>
        <v>5305-008-PWS-IM</v>
      </c>
      <c r="G1456" s="33" t="str">
        <f>IFERROR(VLOOKUP(E1456,ActiveConsumptiveDiversions!$A$4:$G$3003,7,0),"")</f>
        <v/>
      </c>
    </row>
    <row r="1457" spans="5:7" x14ac:dyDescent="0.25">
      <c r="E1457" s="4">
        <v>1445</v>
      </c>
      <c r="F1457" s="4" t="str">
        <f>IFERROR(VLOOKUP(E1457,ActiveConsumptiveDiversions!$C$4:$G$3002,5,0),"")</f>
        <v>5306-001-PWS-RI</v>
      </c>
      <c r="G1457" s="33" t="str">
        <f>IFERROR(VLOOKUP(E1457,ActiveConsumptiveDiversions!$A$4:$G$3003,7,0),"")</f>
        <v/>
      </c>
    </row>
    <row r="1458" spans="5:7" x14ac:dyDescent="0.25">
      <c r="E1458" s="4">
        <v>1446</v>
      </c>
      <c r="F1458" s="4" t="str">
        <f>IFERROR(VLOOKUP(E1458,ActiveConsumptiveDiversions!$C$4:$G$3002,5,0),"")</f>
        <v>5302-006-PWS-GR</v>
      </c>
      <c r="G1458" s="33" t="str">
        <f>IFERROR(VLOOKUP(E1458,ActiveConsumptiveDiversions!$A$4:$G$3003,7,0),"")</f>
        <v/>
      </c>
    </row>
    <row r="1459" spans="5:7" x14ac:dyDescent="0.25">
      <c r="E1459" s="4">
        <v>1447</v>
      </c>
      <c r="F1459" s="4" t="str">
        <f>IFERROR(VLOOKUP(E1459,ActiveConsumptiveDiversions!$C$4:$G$3002,5,0),"")</f>
        <v>5302-022-PWS-GR</v>
      </c>
      <c r="G1459" s="33" t="str">
        <f>IFERROR(VLOOKUP(E1459,ActiveConsumptiveDiversions!$A$4:$G$3003,7,0),"")</f>
        <v/>
      </c>
    </row>
    <row r="1460" spans="5:7" x14ac:dyDescent="0.25">
      <c r="E1460" s="4">
        <v>1448</v>
      </c>
      <c r="F1460" s="4" t="str">
        <f>IFERROR(VLOOKUP(E1460,ActiveConsumptiveDiversions!$C$4:$G$3002,5,0),"")</f>
        <v>5112-008-PWS-RI</v>
      </c>
      <c r="G1460" s="33" t="str">
        <f>IFERROR(VLOOKUP(E1460,ActiveConsumptiveDiversions!$A$4:$G$3003,7,0),"")</f>
        <v/>
      </c>
    </row>
    <row r="1461" spans="5:7" x14ac:dyDescent="0.25">
      <c r="E1461" s="4">
        <v>1449</v>
      </c>
      <c r="F1461" s="4" t="str">
        <f>IFERROR(VLOOKUP(E1461,ActiveConsumptiveDiversions!$C$4:$G$3002,5,0),"")</f>
        <v>5302-005-PWS-GR</v>
      </c>
      <c r="G1461" s="33" t="str">
        <f>IFERROR(VLOOKUP(E1461,ActiveConsumptiveDiversions!$A$4:$G$3003,7,0),"")</f>
        <v/>
      </c>
    </row>
    <row r="1462" spans="5:7" x14ac:dyDescent="0.25">
      <c r="E1462" s="4">
        <v>1450</v>
      </c>
      <c r="F1462" s="4" t="str">
        <f>IFERROR(VLOOKUP(E1462,ActiveConsumptiveDiversions!$C$4:$G$3002,5,0),"")</f>
        <v>5302-004-PWS-GR</v>
      </c>
      <c r="G1462" s="33" t="str">
        <f>IFERROR(VLOOKUP(E1462,ActiveConsumptiveDiversions!$A$4:$G$3003,7,0),"")</f>
        <v/>
      </c>
    </row>
    <row r="1463" spans="5:7" x14ac:dyDescent="0.25">
      <c r="E1463" s="4">
        <v>1451</v>
      </c>
      <c r="F1463" s="4" t="str">
        <f>IFERROR(VLOOKUP(E1463,ActiveConsumptiveDiversions!$C$4:$G$3002,5,0),"")</f>
        <v>4602-005-IRR-GR</v>
      </c>
      <c r="G1463" s="33" t="str">
        <f>IFERROR(VLOOKUP(E1463,ActiveConsumptiveDiversions!$A$4:$G$3003,7,0),"")</f>
        <v/>
      </c>
    </row>
    <row r="1464" spans="5:7" x14ac:dyDescent="0.25">
      <c r="E1464" s="4">
        <v>1452</v>
      </c>
      <c r="F1464" s="4" t="str">
        <f>IFERROR(VLOOKUP(E1464,ActiveConsumptiveDiversions!$C$4:$G$3002,5,0),"")</f>
        <v>DIV-201604462</v>
      </c>
      <c r="G1464" s="33" t="str">
        <f>IFERROR(VLOOKUP(E1464,ActiveConsumptiveDiversions!$A$4:$G$3003,7,0),"")</f>
        <v/>
      </c>
    </row>
    <row r="1465" spans="5:7" x14ac:dyDescent="0.25">
      <c r="E1465" s="4">
        <v>1453</v>
      </c>
      <c r="F1465" s="4" t="str">
        <f>IFERROR(VLOOKUP(E1465,ActiveConsumptiveDiversions!$C$4:$G$3002,5,0),"")</f>
        <v>7302-010-IRR-GR</v>
      </c>
      <c r="G1465" s="33" t="str">
        <f>IFERROR(VLOOKUP(E1465,ActiveConsumptiveDiversions!$A$4:$G$3003,7,0),"")</f>
        <v/>
      </c>
    </row>
    <row r="1466" spans="5:7" x14ac:dyDescent="0.25">
      <c r="E1466" s="4">
        <v>1454</v>
      </c>
      <c r="F1466" s="4" t="str">
        <f>IFERROR(VLOOKUP(E1466,ActiveConsumptiveDiversions!$C$4:$G$3002,5,0),"")</f>
        <v>7302-009-IRR-GR</v>
      </c>
      <c r="G1466" s="33" t="str">
        <f>IFERROR(VLOOKUP(E1466,ActiveConsumptiveDiversions!$A$4:$G$3003,7,0),"")</f>
        <v/>
      </c>
    </row>
    <row r="1467" spans="5:7" x14ac:dyDescent="0.25">
      <c r="E1467" s="4">
        <v>1455</v>
      </c>
      <c r="F1467" s="4" t="str">
        <f>IFERROR(VLOOKUP(E1467,ActiveConsumptiveDiversions!$C$4:$G$3002,5,0),"")</f>
        <v>7302-008-IRR-GR</v>
      </c>
      <c r="G1467" s="33" t="str">
        <f>IFERROR(VLOOKUP(E1467,ActiveConsumptiveDiversions!$A$4:$G$3003,7,0),"")</f>
        <v/>
      </c>
    </row>
    <row r="1468" spans="5:7" x14ac:dyDescent="0.25">
      <c r="E1468" s="4">
        <v>1456</v>
      </c>
      <c r="F1468" s="4" t="str">
        <f>IFERROR(VLOOKUP(E1468,ActiveConsumptiveDiversions!$C$4:$G$3002,5,0),"")</f>
        <v>7302-007-IRR-GR</v>
      </c>
      <c r="G1468" s="33" t="str">
        <f>IFERROR(VLOOKUP(E1468,ActiveConsumptiveDiversions!$A$4:$G$3003,7,0),"")</f>
        <v/>
      </c>
    </row>
    <row r="1469" spans="5:7" x14ac:dyDescent="0.25">
      <c r="E1469" s="4">
        <v>1457</v>
      </c>
      <c r="F1469" s="4" t="str">
        <f>IFERROR(VLOOKUP(E1469,ActiveConsumptiveDiversions!$C$4:$G$3002,5,0),"")</f>
        <v>7302-006-IRR-IM</v>
      </c>
      <c r="G1469" s="33" t="str">
        <f>IFERROR(VLOOKUP(E1469,ActiveConsumptiveDiversions!$A$4:$G$3003,7,0),"")</f>
        <v/>
      </c>
    </row>
    <row r="1470" spans="5:7" x14ac:dyDescent="0.25">
      <c r="E1470" s="4">
        <v>1458</v>
      </c>
      <c r="F1470" s="4" t="str">
        <f>IFERROR(VLOOKUP(E1470,ActiveConsumptiveDiversions!$C$4:$G$3002,5,0),"")</f>
        <v>4602-003-IRR-IM</v>
      </c>
      <c r="G1470" s="33" t="str">
        <f>IFERROR(VLOOKUP(E1470,ActiveConsumptiveDiversions!$A$4:$G$3003,7,0),"")</f>
        <v/>
      </c>
    </row>
    <row r="1471" spans="5:7" x14ac:dyDescent="0.25">
      <c r="E1471" s="4">
        <v>1459</v>
      </c>
      <c r="F1471" s="4" t="str">
        <f>IFERROR(VLOOKUP(E1471,ActiveConsumptiveDiversions!$C$4:$G$3002,5,0),"")</f>
        <v>7000-003-IRR-IM</v>
      </c>
      <c r="G1471" s="33" t="str">
        <f>IFERROR(VLOOKUP(E1471,ActiveConsumptiveDiversions!$A$4:$G$3003,7,0),"")</f>
        <v/>
      </c>
    </row>
    <row r="1472" spans="5:7" x14ac:dyDescent="0.25">
      <c r="E1472" s="4">
        <v>1460</v>
      </c>
      <c r="F1472" s="4" t="str">
        <f>IFERROR(VLOOKUP(E1472,ActiveConsumptiveDiversions!$C$4:$G$3002,5,0),"")</f>
        <v>5206-002-IND-GR</v>
      </c>
      <c r="G1472" s="33" t="str">
        <f>IFERROR(VLOOKUP(E1472,ActiveConsumptiveDiversions!$A$4:$G$3003,7,0),"")</f>
        <v/>
      </c>
    </row>
    <row r="1473" spans="5:7" x14ac:dyDescent="0.25">
      <c r="E1473" s="4">
        <v>1461</v>
      </c>
      <c r="F1473" s="4" t="str">
        <f>IFERROR(VLOOKUP(E1473,ActiveConsumptiveDiversions!$C$4:$G$3002,5,0),"")</f>
        <v>7000-005-IRR-GR</v>
      </c>
      <c r="G1473" s="33" t="str">
        <f>IFERROR(VLOOKUP(E1473,ActiveConsumptiveDiversions!$A$4:$G$3003,7,0),"")</f>
        <v/>
      </c>
    </row>
    <row r="1474" spans="5:7" x14ac:dyDescent="0.25">
      <c r="E1474" s="4">
        <v>1462</v>
      </c>
      <c r="F1474" s="4" t="str">
        <f>IFERROR(VLOOKUP(E1474,ActiveConsumptiveDiversions!$C$4:$G$3002,5,0),"")</f>
        <v>5303-002-PWS-IM</v>
      </c>
      <c r="G1474" s="33" t="str">
        <f>IFERROR(VLOOKUP(E1474,ActiveConsumptiveDiversions!$A$4:$G$3003,7,0),"")</f>
        <v/>
      </c>
    </row>
    <row r="1475" spans="5:7" x14ac:dyDescent="0.25">
      <c r="E1475" s="4">
        <v>1463</v>
      </c>
      <c r="F1475" s="4" t="str">
        <f>IFERROR(VLOOKUP(E1475,ActiveConsumptiveDiversions!$C$4:$G$3002,5,0),"")</f>
        <v>5111-001-PWS-IM</v>
      </c>
      <c r="G1475" s="33" t="str">
        <f>IFERROR(VLOOKUP(E1475,ActiveConsumptiveDiversions!$A$4:$G$3003,7,0),"")</f>
        <v/>
      </c>
    </row>
    <row r="1476" spans="5:7" x14ac:dyDescent="0.25">
      <c r="E1476" s="4">
        <v>1464</v>
      </c>
      <c r="F1476" s="4" t="str">
        <f>IFERROR(VLOOKUP(E1476,ActiveConsumptiveDiversions!$C$4:$G$3002,5,0),"")</f>
        <v>5108-001-PWS-RI</v>
      </c>
      <c r="G1476" s="33" t="str">
        <f>IFERROR(VLOOKUP(E1476,ActiveConsumptiveDiversions!$A$4:$G$3003,7,0),"")</f>
        <v/>
      </c>
    </row>
    <row r="1477" spans="5:7" x14ac:dyDescent="0.25">
      <c r="E1477" s="4">
        <v>1465</v>
      </c>
      <c r="F1477" s="4" t="str">
        <f>IFERROR(VLOOKUP(E1477,ActiveConsumptiveDiversions!$C$4:$G$3002,5,0),"")</f>
        <v>6023-004-AGR-RI</v>
      </c>
      <c r="G1477" s="33" t="str">
        <f>IFERROR(VLOOKUP(E1477,ActiveConsumptiveDiversions!$A$4:$G$3003,7,0),"")</f>
        <v/>
      </c>
    </row>
    <row r="1478" spans="5:7" x14ac:dyDescent="0.25">
      <c r="E1478" s="4">
        <v>1466</v>
      </c>
      <c r="F1478" s="4" t="str">
        <f>IFERROR(VLOOKUP(E1478,ActiveConsumptiveDiversions!$C$4:$G$3002,5,0),"")</f>
        <v>6000-042-PWS-GR</v>
      </c>
      <c r="G1478" s="33" t="str">
        <f>IFERROR(VLOOKUP(E1478,ActiveConsumptiveDiversions!$A$4:$G$3003,7,0),"")</f>
        <v/>
      </c>
    </row>
    <row r="1479" spans="5:7" x14ac:dyDescent="0.25">
      <c r="E1479" s="4">
        <v>1467</v>
      </c>
      <c r="F1479" s="4" t="str">
        <f>IFERROR(VLOOKUP(E1479,ActiveConsumptiveDiversions!$C$4:$G$3002,5,0),"")</f>
        <v>6000-041-PWS-GR</v>
      </c>
      <c r="G1479" s="33" t="str">
        <f>IFERROR(VLOOKUP(E1479,ActiveConsumptiveDiversions!$A$4:$G$3003,7,0),"")</f>
        <v/>
      </c>
    </row>
    <row r="1480" spans="5:7" x14ac:dyDescent="0.25">
      <c r="E1480" s="4">
        <v>1468</v>
      </c>
      <c r="F1480" s="4" t="str">
        <f>IFERROR(VLOOKUP(E1480,ActiveConsumptiveDiversions!$C$4:$G$3002,5,0),"")</f>
        <v>6000-040-PWS-GR</v>
      </c>
      <c r="G1480" s="33" t="str">
        <f>IFERROR(VLOOKUP(E1480,ActiveConsumptiveDiversions!$A$4:$G$3003,7,0),"")</f>
        <v/>
      </c>
    </row>
    <row r="1481" spans="5:7" x14ac:dyDescent="0.25">
      <c r="E1481" s="4">
        <v>1469</v>
      </c>
      <c r="F1481" s="4" t="str">
        <f>IFERROR(VLOOKUP(E1481,ActiveConsumptiveDiversions!$C$4:$G$3002,5,0),"")</f>
        <v>6000-039-PWS-GR</v>
      </c>
      <c r="G1481" s="33" t="str">
        <f>IFERROR(VLOOKUP(E1481,ActiveConsumptiveDiversions!$A$4:$G$3003,7,0),"")</f>
        <v/>
      </c>
    </row>
    <row r="1482" spans="5:7" x14ac:dyDescent="0.25">
      <c r="E1482" s="4">
        <v>1470</v>
      </c>
      <c r="F1482" s="4" t="str">
        <f>IFERROR(VLOOKUP(E1482,ActiveConsumptiveDiversions!$C$4:$G$3002,5,0),"")</f>
        <v>6023-003-AGR-IM</v>
      </c>
      <c r="G1482" s="33" t="str">
        <f>IFERROR(VLOOKUP(E1482,ActiveConsumptiveDiversions!$A$4:$G$3003,7,0),"")</f>
        <v/>
      </c>
    </row>
    <row r="1483" spans="5:7" x14ac:dyDescent="0.25">
      <c r="E1483" s="4">
        <v>1471</v>
      </c>
      <c r="F1483" s="4" t="str">
        <f>IFERROR(VLOOKUP(E1483,ActiveConsumptiveDiversions!$C$4:$G$3002,5,0),"")</f>
        <v>6000-033-PWS-GR</v>
      </c>
      <c r="G1483" s="33" t="str">
        <f>IFERROR(VLOOKUP(E1483,ActiveConsumptiveDiversions!$A$4:$G$3003,7,0),"")</f>
        <v/>
      </c>
    </row>
    <row r="1484" spans="5:7" x14ac:dyDescent="0.25">
      <c r="E1484" s="4">
        <v>1472</v>
      </c>
      <c r="F1484" s="4" t="str">
        <f>IFERROR(VLOOKUP(E1484,ActiveConsumptiveDiversions!$C$4:$G$3002,5,0),"")</f>
        <v>6900-022-PWS-RI</v>
      </c>
      <c r="G1484" s="33" t="str">
        <f>IFERROR(VLOOKUP(E1484,ActiveConsumptiveDiversions!$A$4:$G$3003,7,0),"")</f>
        <v/>
      </c>
    </row>
    <row r="1485" spans="5:7" x14ac:dyDescent="0.25">
      <c r="E1485" s="4">
        <v>1473</v>
      </c>
      <c r="F1485" s="4" t="str">
        <f>IFERROR(VLOOKUP(E1485,ActiveConsumptiveDiversions!$C$4:$G$3002,5,0),"")</f>
        <v>6700-004-PWS-GR</v>
      </c>
      <c r="G1485" s="33" t="str">
        <f>IFERROR(VLOOKUP(E1485,ActiveConsumptiveDiversions!$A$4:$G$3003,7,0),"")</f>
        <v/>
      </c>
    </row>
    <row r="1486" spans="5:7" x14ac:dyDescent="0.25">
      <c r="E1486" s="4">
        <v>1474</v>
      </c>
      <c r="F1486" s="4" t="str">
        <f>IFERROR(VLOOKUP(E1486,ActiveConsumptiveDiversions!$C$4:$G$3002,5,0),"")</f>
        <v>6602-002-IRR-IM</v>
      </c>
      <c r="G1486" s="33" t="str">
        <f>IFERROR(VLOOKUP(E1486,ActiveConsumptiveDiversions!$A$4:$G$3003,7,0),"")</f>
        <v/>
      </c>
    </row>
    <row r="1487" spans="5:7" x14ac:dyDescent="0.25">
      <c r="E1487" s="4">
        <v>1475</v>
      </c>
      <c r="F1487" s="4" t="str">
        <f>IFERROR(VLOOKUP(E1487,ActiveConsumptiveDiversions!$C$4:$G$3002,5,0),"")</f>
        <v>6900-021-PWS-RI</v>
      </c>
      <c r="G1487" s="33" t="str">
        <f>IFERROR(VLOOKUP(E1487,ActiveConsumptiveDiversions!$A$4:$G$3003,7,0),"")</f>
        <v/>
      </c>
    </row>
    <row r="1488" spans="5:7" x14ac:dyDescent="0.25">
      <c r="E1488" s="4">
        <v>1476</v>
      </c>
      <c r="F1488" s="4" t="str">
        <f>IFERROR(VLOOKUP(E1488,ActiveConsumptiveDiversions!$C$4:$G$3002,5,0),"")</f>
        <v>6900-020-PWS-RI</v>
      </c>
      <c r="G1488" s="33" t="str">
        <f>IFERROR(VLOOKUP(E1488,ActiveConsumptiveDiversions!$A$4:$G$3003,7,0),"")</f>
        <v/>
      </c>
    </row>
    <row r="1489" spans="5:7" x14ac:dyDescent="0.25">
      <c r="E1489" s="4">
        <v>1477</v>
      </c>
      <c r="F1489" s="4" t="str">
        <f>IFERROR(VLOOKUP(E1489,ActiveConsumptiveDiversions!$C$4:$G$3002,5,0),"")</f>
        <v>6919-001-PWS-RI</v>
      </c>
      <c r="G1489" s="33" t="str">
        <f>IFERROR(VLOOKUP(E1489,ActiveConsumptiveDiversions!$A$4:$G$3003,7,0),"")</f>
        <v/>
      </c>
    </row>
    <row r="1490" spans="5:7" x14ac:dyDescent="0.25">
      <c r="E1490" s="4">
        <v>1478</v>
      </c>
      <c r="F1490" s="4" t="str">
        <f>IFERROR(VLOOKUP(E1490,ActiveConsumptiveDiversions!$C$4:$G$3002,5,0),"")</f>
        <v>6900-019-PWS-IM</v>
      </c>
      <c r="G1490" s="33" t="str">
        <f>IFERROR(VLOOKUP(E1490,ActiveConsumptiveDiversions!$A$4:$G$3003,7,0),"")</f>
        <v/>
      </c>
    </row>
    <row r="1491" spans="5:7" x14ac:dyDescent="0.25">
      <c r="E1491" s="4">
        <v>1479</v>
      </c>
      <c r="F1491" s="4" t="str">
        <f>IFERROR(VLOOKUP(E1491,ActiveConsumptiveDiversions!$C$4:$G$3002,5,0),"")</f>
        <v>3710-001-PWS-GR</v>
      </c>
      <c r="G1491" s="33" t="str">
        <f>IFERROR(VLOOKUP(E1491,ActiveConsumptiveDiversions!$A$4:$G$3003,7,0),"")</f>
        <v/>
      </c>
    </row>
    <row r="1492" spans="5:7" x14ac:dyDescent="0.25">
      <c r="E1492" s="4">
        <v>1480</v>
      </c>
      <c r="F1492" s="4" t="str">
        <f>IFERROR(VLOOKUP(E1492,ActiveConsumptiveDiversions!$C$4:$G$3002,5,0),"")</f>
        <v>3905-002-AGR-IM</v>
      </c>
      <c r="G1492" s="33" t="str">
        <f>IFERROR(VLOOKUP(E1492,ActiveConsumptiveDiversions!$A$4:$G$3003,7,0),"")</f>
        <v/>
      </c>
    </row>
    <row r="1493" spans="5:7" x14ac:dyDescent="0.25">
      <c r="E1493" s="4">
        <v>1481</v>
      </c>
      <c r="F1493" s="4" t="str">
        <f>IFERROR(VLOOKUP(E1493,ActiveConsumptiveDiversions!$C$4:$G$3002,5,0),"")</f>
        <v>4011-001-PWS-IM</v>
      </c>
      <c r="G1493" s="33" t="str">
        <f>IFERROR(VLOOKUP(E1493,ActiveConsumptiveDiversions!$A$4:$G$3003,7,0),"")</f>
        <v/>
      </c>
    </row>
    <row r="1494" spans="5:7" x14ac:dyDescent="0.25">
      <c r="E1494" s="4">
        <v>1482</v>
      </c>
      <c r="F1494" s="4" t="str">
        <f>IFERROR(VLOOKUP(E1494,ActiveConsumptiveDiversions!$C$4:$G$3002,5,0),"")</f>
        <v>4012-001-PWS-GR</v>
      </c>
      <c r="G1494" s="33" t="str">
        <f>IFERROR(VLOOKUP(E1494,ActiveConsumptiveDiversions!$A$4:$G$3003,7,0),"")</f>
        <v/>
      </c>
    </row>
    <row r="1495" spans="5:7" x14ac:dyDescent="0.25">
      <c r="E1495" s="4">
        <v>1483</v>
      </c>
      <c r="F1495" s="4" t="str">
        <f>IFERROR(VLOOKUP(E1495,ActiveConsumptiveDiversions!$C$4:$G$3002,5,0),"")</f>
        <v>4003-005-AGR-IM</v>
      </c>
      <c r="G1495" s="33" t="str">
        <f>IFERROR(VLOOKUP(E1495,ActiveConsumptiveDiversions!$A$4:$G$3003,7,0),"")</f>
        <v/>
      </c>
    </row>
    <row r="1496" spans="5:7" x14ac:dyDescent="0.25">
      <c r="E1496" s="4">
        <v>1484</v>
      </c>
      <c r="F1496" s="4" t="str">
        <f>IFERROR(VLOOKUP(E1496,ActiveConsumptiveDiversions!$C$4:$G$3002,5,0),"")</f>
        <v>4003-004-AGR-IM</v>
      </c>
      <c r="G1496" s="33" t="str">
        <f>IFERROR(VLOOKUP(E1496,ActiveConsumptiveDiversions!$A$4:$G$3003,7,0),"")</f>
        <v/>
      </c>
    </row>
    <row r="1497" spans="5:7" x14ac:dyDescent="0.25">
      <c r="E1497" s="4">
        <v>1485</v>
      </c>
      <c r="F1497" s="4" t="str">
        <f>IFERROR(VLOOKUP(E1497,ActiveConsumptiveDiversions!$C$4:$G$3002,5,0),"")</f>
        <v>4003-003-AGR-IM</v>
      </c>
      <c r="G1497" s="33" t="str">
        <f>IFERROR(VLOOKUP(E1497,ActiveConsumptiveDiversions!$A$4:$G$3003,7,0),"")</f>
        <v/>
      </c>
    </row>
    <row r="1498" spans="5:7" x14ac:dyDescent="0.25">
      <c r="E1498" s="4">
        <v>1486</v>
      </c>
      <c r="F1498" s="4" t="str">
        <f>IFERROR(VLOOKUP(E1498,ActiveConsumptiveDiversions!$C$4:$G$3002,5,0),"")</f>
        <v>4204-007-IRR-IM</v>
      </c>
      <c r="G1498" s="33" t="str">
        <f>IFERROR(VLOOKUP(E1498,ActiveConsumptiveDiversions!$A$4:$G$3003,7,0),"")</f>
        <v/>
      </c>
    </row>
    <row r="1499" spans="5:7" x14ac:dyDescent="0.25">
      <c r="E1499" s="4">
        <v>1487</v>
      </c>
      <c r="F1499" s="4" t="str">
        <f>IFERROR(VLOOKUP(E1499,ActiveConsumptiveDiversions!$C$4:$G$3002,5,0),"")</f>
        <v>4308-003-OTH-IM</v>
      </c>
      <c r="G1499" s="33" t="str">
        <f>IFERROR(VLOOKUP(E1499,ActiveConsumptiveDiversions!$A$4:$G$3003,7,0),"")</f>
        <v/>
      </c>
    </row>
    <row r="1500" spans="5:7" x14ac:dyDescent="0.25">
      <c r="E1500" s="4">
        <v>1488</v>
      </c>
      <c r="F1500" s="4" t="str">
        <f>IFERROR(VLOOKUP(E1500,ActiveConsumptiveDiversions!$C$4:$G$3002,5,0),"")</f>
        <v>4308-002-OTH-IM</v>
      </c>
      <c r="G1500" s="33" t="str">
        <f>IFERROR(VLOOKUP(E1500,ActiveConsumptiveDiversions!$A$4:$G$3003,7,0),"")</f>
        <v/>
      </c>
    </row>
    <row r="1501" spans="5:7" x14ac:dyDescent="0.25">
      <c r="E1501" s="4">
        <v>1489</v>
      </c>
      <c r="F1501" s="4" t="str">
        <f>IFERROR(VLOOKUP(E1501,ActiveConsumptiveDiversions!$C$4:$G$3002,5,0),"")</f>
        <v>4308-001-OTH-IM</v>
      </c>
      <c r="G1501" s="33" t="str">
        <f>IFERROR(VLOOKUP(E1501,ActiveConsumptiveDiversions!$A$4:$G$3003,7,0),"")</f>
        <v/>
      </c>
    </row>
    <row r="1502" spans="5:7" x14ac:dyDescent="0.25">
      <c r="E1502" s="4">
        <v>1490</v>
      </c>
      <c r="F1502" s="4" t="str">
        <f>IFERROR(VLOOKUP(E1502,ActiveConsumptiveDiversions!$C$4:$G$3002,5,0),"")</f>
        <v>4300-076-REC-GR</v>
      </c>
      <c r="G1502" s="33" t="str">
        <f>IFERROR(VLOOKUP(E1502,ActiveConsumptiveDiversions!$A$4:$G$3003,7,0),"")</f>
        <v/>
      </c>
    </row>
    <row r="1503" spans="5:7" x14ac:dyDescent="0.25">
      <c r="E1503" s="4">
        <v>1491</v>
      </c>
      <c r="F1503" s="4" t="str">
        <f>IFERROR(VLOOKUP(E1503,ActiveConsumptiveDiversions!$C$4:$G$3002,5,0),"")</f>
        <v>4300-075-IRR-IM</v>
      </c>
      <c r="G1503" s="33" t="str">
        <f>IFERROR(VLOOKUP(E1503,ActiveConsumptiveDiversions!$A$4:$G$3003,7,0),"")</f>
        <v/>
      </c>
    </row>
    <row r="1504" spans="5:7" x14ac:dyDescent="0.25">
      <c r="E1504" s="4">
        <v>1492</v>
      </c>
      <c r="F1504" s="4" t="str">
        <f>IFERROR(VLOOKUP(E1504,ActiveConsumptiveDiversions!$C$4:$G$3002,5,0),"")</f>
        <v>4300-072-IRR-RI</v>
      </c>
      <c r="G1504" s="33" t="str">
        <f>IFERROR(VLOOKUP(E1504,ActiveConsumptiveDiversions!$A$4:$G$3003,7,0),"")</f>
        <v/>
      </c>
    </row>
    <row r="1505" spans="5:7" x14ac:dyDescent="0.25">
      <c r="E1505" s="4">
        <v>1493</v>
      </c>
      <c r="F1505" s="4" t="str">
        <f>IFERROR(VLOOKUP(E1505,ActiveConsumptiveDiversions!$C$4:$G$3002,5,0),"")</f>
        <v>4009-005-AGR-IM</v>
      </c>
      <c r="G1505" s="33" t="str">
        <f>IFERROR(VLOOKUP(E1505,ActiveConsumptiveDiversions!$A$4:$G$3003,7,0),"")</f>
        <v/>
      </c>
    </row>
    <row r="1506" spans="5:7" x14ac:dyDescent="0.25">
      <c r="E1506" s="4">
        <v>1494</v>
      </c>
      <c r="F1506" s="4" t="str">
        <f>IFERROR(VLOOKUP(E1506,ActiveConsumptiveDiversions!$C$4:$G$3002,5,0),"")</f>
        <v>4009-004-AGR-IM</v>
      </c>
      <c r="G1506" s="33" t="str">
        <f>IFERROR(VLOOKUP(E1506,ActiveConsumptiveDiversions!$A$4:$G$3003,7,0),"")</f>
        <v/>
      </c>
    </row>
    <row r="1507" spans="5:7" x14ac:dyDescent="0.25">
      <c r="E1507" s="4">
        <v>1495</v>
      </c>
      <c r="F1507" s="4" t="str">
        <f>IFERROR(VLOOKUP(E1507,ActiveConsumptiveDiversions!$C$4:$G$3002,5,0),"")</f>
        <v>DIV-84-31</v>
      </c>
      <c r="G1507" s="33" t="str">
        <f>IFERROR(VLOOKUP(E1507,ActiveConsumptiveDiversions!$A$4:$G$3003,7,0),"")</f>
        <v/>
      </c>
    </row>
    <row r="1508" spans="5:7" x14ac:dyDescent="0.25">
      <c r="E1508" s="4">
        <v>1496</v>
      </c>
      <c r="F1508" s="4" t="str">
        <f>IFERROR(VLOOKUP(E1508,ActiveConsumptiveDiversions!$C$4:$G$3002,5,0),"")</f>
        <v>4009-003-AGR-IM</v>
      </c>
      <c r="G1508" s="33" t="str">
        <f>IFERROR(VLOOKUP(E1508,ActiveConsumptiveDiversions!$A$4:$G$3003,7,0),"")</f>
        <v/>
      </c>
    </row>
    <row r="1509" spans="5:7" x14ac:dyDescent="0.25">
      <c r="E1509" s="4">
        <v>1497</v>
      </c>
      <c r="F1509" s="4" t="str">
        <f>IFERROR(VLOOKUP(E1509,ActiveConsumptiveDiversions!$C$4:$G$3002,5,0),"")</f>
        <v>3800-007-IND-GR</v>
      </c>
      <c r="G1509" s="33" t="str">
        <f>IFERROR(VLOOKUP(E1509,ActiveConsumptiveDiversions!$A$4:$G$3003,7,0),"")</f>
        <v/>
      </c>
    </row>
    <row r="1510" spans="5:7" x14ac:dyDescent="0.25">
      <c r="E1510" s="4">
        <v>1498</v>
      </c>
      <c r="F1510" s="4" t="str">
        <f>IFERROR(VLOOKUP(E1510,ActiveConsumptiveDiversions!$C$4:$G$3002,5,0),"")</f>
        <v>3708-003-IND-IM</v>
      </c>
      <c r="G1510" s="33" t="str">
        <f>IFERROR(VLOOKUP(E1510,ActiveConsumptiveDiversions!$A$4:$G$3003,7,0),"")</f>
        <v/>
      </c>
    </row>
    <row r="1511" spans="5:7" x14ac:dyDescent="0.25">
      <c r="E1511" s="4">
        <v>1499</v>
      </c>
      <c r="F1511" s="4" t="str">
        <f>IFERROR(VLOOKUP(E1511,ActiveConsumptiveDiversions!$C$4:$G$3002,5,0),"")</f>
        <v>4009-006-AGR-IM</v>
      </c>
      <c r="G1511" s="33" t="str">
        <f>IFERROR(VLOOKUP(E1511,ActiveConsumptiveDiversions!$A$4:$G$3003,7,0),"")</f>
        <v/>
      </c>
    </row>
    <row r="1512" spans="5:7" x14ac:dyDescent="0.25">
      <c r="E1512" s="4">
        <v>1500</v>
      </c>
      <c r="F1512" s="4" t="str">
        <f>IFERROR(VLOOKUP(E1512,ActiveConsumptiveDiversions!$C$4:$G$3002,5,0),"")</f>
        <v>4403-025-IRR-RI</v>
      </c>
      <c r="G1512" s="33" t="str">
        <f>IFERROR(VLOOKUP(E1512,ActiveConsumptiveDiversions!$A$4:$G$3003,7,0),"")</f>
        <v/>
      </c>
    </row>
    <row r="1513" spans="5:7" x14ac:dyDescent="0.25">
      <c r="E1513" s="4">
        <v>1501</v>
      </c>
      <c r="F1513" s="4" t="str">
        <f>IFERROR(VLOOKUP(E1513,ActiveConsumptiveDiversions!$C$4:$G$3002,5,0),"")</f>
        <v>4403-023-IRR-GR</v>
      </c>
      <c r="G1513" s="33" t="str">
        <f>IFERROR(VLOOKUP(E1513,ActiveConsumptiveDiversions!$A$4:$G$3003,7,0),"")</f>
        <v/>
      </c>
    </row>
    <row r="1514" spans="5:7" x14ac:dyDescent="0.25">
      <c r="E1514" s="4">
        <v>1502</v>
      </c>
      <c r="F1514" s="4" t="str">
        <f>IFERROR(VLOOKUP(E1514,ActiveConsumptiveDiversions!$C$4:$G$3002,5,0),"")</f>
        <v>4403-022-IRR-IM</v>
      </c>
      <c r="G1514" s="33" t="str">
        <f>IFERROR(VLOOKUP(E1514,ActiveConsumptiveDiversions!$A$4:$G$3003,7,0),"")</f>
        <v/>
      </c>
    </row>
    <row r="1515" spans="5:7" x14ac:dyDescent="0.25">
      <c r="E1515" s="4">
        <v>1503</v>
      </c>
      <c r="F1515" s="4" t="str">
        <f>IFERROR(VLOOKUP(E1515,ActiveConsumptiveDiversions!$C$4:$G$3002,5,0),"")</f>
        <v>5200-077-AGR-RI</v>
      </c>
      <c r="G1515" s="33" t="str">
        <f>IFERROR(VLOOKUP(E1515,ActiveConsumptiveDiversions!$A$4:$G$3003,7,0),"")</f>
        <v/>
      </c>
    </row>
    <row r="1516" spans="5:7" x14ac:dyDescent="0.25">
      <c r="E1516" s="4">
        <v>1504</v>
      </c>
      <c r="F1516" s="4" t="str">
        <f>IFERROR(VLOOKUP(E1516,ActiveConsumptiveDiversions!$C$4:$G$3002,5,0),"")</f>
        <v>4100-013-AGR-IM</v>
      </c>
      <c r="G1516" s="33" t="str">
        <f>IFERROR(VLOOKUP(E1516,ActiveConsumptiveDiversions!$A$4:$G$3003,7,0),"")</f>
        <v/>
      </c>
    </row>
    <row r="1517" spans="5:7" x14ac:dyDescent="0.25">
      <c r="E1517" s="4">
        <v>1505</v>
      </c>
      <c r="F1517" s="4" t="str">
        <f>IFERROR(VLOOKUP(E1517,ActiveConsumptiveDiversions!$C$4:$G$3002,5,0),"")</f>
        <v>5208-008-AGR-RI</v>
      </c>
      <c r="G1517" s="33" t="str">
        <f>IFERROR(VLOOKUP(E1517,ActiveConsumptiveDiversions!$A$4:$G$3003,7,0),"")</f>
        <v/>
      </c>
    </row>
    <row r="1518" spans="5:7" x14ac:dyDescent="0.25">
      <c r="E1518" s="4">
        <v>1506</v>
      </c>
      <c r="F1518" s="4" t="str">
        <f>IFERROR(VLOOKUP(E1518,ActiveConsumptiveDiversions!$C$4:$G$3002,5,0),"")</f>
        <v>5208-007-AGR-RI</v>
      </c>
      <c r="G1518" s="33" t="str">
        <f>IFERROR(VLOOKUP(E1518,ActiveConsumptiveDiversions!$A$4:$G$3003,7,0),"")</f>
        <v/>
      </c>
    </row>
    <row r="1519" spans="5:7" x14ac:dyDescent="0.25">
      <c r="E1519" s="4">
        <v>1507</v>
      </c>
      <c r="F1519" s="4" t="str">
        <f>IFERROR(VLOOKUP(E1519,ActiveConsumptiveDiversions!$C$4:$G$3002,5,0),"")</f>
        <v>5200-060-AGR-GR</v>
      </c>
      <c r="G1519" s="33" t="str">
        <f>IFERROR(VLOOKUP(E1519,ActiveConsumptiveDiversions!$A$4:$G$3003,7,0),"")</f>
        <v/>
      </c>
    </row>
    <row r="1520" spans="5:7" x14ac:dyDescent="0.25">
      <c r="E1520" s="4">
        <v>1508</v>
      </c>
      <c r="F1520" s="4" t="str">
        <f>IFERROR(VLOOKUP(E1520,ActiveConsumptiveDiversions!$C$4:$G$3002,5,0),"")</f>
        <v>5200-059-AGR-GR</v>
      </c>
      <c r="G1520" s="33" t="str">
        <f>IFERROR(VLOOKUP(E1520,ActiveConsumptiveDiversions!$A$4:$G$3003,7,0),"")</f>
        <v/>
      </c>
    </row>
    <row r="1521" spans="5:7" x14ac:dyDescent="0.25">
      <c r="E1521" s="4">
        <v>1509</v>
      </c>
      <c r="F1521" s="4" t="str">
        <f>IFERROR(VLOOKUP(E1521,ActiveConsumptiveDiversions!$C$4:$G$3002,5,0),"")</f>
        <v>4403-030-IND-GR</v>
      </c>
      <c r="G1521" s="33" t="str">
        <f>IFERROR(VLOOKUP(E1521,ActiveConsumptiveDiversions!$A$4:$G$3003,7,0),"")</f>
        <v/>
      </c>
    </row>
    <row r="1522" spans="5:7" x14ac:dyDescent="0.25">
      <c r="E1522" s="4">
        <v>1510</v>
      </c>
      <c r="F1522" s="4" t="str">
        <f>IFERROR(VLOOKUP(E1522,ActiveConsumptiveDiversions!$C$4:$G$3002,5,0),"")</f>
        <v>4403-029-IND-GR</v>
      </c>
      <c r="G1522" s="33" t="str">
        <f>IFERROR(VLOOKUP(E1522,ActiveConsumptiveDiversions!$A$4:$G$3003,7,0),"")</f>
        <v/>
      </c>
    </row>
    <row r="1523" spans="5:7" x14ac:dyDescent="0.25">
      <c r="E1523" s="4">
        <v>1511</v>
      </c>
      <c r="F1523" s="4" t="str">
        <f>IFERROR(VLOOKUP(E1523,ActiveConsumptiveDiversions!$C$4:$G$3002,5,0),"")</f>
        <v>5200-058-AGR-RI</v>
      </c>
      <c r="G1523" s="33" t="str">
        <f>IFERROR(VLOOKUP(E1523,ActiveConsumptiveDiversions!$A$4:$G$3003,7,0),"")</f>
        <v/>
      </c>
    </row>
    <row r="1524" spans="5:7" x14ac:dyDescent="0.25">
      <c r="E1524" s="4">
        <v>1512</v>
      </c>
      <c r="F1524" s="4" t="str">
        <f>IFERROR(VLOOKUP(E1524,ActiveConsumptiveDiversions!$C$4:$G$3002,5,0),"")</f>
        <v>4403-028-IND-GR</v>
      </c>
      <c r="G1524" s="33" t="str">
        <f>IFERROR(VLOOKUP(E1524,ActiveConsumptiveDiversions!$A$4:$G$3003,7,0),"")</f>
        <v/>
      </c>
    </row>
    <row r="1525" spans="5:7" x14ac:dyDescent="0.25">
      <c r="E1525" s="4">
        <v>1513</v>
      </c>
      <c r="F1525" s="4" t="str">
        <f>IFERROR(VLOOKUP(E1525,ActiveConsumptiveDiversions!$C$4:$G$3002,5,0),"")</f>
        <v>5200-057-AGR-RI</v>
      </c>
      <c r="G1525" s="33" t="str">
        <f>IFERROR(VLOOKUP(E1525,ActiveConsumptiveDiversions!$A$4:$G$3003,7,0),"")</f>
        <v/>
      </c>
    </row>
    <row r="1526" spans="5:7" x14ac:dyDescent="0.25">
      <c r="E1526" s="4">
        <v>1514</v>
      </c>
      <c r="F1526" s="4" t="str">
        <f>IFERROR(VLOOKUP(E1526,ActiveConsumptiveDiversions!$C$4:$G$3002,5,0),"")</f>
        <v>5200-056-AGR-IM</v>
      </c>
      <c r="G1526" s="33" t="str">
        <f>IFERROR(VLOOKUP(E1526,ActiveConsumptiveDiversions!$A$4:$G$3003,7,0),"")</f>
        <v/>
      </c>
    </row>
    <row r="1527" spans="5:7" x14ac:dyDescent="0.25">
      <c r="E1527" s="4">
        <v>1515</v>
      </c>
      <c r="F1527" s="4" t="str">
        <f>IFERROR(VLOOKUP(E1527,ActiveConsumptiveDiversions!$C$4:$G$3002,5,0),"")</f>
        <v>3005-001-PWS-IM</v>
      </c>
      <c r="G1527" s="33" t="str">
        <f>IFERROR(VLOOKUP(E1527,ActiveConsumptiveDiversions!$A$4:$G$3003,7,0),"")</f>
        <v/>
      </c>
    </row>
    <row r="1528" spans="5:7" x14ac:dyDescent="0.25">
      <c r="E1528" s="4">
        <v>1516</v>
      </c>
      <c r="F1528" s="4" t="str">
        <f>IFERROR(VLOOKUP(E1528,ActiveConsumptiveDiversions!$C$4:$G$3002,5,0),"")</f>
        <v>3900-003-PWS-GR</v>
      </c>
      <c r="G1528" s="33" t="str">
        <f>IFERROR(VLOOKUP(E1528,ActiveConsumptiveDiversions!$A$4:$G$3003,7,0),"")</f>
        <v/>
      </c>
    </row>
    <row r="1529" spans="5:7" x14ac:dyDescent="0.25">
      <c r="E1529" s="4">
        <v>1517</v>
      </c>
      <c r="F1529" s="4" t="str">
        <f>IFERROR(VLOOKUP(E1529,ActiveConsumptiveDiversions!$C$4:$G$3002,5,0),"")</f>
        <v>6000-001-IND-GR</v>
      </c>
      <c r="G1529" s="33" t="str">
        <f>IFERROR(VLOOKUP(E1529,ActiveConsumptiveDiversions!$A$4:$G$3003,7,0),"")</f>
        <v/>
      </c>
    </row>
    <row r="1530" spans="5:7" x14ac:dyDescent="0.25">
      <c r="E1530" s="4">
        <v>1518</v>
      </c>
      <c r="F1530" s="4" t="str">
        <f>IFERROR(VLOOKUP(E1530,ActiveConsumptiveDiversions!$C$4:$G$3002,5,0),"")</f>
        <v>6000-002-IND-RI</v>
      </c>
      <c r="G1530" s="33" t="str">
        <f>IFERROR(VLOOKUP(E1530,ActiveConsumptiveDiversions!$A$4:$G$3003,7,0),"")</f>
        <v/>
      </c>
    </row>
    <row r="1531" spans="5:7" x14ac:dyDescent="0.25">
      <c r="E1531" s="4">
        <v>1519</v>
      </c>
      <c r="F1531" s="4" t="str">
        <f>IFERROR(VLOOKUP(E1531,ActiveConsumptiveDiversions!$C$4:$G$3002,5,0),"")</f>
        <v>6020-005-PWS-GR</v>
      </c>
      <c r="G1531" s="33" t="str">
        <f>IFERROR(VLOOKUP(E1531,ActiveConsumptiveDiversions!$A$4:$G$3003,7,0),"")</f>
        <v/>
      </c>
    </row>
    <row r="1532" spans="5:7" x14ac:dyDescent="0.25">
      <c r="E1532" s="4">
        <v>1520</v>
      </c>
      <c r="F1532" s="4" t="str">
        <f>IFERROR(VLOOKUP(E1532,ActiveConsumptiveDiversions!$C$4:$G$3002,5,0),"")</f>
        <v>6020-004-PWS-GR</v>
      </c>
      <c r="G1532" s="33" t="str">
        <f>IFERROR(VLOOKUP(E1532,ActiveConsumptiveDiversions!$A$4:$G$3003,7,0),"")</f>
        <v/>
      </c>
    </row>
    <row r="1533" spans="5:7" x14ac:dyDescent="0.25">
      <c r="E1533" s="4">
        <v>1521</v>
      </c>
      <c r="F1533" s="4" t="str">
        <f>IFERROR(VLOOKUP(E1533,ActiveConsumptiveDiversions!$C$4:$G$3002,5,0),"")</f>
        <v>6020-003-PWS-GR</v>
      </c>
      <c r="G1533" s="33" t="str">
        <f>IFERROR(VLOOKUP(E1533,ActiveConsumptiveDiversions!$A$4:$G$3003,7,0),"")</f>
        <v/>
      </c>
    </row>
    <row r="1534" spans="5:7" x14ac:dyDescent="0.25">
      <c r="E1534" s="4">
        <v>1522</v>
      </c>
      <c r="F1534" s="4" t="str">
        <f>IFERROR(VLOOKUP(E1534,ActiveConsumptiveDiversions!$C$4:$G$3002,5,0),"")</f>
        <v>3904-001-PWS-IM</v>
      </c>
      <c r="G1534" s="33" t="str">
        <f>IFERROR(VLOOKUP(E1534,ActiveConsumptiveDiversions!$A$4:$G$3003,7,0),"")</f>
        <v/>
      </c>
    </row>
    <row r="1535" spans="5:7" x14ac:dyDescent="0.25">
      <c r="E1535" s="4">
        <v>1523</v>
      </c>
      <c r="F1535" s="4" t="str">
        <f>IFERROR(VLOOKUP(E1535,ActiveConsumptiveDiversions!$C$4:$G$3002,5,0),"")</f>
        <v>7302-004-PWS-IM</v>
      </c>
      <c r="G1535" s="33" t="str">
        <f>IFERROR(VLOOKUP(E1535,ActiveConsumptiveDiversions!$A$4:$G$3003,7,0),"")</f>
        <v/>
      </c>
    </row>
    <row r="1536" spans="5:7" x14ac:dyDescent="0.25">
      <c r="E1536" s="4">
        <v>1524</v>
      </c>
      <c r="F1536" s="4" t="str">
        <f>IFERROR(VLOOKUP(E1536,ActiveConsumptiveDiversions!$C$4:$G$3002,5,0),"")</f>
        <v>2000-004-IRR-IM</v>
      </c>
      <c r="G1536" s="33" t="str">
        <f>IFERROR(VLOOKUP(E1536,ActiveConsumptiveDiversions!$A$4:$G$3003,7,0),"")</f>
        <v/>
      </c>
    </row>
    <row r="1537" spans="5:7" x14ac:dyDescent="0.25">
      <c r="E1537" s="4">
        <v>1525</v>
      </c>
      <c r="F1537" s="4" t="str">
        <f>IFERROR(VLOOKUP(E1537,ActiveConsumptiveDiversions!$C$4:$G$3002,5,0),"")</f>
        <v>5200-044-IRR-IM</v>
      </c>
      <c r="G1537" s="33" t="str">
        <f>IFERROR(VLOOKUP(E1537,ActiveConsumptiveDiversions!$A$4:$G$3003,7,0),"")</f>
        <v/>
      </c>
    </row>
    <row r="1538" spans="5:7" x14ac:dyDescent="0.25">
      <c r="E1538" s="4">
        <v>1526</v>
      </c>
      <c r="F1538" s="4" t="str">
        <f>IFERROR(VLOOKUP(E1538,ActiveConsumptiveDiversions!$C$4:$G$3002,5,0),"")</f>
        <v>4006-001-IRR-IM</v>
      </c>
      <c r="G1538" s="33" t="str">
        <f>IFERROR(VLOOKUP(E1538,ActiveConsumptiveDiversions!$A$4:$G$3003,7,0),"")</f>
        <v/>
      </c>
    </row>
    <row r="1539" spans="5:7" x14ac:dyDescent="0.25">
      <c r="E1539" s="4">
        <v>1527</v>
      </c>
      <c r="F1539" s="4" t="str">
        <f>IFERROR(VLOOKUP(E1539,ActiveConsumptiveDiversions!$C$4:$G$3002,5,0),"")</f>
        <v>4403-019-PWS-IM</v>
      </c>
      <c r="G1539" s="33" t="str">
        <f>IFERROR(VLOOKUP(E1539,ActiveConsumptiveDiversions!$A$4:$G$3003,7,0),"")</f>
        <v/>
      </c>
    </row>
    <row r="1540" spans="5:7" x14ac:dyDescent="0.25">
      <c r="E1540" s="4">
        <v>1528</v>
      </c>
      <c r="F1540" s="4" t="str">
        <f>IFERROR(VLOOKUP(E1540,ActiveConsumptiveDiversions!$C$4:$G$3002,5,0),"")</f>
        <v>7302-011-PWS-IM</v>
      </c>
      <c r="G1540" s="33" t="str">
        <f>IFERROR(VLOOKUP(E1540,ActiveConsumptiveDiversions!$A$4:$G$3003,7,0),"")</f>
        <v/>
      </c>
    </row>
    <row r="1541" spans="5:7" x14ac:dyDescent="0.25">
      <c r="E1541" s="4">
        <v>1529</v>
      </c>
      <c r="F1541" s="4" t="str">
        <f>IFERROR(VLOOKUP(E1541,ActiveConsumptiveDiversions!$C$4:$G$3002,5,0),"")</f>
        <v>4403-010-IND-GR</v>
      </c>
      <c r="G1541" s="33" t="str">
        <f>IFERROR(VLOOKUP(E1541,ActiveConsumptiveDiversions!$A$4:$G$3003,7,0),"")</f>
        <v/>
      </c>
    </row>
    <row r="1542" spans="5:7" x14ac:dyDescent="0.25">
      <c r="E1542" s="4">
        <v>1530</v>
      </c>
      <c r="F1542" s="4" t="str">
        <f>IFERROR(VLOOKUP(E1542,ActiveConsumptiveDiversions!$C$4:$G$3002,5,0),"")</f>
        <v>4403-011-IND-GR</v>
      </c>
      <c r="G1542" s="33" t="str">
        <f>IFERROR(VLOOKUP(E1542,ActiveConsumptiveDiversions!$A$4:$G$3003,7,0),"")</f>
        <v/>
      </c>
    </row>
    <row r="1543" spans="5:7" x14ac:dyDescent="0.25">
      <c r="E1543" s="4">
        <v>1531</v>
      </c>
      <c r="F1543" s="4" t="str">
        <f>IFERROR(VLOOKUP(E1543,ActiveConsumptiveDiversions!$C$4:$G$3002,5,0),"")</f>
        <v>4403-012-IND-GR</v>
      </c>
      <c r="G1543" s="33" t="str">
        <f>IFERROR(VLOOKUP(E1543,ActiveConsumptiveDiversions!$A$4:$G$3003,7,0),"")</f>
        <v/>
      </c>
    </row>
    <row r="1544" spans="5:7" x14ac:dyDescent="0.25">
      <c r="E1544" s="4">
        <v>1532</v>
      </c>
      <c r="F1544" s="4" t="str">
        <f>IFERROR(VLOOKUP(E1544,ActiveConsumptiveDiversions!$C$4:$G$3002,5,0),"")</f>
        <v>4403-013-IND-GR</v>
      </c>
      <c r="G1544" s="33" t="str">
        <f>IFERROR(VLOOKUP(E1544,ActiveConsumptiveDiversions!$A$4:$G$3003,7,0),"")</f>
        <v/>
      </c>
    </row>
    <row r="1545" spans="5:7" x14ac:dyDescent="0.25">
      <c r="E1545" s="4">
        <v>1533</v>
      </c>
      <c r="F1545" s="4" t="str">
        <f>IFERROR(VLOOKUP(E1545,ActiveConsumptiveDiversions!$C$4:$G$3002,5,0),"")</f>
        <v>5201-001-PWS-RI</v>
      </c>
      <c r="G1545" s="33" t="str">
        <f>IFERROR(VLOOKUP(E1545,ActiveConsumptiveDiversions!$A$4:$G$3003,7,0),"")</f>
        <v/>
      </c>
    </row>
    <row r="1546" spans="5:7" x14ac:dyDescent="0.25">
      <c r="E1546" s="4">
        <v>1534</v>
      </c>
      <c r="F1546" s="4" t="str">
        <f>IFERROR(VLOOKUP(E1546,ActiveConsumptiveDiversions!$C$4:$G$3002,5,0),"")</f>
        <v>4600-003-PWS-IM</v>
      </c>
      <c r="G1546" s="33" t="str">
        <f>IFERROR(VLOOKUP(E1546,ActiveConsumptiveDiversions!$A$4:$G$3003,7,0),"")</f>
        <v/>
      </c>
    </row>
    <row r="1547" spans="5:7" x14ac:dyDescent="0.25">
      <c r="E1547" s="4">
        <v>1535</v>
      </c>
      <c r="F1547" s="4" t="str">
        <f>IFERROR(VLOOKUP(E1547,ActiveConsumptiveDiversions!$C$4:$G$3002,5,0),"")</f>
        <v>4310-006-PWS-IM</v>
      </c>
      <c r="G1547" s="33" t="str">
        <f>IFERROR(VLOOKUP(E1547,ActiveConsumptiveDiversions!$A$4:$G$3003,7,0),"")</f>
        <v/>
      </c>
    </row>
    <row r="1548" spans="5:7" x14ac:dyDescent="0.25">
      <c r="E1548" s="4">
        <v>1536</v>
      </c>
      <c r="F1548" s="4" t="str">
        <f>IFERROR(VLOOKUP(E1548,ActiveConsumptiveDiversions!$C$4:$G$3002,5,0),"")</f>
        <v>4602-001-PWS-IM</v>
      </c>
      <c r="G1548" s="33" t="str">
        <f>IFERROR(VLOOKUP(E1548,ActiveConsumptiveDiversions!$A$4:$G$3003,7,0),"")</f>
        <v/>
      </c>
    </row>
    <row r="1549" spans="5:7" x14ac:dyDescent="0.25">
      <c r="E1549" s="4">
        <v>1537</v>
      </c>
      <c r="F1549" s="4" t="str">
        <f>IFERROR(VLOOKUP(E1549,ActiveConsumptiveDiversions!$C$4:$G$3002,5,0),"")</f>
        <v>7401-006-IRR-GR</v>
      </c>
      <c r="G1549" s="33" t="str">
        <f>IFERROR(VLOOKUP(E1549,ActiveConsumptiveDiversions!$A$4:$G$3003,7,0),"")</f>
        <v/>
      </c>
    </row>
    <row r="1550" spans="5:7" x14ac:dyDescent="0.25">
      <c r="E1550" s="4">
        <v>1538</v>
      </c>
      <c r="F1550" s="4" t="str">
        <f>IFERROR(VLOOKUP(E1550,ActiveConsumptiveDiversions!$C$4:$G$3002,5,0),"")</f>
        <v>7401-008-IRR-GR</v>
      </c>
      <c r="G1550" s="33" t="str">
        <f>IFERROR(VLOOKUP(E1550,ActiveConsumptiveDiversions!$A$4:$G$3003,7,0),"")</f>
        <v/>
      </c>
    </row>
    <row r="1551" spans="5:7" x14ac:dyDescent="0.25">
      <c r="E1551" s="4">
        <v>1539</v>
      </c>
      <c r="F1551" s="4" t="str">
        <f>IFERROR(VLOOKUP(E1551,ActiveConsumptiveDiversions!$C$4:$G$3002,5,0),"")</f>
        <v>7401-009-IRR-GR</v>
      </c>
      <c r="G1551" s="33" t="str">
        <f>IFERROR(VLOOKUP(E1551,ActiveConsumptiveDiversions!$A$4:$G$3003,7,0),"")</f>
        <v/>
      </c>
    </row>
    <row r="1552" spans="5:7" x14ac:dyDescent="0.25">
      <c r="E1552" s="4">
        <v>1540</v>
      </c>
      <c r="F1552" s="4" t="str">
        <f>IFERROR(VLOOKUP(E1552,ActiveConsumptiveDiversions!$C$4:$G$3002,5,0),"")</f>
        <v>7302-013-PWS-IM</v>
      </c>
      <c r="G1552" s="33" t="str">
        <f>IFERROR(VLOOKUP(E1552,ActiveConsumptiveDiversions!$A$4:$G$3003,7,0),"")</f>
        <v/>
      </c>
    </row>
    <row r="1553" spans="5:7" x14ac:dyDescent="0.25">
      <c r="E1553" s="4">
        <v>1541</v>
      </c>
      <c r="F1553" s="4" t="str">
        <f>IFERROR(VLOOKUP(E1553,ActiveConsumptiveDiversions!$C$4:$G$3002,5,0),"")</f>
        <v>4000-093-PWR-RI</v>
      </c>
      <c r="G1553" s="33" t="str">
        <f>IFERROR(VLOOKUP(E1553,ActiveConsumptiveDiversions!$A$4:$G$3003,7,0),"")</f>
        <v/>
      </c>
    </row>
    <row r="1554" spans="5:7" x14ac:dyDescent="0.25">
      <c r="E1554" s="4">
        <v>1542</v>
      </c>
      <c r="F1554" s="4" t="str">
        <f>IFERROR(VLOOKUP(E1554,ActiveConsumptiveDiversions!$C$4:$G$3002,5,0),"")</f>
        <v>7301-002-PWS-IM</v>
      </c>
      <c r="G1554" s="33" t="str">
        <f>IFERROR(VLOOKUP(E1554,ActiveConsumptiveDiversions!$A$4:$G$3003,7,0),"")</f>
        <v/>
      </c>
    </row>
    <row r="1555" spans="5:7" x14ac:dyDescent="0.25">
      <c r="E1555" s="4">
        <v>1543</v>
      </c>
      <c r="F1555" s="4" t="str">
        <f>IFERROR(VLOOKUP(E1555,ActiveConsumptiveDiversions!$C$4:$G$3002,5,0),"")</f>
        <v>4000-092-PWR-RI</v>
      </c>
      <c r="G1555" s="33" t="str">
        <f>IFERROR(VLOOKUP(E1555,ActiveConsumptiveDiversions!$A$4:$G$3003,7,0),"")</f>
        <v/>
      </c>
    </row>
    <row r="1556" spans="5:7" x14ac:dyDescent="0.25">
      <c r="E1556" s="4">
        <v>1544</v>
      </c>
      <c r="F1556" s="4" t="str">
        <f>IFERROR(VLOOKUP(E1556,ActiveConsumptiveDiversions!$C$4:$G$3002,5,0),"")</f>
        <v>7401-005-IRR-GR</v>
      </c>
      <c r="G1556" s="33" t="str">
        <f>IFERROR(VLOOKUP(E1556,ActiveConsumptiveDiversions!$A$4:$G$3003,7,0),"")</f>
        <v/>
      </c>
    </row>
    <row r="1557" spans="5:7" x14ac:dyDescent="0.25">
      <c r="E1557" s="4">
        <v>1545</v>
      </c>
      <c r="F1557" s="4" t="str">
        <f>IFERROR(VLOOKUP(E1557,ActiveConsumptiveDiversions!$C$4:$G$3002,5,0),"")</f>
        <v>7401-004-IRR-GR</v>
      </c>
      <c r="G1557" s="33" t="str">
        <f>IFERROR(VLOOKUP(E1557,ActiveConsumptiveDiversions!$A$4:$G$3003,7,0),"")</f>
        <v/>
      </c>
    </row>
    <row r="1558" spans="5:7" x14ac:dyDescent="0.25">
      <c r="E1558" s="4">
        <v>1546</v>
      </c>
      <c r="F1558" s="4" t="str">
        <f>IFERROR(VLOOKUP(E1558,ActiveConsumptiveDiversions!$C$4:$G$3002,5,0),"")</f>
        <v>5201-002-PWS-IM</v>
      </c>
      <c r="G1558" s="33" t="str">
        <f>IFERROR(VLOOKUP(E1558,ActiveConsumptiveDiversions!$A$4:$G$3003,7,0),"")</f>
        <v/>
      </c>
    </row>
    <row r="1559" spans="5:7" x14ac:dyDescent="0.25">
      <c r="E1559" s="4">
        <v>1547</v>
      </c>
      <c r="F1559" s="4" t="str">
        <f>IFERROR(VLOOKUP(E1559,ActiveConsumptiveDiversions!$C$4:$G$3002,5,0),"")</f>
        <v>4314-002-PWS-RI</v>
      </c>
      <c r="G1559" s="33" t="str">
        <f>IFERROR(VLOOKUP(E1559,ActiveConsumptiveDiversions!$A$4:$G$3003,7,0),"")</f>
        <v/>
      </c>
    </row>
    <row r="1560" spans="5:7" x14ac:dyDescent="0.25">
      <c r="E1560" s="4">
        <v>1548</v>
      </c>
      <c r="F1560" s="4" t="str">
        <f>IFERROR(VLOOKUP(E1560,ActiveConsumptiveDiversions!$C$4:$G$3002,5,0),"")</f>
        <v>4314-001-PWS-IM</v>
      </c>
      <c r="G1560" s="33" t="str">
        <f>IFERROR(VLOOKUP(E1560,ActiveConsumptiveDiversions!$A$4:$G$3003,7,0),"")</f>
        <v/>
      </c>
    </row>
    <row r="1561" spans="5:7" x14ac:dyDescent="0.25">
      <c r="E1561" s="4">
        <v>1549</v>
      </c>
      <c r="F1561" s="4" t="str">
        <f>IFERROR(VLOOKUP(E1561,ActiveConsumptiveDiversions!$C$4:$G$3002,5,0),"")</f>
        <v>4602-002-PWS-IM</v>
      </c>
      <c r="G1561" s="33" t="str">
        <f>IFERROR(VLOOKUP(E1561,ActiveConsumptiveDiversions!$A$4:$G$3003,7,0),"")</f>
        <v/>
      </c>
    </row>
    <row r="1562" spans="5:7" x14ac:dyDescent="0.25">
      <c r="E1562" s="4">
        <v>1550</v>
      </c>
      <c r="F1562" s="4" t="str">
        <f>IFERROR(VLOOKUP(E1562,ActiveConsumptiveDiversions!$C$4:$G$3002,5,0),"")</f>
        <v>4502-001-IND-GR</v>
      </c>
      <c r="G1562" s="33" t="str">
        <f>IFERROR(VLOOKUP(E1562,ActiveConsumptiveDiversions!$A$4:$G$3003,7,0),"")</f>
        <v/>
      </c>
    </row>
    <row r="1563" spans="5:7" x14ac:dyDescent="0.25">
      <c r="E1563" s="4">
        <v>1551</v>
      </c>
      <c r="F1563" s="4" t="str">
        <f>IFERROR(VLOOKUP(E1563,ActiveConsumptiveDiversions!$C$4:$G$3002,5,0),"")</f>
        <v>4504-022-IND-GR</v>
      </c>
      <c r="G1563" s="33" t="str">
        <f>IFERROR(VLOOKUP(E1563,ActiveConsumptiveDiversions!$A$4:$G$3003,7,0),"")</f>
        <v/>
      </c>
    </row>
    <row r="1564" spans="5:7" x14ac:dyDescent="0.25">
      <c r="E1564" s="4">
        <v>1552</v>
      </c>
      <c r="F1564" s="4" t="str">
        <f>IFERROR(VLOOKUP(E1564,ActiveConsumptiveDiversions!$C$4:$G$3002,5,0),"")</f>
        <v>2000-003-PWS-GR</v>
      </c>
      <c r="G1564" s="33" t="str">
        <f>IFERROR(VLOOKUP(E1564,ActiveConsumptiveDiversions!$A$4:$G$3003,7,0),"")</f>
        <v/>
      </c>
    </row>
    <row r="1565" spans="5:7" x14ac:dyDescent="0.25">
      <c r="E1565" s="4">
        <v>1553</v>
      </c>
      <c r="F1565" s="4" t="str">
        <f>IFERROR(VLOOKUP(E1565,ActiveConsumptiveDiversions!$C$4:$G$3002,5,0),"")</f>
        <v>4504-021-IND-GR</v>
      </c>
      <c r="G1565" s="33" t="str">
        <f>IFERROR(VLOOKUP(E1565,ActiveConsumptiveDiversions!$A$4:$G$3003,7,0),"")</f>
        <v/>
      </c>
    </row>
    <row r="1566" spans="5:7" x14ac:dyDescent="0.25">
      <c r="E1566" s="4">
        <v>1554</v>
      </c>
      <c r="F1566" s="4" t="str">
        <f>IFERROR(VLOOKUP(E1566,ActiveConsumptiveDiversions!$C$4:$G$3002,5,0),"")</f>
        <v>4504-020-IND-GR</v>
      </c>
      <c r="G1566" s="33" t="str">
        <f>IFERROR(VLOOKUP(E1566,ActiveConsumptiveDiversions!$A$4:$G$3003,7,0),"")</f>
        <v/>
      </c>
    </row>
    <row r="1567" spans="5:7" x14ac:dyDescent="0.25">
      <c r="E1567" s="4">
        <v>1555</v>
      </c>
      <c r="F1567" s="4" t="str">
        <f>IFERROR(VLOOKUP(E1567,ActiveConsumptiveDiversions!$C$4:$G$3002,5,0),"")</f>
        <v>4403-017-PWS-IM</v>
      </c>
      <c r="G1567" s="33" t="str">
        <f>IFERROR(VLOOKUP(E1567,ActiveConsumptiveDiversions!$A$4:$G$3003,7,0),"")</f>
        <v/>
      </c>
    </row>
    <row r="1568" spans="5:7" x14ac:dyDescent="0.25">
      <c r="E1568" s="4">
        <v>1556</v>
      </c>
      <c r="F1568" s="4" t="str">
        <f>IFERROR(VLOOKUP(E1568,ActiveConsumptiveDiversions!$C$4:$G$3002,5,0),"")</f>
        <v>6023-001-AGR-IM</v>
      </c>
      <c r="G1568" s="33" t="str">
        <f>IFERROR(VLOOKUP(E1568,ActiveConsumptiveDiversions!$A$4:$G$3003,7,0),"")</f>
        <v/>
      </c>
    </row>
    <row r="1569" spans="5:7" x14ac:dyDescent="0.25">
      <c r="E1569" s="4">
        <v>1557</v>
      </c>
      <c r="F1569" s="4" t="str">
        <f>IFERROR(VLOOKUP(E1569,ActiveConsumptiveDiversions!$C$4:$G$3002,5,0),"")</f>
        <v>4308-009-PWS-IM</v>
      </c>
      <c r="G1569" s="33" t="str">
        <f>IFERROR(VLOOKUP(E1569,ActiveConsumptiveDiversions!$A$4:$G$3003,7,0),"")</f>
        <v/>
      </c>
    </row>
    <row r="1570" spans="5:7" x14ac:dyDescent="0.25">
      <c r="E1570" s="4">
        <v>1558</v>
      </c>
      <c r="F1570" s="4" t="str">
        <f>IFERROR(VLOOKUP(E1570,ActiveConsumptiveDiversions!$C$4:$G$3002,5,0),"")</f>
        <v>7103-001-IND-IM</v>
      </c>
      <c r="G1570" s="33" t="str">
        <f>IFERROR(VLOOKUP(E1570,ActiveConsumptiveDiversions!$A$4:$G$3003,7,0),"")</f>
        <v/>
      </c>
    </row>
    <row r="1571" spans="5:7" x14ac:dyDescent="0.25">
      <c r="E1571" s="4">
        <v>1559</v>
      </c>
      <c r="F1571" s="4" t="str">
        <f>IFERROR(VLOOKUP(E1571,ActiveConsumptiveDiversions!$C$4:$G$3002,5,0),"")</f>
        <v>3000-022-IND-RI</v>
      </c>
      <c r="G1571" s="33" t="str">
        <f>IFERROR(VLOOKUP(E1571,ActiveConsumptiveDiversions!$A$4:$G$3003,7,0),"")</f>
        <v/>
      </c>
    </row>
    <row r="1572" spans="5:7" x14ac:dyDescent="0.25">
      <c r="E1572" s="4">
        <v>1560</v>
      </c>
      <c r="F1572" s="4" t="str">
        <f>IFERROR(VLOOKUP(E1572,ActiveConsumptiveDiversions!$C$4:$G$3002,5,0),"")</f>
        <v>3000-023-IND-RI</v>
      </c>
      <c r="G1572" s="33" t="str">
        <f>IFERROR(VLOOKUP(E1572,ActiveConsumptiveDiversions!$A$4:$G$3003,7,0),"")</f>
        <v/>
      </c>
    </row>
    <row r="1573" spans="5:7" x14ac:dyDescent="0.25">
      <c r="E1573" s="4">
        <v>1561</v>
      </c>
      <c r="F1573" s="4" t="str">
        <f>IFERROR(VLOOKUP(E1573,ActiveConsumptiveDiversions!$C$4:$G$3002,5,0),"")</f>
        <v>3906-007-AGR-IM</v>
      </c>
      <c r="G1573" s="33" t="str">
        <f>IFERROR(VLOOKUP(E1573,ActiveConsumptiveDiversions!$A$4:$G$3003,7,0),"")</f>
        <v/>
      </c>
    </row>
    <row r="1574" spans="5:7" x14ac:dyDescent="0.25">
      <c r="E1574" s="4">
        <v>1562</v>
      </c>
      <c r="F1574" s="4" t="str">
        <f>IFERROR(VLOOKUP(E1574,ActiveConsumptiveDiversions!$C$4:$G$3002,5,0),"")</f>
        <v>4404-024-PWS-IM</v>
      </c>
      <c r="G1574" s="33" t="str">
        <f>IFERROR(VLOOKUP(E1574,ActiveConsumptiveDiversions!$A$4:$G$3003,7,0),"")</f>
        <v/>
      </c>
    </row>
    <row r="1575" spans="5:7" x14ac:dyDescent="0.25">
      <c r="E1575" s="4">
        <v>1563</v>
      </c>
      <c r="F1575" s="4" t="str">
        <f>IFERROR(VLOOKUP(E1575,ActiveConsumptiveDiversions!$C$4:$G$3002,5,0),"")</f>
        <v>4403-021-PWS-IM</v>
      </c>
      <c r="G1575" s="33" t="str">
        <f>IFERROR(VLOOKUP(E1575,ActiveConsumptiveDiversions!$A$4:$G$3003,7,0),"")</f>
        <v/>
      </c>
    </row>
    <row r="1576" spans="5:7" x14ac:dyDescent="0.25">
      <c r="E1576" s="4">
        <v>1564</v>
      </c>
      <c r="F1576" s="4" t="str">
        <f>IFERROR(VLOOKUP(E1576,ActiveConsumptiveDiversions!$C$4:$G$3002,5,0),"")</f>
        <v>4600-007-PWS-IM</v>
      </c>
      <c r="G1576" s="33" t="str">
        <f>IFERROR(VLOOKUP(E1576,ActiveConsumptiveDiversions!$A$4:$G$3003,7,0),"")</f>
        <v/>
      </c>
    </row>
    <row r="1577" spans="5:7" x14ac:dyDescent="0.25">
      <c r="E1577" s="4">
        <v>1565</v>
      </c>
      <c r="F1577" s="4" t="str">
        <f>IFERROR(VLOOKUP(E1577,ActiveConsumptiveDiversions!$C$4:$G$3002,5,0),"")</f>
        <v>4200-056-AGR-RI</v>
      </c>
      <c r="G1577" s="33" t="str">
        <f>IFERROR(VLOOKUP(E1577,ActiveConsumptiveDiversions!$A$4:$G$3003,7,0),"")</f>
        <v/>
      </c>
    </row>
    <row r="1578" spans="5:7" x14ac:dyDescent="0.25">
      <c r="E1578" s="4">
        <v>1566</v>
      </c>
      <c r="F1578" s="4" t="str">
        <f>IFERROR(VLOOKUP(E1578,ActiveConsumptiveDiversions!$C$4:$G$3002,5,0),"")</f>
        <v>4200-055-AGR-RI</v>
      </c>
      <c r="G1578" s="33" t="str">
        <f>IFERROR(VLOOKUP(E1578,ActiveConsumptiveDiversions!$A$4:$G$3003,7,0),"")</f>
        <v/>
      </c>
    </row>
    <row r="1579" spans="5:7" x14ac:dyDescent="0.25">
      <c r="E1579" s="4">
        <v>1567</v>
      </c>
      <c r="F1579" s="4" t="str">
        <f>IFERROR(VLOOKUP(E1579,ActiveConsumptiveDiversions!$C$4:$G$3002,5,0),"")</f>
        <v>4200-054-AGR-RI</v>
      </c>
      <c r="G1579" s="33" t="str">
        <f>IFERROR(VLOOKUP(E1579,ActiveConsumptiveDiversions!$A$4:$G$3003,7,0),"")</f>
        <v/>
      </c>
    </row>
    <row r="1580" spans="5:7" x14ac:dyDescent="0.25">
      <c r="E1580" s="4">
        <v>1568</v>
      </c>
      <c r="F1580" s="4" t="str">
        <f>IFERROR(VLOOKUP(E1580,ActiveConsumptiveDiversions!$C$4:$G$3002,5,0),"")</f>
        <v>4200-053-AGR-RI</v>
      </c>
      <c r="G1580" s="33" t="str">
        <f>IFERROR(VLOOKUP(E1580,ActiveConsumptiveDiversions!$A$4:$G$3003,7,0),"")</f>
        <v/>
      </c>
    </row>
    <row r="1581" spans="5:7" x14ac:dyDescent="0.25">
      <c r="E1581" s="4">
        <v>1569</v>
      </c>
      <c r="F1581" s="4" t="str">
        <f>IFERROR(VLOOKUP(E1581,ActiveConsumptiveDiversions!$C$4:$G$3002,5,0),"")</f>
        <v>4600-006-PWS-IM</v>
      </c>
      <c r="G1581" s="33" t="str">
        <f>IFERROR(VLOOKUP(E1581,ActiveConsumptiveDiversions!$A$4:$G$3003,7,0),"")</f>
        <v/>
      </c>
    </row>
    <row r="1582" spans="5:7" x14ac:dyDescent="0.25">
      <c r="E1582" s="4">
        <v>1570</v>
      </c>
      <c r="F1582" s="4" t="str">
        <f>IFERROR(VLOOKUP(E1582,ActiveConsumptiveDiversions!$C$4:$G$3002,5,0),"")</f>
        <v>4600-005-PWS-IM</v>
      </c>
      <c r="G1582" s="33" t="str">
        <f>IFERROR(VLOOKUP(E1582,ActiveConsumptiveDiversions!$A$4:$G$3003,7,0),"")</f>
        <v/>
      </c>
    </row>
    <row r="1583" spans="5:7" x14ac:dyDescent="0.25">
      <c r="E1583" s="4">
        <v>1571</v>
      </c>
      <c r="F1583" s="4" t="str">
        <f>IFERROR(VLOOKUP(E1583,ActiveConsumptiveDiversions!$C$4:$G$3002,5,0),"")</f>
        <v>4200-052-AGR-IM</v>
      </c>
      <c r="G1583" s="33" t="str">
        <f>IFERROR(VLOOKUP(E1583,ActiveConsumptiveDiversions!$A$4:$G$3003,7,0),"")</f>
        <v/>
      </c>
    </row>
    <row r="1584" spans="5:7" x14ac:dyDescent="0.25">
      <c r="E1584" s="4">
        <v>1572</v>
      </c>
      <c r="F1584" s="4" t="str">
        <f>IFERROR(VLOOKUP(E1584,ActiveConsumptiveDiversions!$C$4:$G$3002,5,0),"")</f>
        <v>4000-091-PWR-RI</v>
      </c>
      <c r="G1584" s="33" t="str">
        <f>IFERROR(VLOOKUP(E1584,ActiveConsumptiveDiversions!$A$4:$G$3003,7,0),"")</f>
        <v/>
      </c>
    </row>
    <row r="1585" spans="5:7" x14ac:dyDescent="0.25">
      <c r="E1585" s="4">
        <v>1573</v>
      </c>
      <c r="F1585" s="4" t="str">
        <f>IFERROR(VLOOKUP(E1585,ActiveConsumptiveDiversions!$C$4:$G$3002,5,0),"")</f>
        <v>4500-035-PWS-GR</v>
      </c>
      <c r="G1585" s="33" t="str">
        <f>IFERROR(VLOOKUP(E1585,ActiveConsumptiveDiversions!$A$4:$G$3003,7,0),"")</f>
        <v/>
      </c>
    </row>
    <row r="1586" spans="5:7" x14ac:dyDescent="0.25">
      <c r="E1586" s="4">
        <v>1574</v>
      </c>
      <c r="F1586" s="4" t="str">
        <f>IFERROR(VLOOKUP(E1586,ActiveConsumptiveDiversions!$C$4:$G$3002,5,0),"")</f>
        <v>4500-034-PWS-GR</v>
      </c>
      <c r="G1586" s="33" t="str">
        <f>IFERROR(VLOOKUP(E1586,ActiveConsumptiveDiversions!$A$4:$G$3003,7,0),"")</f>
        <v/>
      </c>
    </row>
    <row r="1587" spans="5:7" x14ac:dyDescent="0.25">
      <c r="E1587" s="4">
        <v>1575</v>
      </c>
      <c r="F1587" s="4" t="str">
        <f>IFERROR(VLOOKUP(E1587,ActiveConsumptiveDiversions!$C$4:$G$3002,5,0),"")</f>
        <v>4500-032-PWS-GR</v>
      </c>
      <c r="G1587" s="33" t="str">
        <f>IFERROR(VLOOKUP(E1587,ActiveConsumptiveDiversions!$A$4:$G$3003,7,0),"")</f>
        <v/>
      </c>
    </row>
    <row r="1588" spans="5:7" x14ac:dyDescent="0.25">
      <c r="E1588" s="4">
        <v>1576</v>
      </c>
      <c r="F1588" s="4" t="str">
        <f>IFERROR(VLOOKUP(E1588,ActiveConsumptiveDiversions!$C$4:$G$3002,5,0),"")</f>
        <v>4500-025-PWS-GR</v>
      </c>
      <c r="G1588" s="33" t="str">
        <f>IFERROR(VLOOKUP(E1588,ActiveConsumptiveDiversions!$A$4:$G$3003,7,0),"")</f>
        <v/>
      </c>
    </row>
    <row r="1589" spans="5:7" x14ac:dyDescent="0.25">
      <c r="E1589" s="4">
        <v>1577</v>
      </c>
      <c r="F1589" s="4" t="str">
        <f>IFERROR(VLOOKUP(E1589,ActiveConsumptiveDiversions!$C$4:$G$3002,5,0),"")</f>
        <v>4504-007-PWS-IM</v>
      </c>
      <c r="G1589" s="33" t="str">
        <f>IFERROR(VLOOKUP(E1589,ActiveConsumptiveDiversions!$A$4:$G$3003,7,0),"")</f>
        <v/>
      </c>
    </row>
    <row r="1590" spans="5:7" x14ac:dyDescent="0.25">
      <c r="E1590" s="4">
        <v>1578</v>
      </c>
      <c r="F1590" s="4" t="str">
        <f>IFERROR(VLOOKUP(E1590,ActiveConsumptiveDiversions!$C$4:$G$3002,5,0),"")</f>
        <v>4009-001-PWS-IM</v>
      </c>
      <c r="G1590" s="33" t="str">
        <f>IFERROR(VLOOKUP(E1590,ActiveConsumptiveDiversions!$A$4:$G$3003,7,0),"")</f>
        <v/>
      </c>
    </row>
    <row r="1591" spans="5:7" x14ac:dyDescent="0.25">
      <c r="E1591" s="4">
        <v>1579</v>
      </c>
      <c r="F1591" s="4" t="str">
        <f>IFERROR(VLOOKUP(E1591,ActiveConsumptiveDiversions!$C$4:$G$3002,5,0),"")</f>
        <v>2000-002-PWS-GR</v>
      </c>
      <c r="G1591" s="33" t="str">
        <f>IFERROR(VLOOKUP(E1591,ActiveConsumptiveDiversions!$A$4:$G$3003,7,0),"")</f>
        <v/>
      </c>
    </row>
    <row r="1592" spans="5:7" x14ac:dyDescent="0.25">
      <c r="E1592" s="4">
        <v>1580</v>
      </c>
      <c r="F1592" s="4" t="str">
        <f>IFERROR(VLOOKUP(E1592,ActiveConsumptiveDiversions!$C$4:$G$3002,5,0),"")</f>
        <v>5000-002-CLG-GR</v>
      </c>
      <c r="G1592" s="33" t="str">
        <f>IFERROR(VLOOKUP(E1592,ActiveConsumptiveDiversions!$A$4:$G$3003,7,0),"")</f>
        <v/>
      </c>
    </row>
    <row r="1593" spans="5:7" x14ac:dyDescent="0.25">
      <c r="E1593" s="4">
        <v>1581</v>
      </c>
      <c r="F1593" s="4" t="str">
        <f>IFERROR(VLOOKUP(E1593,ActiveConsumptiveDiversions!$C$4:$G$3002,5,0),"")</f>
        <v>5000-001-CLG-GR</v>
      </c>
      <c r="G1593" s="33" t="str">
        <f>IFERROR(VLOOKUP(E1593,ActiveConsumptiveDiversions!$A$4:$G$3003,7,0),"")</f>
        <v/>
      </c>
    </row>
    <row r="1594" spans="5:7" x14ac:dyDescent="0.25">
      <c r="E1594" s="4">
        <v>1582</v>
      </c>
      <c r="F1594" s="4" t="str">
        <f>IFERROR(VLOOKUP(E1594,ActiveConsumptiveDiversions!$C$4:$G$3002,5,0),"")</f>
        <v>6918-013-IND-GR</v>
      </c>
      <c r="G1594" s="33" t="str">
        <f>IFERROR(VLOOKUP(E1594,ActiveConsumptiveDiversions!$A$4:$G$3003,7,0),"")</f>
        <v/>
      </c>
    </row>
    <row r="1595" spans="5:7" x14ac:dyDescent="0.25">
      <c r="E1595" s="4">
        <v>1583</v>
      </c>
      <c r="F1595" s="4" t="str">
        <f>IFERROR(VLOOKUP(E1595,ActiveConsumptiveDiversions!$C$4:$G$3002,5,0),"")</f>
        <v>6918-014-IND-GR</v>
      </c>
      <c r="G1595" s="33" t="str">
        <f>IFERROR(VLOOKUP(E1595,ActiveConsumptiveDiversions!$A$4:$G$3003,7,0),"")</f>
        <v/>
      </c>
    </row>
    <row r="1596" spans="5:7" x14ac:dyDescent="0.25">
      <c r="E1596" s="4">
        <v>1584</v>
      </c>
      <c r="F1596" s="4" t="str">
        <f>IFERROR(VLOOKUP(E1596,ActiveConsumptiveDiversions!$C$4:$G$3002,5,0),"")</f>
        <v>6918-015-IND-GR</v>
      </c>
      <c r="G1596" s="33" t="str">
        <f>IFERROR(VLOOKUP(E1596,ActiveConsumptiveDiversions!$A$4:$G$3003,7,0),"")</f>
        <v/>
      </c>
    </row>
    <row r="1597" spans="5:7" x14ac:dyDescent="0.25">
      <c r="E1597" s="4">
        <v>1585</v>
      </c>
      <c r="F1597" s="4" t="str">
        <f>IFERROR(VLOOKUP(E1597,ActiveConsumptiveDiversions!$C$4:$G$3002,5,0),"")</f>
        <v>6900-009-PWS-TR</v>
      </c>
      <c r="G1597" s="33" t="str">
        <f>IFERROR(VLOOKUP(E1597,ActiveConsumptiveDiversions!$A$4:$G$3003,7,0),"")</f>
        <v/>
      </c>
    </row>
    <row r="1598" spans="5:7" x14ac:dyDescent="0.25">
      <c r="E1598" s="4">
        <v>1586</v>
      </c>
      <c r="F1598" s="4" t="str">
        <f>IFERROR(VLOOKUP(E1598,ActiveConsumptiveDiversions!$C$4:$G$3002,5,0),"")</f>
        <v>6918-016-IND-GR</v>
      </c>
      <c r="G1598" s="33" t="str">
        <f>IFERROR(VLOOKUP(E1598,ActiveConsumptiveDiversions!$A$4:$G$3003,7,0),"")</f>
        <v/>
      </c>
    </row>
    <row r="1599" spans="5:7" x14ac:dyDescent="0.25">
      <c r="E1599" s="4">
        <v>1587</v>
      </c>
      <c r="F1599" s="4" t="str">
        <f>IFERROR(VLOOKUP(E1599,ActiveConsumptiveDiversions!$C$4:$G$3002,5,0),"")</f>
        <v>4000-086-AGR-RI</v>
      </c>
      <c r="G1599" s="33" t="str">
        <f>IFERROR(VLOOKUP(E1599,ActiveConsumptiveDiversions!$A$4:$G$3003,7,0),"")</f>
        <v/>
      </c>
    </row>
    <row r="1600" spans="5:7" x14ac:dyDescent="0.25">
      <c r="E1600" s="4">
        <v>1588</v>
      </c>
      <c r="F1600" s="4" t="str">
        <f>IFERROR(VLOOKUP(E1600,ActiveConsumptiveDiversions!$C$4:$G$3002,5,0),"")</f>
        <v>4000-109-AGR-RI</v>
      </c>
      <c r="G1600" s="33" t="str">
        <f>IFERROR(VLOOKUP(E1600,ActiveConsumptiveDiversions!$A$4:$G$3003,7,0),"")</f>
        <v/>
      </c>
    </row>
    <row r="1601" spans="5:7" x14ac:dyDescent="0.25">
      <c r="E1601" s="4">
        <v>1589</v>
      </c>
      <c r="F1601" s="4" t="str">
        <f>IFERROR(VLOOKUP(E1601,ActiveConsumptiveDiversions!$C$4:$G$3002,5,0),"")</f>
        <v>4008-001-IRR-IM</v>
      </c>
      <c r="G1601" s="33" t="str">
        <f>IFERROR(VLOOKUP(E1601,ActiveConsumptiveDiversions!$A$4:$G$3003,7,0),"")</f>
        <v/>
      </c>
    </row>
    <row r="1602" spans="5:7" x14ac:dyDescent="0.25">
      <c r="E1602" s="4">
        <v>1590</v>
      </c>
      <c r="F1602" s="4" t="str">
        <f>IFERROR(VLOOKUP(E1602,ActiveConsumptiveDiversions!$C$4:$G$3002,5,0),"")</f>
        <v>4000-098-PWS-TR</v>
      </c>
      <c r="G1602" s="33" t="str">
        <f>IFERROR(VLOOKUP(E1602,ActiveConsumptiveDiversions!$A$4:$G$3003,7,0),"")</f>
        <v/>
      </c>
    </row>
    <row r="1603" spans="5:7" x14ac:dyDescent="0.25">
      <c r="E1603" s="4">
        <v>1591</v>
      </c>
      <c r="F1603" s="4" t="str">
        <f>IFERROR(VLOOKUP(E1603,ActiveConsumptiveDiversions!$C$4:$G$3002,5,0),"")</f>
        <v>4008-002-IRR-IM</v>
      </c>
      <c r="G1603" s="33" t="str">
        <f>IFERROR(VLOOKUP(E1603,ActiveConsumptiveDiversions!$A$4:$G$3003,7,0),"")</f>
        <v/>
      </c>
    </row>
    <row r="1604" spans="5:7" x14ac:dyDescent="0.25">
      <c r="E1604" s="4">
        <v>1592</v>
      </c>
      <c r="F1604" s="4" t="str">
        <f>IFERROR(VLOOKUP(E1604,ActiveConsumptiveDiversions!$C$4:$G$3002,5,0),"")</f>
        <v>4321-008-AGR-IM</v>
      </c>
      <c r="G1604" s="33" t="str">
        <f>IFERROR(VLOOKUP(E1604,ActiveConsumptiveDiversions!$A$4:$G$3003,7,0),"")</f>
        <v/>
      </c>
    </row>
    <row r="1605" spans="5:7" x14ac:dyDescent="0.25">
      <c r="E1605" s="4">
        <v>1593</v>
      </c>
      <c r="F1605" s="4" t="str">
        <f>IFERROR(VLOOKUP(E1605,ActiveConsumptiveDiversions!$C$4:$G$3002,5,0),"")</f>
        <v>5206-001-AGR-GR</v>
      </c>
      <c r="G1605" s="33" t="str">
        <f>IFERROR(VLOOKUP(E1605,ActiveConsumptiveDiversions!$A$4:$G$3003,7,0),"")</f>
        <v/>
      </c>
    </row>
    <row r="1606" spans="5:7" x14ac:dyDescent="0.25">
      <c r="E1606" s="4">
        <v>1594</v>
      </c>
      <c r="F1606" s="4" t="str">
        <f>IFERROR(VLOOKUP(E1606,ActiveConsumptiveDiversions!$C$4:$G$3002,5,0),"")</f>
        <v>4404-001-IND-GR</v>
      </c>
      <c r="G1606" s="33" t="str">
        <f>IFERROR(VLOOKUP(E1606,ActiveConsumptiveDiversions!$A$4:$G$3003,7,0),"")</f>
        <v/>
      </c>
    </row>
    <row r="1607" spans="5:7" x14ac:dyDescent="0.25">
      <c r="E1607" s="4">
        <v>1595</v>
      </c>
      <c r="F1607" s="4" t="str">
        <f>IFERROR(VLOOKUP(E1607,ActiveConsumptiveDiversions!$C$4:$G$3002,5,0),"")</f>
        <v>6024-008-AGR-RI</v>
      </c>
      <c r="G1607" s="33" t="str">
        <f>IFERROR(VLOOKUP(E1607,ActiveConsumptiveDiversions!$A$4:$G$3003,7,0),"")</f>
        <v/>
      </c>
    </row>
    <row r="1608" spans="5:7" x14ac:dyDescent="0.25">
      <c r="E1608" s="4">
        <v>1596</v>
      </c>
      <c r="F1608" s="4" t="str">
        <f>IFERROR(VLOOKUP(E1608,ActiveConsumptiveDiversions!$C$4:$G$3002,5,0),"")</f>
        <v>4000-044-PWS-IM</v>
      </c>
      <c r="G1608" s="33" t="str">
        <f>IFERROR(VLOOKUP(E1608,ActiveConsumptiveDiversions!$A$4:$G$3003,7,0),"")</f>
        <v/>
      </c>
    </row>
    <row r="1609" spans="5:7" x14ac:dyDescent="0.25">
      <c r="E1609" s="4">
        <v>1597</v>
      </c>
      <c r="F1609" s="4" t="str">
        <f>IFERROR(VLOOKUP(E1609,ActiveConsumptiveDiversions!$C$4:$G$3002,5,0),"")</f>
        <v>4300-048-AGR-RI</v>
      </c>
      <c r="G1609" s="33" t="str">
        <f>IFERROR(VLOOKUP(E1609,ActiveConsumptiveDiversions!$A$4:$G$3003,7,0),"")</f>
        <v/>
      </c>
    </row>
    <row r="1610" spans="5:7" x14ac:dyDescent="0.25">
      <c r="E1610" s="4">
        <v>1598</v>
      </c>
      <c r="F1610" s="4" t="str">
        <f>IFERROR(VLOOKUP(E1610,ActiveConsumptiveDiversions!$C$4:$G$3002,5,0),"")</f>
        <v>4206-011-AGR-RI</v>
      </c>
      <c r="G1610" s="33" t="str">
        <f>IFERROR(VLOOKUP(E1610,ActiveConsumptiveDiversions!$A$4:$G$3003,7,0),"")</f>
        <v/>
      </c>
    </row>
    <row r="1611" spans="5:7" x14ac:dyDescent="0.25">
      <c r="E1611" s="4">
        <v>1599</v>
      </c>
      <c r="F1611" s="4" t="str">
        <f>IFERROR(VLOOKUP(E1611,ActiveConsumptiveDiversions!$C$4:$G$3002,5,0),"")</f>
        <v>4206-012-AGR-GR</v>
      </c>
      <c r="G1611" s="33" t="str">
        <f>IFERROR(VLOOKUP(E1611,ActiveConsumptiveDiversions!$A$4:$G$3003,7,0),"")</f>
        <v/>
      </c>
    </row>
    <row r="1612" spans="5:7" x14ac:dyDescent="0.25">
      <c r="E1612" s="4">
        <v>1600</v>
      </c>
      <c r="F1612" s="4" t="str">
        <f>IFERROR(VLOOKUP(E1612,ActiveConsumptiveDiversions!$C$4:$G$3002,5,0),"")</f>
        <v>3000-006-PWS-RI</v>
      </c>
      <c r="G1612" s="33" t="str">
        <f>IFERROR(VLOOKUP(E1612,ActiveConsumptiveDiversions!$A$4:$G$3003,7,0),"")</f>
        <v/>
      </c>
    </row>
    <row r="1613" spans="5:7" x14ac:dyDescent="0.25">
      <c r="E1613" s="4">
        <v>1601</v>
      </c>
      <c r="F1613" s="4" t="str">
        <f>IFERROR(VLOOKUP(E1613,ActiveConsumptiveDiversions!$C$4:$G$3002,5,0),"")</f>
        <v>2107-001-PWS-GR</v>
      </c>
      <c r="G1613" s="33" t="str">
        <f>IFERROR(VLOOKUP(E1613,ActiveConsumptiveDiversions!$A$4:$G$3003,7,0),"")</f>
        <v/>
      </c>
    </row>
    <row r="1614" spans="5:7" x14ac:dyDescent="0.25">
      <c r="E1614" s="4">
        <v>1602</v>
      </c>
      <c r="F1614" s="4" t="str">
        <f>IFERROR(VLOOKUP(E1614,ActiveConsumptiveDiversions!$C$4:$G$3002,5,0),"")</f>
        <v>2107-002-PWS-GR</v>
      </c>
      <c r="G1614" s="33" t="str">
        <f>IFERROR(VLOOKUP(E1614,ActiveConsumptiveDiversions!$A$4:$G$3003,7,0),"")</f>
        <v/>
      </c>
    </row>
    <row r="1615" spans="5:7" x14ac:dyDescent="0.25">
      <c r="E1615" s="4">
        <v>1603</v>
      </c>
      <c r="F1615" s="4" t="str">
        <f>IFERROR(VLOOKUP(E1615,ActiveConsumptiveDiversions!$C$4:$G$3002,5,0),"")</f>
        <v>2107-003-PWS-GR</v>
      </c>
      <c r="G1615" s="33" t="str">
        <f>IFERROR(VLOOKUP(E1615,ActiveConsumptiveDiversions!$A$4:$G$3003,7,0),"")</f>
        <v/>
      </c>
    </row>
    <row r="1616" spans="5:7" x14ac:dyDescent="0.25">
      <c r="E1616" s="4">
        <v>1604</v>
      </c>
      <c r="F1616" s="4" t="str">
        <f>IFERROR(VLOOKUP(E1616,ActiveConsumptiveDiversions!$C$4:$G$3002,5,0),"")</f>
        <v>2107-004-PWS-IM</v>
      </c>
      <c r="G1616" s="33" t="str">
        <f>IFERROR(VLOOKUP(E1616,ActiveConsumptiveDiversions!$A$4:$G$3003,7,0),"")</f>
        <v/>
      </c>
    </row>
    <row r="1617" spans="5:7" x14ac:dyDescent="0.25">
      <c r="E1617" s="4">
        <v>1605</v>
      </c>
      <c r="F1617" s="4" t="str">
        <f>IFERROR(VLOOKUP(E1617,ActiveConsumptiveDiversions!$C$4:$G$3002,5,0),"")</f>
        <v>2107-005-PWS-IM</v>
      </c>
      <c r="G1617" s="33" t="str">
        <f>IFERROR(VLOOKUP(E1617,ActiveConsumptiveDiversions!$A$4:$G$3003,7,0),"")</f>
        <v/>
      </c>
    </row>
    <row r="1618" spans="5:7" x14ac:dyDescent="0.25">
      <c r="E1618" s="4">
        <v>1606</v>
      </c>
      <c r="F1618" s="4" t="str">
        <f>IFERROR(VLOOKUP(E1618,ActiveConsumptiveDiversions!$C$4:$G$3002,5,0),"")</f>
        <v>2107-006-PWS-IM</v>
      </c>
      <c r="G1618" s="33" t="str">
        <f>IFERROR(VLOOKUP(E1618,ActiveConsumptiveDiversions!$A$4:$G$3003,7,0),"")</f>
        <v/>
      </c>
    </row>
    <row r="1619" spans="5:7" x14ac:dyDescent="0.25">
      <c r="E1619" s="4">
        <v>1607</v>
      </c>
      <c r="F1619" s="4" t="str">
        <f>IFERROR(VLOOKUP(E1619,ActiveConsumptiveDiversions!$C$4:$G$3002,5,0),"")</f>
        <v>2107-007-PWS-IM</v>
      </c>
      <c r="G1619" s="33" t="str">
        <f>IFERROR(VLOOKUP(E1619,ActiveConsumptiveDiversions!$A$4:$G$3003,7,0),"")</f>
        <v/>
      </c>
    </row>
    <row r="1620" spans="5:7" x14ac:dyDescent="0.25">
      <c r="E1620" s="4">
        <v>1608</v>
      </c>
      <c r="F1620" s="4" t="str">
        <f>IFERROR(VLOOKUP(E1620,ActiveConsumptiveDiversions!$C$4:$G$3002,5,0),"")</f>
        <v>6000-053-POT-GR</v>
      </c>
      <c r="G1620" s="33" t="str">
        <f>IFERROR(VLOOKUP(E1620,ActiveConsumptiveDiversions!$A$4:$G$3003,7,0),"")</f>
        <v/>
      </c>
    </row>
    <row r="1621" spans="5:7" x14ac:dyDescent="0.25">
      <c r="E1621" s="4">
        <v>1609</v>
      </c>
      <c r="F1621" s="4" t="str">
        <f>IFERROR(VLOOKUP(E1621,ActiveConsumptiveDiversions!$C$4:$G$3002,5,0),"")</f>
        <v>5102-003-AGR-IM</v>
      </c>
      <c r="G1621" s="33" t="str">
        <f>IFERROR(VLOOKUP(E1621,ActiveConsumptiveDiversions!$A$4:$G$3003,7,0),"")</f>
        <v/>
      </c>
    </row>
    <row r="1622" spans="5:7" x14ac:dyDescent="0.25">
      <c r="E1622" s="4">
        <v>1610</v>
      </c>
      <c r="F1622" s="4" t="str">
        <f>IFERROR(VLOOKUP(E1622,ActiveConsumptiveDiversions!$C$4:$G$3002,5,0),"")</f>
        <v>5102-004-AGR-IM</v>
      </c>
      <c r="G1622" s="33" t="str">
        <f>IFERROR(VLOOKUP(E1622,ActiveConsumptiveDiversions!$A$4:$G$3003,7,0),"")</f>
        <v/>
      </c>
    </row>
    <row r="1623" spans="5:7" x14ac:dyDescent="0.25">
      <c r="E1623" s="4">
        <v>1611</v>
      </c>
      <c r="F1623" s="4" t="str">
        <f>IFERROR(VLOOKUP(E1623,ActiveConsumptiveDiversions!$C$4:$G$3002,5,0),"")</f>
        <v>5102-005-AGR-IM</v>
      </c>
      <c r="G1623" s="33" t="str">
        <f>IFERROR(VLOOKUP(E1623,ActiveConsumptiveDiversions!$A$4:$G$3003,7,0),"")</f>
        <v/>
      </c>
    </row>
    <row r="1624" spans="5:7" x14ac:dyDescent="0.25">
      <c r="E1624" s="4">
        <v>1612</v>
      </c>
      <c r="F1624" s="4" t="str">
        <f>IFERROR(VLOOKUP(E1624,ActiveConsumptiveDiversions!$C$4:$G$3002,5,0),"")</f>
        <v>5102-006-AGR-IM</v>
      </c>
      <c r="G1624" s="33" t="str">
        <f>IFERROR(VLOOKUP(E1624,ActiveConsumptiveDiversions!$A$4:$G$3003,7,0),"")</f>
        <v/>
      </c>
    </row>
    <row r="1625" spans="5:7" x14ac:dyDescent="0.25">
      <c r="E1625" s="4">
        <v>1613</v>
      </c>
      <c r="F1625" s="4" t="str">
        <f>IFERROR(VLOOKUP(E1625,ActiveConsumptiveDiversions!$C$4:$G$3002,5,0),"")</f>
        <v>5102-007-AGR-GR</v>
      </c>
      <c r="G1625" s="33" t="str">
        <f>IFERROR(VLOOKUP(E1625,ActiveConsumptiveDiversions!$A$4:$G$3003,7,0),"")</f>
        <v/>
      </c>
    </row>
    <row r="1626" spans="5:7" x14ac:dyDescent="0.25">
      <c r="E1626" s="4">
        <v>1614</v>
      </c>
      <c r="F1626" s="4" t="str">
        <f>IFERROR(VLOOKUP(E1626,ActiveConsumptiveDiversions!$C$4:$G$3002,5,0),"")</f>
        <v>5102-008-AGR-GR</v>
      </c>
      <c r="G1626" s="33" t="str">
        <f>IFERROR(VLOOKUP(E1626,ActiveConsumptiveDiversions!$A$4:$G$3003,7,0),"")</f>
        <v/>
      </c>
    </row>
    <row r="1627" spans="5:7" x14ac:dyDescent="0.25">
      <c r="E1627" s="4">
        <v>1615</v>
      </c>
      <c r="F1627" s="4" t="str">
        <f>IFERROR(VLOOKUP(E1627,ActiveConsumptiveDiversions!$C$4:$G$3002,5,0),"")</f>
        <v>5102-009-AGR-GR</v>
      </c>
      <c r="G1627" s="33" t="str">
        <f>IFERROR(VLOOKUP(E1627,ActiveConsumptiveDiversions!$A$4:$G$3003,7,0),"")</f>
        <v/>
      </c>
    </row>
    <row r="1628" spans="5:7" x14ac:dyDescent="0.25">
      <c r="E1628" s="4">
        <v>1616</v>
      </c>
      <c r="F1628" s="4" t="str">
        <f>IFERROR(VLOOKUP(E1628,ActiveConsumptiveDiversions!$C$4:$G$3002,5,0),"")</f>
        <v>7411-008-IRR-GR</v>
      </c>
      <c r="G1628" s="33" t="str">
        <f>IFERROR(VLOOKUP(E1628,ActiveConsumptiveDiversions!$A$4:$G$3003,7,0),"")</f>
        <v/>
      </c>
    </row>
    <row r="1629" spans="5:7" x14ac:dyDescent="0.25">
      <c r="E1629" s="4">
        <v>1617</v>
      </c>
      <c r="F1629" s="4" t="str">
        <f>IFERROR(VLOOKUP(E1629,ActiveConsumptiveDiversions!$C$4:$G$3002,5,0),"")</f>
        <v>7411-007-IRR-GR</v>
      </c>
      <c r="G1629" s="33" t="str">
        <f>IFERROR(VLOOKUP(E1629,ActiveConsumptiveDiversions!$A$4:$G$3003,7,0),"")</f>
        <v/>
      </c>
    </row>
    <row r="1630" spans="5:7" x14ac:dyDescent="0.25">
      <c r="E1630" s="4">
        <v>1618</v>
      </c>
      <c r="F1630" s="4" t="str">
        <f>IFERROR(VLOOKUP(E1630,ActiveConsumptiveDiversions!$C$4:$G$3002,5,0),"")</f>
        <v>6011-003-AGR-GR</v>
      </c>
      <c r="G1630" s="33" t="str">
        <f>IFERROR(VLOOKUP(E1630,ActiveConsumptiveDiversions!$A$4:$G$3003,7,0),"")</f>
        <v/>
      </c>
    </row>
    <row r="1631" spans="5:7" x14ac:dyDescent="0.25">
      <c r="E1631" s="4">
        <v>1619</v>
      </c>
      <c r="F1631" s="4" t="str">
        <f>IFERROR(VLOOKUP(E1631,ActiveConsumptiveDiversions!$C$4:$G$3002,5,0),"")</f>
        <v>6011-002-AGR-GR</v>
      </c>
      <c r="G1631" s="33" t="str">
        <f>IFERROR(VLOOKUP(E1631,ActiveConsumptiveDiversions!$A$4:$G$3003,7,0),"")</f>
        <v/>
      </c>
    </row>
    <row r="1632" spans="5:7" x14ac:dyDescent="0.25">
      <c r="E1632" s="4">
        <v>1620</v>
      </c>
      <c r="F1632" s="4" t="str">
        <f>IFERROR(VLOOKUP(E1632,ActiveConsumptiveDiversions!$C$4:$G$3002,5,0),"")</f>
        <v>6011-001-AGR-IM</v>
      </c>
      <c r="G1632" s="33" t="str">
        <f>IFERROR(VLOOKUP(E1632,ActiveConsumptiveDiversions!$A$4:$G$3003,7,0),"")</f>
        <v/>
      </c>
    </row>
    <row r="1633" spans="5:7" x14ac:dyDescent="0.25">
      <c r="E1633" s="4">
        <v>1621</v>
      </c>
      <c r="F1633" s="4" t="str">
        <f>IFERROR(VLOOKUP(E1633,ActiveConsumptiveDiversions!$C$4:$G$3002,5,0),"")</f>
        <v>4404-010-CLG-GR</v>
      </c>
      <c r="G1633" s="33" t="str">
        <f>IFERROR(VLOOKUP(E1633,ActiveConsumptiveDiversions!$A$4:$G$3003,7,0),"")</f>
        <v/>
      </c>
    </row>
    <row r="1634" spans="5:7" x14ac:dyDescent="0.25">
      <c r="E1634" s="4">
        <v>1622</v>
      </c>
      <c r="F1634" s="4" t="str">
        <f>IFERROR(VLOOKUP(E1634,ActiveConsumptiveDiversions!$C$4:$G$3002,5,0),"")</f>
        <v>4404-009-CLG-GR</v>
      </c>
      <c r="G1634" s="33" t="str">
        <f>IFERROR(VLOOKUP(E1634,ActiveConsumptiveDiversions!$A$4:$G$3003,7,0),"")</f>
        <v/>
      </c>
    </row>
    <row r="1635" spans="5:7" x14ac:dyDescent="0.25">
      <c r="E1635" s="4">
        <v>1623</v>
      </c>
      <c r="F1635" s="4" t="str">
        <f>IFERROR(VLOOKUP(E1635,ActiveConsumptiveDiversions!$C$4:$G$3002,5,0),"")</f>
        <v>4404-005-CLG-GR</v>
      </c>
      <c r="G1635" s="33" t="str">
        <f>IFERROR(VLOOKUP(E1635,ActiveConsumptiveDiversions!$A$4:$G$3003,7,0),"")</f>
        <v/>
      </c>
    </row>
    <row r="1636" spans="5:7" x14ac:dyDescent="0.25">
      <c r="E1636" s="4">
        <v>1624</v>
      </c>
      <c r="F1636" s="4" t="str">
        <f>IFERROR(VLOOKUP(E1636,ActiveConsumptiveDiversions!$C$4:$G$3002,5,0),"")</f>
        <v>4207-014-IRR-GR</v>
      </c>
      <c r="G1636" s="33" t="str">
        <f>IFERROR(VLOOKUP(E1636,ActiveConsumptiveDiversions!$A$4:$G$3003,7,0),"")</f>
        <v/>
      </c>
    </row>
    <row r="1637" spans="5:7" x14ac:dyDescent="0.25">
      <c r="E1637" s="4">
        <v>1625</v>
      </c>
      <c r="F1637" s="4" t="str">
        <f>IFERROR(VLOOKUP(E1637,ActiveConsumptiveDiversions!$C$4:$G$3002,5,0),"")</f>
        <v>4207-013-IRR-GR</v>
      </c>
      <c r="G1637" s="33" t="str">
        <f>IFERROR(VLOOKUP(E1637,ActiveConsumptiveDiversions!$A$4:$G$3003,7,0),"")</f>
        <v/>
      </c>
    </row>
    <row r="1638" spans="5:7" x14ac:dyDescent="0.25">
      <c r="E1638" s="4">
        <v>1626</v>
      </c>
      <c r="F1638" s="4" t="str">
        <f>IFERROR(VLOOKUP(E1638,ActiveConsumptiveDiversions!$C$4:$G$3002,5,0),"")</f>
        <v>5302-013-IND-GR</v>
      </c>
      <c r="G1638" s="33" t="str">
        <f>IFERROR(VLOOKUP(E1638,ActiveConsumptiveDiversions!$A$4:$G$3003,7,0),"")</f>
        <v/>
      </c>
    </row>
    <row r="1639" spans="5:7" x14ac:dyDescent="0.25">
      <c r="E1639" s="4">
        <v>1627</v>
      </c>
      <c r="F1639" s="4" t="str">
        <f>IFERROR(VLOOKUP(E1639,ActiveConsumptiveDiversions!$C$4:$G$3002,5,0),"")</f>
        <v>4207-012-IRR-GR</v>
      </c>
      <c r="G1639" s="33" t="str">
        <f>IFERROR(VLOOKUP(E1639,ActiveConsumptiveDiversions!$A$4:$G$3003,7,0),"")</f>
        <v/>
      </c>
    </row>
    <row r="1640" spans="5:7" x14ac:dyDescent="0.25">
      <c r="E1640" s="4">
        <v>1628</v>
      </c>
      <c r="F1640" s="4" t="str">
        <f>IFERROR(VLOOKUP(E1640,ActiveConsumptiveDiversions!$C$4:$G$3002,5,0),"")</f>
        <v>5302-014-IND-GR</v>
      </c>
      <c r="G1640" s="33" t="str">
        <f>IFERROR(VLOOKUP(E1640,ActiveConsumptiveDiversions!$A$4:$G$3003,7,0),"")</f>
        <v/>
      </c>
    </row>
    <row r="1641" spans="5:7" x14ac:dyDescent="0.25">
      <c r="E1641" s="4">
        <v>1629</v>
      </c>
      <c r="F1641" s="4" t="str">
        <f>IFERROR(VLOOKUP(E1641,ActiveConsumptiveDiversions!$C$4:$G$3002,5,0),"")</f>
        <v>5201-010-AGR-IM</v>
      </c>
      <c r="G1641" s="33" t="str">
        <f>IFERROR(VLOOKUP(E1641,ActiveConsumptiveDiversions!$A$4:$G$3003,7,0),"")</f>
        <v/>
      </c>
    </row>
    <row r="1642" spans="5:7" x14ac:dyDescent="0.25">
      <c r="E1642" s="4">
        <v>1630</v>
      </c>
      <c r="F1642" s="4" t="str">
        <f>IFERROR(VLOOKUP(E1642,ActiveConsumptiveDiversions!$C$4:$G$3002,5,0),"")</f>
        <v>5201-009-AGR-GR</v>
      </c>
      <c r="G1642" s="33" t="str">
        <f>IFERROR(VLOOKUP(E1642,ActiveConsumptiveDiversions!$A$4:$G$3003,7,0),"")</f>
        <v/>
      </c>
    </row>
    <row r="1643" spans="5:7" x14ac:dyDescent="0.25">
      <c r="E1643" s="4">
        <v>1631</v>
      </c>
      <c r="F1643" s="4" t="str">
        <f>IFERROR(VLOOKUP(E1643,ActiveConsumptiveDiversions!$C$4:$G$3002,5,0),"")</f>
        <v>5201-008-AGR-IM</v>
      </c>
      <c r="G1643" s="33" t="str">
        <f>IFERROR(VLOOKUP(E1643,ActiveConsumptiveDiversions!$A$4:$G$3003,7,0),"")</f>
        <v/>
      </c>
    </row>
    <row r="1644" spans="5:7" x14ac:dyDescent="0.25">
      <c r="E1644" s="4">
        <v>1632</v>
      </c>
      <c r="F1644" s="4" t="str">
        <f>IFERROR(VLOOKUP(E1644,ActiveConsumptiveDiversions!$C$4:$G$3002,5,0),"")</f>
        <v>4207-011-IRR-RI</v>
      </c>
      <c r="G1644" s="33" t="str">
        <f>IFERROR(VLOOKUP(E1644,ActiveConsumptiveDiversions!$A$4:$G$3003,7,0),"")</f>
        <v/>
      </c>
    </row>
    <row r="1645" spans="5:7" x14ac:dyDescent="0.25">
      <c r="E1645" s="4">
        <v>1633</v>
      </c>
      <c r="F1645" s="4" t="str">
        <f>IFERROR(VLOOKUP(E1645,ActiveConsumptiveDiversions!$C$4:$G$3002,5,0),"")</f>
        <v>3805-001-AGR-RI</v>
      </c>
      <c r="G1645" s="33" t="str">
        <f>IFERROR(VLOOKUP(E1645,ActiveConsumptiveDiversions!$A$4:$G$3003,7,0),"")</f>
        <v/>
      </c>
    </row>
    <row r="1646" spans="5:7" x14ac:dyDescent="0.25">
      <c r="E1646" s="4">
        <v>1634</v>
      </c>
      <c r="F1646" s="4" t="str">
        <f>IFERROR(VLOOKUP(E1646,ActiveConsumptiveDiversions!$C$4:$G$3002,5,0),"")</f>
        <v>4504-004-IRR-GR</v>
      </c>
      <c r="G1646" s="33" t="str">
        <f>IFERROR(VLOOKUP(E1646,ActiveConsumptiveDiversions!$A$4:$G$3003,7,0),"")</f>
        <v/>
      </c>
    </row>
    <row r="1647" spans="5:7" x14ac:dyDescent="0.25">
      <c r="E1647" s="4">
        <v>1635</v>
      </c>
      <c r="F1647" s="4" t="str">
        <f>IFERROR(VLOOKUP(E1647,ActiveConsumptiveDiversions!$C$4:$G$3002,5,0),"")</f>
        <v>4504-003-IRR-IM</v>
      </c>
      <c r="G1647" s="33" t="str">
        <f>IFERROR(VLOOKUP(E1647,ActiveConsumptiveDiversions!$A$4:$G$3003,7,0),"")</f>
        <v/>
      </c>
    </row>
    <row r="1648" spans="5:7" x14ac:dyDescent="0.25">
      <c r="E1648" s="4">
        <v>1636</v>
      </c>
      <c r="F1648" s="4" t="str">
        <f>IFERROR(VLOOKUP(E1648,ActiveConsumptiveDiversions!$C$4:$G$3002,5,0),"")</f>
        <v>4504-002-IRR-IM</v>
      </c>
      <c r="G1648" s="33" t="str">
        <f>IFERROR(VLOOKUP(E1648,ActiveConsumptiveDiversions!$A$4:$G$3003,7,0),"")</f>
        <v/>
      </c>
    </row>
    <row r="1649" spans="5:7" x14ac:dyDescent="0.25">
      <c r="E1649" s="4">
        <v>1637</v>
      </c>
      <c r="F1649" s="4" t="str">
        <f>IFERROR(VLOOKUP(E1649,ActiveConsumptiveDiversions!$C$4:$G$3002,5,0),"")</f>
        <v>4504-001-IRR-IM</v>
      </c>
      <c r="G1649" s="33" t="str">
        <f>IFERROR(VLOOKUP(E1649,ActiveConsumptiveDiversions!$A$4:$G$3003,7,0),"")</f>
        <v/>
      </c>
    </row>
    <row r="1650" spans="5:7" x14ac:dyDescent="0.25">
      <c r="E1650" s="4">
        <v>1638</v>
      </c>
      <c r="F1650" s="4" t="str">
        <f>IFERROR(VLOOKUP(E1650,ActiveConsumptiveDiversions!$C$4:$G$3002,5,0),"")</f>
        <v>4000-055-AGR-IM</v>
      </c>
      <c r="G1650" s="33" t="str">
        <f>IFERROR(VLOOKUP(E1650,ActiveConsumptiveDiversions!$A$4:$G$3003,7,0),"")</f>
        <v/>
      </c>
    </row>
    <row r="1651" spans="5:7" x14ac:dyDescent="0.25">
      <c r="E1651" s="4">
        <v>1639</v>
      </c>
      <c r="F1651" s="4" t="str">
        <f>IFERROR(VLOOKUP(E1651,ActiveConsumptiveDiversions!$C$4:$G$3002,5,0),"")</f>
        <v>5000-031-IRR-IM</v>
      </c>
      <c r="G1651" s="33" t="str">
        <f>IFERROR(VLOOKUP(E1651,ActiveConsumptiveDiversions!$A$4:$G$3003,7,0),"")</f>
        <v/>
      </c>
    </row>
    <row r="1652" spans="5:7" x14ac:dyDescent="0.25">
      <c r="E1652" s="4">
        <v>1640</v>
      </c>
      <c r="F1652" s="4" t="str">
        <f>IFERROR(VLOOKUP(E1652,ActiveConsumptiveDiversions!$C$4:$G$3002,5,0),"")</f>
        <v>5000-030-IRR-IM</v>
      </c>
      <c r="G1652" s="33" t="str">
        <f>IFERROR(VLOOKUP(E1652,ActiveConsumptiveDiversions!$A$4:$G$3003,7,0),"")</f>
        <v/>
      </c>
    </row>
    <row r="1653" spans="5:7" x14ac:dyDescent="0.25">
      <c r="E1653" s="4">
        <v>1641</v>
      </c>
      <c r="F1653" s="4" t="str">
        <f>IFERROR(VLOOKUP(E1653,ActiveConsumptiveDiversions!$C$4:$G$3002,5,0),"")</f>
        <v>4601-005-FIS-GR</v>
      </c>
      <c r="G1653" s="33" t="str">
        <f>IFERROR(VLOOKUP(E1653,ActiveConsumptiveDiversions!$A$4:$G$3003,7,0),"")</f>
        <v/>
      </c>
    </row>
    <row r="1654" spans="5:7" x14ac:dyDescent="0.25">
      <c r="E1654" s="4">
        <v>1642</v>
      </c>
      <c r="F1654" s="4" t="str">
        <f>IFERROR(VLOOKUP(E1654,ActiveConsumptiveDiversions!$C$4:$G$3002,5,0),"")</f>
        <v>5000-029-IRR-IM</v>
      </c>
      <c r="G1654" s="33" t="str">
        <f>IFERROR(VLOOKUP(E1654,ActiveConsumptiveDiversions!$A$4:$G$3003,7,0),"")</f>
        <v/>
      </c>
    </row>
    <row r="1655" spans="5:7" x14ac:dyDescent="0.25">
      <c r="E1655" s="4">
        <v>1643</v>
      </c>
      <c r="F1655" s="4" t="str">
        <f>IFERROR(VLOOKUP(E1655,ActiveConsumptiveDiversions!$C$4:$G$3002,5,0),"")</f>
        <v>5000-028-IRR-IM</v>
      </c>
      <c r="G1655" s="33" t="str">
        <f>IFERROR(VLOOKUP(E1655,ActiveConsumptiveDiversions!$A$4:$G$3003,7,0),"")</f>
        <v/>
      </c>
    </row>
    <row r="1656" spans="5:7" x14ac:dyDescent="0.25">
      <c r="E1656" s="4">
        <v>1644</v>
      </c>
      <c r="F1656" s="4" t="str">
        <f>IFERROR(VLOOKUP(E1656,ActiveConsumptiveDiversions!$C$4:$G$3002,5,0),"")</f>
        <v>4607-008-AGR-IM</v>
      </c>
      <c r="G1656" s="33" t="str">
        <f>IFERROR(VLOOKUP(E1656,ActiveConsumptiveDiversions!$A$4:$G$3003,7,0),"")</f>
        <v/>
      </c>
    </row>
    <row r="1657" spans="5:7" x14ac:dyDescent="0.25">
      <c r="E1657" s="4">
        <v>1645</v>
      </c>
      <c r="F1657" s="4" t="str">
        <f>IFERROR(VLOOKUP(E1657,ActiveConsumptiveDiversions!$C$4:$G$3002,5,0),"")</f>
        <v>4607-007-AGR-IM</v>
      </c>
      <c r="G1657" s="33" t="str">
        <f>IFERROR(VLOOKUP(E1657,ActiveConsumptiveDiversions!$A$4:$G$3003,7,0),"")</f>
        <v/>
      </c>
    </row>
    <row r="1658" spans="5:7" x14ac:dyDescent="0.25">
      <c r="E1658" s="4">
        <v>1646</v>
      </c>
      <c r="F1658" s="4" t="str">
        <f>IFERROR(VLOOKUP(E1658,ActiveConsumptiveDiversions!$C$4:$G$3002,5,0),"")</f>
        <v>4607-006-AGR-RI</v>
      </c>
      <c r="G1658" s="33" t="str">
        <f>IFERROR(VLOOKUP(E1658,ActiveConsumptiveDiversions!$A$4:$G$3003,7,0),"")</f>
        <v/>
      </c>
    </row>
    <row r="1659" spans="5:7" x14ac:dyDescent="0.25">
      <c r="E1659" s="4">
        <v>1647</v>
      </c>
      <c r="F1659" s="4" t="str">
        <f>IFERROR(VLOOKUP(E1659,ActiveConsumptiveDiversions!$C$4:$G$3002,5,0),"")</f>
        <v>4707-012-IRR-RI</v>
      </c>
      <c r="G1659" s="33" t="str">
        <f>IFERROR(VLOOKUP(E1659,ActiveConsumptiveDiversions!$A$4:$G$3003,7,0),"")</f>
        <v/>
      </c>
    </row>
    <row r="1660" spans="5:7" x14ac:dyDescent="0.25">
      <c r="E1660" s="4">
        <v>1648</v>
      </c>
      <c r="F1660" s="4" t="str">
        <f>IFERROR(VLOOKUP(E1660,ActiveConsumptiveDiversions!$C$4:$G$3002,5,0),"")</f>
        <v>6502-001-IRR-IM</v>
      </c>
      <c r="G1660" s="33" t="str">
        <f>IFERROR(VLOOKUP(E1660,ActiveConsumptiveDiversions!$A$4:$G$3003,7,0),"")</f>
        <v/>
      </c>
    </row>
    <row r="1661" spans="5:7" x14ac:dyDescent="0.25">
      <c r="E1661" s="4">
        <v>1649</v>
      </c>
      <c r="F1661" s="4" t="str">
        <f>IFERROR(VLOOKUP(E1661,ActiveConsumptiveDiversions!$C$4:$G$3002,5,0),"")</f>
        <v>5200-055-IND-GR</v>
      </c>
      <c r="G1661" s="33" t="str">
        <f>IFERROR(VLOOKUP(E1661,ActiveConsumptiveDiversions!$A$4:$G$3003,7,0),"")</f>
        <v/>
      </c>
    </row>
    <row r="1662" spans="5:7" x14ac:dyDescent="0.25">
      <c r="E1662" s="4">
        <v>1650</v>
      </c>
      <c r="F1662" s="4" t="str">
        <f>IFERROR(VLOOKUP(E1662,ActiveConsumptiveDiversions!$C$4:$G$3002,5,0),"")</f>
        <v>4300-034-AGR-IM</v>
      </c>
      <c r="G1662" s="33" t="str">
        <f>IFERROR(VLOOKUP(E1662,ActiveConsumptiveDiversions!$A$4:$G$3003,7,0),"")</f>
        <v/>
      </c>
    </row>
    <row r="1663" spans="5:7" x14ac:dyDescent="0.25">
      <c r="E1663" s="4">
        <v>1651</v>
      </c>
      <c r="F1663" s="4" t="str">
        <f>IFERROR(VLOOKUP(E1663,ActiveConsumptiveDiversions!$C$4:$G$3002,5,0),"")</f>
        <v>4300-033-AGR-IM</v>
      </c>
      <c r="G1663" s="33" t="str">
        <f>IFERROR(VLOOKUP(E1663,ActiveConsumptiveDiversions!$A$4:$G$3003,7,0),"")</f>
        <v/>
      </c>
    </row>
    <row r="1664" spans="5:7" x14ac:dyDescent="0.25">
      <c r="E1664" s="4">
        <v>1652</v>
      </c>
      <c r="F1664" s="4" t="str">
        <f>IFERROR(VLOOKUP(E1664,ActiveConsumptiveDiversions!$C$4:$G$3002,5,0),"")</f>
        <v>5200-052-AGR-IM</v>
      </c>
      <c r="G1664" s="33" t="str">
        <f>IFERROR(VLOOKUP(E1664,ActiveConsumptiveDiversions!$A$4:$G$3003,7,0),"")</f>
        <v/>
      </c>
    </row>
    <row r="1665" spans="5:7" x14ac:dyDescent="0.25">
      <c r="E1665" s="4">
        <v>1653</v>
      </c>
      <c r="F1665" s="4" t="str">
        <f>IFERROR(VLOOKUP(E1665,ActiveConsumptiveDiversions!$C$4:$G$3002,5,0),"")</f>
        <v>4607-001-PWS-GR</v>
      </c>
      <c r="G1665" s="33" t="str">
        <f>IFERROR(VLOOKUP(E1665,ActiveConsumptiveDiversions!$A$4:$G$3003,7,0),"")</f>
        <v/>
      </c>
    </row>
    <row r="1666" spans="5:7" x14ac:dyDescent="0.25">
      <c r="E1666" s="4">
        <v>1654</v>
      </c>
      <c r="F1666" s="4" t="str">
        <f>IFERROR(VLOOKUP(E1666,ActiveConsumptiveDiversions!$C$4:$G$3002,5,0),"")</f>
        <v>5102-010-AGR-GR</v>
      </c>
      <c r="G1666" s="33" t="str">
        <f>IFERROR(VLOOKUP(E1666,ActiveConsumptiveDiversions!$A$4:$G$3003,7,0),"")</f>
        <v/>
      </c>
    </row>
    <row r="1667" spans="5:7" x14ac:dyDescent="0.25">
      <c r="E1667" s="4">
        <v>1655</v>
      </c>
      <c r="F1667" s="4" t="str">
        <f>IFERROR(VLOOKUP(E1667,ActiveConsumptiveDiversions!$C$4:$G$3002,5,0),"")</f>
        <v>6000-051-POT-GR</v>
      </c>
      <c r="G1667" s="33" t="str">
        <f>IFERROR(VLOOKUP(E1667,ActiveConsumptiveDiversions!$A$4:$G$3003,7,0),"")</f>
        <v/>
      </c>
    </row>
    <row r="1668" spans="5:7" x14ac:dyDescent="0.25">
      <c r="E1668" s="4">
        <v>1656</v>
      </c>
      <c r="F1668" s="4" t="str">
        <f>IFERROR(VLOOKUP(E1668,ActiveConsumptiveDiversions!$C$4:$G$3002,5,0),"")</f>
        <v>4006-016-AGR-RI</v>
      </c>
      <c r="G1668" s="33" t="str">
        <f>IFERROR(VLOOKUP(E1668,ActiveConsumptiveDiversions!$A$4:$G$3003,7,0),"")</f>
        <v/>
      </c>
    </row>
    <row r="1669" spans="5:7" x14ac:dyDescent="0.25">
      <c r="E1669" s="4">
        <v>1657</v>
      </c>
      <c r="F1669" s="4" t="str">
        <f>IFERROR(VLOOKUP(E1669,ActiveConsumptiveDiversions!$C$4:$G$3002,5,0),"")</f>
        <v>2107-008-PWS-IM</v>
      </c>
      <c r="G1669" s="33" t="str">
        <f>IFERROR(VLOOKUP(E1669,ActiveConsumptiveDiversions!$A$4:$G$3003,7,0),"")</f>
        <v/>
      </c>
    </row>
    <row r="1670" spans="5:7" x14ac:dyDescent="0.25">
      <c r="E1670" s="4">
        <v>1658</v>
      </c>
      <c r="F1670" s="4" t="str">
        <f>IFERROR(VLOOKUP(E1670,ActiveConsumptiveDiversions!$C$4:$G$3002,5,0),"")</f>
        <v>4002-001-AGR-IM</v>
      </c>
      <c r="G1670" s="33" t="str">
        <f>IFERROR(VLOOKUP(E1670,ActiveConsumptiveDiversions!$A$4:$G$3003,7,0),"")</f>
        <v/>
      </c>
    </row>
    <row r="1671" spans="5:7" x14ac:dyDescent="0.25">
      <c r="E1671" s="4">
        <v>1659</v>
      </c>
      <c r="F1671" s="4" t="str">
        <f>IFERROR(VLOOKUP(E1671,ActiveConsumptiveDiversions!$C$4:$G$3002,5,0),"")</f>
        <v>7411-001-IRR-IM</v>
      </c>
      <c r="G1671" s="33" t="str">
        <f>IFERROR(VLOOKUP(E1671,ActiveConsumptiveDiversions!$A$4:$G$3003,7,0),"")</f>
        <v/>
      </c>
    </row>
    <row r="1672" spans="5:7" x14ac:dyDescent="0.25">
      <c r="E1672" s="4">
        <v>1660</v>
      </c>
      <c r="F1672" s="4" t="str">
        <f>IFERROR(VLOOKUP(E1672,ActiveConsumptiveDiversions!$C$4:$G$3002,5,0),"")</f>
        <v>6024-007-AGR-IM</v>
      </c>
      <c r="G1672" s="33" t="str">
        <f>IFERROR(VLOOKUP(E1672,ActiveConsumptiveDiversions!$A$4:$G$3003,7,0),"")</f>
        <v/>
      </c>
    </row>
    <row r="1673" spans="5:7" x14ac:dyDescent="0.25">
      <c r="E1673" s="4">
        <v>1661</v>
      </c>
      <c r="F1673" s="4" t="str">
        <f>IFERROR(VLOOKUP(E1673,ActiveConsumptiveDiversions!$C$4:$G$3002,5,0),"")</f>
        <v>6024-006-AGR-IM</v>
      </c>
      <c r="G1673" s="33" t="str">
        <f>IFERROR(VLOOKUP(E1673,ActiveConsumptiveDiversions!$A$4:$G$3003,7,0),"")</f>
        <v/>
      </c>
    </row>
    <row r="1674" spans="5:7" x14ac:dyDescent="0.25">
      <c r="E1674" s="4">
        <v>1662</v>
      </c>
      <c r="F1674" s="4" t="str">
        <f>IFERROR(VLOOKUP(E1674,ActiveConsumptiveDiversions!$C$4:$G$3002,5,0),"")</f>
        <v>6024-005-AGR-IM</v>
      </c>
      <c r="G1674" s="33" t="str">
        <f>IFERROR(VLOOKUP(E1674,ActiveConsumptiveDiversions!$A$4:$G$3003,7,0),"")</f>
        <v/>
      </c>
    </row>
    <row r="1675" spans="5:7" x14ac:dyDescent="0.25">
      <c r="E1675" s="4">
        <v>1663</v>
      </c>
      <c r="F1675" s="4" t="str">
        <f>IFERROR(VLOOKUP(E1675,ActiveConsumptiveDiversions!$C$4:$G$3002,5,0),"")</f>
        <v>6024-004-AGR-IM</v>
      </c>
      <c r="G1675" s="33" t="str">
        <f>IFERROR(VLOOKUP(E1675,ActiveConsumptiveDiversions!$A$4:$G$3003,7,0),"")</f>
        <v/>
      </c>
    </row>
    <row r="1676" spans="5:7" x14ac:dyDescent="0.25">
      <c r="E1676" s="4">
        <v>1664</v>
      </c>
      <c r="F1676" s="4" t="str">
        <f>IFERROR(VLOOKUP(E1676,ActiveConsumptiveDiversions!$C$4:$G$3002,5,0),"")</f>
        <v>3700-009-PWS-GR</v>
      </c>
      <c r="G1676" s="33" t="str">
        <f>IFERROR(VLOOKUP(E1676,ActiveConsumptiveDiversions!$A$4:$G$3003,7,0),"")</f>
        <v/>
      </c>
    </row>
    <row r="1677" spans="5:7" x14ac:dyDescent="0.25">
      <c r="E1677" s="4">
        <v>1665</v>
      </c>
      <c r="F1677" s="4" t="str">
        <f>IFERROR(VLOOKUP(E1677,ActiveConsumptiveDiversions!$C$4:$G$3002,5,0),"")</f>
        <v>3713-001-PWS-IM</v>
      </c>
      <c r="G1677" s="33" t="str">
        <f>IFERROR(VLOOKUP(E1677,ActiveConsumptiveDiversions!$A$4:$G$3003,7,0),"")</f>
        <v/>
      </c>
    </row>
    <row r="1678" spans="5:7" x14ac:dyDescent="0.25">
      <c r="E1678" s="4">
        <v>1666</v>
      </c>
      <c r="F1678" s="4" t="str">
        <f>IFERROR(VLOOKUP(E1678,ActiveConsumptiveDiversions!$C$4:$G$3002,5,0),"")</f>
        <v>3700-007-PWS-GR</v>
      </c>
      <c r="G1678" s="33" t="str">
        <f>IFERROR(VLOOKUP(E1678,ActiveConsumptiveDiversions!$A$4:$G$3003,7,0),"")</f>
        <v/>
      </c>
    </row>
    <row r="1679" spans="5:7" x14ac:dyDescent="0.25">
      <c r="E1679" s="4">
        <v>1667</v>
      </c>
      <c r="F1679" s="4" t="str">
        <f>IFERROR(VLOOKUP(E1679,ActiveConsumptiveDiversions!$C$4:$G$3002,5,0),"")</f>
        <v>4300-055-AGR-RI</v>
      </c>
      <c r="G1679" s="33" t="str">
        <f>IFERROR(VLOOKUP(E1679,ActiveConsumptiveDiversions!$A$4:$G$3003,7,0),"")</f>
        <v/>
      </c>
    </row>
    <row r="1680" spans="5:7" x14ac:dyDescent="0.25">
      <c r="E1680" s="4">
        <v>1668</v>
      </c>
      <c r="F1680" s="4" t="str">
        <f>IFERROR(VLOOKUP(E1680,ActiveConsumptiveDiversions!$C$4:$G$3002,5,0),"")</f>
        <v>4320-017-AGR-RI</v>
      </c>
      <c r="G1680" s="33" t="str">
        <f>IFERROR(VLOOKUP(E1680,ActiveConsumptiveDiversions!$A$4:$G$3003,7,0),"")</f>
        <v/>
      </c>
    </row>
    <row r="1681" spans="5:7" x14ac:dyDescent="0.25">
      <c r="E1681" s="4">
        <v>1669</v>
      </c>
      <c r="F1681" s="4" t="str">
        <f>IFERROR(VLOOKUP(E1681,ActiveConsumptiveDiversions!$C$4:$G$3002,5,0),"")</f>
        <v>4300-054-AGR-RI</v>
      </c>
      <c r="G1681" s="33" t="str">
        <f>IFERROR(VLOOKUP(E1681,ActiveConsumptiveDiversions!$A$4:$G$3003,7,0),"")</f>
        <v/>
      </c>
    </row>
    <row r="1682" spans="5:7" x14ac:dyDescent="0.25">
      <c r="E1682" s="4">
        <v>1670</v>
      </c>
      <c r="F1682" s="4" t="str">
        <f>IFERROR(VLOOKUP(E1682,ActiveConsumptiveDiversions!$C$4:$G$3002,5,0),"")</f>
        <v>4300-058-AGR-IM</v>
      </c>
      <c r="G1682" s="33" t="str">
        <f>IFERROR(VLOOKUP(E1682,ActiveConsumptiveDiversions!$A$4:$G$3003,7,0),"")</f>
        <v/>
      </c>
    </row>
    <row r="1683" spans="5:7" x14ac:dyDescent="0.25">
      <c r="E1683" s="4">
        <v>1671</v>
      </c>
      <c r="F1683" s="4" t="str">
        <f>IFERROR(VLOOKUP(E1683,ActiveConsumptiveDiversions!$C$4:$G$3002,5,0),"")</f>
        <v>5304-003-AGR-IM</v>
      </c>
      <c r="G1683" s="33" t="str">
        <f>IFERROR(VLOOKUP(E1683,ActiveConsumptiveDiversions!$A$4:$G$3003,7,0),"")</f>
        <v/>
      </c>
    </row>
    <row r="1684" spans="5:7" x14ac:dyDescent="0.25">
      <c r="E1684" s="4">
        <v>1672</v>
      </c>
      <c r="F1684" s="4" t="str">
        <f>IFERROR(VLOOKUP(E1684,ActiveConsumptiveDiversions!$C$4:$G$3002,5,0),"")</f>
        <v>5304-002-AGR-IM</v>
      </c>
      <c r="G1684" s="33" t="str">
        <f>IFERROR(VLOOKUP(E1684,ActiveConsumptiveDiversions!$A$4:$G$3003,7,0),"")</f>
        <v/>
      </c>
    </row>
    <row r="1685" spans="5:7" x14ac:dyDescent="0.25">
      <c r="E1685" s="4">
        <v>1673</v>
      </c>
      <c r="F1685" s="4" t="str">
        <f>IFERROR(VLOOKUP(E1685,ActiveConsumptiveDiversions!$C$4:$G$3002,5,0),"")</f>
        <v>5304-001-AGR-IM</v>
      </c>
      <c r="G1685" s="33" t="str">
        <f>IFERROR(VLOOKUP(E1685,ActiveConsumptiveDiversions!$A$4:$G$3003,7,0),"")</f>
        <v/>
      </c>
    </row>
    <row r="1686" spans="5:7" x14ac:dyDescent="0.25">
      <c r="E1686" s="4">
        <v>1674</v>
      </c>
      <c r="F1686" s="4" t="str">
        <f>IFERROR(VLOOKUP(E1686,ActiveConsumptiveDiversions!$C$4:$G$3002,5,0),"")</f>
        <v>4006-017-AGR-IM</v>
      </c>
      <c r="G1686" s="33" t="str">
        <f>IFERROR(VLOOKUP(E1686,ActiveConsumptiveDiversions!$A$4:$G$3003,7,0),"")</f>
        <v/>
      </c>
    </row>
    <row r="1687" spans="5:7" x14ac:dyDescent="0.25">
      <c r="E1687" s="4">
        <v>1675</v>
      </c>
      <c r="F1687" s="4" t="str">
        <f>IFERROR(VLOOKUP(E1687,ActiveConsumptiveDiversions!$C$4:$G$3002,5,0),"")</f>
        <v>6800-004-PWS-GR</v>
      </c>
      <c r="G1687" s="33" t="str">
        <f>IFERROR(VLOOKUP(E1687,ActiveConsumptiveDiversions!$A$4:$G$3003,7,0),"")</f>
        <v/>
      </c>
    </row>
    <row r="1688" spans="5:7" x14ac:dyDescent="0.25">
      <c r="E1688" s="4">
        <v>1676</v>
      </c>
      <c r="F1688" s="4" t="str">
        <f>IFERROR(VLOOKUP(E1688,ActiveConsumptiveDiversions!$C$4:$G$3002,5,0),"")</f>
        <v>6800-003-PWS-GR</v>
      </c>
      <c r="G1688" s="33" t="str">
        <f>IFERROR(VLOOKUP(E1688,ActiveConsumptiveDiversions!$A$4:$G$3003,7,0),"")</f>
        <v/>
      </c>
    </row>
    <row r="1689" spans="5:7" x14ac:dyDescent="0.25">
      <c r="E1689" s="4">
        <v>1677</v>
      </c>
      <c r="F1689" s="4" t="str">
        <f>IFERROR(VLOOKUP(E1689,ActiveConsumptiveDiversions!$C$4:$G$3002,5,0),"")</f>
        <v>6800-005-PWS-GR</v>
      </c>
      <c r="G1689" s="33" t="str">
        <f>IFERROR(VLOOKUP(E1689,ActiveConsumptiveDiversions!$A$4:$G$3003,7,0),"")</f>
        <v/>
      </c>
    </row>
    <row r="1690" spans="5:7" x14ac:dyDescent="0.25">
      <c r="E1690" s="4">
        <v>1678</v>
      </c>
      <c r="F1690" s="4" t="str">
        <f>IFERROR(VLOOKUP(E1690,ActiveConsumptiveDiversions!$C$4:$G$3002,5,0),"")</f>
        <v>6800-002-PWS-GR</v>
      </c>
      <c r="G1690" s="33" t="str">
        <f>IFERROR(VLOOKUP(E1690,ActiveConsumptiveDiversions!$A$4:$G$3003,7,0),"")</f>
        <v/>
      </c>
    </row>
    <row r="1691" spans="5:7" x14ac:dyDescent="0.25">
      <c r="E1691" s="4">
        <v>1679</v>
      </c>
      <c r="F1691" s="4" t="str">
        <f>IFERROR(VLOOKUP(E1691,ActiveConsumptiveDiversions!$C$4:$G$3002,5,0),"")</f>
        <v>6800-001-PWS-GR</v>
      </c>
      <c r="G1691" s="33" t="str">
        <f>IFERROR(VLOOKUP(E1691,ActiveConsumptiveDiversions!$A$4:$G$3003,7,0),"")</f>
        <v/>
      </c>
    </row>
    <row r="1692" spans="5:7" x14ac:dyDescent="0.25">
      <c r="E1692" s="4">
        <v>1680</v>
      </c>
      <c r="F1692" s="4" t="str">
        <f>IFERROR(VLOOKUP(E1692,ActiveConsumptiveDiversions!$C$4:$G$3002,5,0),"")</f>
        <v>4000-009-IND-GR</v>
      </c>
      <c r="G1692" s="33" t="str">
        <f>IFERROR(VLOOKUP(E1692,ActiveConsumptiveDiversions!$A$4:$G$3003,7,0),"")</f>
        <v/>
      </c>
    </row>
    <row r="1693" spans="5:7" x14ac:dyDescent="0.25">
      <c r="E1693" s="4">
        <v>1681</v>
      </c>
      <c r="F1693" s="4" t="str">
        <f>IFERROR(VLOOKUP(E1693,ActiveConsumptiveDiversions!$C$4:$G$3002,5,0),"")</f>
        <v>4200-030-PWS-GR</v>
      </c>
      <c r="G1693" s="33" t="str">
        <f>IFERROR(VLOOKUP(E1693,ActiveConsumptiveDiversions!$A$4:$G$3003,7,0),"")</f>
        <v/>
      </c>
    </row>
    <row r="1694" spans="5:7" x14ac:dyDescent="0.25">
      <c r="E1694" s="4">
        <v>1682</v>
      </c>
      <c r="F1694" s="4" t="str">
        <f>IFERROR(VLOOKUP(E1694,ActiveConsumptiveDiversions!$C$4:$G$3002,5,0),"")</f>
        <v>5200-046-AGR-IM</v>
      </c>
      <c r="G1694" s="33" t="str">
        <f>IFERROR(VLOOKUP(E1694,ActiveConsumptiveDiversions!$A$4:$G$3003,7,0),"")</f>
        <v/>
      </c>
    </row>
    <row r="1695" spans="5:7" x14ac:dyDescent="0.25">
      <c r="E1695" s="4">
        <v>1683</v>
      </c>
      <c r="F1695" s="4" t="str">
        <f>IFERROR(VLOOKUP(E1695,ActiveConsumptiveDiversions!$C$4:$G$3002,5,0),"")</f>
        <v>3000-021-IND-RI</v>
      </c>
      <c r="G1695" s="33" t="str">
        <f>IFERROR(VLOOKUP(E1695,ActiveConsumptiveDiversions!$A$4:$G$3003,7,0),"")</f>
        <v/>
      </c>
    </row>
    <row r="1696" spans="5:7" x14ac:dyDescent="0.25">
      <c r="E1696" s="4">
        <v>1684</v>
      </c>
      <c r="F1696" s="4" t="str">
        <f>IFERROR(VLOOKUP(E1696,ActiveConsumptiveDiversions!$C$4:$G$3002,5,0),"")</f>
        <v>4500-009-PWS-GR</v>
      </c>
      <c r="G1696" s="33" t="str">
        <f>IFERROR(VLOOKUP(E1696,ActiveConsumptiveDiversions!$A$4:$G$3003,7,0),"")</f>
        <v/>
      </c>
    </row>
    <row r="1697" spans="5:7" x14ac:dyDescent="0.25">
      <c r="E1697" s="4">
        <v>1685</v>
      </c>
      <c r="F1697" s="4" t="str">
        <f>IFERROR(VLOOKUP(E1697,ActiveConsumptiveDiversions!$C$4:$G$3002,5,0),"")</f>
        <v>4500-008-PWS-GR</v>
      </c>
      <c r="G1697" s="33" t="str">
        <f>IFERROR(VLOOKUP(E1697,ActiveConsumptiveDiversions!$A$4:$G$3003,7,0),"")</f>
        <v/>
      </c>
    </row>
    <row r="1698" spans="5:7" x14ac:dyDescent="0.25">
      <c r="E1698" s="4">
        <v>1686</v>
      </c>
      <c r="F1698" s="4" t="str">
        <f>IFERROR(VLOOKUP(E1698,ActiveConsumptiveDiversions!$C$4:$G$3002,5,0),"")</f>
        <v>4500-007-PWS-GR</v>
      </c>
      <c r="G1698" s="33" t="str">
        <f>IFERROR(VLOOKUP(E1698,ActiveConsumptiveDiversions!$A$4:$G$3003,7,0),"")</f>
        <v/>
      </c>
    </row>
    <row r="1699" spans="5:7" x14ac:dyDescent="0.25">
      <c r="E1699" s="4">
        <v>1687</v>
      </c>
      <c r="F1699" s="4" t="str">
        <f>IFERROR(VLOOKUP(E1699,ActiveConsumptiveDiversions!$C$4:$G$3002,5,0),"")</f>
        <v>4500-006-PWS-GR</v>
      </c>
      <c r="G1699" s="33" t="str">
        <f>IFERROR(VLOOKUP(E1699,ActiveConsumptiveDiversions!$A$4:$G$3003,7,0),"")</f>
        <v/>
      </c>
    </row>
    <row r="1700" spans="5:7" x14ac:dyDescent="0.25">
      <c r="E1700" s="4">
        <v>1688</v>
      </c>
      <c r="F1700" s="4" t="str">
        <f>IFERROR(VLOOKUP(E1700,ActiveConsumptiveDiversions!$C$4:$G$3002,5,0),"")</f>
        <v>4503-001-PWS-GR</v>
      </c>
      <c r="G1700" s="33" t="str">
        <f>IFERROR(VLOOKUP(E1700,ActiveConsumptiveDiversions!$A$4:$G$3003,7,0),"")</f>
        <v/>
      </c>
    </row>
    <row r="1701" spans="5:7" x14ac:dyDescent="0.25">
      <c r="E1701" s="4">
        <v>1689</v>
      </c>
      <c r="F1701" s="4" t="str">
        <f>IFERROR(VLOOKUP(E1701,ActiveConsumptiveDiversions!$C$4:$G$3002,5,0),"")</f>
        <v>4000-002-AGR-IM</v>
      </c>
      <c r="G1701" s="33" t="str">
        <f>IFERROR(VLOOKUP(E1701,ActiveConsumptiveDiversions!$A$4:$G$3003,7,0),"")</f>
        <v/>
      </c>
    </row>
    <row r="1702" spans="5:7" x14ac:dyDescent="0.25">
      <c r="E1702" s="4">
        <v>1690</v>
      </c>
      <c r="F1702" s="4" t="str">
        <f>IFERROR(VLOOKUP(E1702,ActiveConsumptiveDiversions!$C$4:$G$3002,5,0),"")</f>
        <v>4206-001-AGR-IM</v>
      </c>
      <c r="G1702" s="33" t="str">
        <f>IFERROR(VLOOKUP(E1702,ActiveConsumptiveDiversions!$A$4:$G$3003,7,0),"")</f>
        <v/>
      </c>
    </row>
    <row r="1703" spans="5:7" x14ac:dyDescent="0.25">
      <c r="E1703" s="4">
        <v>1691</v>
      </c>
      <c r="F1703" s="4" t="str">
        <f>IFERROR(VLOOKUP(E1703,ActiveConsumptiveDiversions!$C$4:$G$3002,5,0),"")</f>
        <v>3906-008-AGR-IM</v>
      </c>
      <c r="G1703" s="33" t="str">
        <f>IFERROR(VLOOKUP(E1703,ActiveConsumptiveDiversions!$A$4:$G$3003,7,0),"")</f>
        <v/>
      </c>
    </row>
    <row r="1704" spans="5:7" x14ac:dyDescent="0.25">
      <c r="E1704" s="4">
        <v>1692</v>
      </c>
      <c r="F1704" s="4" t="str">
        <f>IFERROR(VLOOKUP(E1704,ActiveConsumptiveDiversions!$C$4:$G$3002,5,0),"")</f>
        <v>3004-014-AGR-IM</v>
      </c>
      <c r="G1704" s="33" t="str">
        <f>IFERROR(VLOOKUP(E1704,ActiveConsumptiveDiversions!$A$4:$G$3003,7,0),"")</f>
        <v/>
      </c>
    </row>
    <row r="1705" spans="5:7" x14ac:dyDescent="0.25">
      <c r="E1705" s="4">
        <v>1693</v>
      </c>
      <c r="F1705" s="4" t="str">
        <f>IFERROR(VLOOKUP(E1705,ActiveConsumptiveDiversions!$C$4:$G$3002,5,0),"")</f>
        <v>3906-009-AGR-IM</v>
      </c>
      <c r="G1705" s="33" t="str">
        <f>IFERROR(VLOOKUP(E1705,ActiveConsumptiveDiversions!$A$4:$G$3003,7,0),"")</f>
        <v/>
      </c>
    </row>
    <row r="1706" spans="5:7" x14ac:dyDescent="0.25">
      <c r="E1706" s="4">
        <v>1694</v>
      </c>
      <c r="F1706" s="4" t="str">
        <f>IFERROR(VLOOKUP(E1706,ActiveConsumptiveDiversions!$C$4:$G$3002,5,0),"")</f>
        <v>3400-003-IND-GR</v>
      </c>
      <c r="G1706" s="33" t="str">
        <f>IFERROR(VLOOKUP(E1706,ActiveConsumptiveDiversions!$A$4:$G$3003,7,0),"")</f>
        <v/>
      </c>
    </row>
    <row r="1707" spans="5:7" x14ac:dyDescent="0.25">
      <c r="E1707" s="4">
        <v>1695</v>
      </c>
      <c r="F1707" s="4" t="str">
        <f>IFERROR(VLOOKUP(E1707,ActiveConsumptiveDiversions!$C$4:$G$3002,5,0),"")</f>
        <v>5000-021-AGR-IM</v>
      </c>
      <c r="G1707" s="33" t="str">
        <f>IFERROR(VLOOKUP(E1707,ActiveConsumptiveDiversions!$A$4:$G$3003,7,0),"")</f>
        <v/>
      </c>
    </row>
    <row r="1708" spans="5:7" x14ac:dyDescent="0.25">
      <c r="E1708" s="4">
        <v>1696</v>
      </c>
      <c r="F1708" s="4" t="str">
        <f>IFERROR(VLOOKUP(E1708,ActiveConsumptiveDiversions!$C$4:$G$3002,5,0),"")</f>
        <v>4300-032-AGR-GR</v>
      </c>
      <c r="G1708" s="33" t="str">
        <f>IFERROR(VLOOKUP(E1708,ActiveConsumptiveDiversions!$A$4:$G$3003,7,0),"")</f>
        <v/>
      </c>
    </row>
    <row r="1709" spans="5:7" x14ac:dyDescent="0.25">
      <c r="E1709" s="4">
        <v>1697</v>
      </c>
      <c r="F1709" s="4" t="str">
        <f>IFERROR(VLOOKUP(E1709,ActiveConsumptiveDiversions!$C$4:$G$3002,5,0),"")</f>
        <v>4607-015-PWS-GR</v>
      </c>
      <c r="G1709" s="33" t="str">
        <f>IFERROR(VLOOKUP(E1709,ActiveConsumptiveDiversions!$A$4:$G$3003,7,0),"")</f>
        <v/>
      </c>
    </row>
    <row r="1710" spans="5:7" x14ac:dyDescent="0.25">
      <c r="E1710" s="4">
        <v>1698</v>
      </c>
      <c r="F1710" s="4" t="str">
        <f>IFERROR(VLOOKUP(E1710,ActiveConsumptiveDiversions!$C$4:$G$3002,5,0),"")</f>
        <v>4300-094-IRR-RI</v>
      </c>
      <c r="G1710" s="33" t="str">
        <f>IFERROR(VLOOKUP(E1710,ActiveConsumptiveDiversions!$A$4:$G$3003,7,0),"")</f>
        <v/>
      </c>
    </row>
    <row r="1711" spans="5:7" x14ac:dyDescent="0.25">
      <c r="E1711" s="4">
        <v>1699</v>
      </c>
      <c r="F1711" s="4" t="str">
        <f>IFERROR(VLOOKUP(E1711,ActiveConsumptiveDiversions!$C$4:$G$3002,5,0),"")</f>
        <v>4315-007-IRR-IM</v>
      </c>
      <c r="G1711" s="33" t="str">
        <f>IFERROR(VLOOKUP(E1711,ActiveConsumptiveDiversions!$A$4:$G$3003,7,0),"")</f>
        <v/>
      </c>
    </row>
    <row r="1712" spans="5:7" x14ac:dyDescent="0.25">
      <c r="E1712" s="4">
        <v>1700</v>
      </c>
      <c r="F1712" s="4" t="str">
        <f>IFERROR(VLOOKUP(E1712,ActiveConsumptiveDiversions!$C$4:$G$3002,5,0),"")</f>
        <v>7411-017-IRR-GR</v>
      </c>
      <c r="G1712" s="33" t="str">
        <f>IFERROR(VLOOKUP(E1712,ActiveConsumptiveDiversions!$A$4:$G$3003,7,0),"")</f>
        <v/>
      </c>
    </row>
    <row r="1713" spans="5:7" x14ac:dyDescent="0.25">
      <c r="E1713" s="4">
        <v>1701</v>
      </c>
      <c r="F1713" s="4" t="str">
        <f>IFERROR(VLOOKUP(E1713,ActiveConsumptiveDiversions!$C$4:$G$3002,5,0),"")</f>
        <v>7411-016-IRR-GR</v>
      </c>
      <c r="G1713" s="33" t="str">
        <f>IFERROR(VLOOKUP(E1713,ActiveConsumptiveDiversions!$A$4:$G$3003,7,0),"")</f>
        <v/>
      </c>
    </row>
    <row r="1714" spans="5:7" x14ac:dyDescent="0.25">
      <c r="E1714" s="4">
        <v>1702</v>
      </c>
      <c r="F1714" s="4" t="str">
        <f>IFERROR(VLOOKUP(E1714,ActiveConsumptiveDiversions!$C$4:$G$3002,5,0),"")</f>
        <v>7411-015-IRR-GR</v>
      </c>
      <c r="G1714" s="33" t="str">
        <f>IFERROR(VLOOKUP(E1714,ActiveConsumptiveDiversions!$A$4:$G$3003,7,0),"")</f>
        <v/>
      </c>
    </row>
    <row r="1715" spans="5:7" x14ac:dyDescent="0.25">
      <c r="E1715" s="4">
        <v>1703</v>
      </c>
      <c r="F1715" s="4" t="str">
        <f>IFERROR(VLOOKUP(E1715,ActiveConsumptiveDiversions!$C$4:$G$3002,5,0),"")</f>
        <v>7411-014-IRR-GR</v>
      </c>
      <c r="G1715" s="33" t="str">
        <f>IFERROR(VLOOKUP(E1715,ActiveConsumptiveDiversions!$A$4:$G$3003,7,0),"")</f>
        <v/>
      </c>
    </row>
    <row r="1716" spans="5:7" x14ac:dyDescent="0.25">
      <c r="E1716" s="4">
        <v>1704</v>
      </c>
      <c r="F1716" s="4" t="str">
        <f>IFERROR(VLOOKUP(E1716,ActiveConsumptiveDiversions!$C$4:$G$3002,5,0),"")</f>
        <v>7411-013-IRR-GR</v>
      </c>
      <c r="G1716" s="33" t="str">
        <f>IFERROR(VLOOKUP(E1716,ActiveConsumptiveDiversions!$A$4:$G$3003,7,0),"")</f>
        <v/>
      </c>
    </row>
    <row r="1717" spans="5:7" x14ac:dyDescent="0.25">
      <c r="E1717" s="4">
        <v>1705</v>
      </c>
      <c r="F1717" s="4" t="str">
        <f>IFERROR(VLOOKUP(E1717,ActiveConsumptiveDiversions!$C$4:$G$3002,5,0),"")</f>
        <v>7411-012-IRR-GR</v>
      </c>
      <c r="G1717" s="33" t="str">
        <f>IFERROR(VLOOKUP(E1717,ActiveConsumptiveDiversions!$A$4:$G$3003,7,0),"")</f>
        <v/>
      </c>
    </row>
    <row r="1718" spans="5:7" x14ac:dyDescent="0.25">
      <c r="E1718" s="4">
        <v>1706</v>
      </c>
      <c r="F1718" s="4" t="str">
        <f>IFERROR(VLOOKUP(E1718,ActiveConsumptiveDiversions!$C$4:$G$3002,5,0),"")</f>
        <v>7411-011-IRR-GR</v>
      </c>
      <c r="G1718" s="33" t="str">
        <f>IFERROR(VLOOKUP(E1718,ActiveConsumptiveDiversions!$A$4:$G$3003,7,0),"")</f>
        <v/>
      </c>
    </row>
    <row r="1719" spans="5:7" x14ac:dyDescent="0.25">
      <c r="E1719" s="4">
        <v>1707</v>
      </c>
      <c r="F1719" s="4" t="str">
        <f>IFERROR(VLOOKUP(E1719,ActiveConsumptiveDiversions!$C$4:$G$3002,5,0),"")</f>
        <v>7411-010-IRR-GR</v>
      </c>
      <c r="G1719" s="33" t="str">
        <f>IFERROR(VLOOKUP(E1719,ActiveConsumptiveDiversions!$A$4:$G$3003,7,0),"")</f>
        <v/>
      </c>
    </row>
    <row r="1720" spans="5:7" x14ac:dyDescent="0.25">
      <c r="E1720" s="4">
        <v>1708</v>
      </c>
      <c r="F1720" s="4" t="str">
        <f>IFERROR(VLOOKUP(E1720,ActiveConsumptiveDiversions!$C$4:$G$3002,5,0),"")</f>
        <v>7411-009-IRR-GR</v>
      </c>
      <c r="G1720" s="33" t="str">
        <f>IFERROR(VLOOKUP(E1720,ActiveConsumptiveDiversions!$A$4:$G$3003,7,0),"")</f>
        <v/>
      </c>
    </row>
    <row r="1721" spans="5:7" x14ac:dyDescent="0.25">
      <c r="E1721" s="4">
        <v>1709</v>
      </c>
      <c r="F1721" s="4" t="str">
        <f>IFERROR(VLOOKUP(E1721,ActiveConsumptiveDiversions!$C$4:$G$3002,5,0),"")</f>
        <v>3104-003-PWS-IM</v>
      </c>
      <c r="G1721" s="33" t="str">
        <f>IFERROR(VLOOKUP(E1721,ActiveConsumptiveDiversions!$A$4:$G$3003,7,0),"")</f>
        <v/>
      </c>
    </row>
    <row r="1722" spans="5:7" x14ac:dyDescent="0.25">
      <c r="E1722" s="4">
        <v>1710</v>
      </c>
      <c r="F1722" s="4" t="str">
        <f>IFERROR(VLOOKUP(E1722,ActiveConsumptiveDiversions!$C$4:$G$3002,5,0),"")</f>
        <v>3104-002-PWS-IM</v>
      </c>
      <c r="G1722" s="33" t="str">
        <f>IFERROR(VLOOKUP(E1722,ActiveConsumptiveDiversions!$A$4:$G$3003,7,0),"")</f>
        <v/>
      </c>
    </row>
    <row r="1723" spans="5:7" x14ac:dyDescent="0.25">
      <c r="E1723" s="4">
        <v>1711</v>
      </c>
      <c r="F1723" s="4" t="str">
        <f>IFERROR(VLOOKUP(E1723,ActiveConsumptiveDiversions!$C$4:$G$3002,5,0),"")</f>
        <v>4000-037-PWS-GR</v>
      </c>
      <c r="G1723" s="33" t="str">
        <f>IFERROR(VLOOKUP(E1723,ActiveConsumptiveDiversions!$A$4:$G$3003,7,0),"")</f>
        <v/>
      </c>
    </row>
    <row r="1724" spans="5:7" x14ac:dyDescent="0.25">
      <c r="E1724" s="4">
        <v>1712</v>
      </c>
      <c r="F1724" s="4" t="str">
        <f>IFERROR(VLOOKUP(E1724,ActiveConsumptiveDiversions!$C$4:$G$3002,5,0),"")</f>
        <v>4000-035-PWS-GR</v>
      </c>
      <c r="G1724" s="33" t="str">
        <f>IFERROR(VLOOKUP(E1724,ActiveConsumptiveDiversions!$A$4:$G$3003,7,0),"")</f>
        <v/>
      </c>
    </row>
    <row r="1725" spans="5:7" x14ac:dyDescent="0.25">
      <c r="E1725" s="4">
        <v>1713</v>
      </c>
      <c r="F1725" s="4" t="str">
        <f>IFERROR(VLOOKUP(E1725,ActiveConsumptiveDiversions!$C$4:$G$3002,5,0),"")</f>
        <v>4000-033-PWS-GR</v>
      </c>
      <c r="G1725" s="33" t="str">
        <f>IFERROR(VLOOKUP(E1725,ActiveConsumptiveDiversions!$A$4:$G$3003,7,0),"")</f>
        <v/>
      </c>
    </row>
    <row r="1726" spans="5:7" x14ac:dyDescent="0.25">
      <c r="E1726" s="4">
        <v>1714</v>
      </c>
      <c r="F1726" s="4" t="str">
        <f>IFERROR(VLOOKUP(E1726,ActiveConsumptiveDiversions!$C$4:$G$3002,5,0),"")</f>
        <v>5106-018-PWS-GR</v>
      </c>
      <c r="G1726" s="33" t="str">
        <f>IFERROR(VLOOKUP(E1726,ActiveConsumptiveDiversions!$A$4:$G$3003,7,0),"")</f>
        <v/>
      </c>
    </row>
    <row r="1727" spans="5:7" x14ac:dyDescent="0.25">
      <c r="E1727" s="4">
        <v>1715</v>
      </c>
      <c r="F1727" s="4" t="str">
        <f>IFERROR(VLOOKUP(E1727,ActiveConsumptiveDiversions!$C$4:$G$3002,5,0),"")</f>
        <v>4200-060-PWS-GR</v>
      </c>
      <c r="G1727" s="33" t="str">
        <f>IFERROR(VLOOKUP(E1727,ActiveConsumptiveDiversions!$A$4:$G$3003,7,0),"")</f>
        <v/>
      </c>
    </row>
    <row r="1728" spans="5:7" x14ac:dyDescent="0.25">
      <c r="E1728" s="4">
        <v>1716</v>
      </c>
      <c r="F1728" s="4" t="str">
        <f>IFERROR(VLOOKUP(E1728,ActiveConsumptiveDiversions!$C$4:$G$3002,5,0),"")</f>
        <v>4204-003-PWS-GR</v>
      </c>
      <c r="G1728" s="33" t="str">
        <f>IFERROR(VLOOKUP(E1728,ActiveConsumptiveDiversions!$A$4:$G$3003,7,0),"")</f>
        <v/>
      </c>
    </row>
    <row r="1729" spans="5:7" x14ac:dyDescent="0.25">
      <c r="E1729" s="4">
        <v>1717</v>
      </c>
      <c r="F1729" s="4" t="str">
        <f>IFERROR(VLOOKUP(E1729,ActiveConsumptiveDiversions!$C$4:$G$3002,5,0),"")</f>
        <v>4200-059-PWS-GR</v>
      </c>
      <c r="G1729" s="33" t="str">
        <f>IFERROR(VLOOKUP(E1729,ActiveConsumptiveDiversions!$A$4:$G$3003,7,0),"")</f>
        <v/>
      </c>
    </row>
    <row r="1730" spans="5:7" x14ac:dyDescent="0.25">
      <c r="E1730" s="4">
        <v>1718</v>
      </c>
      <c r="F1730" s="4" t="str">
        <f>IFERROR(VLOOKUP(E1730,ActiveConsumptiveDiversions!$C$4:$G$3002,5,0),"")</f>
        <v>4200-058-PWS-GR</v>
      </c>
      <c r="G1730" s="33" t="str">
        <f>IFERROR(VLOOKUP(E1730,ActiveConsumptiveDiversions!$A$4:$G$3003,7,0),"")</f>
        <v/>
      </c>
    </row>
    <row r="1731" spans="5:7" x14ac:dyDescent="0.25">
      <c r="E1731" s="4">
        <v>1719</v>
      </c>
      <c r="F1731" s="4" t="str">
        <f>IFERROR(VLOOKUP(E1731,ActiveConsumptiveDiversions!$C$4:$G$3002,5,0),"")</f>
        <v>3700-006-PWS-GR</v>
      </c>
      <c r="G1731" s="33" t="str">
        <f>IFERROR(VLOOKUP(E1731,ActiveConsumptiveDiversions!$A$4:$G$3003,7,0),"")</f>
        <v/>
      </c>
    </row>
    <row r="1732" spans="5:7" x14ac:dyDescent="0.25">
      <c r="E1732" s="4">
        <v>1720</v>
      </c>
      <c r="F1732" s="4" t="str">
        <f>IFERROR(VLOOKUP(E1732,ActiveConsumptiveDiversions!$C$4:$G$3002,5,0),"")</f>
        <v>3700-005-PWS-GR</v>
      </c>
      <c r="G1732" s="33" t="str">
        <f>IFERROR(VLOOKUP(E1732,ActiveConsumptiveDiversions!$A$4:$G$3003,7,0),"")</f>
        <v/>
      </c>
    </row>
    <row r="1733" spans="5:7" x14ac:dyDescent="0.25">
      <c r="E1733" s="4">
        <v>1721</v>
      </c>
      <c r="F1733" s="4" t="str">
        <f>IFERROR(VLOOKUP(E1733,ActiveConsumptiveDiversions!$C$4:$G$3002,5,0),"")</f>
        <v>4500-002-PWS-GR</v>
      </c>
      <c r="G1733" s="33" t="str">
        <f>IFERROR(VLOOKUP(E1733,ActiveConsumptiveDiversions!$A$4:$G$3003,7,0),"")</f>
        <v/>
      </c>
    </row>
    <row r="1734" spans="5:7" x14ac:dyDescent="0.25">
      <c r="E1734" s="4">
        <v>1722</v>
      </c>
      <c r="F1734" s="4" t="str">
        <f>IFERROR(VLOOKUP(E1734,ActiveConsumptiveDiversions!$C$4:$G$3002,5,0),"")</f>
        <v>3400-002-PWS-GR</v>
      </c>
      <c r="G1734" s="33" t="str">
        <f>IFERROR(VLOOKUP(E1734,ActiveConsumptiveDiversions!$A$4:$G$3003,7,0),"")</f>
        <v/>
      </c>
    </row>
    <row r="1735" spans="5:7" x14ac:dyDescent="0.25">
      <c r="E1735" s="4">
        <v>1723</v>
      </c>
      <c r="F1735" s="4" t="str">
        <f>IFERROR(VLOOKUP(E1735,ActiveConsumptiveDiversions!$C$4:$G$3002,5,0),"")</f>
        <v>6900-007-PWS-IM</v>
      </c>
      <c r="G1735" s="33" t="str">
        <f>IFERROR(VLOOKUP(E1735,ActiveConsumptiveDiversions!$A$4:$G$3003,7,0),"")</f>
        <v/>
      </c>
    </row>
    <row r="1736" spans="5:7" x14ac:dyDescent="0.25">
      <c r="E1736" s="4">
        <v>1724</v>
      </c>
      <c r="F1736" s="4" t="str">
        <f>IFERROR(VLOOKUP(E1736,ActiveConsumptiveDiversions!$C$4:$G$3002,5,0),"")</f>
        <v>6918-019-PWS-IM</v>
      </c>
      <c r="G1736" s="33" t="str">
        <f>IFERROR(VLOOKUP(E1736,ActiveConsumptiveDiversions!$A$4:$G$3003,7,0),"")</f>
        <v/>
      </c>
    </row>
    <row r="1737" spans="5:7" x14ac:dyDescent="0.25">
      <c r="E1737" s="4">
        <v>1725</v>
      </c>
      <c r="F1737" s="4" t="str">
        <f>IFERROR(VLOOKUP(E1737,ActiveConsumptiveDiversions!$C$4:$G$3002,5,0),"")</f>
        <v>6918-006-PWS-GR</v>
      </c>
      <c r="G1737" s="33" t="str">
        <f>IFERROR(VLOOKUP(E1737,ActiveConsumptiveDiversions!$A$4:$G$3003,7,0),"")</f>
        <v/>
      </c>
    </row>
    <row r="1738" spans="5:7" x14ac:dyDescent="0.25">
      <c r="E1738" s="4">
        <v>1726</v>
      </c>
      <c r="F1738" s="4" t="str">
        <f>IFERROR(VLOOKUP(E1738,ActiveConsumptiveDiversions!$C$4:$G$3002,5,0),"")</f>
        <v>4006-015-AGR-RI</v>
      </c>
      <c r="G1738" s="33" t="str">
        <f>IFERROR(VLOOKUP(E1738,ActiveConsumptiveDiversions!$A$4:$G$3003,7,0),"")</f>
        <v/>
      </c>
    </row>
    <row r="1739" spans="5:7" x14ac:dyDescent="0.25">
      <c r="E1739" s="4">
        <v>1727</v>
      </c>
      <c r="F1739" s="4" t="str">
        <f>IFERROR(VLOOKUP(E1739,ActiveConsumptiveDiversions!$C$4:$G$3002,5,0),"")</f>
        <v>4200-015-PWS-GR</v>
      </c>
      <c r="G1739" s="33" t="str">
        <f>IFERROR(VLOOKUP(E1739,ActiveConsumptiveDiversions!$A$4:$G$3003,7,0),"")</f>
        <v/>
      </c>
    </row>
    <row r="1740" spans="5:7" x14ac:dyDescent="0.25">
      <c r="E1740" s="4">
        <v>1728</v>
      </c>
      <c r="F1740" s="4" t="str">
        <f>IFERROR(VLOOKUP(E1740,ActiveConsumptiveDiversions!$C$4:$G$3002,5,0),"")</f>
        <v>4200-014-PWS-GR</v>
      </c>
      <c r="G1740" s="33" t="str">
        <f>IFERROR(VLOOKUP(E1740,ActiveConsumptiveDiversions!$A$4:$G$3003,7,0),"")</f>
        <v/>
      </c>
    </row>
    <row r="1741" spans="5:7" x14ac:dyDescent="0.25">
      <c r="E1741" s="4">
        <v>1729</v>
      </c>
      <c r="F1741" s="4" t="str">
        <f>IFERROR(VLOOKUP(E1741,ActiveConsumptiveDiversions!$C$4:$G$3002,5,0),"")</f>
        <v>4200-013-PWS-GR</v>
      </c>
      <c r="G1741" s="33" t="str">
        <f>IFERROR(VLOOKUP(E1741,ActiveConsumptiveDiversions!$A$4:$G$3003,7,0),"")</f>
        <v/>
      </c>
    </row>
    <row r="1742" spans="5:7" x14ac:dyDescent="0.25">
      <c r="E1742" s="4">
        <v>1730</v>
      </c>
      <c r="F1742" s="4" t="str">
        <f>IFERROR(VLOOKUP(E1742,ActiveConsumptiveDiversions!$C$4:$G$3002,5,0),"")</f>
        <v>4200-012-PWS-GR</v>
      </c>
      <c r="G1742" s="33" t="str">
        <f>IFERROR(VLOOKUP(E1742,ActiveConsumptiveDiversions!$A$4:$G$3003,7,0),"")</f>
        <v/>
      </c>
    </row>
    <row r="1743" spans="5:7" x14ac:dyDescent="0.25">
      <c r="E1743" s="4">
        <v>1731</v>
      </c>
      <c r="F1743" s="4" t="str">
        <f>IFERROR(VLOOKUP(E1743,ActiveConsumptiveDiversions!$C$4:$G$3002,5,0),"")</f>
        <v>4404-011-CLG-GR</v>
      </c>
      <c r="G1743" s="33" t="str">
        <f>IFERROR(VLOOKUP(E1743,ActiveConsumptiveDiversions!$A$4:$G$3003,7,0),"")</f>
        <v/>
      </c>
    </row>
    <row r="1744" spans="5:7" x14ac:dyDescent="0.25">
      <c r="E1744" s="4">
        <v>1732</v>
      </c>
      <c r="F1744" s="4" t="str">
        <f>IFERROR(VLOOKUP(E1744,ActiveConsumptiveDiversions!$C$4:$G$3002,5,0),"")</f>
        <v>4404-013-IRR-IM</v>
      </c>
      <c r="G1744" s="33" t="str">
        <f>IFERROR(VLOOKUP(E1744,ActiveConsumptiveDiversions!$A$4:$G$3003,7,0),"")</f>
        <v/>
      </c>
    </row>
    <row r="1745" spans="5:7" x14ac:dyDescent="0.25">
      <c r="E1745" s="4">
        <v>1733</v>
      </c>
      <c r="F1745" s="4" t="str">
        <f>IFERROR(VLOOKUP(E1745,ActiveConsumptiveDiversions!$C$4:$G$3002,5,0),"")</f>
        <v>4404-003-CLG-GR</v>
      </c>
      <c r="G1745" s="33" t="str">
        <f>IFERROR(VLOOKUP(E1745,ActiveConsumptiveDiversions!$A$4:$G$3003,7,0),"")</f>
        <v/>
      </c>
    </row>
    <row r="1746" spans="5:7" x14ac:dyDescent="0.25">
      <c r="E1746" s="4">
        <v>1734</v>
      </c>
      <c r="F1746" s="4" t="str">
        <f>IFERROR(VLOOKUP(E1746,ActiveConsumptiveDiversions!$C$4:$G$3002,5,0),"")</f>
        <v>4404-004-CLG-GR</v>
      </c>
      <c r="G1746" s="33" t="str">
        <f>IFERROR(VLOOKUP(E1746,ActiveConsumptiveDiversions!$A$4:$G$3003,7,0),"")</f>
        <v/>
      </c>
    </row>
    <row r="1747" spans="5:7" x14ac:dyDescent="0.25">
      <c r="E1747" s="4">
        <v>1735</v>
      </c>
      <c r="F1747" s="4" t="str">
        <f>IFERROR(VLOOKUP(E1747,ActiveConsumptiveDiversions!$C$4:$G$3002,5,0),"")</f>
        <v>4404-012-CLG-GR</v>
      </c>
      <c r="G1747" s="33" t="str">
        <f>IFERROR(VLOOKUP(E1747,ActiveConsumptiveDiversions!$A$4:$G$3003,7,0),"")</f>
        <v/>
      </c>
    </row>
    <row r="1748" spans="5:7" x14ac:dyDescent="0.25">
      <c r="E1748" s="4">
        <v>1736</v>
      </c>
      <c r="F1748" s="4" t="str">
        <f>IFERROR(VLOOKUP(E1748,ActiveConsumptiveDiversions!$C$4:$G$3002,5,0),"")</f>
        <v>4000-112-PWS-GR</v>
      </c>
      <c r="G1748" s="33" t="str">
        <f>IFERROR(VLOOKUP(E1748,ActiveConsumptiveDiversions!$A$4:$G$3003,7,0),"")</f>
        <v/>
      </c>
    </row>
    <row r="1749" spans="5:7" x14ac:dyDescent="0.25">
      <c r="E1749" s="4">
        <v>1737</v>
      </c>
      <c r="F1749" s="4" t="str">
        <f>IFERROR(VLOOKUP(E1749,ActiveConsumptiveDiversions!$C$4:$G$3002,5,0),"")</f>
        <v>4707-007-IRR-GR</v>
      </c>
      <c r="G1749" s="33" t="str">
        <f>IFERROR(VLOOKUP(E1749,ActiveConsumptiveDiversions!$A$4:$G$3003,7,0),"")</f>
        <v/>
      </c>
    </row>
    <row r="1750" spans="5:7" x14ac:dyDescent="0.25">
      <c r="E1750" s="4">
        <v>1738</v>
      </c>
      <c r="F1750" s="4" t="str">
        <f>IFERROR(VLOOKUP(E1750,ActiveConsumptiveDiversions!$C$4:$G$3002,5,0),"")</f>
        <v>4017-002-PWS-IM</v>
      </c>
      <c r="G1750" s="33" t="str">
        <f>IFERROR(VLOOKUP(E1750,ActiveConsumptiveDiversions!$A$4:$G$3003,7,0),"")</f>
        <v/>
      </c>
    </row>
    <row r="1751" spans="5:7" x14ac:dyDescent="0.25">
      <c r="E1751" s="4">
        <v>1739</v>
      </c>
      <c r="F1751" s="4" t="str">
        <f>IFERROR(VLOOKUP(E1751,ActiveConsumptiveDiversions!$C$4:$G$3002,5,0),"")</f>
        <v>4404-008-CLG-GR</v>
      </c>
      <c r="G1751" s="33" t="str">
        <f>IFERROR(VLOOKUP(E1751,ActiveConsumptiveDiversions!$A$4:$G$3003,7,0),"")</f>
        <v/>
      </c>
    </row>
    <row r="1752" spans="5:7" x14ac:dyDescent="0.25">
      <c r="E1752" s="4">
        <v>1740</v>
      </c>
      <c r="F1752" s="4" t="str">
        <f>IFERROR(VLOOKUP(E1752,ActiveConsumptiveDiversions!$C$4:$G$3002,5,0),"")</f>
        <v>6000-031-IND-GR</v>
      </c>
      <c r="G1752" s="33" t="str">
        <f>IFERROR(VLOOKUP(E1752,ActiveConsumptiveDiversions!$A$4:$G$3003,7,0),"")</f>
        <v/>
      </c>
    </row>
    <row r="1753" spans="5:7" x14ac:dyDescent="0.25">
      <c r="E1753" s="4">
        <v>1741</v>
      </c>
      <c r="F1753" s="4" t="str">
        <f>IFERROR(VLOOKUP(E1753,ActiveConsumptiveDiversions!$C$4:$G$3002,5,0),"")</f>
        <v>6000-030-IND-GR</v>
      </c>
      <c r="G1753" s="33" t="str">
        <f>IFERROR(VLOOKUP(E1753,ActiveConsumptiveDiversions!$A$4:$G$3003,7,0),"")</f>
        <v/>
      </c>
    </row>
    <row r="1754" spans="5:7" x14ac:dyDescent="0.25">
      <c r="E1754" s="4">
        <v>1742</v>
      </c>
      <c r="F1754" s="4" t="str">
        <f>IFERROR(VLOOKUP(E1754,ActiveConsumptiveDiversions!$C$4:$G$3002,5,0),"")</f>
        <v>5110-009-AGR-IM</v>
      </c>
      <c r="G1754" s="33" t="str">
        <f>IFERROR(VLOOKUP(E1754,ActiveConsumptiveDiversions!$A$4:$G$3003,7,0),"")</f>
        <v/>
      </c>
    </row>
    <row r="1755" spans="5:7" x14ac:dyDescent="0.25">
      <c r="E1755" s="4">
        <v>1743</v>
      </c>
      <c r="F1755" s="4" t="str">
        <f>IFERROR(VLOOKUP(E1755,ActiveConsumptiveDiversions!$C$4:$G$3002,5,0),"")</f>
        <v>4404-007-CLG-GR</v>
      </c>
      <c r="G1755" s="33" t="str">
        <f>IFERROR(VLOOKUP(E1755,ActiveConsumptiveDiversions!$A$4:$G$3003,7,0),"")</f>
        <v/>
      </c>
    </row>
    <row r="1756" spans="5:7" x14ac:dyDescent="0.25">
      <c r="E1756" s="4">
        <v>1744</v>
      </c>
      <c r="F1756" s="4" t="str">
        <f>IFERROR(VLOOKUP(E1756,ActiveConsumptiveDiversions!$C$4:$G$3002,5,0),"")</f>
        <v>5110-007-AGR-RI</v>
      </c>
      <c r="G1756" s="33" t="str">
        <f>IFERROR(VLOOKUP(E1756,ActiveConsumptiveDiversions!$A$4:$G$3003,7,0),"")</f>
        <v/>
      </c>
    </row>
    <row r="1757" spans="5:7" x14ac:dyDescent="0.25">
      <c r="E1757" s="4">
        <v>1745</v>
      </c>
      <c r="F1757" s="4" t="str">
        <f>IFERROR(VLOOKUP(E1757,ActiveConsumptiveDiversions!$C$4:$G$3002,5,0),"")</f>
        <v>6918-002-PWS-IM</v>
      </c>
      <c r="G1757" s="33" t="str">
        <f>IFERROR(VLOOKUP(E1757,ActiveConsumptiveDiversions!$A$4:$G$3003,7,0),"")</f>
        <v/>
      </c>
    </row>
    <row r="1758" spans="5:7" x14ac:dyDescent="0.25">
      <c r="E1758" s="4">
        <v>1746</v>
      </c>
      <c r="F1758" s="4" t="str">
        <f>IFERROR(VLOOKUP(E1758,ActiveConsumptiveDiversions!$C$4:$G$3002,5,0),"")</f>
        <v>6918-003-PWS-IM</v>
      </c>
      <c r="G1758" s="33" t="str">
        <f>IFERROR(VLOOKUP(E1758,ActiveConsumptiveDiversions!$A$4:$G$3003,7,0),"")</f>
        <v/>
      </c>
    </row>
    <row r="1759" spans="5:7" x14ac:dyDescent="0.25">
      <c r="E1759" s="4">
        <v>1747</v>
      </c>
      <c r="F1759" s="4" t="str">
        <f>IFERROR(VLOOKUP(E1759,ActiveConsumptiveDiversions!$C$4:$G$3002,5,0),"")</f>
        <v>4404-006-CLG-GR</v>
      </c>
      <c r="G1759" s="33" t="str">
        <f>IFERROR(VLOOKUP(E1759,ActiveConsumptiveDiversions!$A$4:$G$3003,7,0),"")</f>
        <v/>
      </c>
    </row>
    <row r="1760" spans="5:7" x14ac:dyDescent="0.25">
      <c r="E1760" s="4">
        <v>1748</v>
      </c>
      <c r="F1760" s="4" t="str">
        <f>IFERROR(VLOOKUP(E1760,ActiveConsumptiveDiversions!$C$4:$G$3002,5,0),"")</f>
        <v>7202-016-PWS-GR</v>
      </c>
      <c r="G1760" s="33" t="str">
        <f>IFERROR(VLOOKUP(E1760,ActiveConsumptiveDiversions!$A$4:$G$3003,7,0),"")</f>
        <v/>
      </c>
    </row>
    <row r="1761" spans="5:7" x14ac:dyDescent="0.25">
      <c r="E1761" s="4">
        <v>1749</v>
      </c>
      <c r="F1761" s="4" t="str">
        <f>IFERROR(VLOOKUP(E1761,ActiveConsumptiveDiversions!$C$4:$G$3002,5,0),"")</f>
        <v>4404-002-CLG-GR</v>
      </c>
      <c r="G1761" s="33" t="str">
        <f>IFERROR(VLOOKUP(E1761,ActiveConsumptiveDiversions!$A$4:$G$3003,7,0),"")</f>
        <v/>
      </c>
    </row>
    <row r="1762" spans="5:7" x14ac:dyDescent="0.25">
      <c r="E1762" s="4">
        <v>1750</v>
      </c>
      <c r="F1762" s="4" t="str">
        <f>IFERROR(VLOOKUP(E1762,ActiveConsumptiveDiversions!$C$4:$G$3002,5,0),"")</f>
        <v>7202-015-PWS-GR</v>
      </c>
      <c r="G1762" s="33" t="str">
        <f>IFERROR(VLOOKUP(E1762,ActiveConsumptiveDiversions!$A$4:$G$3003,7,0),"")</f>
        <v/>
      </c>
    </row>
    <row r="1763" spans="5:7" x14ac:dyDescent="0.25">
      <c r="E1763" s="4">
        <v>1751</v>
      </c>
      <c r="F1763" s="4" t="str">
        <f>IFERROR(VLOOKUP(E1763,ActiveConsumptiveDiversions!$C$4:$G$3002,5,0),"")</f>
        <v>7202-001-LAN-IM</v>
      </c>
      <c r="G1763" s="33" t="str">
        <f>IFERROR(VLOOKUP(E1763,ActiveConsumptiveDiversions!$A$4:$G$3003,7,0),"")</f>
        <v/>
      </c>
    </row>
    <row r="1764" spans="5:7" x14ac:dyDescent="0.25">
      <c r="E1764" s="4">
        <v>1752</v>
      </c>
      <c r="F1764" s="4" t="str">
        <f>IFERROR(VLOOKUP(E1764,ActiveConsumptiveDiversions!$C$4:$G$3002,5,0),"")</f>
        <v>4207-009-IRR-IM</v>
      </c>
      <c r="G1764" s="33" t="str">
        <f>IFERROR(VLOOKUP(E1764,ActiveConsumptiveDiversions!$A$4:$G$3003,7,0),"")</f>
        <v/>
      </c>
    </row>
    <row r="1765" spans="5:7" x14ac:dyDescent="0.25">
      <c r="E1765" s="4">
        <v>1753</v>
      </c>
      <c r="F1765" s="4" t="str">
        <f>IFERROR(VLOOKUP(E1765,ActiveConsumptiveDiversions!$C$4:$G$3002,5,0),"")</f>
        <v>4207-008-IRR-IM</v>
      </c>
      <c r="G1765" s="33" t="str">
        <f>IFERROR(VLOOKUP(E1765,ActiveConsumptiveDiversions!$A$4:$G$3003,7,0),"")</f>
        <v/>
      </c>
    </row>
    <row r="1766" spans="5:7" x14ac:dyDescent="0.25">
      <c r="E1766" s="4">
        <v>1754</v>
      </c>
      <c r="F1766" s="4" t="str">
        <f>IFERROR(VLOOKUP(E1766,ActiveConsumptiveDiversions!$C$4:$G$3002,5,0),"")</f>
        <v>6806-001-PWS-GR</v>
      </c>
      <c r="G1766" s="33" t="str">
        <f>IFERROR(VLOOKUP(E1766,ActiveConsumptiveDiversions!$A$4:$G$3003,7,0),"")</f>
        <v/>
      </c>
    </row>
    <row r="1767" spans="5:7" x14ac:dyDescent="0.25">
      <c r="E1767" s="4">
        <v>1755</v>
      </c>
      <c r="F1767" s="4" t="str">
        <f>IFERROR(VLOOKUP(E1767,ActiveConsumptiveDiversions!$C$4:$G$3002,5,0),"")</f>
        <v>4000-100-PWS-IM</v>
      </c>
      <c r="G1767" s="33" t="str">
        <f>IFERROR(VLOOKUP(E1767,ActiveConsumptiveDiversions!$A$4:$G$3003,7,0),"")</f>
        <v/>
      </c>
    </row>
    <row r="1768" spans="5:7" x14ac:dyDescent="0.25">
      <c r="E1768" s="4">
        <v>1756</v>
      </c>
      <c r="F1768" s="4" t="str">
        <f>IFERROR(VLOOKUP(E1768,ActiveConsumptiveDiversions!$C$4:$G$3002,5,0),"")</f>
        <v>4000-098-PWS-IM</v>
      </c>
      <c r="G1768" s="33" t="str">
        <f>IFERROR(VLOOKUP(E1768,ActiveConsumptiveDiversions!$A$4:$G$3003,7,0),"")</f>
        <v/>
      </c>
    </row>
    <row r="1769" spans="5:7" x14ac:dyDescent="0.25">
      <c r="E1769" s="4">
        <v>1757</v>
      </c>
      <c r="F1769" s="4" t="str">
        <f>IFERROR(VLOOKUP(E1769,ActiveConsumptiveDiversions!$C$4:$G$3002,5,0),"")</f>
        <v>4017-006-AGR-GR</v>
      </c>
      <c r="G1769" s="33" t="str">
        <f>IFERROR(VLOOKUP(E1769,ActiveConsumptiveDiversions!$A$4:$G$3003,7,0),"")</f>
        <v/>
      </c>
    </row>
    <row r="1770" spans="5:7" x14ac:dyDescent="0.25">
      <c r="E1770" s="4">
        <v>1758</v>
      </c>
      <c r="F1770" s="4" t="str">
        <f>IFERROR(VLOOKUP(E1770,ActiveConsumptiveDiversions!$C$4:$G$3002,5,0),"")</f>
        <v>4204-002-PWS-GR</v>
      </c>
      <c r="G1770" s="33" t="str">
        <f>IFERROR(VLOOKUP(E1770,ActiveConsumptiveDiversions!$A$4:$G$3003,7,0),"")</f>
        <v/>
      </c>
    </row>
    <row r="1771" spans="5:7" x14ac:dyDescent="0.25">
      <c r="E1771" s="4">
        <v>1759</v>
      </c>
      <c r="F1771" s="4" t="str">
        <f>IFERROR(VLOOKUP(E1771,ActiveConsumptiveDiversions!$C$4:$G$3002,5,0),"")</f>
        <v>4204-001-PWS-GR</v>
      </c>
      <c r="G1771" s="33" t="str">
        <f>IFERROR(VLOOKUP(E1771,ActiveConsumptiveDiversions!$A$4:$G$3003,7,0),"")</f>
        <v/>
      </c>
    </row>
    <row r="1772" spans="5:7" x14ac:dyDescent="0.25">
      <c r="E1772" s="4">
        <v>1760</v>
      </c>
      <c r="F1772" s="4" t="str">
        <f>IFERROR(VLOOKUP(E1772,ActiveConsumptiveDiversions!$C$4:$G$3002,5,0),"")</f>
        <v>4200-041-AGR-RI</v>
      </c>
      <c r="G1772" s="33" t="str">
        <f>IFERROR(VLOOKUP(E1772,ActiveConsumptiveDiversions!$A$4:$G$3003,7,0),"")</f>
        <v/>
      </c>
    </row>
    <row r="1773" spans="5:7" x14ac:dyDescent="0.25">
      <c r="E1773" s="4">
        <v>1761</v>
      </c>
      <c r="F1773" s="4" t="str">
        <f>IFERROR(VLOOKUP(E1773,ActiveConsumptiveDiversions!$C$4:$G$3002,5,0),"")</f>
        <v>4200-040-AGR-RI</v>
      </c>
      <c r="G1773" s="33" t="str">
        <f>IFERROR(VLOOKUP(E1773,ActiveConsumptiveDiversions!$A$4:$G$3003,7,0),"")</f>
        <v/>
      </c>
    </row>
    <row r="1774" spans="5:7" x14ac:dyDescent="0.25">
      <c r="E1774" s="4">
        <v>1762</v>
      </c>
      <c r="F1774" s="4" t="str">
        <f>IFERROR(VLOOKUP(E1774,ActiveConsumptiveDiversions!$C$4:$G$3002,5,0),"")</f>
        <v>4200-039-AGR-IM</v>
      </c>
      <c r="G1774" s="33" t="str">
        <f>IFERROR(VLOOKUP(E1774,ActiveConsumptiveDiversions!$A$4:$G$3003,7,0),"")</f>
        <v/>
      </c>
    </row>
    <row r="1775" spans="5:7" x14ac:dyDescent="0.25">
      <c r="E1775" s="4">
        <v>1763</v>
      </c>
      <c r="F1775" s="4" t="str">
        <f>IFERROR(VLOOKUP(E1775,ActiveConsumptiveDiversions!$C$4:$G$3002,5,0),"")</f>
        <v>4200-038-AGR-IM</v>
      </c>
      <c r="G1775" s="33" t="str">
        <f>IFERROR(VLOOKUP(E1775,ActiveConsumptiveDiversions!$A$4:$G$3003,7,0),"")</f>
        <v/>
      </c>
    </row>
    <row r="1776" spans="5:7" x14ac:dyDescent="0.25">
      <c r="E1776" s="4">
        <v>1764</v>
      </c>
      <c r="F1776" s="4" t="str">
        <f>IFERROR(VLOOKUP(E1776,ActiveConsumptiveDiversions!$C$4:$G$3002,5,0),"")</f>
        <v>4311-004-FIS-RI</v>
      </c>
      <c r="G1776" s="33" t="str">
        <f>IFERROR(VLOOKUP(E1776,ActiveConsumptiveDiversions!$A$4:$G$3003,7,0),"")</f>
        <v/>
      </c>
    </row>
    <row r="1777" spans="5:7" x14ac:dyDescent="0.25">
      <c r="E1777" s="4">
        <v>1765</v>
      </c>
      <c r="F1777" s="4" t="str">
        <f>IFERROR(VLOOKUP(E1777,ActiveConsumptiveDiversions!$C$4:$G$3002,5,0),"")</f>
        <v>5103-003-AGR-RI</v>
      </c>
      <c r="G1777" s="33" t="str">
        <f>IFERROR(VLOOKUP(E1777,ActiveConsumptiveDiversions!$A$4:$G$3003,7,0),"")</f>
        <v/>
      </c>
    </row>
    <row r="1778" spans="5:7" x14ac:dyDescent="0.25">
      <c r="E1778" s="4">
        <v>1766</v>
      </c>
      <c r="F1778" s="4" t="str">
        <f>IFERROR(VLOOKUP(E1778,ActiveConsumptiveDiversions!$C$4:$G$3002,5,0),"")</f>
        <v>4300-035-AGR-RI</v>
      </c>
      <c r="G1778" s="33" t="str">
        <f>IFERROR(VLOOKUP(E1778,ActiveConsumptiveDiversions!$A$4:$G$3003,7,0),"")</f>
        <v/>
      </c>
    </row>
    <row r="1779" spans="5:7" x14ac:dyDescent="0.25">
      <c r="E1779" s="4">
        <v>1767</v>
      </c>
      <c r="F1779" s="4" t="str">
        <f>IFERROR(VLOOKUP(E1779,ActiveConsumptiveDiversions!$C$4:$G$3002,5,0),"")</f>
        <v>4607-013-AGR-RI</v>
      </c>
      <c r="G1779" s="33" t="str">
        <f>IFERROR(VLOOKUP(E1779,ActiveConsumptiveDiversions!$A$4:$G$3003,7,0),"")</f>
        <v/>
      </c>
    </row>
    <row r="1780" spans="5:7" x14ac:dyDescent="0.25">
      <c r="E1780" s="4">
        <v>1768</v>
      </c>
      <c r="F1780" s="4" t="str">
        <f>IFERROR(VLOOKUP(E1780,ActiveConsumptiveDiversions!$C$4:$G$3002,5,0),"")</f>
        <v>4607-012-AGR-GR</v>
      </c>
      <c r="G1780" s="33" t="str">
        <f>IFERROR(VLOOKUP(E1780,ActiveConsumptiveDiversions!$A$4:$G$3003,7,0),"")</f>
        <v/>
      </c>
    </row>
    <row r="1781" spans="5:7" x14ac:dyDescent="0.25">
      <c r="E1781" s="4">
        <v>1769</v>
      </c>
      <c r="F1781" s="4" t="str">
        <f>IFERROR(VLOOKUP(E1781,ActiveConsumptiveDiversions!$C$4:$G$3002,5,0),"")</f>
        <v>4004-004-IRR-GR</v>
      </c>
      <c r="G1781" s="33" t="str">
        <f>IFERROR(VLOOKUP(E1781,ActiveConsumptiveDiversions!$A$4:$G$3003,7,0),"")</f>
        <v/>
      </c>
    </row>
    <row r="1782" spans="5:7" x14ac:dyDescent="0.25">
      <c r="E1782" s="4">
        <v>1770</v>
      </c>
      <c r="F1782" s="4" t="str">
        <f>IFERROR(VLOOKUP(E1782,ActiveConsumptiveDiversions!$C$4:$G$3002,5,0),"")</f>
        <v>4004-003-IRR-GR</v>
      </c>
      <c r="G1782" s="33" t="str">
        <f>IFERROR(VLOOKUP(E1782,ActiveConsumptiveDiversions!$A$4:$G$3003,7,0),"")</f>
        <v/>
      </c>
    </row>
    <row r="1783" spans="5:7" x14ac:dyDescent="0.25">
      <c r="E1783" s="4">
        <v>1771</v>
      </c>
      <c r="F1783" s="4" t="str">
        <f>IFERROR(VLOOKUP(E1783,ActiveConsumptiveDiversions!$C$4:$G$3002,5,0),"")</f>
        <v>4607-010-AGR-IM</v>
      </c>
      <c r="G1783" s="33" t="str">
        <f>IFERROR(VLOOKUP(E1783,ActiveConsumptiveDiversions!$A$4:$G$3003,7,0),"")</f>
        <v/>
      </c>
    </row>
    <row r="1784" spans="5:7" x14ac:dyDescent="0.25">
      <c r="E1784" s="4">
        <v>1772</v>
      </c>
      <c r="F1784" s="4" t="str">
        <f>IFERROR(VLOOKUP(E1784,ActiveConsumptiveDiversions!$C$4:$G$3002,5,0),"")</f>
        <v>4004-002-IRR-IM</v>
      </c>
      <c r="G1784" s="33" t="str">
        <f>IFERROR(VLOOKUP(E1784,ActiveConsumptiveDiversions!$A$4:$G$3003,7,0),"")</f>
        <v/>
      </c>
    </row>
    <row r="1785" spans="5:7" x14ac:dyDescent="0.25">
      <c r="E1785" s="4">
        <v>1773</v>
      </c>
      <c r="F1785" s="4" t="str">
        <f>IFERROR(VLOOKUP(E1785,ActiveConsumptiveDiversions!$C$4:$G$3002,5,0),"")</f>
        <v>4300-101-AGR-RI</v>
      </c>
      <c r="G1785" s="33" t="str">
        <f>IFERROR(VLOOKUP(E1785,ActiveConsumptiveDiversions!$A$4:$G$3003,7,0),"")</f>
        <v/>
      </c>
    </row>
    <row r="1786" spans="5:7" x14ac:dyDescent="0.25">
      <c r="E1786" s="4">
        <v>1774</v>
      </c>
      <c r="F1786" s="4" t="str">
        <f>IFERROR(VLOOKUP(E1786,ActiveConsumptiveDiversions!$C$4:$G$3002,5,0),"")</f>
        <v>4300-100-AGR-RI</v>
      </c>
      <c r="G1786" s="33" t="str">
        <f>IFERROR(VLOOKUP(E1786,ActiveConsumptiveDiversions!$A$4:$G$3003,7,0),"")</f>
        <v/>
      </c>
    </row>
    <row r="1787" spans="5:7" x14ac:dyDescent="0.25">
      <c r="E1787" s="4">
        <v>1775</v>
      </c>
      <c r="F1787" s="4" t="str">
        <f>IFERROR(VLOOKUP(E1787,ActiveConsumptiveDiversions!$C$4:$G$3002,5,0),"")</f>
        <v>5000-006-IRR-IM</v>
      </c>
      <c r="G1787" s="33" t="str">
        <f>IFERROR(VLOOKUP(E1787,ActiveConsumptiveDiversions!$A$4:$G$3003,7,0),"")</f>
        <v/>
      </c>
    </row>
    <row r="1788" spans="5:7" x14ac:dyDescent="0.25">
      <c r="E1788" s="4">
        <v>1776</v>
      </c>
      <c r="F1788" s="4" t="str">
        <f>IFERROR(VLOOKUP(E1788,ActiveConsumptiveDiversions!$C$4:$G$3002,5,0),"")</f>
        <v>4300-005-AGR-RI</v>
      </c>
      <c r="G1788" s="33" t="str">
        <f>IFERROR(VLOOKUP(E1788,ActiveConsumptiveDiversions!$A$4:$G$3003,7,0),"")</f>
        <v/>
      </c>
    </row>
    <row r="1789" spans="5:7" x14ac:dyDescent="0.25">
      <c r="E1789" s="4">
        <v>1777</v>
      </c>
      <c r="F1789" s="4" t="str">
        <f>IFERROR(VLOOKUP(E1789,ActiveConsumptiveDiversions!$C$4:$G$3002,5,0),"")</f>
        <v>6900-018-IND-RI</v>
      </c>
      <c r="G1789" s="33" t="str">
        <f>IFERROR(VLOOKUP(E1789,ActiveConsumptiveDiversions!$A$4:$G$3003,7,0),"")</f>
        <v/>
      </c>
    </row>
    <row r="1790" spans="5:7" x14ac:dyDescent="0.25">
      <c r="E1790" s="4">
        <v>1778</v>
      </c>
      <c r="F1790" s="4" t="str">
        <f>IFERROR(VLOOKUP(E1790,ActiveConsumptiveDiversions!$C$4:$G$3002,5,0),"")</f>
        <v>4313-008-PWS-IM</v>
      </c>
      <c r="G1790" s="33" t="str">
        <f>IFERROR(VLOOKUP(E1790,ActiveConsumptiveDiversions!$A$4:$G$3003,7,0),"")</f>
        <v/>
      </c>
    </row>
    <row r="1791" spans="5:7" x14ac:dyDescent="0.25">
      <c r="E1791" s="4">
        <v>1779</v>
      </c>
      <c r="F1791" s="4" t="str">
        <f>IFERROR(VLOOKUP(E1791,ActiveConsumptiveDiversions!$C$4:$G$3002,5,0),"")</f>
        <v>5200-017-IND-GR</v>
      </c>
      <c r="G1791" s="33" t="str">
        <f>IFERROR(VLOOKUP(E1791,ActiveConsumptiveDiversions!$A$4:$G$3003,7,0),"")</f>
        <v/>
      </c>
    </row>
    <row r="1792" spans="5:7" x14ac:dyDescent="0.25">
      <c r="E1792" s="4">
        <v>1780</v>
      </c>
      <c r="F1792" s="4" t="str">
        <f>IFERROR(VLOOKUP(E1792,ActiveConsumptiveDiversions!$C$4:$G$3002,5,0),"")</f>
        <v>4313-006-PWS-IM</v>
      </c>
      <c r="G1792" s="33" t="str">
        <f>IFERROR(VLOOKUP(E1792,ActiveConsumptiveDiversions!$A$4:$G$3003,7,0),"")</f>
        <v/>
      </c>
    </row>
    <row r="1793" spans="5:7" x14ac:dyDescent="0.25">
      <c r="E1793" s="4">
        <v>1781</v>
      </c>
      <c r="F1793" s="4" t="str">
        <f>IFERROR(VLOOKUP(E1793,ActiveConsumptiveDiversions!$C$4:$G$3002,5,0),"")</f>
        <v>4313-005-PWS-IM</v>
      </c>
      <c r="G1793" s="33" t="str">
        <f>IFERROR(VLOOKUP(E1793,ActiveConsumptiveDiversions!$A$4:$G$3003,7,0),"")</f>
        <v/>
      </c>
    </row>
    <row r="1794" spans="5:7" x14ac:dyDescent="0.25">
      <c r="E1794" s="4">
        <v>1782</v>
      </c>
      <c r="F1794" s="4" t="str">
        <f>IFERROR(VLOOKUP(E1794,ActiveConsumptiveDiversions!$C$4:$G$3002,5,0),"")</f>
        <v>2000-021-PWR-GR</v>
      </c>
      <c r="G1794" s="33" t="str">
        <f>IFERROR(VLOOKUP(E1794,ActiveConsumptiveDiversions!$A$4:$G$3003,7,0),"")</f>
        <v/>
      </c>
    </row>
    <row r="1795" spans="5:7" x14ac:dyDescent="0.25">
      <c r="E1795" s="4">
        <v>1783</v>
      </c>
      <c r="F1795" s="4" t="str">
        <f>IFERROR(VLOOKUP(E1795,ActiveConsumptiveDiversions!$C$4:$G$3002,5,0),"")</f>
        <v>2000-020-PWR-GR</v>
      </c>
      <c r="G1795" s="33" t="str">
        <f>IFERROR(VLOOKUP(E1795,ActiveConsumptiveDiversions!$A$4:$G$3003,7,0),"")</f>
        <v/>
      </c>
    </row>
    <row r="1796" spans="5:7" x14ac:dyDescent="0.25">
      <c r="E1796" s="4">
        <v>1784</v>
      </c>
      <c r="F1796" s="4" t="str">
        <f>IFERROR(VLOOKUP(E1796,ActiveConsumptiveDiversions!$C$4:$G$3002,5,0),"")</f>
        <v>4313-003-PWS-IM</v>
      </c>
      <c r="G1796" s="33" t="str">
        <f>IFERROR(VLOOKUP(E1796,ActiveConsumptiveDiversions!$A$4:$G$3003,7,0),"")</f>
        <v/>
      </c>
    </row>
    <row r="1797" spans="5:7" x14ac:dyDescent="0.25">
      <c r="E1797" s="4">
        <v>1785</v>
      </c>
      <c r="F1797" s="4" t="str">
        <f>IFERROR(VLOOKUP(E1797,ActiveConsumptiveDiversions!$C$4:$G$3002,5,0),"")</f>
        <v>4315-004-PWS-IM</v>
      </c>
      <c r="G1797" s="33" t="str">
        <f>IFERROR(VLOOKUP(E1797,ActiveConsumptiveDiversions!$A$4:$G$3003,7,0),"")</f>
        <v/>
      </c>
    </row>
    <row r="1798" spans="5:7" x14ac:dyDescent="0.25">
      <c r="E1798" s="4">
        <v>1786</v>
      </c>
      <c r="F1798" s="4" t="str">
        <f>IFERROR(VLOOKUP(E1798,ActiveConsumptiveDiversions!$C$4:$G$3002,5,0),"")</f>
        <v>6900-006-IND-GR</v>
      </c>
      <c r="G1798" s="33" t="str">
        <f>IFERROR(VLOOKUP(E1798,ActiveConsumptiveDiversions!$A$4:$G$3003,7,0),"")</f>
        <v/>
      </c>
    </row>
    <row r="1799" spans="5:7" x14ac:dyDescent="0.25">
      <c r="E1799" s="4">
        <v>1787</v>
      </c>
      <c r="F1799" s="4" t="str">
        <f>IFERROR(VLOOKUP(E1799,ActiveConsumptiveDiversions!$C$4:$G$3002,5,0),"")</f>
        <v>6900-005-IND-GR</v>
      </c>
      <c r="G1799" s="33" t="str">
        <f>IFERROR(VLOOKUP(E1799,ActiveConsumptiveDiversions!$A$4:$G$3003,7,0),"")</f>
        <v/>
      </c>
    </row>
    <row r="1800" spans="5:7" x14ac:dyDescent="0.25">
      <c r="E1800" s="4">
        <v>1788</v>
      </c>
      <c r="F1800" s="4" t="str">
        <f>IFERROR(VLOOKUP(E1800,ActiveConsumptiveDiversions!$C$4:$G$3002,5,0),"")</f>
        <v>6900-003-IND-GR</v>
      </c>
      <c r="G1800" s="33" t="str">
        <f>IFERROR(VLOOKUP(E1800,ActiveConsumptiveDiversions!$A$4:$G$3003,7,0),"")</f>
        <v/>
      </c>
    </row>
    <row r="1801" spans="5:7" x14ac:dyDescent="0.25">
      <c r="E1801" s="4">
        <v>1789</v>
      </c>
      <c r="F1801" s="4" t="str">
        <f>IFERROR(VLOOKUP(E1801,ActiveConsumptiveDiversions!$C$4:$G$3002,5,0),"")</f>
        <v>6900-002-IND-GR</v>
      </c>
      <c r="G1801" s="33" t="str">
        <f>IFERROR(VLOOKUP(E1801,ActiveConsumptiveDiversions!$A$4:$G$3003,7,0),"")</f>
        <v/>
      </c>
    </row>
    <row r="1802" spans="5:7" x14ac:dyDescent="0.25">
      <c r="E1802" s="4">
        <v>1790</v>
      </c>
      <c r="F1802" s="4" t="str">
        <f>IFERROR(VLOOKUP(E1802,ActiveConsumptiveDiversions!$C$4:$G$3002,5,0),"")</f>
        <v>4707-009-IRR-GR</v>
      </c>
      <c r="G1802" s="33" t="str">
        <f>IFERROR(VLOOKUP(E1802,ActiveConsumptiveDiversions!$A$4:$G$3003,7,0),"")</f>
        <v/>
      </c>
    </row>
    <row r="1803" spans="5:7" x14ac:dyDescent="0.25">
      <c r="E1803" s="4">
        <v>1791</v>
      </c>
      <c r="F1803" s="4" t="str">
        <f>IFERROR(VLOOKUP(E1803,ActiveConsumptiveDiversions!$C$4:$G$3002,5,0),"")</f>
        <v>6604-003-PWS-IM</v>
      </c>
      <c r="G1803" s="33" t="str">
        <f>IFERROR(VLOOKUP(E1803,ActiveConsumptiveDiversions!$A$4:$G$3003,7,0),"")</f>
        <v/>
      </c>
    </row>
    <row r="1804" spans="5:7" x14ac:dyDescent="0.25">
      <c r="E1804" s="4">
        <v>1792</v>
      </c>
      <c r="F1804" s="4" t="str">
        <f>IFERROR(VLOOKUP(E1804,ActiveConsumptiveDiversions!$C$4:$G$3002,5,0),"")</f>
        <v>6604-006-PWS-GR</v>
      </c>
      <c r="G1804" s="33" t="str">
        <f>IFERROR(VLOOKUP(E1804,ActiveConsumptiveDiversions!$A$4:$G$3003,7,0),"")</f>
        <v/>
      </c>
    </row>
    <row r="1805" spans="5:7" x14ac:dyDescent="0.25">
      <c r="E1805" s="4">
        <v>1793</v>
      </c>
      <c r="F1805" s="4" t="str">
        <f>IFERROR(VLOOKUP(E1805,ActiveConsumptiveDiversions!$C$4:$G$3002,5,0),"")</f>
        <v>6604-005-PWS-GR</v>
      </c>
      <c r="G1805" s="33" t="str">
        <f>IFERROR(VLOOKUP(E1805,ActiveConsumptiveDiversions!$A$4:$G$3003,7,0),"")</f>
        <v/>
      </c>
    </row>
    <row r="1806" spans="5:7" x14ac:dyDescent="0.25">
      <c r="E1806" s="4">
        <v>1794</v>
      </c>
      <c r="F1806" s="4" t="str">
        <f>IFERROR(VLOOKUP(E1806,ActiveConsumptiveDiversions!$C$4:$G$3002,5,0),"")</f>
        <v>6604-002-PWS-IM</v>
      </c>
      <c r="G1806" s="33" t="str">
        <f>IFERROR(VLOOKUP(E1806,ActiveConsumptiveDiversions!$A$4:$G$3003,7,0),"")</f>
        <v/>
      </c>
    </row>
    <row r="1807" spans="5:7" x14ac:dyDescent="0.25">
      <c r="E1807" s="4">
        <v>1795</v>
      </c>
      <c r="F1807" s="4" t="str">
        <f>IFERROR(VLOOKUP(E1807,ActiveConsumptiveDiversions!$C$4:$G$3002,5,0),"")</f>
        <v>6604-001-PWS-IM</v>
      </c>
      <c r="G1807" s="33" t="str">
        <f>IFERROR(VLOOKUP(E1807,ActiveConsumptiveDiversions!$A$4:$G$3003,7,0),"")</f>
        <v/>
      </c>
    </row>
    <row r="1808" spans="5:7" x14ac:dyDescent="0.25">
      <c r="E1808" s="4">
        <v>1796</v>
      </c>
      <c r="F1808" s="4" t="str">
        <f>IFERROR(VLOOKUP(E1808,ActiveConsumptiveDiversions!$C$4:$G$3002,5,0),"")</f>
        <v>4100-007-AGR-IM</v>
      </c>
      <c r="G1808" s="33" t="str">
        <f>IFERROR(VLOOKUP(E1808,ActiveConsumptiveDiversions!$A$4:$G$3003,7,0),"")</f>
        <v/>
      </c>
    </row>
    <row r="1809" spans="5:7" x14ac:dyDescent="0.25">
      <c r="E1809" s="4">
        <v>1797</v>
      </c>
      <c r="F1809" s="4" t="str">
        <f>IFERROR(VLOOKUP(E1809,ActiveConsumptiveDiversions!$C$4:$G$3002,5,0),"")</f>
        <v>4100-006-AGR-IM</v>
      </c>
      <c r="G1809" s="33" t="str">
        <f>IFERROR(VLOOKUP(E1809,ActiveConsumptiveDiversions!$A$4:$G$3003,7,0),"")</f>
        <v/>
      </c>
    </row>
    <row r="1810" spans="5:7" x14ac:dyDescent="0.25">
      <c r="E1810" s="4">
        <v>1798</v>
      </c>
      <c r="F1810" s="4" t="str">
        <f>IFERROR(VLOOKUP(E1810,ActiveConsumptiveDiversions!$C$4:$G$3002,5,0),"")</f>
        <v>4600-010-IRR-IM</v>
      </c>
      <c r="G1810" s="33" t="str">
        <f>IFERROR(VLOOKUP(E1810,ActiveConsumptiveDiversions!$A$4:$G$3003,7,0),"")</f>
        <v/>
      </c>
    </row>
    <row r="1811" spans="5:7" x14ac:dyDescent="0.25">
      <c r="E1811" s="4">
        <v>1799</v>
      </c>
      <c r="F1811" s="4" t="str">
        <f>IFERROR(VLOOKUP(E1811,ActiveConsumptiveDiversions!$C$4:$G$3002,5,0),"")</f>
        <v>4600-009-IRR-IM</v>
      </c>
      <c r="G1811" s="33" t="str">
        <f>IFERROR(VLOOKUP(E1811,ActiveConsumptiveDiversions!$A$4:$G$3003,7,0),"")</f>
        <v/>
      </c>
    </row>
    <row r="1812" spans="5:7" x14ac:dyDescent="0.25">
      <c r="E1812" s="4">
        <v>1800</v>
      </c>
      <c r="F1812" s="4" t="str">
        <f>IFERROR(VLOOKUP(E1812,ActiveConsumptiveDiversions!$C$4:$G$3002,5,0),"")</f>
        <v>5110-011-AGR-IM</v>
      </c>
      <c r="G1812" s="33" t="str">
        <f>IFERROR(VLOOKUP(E1812,ActiveConsumptiveDiversions!$A$4:$G$3003,7,0),"")</f>
        <v/>
      </c>
    </row>
    <row r="1813" spans="5:7" x14ac:dyDescent="0.25">
      <c r="E1813" s="4">
        <v>1801</v>
      </c>
      <c r="F1813" s="4" t="str">
        <f>IFERROR(VLOOKUP(E1813,ActiveConsumptiveDiversions!$C$4:$G$3002,5,0),"")</f>
        <v>5110-010-AGR-IM</v>
      </c>
      <c r="G1813" s="33" t="str">
        <f>IFERROR(VLOOKUP(E1813,ActiveConsumptiveDiversions!$A$4:$G$3003,7,0),"")</f>
        <v/>
      </c>
    </row>
    <row r="1814" spans="5:7" x14ac:dyDescent="0.25">
      <c r="E1814" s="4">
        <v>1802</v>
      </c>
      <c r="F1814" s="4" t="str">
        <f>IFERROR(VLOOKUP(E1814,ActiveConsumptiveDiversions!$C$4:$G$3002,5,0),"")</f>
        <v>5110-008-AGR-IM</v>
      </c>
      <c r="G1814" s="33" t="str">
        <f>IFERROR(VLOOKUP(E1814,ActiveConsumptiveDiversions!$A$4:$G$3003,7,0),"")</f>
        <v/>
      </c>
    </row>
    <row r="1815" spans="5:7" x14ac:dyDescent="0.25">
      <c r="E1815" s="4">
        <v>1803</v>
      </c>
      <c r="F1815" s="4" t="str">
        <f>IFERROR(VLOOKUP(E1815,ActiveConsumptiveDiversions!$C$4:$G$3002,5,0),"")</f>
        <v>4300-085-IRR-IM</v>
      </c>
      <c r="G1815" s="33" t="str">
        <f>IFERROR(VLOOKUP(E1815,ActiveConsumptiveDiversions!$A$4:$G$3003,7,0),"")</f>
        <v/>
      </c>
    </row>
    <row r="1816" spans="5:7" x14ac:dyDescent="0.25">
      <c r="E1816" s="4">
        <v>1804</v>
      </c>
      <c r="F1816" s="4" t="str">
        <f>IFERROR(VLOOKUP(E1816,ActiveConsumptiveDiversions!$C$4:$G$3002,5,0),"")</f>
        <v>7200-011-PWS-GR</v>
      </c>
      <c r="G1816" s="33" t="str">
        <f>IFERROR(VLOOKUP(E1816,ActiveConsumptiveDiversions!$A$4:$G$3003,7,0),"")</f>
        <v/>
      </c>
    </row>
    <row r="1817" spans="5:7" x14ac:dyDescent="0.25">
      <c r="E1817" s="4">
        <v>1805</v>
      </c>
      <c r="F1817" s="4" t="str">
        <f>IFERROR(VLOOKUP(E1817,ActiveConsumptiveDiversions!$C$4:$G$3002,5,0),"")</f>
        <v>7200-009-PWS-GR</v>
      </c>
      <c r="G1817" s="33" t="str">
        <f>IFERROR(VLOOKUP(E1817,ActiveConsumptiveDiversions!$A$4:$G$3003,7,0),"")</f>
        <v/>
      </c>
    </row>
    <row r="1818" spans="5:7" x14ac:dyDescent="0.25">
      <c r="E1818" s="4">
        <v>1806</v>
      </c>
      <c r="F1818" s="4" t="str">
        <f>IFERROR(VLOOKUP(E1818,ActiveConsumptiveDiversions!$C$4:$G$3002,5,0),"")</f>
        <v>7105-005-PWS-IM</v>
      </c>
      <c r="G1818" s="33" t="str">
        <f>IFERROR(VLOOKUP(E1818,ActiveConsumptiveDiversions!$A$4:$G$3003,7,0),"")</f>
        <v/>
      </c>
    </row>
    <row r="1819" spans="5:7" x14ac:dyDescent="0.25">
      <c r="E1819" s="4">
        <v>1807</v>
      </c>
      <c r="F1819" s="4" t="str">
        <f>IFERROR(VLOOKUP(E1819,ActiveConsumptiveDiversions!$C$4:$G$3002,5,0),"")</f>
        <v>4318-001-PWS-IM</v>
      </c>
      <c r="G1819" s="33" t="str">
        <f>IFERROR(VLOOKUP(E1819,ActiveConsumptiveDiversions!$A$4:$G$3003,7,0),"")</f>
        <v/>
      </c>
    </row>
    <row r="1820" spans="5:7" x14ac:dyDescent="0.25">
      <c r="E1820" s="4">
        <v>1808</v>
      </c>
      <c r="F1820" s="4" t="str">
        <f>IFERROR(VLOOKUP(E1820,ActiveConsumptiveDiversions!$C$4:$G$3002,5,0),"")</f>
        <v>6026-002-PWS-IM</v>
      </c>
      <c r="G1820" s="33" t="str">
        <f>IFERROR(VLOOKUP(E1820,ActiveConsumptiveDiversions!$A$4:$G$3003,7,0),"")</f>
        <v/>
      </c>
    </row>
    <row r="1821" spans="5:7" x14ac:dyDescent="0.25">
      <c r="E1821" s="4">
        <v>1809</v>
      </c>
      <c r="F1821" s="4" t="str">
        <f>IFERROR(VLOOKUP(E1821,ActiveConsumptiveDiversions!$C$4:$G$3002,5,0),"")</f>
        <v>7405-005-PWS-IM</v>
      </c>
      <c r="G1821" s="33" t="str">
        <f>IFERROR(VLOOKUP(E1821,ActiveConsumptiveDiversions!$A$4:$G$3003,7,0),"")</f>
        <v/>
      </c>
    </row>
    <row r="1822" spans="5:7" x14ac:dyDescent="0.25">
      <c r="E1822" s="4">
        <v>1810</v>
      </c>
      <c r="F1822" s="4" t="str">
        <f>IFERROR(VLOOKUP(E1822,ActiveConsumptiveDiversions!$C$4:$G$3002,5,0),"")</f>
        <v>7105-004-PWS-IM</v>
      </c>
      <c r="G1822" s="33" t="str">
        <f>IFERROR(VLOOKUP(E1822,ActiveConsumptiveDiversions!$A$4:$G$3003,7,0),"")</f>
        <v/>
      </c>
    </row>
    <row r="1823" spans="5:7" x14ac:dyDescent="0.25">
      <c r="E1823" s="4">
        <v>1811</v>
      </c>
      <c r="F1823" s="4" t="str">
        <f>IFERROR(VLOOKUP(E1823,ActiveConsumptiveDiversions!$C$4:$G$3002,5,0),"")</f>
        <v>6006-003-PWS-GR</v>
      </c>
      <c r="G1823" s="33" t="str">
        <f>IFERROR(VLOOKUP(E1823,ActiveConsumptiveDiversions!$A$4:$G$3003,7,0),"")</f>
        <v/>
      </c>
    </row>
    <row r="1824" spans="5:7" x14ac:dyDescent="0.25">
      <c r="E1824" s="4">
        <v>1812</v>
      </c>
      <c r="F1824" s="4" t="str">
        <f>IFERROR(VLOOKUP(E1824,ActiveConsumptiveDiversions!$C$4:$G$3002,5,0),"")</f>
        <v>6006-002-PWS-GR</v>
      </c>
      <c r="G1824" s="33" t="str">
        <f>IFERROR(VLOOKUP(E1824,ActiveConsumptiveDiversions!$A$4:$G$3003,7,0),"")</f>
        <v/>
      </c>
    </row>
    <row r="1825" spans="5:7" x14ac:dyDescent="0.25">
      <c r="E1825" s="4">
        <v>1813</v>
      </c>
      <c r="F1825" s="4" t="str">
        <f>IFERROR(VLOOKUP(E1825,ActiveConsumptiveDiversions!$C$4:$G$3002,5,0),"")</f>
        <v>6006-001-PWS-GR</v>
      </c>
      <c r="G1825" s="33" t="str">
        <f>IFERROR(VLOOKUP(E1825,ActiveConsumptiveDiversions!$A$4:$G$3003,7,0),"")</f>
        <v/>
      </c>
    </row>
    <row r="1826" spans="5:7" x14ac:dyDescent="0.25">
      <c r="E1826" s="4">
        <v>1814</v>
      </c>
      <c r="F1826" s="4" t="str">
        <f>IFERROR(VLOOKUP(E1826,ActiveConsumptiveDiversions!$C$4:$G$3002,5,0),"")</f>
        <v>7409-001-PWS-IM</v>
      </c>
      <c r="G1826" s="33" t="str">
        <f>IFERROR(VLOOKUP(E1826,ActiveConsumptiveDiversions!$A$4:$G$3003,7,0),"")</f>
        <v/>
      </c>
    </row>
    <row r="1827" spans="5:7" x14ac:dyDescent="0.25">
      <c r="E1827" s="4">
        <v>1815</v>
      </c>
      <c r="F1827" s="4" t="str">
        <f>IFERROR(VLOOKUP(E1827,ActiveConsumptiveDiversions!$C$4:$G$3002,5,0),"")</f>
        <v>6000-021-PWS-GR</v>
      </c>
      <c r="G1827" s="33" t="str">
        <f>IFERROR(VLOOKUP(E1827,ActiveConsumptiveDiversions!$A$4:$G$3003,7,0),"")</f>
        <v/>
      </c>
    </row>
    <row r="1828" spans="5:7" x14ac:dyDescent="0.25">
      <c r="E1828" s="4">
        <v>1816</v>
      </c>
      <c r="F1828" s="4" t="str">
        <f>IFERROR(VLOOKUP(E1828,ActiveConsumptiveDiversions!$C$4:$G$3002,5,0),"")</f>
        <v>6000-019-PWS-GR</v>
      </c>
      <c r="G1828" s="33" t="str">
        <f>IFERROR(VLOOKUP(E1828,ActiveConsumptiveDiversions!$A$4:$G$3003,7,0),"")</f>
        <v/>
      </c>
    </row>
    <row r="1829" spans="5:7" x14ac:dyDescent="0.25">
      <c r="E1829" s="4">
        <v>1817</v>
      </c>
      <c r="F1829" s="4" t="str">
        <f>IFERROR(VLOOKUP(E1829,ActiveConsumptiveDiversions!$C$4:$G$3002,5,0),"")</f>
        <v>6000-015-PWS-GR</v>
      </c>
      <c r="G1829" s="33" t="str">
        <f>IFERROR(VLOOKUP(E1829,ActiveConsumptiveDiversions!$A$4:$G$3003,7,0),"")</f>
        <v/>
      </c>
    </row>
    <row r="1830" spans="5:7" x14ac:dyDescent="0.25">
      <c r="E1830" s="4">
        <v>1818</v>
      </c>
      <c r="F1830" s="4" t="str">
        <f>IFERROR(VLOOKUP(E1830,ActiveConsumptiveDiversions!$C$4:$G$3002,5,0),"")</f>
        <v>6005-001-PWS-IM</v>
      </c>
      <c r="G1830" s="33" t="str">
        <f>IFERROR(VLOOKUP(E1830,ActiveConsumptiveDiversions!$A$4:$G$3003,7,0),"")</f>
        <v/>
      </c>
    </row>
    <row r="1831" spans="5:7" x14ac:dyDescent="0.25">
      <c r="E1831" s="4">
        <v>1819</v>
      </c>
      <c r="F1831" s="4" t="str">
        <f>IFERROR(VLOOKUP(E1831,ActiveConsumptiveDiversions!$C$4:$G$3002,5,0),"")</f>
        <v>5200-033-IND-GR</v>
      </c>
      <c r="G1831" s="33" t="str">
        <f>IFERROR(VLOOKUP(E1831,ActiveConsumptiveDiversions!$A$4:$G$3003,7,0),"")</f>
        <v/>
      </c>
    </row>
    <row r="1832" spans="5:7" x14ac:dyDescent="0.25">
      <c r="E1832" s="4">
        <v>1820</v>
      </c>
      <c r="F1832" s="4" t="str">
        <f>IFERROR(VLOOKUP(E1832,ActiveConsumptiveDiversions!$C$4:$G$3002,5,0),"")</f>
        <v>4504-018-IND-IM</v>
      </c>
      <c r="G1832" s="33" t="str">
        <f>IFERROR(VLOOKUP(E1832,ActiveConsumptiveDiversions!$A$4:$G$3003,7,0),"")</f>
        <v/>
      </c>
    </row>
    <row r="1833" spans="5:7" x14ac:dyDescent="0.25">
      <c r="E1833" s="4">
        <v>1821</v>
      </c>
      <c r="F1833" s="4" t="str">
        <f>IFERROR(VLOOKUP(E1833,ActiveConsumptiveDiversions!$C$4:$G$3002,5,0),"")</f>
        <v>5200-001-IND-RI</v>
      </c>
      <c r="G1833" s="33" t="str">
        <f>IFERROR(VLOOKUP(E1833,ActiveConsumptiveDiversions!$A$4:$G$3003,7,0),"")</f>
        <v/>
      </c>
    </row>
    <row r="1834" spans="5:7" x14ac:dyDescent="0.25">
      <c r="E1834" s="4">
        <v>1822</v>
      </c>
      <c r="F1834" s="4" t="str">
        <f>IFERROR(VLOOKUP(E1834,ActiveConsumptiveDiversions!$C$4:$G$3002,5,0),"")</f>
        <v>7107-003-PWS-IM</v>
      </c>
      <c r="G1834" s="33" t="str">
        <f>IFERROR(VLOOKUP(E1834,ActiveConsumptiveDiversions!$A$4:$G$3003,7,0),"")</f>
        <v/>
      </c>
    </row>
    <row r="1835" spans="5:7" x14ac:dyDescent="0.25">
      <c r="E1835" s="4">
        <v>1823</v>
      </c>
      <c r="F1835" s="4" t="str">
        <f>IFERROR(VLOOKUP(E1835,ActiveConsumptiveDiversions!$C$4:$G$3002,5,0),"")</f>
        <v>7107-001-PWS-IM</v>
      </c>
      <c r="G1835" s="33" t="str">
        <f>IFERROR(VLOOKUP(E1835,ActiveConsumptiveDiversions!$A$4:$G$3003,7,0),"")</f>
        <v/>
      </c>
    </row>
    <row r="1836" spans="5:7" x14ac:dyDescent="0.25">
      <c r="E1836" s="4">
        <v>1824</v>
      </c>
      <c r="F1836" s="4" t="str">
        <f>IFERROR(VLOOKUP(E1836,ActiveConsumptiveDiversions!$C$4:$G$3002,5,0),"")</f>
        <v>6705-006-PWS-GR</v>
      </c>
      <c r="G1836" s="33" t="str">
        <f>IFERROR(VLOOKUP(E1836,ActiveConsumptiveDiversions!$A$4:$G$3003,7,0),"")</f>
        <v/>
      </c>
    </row>
    <row r="1837" spans="5:7" x14ac:dyDescent="0.25">
      <c r="E1837" s="4">
        <v>1825</v>
      </c>
      <c r="F1837" s="4" t="str">
        <f>IFERROR(VLOOKUP(E1837,ActiveConsumptiveDiversions!$C$4:$G$3002,5,0),"")</f>
        <v>6705-004-PWS-GR</v>
      </c>
      <c r="G1837" s="33" t="str">
        <f>IFERROR(VLOOKUP(E1837,ActiveConsumptiveDiversions!$A$4:$G$3003,7,0),"")</f>
        <v/>
      </c>
    </row>
    <row r="1838" spans="5:7" x14ac:dyDescent="0.25">
      <c r="E1838" s="4">
        <v>1826</v>
      </c>
      <c r="F1838" s="4" t="str">
        <f>IFERROR(VLOOKUP(E1838,ActiveConsumptiveDiversions!$C$4:$G$3002,5,0),"")</f>
        <v>6000-032-REC-RI</v>
      </c>
      <c r="G1838" s="33" t="str">
        <f>IFERROR(VLOOKUP(E1838,ActiveConsumptiveDiversions!$A$4:$G$3003,7,0),"")</f>
        <v/>
      </c>
    </row>
    <row r="1839" spans="5:7" x14ac:dyDescent="0.25">
      <c r="E1839" s="4">
        <v>1827</v>
      </c>
      <c r="F1839" s="4" t="str">
        <f>IFERROR(VLOOKUP(E1839,ActiveConsumptiveDiversions!$C$4:$G$3002,5,0),"")</f>
        <v>6025-002-PWS-IM</v>
      </c>
      <c r="G1839" s="33" t="str">
        <f>IFERROR(VLOOKUP(E1839,ActiveConsumptiveDiversions!$A$4:$G$3003,7,0),"")</f>
        <v/>
      </c>
    </row>
    <row r="1840" spans="5:7" x14ac:dyDescent="0.25">
      <c r="E1840" s="4">
        <v>1828</v>
      </c>
      <c r="F1840" s="4" t="str">
        <f>IFERROR(VLOOKUP(E1840,ActiveConsumptiveDiversions!$C$4:$G$3002,5,0),"")</f>
        <v>7108-004-PWS-IM</v>
      </c>
      <c r="G1840" s="33" t="str">
        <f>IFERROR(VLOOKUP(E1840,ActiveConsumptiveDiversions!$A$4:$G$3003,7,0),"")</f>
        <v/>
      </c>
    </row>
    <row r="1841" spans="5:7" x14ac:dyDescent="0.25">
      <c r="E1841" s="4">
        <v>1829</v>
      </c>
      <c r="F1841" s="4" t="str">
        <f>IFERROR(VLOOKUP(E1841,ActiveConsumptiveDiversions!$C$4:$G$3002,5,0),"")</f>
        <v>7108-002-PWS-IM</v>
      </c>
      <c r="G1841" s="33" t="str">
        <f>IFERROR(VLOOKUP(E1841,ActiveConsumptiveDiversions!$A$4:$G$3003,7,0),"")</f>
        <v/>
      </c>
    </row>
    <row r="1842" spans="5:7" x14ac:dyDescent="0.25">
      <c r="E1842" s="4">
        <v>1830</v>
      </c>
      <c r="F1842" s="4" t="str">
        <f>IFERROR(VLOOKUP(E1842,ActiveConsumptiveDiversions!$C$4:$G$3002,5,0),"")</f>
        <v>7200-004-PWS-GR</v>
      </c>
      <c r="G1842" s="33" t="str">
        <f>IFERROR(VLOOKUP(E1842,ActiveConsumptiveDiversions!$A$4:$G$3003,7,0),"")</f>
        <v/>
      </c>
    </row>
    <row r="1843" spans="5:7" x14ac:dyDescent="0.25">
      <c r="E1843" s="4">
        <v>1831</v>
      </c>
      <c r="F1843" s="4" t="str">
        <f>IFERROR(VLOOKUP(E1843,ActiveConsumptiveDiversions!$C$4:$G$3002,5,0),"")</f>
        <v>6024-001-PWS-RI</v>
      </c>
      <c r="G1843" s="33" t="str">
        <f>IFERROR(VLOOKUP(E1843,ActiveConsumptiveDiversions!$A$4:$G$3003,7,0),"")</f>
        <v/>
      </c>
    </row>
    <row r="1844" spans="5:7" x14ac:dyDescent="0.25">
      <c r="E1844" s="4">
        <v>1832</v>
      </c>
      <c r="F1844" s="4" t="str">
        <f>IFERROR(VLOOKUP(E1844,ActiveConsumptiveDiversions!$C$4:$G$3002,5,0),"")</f>
        <v>7407-015-PWS-IM</v>
      </c>
      <c r="G1844" s="33" t="str">
        <f>IFERROR(VLOOKUP(E1844,ActiveConsumptiveDiversions!$A$4:$G$3003,7,0),"")</f>
        <v/>
      </c>
    </row>
    <row r="1845" spans="5:7" x14ac:dyDescent="0.25">
      <c r="E1845" s="4">
        <v>1833</v>
      </c>
      <c r="F1845" s="4" t="str">
        <f>IFERROR(VLOOKUP(E1845,ActiveConsumptiveDiversions!$C$4:$G$3002,5,0),"")</f>
        <v>7407-013-PWS-IM</v>
      </c>
      <c r="G1845" s="33" t="str">
        <f>IFERROR(VLOOKUP(E1845,ActiveConsumptiveDiversions!$A$4:$G$3003,7,0),"")</f>
        <v/>
      </c>
    </row>
    <row r="1846" spans="5:7" x14ac:dyDescent="0.25">
      <c r="E1846" s="4">
        <v>1834</v>
      </c>
      <c r="F1846" s="4" t="str">
        <f>IFERROR(VLOOKUP(E1846,ActiveConsumptiveDiversions!$C$4:$G$3002,5,0),"")</f>
        <v>4504-019-REC-IM</v>
      </c>
      <c r="G1846" s="33" t="str">
        <f>IFERROR(VLOOKUP(E1846,ActiveConsumptiveDiversions!$A$4:$G$3003,7,0),"")</f>
        <v/>
      </c>
    </row>
    <row r="1847" spans="5:7" x14ac:dyDescent="0.25">
      <c r="E1847" s="4">
        <v>1835</v>
      </c>
      <c r="F1847" s="4" t="str">
        <f>IFERROR(VLOOKUP(E1847,ActiveConsumptiveDiversions!$C$4:$G$3002,5,0),"")</f>
        <v>4500-038-IND-RI</v>
      </c>
      <c r="G1847" s="33" t="str">
        <f>IFERROR(VLOOKUP(E1847,ActiveConsumptiveDiversions!$A$4:$G$3003,7,0),"")</f>
        <v/>
      </c>
    </row>
    <row r="1848" spans="5:7" x14ac:dyDescent="0.25">
      <c r="E1848" s="4">
        <v>1836</v>
      </c>
      <c r="F1848" s="4" t="str">
        <f>IFERROR(VLOOKUP(E1848,ActiveConsumptiveDiversions!$C$4:$G$3002,5,0),"")</f>
        <v>5200-036-IND-GR</v>
      </c>
      <c r="G1848" s="33" t="str">
        <f>IFERROR(VLOOKUP(E1848,ActiveConsumptiveDiversions!$A$4:$G$3003,7,0),"")</f>
        <v/>
      </c>
    </row>
    <row r="1849" spans="5:7" x14ac:dyDescent="0.25">
      <c r="E1849" s="4">
        <v>1837</v>
      </c>
      <c r="F1849" s="4" t="str">
        <f>IFERROR(VLOOKUP(E1849,ActiveConsumptiveDiversions!$C$4:$G$3002,5,0),"")</f>
        <v>5200-034-IND-GR</v>
      </c>
      <c r="G1849" s="33" t="str">
        <f>IFERROR(VLOOKUP(E1849,ActiveConsumptiveDiversions!$A$4:$G$3003,7,0),"")</f>
        <v/>
      </c>
    </row>
    <row r="1850" spans="5:7" x14ac:dyDescent="0.25">
      <c r="E1850" s="4">
        <v>1838</v>
      </c>
      <c r="F1850" s="4" t="str">
        <f>IFERROR(VLOOKUP(E1850,ActiveConsumptiveDiversions!$C$4:$G$3002,5,0),"")</f>
        <v>5200-037-IND-GR</v>
      </c>
      <c r="G1850" s="33" t="str">
        <f>IFERROR(VLOOKUP(E1850,ActiveConsumptiveDiversions!$A$4:$G$3003,7,0),"")</f>
        <v/>
      </c>
    </row>
    <row r="1851" spans="5:7" x14ac:dyDescent="0.25">
      <c r="E1851" s="4">
        <v>1839</v>
      </c>
      <c r="F1851" s="4" t="str">
        <f>IFERROR(VLOOKUP(E1851,ActiveConsumptiveDiversions!$C$4:$G$3002,5,0),"")</f>
        <v>5200-035-IND-GR</v>
      </c>
      <c r="G1851" s="33" t="str">
        <f>IFERROR(VLOOKUP(E1851,ActiveConsumptiveDiversions!$A$4:$G$3003,7,0),"")</f>
        <v/>
      </c>
    </row>
    <row r="1852" spans="5:7" x14ac:dyDescent="0.25">
      <c r="E1852" s="4">
        <v>1840</v>
      </c>
      <c r="F1852" s="4" t="str">
        <f>IFERROR(VLOOKUP(E1852,ActiveConsumptiveDiversions!$C$4:$G$3002,5,0),"")</f>
        <v>5200-032-IND-GR</v>
      </c>
      <c r="G1852" s="33" t="str">
        <f>IFERROR(VLOOKUP(E1852,ActiveConsumptiveDiversions!$A$4:$G$3003,7,0),"")</f>
        <v/>
      </c>
    </row>
    <row r="1853" spans="5:7" x14ac:dyDescent="0.25">
      <c r="E1853" s="4">
        <v>1841</v>
      </c>
      <c r="F1853" s="4" t="str">
        <f>IFERROR(VLOOKUP(E1853,ActiveConsumptiveDiversions!$C$4:$G$3002,5,0),"")</f>
        <v>5200-002-IND-GR</v>
      </c>
      <c r="G1853" s="33" t="str">
        <f>IFERROR(VLOOKUP(E1853,ActiveConsumptiveDiversions!$A$4:$G$3003,7,0),"")</f>
        <v/>
      </c>
    </row>
    <row r="1854" spans="5:7" x14ac:dyDescent="0.25">
      <c r="E1854" s="4">
        <v>1842</v>
      </c>
      <c r="F1854" s="4" t="str">
        <f>IFERROR(VLOOKUP(E1854,ActiveConsumptiveDiversions!$C$4:$G$3002,5,0),"")</f>
        <v>4000-085-IND-RI</v>
      </c>
      <c r="G1854" s="33" t="str">
        <f>IFERROR(VLOOKUP(E1854,ActiveConsumptiveDiversions!$A$4:$G$3003,7,0),"")</f>
        <v/>
      </c>
    </row>
    <row r="1855" spans="5:7" x14ac:dyDescent="0.25">
      <c r="E1855" s="4">
        <v>1843</v>
      </c>
      <c r="F1855" s="4" t="str">
        <f>IFERROR(VLOOKUP(E1855,ActiveConsumptiveDiversions!$C$4:$G$3002,5,0),"")</f>
        <v>5200-031-IND-RI</v>
      </c>
      <c r="G1855" s="33" t="str">
        <f>IFERROR(VLOOKUP(E1855,ActiveConsumptiveDiversions!$A$4:$G$3003,7,0),"")</f>
        <v/>
      </c>
    </row>
    <row r="1856" spans="5:7" x14ac:dyDescent="0.25">
      <c r="E1856" s="4">
        <v>1844</v>
      </c>
      <c r="F1856" s="4" t="str">
        <f>IFERROR(VLOOKUP(E1856,ActiveConsumptiveDiversions!$C$4:$G$3002,5,0),"")</f>
        <v>4000-083-IND-RI</v>
      </c>
      <c r="G1856" s="33" t="str">
        <f>IFERROR(VLOOKUP(E1856,ActiveConsumptiveDiversions!$A$4:$G$3003,7,0),"")</f>
        <v/>
      </c>
    </row>
    <row r="1857" spans="5:7" x14ac:dyDescent="0.25">
      <c r="E1857" s="4">
        <v>1845</v>
      </c>
      <c r="F1857" s="4" t="str">
        <f>IFERROR(VLOOKUP(E1857,ActiveConsumptiveDiversions!$C$4:$G$3002,5,0),"")</f>
        <v>4402-001-IND-GR</v>
      </c>
      <c r="G1857" s="33" t="str">
        <f>IFERROR(VLOOKUP(E1857,ActiveConsumptiveDiversions!$A$4:$G$3003,7,0),"")</f>
        <v/>
      </c>
    </row>
    <row r="1858" spans="5:7" x14ac:dyDescent="0.25">
      <c r="E1858" s="4">
        <v>1846</v>
      </c>
      <c r="F1858" s="4" t="str">
        <f>IFERROR(VLOOKUP(E1858,ActiveConsumptiveDiversions!$C$4:$G$3002,5,0),"")</f>
        <v>4000-052-AGR-RI</v>
      </c>
      <c r="G1858" s="33" t="str">
        <f>IFERROR(VLOOKUP(E1858,ActiveConsumptiveDiversions!$A$4:$G$3003,7,0),"")</f>
        <v/>
      </c>
    </row>
    <row r="1859" spans="5:7" x14ac:dyDescent="0.25">
      <c r="E1859" s="4">
        <v>1847</v>
      </c>
      <c r="F1859" s="4" t="str">
        <f>IFERROR(VLOOKUP(E1859,ActiveConsumptiveDiversions!$C$4:$G$3002,5,0),"")</f>
        <v>4000-050-AGR-GR</v>
      </c>
      <c r="G1859" s="33" t="str">
        <f>IFERROR(VLOOKUP(E1859,ActiveConsumptiveDiversions!$A$4:$G$3003,7,0),"")</f>
        <v/>
      </c>
    </row>
    <row r="1860" spans="5:7" x14ac:dyDescent="0.25">
      <c r="E1860" s="4">
        <v>1848</v>
      </c>
      <c r="F1860" s="4" t="str">
        <f>IFERROR(VLOOKUP(E1860,ActiveConsumptiveDiversions!$C$4:$G$3002,5,0),"")</f>
        <v>4000-047-AGR-GR</v>
      </c>
      <c r="G1860" s="33" t="str">
        <f>IFERROR(VLOOKUP(E1860,ActiveConsumptiveDiversions!$A$4:$G$3003,7,0),"")</f>
        <v/>
      </c>
    </row>
    <row r="1861" spans="5:7" x14ac:dyDescent="0.25">
      <c r="E1861" s="4">
        <v>1849</v>
      </c>
      <c r="F1861" s="4" t="str">
        <f>IFERROR(VLOOKUP(E1861,ActiveConsumptiveDiversions!$C$4:$G$3002,5,0),"")</f>
        <v>4000-046-AGR-IM</v>
      </c>
      <c r="G1861" s="33" t="str">
        <f>IFERROR(VLOOKUP(E1861,ActiveConsumptiveDiversions!$A$4:$G$3003,7,0),"")</f>
        <v/>
      </c>
    </row>
    <row r="1862" spans="5:7" x14ac:dyDescent="0.25">
      <c r="E1862" s="4">
        <v>1850</v>
      </c>
      <c r="F1862" s="4" t="str">
        <f>IFERROR(VLOOKUP(E1862,ActiveConsumptiveDiversions!$C$4:$G$3002,5,0),"")</f>
        <v>5200-015-IND-GR</v>
      </c>
      <c r="G1862" s="33" t="str">
        <f>IFERROR(VLOOKUP(E1862,ActiveConsumptiveDiversions!$A$4:$G$3003,7,0),"")</f>
        <v/>
      </c>
    </row>
    <row r="1863" spans="5:7" x14ac:dyDescent="0.25">
      <c r="E1863" s="4">
        <v>1851</v>
      </c>
      <c r="F1863" s="4" t="str">
        <f>IFERROR(VLOOKUP(E1863,ActiveConsumptiveDiversions!$C$4:$G$3002,5,0),"")</f>
        <v>5200-014-IND-GR</v>
      </c>
      <c r="G1863" s="33" t="str">
        <f>IFERROR(VLOOKUP(E1863,ActiveConsumptiveDiversions!$A$4:$G$3003,7,0),"")</f>
        <v/>
      </c>
    </row>
    <row r="1864" spans="5:7" x14ac:dyDescent="0.25">
      <c r="E1864" s="4">
        <v>1852</v>
      </c>
      <c r="F1864" s="4" t="str">
        <f>IFERROR(VLOOKUP(E1864,ActiveConsumptiveDiversions!$C$4:$G$3002,5,0),"")</f>
        <v>5200-013-IND-GR</v>
      </c>
      <c r="G1864" s="33" t="str">
        <f>IFERROR(VLOOKUP(E1864,ActiveConsumptiveDiversions!$A$4:$G$3003,7,0),"")</f>
        <v/>
      </c>
    </row>
    <row r="1865" spans="5:7" x14ac:dyDescent="0.25">
      <c r="E1865" s="4">
        <v>1853</v>
      </c>
      <c r="F1865" s="4" t="str">
        <f>IFERROR(VLOOKUP(E1865,ActiveConsumptiveDiversions!$C$4:$G$3002,5,0),"")</f>
        <v>4300-084-IND-GR</v>
      </c>
      <c r="G1865" s="33" t="str">
        <f>IFERROR(VLOOKUP(E1865,ActiveConsumptiveDiversions!$A$4:$G$3003,7,0),"")</f>
        <v/>
      </c>
    </row>
    <row r="1866" spans="5:7" x14ac:dyDescent="0.25">
      <c r="E1866" s="4">
        <v>1854</v>
      </c>
      <c r="F1866" s="4" t="str">
        <f>IFERROR(VLOOKUP(E1866,ActiveConsumptiveDiversions!$C$4:$G$3002,5,0),"")</f>
        <v>DIV-201509812</v>
      </c>
      <c r="G1866" s="33" t="str">
        <f>IFERROR(VLOOKUP(E1866,ActiveConsumptiveDiversions!$A$4:$G$3003,7,0),"")</f>
        <v/>
      </c>
    </row>
    <row r="1867" spans="5:7" x14ac:dyDescent="0.25">
      <c r="E1867" s="4">
        <v>1855</v>
      </c>
      <c r="F1867" s="4" t="str">
        <f>IFERROR(VLOOKUP(E1867,ActiveConsumptiveDiversions!$C$4:$G$3002,5,0),"")</f>
        <v>DIV-201503916</v>
      </c>
      <c r="G1867" s="33" t="str">
        <f>IFERROR(VLOOKUP(E1867,ActiveConsumptiveDiversions!$A$4:$G$3003,7,0),"")</f>
        <v/>
      </c>
    </row>
    <row r="1868" spans="5:7" x14ac:dyDescent="0.25">
      <c r="E1868" s="4">
        <v>1856</v>
      </c>
      <c r="F1868" s="4" t="str">
        <f>IFERROR(VLOOKUP(E1868,ActiveConsumptiveDiversions!$C$4:$G$3002,5,0),"")</f>
        <v>DIV-199903265</v>
      </c>
      <c r="G1868" s="33" t="str">
        <f>IFERROR(VLOOKUP(E1868,ActiveConsumptiveDiversions!$A$4:$G$3003,7,0),"")</f>
        <v/>
      </c>
    </row>
    <row r="1869" spans="5:7" x14ac:dyDescent="0.25">
      <c r="E1869" s="4">
        <v>1857</v>
      </c>
      <c r="F1869" s="4" t="str">
        <f>IFERROR(VLOOKUP(E1869,ActiveConsumptiveDiversions!$C$4:$G$3002,5,0),"")</f>
        <v>DIV-201508582</v>
      </c>
      <c r="G1869" s="33" t="str">
        <f>IFERROR(VLOOKUP(E1869,ActiveConsumptiveDiversions!$A$4:$G$3003,7,0),"")</f>
        <v/>
      </c>
    </row>
    <row r="1870" spans="5:7" x14ac:dyDescent="0.25">
      <c r="E1870" s="4">
        <v>1858</v>
      </c>
      <c r="F1870" s="4" t="str">
        <f>IFERROR(VLOOKUP(E1870,ActiveConsumptiveDiversions!$C$4:$G$3002,5,0),"")</f>
        <v>DIV-201500894</v>
      </c>
      <c r="G1870" s="33" t="str">
        <f>IFERROR(VLOOKUP(E1870,ActiveConsumptiveDiversions!$A$4:$G$3003,7,0),"")</f>
        <v/>
      </c>
    </row>
    <row r="1871" spans="5:7" x14ac:dyDescent="0.25">
      <c r="E1871" s="4">
        <v>1859</v>
      </c>
      <c r="F1871" s="4" t="str">
        <f>IFERROR(VLOOKUP(E1871,ActiveConsumptiveDiversions!$C$4:$G$3002,5,0),"")</f>
        <v>DIV-201503917</v>
      </c>
      <c r="G1871" s="33" t="str">
        <f>IFERROR(VLOOKUP(E1871,ActiveConsumptiveDiversions!$A$4:$G$3003,7,0),"")</f>
        <v/>
      </c>
    </row>
    <row r="1872" spans="5:7" x14ac:dyDescent="0.25">
      <c r="E1872" s="4">
        <v>1860</v>
      </c>
      <c r="F1872" s="4" t="str">
        <f>IFERROR(VLOOKUP(E1872,ActiveConsumptiveDiversions!$C$4:$G$3002,5,0),"")</f>
        <v>DIV-201504222</v>
      </c>
      <c r="G1872" s="33" t="str">
        <f>IFERROR(VLOOKUP(E1872,ActiveConsumptiveDiversions!$A$4:$G$3003,7,0),"")</f>
        <v/>
      </c>
    </row>
    <row r="1873" spans="5:7" x14ac:dyDescent="0.25">
      <c r="E1873" s="4">
        <v>1861</v>
      </c>
      <c r="F1873" s="4" t="str">
        <f>IFERROR(VLOOKUP(E1873,ActiveConsumptiveDiversions!$C$4:$G$3002,5,0),"")</f>
        <v>DIV-201401456</v>
      </c>
      <c r="G1873" s="33" t="str">
        <f>IFERROR(VLOOKUP(E1873,ActiveConsumptiveDiversions!$A$4:$G$3003,7,0),"")</f>
        <v/>
      </c>
    </row>
    <row r="1874" spans="5:7" x14ac:dyDescent="0.25">
      <c r="E1874" s="4">
        <v>1862</v>
      </c>
      <c r="F1874" s="4" t="str">
        <f>IFERROR(VLOOKUP(E1874,ActiveConsumptiveDiversions!$C$4:$G$3002,5,0),"")</f>
        <v>DIV-201404187</v>
      </c>
      <c r="G1874" s="33" t="str">
        <f>IFERROR(VLOOKUP(E1874,ActiveConsumptiveDiversions!$A$4:$G$3003,7,0),"")</f>
        <v/>
      </c>
    </row>
    <row r="1875" spans="5:7" x14ac:dyDescent="0.25">
      <c r="E1875" s="4">
        <v>1863</v>
      </c>
      <c r="F1875" s="4" t="str">
        <f>IFERROR(VLOOKUP(E1875,ActiveConsumptiveDiversions!$C$4:$G$3002,5,0),"")</f>
        <v>DIV-201501534</v>
      </c>
      <c r="G1875" s="33" t="str">
        <f>IFERROR(VLOOKUP(E1875,ActiveConsumptiveDiversions!$A$4:$G$3003,7,0),"")</f>
        <v/>
      </c>
    </row>
    <row r="1876" spans="5:7" x14ac:dyDescent="0.25">
      <c r="E1876" s="4">
        <v>1864</v>
      </c>
      <c r="F1876" s="4" t="str">
        <f>IFERROR(VLOOKUP(E1876,ActiveConsumptiveDiversions!$C$4:$G$3002,5,0),"")</f>
        <v>DIV-201406736</v>
      </c>
      <c r="G1876" s="33" t="str">
        <f>IFERROR(VLOOKUP(E1876,ActiveConsumptiveDiversions!$A$4:$G$3003,7,0),"")</f>
        <v/>
      </c>
    </row>
    <row r="1877" spans="5:7" x14ac:dyDescent="0.25">
      <c r="E1877" s="4">
        <v>1865</v>
      </c>
      <c r="F1877" s="4" t="str">
        <f>IFERROR(VLOOKUP(E1877,ActiveConsumptiveDiversions!$C$4:$G$3002,5,0),"")</f>
        <v>DIV-201402404</v>
      </c>
      <c r="G1877" s="33" t="str">
        <f>IFERROR(VLOOKUP(E1877,ActiveConsumptiveDiversions!$A$4:$G$3003,7,0),"")</f>
        <v/>
      </c>
    </row>
    <row r="1878" spans="5:7" x14ac:dyDescent="0.25">
      <c r="E1878" s="4">
        <v>1866</v>
      </c>
      <c r="F1878" s="4" t="str">
        <f>IFERROR(VLOOKUP(E1878,ActiveConsumptiveDiversions!$C$4:$G$3002,5,0),"")</f>
        <v>DIV-201407004</v>
      </c>
      <c r="G1878" s="33" t="str">
        <f>IFERROR(VLOOKUP(E1878,ActiveConsumptiveDiversions!$A$4:$G$3003,7,0),"")</f>
        <v/>
      </c>
    </row>
    <row r="1879" spans="5:7" x14ac:dyDescent="0.25">
      <c r="E1879" s="4">
        <v>1867</v>
      </c>
      <c r="F1879" s="4" t="str">
        <f>IFERROR(VLOOKUP(E1879,ActiveConsumptiveDiversions!$C$4:$G$3002,5,0),"")</f>
        <v>DIV-201303059</v>
      </c>
      <c r="G1879" s="33" t="str">
        <f>IFERROR(VLOOKUP(E1879,ActiveConsumptiveDiversions!$A$4:$G$3003,7,0),"")</f>
        <v/>
      </c>
    </row>
    <row r="1880" spans="5:7" x14ac:dyDescent="0.25">
      <c r="E1880" s="4">
        <v>1868</v>
      </c>
      <c r="F1880" s="4" t="str">
        <f>IFERROR(VLOOKUP(E1880,ActiveConsumptiveDiversions!$C$4:$G$3002,5,0),"")</f>
        <v>4300-065-AGR-RI</v>
      </c>
      <c r="G1880" s="33" t="str">
        <f>IFERROR(VLOOKUP(E1880,ActiveConsumptiveDiversions!$A$4:$G$3003,7,0),"")</f>
        <v/>
      </c>
    </row>
    <row r="1881" spans="5:7" x14ac:dyDescent="0.25">
      <c r="E1881" s="4">
        <v>1869</v>
      </c>
      <c r="F1881" s="4" t="str">
        <f>IFERROR(VLOOKUP(E1881,ActiveConsumptiveDiversions!$C$4:$G$3002,5,0),"")</f>
        <v>4318-007-AGR-GR</v>
      </c>
      <c r="G1881" s="33" t="str">
        <f>IFERROR(VLOOKUP(E1881,ActiveConsumptiveDiversions!$A$4:$G$3003,7,0),"")</f>
        <v/>
      </c>
    </row>
    <row r="1882" spans="5:7" x14ac:dyDescent="0.25">
      <c r="E1882" s="4">
        <v>1870</v>
      </c>
      <c r="F1882" s="4" t="str">
        <f>IFERROR(VLOOKUP(E1882,ActiveConsumptiveDiversions!$C$4:$G$3002,5,0),"")</f>
        <v>4320-016-AGR-RI</v>
      </c>
      <c r="G1882" s="33" t="str">
        <f>IFERROR(VLOOKUP(E1882,ActiveConsumptiveDiversions!$A$4:$G$3003,7,0),"")</f>
        <v/>
      </c>
    </row>
    <row r="1883" spans="5:7" x14ac:dyDescent="0.25">
      <c r="E1883" s="4">
        <v>1871</v>
      </c>
      <c r="F1883" s="4" t="str">
        <f>IFERROR(VLOOKUP(E1883,ActiveConsumptiveDiversions!$C$4:$G$3002,5,0),"")</f>
        <v>4321-009-AGR-IM</v>
      </c>
      <c r="G1883" s="33" t="str">
        <f>IFERROR(VLOOKUP(E1883,ActiveConsumptiveDiversions!$A$4:$G$3003,7,0),"")</f>
        <v/>
      </c>
    </row>
    <row r="1884" spans="5:7" x14ac:dyDescent="0.25">
      <c r="E1884" s="4">
        <v>1872</v>
      </c>
      <c r="F1884" s="4" t="str">
        <f>IFERROR(VLOOKUP(E1884,ActiveConsumptiveDiversions!$C$4:$G$3002,5,0),"")</f>
        <v>4300-057-AGR-IM</v>
      </c>
      <c r="G1884" s="33" t="str">
        <f>IFERROR(VLOOKUP(E1884,ActiveConsumptiveDiversions!$A$4:$G$3003,7,0),"")</f>
        <v/>
      </c>
    </row>
    <row r="1885" spans="5:7" x14ac:dyDescent="0.25">
      <c r="E1885" s="4">
        <v>1873</v>
      </c>
      <c r="F1885" s="4" t="str">
        <f>IFERROR(VLOOKUP(E1885,ActiveConsumptiveDiversions!$C$4:$G$3002,5,0),"")</f>
        <v>4300-056-AGR-IM</v>
      </c>
      <c r="G1885" s="33" t="str">
        <f>IFERROR(VLOOKUP(E1885,ActiveConsumptiveDiversions!$A$4:$G$3003,7,0),"")</f>
        <v/>
      </c>
    </row>
    <row r="1886" spans="5:7" x14ac:dyDescent="0.25">
      <c r="E1886" s="4">
        <v>1874</v>
      </c>
      <c r="F1886" s="4" t="str">
        <f>IFERROR(VLOOKUP(E1886,ActiveConsumptiveDiversions!$C$4:$G$3002,5,0),"")</f>
        <v>4321-005-AGR-GR</v>
      </c>
      <c r="G1886" s="33" t="str">
        <f>IFERROR(VLOOKUP(E1886,ActiveConsumptiveDiversions!$A$4:$G$3003,7,0),"")</f>
        <v/>
      </c>
    </row>
    <row r="1887" spans="5:7" x14ac:dyDescent="0.25">
      <c r="E1887" s="4">
        <v>1875</v>
      </c>
      <c r="F1887" s="4" t="str">
        <f>IFERROR(VLOOKUP(E1887,ActiveConsumptiveDiversions!$C$4:$G$3002,5,0),"")</f>
        <v>4404-021-AGR-GR</v>
      </c>
      <c r="G1887" s="33" t="str">
        <f>IFERROR(VLOOKUP(E1887,ActiveConsumptiveDiversions!$A$4:$G$3003,7,0),"")</f>
        <v/>
      </c>
    </row>
    <row r="1888" spans="5:7" x14ac:dyDescent="0.25">
      <c r="E1888" s="4">
        <v>1876</v>
      </c>
      <c r="F1888" s="4" t="str">
        <f>IFERROR(VLOOKUP(E1888,ActiveConsumptiveDiversions!$C$4:$G$3002,5,0),"")</f>
        <v>4404-020-AGR-IM</v>
      </c>
      <c r="G1888" s="33" t="str">
        <f>IFERROR(VLOOKUP(E1888,ActiveConsumptiveDiversions!$A$4:$G$3003,7,0),"")</f>
        <v/>
      </c>
    </row>
    <row r="1889" spans="5:7" x14ac:dyDescent="0.25">
      <c r="E1889" s="4">
        <v>1877</v>
      </c>
      <c r="F1889" s="4" t="str">
        <f>IFERROR(VLOOKUP(E1889,ActiveConsumptiveDiversions!$C$4:$G$3002,5,0),"")</f>
        <v>4321-007-AGR-IM</v>
      </c>
      <c r="G1889" s="33" t="str">
        <f>IFERROR(VLOOKUP(E1889,ActiveConsumptiveDiversions!$A$4:$G$3003,7,0),"")</f>
        <v/>
      </c>
    </row>
    <row r="1890" spans="5:7" x14ac:dyDescent="0.25">
      <c r="E1890" s="4">
        <v>1878</v>
      </c>
      <c r="F1890" s="4" t="str">
        <f>IFERROR(VLOOKUP(E1890,ActiveConsumptiveDiversions!$C$4:$G$3002,5,0),"")</f>
        <v>4404-019-AGR-IM</v>
      </c>
      <c r="G1890" s="33" t="str">
        <f>IFERROR(VLOOKUP(E1890,ActiveConsumptiveDiversions!$A$4:$G$3003,7,0),"")</f>
        <v/>
      </c>
    </row>
    <row r="1891" spans="5:7" x14ac:dyDescent="0.25">
      <c r="E1891" s="4">
        <v>1879</v>
      </c>
      <c r="F1891" s="4" t="str">
        <f>IFERROR(VLOOKUP(E1891,ActiveConsumptiveDiversions!$C$4:$G$3002,5,0),"")</f>
        <v>4404-018-AGR-IM</v>
      </c>
      <c r="G1891" s="33" t="str">
        <f>IFERROR(VLOOKUP(E1891,ActiveConsumptiveDiversions!$A$4:$G$3003,7,0),"")</f>
        <v/>
      </c>
    </row>
    <row r="1892" spans="5:7" x14ac:dyDescent="0.25">
      <c r="E1892" s="4">
        <v>1880</v>
      </c>
      <c r="F1892" s="4" t="str">
        <f>IFERROR(VLOOKUP(E1892,ActiveConsumptiveDiversions!$C$4:$G$3002,5,0),"")</f>
        <v>4300-040-AGR-GR</v>
      </c>
      <c r="G1892" s="33" t="str">
        <f>IFERROR(VLOOKUP(E1892,ActiveConsumptiveDiversions!$A$4:$G$3003,7,0),"")</f>
        <v/>
      </c>
    </row>
    <row r="1893" spans="5:7" x14ac:dyDescent="0.25">
      <c r="E1893" s="4">
        <v>1881</v>
      </c>
      <c r="F1893" s="4" t="str">
        <f>IFERROR(VLOOKUP(E1893,ActiveConsumptiveDiversions!$C$4:$G$3002,5,0),"")</f>
        <v>4300-037-AGR-IM</v>
      </c>
      <c r="G1893" s="33" t="str">
        <f>IFERROR(VLOOKUP(E1893,ActiveConsumptiveDiversions!$A$4:$G$3003,7,0),"")</f>
        <v/>
      </c>
    </row>
    <row r="1894" spans="5:7" x14ac:dyDescent="0.25">
      <c r="E1894" s="4">
        <v>1882</v>
      </c>
      <c r="F1894" s="4" t="str">
        <f>IFERROR(VLOOKUP(E1894,ActiveConsumptiveDiversions!$C$4:$G$3002,5,0),"")</f>
        <v>4318-006-AGR-IM</v>
      </c>
      <c r="G1894" s="33" t="str">
        <f>IFERROR(VLOOKUP(E1894,ActiveConsumptiveDiversions!$A$4:$G$3003,7,0),"")</f>
        <v/>
      </c>
    </row>
    <row r="1895" spans="5:7" x14ac:dyDescent="0.25">
      <c r="E1895" s="4">
        <v>1883</v>
      </c>
      <c r="F1895" s="4" t="str">
        <f>IFERROR(VLOOKUP(E1895,ActiveConsumptiveDiversions!$C$4:$G$3002,5,0),"")</f>
        <v>4320-027-POT-GR</v>
      </c>
      <c r="G1895" s="33" t="str">
        <f>IFERROR(VLOOKUP(E1895,ActiveConsumptiveDiversions!$A$4:$G$3003,7,0),"")</f>
        <v/>
      </c>
    </row>
    <row r="1896" spans="5:7" x14ac:dyDescent="0.25">
      <c r="E1896" s="4">
        <v>1884</v>
      </c>
      <c r="F1896" s="4" t="str">
        <f>IFERROR(VLOOKUP(E1896,ActiveConsumptiveDiversions!$C$4:$G$3002,5,0),"")</f>
        <v>4320-023-AGR-GR</v>
      </c>
      <c r="G1896" s="33" t="str">
        <f>IFERROR(VLOOKUP(E1896,ActiveConsumptiveDiversions!$A$4:$G$3003,7,0),"")</f>
        <v/>
      </c>
    </row>
    <row r="1897" spans="5:7" x14ac:dyDescent="0.25">
      <c r="E1897" s="4">
        <v>1885</v>
      </c>
      <c r="F1897" s="4" t="str">
        <f>IFERROR(VLOOKUP(E1897,ActiveConsumptiveDiversions!$C$4:$G$3002,5,0),"")</f>
        <v>4320-022-AGR-GR</v>
      </c>
      <c r="G1897" s="33" t="str">
        <f>IFERROR(VLOOKUP(E1897,ActiveConsumptiveDiversions!$A$4:$G$3003,7,0),"")</f>
        <v/>
      </c>
    </row>
    <row r="1898" spans="5:7" x14ac:dyDescent="0.25">
      <c r="E1898" s="4">
        <v>1886</v>
      </c>
      <c r="F1898" s="4" t="str">
        <f>IFERROR(VLOOKUP(E1898,ActiveConsumptiveDiversions!$C$4:$G$3002,5,0),"")</f>
        <v>4320-021-AGR-GR</v>
      </c>
      <c r="G1898" s="33" t="str">
        <f>IFERROR(VLOOKUP(E1898,ActiveConsumptiveDiversions!$A$4:$G$3003,7,0),"")</f>
        <v/>
      </c>
    </row>
    <row r="1899" spans="5:7" x14ac:dyDescent="0.25">
      <c r="E1899" s="4">
        <v>1887</v>
      </c>
      <c r="F1899" s="4" t="str">
        <f>IFERROR(VLOOKUP(E1899,ActiveConsumptiveDiversions!$C$4:$G$3002,5,0),"")</f>
        <v>4320-020-AGR-GR</v>
      </c>
      <c r="G1899" s="33" t="str">
        <f>IFERROR(VLOOKUP(E1899,ActiveConsumptiveDiversions!$A$4:$G$3003,7,0),"")</f>
        <v/>
      </c>
    </row>
    <row r="1900" spans="5:7" x14ac:dyDescent="0.25">
      <c r="E1900" s="4">
        <v>1888</v>
      </c>
      <c r="F1900" s="4" t="str">
        <f>IFERROR(VLOOKUP(E1900,ActiveConsumptiveDiversions!$C$4:$G$3002,5,0),"")</f>
        <v>4320-019-AGR-GR</v>
      </c>
      <c r="G1900" s="33" t="str">
        <f>IFERROR(VLOOKUP(E1900,ActiveConsumptiveDiversions!$A$4:$G$3003,7,0),"")</f>
        <v/>
      </c>
    </row>
    <row r="1901" spans="5:7" x14ac:dyDescent="0.25">
      <c r="E1901" s="4">
        <v>1889</v>
      </c>
      <c r="F1901" s="4" t="str">
        <f>IFERROR(VLOOKUP(E1901,ActiveConsumptiveDiversions!$C$4:$G$3002,5,0),"")</f>
        <v>4320-015-AGR-IM</v>
      </c>
      <c r="G1901" s="33" t="str">
        <f>IFERROR(VLOOKUP(E1901,ActiveConsumptiveDiversions!$A$4:$G$3003,7,0),"")</f>
        <v/>
      </c>
    </row>
    <row r="1902" spans="5:7" x14ac:dyDescent="0.25">
      <c r="E1902" s="4">
        <v>1890</v>
      </c>
      <c r="F1902" s="4" t="str">
        <f>IFERROR(VLOOKUP(E1902,ActiveConsumptiveDiversions!$C$4:$G$3002,5,0),"")</f>
        <v>4320-014-AGR-IM</v>
      </c>
      <c r="G1902" s="33" t="str">
        <f>IFERROR(VLOOKUP(E1902,ActiveConsumptiveDiversions!$A$4:$G$3003,7,0),"")</f>
        <v/>
      </c>
    </row>
    <row r="1903" spans="5:7" x14ac:dyDescent="0.25">
      <c r="E1903" s="4">
        <v>1891</v>
      </c>
      <c r="F1903" s="4" t="str">
        <f>IFERROR(VLOOKUP(E1903,ActiveConsumptiveDiversions!$C$4:$G$3002,5,0),"")</f>
        <v>4320-013-AGR-IM</v>
      </c>
      <c r="G1903" s="33" t="str">
        <f>IFERROR(VLOOKUP(E1903,ActiveConsumptiveDiversions!$A$4:$G$3003,7,0),"")</f>
        <v/>
      </c>
    </row>
    <row r="1904" spans="5:7" x14ac:dyDescent="0.25">
      <c r="E1904" s="4">
        <v>1892</v>
      </c>
      <c r="F1904" s="4" t="str">
        <f>IFERROR(VLOOKUP(E1904,ActiveConsumptiveDiversions!$C$4:$G$3002,5,0),"")</f>
        <v>4320-012-AGR-IM</v>
      </c>
      <c r="G1904" s="33" t="str">
        <f>IFERROR(VLOOKUP(E1904,ActiveConsumptiveDiversions!$A$4:$G$3003,7,0),"")</f>
        <v/>
      </c>
    </row>
    <row r="1905" spans="5:7" x14ac:dyDescent="0.25">
      <c r="E1905" s="4">
        <v>1893</v>
      </c>
      <c r="F1905" s="4" t="str">
        <f>IFERROR(VLOOKUP(E1905,ActiveConsumptiveDiversions!$C$4:$G$3002,5,0),"")</f>
        <v>DIV-201301679</v>
      </c>
      <c r="G1905" s="33" t="str">
        <f>IFERROR(VLOOKUP(E1905,ActiveConsumptiveDiversions!$A$4:$G$3003,7,0),"")</f>
        <v/>
      </c>
    </row>
    <row r="1906" spans="5:7" x14ac:dyDescent="0.25">
      <c r="E1906" s="4">
        <v>1894</v>
      </c>
      <c r="F1906" s="4" t="str">
        <f>IFERROR(VLOOKUP(E1906,ActiveConsumptiveDiversions!$C$4:$G$3002,5,0),"")</f>
        <v>DIV-201205645</v>
      </c>
      <c r="G1906" s="33" t="str">
        <f>IFERROR(VLOOKUP(E1906,ActiveConsumptiveDiversions!$A$4:$G$3003,7,0),"")</f>
        <v/>
      </c>
    </row>
    <row r="1907" spans="5:7" x14ac:dyDescent="0.25">
      <c r="E1907" s="4">
        <v>1895</v>
      </c>
      <c r="F1907" s="4" t="str">
        <f>IFERROR(VLOOKUP(E1907,ActiveConsumptiveDiversions!$C$4:$G$3002,5,0),"")</f>
        <v>DIV-201207788</v>
      </c>
      <c r="G1907" s="33" t="str">
        <f>IFERROR(VLOOKUP(E1907,ActiveConsumptiveDiversions!$A$4:$G$3003,7,0),"")</f>
        <v/>
      </c>
    </row>
    <row r="1908" spans="5:7" x14ac:dyDescent="0.25">
      <c r="E1908" s="4">
        <v>1896</v>
      </c>
      <c r="F1908" s="4" t="str">
        <f>IFERROR(VLOOKUP(E1908,ActiveConsumptiveDiversions!$C$4:$G$3002,5,0),"")</f>
        <v>DIV-200400247</v>
      </c>
      <c r="G1908" s="33" t="str">
        <f>IFERROR(VLOOKUP(E1908,ActiveConsumptiveDiversions!$A$4:$G$3003,7,0),"")</f>
        <v/>
      </c>
    </row>
    <row r="1909" spans="5:7" x14ac:dyDescent="0.25">
      <c r="E1909" s="4">
        <v>1897</v>
      </c>
      <c r="F1909" s="4" t="str">
        <f>IFERROR(VLOOKUP(E1909,ActiveConsumptiveDiversions!$C$4:$G$3002,5,0),"")</f>
        <v>DIV-201106485</v>
      </c>
      <c r="G1909" s="33" t="str">
        <f>IFERROR(VLOOKUP(E1909,ActiveConsumptiveDiversions!$A$4:$G$3003,7,0),"")</f>
        <v/>
      </c>
    </row>
    <row r="1910" spans="5:7" x14ac:dyDescent="0.25">
      <c r="E1910" s="4">
        <v>1898</v>
      </c>
      <c r="F1910" s="4" t="str">
        <f>IFERROR(VLOOKUP(E1910,ActiveConsumptiveDiversions!$C$4:$G$3002,5,0),"")</f>
        <v>DIV-200400246</v>
      </c>
      <c r="G1910" s="33" t="str">
        <f>IFERROR(VLOOKUP(E1910,ActiveConsumptiveDiversions!$A$4:$G$3003,7,0),"")</f>
        <v/>
      </c>
    </row>
    <row r="1911" spans="5:7" x14ac:dyDescent="0.25">
      <c r="E1911" s="4">
        <v>1899</v>
      </c>
      <c r="F1911" s="4" t="str">
        <f>IFERROR(VLOOKUP(E1911,ActiveConsumptiveDiversions!$C$4:$G$3002,5,0),"")</f>
        <v>DIV-201005187</v>
      </c>
      <c r="G1911" s="33" t="str">
        <f>IFERROR(VLOOKUP(E1911,ActiveConsumptiveDiversions!$A$4:$G$3003,7,0),"")</f>
        <v/>
      </c>
    </row>
    <row r="1912" spans="5:7" x14ac:dyDescent="0.25">
      <c r="E1912" s="4">
        <v>1900</v>
      </c>
      <c r="F1912" s="4" t="str">
        <f>IFERROR(VLOOKUP(E1912,ActiveConsumptiveDiversions!$C$4:$G$3002,5,0),"")</f>
        <v>DIV-201100438</v>
      </c>
      <c r="G1912" s="33" t="str">
        <f>IFERROR(VLOOKUP(E1912,ActiveConsumptiveDiversions!$A$4:$G$3003,7,0),"")</f>
        <v/>
      </c>
    </row>
    <row r="1913" spans="5:7" x14ac:dyDescent="0.25">
      <c r="E1913" s="4">
        <v>1901</v>
      </c>
      <c r="F1913" s="4" t="str">
        <f>IFERROR(VLOOKUP(E1913,ActiveConsumptiveDiversions!$C$4:$G$3002,5,0),"")</f>
        <v>DIV-201105690</v>
      </c>
      <c r="G1913" s="33" t="str">
        <f>IFERROR(VLOOKUP(E1913,ActiveConsumptiveDiversions!$A$4:$G$3003,7,0),"")</f>
        <v/>
      </c>
    </row>
    <row r="1914" spans="5:7" x14ac:dyDescent="0.25">
      <c r="E1914" s="4">
        <v>1902</v>
      </c>
      <c r="F1914" s="4" t="str">
        <f>IFERROR(VLOOKUP(E1914,ActiveConsumptiveDiversions!$C$4:$G$3002,5,0),"")</f>
        <v>DIV-199500424</v>
      </c>
      <c r="G1914" s="33" t="str">
        <f>IFERROR(VLOOKUP(E1914,ActiveConsumptiveDiversions!$A$4:$G$3003,7,0),"")</f>
        <v/>
      </c>
    </row>
    <row r="1915" spans="5:7" x14ac:dyDescent="0.25">
      <c r="E1915" s="4">
        <v>1903</v>
      </c>
      <c r="F1915" s="4" t="str">
        <f>IFERROR(VLOOKUP(E1915,ActiveConsumptiveDiversions!$C$4:$G$3002,5,0),"")</f>
        <v>DIV-199902354</v>
      </c>
      <c r="G1915" s="33" t="str">
        <f>IFERROR(VLOOKUP(E1915,ActiveConsumptiveDiversions!$A$4:$G$3003,7,0),"")</f>
        <v/>
      </c>
    </row>
    <row r="1916" spans="5:7" x14ac:dyDescent="0.25">
      <c r="E1916" s="4">
        <v>1904</v>
      </c>
      <c r="F1916" s="4" t="str">
        <f>IFERROR(VLOOKUP(E1916,ActiveConsumptiveDiversions!$C$4:$G$3002,5,0),"")</f>
        <v>DIV-199500017</v>
      </c>
      <c r="G1916" s="33" t="str">
        <f>IFERROR(VLOOKUP(E1916,ActiveConsumptiveDiversions!$A$4:$G$3003,7,0),"")</f>
        <v/>
      </c>
    </row>
    <row r="1917" spans="5:7" x14ac:dyDescent="0.25">
      <c r="E1917" s="4">
        <v>1905</v>
      </c>
      <c r="F1917" s="4" t="str">
        <f>IFERROR(VLOOKUP(E1917,ActiveConsumptiveDiversions!$C$4:$G$3002,5,0),"")</f>
        <v>DIV-199602686</v>
      </c>
      <c r="G1917" s="33" t="str">
        <f>IFERROR(VLOOKUP(E1917,ActiveConsumptiveDiversions!$A$4:$G$3003,7,0),"")</f>
        <v/>
      </c>
    </row>
    <row r="1918" spans="5:7" x14ac:dyDescent="0.25">
      <c r="E1918" s="4">
        <v>1906</v>
      </c>
      <c r="F1918" s="4" t="str">
        <f>IFERROR(VLOOKUP(E1918,ActiveConsumptiveDiversions!$C$4:$G$3002,5,0),"")</f>
        <v>DIV-200501996</v>
      </c>
      <c r="G1918" s="33" t="str">
        <f>IFERROR(VLOOKUP(E1918,ActiveConsumptiveDiversions!$A$4:$G$3003,7,0),"")</f>
        <v/>
      </c>
    </row>
    <row r="1919" spans="5:7" x14ac:dyDescent="0.25">
      <c r="E1919" s="4">
        <v>1907</v>
      </c>
      <c r="F1919" s="4" t="str">
        <f>IFERROR(VLOOKUP(E1919,ActiveConsumptiveDiversions!$C$4:$G$3002,5,0),"")</f>
        <v>DIV-200402868</v>
      </c>
      <c r="G1919" s="33" t="str">
        <f>IFERROR(VLOOKUP(E1919,ActiveConsumptiveDiversions!$A$4:$G$3003,7,0),"")</f>
        <v/>
      </c>
    </row>
    <row r="1920" spans="5:7" x14ac:dyDescent="0.25">
      <c r="E1920" s="4">
        <v>1908</v>
      </c>
      <c r="F1920" s="4" t="str">
        <f>IFERROR(VLOOKUP(E1920,ActiveConsumptiveDiversions!$C$4:$G$3002,5,0),"")</f>
        <v>DIV-200301914</v>
      </c>
      <c r="G1920" s="33" t="str">
        <f>IFERROR(VLOOKUP(E1920,ActiveConsumptiveDiversions!$A$4:$G$3003,7,0),"")</f>
        <v/>
      </c>
    </row>
    <row r="1921" spans="5:7" x14ac:dyDescent="0.25">
      <c r="E1921" s="4">
        <v>1909</v>
      </c>
      <c r="F1921" s="4" t="str">
        <f>IFERROR(VLOOKUP(E1921,ActiveConsumptiveDiversions!$C$4:$G$3002,5,0),"")</f>
        <v>DIV-201001518</v>
      </c>
      <c r="G1921" s="33" t="str">
        <f>IFERROR(VLOOKUP(E1921,ActiveConsumptiveDiversions!$A$4:$G$3003,7,0),"")</f>
        <v/>
      </c>
    </row>
    <row r="1922" spans="5:7" x14ac:dyDescent="0.25">
      <c r="E1922" s="4">
        <v>1910</v>
      </c>
      <c r="F1922" s="4" t="str">
        <f>IFERROR(VLOOKUP(E1922,ActiveConsumptiveDiversions!$C$4:$G$3002,5,0),"")</f>
        <v>DIV-201000726</v>
      </c>
      <c r="G1922" s="33" t="str">
        <f>IFERROR(VLOOKUP(E1922,ActiveConsumptiveDiversions!$A$4:$G$3003,7,0),"")</f>
        <v/>
      </c>
    </row>
    <row r="1923" spans="5:7" x14ac:dyDescent="0.25">
      <c r="E1923" s="4">
        <v>1911</v>
      </c>
      <c r="F1923" s="4" t="str">
        <f>IFERROR(VLOOKUP(E1923,ActiveConsumptiveDiversions!$C$4:$G$3002,5,0),"")</f>
        <v>DIV-201003017</v>
      </c>
      <c r="G1923" s="33" t="str">
        <f>IFERROR(VLOOKUP(E1923,ActiveConsumptiveDiversions!$A$4:$G$3003,7,0),"")</f>
        <v/>
      </c>
    </row>
    <row r="1924" spans="5:7" x14ac:dyDescent="0.25">
      <c r="E1924" s="4">
        <v>1912</v>
      </c>
      <c r="F1924" s="4" t="str">
        <f>IFERROR(VLOOKUP(E1924,ActiveConsumptiveDiversions!$C$4:$G$3002,5,0),"")</f>
        <v>DIV-200903150</v>
      </c>
      <c r="G1924" s="33" t="str">
        <f>IFERROR(VLOOKUP(E1924,ActiveConsumptiveDiversions!$A$4:$G$3003,7,0),"")</f>
        <v/>
      </c>
    </row>
    <row r="1925" spans="5:7" x14ac:dyDescent="0.25">
      <c r="E1925" s="4">
        <v>1913</v>
      </c>
      <c r="F1925" s="4" t="str">
        <f>IFERROR(VLOOKUP(E1925,ActiveConsumptiveDiversions!$C$4:$G$3002,5,0),"")</f>
        <v>DIV-200900320</v>
      </c>
      <c r="G1925" s="33" t="str">
        <f>IFERROR(VLOOKUP(E1925,ActiveConsumptiveDiversions!$A$4:$G$3003,7,0),"")</f>
        <v/>
      </c>
    </row>
    <row r="1926" spans="5:7" x14ac:dyDescent="0.25">
      <c r="E1926" s="4">
        <v>1914</v>
      </c>
      <c r="F1926" s="4" t="str">
        <f>IFERROR(VLOOKUP(E1926,ActiveConsumptiveDiversions!$C$4:$G$3002,5,0),"")</f>
        <v>DIV-200901919</v>
      </c>
      <c r="G1926" s="33" t="str">
        <f>IFERROR(VLOOKUP(E1926,ActiveConsumptiveDiversions!$A$4:$G$3003,7,0),"")</f>
        <v/>
      </c>
    </row>
    <row r="1927" spans="5:7" x14ac:dyDescent="0.25">
      <c r="E1927" s="4">
        <v>1915</v>
      </c>
      <c r="F1927" s="4" t="str">
        <f>IFERROR(VLOOKUP(E1927,ActiveConsumptiveDiversions!$C$4:$G$3002,5,0),"")</f>
        <v>DIV-200301970</v>
      </c>
      <c r="G1927" s="33" t="str">
        <f>IFERROR(VLOOKUP(E1927,ActiveConsumptiveDiversions!$A$4:$G$3003,7,0),"")</f>
        <v/>
      </c>
    </row>
    <row r="1928" spans="5:7" x14ac:dyDescent="0.25">
      <c r="E1928" s="4">
        <v>1916</v>
      </c>
      <c r="F1928" s="4" t="str">
        <f>IFERROR(VLOOKUP(E1928,ActiveConsumptiveDiversions!$C$4:$G$3002,5,0),"")</f>
        <v/>
      </c>
      <c r="G1928" s="33" t="str">
        <f>IFERROR(VLOOKUP(E1928,ActiveConsumptiveDiversions!$A$4:$G$3003,7,0),"")</f>
        <v/>
      </c>
    </row>
    <row r="1929" spans="5:7" x14ac:dyDescent="0.25">
      <c r="E1929" s="4">
        <v>1917</v>
      </c>
      <c r="F1929" s="4" t="str">
        <f>IFERROR(VLOOKUP(E1929,ActiveConsumptiveDiversions!$C$4:$G$3002,5,0),"")</f>
        <v/>
      </c>
      <c r="G1929" s="33" t="str">
        <f>IFERROR(VLOOKUP(E1929,ActiveConsumptiveDiversions!$A$4:$G$3003,7,0),"")</f>
        <v/>
      </c>
    </row>
    <row r="1930" spans="5:7" x14ac:dyDescent="0.25">
      <c r="E1930" s="4">
        <v>1918</v>
      </c>
      <c r="F1930" s="4" t="str">
        <f>IFERROR(VLOOKUP(E1930,ActiveConsumptiveDiversions!$C$4:$G$3002,5,0),"")</f>
        <v/>
      </c>
      <c r="G1930" s="33" t="str">
        <f>IFERROR(VLOOKUP(E1930,ActiveConsumptiveDiversions!$A$4:$G$3003,7,0),"")</f>
        <v/>
      </c>
    </row>
    <row r="1931" spans="5:7" x14ac:dyDescent="0.25">
      <c r="E1931" s="4">
        <v>1919</v>
      </c>
      <c r="F1931" s="4" t="str">
        <f>IFERROR(VLOOKUP(E1931,ActiveConsumptiveDiversions!$C$4:$G$3002,5,0),"")</f>
        <v/>
      </c>
      <c r="G1931" s="33" t="str">
        <f>IFERROR(VLOOKUP(E1931,ActiveConsumptiveDiversions!$A$4:$G$3003,7,0),"")</f>
        <v/>
      </c>
    </row>
    <row r="1932" spans="5:7" x14ac:dyDescent="0.25">
      <c r="E1932" s="4">
        <v>1920</v>
      </c>
      <c r="F1932" s="4" t="str">
        <f>IFERROR(VLOOKUP(E1932,ActiveConsumptiveDiversions!$C$4:$G$3002,5,0),"")</f>
        <v/>
      </c>
      <c r="G1932" s="33" t="str">
        <f>IFERROR(VLOOKUP(E1932,ActiveConsumptiveDiversions!$A$4:$G$3003,7,0),"")</f>
        <v/>
      </c>
    </row>
    <row r="1933" spans="5:7" x14ac:dyDescent="0.25">
      <c r="E1933" s="4">
        <v>1921</v>
      </c>
      <c r="F1933" s="4" t="str">
        <f>IFERROR(VLOOKUP(E1933,ActiveConsumptiveDiversions!$C$4:$G$3002,5,0),"")</f>
        <v/>
      </c>
      <c r="G1933" s="33" t="str">
        <f>IFERROR(VLOOKUP(E1933,ActiveConsumptiveDiversions!$A$4:$G$3003,7,0),"")</f>
        <v/>
      </c>
    </row>
    <row r="1934" spans="5:7" x14ac:dyDescent="0.25">
      <c r="E1934" s="4">
        <v>1922</v>
      </c>
      <c r="F1934" s="4" t="str">
        <f>IFERROR(VLOOKUP(E1934,ActiveConsumptiveDiversions!$C$4:$G$3002,5,0),"")</f>
        <v/>
      </c>
      <c r="G1934" s="33" t="str">
        <f>IFERROR(VLOOKUP(E1934,ActiveConsumptiveDiversions!$A$4:$G$3003,7,0),"")</f>
        <v/>
      </c>
    </row>
    <row r="1935" spans="5:7" x14ac:dyDescent="0.25">
      <c r="E1935" s="4">
        <v>1923</v>
      </c>
      <c r="F1935" s="4" t="str">
        <f>IFERROR(VLOOKUP(E1935,ActiveConsumptiveDiversions!$C$4:$G$3002,5,0),"")</f>
        <v/>
      </c>
      <c r="G1935" s="33" t="str">
        <f>IFERROR(VLOOKUP(E1935,ActiveConsumptiveDiversions!$A$4:$G$3003,7,0),"")</f>
        <v/>
      </c>
    </row>
    <row r="1936" spans="5:7" x14ac:dyDescent="0.25">
      <c r="E1936" s="4">
        <v>1924</v>
      </c>
      <c r="F1936" s="4" t="str">
        <f>IFERROR(VLOOKUP(E1936,ActiveConsumptiveDiversions!$C$4:$G$3002,5,0),"")</f>
        <v/>
      </c>
      <c r="G1936" s="33" t="str">
        <f>IFERROR(VLOOKUP(E1936,ActiveConsumptiveDiversions!$A$4:$G$3003,7,0),"")</f>
        <v/>
      </c>
    </row>
    <row r="1937" spans="5:7" x14ac:dyDescent="0.25">
      <c r="E1937" s="4">
        <v>1925</v>
      </c>
      <c r="F1937" s="4" t="str">
        <f>IFERROR(VLOOKUP(E1937,ActiveConsumptiveDiversions!$C$4:$G$3002,5,0),"")</f>
        <v/>
      </c>
      <c r="G1937" s="33" t="str">
        <f>IFERROR(VLOOKUP(E1937,ActiveConsumptiveDiversions!$A$4:$G$3003,7,0),"")</f>
        <v/>
      </c>
    </row>
    <row r="1938" spans="5:7" x14ac:dyDescent="0.25">
      <c r="E1938" s="4">
        <v>1926</v>
      </c>
      <c r="F1938" s="4" t="str">
        <f>IFERROR(VLOOKUP(E1938,ActiveConsumptiveDiversions!$C$4:$G$3002,5,0),"")</f>
        <v/>
      </c>
      <c r="G1938" s="33" t="str">
        <f>IFERROR(VLOOKUP(E1938,ActiveConsumptiveDiversions!$A$4:$G$3003,7,0),"")</f>
        <v/>
      </c>
    </row>
    <row r="1939" spans="5:7" x14ac:dyDescent="0.25">
      <c r="E1939" s="4">
        <v>1927</v>
      </c>
      <c r="F1939" s="4" t="str">
        <f>IFERROR(VLOOKUP(E1939,ActiveConsumptiveDiversions!$C$4:$G$3002,5,0),"")</f>
        <v/>
      </c>
      <c r="G1939" s="33" t="str">
        <f>IFERROR(VLOOKUP(E1939,ActiveConsumptiveDiversions!$A$4:$G$3003,7,0),"")</f>
        <v/>
      </c>
    </row>
    <row r="1940" spans="5:7" x14ac:dyDescent="0.25">
      <c r="E1940" s="4">
        <v>1928</v>
      </c>
      <c r="F1940" s="4" t="str">
        <f>IFERROR(VLOOKUP(E1940,ActiveConsumptiveDiversions!$C$4:$G$3002,5,0),"")</f>
        <v/>
      </c>
      <c r="G1940" s="33" t="str">
        <f>IFERROR(VLOOKUP(E1940,ActiveConsumptiveDiversions!$A$4:$G$3003,7,0),"")</f>
        <v/>
      </c>
    </row>
    <row r="1941" spans="5:7" x14ac:dyDescent="0.25">
      <c r="E1941" s="4">
        <v>1929</v>
      </c>
      <c r="F1941" s="4" t="str">
        <f>IFERROR(VLOOKUP(E1941,ActiveConsumptiveDiversions!$C$4:$G$3002,5,0),"")</f>
        <v/>
      </c>
      <c r="G1941" s="33" t="str">
        <f>IFERROR(VLOOKUP(E1941,ActiveConsumptiveDiversions!$A$4:$G$3003,7,0),"")</f>
        <v/>
      </c>
    </row>
    <row r="1942" spans="5:7" x14ac:dyDescent="0.25">
      <c r="E1942" s="4">
        <v>1930</v>
      </c>
      <c r="F1942" s="4" t="str">
        <f>IFERROR(VLOOKUP(E1942,ActiveConsumptiveDiversions!$C$4:$G$3002,5,0),"")</f>
        <v/>
      </c>
      <c r="G1942" s="33" t="str">
        <f>IFERROR(VLOOKUP(E1942,ActiveConsumptiveDiversions!$A$4:$G$3003,7,0),"")</f>
        <v/>
      </c>
    </row>
    <row r="1943" spans="5:7" x14ac:dyDescent="0.25">
      <c r="E1943" s="4">
        <v>1931</v>
      </c>
      <c r="F1943" s="4" t="str">
        <f>IFERROR(VLOOKUP(E1943,ActiveConsumptiveDiversions!$C$4:$G$3002,5,0),"")</f>
        <v/>
      </c>
      <c r="G1943" s="33" t="str">
        <f>IFERROR(VLOOKUP(E1943,ActiveConsumptiveDiversions!$A$4:$G$3003,7,0),"")</f>
        <v/>
      </c>
    </row>
    <row r="1944" spans="5:7" x14ac:dyDescent="0.25">
      <c r="E1944" s="4">
        <v>1932</v>
      </c>
      <c r="F1944" s="4" t="str">
        <f>IFERROR(VLOOKUP(E1944,ActiveConsumptiveDiversions!$C$4:$G$3002,5,0),"")</f>
        <v/>
      </c>
      <c r="G1944" s="33" t="str">
        <f>IFERROR(VLOOKUP(E1944,ActiveConsumptiveDiversions!$A$4:$G$3003,7,0),"")</f>
        <v/>
      </c>
    </row>
    <row r="1945" spans="5:7" x14ac:dyDescent="0.25">
      <c r="E1945" s="4">
        <v>1933</v>
      </c>
      <c r="F1945" s="4" t="str">
        <f>IFERROR(VLOOKUP(E1945,ActiveConsumptiveDiversions!$C$4:$G$3002,5,0),"")</f>
        <v/>
      </c>
      <c r="G1945" s="33" t="str">
        <f>IFERROR(VLOOKUP(E1945,ActiveConsumptiveDiversions!$A$4:$G$3003,7,0),"")</f>
        <v/>
      </c>
    </row>
    <row r="1946" spans="5:7" x14ac:dyDescent="0.25">
      <c r="E1946" s="4">
        <v>1934</v>
      </c>
      <c r="F1946" s="4" t="str">
        <f>IFERROR(VLOOKUP(E1946,ActiveConsumptiveDiversions!$C$4:$G$3002,5,0),"")</f>
        <v/>
      </c>
      <c r="G1946" s="33" t="str">
        <f>IFERROR(VLOOKUP(E1946,ActiveConsumptiveDiversions!$A$4:$G$3003,7,0),"")</f>
        <v/>
      </c>
    </row>
    <row r="1947" spans="5:7" x14ac:dyDescent="0.25">
      <c r="E1947" s="4">
        <v>1935</v>
      </c>
      <c r="F1947" s="4" t="str">
        <f>IFERROR(VLOOKUP(E1947,ActiveConsumptiveDiversions!$C$4:$G$3002,5,0),"")</f>
        <v/>
      </c>
      <c r="G1947" s="33" t="str">
        <f>IFERROR(VLOOKUP(E1947,ActiveConsumptiveDiversions!$A$4:$G$3003,7,0),"")</f>
        <v/>
      </c>
    </row>
    <row r="1948" spans="5:7" x14ac:dyDescent="0.25">
      <c r="E1948" s="4">
        <v>1936</v>
      </c>
      <c r="F1948" s="4" t="str">
        <f>IFERROR(VLOOKUP(E1948,ActiveConsumptiveDiversions!$C$4:$G$3002,5,0),"")</f>
        <v/>
      </c>
      <c r="G1948" s="33" t="str">
        <f>IFERROR(VLOOKUP(E1948,ActiveConsumptiveDiversions!$A$4:$G$3003,7,0),"")</f>
        <v/>
      </c>
    </row>
    <row r="1949" spans="5:7" x14ac:dyDescent="0.25">
      <c r="E1949" s="4">
        <v>1937</v>
      </c>
      <c r="F1949" s="4" t="str">
        <f>IFERROR(VLOOKUP(E1949,ActiveConsumptiveDiversions!$C$4:$G$3002,5,0),"")</f>
        <v/>
      </c>
      <c r="G1949" s="33" t="str">
        <f>IFERROR(VLOOKUP(E1949,ActiveConsumptiveDiversions!$A$4:$G$3003,7,0),"")</f>
        <v/>
      </c>
    </row>
    <row r="1950" spans="5:7" x14ac:dyDescent="0.25">
      <c r="E1950" s="4">
        <v>1938</v>
      </c>
      <c r="F1950" s="4" t="str">
        <f>IFERROR(VLOOKUP(E1950,ActiveConsumptiveDiversions!$C$4:$G$3002,5,0),"")</f>
        <v/>
      </c>
      <c r="G1950" s="33" t="str">
        <f>IFERROR(VLOOKUP(E1950,ActiveConsumptiveDiversions!$A$4:$G$3003,7,0),"")</f>
        <v/>
      </c>
    </row>
    <row r="1951" spans="5:7" x14ac:dyDescent="0.25">
      <c r="E1951" s="4">
        <v>1939</v>
      </c>
      <c r="F1951" s="4" t="str">
        <f>IFERROR(VLOOKUP(E1951,ActiveConsumptiveDiversions!$C$4:$G$3002,5,0),"")</f>
        <v/>
      </c>
      <c r="G1951" s="33" t="str">
        <f>IFERROR(VLOOKUP(E1951,ActiveConsumptiveDiversions!$A$4:$G$3003,7,0),"")</f>
        <v/>
      </c>
    </row>
    <row r="1952" spans="5:7" x14ac:dyDescent="0.25">
      <c r="E1952" s="4">
        <v>1940</v>
      </c>
      <c r="F1952" s="4" t="str">
        <f>IFERROR(VLOOKUP(E1952,ActiveConsumptiveDiversions!$C$4:$G$3002,5,0),"")</f>
        <v/>
      </c>
      <c r="G1952" s="33" t="str">
        <f>IFERROR(VLOOKUP(E1952,ActiveConsumptiveDiversions!$A$4:$G$3003,7,0),"")</f>
        <v/>
      </c>
    </row>
    <row r="1953" spans="5:7" x14ac:dyDescent="0.25">
      <c r="E1953" s="4">
        <v>1941</v>
      </c>
      <c r="F1953" s="4" t="str">
        <f>IFERROR(VLOOKUP(E1953,ActiveConsumptiveDiversions!$C$4:$G$3002,5,0),"")</f>
        <v/>
      </c>
      <c r="G1953" s="33" t="str">
        <f>IFERROR(VLOOKUP(E1953,ActiveConsumptiveDiversions!$A$4:$G$3003,7,0),"")</f>
        <v/>
      </c>
    </row>
    <row r="1954" spans="5:7" x14ac:dyDescent="0.25">
      <c r="E1954" s="4">
        <v>1942</v>
      </c>
      <c r="F1954" s="4" t="str">
        <f>IFERROR(VLOOKUP(E1954,ActiveConsumptiveDiversions!$C$4:$G$3002,5,0),"")</f>
        <v/>
      </c>
      <c r="G1954" s="33" t="str">
        <f>IFERROR(VLOOKUP(E1954,ActiveConsumptiveDiversions!$A$4:$G$3003,7,0),"")</f>
        <v/>
      </c>
    </row>
    <row r="1955" spans="5:7" x14ac:dyDescent="0.25">
      <c r="E1955" s="4">
        <v>1943</v>
      </c>
      <c r="F1955" s="4" t="str">
        <f>IFERROR(VLOOKUP(E1955,ActiveConsumptiveDiversions!$C$4:$G$3002,5,0),"")</f>
        <v/>
      </c>
      <c r="G1955" s="33" t="str">
        <f>IFERROR(VLOOKUP(E1955,ActiveConsumptiveDiversions!$A$4:$G$3003,7,0),"")</f>
        <v/>
      </c>
    </row>
    <row r="1956" spans="5:7" x14ac:dyDescent="0.25">
      <c r="E1956" s="4">
        <v>1944</v>
      </c>
      <c r="F1956" s="4" t="str">
        <f>IFERROR(VLOOKUP(E1956,ActiveConsumptiveDiversions!$C$4:$G$3002,5,0),"")</f>
        <v/>
      </c>
      <c r="G1956" s="33" t="str">
        <f>IFERROR(VLOOKUP(E1956,ActiveConsumptiveDiversions!$A$4:$G$3003,7,0),"")</f>
        <v/>
      </c>
    </row>
    <row r="1957" spans="5:7" x14ac:dyDescent="0.25">
      <c r="E1957" s="4">
        <v>1945</v>
      </c>
      <c r="F1957" s="4" t="str">
        <f>IFERROR(VLOOKUP(E1957,ActiveConsumptiveDiversions!$C$4:$G$3002,5,0),"")</f>
        <v/>
      </c>
      <c r="G1957" s="33" t="str">
        <f>IFERROR(VLOOKUP(E1957,ActiveConsumptiveDiversions!$A$4:$G$3003,7,0),"")</f>
        <v/>
      </c>
    </row>
    <row r="1958" spans="5:7" x14ac:dyDescent="0.25">
      <c r="E1958" s="4">
        <v>1946</v>
      </c>
      <c r="F1958" s="4" t="str">
        <f>IFERROR(VLOOKUP(E1958,ActiveConsumptiveDiversions!$C$4:$G$3002,5,0),"")</f>
        <v/>
      </c>
      <c r="G1958" s="33" t="str">
        <f>IFERROR(VLOOKUP(E1958,ActiveConsumptiveDiversions!$A$4:$G$3003,7,0),"")</f>
        <v/>
      </c>
    </row>
    <row r="1959" spans="5:7" x14ac:dyDescent="0.25">
      <c r="E1959" s="4">
        <v>1947</v>
      </c>
      <c r="F1959" s="4" t="str">
        <f>IFERROR(VLOOKUP(E1959,ActiveConsumptiveDiversions!$C$4:$G$3002,5,0),"")</f>
        <v/>
      </c>
      <c r="G1959" s="33" t="str">
        <f>IFERROR(VLOOKUP(E1959,ActiveConsumptiveDiversions!$A$4:$G$3003,7,0),"")</f>
        <v/>
      </c>
    </row>
    <row r="1960" spans="5:7" x14ac:dyDescent="0.25">
      <c r="E1960" s="4">
        <v>1948</v>
      </c>
      <c r="F1960" s="4" t="str">
        <f>IFERROR(VLOOKUP(E1960,ActiveConsumptiveDiversions!$C$4:$G$3002,5,0),"")</f>
        <v/>
      </c>
      <c r="G1960" s="33" t="str">
        <f>IFERROR(VLOOKUP(E1960,ActiveConsumptiveDiversions!$A$4:$G$3003,7,0),"")</f>
        <v/>
      </c>
    </row>
    <row r="1961" spans="5:7" x14ac:dyDescent="0.25">
      <c r="E1961" s="4">
        <v>1949</v>
      </c>
      <c r="F1961" s="4" t="str">
        <f>IFERROR(VLOOKUP(E1961,ActiveConsumptiveDiversions!$C$4:$G$3002,5,0),"")</f>
        <v/>
      </c>
      <c r="G1961" s="33" t="str">
        <f>IFERROR(VLOOKUP(E1961,ActiveConsumptiveDiversions!$A$4:$G$3003,7,0),"")</f>
        <v/>
      </c>
    </row>
    <row r="1962" spans="5:7" x14ac:dyDescent="0.25">
      <c r="E1962" s="4">
        <v>1950</v>
      </c>
      <c r="F1962" s="4" t="str">
        <f>IFERROR(VLOOKUP(E1962,ActiveConsumptiveDiversions!$C$4:$G$3002,5,0),"")</f>
        <v/>
      </c>
      <c r="G1962" s="33" t="str">
        <f>IFERROR(VLOOKUP(E1962,ActiveConsumptiveDiversions!$A$4:$G$3003,7,0),"")</f>
        <v/>
      </c>
    </row>
    <row r="1963" spans="5:7" x14ac:dyDescent="0.25">
      <c r="E1963" s="4">
        <v>1951</v>
      </c>
      <c r="F1963" s="4" t="str">
        <f>IFERROR(VLOOKUP(E1963,ActiveConsumptiveDiversions!$C$4:$G$3002,5,0),"")</f>
        <v/>
      </c>
      <c r="G1963" s="33" t="str">
        <f>IFERROR(VLOOKUP(E1963,ActiveConsumptiveDiversions!$A$4:$G$3003,7,0),"")</f>
        <v/>
      </c>
    </row>
    <row r="1964" spans="5:7" x14ac:dyDescent="0.25">
      <c r="E1964" s="4">
        <v>1952</v>
      </c>
      <c r="F1964" s="4" t="str">
        <f>IFERROR(VLOOKUP(E1964,ActiveConsumptiveDiversions!$C$4:$G$3002,5,0),"")</f>
        <v/>
      </c>
      <c r="G1964" s="33" t="str">
        <f>IFERROR(VLOOKUP(E1964,ActiveConsumptiveDiversions!$A$4:$G$3003,7,0),"")</f>
        <v/>
      </c>
    </row>
    <row r="1965" spans="5:7" x14ac:dyDescent="0.25">
      <c r="E1965" s="4">
        <v>1953</v>
      </c>
      <c r="F1965" s="4" t="str">
        <f>IFERROR(VLOOKUP(E1965,ActiveConsumptiveDiversions!$C$4:$G$3002,5,0),"")</f>
        <v/>
      </c>
      <c r="G1965" s="33" t="str">
        <f>IFERROR(VLOOKUP(E1965,ActiveConsumptiveDiversions!$A$4:$G$3003,7,0),"")</f>
        <v/>
      </c>
    </row>
    <row r="1966" spans="5:7" x14ac:dyDescent="0.25">
      <c r="E1966" s="4">
        <v>1954</v>
      </c>
      <c r="F1966" s="4" t="str">
        <f>IFERROR(VLOOKUP(E1966,ActiveConsumptiveDiversions!$C$4:$G$3002,5,0),"")</f>
        <v/>
      </c>
      <c r="G1966" s="33" t="str">
        <f>IFERROR(VLOOKUP(E1966,ActiveConsumptiveDiversions!$A$4:$G$3003,7,0),"")</f>
        <v/>
      </c>
    </row>
    <row r="1967" spans="5:7" x14ac:dyDescent="0.25">
      <c r="E1967" s="4">
        <v>1955</v>
      </c>
      <c r="F1967" s="4" t="str">
        <f>IFERROR(VLOOKUP(E1967,ActiveConsumptiveDiversions!$C$4:$G$3002,5,0),"")</f>
        <v/>
      </c>
      <c r="G1967" s="33" t="str">
        <f>IFERROR(VLOOKUP(E1967,ActiveConsumptiveDiversions!$A$4:$G$3003,7,0),"")</f>
        <v/>
      </c>
    </row>
    <row r="1968" spans="5:7" x14ac:dyDescent="0.25">
      <c r="E1968" s="4">
        <v>1956</v>
      </c>
      <c r="F1968" s="4" t="str">
        <f>IFERROR(VLOOKUP(E1968,ActiveConsumptiveDiversions!$C$4:$G$3002,5,0),"")</f>
        <v/>
      </c>
      <c r="G1968" s="33" t="str">
        <f>IFERROR(VLOOKUP(E1968,ActiveConsumptiveDiversions!$A$4:$G$3003,7,0),"")</f>
        <v/>
      </c>
    </row>
    <row r="1969" spans="5:7" x14ac:dyDescent="0.25">
      <c r="E1969" s="4">
        <v>1957</v>
      </c>
      <c r="F1969" s="4" t="str">
        <f>IFERROR(VLOOKUP(E1969,ActiveConsumptiveDiversions!$C$4:$G$3002,5,0),"")</f>
        <v/>
      </c>
      <c r="G1969" s="33" t="str">
        <f>IFERROR(VLOOKUP(E1969,ActiveConsumptiveDiversions!$A$4:$G$3003,7,0),"")</f>
        <v/>
      </c>
    </row>
    <row r="1970" spans="5:7" x14ac:dyDescent="0.25">
      <c r="E1970" s="4">
        <v>1958</v>
      </c>
      <c r="F1970" s="4" t="str">
        <f>IFERROR(VLOOKUP(E1970,ActiveConsumptiveDiversions!$C$4:$G$3002,5,0),"")</f>
        <v/>
      </c>
      <c r="G1970" s="33" t="str">
        <f>IFERROR(VLOOKUP(E1970,ActiveConsumptiveDiversions!$A$4:$G$3003,7,0),"")</f>
        <v/>
      </c>
    </row>
    <row r="1971" spans="5:7" x14ac:dyDescent="0.25">
      <c r="E1971" s="4">
        <v>1959</v>
      </c>
      <c r="F1971" s="4" t="str">
        <f>IFERROR(VLOOKUP(E1971,ActiveConsumptiveDiversions!$C$4:$G$3002,5,0),"")</f>
        <v/>
      </c>
      <c r="G1971" s="33" t="str">
        <f>IFERROR(VLOOKUP(E1971,ActiveConsumptiveDiversions!$A$4:$G$3003,7,0),"")</f>
        <v/>
      </c>
    </row>
    <row r="1972" spans="5:7" x14ac:dyDescent="0.25">
      <c r="E1972" s="4">
        <v>1960</v>
      </c>
      <c r="F1972" s="4" t="str">
        <f>IFERROR(VLOOKUP(E1972,ActiveConsumptiveDiversions!$C$4:$G$3002,5,0),"")</f>
        <v/>
      </c>
      <c r="G1972" s="33" t="str">
        <f>IFERROR(VLOOKUP(E1972,ActiveConsumptiveDiversions!$A$4:$G$3003,7,0),"")</f>
        <v/>
      </c>
    </row>
    <row r="1973" spans="5:7" x14ac:dyDescent="0.25">
      <c r="E1973" s="4">
        <v>1961</v>
      </c>
      <c r="F1973" s="4" t="str">
        <f>IFERROR(VLOOKUP(E1973,ActiveConsumptiveDiversions!$C$4:$G$3002,5,0),"")</f>
        <v/>
      </c>
      <c r="G1973" s="33" t="str">
        <f>IFERROR(VLOOKUP(E1973,ActiveConsumptiveDiversions!$A$4:$G$3003,7,0),"")</f>
        <v/>
      </c>
    </row>
    <row r="1974" spans="5:7" x14ac:dyDescent="0.25">
      <c r="E1974" s="4">
        <v>1962</v>
      </c>
      <c r="F1974" s="4" t="str">
        <f>IFERROR(VLOOKUP(E1974,ActiveConsumptiveDiversions!$C$4:$G$3002,5,0),"")</f>
        <v/>
      </c>
      <c r="G1974" s="33" t="str">
        <f>IFERROR(VLOOKUP(E1974,ActiveConsumptiveDiversions!$A$4:$G$3003,7,0),"")</f>
        <v/>
      </c>
    </row>
    <row r="1975" spans="5:7" x14ac:dyDescent="0.25">
      <c r="E1975" s="4">
        <v>1963</v>
      </c>
      <c r="F1975" s="4" t="str">
        <f>IFERROR(VLOOKUP(E1975,ActiveConsumptiveDiversions!$C$4:$G$3002,5,0),"")</f>
        <v/>
      </c>
      <c r="G1975" s="33" t="str">
        <f>IFERROR(VLOOKUP(E1975,ActiveConsumptiveDiversions!$A$4:$G$3003,7,0),"")</f>
        <v/>
      </c>
    </row>
    <row r="1976" spans="5:7" x14ac:dyDescent="0.25">
      <c r="E1976" s="4">
        <v>1964</v>
      </c>
      <c r="F1976" s="4" t="str">
        <f>IFERROR(VLOOKUP(E1976,ActiveConsumptiveDiversions!$C$4:$G$3002,5,0),"")</f>
        <v/>
      </c>
      <c r="G1976" s="33" t="str">
        <f>IFERROR(VLOOKUP(E1976,ActiveConsumptiveDiversions!$A$4:$G$3003,7,0),"")</f>
        <v/>
      </c>
    </row>
    <row r="1977" spans="5:7" x14ac:dyDescent="0.25">
      <c r="E1977" s="4">
        <v>1965</v>
      </c>
      <c r="F1977" s="4" t="str">
        <f>IFERROR(VLOOKUP(E1977,ActiveConsumptiveDiversions!$C$4:$G$3002,5,0),"")</f>
        <v/>
      </c>
      <c r="G1977" s="33" t="str">
        <f>IFERROR(VLOOKUP(E1977,ActiveConsumptiveDiversions!$A$4:$G$3003,7,0),"")</f>
        <v/>
      </c>
    </row>
    <row r="1978" spans="5:7" x14ac:dyDescent="0.25">
      <c r="E1978" s="4">
        <v>1966</v>
      </c>
      <c r="F1978" s="4" t="str">
        <f>IFERROR(VLOOKUP(E1978,ActiveConsumptiveDiversions!$C$4:$G$3002,5,0),"")</f>
        <v/>
      </c>
      <c r="G1978" s="33" t="str">
        <f>IFERROR(VLOOKUP(E1978,ActiveConsumptiveDiversions!$A$4:$G$3003,7,0),"")</f>
        <v/>
      </c>
    </row>
    <row r="1979" spans="5:7" x14ac:dyDescent="0.25">
      <c r="E1979" s="4">
        <v>1967</v>
      </c>
      <c r="F1979" s="4" t="str">
        <f>IFERROR(VLOOKUP(E1979,ActiveConsumptiveDiversions!$C$4:$G$3002,5,0),"")</f>
        <v/>
      </c>
      <c r="G1979" s="33" t="str">
        <f>IFERROR(VLOOKUP(E1979,ActiveConsumptiveDiversions!$A$4:$G$3003,7,0),"")</f>
        <v/>
      </c>
    </row>
    <row r="1980" spans="5:7" x14ac:dyDescent="0.25">
      <c r="E1980" s="4">
        <v>1968</v>
      </c>
      <c r="F1980" s="4" t="str">
        <f>IFERROR(VLOOKUP(E1980,ActiveConsumptiveDiversions!$C$4:$G$3002,5,0),"")</f>
        <v/>
      </c>
      <c r="G1980" s="33" t="str">
        <f>IFERROR(VLOOKUP(E1980,ActiveConsumptiveDiversions!$A$4:$G$3003,7,0),"")</f>
        <v/>
      </c>
    </row>
    <row r="1981" spans="5:7" x14ac:dyDescent="0.25">
      <c r="E1981" s="4">
        <v>1969</v>
      </c>
      <c r="F1981" s="4" t="str">
        <f>IFERROR(VLOOKUP(E1981,ActiveConsumptiveDiversions!$C$4:$G$3002,5,0),"")</f>
        <v/>
      </c>
      <c r="G1981" s="33" t="str">
        <f>IFERROR(VLOOKUP(E1981,ActiveConsumptiveDiversions!$A$4:$G$3003,7,0),"")</f>
        <v/>
      </c>
    </row>
    <row r="1982" spans="5:7" x14ac:dyDescent="0.25">
      <c r="E1982" s="4">
        <v>1970</v>
      </c>
      <c r="F1982" s="4" t="str">
        <f>IFERROR(VLOOKUP(E1982,ActiveConsumptiveDiversions!$C$4:$G$3002,5,0),"")</f>
        <v/>
      </c>
      <c r="G1982" s="33" t="str">
        <f>IFERROR(VLOOKUP(E1982,ActiveConsumptiveDiversions!$A$4:$G$3003,7,0),"")</f>
        <v/>
      </c>
    </row>
    <row r="1983" spans="5:7" x14ac:dyDescent="0.25">
      <c r="E1983" s="4">
        <v>1971</v>
      </c>
      <c r="F1983" s="4" t="str">
        <f>IFERROR(VLOOKUP(E1983,ActiveConsumptiveDiversions!$C$4:$G$3002,5,0),"")</f>
        <v/>
      </c>
      <c r="G1983" s="33" t="str">
        <f>IFERROR(VLOOKUP(E1983,ActiveConsumptiveDiversions!$A$4:$G$3003,7,0),"")</f>
        <v/>
      </c>
    </row>
    <row r="1984" spans="5:7" x14ac:dyDescent="0.25">
      <c r="E1984" s="4">
        <v>1972</v>
      </c>
      <c r="F1984" s="4" t="str">
        <f>IFERROR(VLOOKUP(E1984,ActiveConsumptiveDiversions!$C$4:$G$3002,5,0),"")</f>
        <v/>
      </c>
      <c r="G1984" s="33" t="str">
        <f>IFERROR(VLOOKUP(E1984,ActiveConsumptiveDiversions!$A$4:$G$3003,7,0),"")</f>
        <v/>
      </c>
    </row>
    <row r="1985" spans="5:7" x14ac:dyDescent="0.25">
      <c r="E1985" s="4">
        <v>1973</v>
      </c>
      <c r="F1985" s="4" t="str">
        <f>IFERROR(VLOOKUP(E1985,ActiveConsumptiveDiversions!$C$4:$G$3002,5,0),"")</f>
        <v/>
      </c>
      <c r="G1985" s="33" t="str">
        <f>IFERROR(VLOOKUP(E1985,ActiveConsumptiveDiversions!$A$4:$G$3003,7,0),"")</f>
        <v/>
      </c>
    </row>
    <row r="1986" spans="5:7" x14ac:dyDescent="0.25">
      <c r="E1986" s="4">
        <v>1974</v>
      </c>
      <c r="F1986" s="4" t="str">
        <f>IFERROR(VLOOKUP(E1986,ActiveConsumptiveDiversions!$C$4:$G$3002,5,0),"")</f>
        <v/>
      </c>
      <c r="G1986" s="33" t="str">
        <f>IFERROR(VLOOKUP(E1986,ActiveConsumptiveDiversions!$A$4:$G$3003,7,0),"")</f>
        <v/>
      </c>
    </row>
    <row r="1987" spans="5:7" x14ac:dyDescent="0.25">
      <c r="E1987" s="4">
        <v>1975</v>
      </c>
      <c r="F1987" s="4" t="str">
        <f>IFERROR(VLOOKUP(E1987,ActiveConsumptiveDiversions!$C$4:$G$3002,5,0),"")</f>
        <v/>
      </c>
      <c r="G1987" s="33" t="str">
        <f>IFERROR(VLOOKUP(E1987,ActiveConsumptiveDiversions!$A$4:$G$3003,7,0),"")</f>
        <v/>
      </c>
    </row>
    <row r="1988" spans="5:7" x14ac:dyDescent="0.25">
      <c r="E1988" s="4">
        <v>1976</v>
      </c>
      <c r="F1988" s="4" t="str">
        <f>IFERROR(VLOOKUP(E1988,ActiveConsumptiveDiversions!$C$4:$G$3002,5,0),"")</f>
        <v/>
      </c>
      <c r="G1988" s="33" t="str">
        <f>IFERROR(VLOOKUP(E1988,ActiveConsumptiveDiversions!$A$4:$G$3003,7,0),"")</f>
        <v/>
      </c>
    </row>
    <row r="1989" spans="5:7" x14ac:dyDescent="0.25">
      <c r="E1989" s="4">
        <v>1977</v>
      </c>
      <c r="F1989" s="4" t="str">
        <f>IFERROR(VLOOKUP(E1989,ActiveConsumptiveDiversions!$C$4:$G$3002,5,0),"")</f>
        <v/>
      </c>
      <c r="G1989" s="33" t="str">
        <f>IFERROR(VLOOKUP(E1989,ActiveConsumptiveDiversions!$A$4:$G$3003,7,0),"")</f>
        <v/>
      </c>
    </row>
    <row r="1990" spans="5:7" x14ac:dyDescent="0.25">
      <c r="E1990" s="4">
        <v>1978</v>
      </c>
      <c r="F1990" s="4" t="str">
        <f>IFERROR(VLOOKUP(E1990,ActiveConsumptiveDiversions!$C$4:$G$3002,5,0),"")</f>
        <v/>
      </c>
      <c r="G1990" s="33" t="str">
        <f>IFERROR(VLOOKUP(E1990,ActiveConsumptiveDiversions!$A$4:$G$3003,7,0),"")</f>
        <v/>
      </c>
    </row>
    <row r="1991" spans="5:7" x14ac:dyDescent="0.25">
      <c r="E1991" s="4">
        <v>1979</v>
      </c>
      <c r="F1991" s="4" t="str">
        <f>IFERROR(VLOOKUP(E1991,ActiveConsumptiveDiversions!$C$4:$G$3002,5,0),"")</f>
        <v/>
      </c>
      <c r="G1991" s="33" t="str">
        <f>IFERROR(VLOOKUP(E1991,ActiveConsumptiveDiversions!$A$4:$G$3003,7,0),"")</f>
        <v/>
      </c>
    </row>
    <row r="1992" spans="5:7" x14ac:dyDescent="0.25">
      <c r="E1992" s="4">
        <v>1980</v>
      </c>
      <c r="F1992" s="4" t="str">
        <f>IFERROR(VLOOKUP(E1992,ActiveConsumptiveDiversions!$C$4:$G$3002,5,0),"")</f>
        <v/>
      </c>
      <c r="G1992" s="33" t="str">
        <f>IFERROR(VLOOKUP(E1992,ActiveConsumptiveDiversions!$A$4:$G$3003,7,0),"")</f>
        <v/>
      </c>
    </row>
    <row r="1993" spans="5:7" x14ac:dyDescent="0.25">
      <c r="E1993" s="4">
        <v>1981</v>
      </c>
      <c r="F1993" s="4" t="str">
        <f>IFERROR(VLOOKUP(E1993,ActiveConsumptiveDiversions!$C$4:$G$3002,5,0),"")</f>
        <v/>
      </c>
      <c r="G1993" s="33" t="str">
        <f>IFERROR(VLOOKUP(E1993,ActiveConsumptiveDiversions!$A$4:$G$3003,7,0),"")</f>
        <v/>
      </c>
    </row>
    <row r="1994" spans="5:7" x14ac:dyDescent="0.25">
      <c r="E1994" s="4">
        <v>1982</v>
      </c>
      <c r="F1994" s="4" t="str">
        <f>IFERROR(VLOOKUP(E1994,ActiveConsumptiveDiversions!$C$4:$G$3002,5,0),"")</f>
        <v/>
      </c>
      <c r="G1994" s="33" t="str">
        <f>IFERROR(VLOOKUP(E1994,ActiveConsumptiveDiversions!$A$4:$G$3003,7,0),"")</f>
        <v/>
      </c>
    </row>
    <row r="1995" spans="5:7" x14ac:dyDescent="0.25">
      <c r="E1995" s="4">
        <v>1983</v>
      </c>
      <c r="F1995" s="4" t="str">
        <f>IFERROR(VLOOKUP(E1995,ActiveConsumptiveDiversions!$C$4:$G$3002,5,0),"")</f>
        <v/>
      </c>
      <c r="G1995" s="33" t="str">
        <f>IFERROR(VLOOKUP(E1995,ActiveConsumptiveDiversions!$A$4:$G$3003,7,0),"")</f>
        <v/>
      </c>
    </row>
    <row r="1996" spans="5:7" x14ac:dyDescent="0.25">
      <c r="E1996" s="4">
        <v>1984</v>
      </c>
      <c r="F1996" s="4" t="str">
        <f>IFERROR(VLOOKUP(E1996,ActiveConsumptiveDiversions!$C$4:$G$3002,5,0),"")</f>
        <v/>
      </c>
      <c r="G1996" s="33" t="str">
        <f>IFERROR(VLOOKUP(E1996,ActiveConsumptiveDiversions!$A$4:$G$3003,7,0),"")</f>
        <v/>
      </c>
    </row>
    <row r="1997" spans="5:7" x14ac:dyDescent="0.25">
      <c r="E1997" s="4">
        <v>1985</v>
      </c>
      <c r="F1997" s="4" t="str">
        <f>IFERROR(VLOOKUP(E1997,ActiveConsumptiveDiversions!$C$4:$G$3002,5,0),"")</f>
        <v/>
      </c>
      <c r="G1997" s="33" t="str">
        <f>IFERROR(VLOOKUP(E1997,ActiveConsumptiveDiversions!$A$4:$G$3003,7,0),"")</f>
        <v/>
      </c>
    </row>
    <row r="1998" spans="5:7" x14ac:dyDescent="0.25">
      <c r="E1998" s="4">
        <v>1986</v>
      </c>
      <c r="F1998" s="4" t="str">
        <f>IFERROR(VLOOKUP(E1998,ActiveConsumptiveDiversions!$C$4:$G$3002,5,0),"")</f>
        <v/>
      </c>
      <c r="G1998" s="33" t="str">
        <f>IFERROR(VLOOKUP(E1998,ActiveConsumptiveDiversions!$A$4:$G$3003,7,0),"")</f>
        <v/>
      </c>
    </row>
    <row r="1999" spans="5:7" x14ac:dyDescent="0.25">
      <c r="E1999" s="4">
        <v>1987</v>
      </c>
      <c r="F1999" s="4" t="str">
        <f>IFERROR(VLOOKUP(E1999,ActiveConsumptiveDiversions!$C$4:$G$3002,5,0),"")</f>
        <v/>
      </c>
      <c r="G1999" s="33" t="str">
        <f>IFERROR(VLOOKUP(E1999,ActiveConsumptiveDiversions!$A$4:$G$3003,7,0),"")</f>
        <v/>
      </c>
    </row>
    <row r="2000" spans="5:7" x14ac:dyDescent="0.25">
      <c r="E2000" s="4">
        <v>1988</v>
      </c>
      <c r="F2000" s="4" t="str">
        <f>IFERROR(VLOOKUP(E2000,ActiveConsumptiveDiversions!$C$4:$G$3002,5,0),"")</f>
        <v/>
      </c>
      <c r="G2000" s="33" t="str">
        <f>IFERROR(VLOOKUP(E2000,ActiveConsumptiveDiversions!$A$4:$G$3003,7,0),"")</f>
        <v/>
      </c>
    </row>
    <row r="2001" spans="5:7" x14ac:dyDescent="0.25">
      <c r="E2001" s="4">
        <v>1989</v>
      </c>
      <c r="F2001" s="4" t="str">
        <f>IFERROR(VLOOKUP(E2001,ActiveConsumptiveDiversions!$C$4:$G$3002,5,0),"")</f>
        <v/>
      </c>
      <c r="G2001" s="33" t="str">
        <f>IFERROR(VLOOKUP(E2001,ActiveConsumptiveDiversions!$A$4:$G$3003,7,0),"")</f>
        <v/>
      </c>
    </row>
    <row r="2002" spans="5:7" x14ac:dyDescent="0.25">
      <c r="E2002" s="4">
        <v>1990</v>
      </c>
      <c r="F2002" s="4" t="str">
        <f>IFERROR(VLOOKUP(E2002,ActiveConsumptiveDiversions!$C$4:$G$3002,5,0),"")</f>
        <v/>
      </c>
      <c r="G2002" s="33" t="str">
        <f>IFERROR(VLOOKUP(E2002,ActiveConsumptiveDiversions!$A$4:$G$3003,7,0),"")</f>
        <v/>
      </c>
    </row>
    <row r="2003" spans="5:7" x14ac:dyDescent="0.25">
      <c r="E2003" s="4">
        <v>1991</v>
      </c>
      <c r="F2003" s="4" t="str">
        <f>IFERROR(VLOOKUP(E2003,ActiveConsumptiveDiversions!$C$4:$G$3002,5,0),"")</f>
        <v/>
      </c>
      <c r="G2003" s="33" t="str">
        <f>IFERROR(VLOOKUP(E2003,ActiveConsumptiveDiversions!$A$4:$G$3003,7,0),"")</f>
        <v/>
      </c>
    </row>
    <row r="2004" spans="5:7" x14ac:dyDescent="0.25">
      <c r="E2004" s="4">
        <v>1992</v>
      </c>
      <c r="F2004" s="4" t="str">
        <f>IFERROR(VLOOKUP(E2004,ActiveConsumptiveDiversions!$C$4:$G$3002,5,0),"")</f>
        <v/>
      </c>
      <c r="G2004" s="33" t="str">
        <f>IFERROR(VLOOKUP(E2004,ActiveConsumptiveDiversions!$A$4:$G$3003,7,0),"")</f>
        <v/>
      </c>
    </row>
    <row r="2005" spans="5:7" x14ac:dyDescent="0.25">
      <c r="E2005" s="4">
        <v>1993</v>
      </c>
      <c r="F2005" s="4" t="str">
        <f>IFERROR(VLOOKUP(E2005,ActiveConsumptiveDiversions!$C$4:$G$3002,5,0),"")</f>
        <v/>
      </c>
      <c r="G2005" s="33" t="str">
        <f>IFERROR(VLOOKUP(E2005,ActiveConsumptiveDiversions!$A$4:$G$3003,7,0),"")</f>
        <v/>
      </c>
    </row>
    <row r="2006" spans="5:7" x14ac:dyDescent="0.25">
      <c r="E2006" s="4">
        <v>1994</v>
      </c>
      <c r="F2006" s="4" t="str">
        <f>IFERROR(VLOOKUP(E2006,ActiveConsumptiveDiversions!$C$4:$G$3002,5,0),"")</f>
        <v/>
      </c>
      <c r="G2006" s="33" t="str">
        <f>IFERROR(VLOOKUP(E2006,ActiveConsumptiveDiversions!$A$4:$G$3003,7,0),"")</f>
        <v/>
      </c>
    </row>
    <row r="2007" spans="5:7" x14ac:dyDescent="0.25">
      <c r="E2007" s="4">
        <v>1995</v>
      </c>
      <c r="F2007" s="4" t="str">
        <f>IFERROR(VLOOKUP(E2007,ActiveConsumptiveDiversions!$C$4:$G$3002,5,0),"")</f>
        <v/>
      </c>
      <c r="G2007" s="33" t="str">
        <f>IFERROR(VLOOKUP(E2007,ActiveConsumptiveDiversions!$A$4:$G$3003,7,0),"")</f>
        <v/>
      </c>
    </row>
    <row r="2008" spans="5:7" x14ac:dyDescent="0.25">
      <c r="E2008" s="4">
        <v>1996</v>
      </c>
      <c r="F2008" s="4" t="str">
        <f>IFERROR(VLOOKUP(E2008,ActiveConsumptiveDiversions!$C$4:$G$3002,5,0),"")</f>
        <v/>
      </c>
      <c r="G2008" s="33" t="str">
        <f>IFERROR(VLOOKUP(E2008,ActiveConsumptiveDiversions!$A$4:$G$3003,7,0),"")</f>
        <v/>
      </c>
    </row>
    <row r="2009" spans="5:7" x14ac:dyDescent="0.25">
      <c r="E2009" s="4">
        <v>1997</v>
      </c>
      <c r="F2009" s="4" t="str">
        <f>IFERROR(VLOOKUP(E2009,ActiveConsumptiveDiversions!$C$4:$G$3002,5,0),"")</f>
        <v/>
      </c>
      <c r="G2009" s="33" t="str">
        <f>IFERROR(VLOOKUP(E2009,ActiveConsumptiveDiversions!$A$4:$G$3003,7,0),"")</f>
        <v/>
      </c>
    </row>
    <row r="2010" spans="5:7" x14ac:dyDescent="0.25">
      <c r="E2010" s="4">
        <v>1998</v>
      </c>
      <c r="F2010" s="4" t="str">
        <f>IFERROR(VLOOKUP(E2010,ActiveConsumptiveDiversions!$C$4:$G$3002,5,0),"")</f>
        <v/>
      </c>
      <c r="G2010" s="33" t="str">
        <f>IFERROR(VLOOKUP(E2010,ActiveConsumptiveDiversions!$A$4:$G$3003,7,0),"")</f>
        <v/>
      </c>
    </row>
    <row r="2011" spans="5:7" x14ac:dyDescent="0.25">
      <c r="E2011" s="4">
        <v>1999</v>
      </c>
      <c r="F2011" s="4" t="str">
        <f>IFERROR(VLOOKUP(E2011,ActiveConsumptiveDiversions!$C$4:$G$3002,5,0),"")</f>
        <v/>
      </c>
      <c r="G2011" s="33" t="str">
        <f>IFERROR(VLOOKUP(E2011,ActiveConsumptiveDiversions!$A$4:$G$3003,7,0),"")</f>
        <v/>
      </c>
    </row>
    <row r="2012" spans="5:7" x14ac:dyDescent="0.25">
      <c r="E2012" s="4">
        <v>2000</v>
      </c>
      <c r="F2012" s="4" t="str">
        <f>IFERROR(VLOOKUP(E2012,ActiveConsumptiveDiversions!$C$4:$G$3002,5,0),"")</f>
        <v/>
      </c>
      <c r="G2012" s="33" t="str">
        <f>IFERROR(VLOOKUP(E2012,ActiveConsumptiveDiversions!$A$4:$G$3003,7,0),"")</f>
        <v/>
      </c>
    </row>
    <row r="2013" spans="5:7" x14ac:dyDescent="0.25">
      <c r="E2013" s="4">
        <v>2001</v>
      </c>
      <c r="F2013" s="4" t="str">
        <f>IFERROR(VLOOKUP(E2013,ActiveConsumptiveDiversions!$C$4:$G$3002,5,0),"")</f>
        <v/>
      </c>
      <c r="G2013" s="33" t="str">
        <f>IFERROR(VLOOKUP(E2013,ActiveConsumptiveDiversions!$A$4:$G$3003,7,0),"")</f>
        <v/>
      </c>
    </row>
    <row r="2014" spans="5:7" x14ac:dyDescent="0.25">
      <c r="E2014" s="4">
        <v>2002</v>
      </c>
      <c r="F2014" s="4" t="str">
        <f>IFERROR(VLOOKUP(E2014,ActiveConsumptiveDiversions!$C$4:$G$3002,5,0),"")</f>
        <v/>
      </c>
      <c r="G2014" s="33" t="str">
        <f>IFERROR(VLOOKUP(E2014,ActiveConsumptiveDiversions!$A$4:$G$3003,7,0),"")</f>
        <v/>
      </c>
    </row>
    <row r="2015" spans="5:7" x14ac:dyDescent="0.25">
      <c r="E2015" s="4">
        <v>2003</v>
      </c>
      <c r="F2015" s="4" t="str">
        <f>IFERROR(VLOOKUP(E2015,ActiveConsumptiveDiversions!$C$4:$G$3002,5,0),"")</f>
        <v/>
      </c>
      <c r="G2015" s="33" t="str">
        <f>IFERROR(VLOOKUP(E2015,ActiveConsumptiveDiversions!$A$4:$G$3003,7,0),"")</f>
        <v/>
      </c>
    </row>
    <row r="2016" spans="5:7" x14ac:dyDescent="0.25">
      <c r="E2016" s="4">
        <v>2004</v>
      </c>
      <c r="F2016" s="4" t="str">
        <f>IFERROR(VLOOKUP(E2016,ActiveConsumptiveDiversions!$C$4:$G$3002,5,0),"")</f>
        <v/>
      </c>
      <c r="G2016" s="33" t="str">
        <f>IFERROR(VLOOKUP(E2016,ActiveConsumptiveDiversions!$A$4:$G$3003,7,0),"")</f>
        <v/>
      </c>
    </row>
    <row r="2017" spans="5:7" x14ac:dyDescent="0.25">
      <c r="E2017" s="4">
        <v>2005</v>
      </c>
      <c r="F2017" s="4" t="str">
        <f>IFERROR(VLOOKUP(E2017,ActiveConsumptiveDiversions!$C$4:$G$3002,5,0),"")</f>
        <v/>
      </c>
      <c r="G2017" s="33" t="str">
        <f>IFERROR(VLOOKUP(E2017,ActiveConsumptiveDiversions!$A$4:$G$3003,7,0),"")</f>
        <v/>
      </c>
    </row>
    <row r="2018" spans="5:7" x14ac:dyDescent="0.25">
      <c r="E2018" s="4">
        <v>2006</v>
      </c>
      <c r="F2018" s="4" t="str">
        <f>IFERROR(VLOOKUP(E2018,ActiveConsumptiveDiversions!$C$4:$G$3002,5,0),"")</f>
        <v/>
      </c>
      <c r="G2018" s="33" t="str">
        <f>IFERROR(VLOOKUP(E2018,ActiveConsumptiveDiversions!$A$4:$G$3003,7,0),"")</f>
        <v/>
      </c>
    </row>
    <row r="2019" spans="5:7" x14ac:dyDescent="0.25">
      <c r="E2019" s="4">
        <v>2007</v>
      </c>
      <c r="F2019" s="4" t="str">
        <f>IFERROR(VLOOKUP(E2019,ActiveConsumptiveDiversions!$C$4:$G$3002,5,0),"")</f>
        <v/>
      </c>
      <c r="G2019" s="33" t="str">
        <f>IFERROR(VLOOKUP(E2019,ActiveConsumptiveDiversions!$A$4:$G$3003,7,0),"")</f>
        <v/>
      </c>
    </row>
    <row r="2020" spans="5:7" x14ac:dyDescent="0.25">
      <c r="E2020" s="4">
        <v>2008</v>
      </c>
      <c r="F2020" s="4" t="str">
        <f>IFERROR(VLOOKUP(E2020,ActiveConsumptiveDiversions!$C$4:$G$3002,5,0),"")</f>
        <v/>
      </c>
      <c r="G2020" s="33" t="str">
        <f>IFERROR(VLOOKUP(E2020,ActiveConsumptiveDiversions!$A$4:$G$3003,7,0),"")</f>
        <v/>
      </c>
    </row>
    <row r="2021" spans="5:7" x14ac:dyDescent="0.25">
      <c r="E2021" s="4">
        <v>2009</v>
      </c>
      <c r="F2021" s="4" t="str">
        <f>IFERROR(VLOOKUP(E2021,ActiveConsumptiveDiversions!$C$4:$G$3002,5,0),"")</f>
        <v/>
      </c>
      <c r="G2021" s="33" t="str">
        <f>IFERROR(VLOOKUP(E2021,ActiveConsumptiveDiversions!$A$4:$G$3003,7,0),"")</f>
        <v/>
      </c>
    </row>
    <row r="2022" spans="5:7" x14ac:dyDescent="0.25">
      <c r="E2022" s="4">
        <v>2010</v>
      </c>
      <c r="F2022" s="4" t="str">
        <f>IFERROR(VLOOKUP(E2022,ActiveConsumptiveDiversions!$C$4:$G$3002,5,0),"")</f>
        <v/>
      </c>
      <c r="G2022" s="33" t="str">
        <f>IFERROR(VLOOKUP(E2022,ActiveConsumptiveDiversions!$A$4:$G$3003,7,0),"")</f>
        <v/>
      </c>
    </row>
    <row r="2023" spans="5:7" x14ac:dyDescent="0.25">
      <c r="E2023" s="4">
        <v>2011</v>
      </c>
      <c r="F2023" s="4" t="str">
        <f>IFERROR(VLOOKUP(E2023,ActiveConsumptiveDiversions!$C$4:$G$3002,5,0),"")</f>
        <v/>
      </c>
      <c r="G2023" s="33" t="str">
        <f>IFERROR(VLOOKUP(E2023,ActiveConsumptiveDiversions!$A$4:$G$3003,7,0),"")</f>
        <v/>
      </c>
    </row>
    <row r="2024" spans="5:7" x14ac:dyDescent="0.25">
      <c r="E2024" s="4">
        <v>2012</v>
      </c>
      <c r="F2024" s="4" t="str">
        <f>IFERROR(VLOOKUP(E2024,ActiveConsumptiveDiversions!$C$4:$G$3002,5,0),"")</f>
        <v/>
      </c>
      <c r="G2024" s="33" t="str">
        <f>IFERROR(VLOOKUP(E2024,ActiveConsumptiveDiversions!$A$4:$G$3003,7,0),"")</f>
        <v/>
      </c>
    </row>
    <row r="2025" spans="5:7" x14ac:dyDescent="0.25">
      <c r="E2025" s="4">
        <v>2013</v>
      </c>
      <c r="F2025" s="4" t="str">
        <f>IFERROR(VLOOKUP(E2025,ActiveConsumptiveDiversions!$C$4:$G$3002,5,0),"")</f>
        <v/>
      </c>
      <c r="G2025" s="33" t="str">
        <f>IFERROR(VLOOKUP(E2025,ActiveConsumptiveDiversions!$A$4:$G$3003,7,0),"")</f>
        <v/>
      </c>
    </row>
    <row r="2026" spans="5:7" x14ac:dyDescent="0.25">
      <c r="E2026" s="4">
        <v>2014</v>
      </c>
      <c r="F2026" s="4" t="str">
        <f>IFERROR(VLOOKUP(E2026,ActiveConsumptiveDiversions!$C$4:$G$3002,5,0),"")</f>
        <v/>
      </c>
      <c r="G2026" s="33" t="str">
        <f>IFERROR(VLOOKUP(E2026,ActiveConsumptiveDiversions!$A$4:$G$3003,7,0),"")</f>
        <v/>
      </c>
    </row>
    <row r="2027" spans="5:7" x14ac:dyDescent="0.25">
      <c r="E2027" s="4">
        <v>2015</v>
      </c>
      <c r="F2027" s="4" t="str">
        <f>IFERROR(VLOOKUP(E2027,ActiveConsumptiveDiversions!$C$4:$G$3002,5,0),"")</f>
        <v/>
      </c>
      <c r="G2027" s="33" t="str">
        <f>IFERROR(VLOOKUP(E2027,ActiveConsumptiveDiversions!$A$4:$G$3003,7,0),"")</f>
        <v/>
      </c>
    </row>
    <row r="2028" spans="5:7" x14ac:dyDescent="0.25">
      <c r="E2028" s="4">
        <v>2016</v>
      </c>
      <c r="F2028" s="4" t="str">
        <f>IFERROR(VLOOKUP(E2028,ActiveConsumptiveDiversions!$C$4:$G$3002,5,0),"")</f>
        <v/>
      </c>
      <c r="G2028" s="33" t="str">
        <f>IFERROR(VLOOKUP(E2028,ActiveConsumptiveDiversions!$A$4:$G$3003,7,0),"")</f>
        <v/>
      </c>
    </row>
    <row r="2029" spans="5:7" x14ac:dyDescent="0.25">
      <c r="E2029" s="4">
        <v>2017</v>
      </c>
      <c r="F2029" s="4" t="str">
        <f>IFERROR(VLOOKUP(E2029,ActiveConsumptiveDiversions!$C$4:$G$3002,5,0),"")</f>
        <v/>
      </c>
      <c r="G2029" s="33" t="str">
        <f>IFERROR(VLOOKUP(E2029,ActiveConsumptiveDiversions!$A$4:$G$3003,7,0),"")</f>
        <v/>
      </c>
    </row>
    <row r="2030" spans="5:7" x14ac:dyDescent="0.25">
      <c r="E2030" s="4">
        <v>2018</v>
      </c>
      <c r="F2030" s="4" t="str">
        <f>IFERROR(VLOOKUP(E2030,ActiveConsumptiveDiversions!$C$4:$G$3002,5,0),"")</f>
        <v/>
      </c>
      <c r="G2030" s="33" t="str">
        <f>IFERROR(VLOOKUP(E2030,ActiveConsumptiveDiversions!$A$4:$G$3003,7,0),"")</f>
        <v/>
      </c>
    </row>
    <row r="2031" spans="5:7" x14ac:dyDescent="0.25">
      <c r="E2031" s="4">
        <v>2019</v>
      </c>
      <c r="F2031" s="4" t="str">
        <f>IFERROR(VLOOKUP(E2031,ActiveConsumptiveDiversions!$C$4:$G$3002,5,0),"")</f>
        <v/>
      </c>
      <c r="G2031" s="33" t="str">
        <f>IFERROR(VLOOKUP(E2031,ActiveConsumptiveDiversions!$A$4:$G$3003,7,0),"")</f>
        <v/>
      </c>
    </row>
    <row r="2032" spans="5:7" x14ac:dyDescent="0.25">
      <c r="E2032" s="4">
        <v>2020</v>
      </c>
      <c r="F2032" s="4" t="str">
        <f>IFERROR(VLOOKUP(E2032,ActiveConsumptiveDiversions!$C$4:$G$3002,5,0),"")</f>
        <v/>
      </c>
      <c r="G2032" s="33" t="str">
        <f>IFERROR(VLOOKUP(E2032,ActiveConsumptiveDiversions!$A$4:$G$3003,7,0),"")</f>
        <v/>
      </c>
    </row>
    <row r="2033" spans="5:7" x14ac:dyDescent="0.25">
      <c r="E2033" s="4">
        <v>2021</v>
      </c>
      <c r="F2033" s="4" t="str">
        <f>IFERROR(VLOOKUP(E2033,ActiveConsumptiveDiversions!$C$4:$G$3002,5,0),"")</f>
        <v/>
      </c>
      <c r="G2033" s="33" t="str">
        <f>IFERROR(VLOOKUP(E2033,ActiveConsumptiveDiversions!$A$4:$G$3003,7,0),"")</f>
        <v/>
      </c>
    </row>
    <row r="2034" spans="5:7" x14ac:dyDescent="0.25">
      <c r="E2034" s="4">
        <v>2022</v>
      </c>
      <c r="F2034" s="4" t="str">
        <f>IFERROR(VLOOKUP(E2034,ActiveConsumptiveDiversions!$C$4:$G$3002,5,0),"")</f>
        <v/>
      </c>
      <c r="G2034" s="33" t="str">
        <f>IFERROR(VLOOKUP(E2034,ActiveConsumptiveDiversions!$A$4:$G$3003,7,0),"")</f>
        <v/>
      </c>
    </row>
    <row r="2035" spans="5:7" x14ac:dyDescent="0.25">
      <c r="E2035" s="4">
        <v>2023</v>
      </c>
      <c r="F2035" s="4" t="str">
        <f>IFERROR(VLOOKUP(E2035,ActiveConsumptiveDiversions!$C$4:$G$3002,5,0),"")</f>
        <v/>
      </c>
      <c r="G2035" s="33" t="str">
        <f>IFERROR(VLOOKUP(E2035,ActiveConsumptiveDiversions!$A$4:$G$3003,7,0),"")</f>
        <v/>
      </c>
    </row>
    <row r="2036" spans="5:7" x14ac:dyDescent="0.25">
      <c r="E2036" s="4">
        <v>2024</v>
      </c>
      <c r="F2036" s="4" t="str">
        <f>IFERROR(VLOOKUP(E2036,ActiveConsumptiveDiversions!$C$4:$G$3002,5,0),"")</f>
        <v/>
      </c>
      <c r="G2036" s="33" t="str">
        <f>IFERROR(VLOOKUP(E2036,ActiveConsumptiveDiversions!$A$4:$G$3003,7,0),"")</f>
        <v/>
      </c>
    </row>
    <row r="2037" spans="5:7" x14ac:dyDescent="0.25">
      <c r="E2037" s="4">
        <v>2025</v>
      </c>
      <c r="F2037" s="4" t="str">
        <f>IFERROR(VLOOKUP(E2037,ActiveConsumptiveDiversions!$C$4:$G$3002,5,0),"")</f>
        <v/>
      </c>
      <c r="G2037" s="33" t="str">
        <f>IFERROR(VLOOKUP(E2037,ActiveConsumptiveDiversions!$A$4:$G$3003,7,0),"")</f>
        <v/>
      </c>
    </row>
    <row r="2038" spans="5:7" x14ac:dyDescent="0.25">
      <c r="E2038" s="4">
        <v>2026</v>
      </c>
      <c r="F2038" s="4" t="str">
        <f>IFERROR(VLOOKUP(E2038,ActiveConsumptiveDiversions!$C$4:$G$3002,5,0),"")</f>
        <v/>
      </c>
      <c r="G2038" s="33" t="str">
        <f>IFERROR(VLOOKUP(E2038,ActiveConsumptiveDiversions!$A$4:$G$3003,7,0),"")</f>
        <v/>
      </c>
    </row>
    <row r="2039" spans="5:7" x14ac:dyDescent="0.25">
      <c r="E2039" s="4">
        <v>2027</v>
      </c>
      <c r="F2039" s="4" t="str">
        <f>IFERROR(VLOOKUP(E2039,ActiveConsumptiveDiversions!$C$4:$G$3002,5,0),"")</f>
        <v/>
      </c>
      <c r="G2039" s="33" t="str">
        <f>IFERROR(VLOOKUP(E2039,ActiveConsumptiveDiversions!$A$4:$G$3003,7,0),"")</f>
        <v/>
      </c>
    </row>
    <row r="2040" spans="5:7" x14ac:dyDescent="0.25">
      <c r="E2040" s="4">
        <v>2028</v>
      </c>
      <c r="F2040" s="4" t="str">
        <f>IFERROR(VLOOKUP(E2040,ActiveConsumptiveDiversions!$C$4:$G$3002,5,0),"")</f>
        <v/>
      </c>
      <c r="G2040" s="33" t="str">
        <f>IFERROR(VLOOKUP(E2040,ActiveConsumptiveDiversions!$A$4:$G$3003,7,0),"")</f>
        <v/>
      </c>
    </row>
    <row r="2041" spans="5:7" x14ac:dyDescent="0.25">
      <c r="E2041" s="4">
        <v>2029</v>
      </c>
      <c r="F2041" s="4" t="str">
        <f>IFERROR(VLOOKUP(E2041,ActiveConsumptiveDiversions!$C$4:$G$3002,5,0),"")</f>
        <v/>
      </c>
      <c r="G2041" s="33" t="str">
        <f>IFERROR(VLOOKUP(E2041,ActiveConsumptiveDiversions!$A$4:$G$3003,7,0),"")</f>
        <v/>
      </c>
    </row>
    <row r="2042" spans="5:7" x14ac:dyDescent="0.25">
      <c r="E2042" s="4">
        <v>2030</v>
      </c>
      <c r="F2042" s="4" t="str">
        <f>IFERROR(VLOOKUP(E2042,ActiveConsumptiveDiversions!$C$4:$G$3002,5,0),"")</f>
        <v/>
      </c>
      <c r="G2042" s="33" t="str">
        <f>IFERROR(VLOOKUP(E2042,ActiveConsumptiveDiversions!$A$4:$G$3003,7,0),"")</f>
        <v/>
      </c>
    </row>
    <row r="2043" spans="5:7" x14ac:dyDescent="0.25">
      <c r="E2043" s="4">
        <v>2031</v>
      </c>
      <c r="F2043" s="4" t="str">
        <f>IFERROR(VLOOKUP(E2043,ActiveConsumptiveDiversions!$C$4:$G$3002,5,0),"")</f>
        <v/>
      </c>
      <c r="G2043" s="33" t="str">
        <f>IFERROR(VLOOKUP(E2043,ActiveConsumptiveDiversions!$A$4:$G$3003,7,0),"")</f>
        <v/>
      </c>
    </row>
    <row r="2044" spans="5:7" x14ac:dyDescent="0.25">
      <c r="E2044" s="4">
        <v>2032</v>
      </c>
      <c r="F2044" s="4" t="str">
        <f>IFERROR(VLOOKUP(E2044,ActiveConsumptiveDiversions!$C$4:$G$3002,5,0),"")</f>
        <v/>
      </c>
      <c r="G2044" s="33" t="str">
        <f>IFERROR(VLOOKUP(E2044,ActiveConsumptiveDiversions!$A$4:$G$3003,7,0),"")</f>
        <v/>
      </c>
    </row>
    <row r="2045" spans="5:7" x14ac:dyDescent="0.25">
      <c r="E2045" s="4">
        <v>2033</v>
      </c>
      <c r="F2045" s="4" t="str">
        <f>IFERROR(VLOOKUP(E2045,ActiveConsumptiveDiversions!$C$4:$G$3002,5,0),"")</f>
        <v/>
      </c>
      <c r="G2045" s="33" t="str">
        <f>IFERROR(VLOOKUP(E2045,ActiveConsumptiveDiversions!$A$4:$G$3003,7,0),"")</f>
        <v/>
      </c>
    </row>
    <row r="2046" spans="5:7" x14ac:dyDescent="0.25">
      <c r="E2046" s="4">
        <v>2034</v>
      </c>
      <c r="F2046" s="4" t="str">
        <f>IFERROR(VLOOKUP(E2046,ActiveConsumptiveDiversions!$C$4:$G$3002,5,0),"")</f>
        <v/>
      </c>
      <c r="G2046" s="33" t="str">
        <f>IFERROR(VLOOKUP(E2046,ActiveConsumptiveDiversions!$A$4:$G$3003,7,0),"")</f>
        <v/>
      </c>
    </row>
    <row r="2047" spans="5:7" x14ac:dyDescent="0.25">
      <c r="E2047" s="4">
        <v>2035</v>
      </c>
      <c r="F2047" s="4" t="str">
        <f>IFERROR(VLOOKUP(E2047,ActiveConsumptiveDiversions!$C$4:$G$3002,5,0),"")</f>
        <v/>
      </c>
      <c r="G2047" s="33" t="str">
        <f>IFERROR(VLOOKUP(E2047,ActiveConsumptiveDiversions!$A$4:$G$3003,7,0),"")</f>
        <v/>
      </c>
    </row>
    <row r="2048" spans="5:7" x14ac:dyDescent="0.25">
      <c r="E2048" s="4">
        <v>2036</v>
      </c>
      <c r="F2048" s="4" t="str">
        <f>IFERROR(VLOOKUP(E2048,ActiveConsumptiveDiversions!$C$4:$G$3002,5,0),"")</f>
        <v/>
      </c>
      <c r="G2048" s="33" t="str">
        <f>IFERROR(VLOOKUP(E2048,ActiveConsumptiveDiversions!$A$4:$G$3003,7,0),"")</f>
        <v/>
      </c>
    </row>
    <row r="2049" spans="5:7" x14ac:dyDescent="0.25">
      <c r="E2049" s="4">
        <v>2037</v>
      </c>
      <c r="F2049" s="4" t="str">
        <f>IFERROR(VLOOKUP(E2049,ActiveConsumptiveDiversions!$C$4:$G$3002,5,0),"")</f>
        <v/>
      </c>
      <c r="G2049" s="33" t="str">
        <f>IFERROR(VLOOKUP(E2049,ActiveConsumptiveDiversions!$A$4:$G$3003,7,0),"")</f>
        <v/>
      </c>
    </row>
    <row r="2050" spans="5:7" x14ac:dyDescent="0.25">
      <c r="E2050" s="4">
        <v>2038</v>
      </c>
      <c r="F2050" s="4" t="str">
        <f>IFERROR(VLOOKUP(E2050,ActiveConsumptiveDiversions!$C$4:$G$3002,5,0),"")</f>
        <v/>
      </c>
      <c r="G2050" s="33" t="str">
        <f>IFERROR(VLOOKUP(E2050,ActiveConsumptiveDiversions!$A$4:$G$3003,7,0),"")</f>
        <v/>
      </c>
    </row>
    <row r="2051" spans="5:7" x14ac:dyDescent="0.25">
      <c r="E2051" s="4">
        <v>2039</v>
      </c>
      <c r="F2051" s="4" t="str">
        <f>IFERROR(VLOOKUP(E2051,ActiveConsumptiveDiversions!$C$4:$G$3002,5,0),"")</f>
        <v/>
      </c>
      <c r="G2051" s="33" t="str">
        <f>IFERROR(VLOOKUP(E2051,ActiveConsumptiveDiversions!$A$4:$G$3003,7,0),"")</f>
        <v/>
      </c>
    </row>
    <row r="2052" spans="5:7" x14ac:dyDescent="0.25">
      <c r="E2052" s="4">
        <v>2040</v>
      </c>
      <c r="F2052" s="4" t="str">
        <f>IFERROR(VLOOKUP(E2052,ActiveConsumptiveDiversions!$C$4:$G$3002,5,0),"")</f>
        <v/>
      </c>
      <c r="G2052" s="33" t="str">
        <f>IFERROR(VLOOKUP(E2052,ActiveConsumptiveDiversions!$A$4:$G$3003,7,0),"")</f>
        <v/>
      </c>
    </row>
    <row r="2053" spans="5:7" x14ac:dyDescent="0.25">
      <c r="E2053" s="4">
        <v>2041</v>
      </c>
      <c r="F2053" s="4" t="str">
        <f>IFERROR(VLOOKUP(E2053,ActiveConsumptiveDiversions!$C$4:$G$3002,5,0),"")</f>
        <v/>
      </c>
      <c r="G2053" s="33" t="str">
        <f>IFERROR(VLOOKUP(E2053,ActiveConsumptiveDiversions!$A$4:$G$3003,7,0),"")</f>
        <v/>
      </c>
    </row>
    <row r="2054" spans="5:7" x14ac:dyDescent="0.25">
      <c r="E2054" s="4">
        <v>2042</v>
      </c>
      <c r="F2054" s="4" t="str">
        <f>IFERROR(VLOOKUP(E2054,ActiveConsumptiveDiversions!$C$4:$G$3002,5,0),"")</f>
        <v/>
      </c>
      <c r="G2054" s="33" t="str">
        <f>IFERROR(VLOOKUP(E2054,ActiveConsumptiveDiversions!$A$4:$G$3003,7,0),"")</f>
        <v/>
      </c>
    </row>
    <row r="2055" spans="5:7" x14ac:dyDescent="0.25">
      <c r="E2055" s="4">
        <v>2043</v>
      </c>
      <c r="F2055" s="4" t="str">
        <f>IFERROR(VLOOKUP(E2055,ActiveConsumptiveDiversions!$C$4:$G$3002,5,0),"")</f>
        <v/>
      </c>
      <c r="G2055" s="33" t="str">
        <f>IFERROR(VLOOKUP(E2055,ActiveConsumptiveDiversions!$A$4:$G$3003,7,0),"")</f>
        <v/>
      </c>
    </row>
    <row r="2056" spans="5:7" x14ac:dyDescent="0.25">
      <c r="E2056" s="4">
        <v>2044</v>
      </c>
      <c r="F2056" s="4" t="str">
        <f>IFERROR(VLOOKUP(E2056,ActiveConsumptiveDiversions!$C$4:$G$3002,5,0),"")</f>
        <v/>
      </c>
      <c r="G2056" s="33" t="str">
        <f>IFERROR(VLOOKUP(E2056,ActiveConsumptiveDiversions!$A$4:$G$3003,7,0),"")</f>
        <v/>
      </c>
    </row>
    <row r="2057" spans="5:7" x14ac:dyDescent="0.25">
      <c r="E2057" s="4">
        <v>2045</v>
      </c>
      <c r="F2057" s="4" t="str">
        <f>IFERROR(VLOOKUP(E2057,ActiveConsumptiveDiversions!$C$4:$G$3002,5,0),"")</f>
        <v/>
      </c>
      <c r="G2057" s="33" t="str">
        <f>IFERROR(VLOOKUP(E2057,ActiveConsumptiveDiversions!$A$4:$G$3003,7,0),"")</f>
        <v/>
      </c>
    </row>
    <row r="2058" spans="5:7" x14ac:dyDescent="0.25">
      <c r="E2058" s="4">
        <v>2046</v>
      </c>
      <c r="F2058" s="4" t="str">
        <f>IFERROR(VLOOKUP(E2058,ActiveConsumptiveDiversions!$C$4:$G$3002,5,0),"")</f>
        <v/>
      </c>
      <c r="G2058" s="33" t="str">
        <f>IFERROR(VLOOKUP(E2058,ActiveConsumptiveDiversions!$A$4:$G$3003,7,0),"")</f>
        <v/>
      </c>
    </row>
    <row r="2059" spans="5:7" x14ac:dyDescent="0.25">
      <c r="E2059" s="4">
        <v>2047</v>
      </c>
      <c r="F2059" s="4" t="str">
        <f>IFERROR(VLOOKUP(E2059,ActiveConsumptiveDiversions!$C$4:$G$3002,5,0),"")</f>
        <v/>
      </c>
      <c r="G2059" s="33" t="str">
        <f>IFERROR(VLOOKUP(E2059,ActiveConsumptiveDiversions!$A$4:$G$3003,7,0),"")</f>
        <v/>
      </c>
    </row>
    <row r="2060" spans="5:7" x14ac:dyDescent="0.25">
      <c r="E2060" s="4">
        <v>2048</v>
      </c>
      <c r="F2060" s="4" t="str">
        <f>IFERROR(VLOOKUP(E2060,ActiveConsumptiveDiversions!$C$4:$G$3002,5,0),"")</f>
        <v/>
      </c>
      <c r="G2060" s="33" t="str">
        <f>IFERROR(VLOOKUP(E2060,ActiveConsumptiveDiversions!$A$4:$G$3003,7,0),"")</f>
        <v/>
      </c>
    </row>
    <row r="2061" spans="5:7" x14ac:dyDescent="0.25">
      <c r="E2061" s="4">
        <v>2049</v>
      </c>
      <c r="F2061" s="4" t="str">
        <f>IFERROR(VLOOKUP(E2061,ActiveConsumptiveDiversions!$C$4:$G$3002,5,0),"")</f>
        <v/>
      </c>
      <c r="G2061" s="33" t="str">
        <f>IFERROR(VLOOKUP(E2061,ActiveConsumptiveDiversions!$A$4:$G$3003,7,0),"")</f>
        <v/>
      </c>
    </row>
    <row r="2062" spans="5:7" x14ac:dyDescent="0.25">
      <c r="E2062" s="4">
        <v>2050</v>
      </c>
      <c r="F2062" s="4" t="str">
        <f>IFERROR(VLOOKUP(E2062,ActiveConsumptiveDiversions!$C$4:$G$3002,5,0),"")</f>
        <v/>
      </c>
      <c r="G2062" s="33" t="str">
        <f>IFERROR(VLOOKUP(E2062,ActiveConsumptiveDiversions!$A$4:$G$3003,7,0),"")</f>
        <v/>
      </c>
    </row>
    <row r="2063" spans="5:7" x14ac:dyDescent="0.25">
      <c r="E2063" s="4">
        <v>2051</v>
      </c>
      <c r="F2063" s="4" t="str">
        <f>IFERROR(VLOOKUP(E2063,ActiveConsumptiveDiversions!$C$4:$G$3002,5,0),"")</f>
        <v/>
      </c>
      <c r="G2063" s="33" t="str">
        <f>IFERROR(VLOOKUP(E2063,ActiveConsumptiveDiversions!$A$4:$G$3003,7,0),"")</f>
        <v/>
      </c>
    </row>
    <row r="2064" spans="5:7" x14ac:dyDescent="0.25">
      <c r="E2064" s="4">
        <v>2052</v>
      </c>
      <c r="F2064" s="4" t="str">
        <f>IFERROR(VLOOKUP(E2064,ActiveConsumptiveDiversions!$C$4:$G$3002,5,0),"")</f>
        <v/>
      </c>
      <c r="G2064" s="33" t="str">
        <f>IFERROR(VLOOKUP(E2064,ActiveConsumptiveDiversions!$A$4:$G$3003,7,0),"")</f>
        <v/>
      </c>
    </row>
    <row r="2065" spans="5:7" x14ac:dyDescent="0.25">
      <c r="E2065" s="4">
        <v>2053</v>
      </c>
      <c r="F2065" s="4" t="str">
        <f>IFERROR(VLOOKUP(E2065,ActiveConsumptiveDiversions!$C$4:$G$3002,5,0),"")</f>
        <v/>
      </c>
      <c r="G2065" s="33" t="str">
        <f>IFERROR(VLOOKUP(E2065,ActiveConsumptiveDiversions!$A$4:$G$3003,7,0),"")</f>
        <v/>
      </c>
    </row>
    <row r="2066" spans="5:7" x14ac:dyDescent="0.25">
      <c r="E2066" s="4">
        <v>2054</v>
      </c>
      <c r="F2066" s="4" t="str">
        <f>IFERROR(VLOOKUP(E2066,ActiveConsumptiveDiversions!$C$4:$G$3002,5,0),"")</f>
        <v/>
      </c>
      <c r="G2066" s="33" t="str">
        <f>IFERROR(VLOOKUP(E2066,ActiveConsumptiveDiversions!$A$4:$G$3003,7,0),"")</f>
        <v/>
      </c>
    </row>
    <row r="2067" spans="5:7" x14ac:dyDescent="0.25">
      <c r="E2067" s="4">
        <v>2055</v>
      </c>
      <c r="F2067" s="4" t="str">
        <f>IFERROR(VLOOKUP(E2067,ActiveConsumptiveDiversions!$C$4:$G$3002,5,0),"")</f>
        <v/>
      </c>
      <c r="G2067" s="33" t="str">
        <f>IFERROR(VLOOKUP(E2067,ActiveConsumptiveDiversions!$A$4:$G$3003,7,0),"")</f>
        <v/>
      </c>
    </row>
    <row r="2068" spans="5:7" x14ac:dyDescent="0.25">
      <c r="E2068" s="4">
        <v>2056</v>
      </c>
      <c r="F2068" s="4" t="str">
        <f>IFERROR(VLOOKUP(E2068,ActiveConsumptiveDiversions!$C$4:$G$3002,5,0),"")</f>
        <v/>
      </c>
      <c r="G2068" s="33" t="str">
        <f>IFERROR(VLOOKUP(E2068,ActiveConsumptiveDiversions!$A$4:$G$3003,7,0),"")</f>
        <v/>
      </c>
    </row>
    <row r="2069" spans="5:7" x14ac:dyDescent="0.25">
      <c r="E2069" s="4">
        <v>2057</v>
      </c>
      <c r="F2069" s="4" t="str">
        <f>IFERROR(VLOOKUP(E2069,ActiveConsumptiveDiversions!$C$4:$G$3002,5,0),"")</f>
        <v/>
      </c>
      <c r="G2069" s="33" t="str">
        <f>IFERROR(VLOOKUP(E2069,ActiveConsumptiveDiversions!$A$4:$G$3003,7,0),"")</f>
        <v/>
      </c>
    </row>
    <row r="2070" spans="5:7" x14ac:dyDescent="0.25">
      <c r="E2070" s="4">
        <v>2058</v>
      </c>
      <c r="F2070" s="4" t="str">
        <f>IFERROR(VLOOKUP(E2070,ActiveConsumptiveDiversions!$C$4:$G$3002,5,0),"")</f>
        <v/>
      </c>
      <c r="G2070" s="33" t="str">
        <f>IFERROR(VLOOKUP(E2070,ActiveConsumptiveDiversions!$A$4:$G$3003,7,0),"")</f>
        <v/>
      </c>
    </row>
    <row r="2071" spans="5:7" x14ac:dyDescent="0.25">
      <c r="E2071" s="4">
        <v>2059</v>
      </c>
      <c r="F2071" s="4" t="str">
        <f>IFERROR(VLOOKUP(E2071,ActiveConsumptiveDiversions!$C$4:$G$3002,5,0),"")</f>
        <v/>
      </c>
      <c r="G2071" s="33" t="str">
        <f>IFERROR(VLOOKUP(E2071,ActiveConsumptiveDiversions!$A$4:$G$3003,7,0),"")</f>
        <v/>
      </c>
    </row>
    <row r="2072" spans="5:7" x14ac:dyDescent="0.25">
      <c r="E2072" s="4">
        <v>2060</v>
      </c>
      <c r="F2072" s="4" t="str">
        <f>IFERROR(VLOOKUP(E2072,ActiveConsumptiveDiversions!$C$4:$G$3002,5,0),"")</f>
        <v/>
      </c>
      <c r="G2072" s="33" t="str">
        <f>IFERROR(VLOOKUP(E2072,ActiveConsumptiveDiversions!$A$4:$G$3003,7,0),"")</f>
        <v/>
      </c>
    </row>
    <row r="2073" spans="5:7" x14ac:dyDescent="0.25">
      <c r="E2073" s="4">
        <v>2061</v>
      </c>
      <c r="F2073" s="4" t="str">
        <f>IFERROR(VLOOKUP(E2073,ActiveConsumptiveDiversions!$C$4:$G$3002,5,0),"")</f>
        <v/>
      </c>
      <c r="G2073" s="33" t="str">
        <f>IFERROR(VLOOKUP(E2073,ActiveConsumptiveDiversions!$A$4:$G$3003,7,0),"")</f>
        <v/>
      </c>
    </row>
    <row r="2074" spans="5:7" x14ac:dyDescent="0.25">
      <c r="E2074" s="4">
        <v>2062</v>
      </c>
      <c r="F2074" s="4" t="str">
        <f>IFERROR(VLOOKUP(E2074,ActiveConsumptiveDiversions!$C$4:$G$3002,5,0),"")</f>
        <v/>
      </c>
      <c r="G2074" s="33" t="str">
        <f>IFERROR(VLOOKUP(E2074,ActiveConsumptiveDiversions!$A$4:$G$3003,7,0),"")</f>
        <v/>
      </c>
    </row>
    <row r="2075" spans="5:7" x14ac:dyDescent="0.25">
      <c r="E2075" s="4">
        <v>2063</v>
      </c>
      <c r="F2075" s="4" t="str">
        <f>IFERROR(VLOOKUP(E2075,ActiveConsumptiveDiversions!$C$4:$G$3002,5,0),"")</f>
        <v/>
      </c>
      <c r="G2075" s="33" t="str">
        <f>IFERROR(VLOOKUP(E2075,ActiveConsumptiveDiversions!$A$4:$G$3003,7,0),"")</f>
        <v/>
      </c>
    </row>
    <row r="2076" spans="5:7" x14ac:dyDescent="0.25">
      <c r="E2076" s="4">
        <v>2064</v>
      </c>
      <c r="F2076" s="4" t="str">
        <f>IFERROR(VLOOKUP(E2076,ActiveConsumptiveDiversions!$C$4:$G$3002,5,0),"")</f>
        <v/>
      </c>
      <c r="G2076" s="33" t="str">
        <f>IFERROR(VLOOKUP(E2076,ActiveConsumptiveDiversions!$A$4:$G$3003,7,0),"")</f>
        <v/>
      </c>
    </row>
    <row r="2077" spans="5:7" x14ac:dyDescent="0.25">
      <c r="E2077" s="4">
        <v>2065</v>
      </c>
      <c r="F2077" s="4" t="str">
        <f>IFERROR(VLOOKUP(E2077,ActiveConsumptiveDiversions!$C$4:$G$3002,5,0),"")</f>
        <v/>
      </c>
      <c r="G2077" s="33" t="str">
        <f>IFERROR(VLOOKUP(E2077,ActiveConsumptiveDiversions!$A$4:$G$3003,7,0),"")</f>
        <v/>
      </c>
    </row>
    <row r="2078" spans="5:7" x14ac:dyDescent="0.25">
      <c r="E2078" s="4">
        <v>2066</v>
      </c>
      <c r="F2078" s="4" t="str">
        <f>IFERROR(VLOOKUP(E2078,ActiveConsumptiveDiversions!$C$4:$G$3002,5,0),"")</f>
        <v/>
      </c>
      <c r="G2078" s="33" t="str">
        <f>IFERROR(VLOOKUP(E2078,ActiveConsumptiveDiversions!$A$4:$G$3003,7,0),"")</f>
        <v/>
      </c>
    </row>
    <row r="2079" spans="5:7" x14ac:dyDescent="0.25">
      <c r="E2079" s="4">
        <v>2067</v>
      </c>
      <c r="F2079" s="4" t="str">
        <f>IFERROR(VLOOKUP(E2079,ActiveConsumptiveDiversions!$C$4:$G$3002,5,0),"")</f>
        <v/>
      </c>
      <c r="G2079" s="33" t="str">
        <f>IFERROR(VLOOKUP(E2079,ActiveConsumptiveDiversions!$A$4:$G$3003,7,0),"")</f>
        <v/>
      </c>
    </row>
    <row r="2080" spans="5:7" x14ac:dyDescent="0.25">
      <c r="E2080" s="4">
        <v>2068</v>
      </c>
      <c r="F2080" s="4" t="str">
        <f>IFERROR(VLOOKUP(E2080,ActiveConsumptiveDiversions!$C$4:$G$3002,5,0),"")</f>
        <v/>
      </c>
      <c r="G2080" s="33" t="str">
        <f>IFERROR(VLOOKUP(E2080,ActiveConsumptiveDiversions!$A$4:$G$3003,7,0),"")</f>
        <v/>
      </c>
    </row>
    <row r="2081" spans="5:7" x14ac:dyDescent="0.25">
      <c r="E2081" s="4">
        <v>2069</v>
      </c>
      <c r="F2081" s="4" t="str">
        <f>IFERROR(VLOOKUP(E2081,ActiveConsumptiveDiversions!$C$4:$G$3002,5,0),"")</f>
        <v/>
      </c>
      <c r="G2081" s="33" t="str">
        <f>IFERROR(VLOOKUP(E2081,ActiveConsumptiveDiversions!$A$4:$G$3003,7,0),"")</f>
        <v/>
      </c>
    </row>
    <row r="2082" spans="5:7" x14ac:dyDescent="0.25">
      <c r="E2082" s="4">
        <v>2070</v>
      </c>
      <c r="F2082" s="4" t="str">
        <f>IFERROR(VLOOKUP(E2082,ActiveConsumptiveDiversions!$C$4:$G$3002,5,0),"")</f>
        <v/>
      </c>
      <c r="G2082" s="33" t="str">
        <f>IFERROR(VLOOKUP(E2082,ActiveConsumptiveDiversions!$A$4:$G$3003,7,0),"")</f>
        <v/>
      </c>
    </row>
    <row r="2083" spans="5:7" x14ac:dyDescent="0.25">
      <c r="E2083" s="4">
        <v>2071</v>
      </c>
      <c r="F2083" s="4" t="str">
        <f>IFERROR(VLOOKUP(E2083,ActiveConsumptiveDiversions!$C$4:$G$3002,5,0),"")</f>
        <v/>
      </c>
      <c r="G2083" s="33" t="str">
        <f>IFERROR(VLOOKUP(E2083,ActiveConsumptiveDiversions!$A$4:$G$3003,7,0),"")</f>
        <v/>
      </c>
    </row>
    <row r="2084" spans="5:7" x14ac:dyDescent="0.25">
      <c r="E2084" s="4">
        <v>2072</v>
      </c>
      <c r="F2084" s="4" t="str">
        <f>IFERROR(VLOOKUP(E2084,ActiveConsumptiveDiversions!$C$4:$G$3002,5,0),"")</f>
        <v/>
      </c>
      <c r="G2084" s="33" t="str">
        <f>IFERROR(VLOOKUP(E2084,ActiveConsumptiveDiversions!$A$4:$G$3003,7,0),"")</f>
        <v/>
      </c>
    </row>
    <row r="2085" spans="5:7" x14ac:dyDescent="0.25">
      <c r="E2085" s="4">
        <v>2073</v>
      </c>
      <c r="F2085" s="4" t="str">
        <f>IFERROR(VLOOKUP(E2085,ActiveConsumptiveDiversions!$C$4:$G$3002,5,0),"")</f>
        <v/>
      </c>
      <c r="G2085" s="33" t="str">
        <f>IFERROR(VLOOKUP(E2085,ActiveConsumptiveDiversions!$A$4:$G$3003,7,0),"")</f>
        <v/>
      </c>
    </row>
    <row r="2086" spans="5:7" x14ac:dyDescent="0.25">
      <c r="E2086" s="4">
        <v>2074</v>
      </c>
      <c r="F2086" s="4" t="str">
        <f>IFERROR(VLOOKUP(E2086,ActiveConsumptiveDiversions!$C$4:$G$3002,5,0),"")</f>
        <v/>
      </c>
      <c r="G2086" s="33" t="str">
        <f>IFERROR(VLOOKUP(E2086,ActiveConsumptiveDiversions!$A$4:$G$3003,7,0),"")</f>
        <v/>
      </c>
    </row>
    <row r="2087" spans="5:7" x14ac:dyDescent="0.25">
      <c r="E2087" s="4">
        <v>2075</v>
      </c>
      <c r="F2087" s="4" t="str">
        <f>IFERROR(VLOOKUP(E2087,ActiveConsumptiveDiversions!$C$4:$G$3002,5,0),"")</f>
        <v/>
      </c>
      <c r="G2087" s="33" t="str">
        <f>IFERROR(VLOOKUP(E2087,ActiveConsumptiveDiversions!$A$4:$G$3003,7,0),"")</f>
        <v/>
      </c>
    </row>
    <row r="2088" spans="5:7" x14ac:dyDescent="0.25">
      <c r="E2088" s="4">
        <v>2076</v>
      </c>
      <c r="F2088" s="4" t="str">
        <f>IFERROR(VLOOKUP(E2088,ActiveConsumptiveDiversions!$C$4:$G$3002,5,0),"")</f>
        <v/>
      </c>
      <c r="G2088" s="33" t="str">
        <f>IFERROR(VLOOKUP(E2088,ActiveConsumptiveDiversions!$A$4:$G$3003,7,0),"")</f>
        <v/>
      </c>
    </row>
    <row r="2089" spans="5:7" x14ac:dyDescent="0.25">
      <c r="E2089" s="4">
        <v>2077</v>
      </c>
      <c r="F2089" s="4" t="str">
        <f>IFERROR(VLOOKUP(E2089,ActiveConsumptiveDiversions!$C$4:$G$3002,5,0),"")</f>
        <v/>
      </c>
      <c r="G2089" s="33" t="str">
        <f>IFERROR(VLOOKUP(E2089,ActiveConsumptiveDiversions!$A$4:$G$3003,7,0),"")</f>
        <v/>
      </c>
    </row>
    <row r="2090" spans="5:7" x14ac:dyDescent="0.25">
      <c r="E2090" s="4">
        <v>2078</v>
      </c>
      <c r="F2090" s="4" t="str">
        <f>IFERROR(VLOOKUP(E2090,ActiveConsumptiveDiversions!$C$4:$G$3002,5,0),"")</f>
        <v/>
      </c>
      <c r="G2090" s="33" t="str">
        <f>IFERROR(VLOOKUP(E2090,ActiveConsumptiveDiversions!$A$4:$G$3003,7,0),"")</f>
        <v/>
      </c>
    </row>
    <row r="2091" spans="5:7" x14ac:dyDescent="0.25">
      <c r="E2091" s="4">
        <v>2079</v>
      </c>
      <c r="F2091" s="4" t="str">
        <f>IFERROR(VLOOKUP(E2091,ActiveConsumptiveDiversions!$C$4:$G$3002,5,0),"")</f>
        <v/>
      </c>
      <c r="G2091" s="33" t="str">
        <f>IFERROR(VLOOKUP(E2091,ActiveConsumptiveDiversions!$A$4:$G$3003,7,0),"")</f>
        <v/>
      </c>
    </row>
    <row r="2092" spans="5:7" x14ac:dyDescent="0.25">
      <c r="E2092" s="4">
        <v>2080</v>
      </c>
      <c r="F2092" s="4" t="str">
        <f>IFERROR(VLOOKUP(E2092,ActiveConsumptiveDiversions!$C$4:$G$3002,5,0),"")</f>
        <v/>
      </c>
      <c r="G2092" s="33" t="str">
        <f>IFERROR(VLOOKUP(E2092,ActiveConsumptiveDiversions!$A$4:$G$3003,7,0),"")</f>
        <v/>
      </c>
    </row>
    <row r="2093" spans="5:7" x14ac:dyDescent="0.25">
      <c r="E2093" s="4">
        <v>2081</v>
      </c>
      <c r="F2093" s="4" t="str">
        <f>IFERROR(VLOOKUP(E2093,ActiveConsumptiveDiversions!$C$4:$G$3002,5,0),"")</f>
        <v/>
      </c>
      <c r="G2093" s="33" t="str">
        <f>IFERROR(VLOOKUP(E2093,ActiveConsumptiveDiversions!$A$4:$G$3003,7,0),"")</f>
        <v/>
      </c>
    </row>
    <row r="2094" spans="5:7" x14ac:dyDescent="0.25">
      <c r="E2094" s="4">
        <v>2082</v>
      </c>
      <c r="F2094" s="4" t="str">
        <f>IFERROR(VLOOKUP(E2094,ActiveConsumptiveDiversions!$C$4:$G$3002,5,0),"")</f>
        <v/>
      </c>
      <c r="G2094" s="33" t="str">
        <f>IFERROR(VLOOKUP(E2094,ActiveConsumptiveDiversions!$A$4:$G$3003,7,0),"")</f>
        <v/>
      </c>
    </row>
    <row r="2095" spans="5:7" x14ac:dyDescent="0.25">
      <c r="E2095" s="4">
        <v>2083</v>
      </c>
      <c r="F2095" s="4" t="str">
        <f>IFERROR(VLOOKUP(E2095,ActiveConsumptiveDiversions!$C$4:$G$3002,5,0),"")</f>
        <v/>
      </c>
      <c r="G2095" s="33" t="str">
        <f>IFERROR(VLOOKUP(E2095,ActiveConsumptiveDiversions!$A$4:$G$3003,7,0),"")</f>
        <v/>
      </c>
    </row>
    <row r="2096" spans="5:7" x14ac:dyDescent="0.25">
      <c r="E2096" s="4">
        <v>2084</v>
      </c>
      <c r="F2096" s="4" t="str">
        <f>IFERROR(VLOOKUP(E2096,ActiveConsumptiveDiversions!$C$4:$G$3002,5,0),"")</f>
        <v/>
      </c>
      <c r="G2096" s="33" t="str">
        <f>IFERROR(VLOOKUP(E2096,ActiveConsumptiveDiversions!$A$4:$G$3003,7,0),"")</f>
        <v/>
      </c>
    </row>
    <row r="2097" spans="5:7" x14ac:dyDescent="0.25">
      <c r="E2097" s="4">
        <v>2085</v>
      </c>
      <c r="F2097" s="4" t="str">
        <f>IFERROR(VLOOKUP(E2097,ActiveConsumptiveDiversions!$C$4:$G$3002,5,0),"")</f>
        <v/>
      </c>
      <c r="G2097" s="33" t="str">
        <f>IFERROR(VLOOKUP(E2097,ActiveConsumptiveDiversions!$A$4:$G$3003,7,0),"")</f>
        <v/>
      </c>
    </row>
    <row r="2098" spans="5:7" x14ac:dyDescent="0.25">
      <c r="E2098" s="4">
        <v>2086</v>
      </c>
      <c r="F2098" s="4" t="str">
        <f>IFERROR(VLOOKUP(E2098,ActiveConsumptiveDiversions!$C$4:$G$3002,5,0),"")</f>
        <v/>
      </c>
      <c r="G2098" s="33" t="str">
        <f>IFERROR(VLOOKUP(E2098,ActiveConsumptiveDiversions!$A$4:$G$3003,7,0),"")</f>
        <v/>
      </c>
    </row>
    <row r="2099" spans="5:7" x14ac:dyDescent="0.25">
      <c r="E2099" s="4">
        <v>2087</v>
      </c>
      <c r="F2099" s="4" t="str">
        <f>IFERROR(VLOOKUP(E2099,ActiveConsumptiveDiversions!$C$4:$G$3002,5,0),"")</f>
        <v/>
      </c>
      <c r="G2099" s="33" t="str">
        <f>IFERROR(VLOOKUP(E2099,ActiveConsumptiveDiversions!$A$4:$G$3003,7,0),"")</f>
        <v/>
      </c>
    </row>
    <row r="2100" spans="5:7" x14ac:dyDescent="0.25">
      <c r="E2100" s="4">
        <v>2088</v>
      </c>
      <c r="F2100" s="4" t="str">
        <f>IFERROR(VLOOKUP(E2100,ActiveConsumptiveDiversions!$C$4:$G$3002,5,0),"")</f>
        <v/>
      </c>
      <c r="G2100" s="33" t="str">
        <f>IFERROR(VLOOKUP(E2100,ActiveConsumptiveDiversions!$A$4:$G$3003,7,0),"")</f>
        <v/>
      </c>
    </row>
    <row r="2101" spans="5:7" x14ac:dyDescent="0.25">
      <c r="E2101" s="4">
        <v>2089</v>
      </c>
      <c r="F2101" s="4" t="str">
        <f>IFERROR(VLOOKUP(E2101,ActiveConsumptiveDiversions!$C$4:$G$3002,5,0),"")</f>
        <v/>
      </c>
      <c r="G2101" s="33" t="str">
        <f>IFERROR(VLOOKUP(E2101,ActiveConsumptiveDiversions!$A$4:$G$3003,7,0),"")</f>
        <v/>
      </c>
    </row>
    <row r="2102" spans="5:7" x14ac:dyDescent="0.25">
      <c r="E2102" s="4">
        <v>2090</v>
      </c>
      <c r="F2102" s="4" t="str">
        <f>IFERROR(VLOOKUP(E2102,ActiveConsumptiveDiversions!$C$4:$G$3002,5,0),"")</f>
        <v/>
      </c>
      <c r="G2102" s="33" t="str">
        <f>IFERROR(VLOOKUP(E2102,ActiveConsumptiveDiversions!$A$4:$G$3003,7,0),"")</f>
        <v/>
      </c>
    </row>
    <row r="2103" spans="5:7" x14ac:dyDescent="0.25">
      <c r="E2103" s="4">
        <v>2091</v>
      </c>
      <c r="F2103" s="4" t="str">
        <f>IFERROR(VLOOKUP(E2103,ActiveConsumptiveDiversions!$C$4:$G$3002,5,0),"")</f>
        <v/>
      </c>
      <c r="G2103" s="33" t="str">
        <f>IFERROR(VLOOKUP(E2103,ActiveConsumptiveDiversions!$A$4:$G$3003,7,0),"")</f>
        <v/>
      </c>
    </row>
    <row r="2104" spans="5:7" x14ac:dyDescent="0.25">
      <c r="E2104" s="4">
        <v>2092</v>
      </c>
      <c r="F2104" s="4" t="str">
        <f>IFERROR(VLOOKUP(E2104,ActiveConsumptiveDiversions!$C$4:$G$3002,5,0),"")</f>
        <v/>
      </c>
      <c r="G2104" s="33" t="str">
        <f>IFERROR(VLOOKUP(E2104,ActiveConsumptiveDiversions!$A$4:$G$3003,7,0),"")</f>
        <v/>
      </c>
    </row>
    <row r="2105" spans="5:7" x14ac:dyDescent="0.25">
      <c r="E2105" s="4">
        <v>2093</v>
      </c>
      <c r="F2105" s="4" t="str">
        <f>IFERROR(VLOOKUP(E2105,ActiveConsumptiveDiversions!$C$4:$G$3002,5,0),"")</f>
        <v/>
      </c>
      <c r="G2105" s="33" t="str">
        <f>IFERROR(VLOOKUP(E2105,ActiveConsumptiveDiversions!$A$4:$G$3003,7,0),"")</f>
        <v/>
      </c>
    </row>
    <row r="2106" spans="5:7" x14ac:dyDescent="0.25">
      <c r="E2106" s="4">
        <v>2094</v>
      </c>
      <c r="F2106" s="4" t="str">
        <f>IFERROR(VLOOKUP(E2106,ActiveConsumptiveDiversions!$C$4:$G$3002,5,0),"")</f>
        <v/>
      </c>
      <c r="G2106" s="33" t="str">
        <f>IFERROR(VLOOKUP(E2106,ActiveConsumptiveDiversions!$A$4:$G$3003,7,0),"")</f>
        <v/>
      </c>
    </row>
    <row r="2107" spans="5:7" x14ac:dyDescent="0.25">
      <c r="E2107" s="4">
        <v>2095</v>
      </c>
      <c r="F2107" s="4" t="str">
        <f>IFERROR(VLOOKUP(E2107,ActiveConsumptiveDiversions!$C$4:$G$3002,5,0),"")</f>
        <v/>
      </c>
      <c r="G2107" s="33" t="str">
        <f>IFERROR(VLOOKUP(E2107,ActiveConsumptiveDiversions!$A$4:$G$3003,7,0),"")</f>
        <v/>
      </c>
    </row>
    <row r="2108" spans="5:7" x14ac:dyDescent="0.25">
      <c r="E2108" s="4">
        <v>2096</v>
      </c>
      <c r="F2108" s="4" t="str">
        <f>IFERROR(VLOOKUP(E2108,ActiveConsumptiveDiversions!$C$4:$G$3002,5,0),"")</f>
        <v/>
      </c>
      <c r="G2108" s="33" t="str">
        <f>IFERROR(VLOOKUP(E2108,ActiveConsumptiveDiversions!$A$4:$G$3003,7,0),"")</f>
        <v/>
      </c>
    </row>
    <row r="2109" spans="5:7" x14ac:dyDescent="0.25">
      <c r="E2109" s="4">
        <v>2097</v>
      </c>
      <c r="F2109" s="4" t="str">
        <f>IFERROR(VLOOKUP(E2109,ActiveConsumptiveDiversions!$C$4:$G$3002,5,0),"")</f>
        <v/>
      </c>
      <c r="G2109" s="33" t="str">
        <f>IFERROR(VLOOKUP(E2109,ActiveConsumptiveDiversions!$A$4:$G$3003,7,0),"")</f>
        <v/>
      </c>
    </row>
    <row r="2110" spans="5:7" x14ac:dyDescent="0.25">
      <c r="E2110" s="4">
        <v>2098</v>
      </c>
      <c r="F2110" s="4" t="str">
        <f>IFERROR(VLOOKUP(E2110,ActiveConsumptiveDiversions!$C$4:$G$3002,5,0),"")</f>
        <v/>
      </c>
      <c r="G2110" s="33" t="str">
        <f>IFERROR(VLOOKUP(E2110,ActiveConsumptiveDiversions!$A$4:$G$3003,7,0),"")</f>
        <v/>
      </c>
    </row>
    <row r="2111" spans="5:7" x14ac:dyDescent="0.25">
      <c r="E2111" s="4">
        <v>2099</v>
      </c>
      <c r="F2111" s="4" t="str">
        <f>IFERROR(VLOOKUP(E2111,ActiveConsumptiveDiversions!$C$4:$G$3002,5,0),"")</f>
        <v/>
      </c>
      <c r="G2111" s="33" t="str">
        <f>IFERROR(VLOOKUP(E2111,ActiveConsumptiveDiversions!$A$4:$G$3003,7,0),"")</f>
        <v/>
      </c>
    </row>
    <row r="2112" spans="5:7" x14ac:dyDescent="0.25">
      <c r="E2112" s="4">
        <v>2100</v>
      </c>
      <c r="F2112" s="4" t="str">
        <f>IFERROR(VLOOKUP(E2112,ActiveConsumptiveDiversions!$C$4:$G$3002,5,0),"")</f>
        <v/>
      </c>
      <c r="G2112" s="33" t="str">
        <f>IFERROR(VLOOKUP(E2112,ActiveConsumptiveDiversions!$A$4:$G$3003,7,0),"")</f>
        <v/>
      </c>
    </row>
    <row r="2113" spans="5:7" x14ac:dyDescent="0.25">
      <c r="E2113" s="4">
        <v>2101</v>
      </c>
      <c r="F2113" s="4" t="str">
        <f>IFERROR(VLOOKUP(E2113,ActiveConsumptiveDiversions!$C$4:$G$3002,5,0),"")</f>
        <v/>
      </c>
      <c r="G2113" s="33" t="str">
        <f>IFERROR(VLOOKUP(E2113,ActiveConsumptiveDiversions!$A$4:$G$3003,7,0),"")</f>
        <v/>
      </c>
    </row>
    <row r="2114" spans="5:7" x14ac:dyDescent="0.25">
      <c r="E2114" s="4">
        <v>2102</v>
      </c>
      <c r="F2114" s="4" t="str">
        <f>IFERROR(VLOOKUP(E2114,ActiveConsumptiveDiversions!$C$4:$G$3002,5,0),"")</f>
        <v/>
      </c>
      <c r="G2114" s="33" t="str">
        <f>IFERROR(VLOOKUP(E2114,ActiveConsumptiveDiversions!$A$4:$G$3003,7,0),"")</f>
        <v/>
      </c>
    </row>
    <row r="2115" spans="5:7" x14ac:dyDescent="0.25">
      <c r="E2115" s="4">
        <v>2103</v>
      </c>
      <c r="F2115" s="4" t="str">
        <f>IFERROR(VLOOKUP(E2115,ActiveConsumptiveDiversions!$C$4:$G$3002,5,0),"")</f>
        <v/>
      </c>
      <c r="G2115" s="33" t="str">
        <f>IFERROR(VLOOKUP(E2115,ActiveConsumptiveDiversions!$A$4:$G$3003,7,0),"")</f>
        <v/>
      </c>
    </row>
    <row r="2116" spans="5:7" x14ac:dyDescent="0.25">
      <c r="E2116" s="4">
        <v>2104</v>
      </c>
      <c r="F2116" s="4" t="str">
        <f>IFERROR(VLOOKUP(E2116,ActiveConsumptiveDiversions!$C$4:$G$3002,5,0),"")</f>
        <v/>
      </c>
      <c r="G2116" s="33" t="str">
        <f>IFERROR(VLOOKUP(E2116,ActiveConsumptiveDiversions!$A$4:$G$3003,7,0),"")</f>
        <v/>
      </c>
    </row>
    <row r="2117" spans="5:7" x14ac:dyDescent="0.25">
      <c r="E2117" s="4">
        <v>2105</v>
      </c>
      <c r="F2117" s="4" t="str">
        <f>IFERROR(VLOOKUP(E2117,ActiveConsumptiveDiversions!$C$4:$G$3002,5,0),"")</f>
        <v/>
      </c>
      <c r="G2117" s="33" t="str">
        <f>IFERROR(VLOOKUP(E2117,ActiveConsumptiveDiversions!$A$4:$G$3003,7,0),"")</f>
        <v/>
      </c>
    </row>
    <row r="2118" spans="5:7" x14ac:dyDescent="0.25">
      <c r="E2118" s="4">
        <v>2106</v>
      </c>
      <c r="F2118" s="4" t="str">
        <f>IFERROR(VLOOKUP(E2118,ActiveConsumptiveDiversions!$C$4:$G$3002,5,0),"")</f>
        <v/>
      </c>
      <c r="G2118" s="33" t="str">
        <f>IFERROR(VLOOKUP(E2118,ActiveConsumptiveDiversions!$A$4:$G$3003,7,0),"")</f>
        <v/>
      </c>
    </row>
    <row r="2119" spans="5:7" x14ac:dyDescent="0.25">
      <c r="E2119" s="4">
        <v>2107</v>
      </c>
      <c r="F2119" s="4" t="str">
        <f>IFERROR(VLOOKUP(E2119,ActiveConsumptiveDiversions!$C$4:$G$3002,5,0),"")</f>
        <v/>
      </c>
      <c r="G2119" s="33" t="str">
        <f>IFERROR(VLOOKUP(E2119,ActiveConsumptiveDiversions!$A$4:$G$3003,7,0),"")</f>
        <v/>
      </c>
    </row>
    <row r="2120" spans="5:7" x14ac:dyDescent="0.25">
      <c r="E2120" s="4">
        <v>2108</v>
      </c>
      <c r="F2120" s="4" t="str">
        <f>IFERROR(VLOOKUP(E2120,ActiveConsumptiveDiversions!$C$4:$G$3002,5,0),"")</f>
        <v/>
      </c>
      <c r="G2120" s="33" t="str">
        <f>IFERROR(VLOOKUP(E2120,ActiveConsumptiveDiversions!$A$4:$G$3003,7,0),"")</f>
        <v/>
      </c>
    </row>
    <row r="2121" spans="5:7" x14ac:dyDescent="0.25">
      <c r="E2121" s="4">
        <v>2109</v>
      </c>
      <c r="F2121" s="4" t="str">
        <f>IFERROR(VLOOKUP(E2121,ActiveConsumptiveDiversions!$C$4:$G$3002,5,0),"")</f>
        <v/>
      </c>
      <c r="G2121" s="33" t="str">
        <f>IFERROR(VLOOKUP(E2121,ActiveConsumptiveDiversions!$A$4:$G$3003,7,0),"")</f>
        <v/>
      </c>
    </row>
    <row r="2122" spans="5:7" x14ac:dyDescent="0.25">
      <c r="E2122" s="4">
        <v>2110</v>
      </c>
      <c r="F2122" s="4" t="str">
        <f>IFERROR(VLOOKUP(E2122,ActiveConsumptiveDiversions!$C$4:$G$3002,5,0),"")</f>
        <v/>
      </c>
      <c r="G2122" s="33" t="str">
        <f>IFERROR(VLOOKUP(E2122,ActiveConsumptiveDiversions!$A$4:$G$3003,7,0),"")</f>
        <v/>
      </c>
    </row>
    <row r="2123" spans="5:7" x14ac:dyDescent="0.25">
      <c r="E2123" s="4">
        <v>2111</v>
      </c>
      <c r="F2123" s="4" t="str">
        <f>IFERROR(VLOOKUP(E2123,ActiveConsumptiveDiversions!$C$4:$G$3002,5,0),"")</f>
        <v/>
      </c>
      <c r="G2123" s="33" t="str">
        <f>IFERROR(VLOOKUP(E2123,ActiveConsumptiveDiversions!$A$4:$G$3003,7,0),"")</f>
        <v/>
      </c>
    </row>
    <row r="2124" spans="5:7" x14ac:dyDescent="0.25">
      <c r="E2124" s="4">
        <v>2112</v>
      </c>
      <c r="F2124" s="4" t="str">
        <f>IFERROR(VLOOKUP(E2124,ActiveConsumptiveDiversions!$C$4:$G$3002,5,0),"")</f>
        <v/>
      </c>
      <c r="G2124" s="33" t="str">
        <f>IFERROR(VLOOKUP(E2124,ActiveConsumptiveDiversions!$A$4:$G$3003,7,0),"")</f>
        <v/>
      </c>
    </row>
    <row r="2125" spans="5:7" x14ac:dyDescent="0.25">
      <c r="E2125" s="4">
        <v>2113</v>
      </c>
      <c r="F2125" s="4" t="str">
        <f>IFERROR(VLOOKUP(E2125,ActiveConsumptiveDiversions!$C$4:$G$3002,5,0),"")</f>
        <v/>
      </c>
      <c r="G2125" s="33" t="str">
        <f>IFERROR(VLOOKUP(E2125,ActiveConsumptiveDiversions!$A$4:$G$3003,7,0),"")</f>
        <v/>
      </c>
    </row>
    <row r="2126" spans="5:7" x14ac:dyDescent="0.25">
      <c r="E2126" s="4">
        <v>2114</v>
      </c>
      <c r="F2126" s="4" t="str">
        <f>IFERROR(VLOOKUP(E2126,ActiveConsumptiveDiversions!$C$4:$G$3002,5,0),"")</f>
        <v/>
      </c>
      <c r="G2126" s="33" t="str">
        <f>IFERROR(VLOOKUP(E2126,ActiveConsumptiveDiversions!$A$4:$G$3003,7,0),"")</f>
        <v/>
      </c>
    </row>
    <row r="2127" spans="5:7" x14ac:dyDescent="0.25">
      <c r="E2127" s="4">
        <v>2115</v>
      </c>
      <c r="F2127" s="4" t="str">
        <f>IFERROR(VLOOKUP(E2127,ActiveConsumptiveDiversions!$C$4:$G$3002,5,0),"")</f>
        <v/>
      </c>
      <c r="G2127" s="33" t="str">
        <f>IFERROR(VLOOKUP(E2127,ActiveConsumptiveDiversions!$A$4:$G$3003,7,0),"")</f>
        <v/>
      </c>
    </row>
    <row r="2128" spans="5:7" x14ac:dyDescent="0.25">
      <c r="E2128" s="4">
        <v>2116</v>
      </c>
      <c r="F2128" s="4" t="str">
        <f>IFERROR(VLOOKUP(E2128,ActiveConsumptiveDiversions!$C$4:$G$3002,5,0),"")</f>
        <v/>
      </c>
      <c r="G2128" s="33" t="str">
        <f>IFERROR(VLOOKUP(E2128,ActiveConsumptiveDiversions!$A$4:$G$3003,7,0),"")</f>
        <v/>
      </c>
    </row>
    <row r="2129" spans="5:7" x14ac:dyDescent="0.25">
      <c r="E2129" s="4">
        <v>2117</v>
      </c>
      <c r="F2129" s="4" t="str">
        <f>IFERROR(VLOOKUP(E2129,ActiveConsumptiveDiversions!$C$4:$G$3002,5,0),"")</f>
        <v/>
      </c>
      <c r="G2129" s="33" t="str">
        <f>IFERROR(VLOOKUP(E2129,ActiveConsumptiveDiversions!$A$4:$G$3003,7,0),"")</f>
        <v/>
      </c>
    </row>
    <row r="2130" spans="5:7" x14ac:dyDescent="0.25">
      <c r="E2130" s="4">
        <v>2118</v>
      </c>
      <c r="F2130" s="4" t="str">
        <f>IFERROR(VLOOKUP(E2130,ActiveConsumptiveDiversions!$C$4:$G$3002,5,0),"")</f>
        <v/>
      </c>
      <c r="G2130" s="33" t="str">
        <f>IFERROR(VLOOKUP(E2130,ActiveConsumptiveDiversions!$A$4:$G$3003,7,0),"")</f>
        <v/>
      </c>
    </row>
    <row r="2131" spans="5:7" x14ac:dyDescent="0.25">
      <c r="E2131" s="4">
        <v>2119</v>
      </c>
      <c r="F2131" s="4" t="str">
        <f>IFERROR(VLOOKUP(E2131,ActiveConsumptiveDiversions!$C$4:$G$3002,5,0),"")</f>
        <v/>
      </c>
      <c r="G2131" s="33" t="str">
        <f>IFERROR(VLOOKUP(E2131,ActiveConsumptiveDiversions!$A$4:$G$3003,7,0),"")</f>
        <v/>
      </c>
    </row>
    <row r="2132" spans="5:7" x14ac:dyDescent="0.25">
      <c r="E2132" s="4">
        <v>2120</v>
      </c>
      <c r="F2132" s="4" t="str">
        <f>IFERROR(VLOOKUP(E2132,ActiveConsumptiveDiversions!$C$4:$G$3002,5,0),"")</f>
        <v/>
      </c>
      <c r="G2132" s="33" t="str">
        <f>IFERROR(VLOOKUP(E2132,ActiveConsumptiveDiversions!$A$4:$G$3003,7,0),"")</f>
        <v/>
      </c>
    </row>
    <row r="2133" spans="5:7" x14ac:dyDescent="0.25">
      <c r="E2133" s="4">
        <v>2121</v>
      </c>
      <c r="F2133" s="4" t="str">
        <f>IFERROR(VLOOKUP(E2133,ActiveConsumptiveDiversions!$C$4:$G$3002,5,0),"")</f>
        <v/>
      </c>
      <c r="G2133" s="33" t="str">
        <f>IFERROR(VLOOKUP(E2133,ActiveConsumptiveDiversions!$A$4:$G$3003,7,0),"")</f>
        <v/>
      </c>
    </row>
    <row r="2134" spans="5:7" x14ac:dyDescent="0.25">
      <c r="E2134" s="4">
        <v>2122</v>
      </c>
      <c r="F2134" s="4" t="str">
        <f>IFERROR(VLOOKUP(E2134,ActiveConsumptiveDiversions!$C$4:$G$3002,5,0),"")</f>
        <v/>
      </c>
      <c r="G2134" s="33" t="str">
        <f>IFERROR(VLOOKUP(E2134,ActiveConsumptiveDiversions!$A$4:$G$3003,7,0),"")</f>
        <v/>
      </c>
    </row>
    <row r="2135" spans="5:7" x14ac:dyDescent="0.25">
      <c r="E2135" s="4">
        <v>2123</v>
      </c>
      <c r="F2135" s="4" t="str">
        <f>IFERROR(VLOOKUP(E2135,ActiveConsumptiveDiversions!$C$4:$G$3002,5,0),"")</f>
        <v/>
      </c>
      <c r="G2135" s="33" t="str">
        <f>IFERROR(VLOOKUP(E2135,ActiveConsumptiveDiversions!$A$4:$G$3003,7,0),"")</f>
        <v/>
      </c>
    </row>
    <row r="2136" spans="5:7" x14ac:dyDescent="0.25">
      <c r="E2136" s="4">
        <v>2124</v>
      </c>
      <c r="F2136" s="4" t="str">
        <f>IFERROR(VLOOKUP(E2136,ActiveConsumptiveDiversions!$C$4:$G$3002,5,0),"")</f>
        <v/>
      </c>
      <c r="G2136" s="33" t="str">
        <f>IFERROR(VLOOKUP(E2136,ActiveConsumptiveDiversions!$A$4:$G$3003,7,0),"")</f>
        <v/>
      </c>
    </row>
    <row r="2137" spans="5:7" x14ac:dyDescent="0.25">
      <c r="E2137" s="4">
        <v>2125</v>
      </c>
      <c r="F2137" s="4" t="str">
        <f>IFERROR(VLOOKUP(E2137,ActiveConsumptiveDiversions!$C$4:$G$3002,5,0),"")</f>
        <v/>
      </c>
      <c r="G2137" s="33" t="str">
        <f>IFERROR(VLOOKUP(E2137,ActiveConsumptiveDiversions!$A$4:$G$3003,7,0),"")</f>
        <v/>
      </c>
    </row>
    <row r="2138" spans="5:7" x14ac:dyDescent="0.25">
      <c r="E2138" s="4">
        <v>2126</v>
      </c>
      <c r="F2138" s="4" t="str">
        <f>IFERROR(VLOOKUP(E2138,ActiveConsumptiveDiversions!$C$4:$G$3002,5,0),"")</f>
        <v/>
      </c>
      <c r="G2138" s="33" t="str">
        <f>IFERROR(VLOOKUP(E2138,ActiveConsumptiveDiversions!$A$4:$G$3003,7,0),"")</f>
        <v/>
      </c>
    </row>
    <row r="2139" spans="5:7" x14ac:dyDescent="0.25">
      <c r="E2139" s="4">
        <v>2127</v>
      </c>
      <c r="F2139" s="4" t="str">
        <f>IFERROR(VLOOKUP(E2139,ActiveConsumptiveDiversions!$C$4:$G$3002,5,0),"")</f>
        <v/>
      </c>
      <c r="G2139" s="33" t="str">
        <f>IFERROR(VLOOKUP(E2139,ActiveConsumptiveDiversions!$A$4:$G$3003,7,0),"")</f>
        <v/>
      </c>
    </row>
    <row r="2140" spans="5:7" x14ac:dyDescent="0.25">
      <c r="E2140" s="4">
        <v>2128</v>
      </c>
      <c r="F2140" s="4" t="str">
        <f>IFERROR(VLOOKUP(E2140,ActiveConsumptiveDiversions!$C$4:$G$3002,5,0),"")</f>
        <v/>
      </c>
      <c r="G2140" s="33" t="str">
        <f>IFERROR(VLOOKUP(E2140,ActiveConsumptiveDiversions!$A$4:$G$3003,7,0),"")</f>
        <v/>
      </c>
    </row>
    <row r="2141" spans="5:7" x14ac:dyDescent="0.25">
      <c r="E2141" s="4">
        <v>2129</v>
      </c>
      <c r="F2141" s="4" t="str">
        <f>IFERROR(VLOOKUP(E2141,ActiveConsumptiveDiversions!$C$4:$G$3002,5,0),"")</f>
        <v/>
      </c>
      <c r="G2141" s="33" t="str">
        <f>IFERROR(VLOOKUP(E2141,ActiveConsumptiveDiversions!$A$4:$G$3003,7,0),"")</f>
        <v/>
      </c>
    </row>
    <row r="2142" spans="5:7" x14ac:dyDescent="0.25">
      <c r="E2142" s="4">
        <v>2130</v>
      </c>
      <c r="F2142" s="4" t="str">
        <f>IFERROR(VLOOKUP(E2142,ActiveConsumptiveDiversions!$C$4:$G$3002,5,0),"")</f>
        <v/>
      </c>
      <c r="G2142" s="33" t="str">
        <f>IFERROR(VLOOKUP(E2142,ActiveConsumptiveDiversions!$A$4:$G$3003,7,0),"")</f>
        <v/>
      </c>
    </row>
    <row r="2143" spans="5:7" x14ac:dyDescent="0.25">
      <c r="E2143" s="4">
        <v>2131</v>
      </c>
      <c r="F2143" s="4" t="str">
        <f>IFERROR(VLOOKUP(E2143,ActiveConsumptiveDiversions!$C$4:$G$3002,5,0),"")</f>
        <v/>
      </c>
      <c r="G2143" s="33" t="str">
        <f>IFERROR(VLOOKUP(E2143,ActiveConsumptiveDiversions!$A$4:$G$3003,7,0),"")</f>
        <v/>
      </c>
    </row>
    <row r="2144" spans="5:7" x14ac:dyDescent="0.25">
      <c r="E2144" s="4">
        <v>2132</v>
      </c>
      <c r="F2144" s="4" t="str">
        <f>IFERROR(VLOOKUP(E2144,ActiveConsumptiveDiversions!$C$4:$G$3002,5,0),"")</f>
        <v/>
      </c>
      <c r="G2144" s="33" t="str">
        <f>IFERROR(VLOOKUP(E2144,ActiveConsumptiveDiversions!$A$4:$G$3003,7,0),"")</f>
        <v/>
      </c>
    </row>
    <row r="2145" spans="5:7" x14ac:dyDescent="0.25">
      <c r="E2145" s="4">
        <v>2133</v>
      </c>
      <c r="F2145" s="4" t="str">
        <f>IFERROR(VLOOKUP(E2145,ActiveConsumptiveDiversions!$C$4:$G$3002,5,0),"")</f>
        <v/>
      </c>
      <c r="G2145" s="33" t="str">
        <f>IFERROR(VLOOKUP(E2145,ActiveConsumptiveDiversions!$A$4:$G$3003,7,0),"")</f>
        <v/>
      </c>
    </row>
    <row r="2146" spans="5:7" x14ac:dyDescent="0.25">
      <c r="E2146" s="4">
        <v>2134</v>
      </c>
      <c r="F2146" s="4" t="str">
        <f>IFERROR(VLOOKUP(E2146,ActiveConsumptiveDiversions!$C$4:$G$3002,5,0),"")</f>
        <v/>
      </c>
      <c r="G2146" s="33" t="str">
        <f>IFERROR(VLOOKUP(E2146,ActiveConsumptiveDiversions!$A$4:$G$3003,7,0),"")</f>
        <v/>
      </c>
    </row>
    <row r="2147" spans="5:7" x14ac:dyDescent="0.25">
      <c r="E2147" s="4">
        <v>2135</v>
      </c>
      <c r="F2147" s="4" t="str">
        <f>IFERROR(VLOOKUP(E2147,ActiveConsumptiveDiversions!$C$4:$G$3002,5,0),"")</f>
        <v/>
      </c>
      <c r="G2147" s="33" t="str">
        <f>IFERROR(VLOOKUP(E2147,ActiveConsumptiveDiversions!$A$4:$G$3003,7,0),"")</f>
        <v/>
      </c>
    </row>
    <row r="2148" spans="5:7" x14ac:dyDescent="0.25">
      <c r="E2148" s="4">
        <v>2136</v>
      </c>
      <c r="F2148" s="4" t="str">
        <f>IFERROR(VLOOKUP(E2148,ActiveConsumptiveDiversions!$C$4:$G$3002,5,0),"")</f>
        <v/>
      </c>
      <c r="G2148" s="33" t="str">
        <f>IFERROR(VLOOKUP(E2148,ActiveConsumptiveDiversions!$A$4:$G$3003,7,0),"")</f>
        <v/>
      </c>
    </row>
    <row r="2149" spans="5:7" x14ac:dyDescent="0.25">
      <c r="E2149" s="4">
        <v>2137</v>
      </c>
      <c r="F2149" s="4" t="str">
        <f>IFERROR(VLOOKUP(E2149,ActiveConsumptiveDiversions!$C$4:$G$3002,5,0),"")</f>
        <v/>
      </c>
      <c r="G2149" s="33" t="str">
        <f>IFERROR(VLOOKUP(E2149,ActiveConsumptiveDiversions!$A$4:$G$3003,7,0),"")</f>
        <v/>
      </c>
    </row>
    <row r="2150" spans="5:7" x14ac:dyDescent="0.25">
      <c r="E2150" s="4">
        <v>2138</v>
      </c>
      <c r="F2150" s="4" t="str">
        <f>IFERROR(VLOOKUP(E2150,ActiveConsumptiveDiversions!$C$4:$G$3002,5,0),"")</f>
        <v/>
      </c>
      <c r="G2150" s="33" t="str">
        <f>IFERROR(VLOOKUP(E2150,ActiveConsumptiveDiversions!$A$4:$G$3003,7,0),"")</f>
        <v/>
      </c>
    </row>
    <row r="2151" spans="5:7" x14ac:dyDescent="0.25">
      <c r="E2151" s="4">
        <v>2139</v>
      </c>
      <c r="F2151" s="4" t="str">
        <f>IFERROR(VLOOKUP(E2151,ActiveConsumptiveDiversions!$C$4:$G$3002,5,0),"")</f>
        <v/>
      </c>
      <c r="G2151" s="33" t="str">
        <f>IFERROR(VLOOKUP(E2151,ActiveConsumptiveDiversions!$A$4:$G$3003,7,0),"")</f>
        <v/>
      </c>
    </row>
    <row r="2152" spans="5:7" x14ac:dyDescent="0.25">
      <c r="E2152" s="4">
        <v>2140</v>
      </c>
      <c r="F2152" s="4" t="str">
        <f>IFERROR(VLOOKUP(E2152,ActiveConsumptiveDiversions!$C$4:$G$3002,5,0),"")</f>
        <v/>
      </c>
      <c r="G2152" s="33" t="str">
        <f>IFERROR(VLOOKUP(E2152,ActiveConsumptiveDiversions!$A$4:$G$3003,7,0),"")</f>
        <v/>
      </c>
    </row>
    <row r="2153" spans="5:7" x14ac:dyDescent="0.25">
      <c r="E2153" s="4">
        <v>2141</v>
      </c>
      <c r="F2153" s="4" t="str">
        <f>IFERROR(VLOOKUP(E2153,ActiveConsumptiveDiversions!$C$4:$G$3002,5,0),"")</f>
        <v/>
      </c>
      <c r="G2153" s="33" t="str">
        <f>IFERROR(VLOOKUP(E2153,ActiveConsumptiveDiversions!$A$4:$G$3003,7,0),"")</f>
        <v/>
      </c>
    </row>
    <row r="2154" spans="5:7" x14ac:dyDescent="0.25">
      <c r="E2154" s="4">
        <v>2142</v>
      </c>
      <c r="F2154" s="4" t="str">
        <f>IFERROR(VLOOKUP(E2154,ActiveConsumptiveDiversions!$C$4:$G$3002,5,0),"")</f>
        <v/>
      </c>
      <c r="G2154" s="33" t="str">
        <f>IFERROR(VLOOKUP(E2154,ActiveConsumptiveDiversions!$A$4:$G$3003,7,0),"")</f>
        <v/>
      </c>
    </row>
    <row r="2155" spans="5:7" x14ac:dyDescent="0.25">
      <c r="E2155" s="4">
        <v>2143</v>
      </c>
      <c r="F2155" s="4" t="str">
        <f>IFERROR(VLOOKUP(E2155,ActiveConsumptiveDiversions!$C$4:$G$3002,5,0),"")</f>
        <v/>
      </c>
      <c r="G2155" s="33" t="str">
        <f>IFERROR(VLOOKUP(E2155,ActiveConsumptiveDiversions!$A$4:$G$3003,7,0),"")</f>
        <v/>
      </c>
    </row>
    <row r="2156" spans="5:7" x14ac:dyDescent="0.25">
      <c r="E2156" s="4">
        <v>2144</v>
      </c>
      <c r="F2156" s="4" t="str">
        <f>IFERROR(VLOOKUP(E2156,ActiveConsumptiveDiversions!$C$4:$G$3002,5,0),"")</f>
        <v/>
      </c>
      <c r="G2156" s="33" t="str">
        <f>IFERROR(VLOOKUP(E2156,ActiveConsumptiveDiversions!$A$4:$G$3003,7,0),"")</f>
        <v/>
      </c>
    </row>
    <row r="2157" spans="5:7" x14ac:dyDescent="0.25">
      <c r="E2157" s="4">
        <v>2145</v>
      </c>
      <c r="F2157" s="4" t="str">
        <f>IFERROR(VLOOKUP(E2157,ActiveConsumptiveDiversions!$C$4:$G$3002,5,0),"")</f>
        <v/>
      </c>
      <c r="G2157" s="33" t="str">
        <f>IFERROR(VLOOKUP(E2157,ActiveConsumptiveDiversions!$A$4:$G$3003,7,0),"")</f>
        <v/>
      </c>
    </row>
    <row r="2158" spans="5:7" x14ac:dyDescent="0.25">
      <c r="E2158" s="4">
        <v>2146</v>
      </c>
      <c r="F2158" s="4" t="str">
        <f>IFERROR(VLOOKUP(E2158,ActiveConsumptiveDiversions!$C$4:$G$3002,5,0),"")</f>
        <v/>
      </c>
      <c r="G2158" s="33" t="str">
        <f>IFERROR(VLOOKUP(E2158,ActiveConsumptiveDiversions!$A$4:$G$3003,7,0),"")</f>
        <v/>
      </c>
    </row>
    <row r="2159" spans="5:7" x14ac:dyDescent="0.25">
      <c r="E2159" s="4">
        <v>2147</v>
      </c>
      <c r="F2159" s="4" t="str">
        <f>IFERROR(VLOOKUP(E2159,ActiveConsumptiveDiversions!$C$4:$G$3002,5,0),"")</f>
        <v/>
      </c>
      <c r="G2159" s="33" t="str">
        <f>IFERROR(VLOOKUP(E2159,ActiveConsumptiveDiversions!$A$4:$G$3003,7,0),"")</f>
        <v/>
      </c>
    </row>
    <row r="2160" spans="5:7" x14ac:dyDescent="0.25">
      <c r="E2160" s="4">
        <v>2148</v>
      </c>
      <c r="F2160" s="4" t="str">
        <f>IFERROR(VLOOKUP(E2160,ActiveConsumptiveDiversions!$C$4:$G$3002,5,0),"")</f>
        <v/>
      </c>
      <c r="G2160" s="33" t="str">
        <f>IFERROR(VLOOKUP(E2160,ActiveConsumptiveDiversions!$A$4:$G$3003,7,0),"")</f>
        <v/>
      </c>
    </row>
    <row r="2161" spans="5:7" x14ac:dyDescent="0.25">
      <c r="E2161" s="4">
        <v>2149</v>
      </c>
      <c r="F2161" s="4" t="str">
        <f>IFERROR(VLOOKUP(E2161,ActiveConsumptiveDiversions!$C$4:$G$3002,5,0),"")</f>
        <v/>
      </c>
      <c r="G2161" s="33" t="str">
        <f>IFERROR(VLOOKUP(E2161,ActiveConsumptiveDiversions!$A$4:$G$3003,7,0),"")</f>
        <v/>
      </c>
    </row>
    <row r="2162" spans="5:7" x14ac:dyDescent="0.25">
      <c r="E2162" s="4">
        <v>2150</v>
      </c>
      <c r="F2162" s="4" t="str">
        <f>IFERROR(VLOOKUP(E2162,ActiveConsumptiveDiversions!$C$4:$G$3002,5,0),"")</f>
        <v/>
      </c>
      <c r="G2162" s="33" t="str">
        <f>IFERROR(VLOOKUP(E2162,ActiveConsumptiveDiversions!$A$4:$G$3003,7,0),"")</f>
        <v/>
      </c>
    </row>
    <row r="2163" spans="5:7" x14ac:dyDescent="0.25">
      <c r="E2163" s="4">
        <v>2151</v>
      </c>
      <c r="F2163" s="4" t="str">
        <f>IFERROR(VLOOKUP(E2163,ActiveConsumptiveDiversions!$C$4:$G$3002,5,0),"")</f>
        <v/>
      </c>
      <c r="G2163" s="33" t="str">
        <f>IFERROR(VLOOKUP(E2163,ActiveConsumptiveDiversions!$A$4:$G$3003,7,0),"")</f>
        <v/>
      </c>
    </row>
    <row r="2164" spans="5:7" x14ac:dyDescent="0.25">
      <c r="E2164" s="4">
        <v>2152</v>
      </c>
      <c r="F2164" s="4" t="str">
        <f>IFERROR(VLOOKUP(E2164,ActiveConsumptiveDiversions!$C$4:$G$3002,5,0),"")</f>
        <v/>
      </c>
      <c r="G2164" s="33" t="str">
        <f>IFERROR(VLOOKUP(E2164,ActiveConsumptiveDiversions!$A$4:$G$3003,7,0),"")</f>
        <v/>
      </c>
    </row>
    <row r="2165" spans="5:7" x14ac:dyDescent="0.25">
      <c r="E2165" s="4">
        <v>2153</v>
      </c>
      <c r="F2165" s="4" t="str">
        <f>IFERROR(VLOOKUP(E2165,ActiveConsumptiveDiversions!$C$4:$G$3002,5,0),"")</f>
        <v/>
      </c>
      <c r="G2165" s="33" t="str">
        <f>IFERROR(VLOOKUP(E2165,ActiveConsumptiveDiversions!$A$4:$G$3003,7,0),"")</f>
        <v/>
      </c>
    </row>
    <row r="2166" spans="5:7" x14ac:dyDescent="0.25">
      <c r="E2166" s="4">
        <v>2154</v>
      </c>
      <c r="F2166" s="4" t="str">
        <f>IFERROR(VLOOKUP(E2166,ActiveConsumptiveDiversions!$C$4:$G$3002,5,0),"")</f>
        <v/>
      </c>
      <c r="G2166" s="33" t="str">
        <f>IFERROR(VLOOKUP(E2166,ActiveConsumptiveDiversions!$A$4:$G$3003,7,0),"")</f>
        <v/>
      </c>
    </row>
    <row r="2167" spans="5:7" x14ac:dyDescent="0.25">
      <c r="E2167" s="4">
        <v>2155</v>
      </c>
      <c r="F2167" s="4" t="str">
        <f>IFERROR(VLOOKUP(E2167,ActiveConsumptiveDiversions!$C$4:$G$3002,5,0),"")</f>
        <v/>
      </c>
      <c r="G2167" s="33" t="str">
        <f>IFERROR(VLOOKUP(E2167,ActiveConsumptiveDiversions!$A$4:$G$3003,7,0),"")</f>
        <v/>
      </c>
    </row>
    <row r="2168" spans="5:7" x14ac:dyDescent="0.25">
      <c r="E2168" s="4">
        <v>2156</v>
      </c>
      <c r="F2168" s="4" t="str">
        <f>IFERROR(VLOOKUP(E2168,ActiveConsumptiveDiversions!$C$4:$G$3002,5,0),"")</f>
        <v/>
      </c>
      <c r="G2168" s="33" t="str">
        <f>IFERROR(VLOOKUP(E2168,ActiveConsumptiveDiversions!$A$4:$G$3003,7,0),"")</f>
        <v/>
      </c>
    </row>
    <row r="2169" spans="5:7" x14ac:dyDescent="0.25">
      <c r="E2169" s="4">
        <v>2157</v>
      </c>
      <c r="F2169" s="4" t="str">
        <f>IFERROR(VLOOKUP(E2169,ActiveConsumptiveDiversions!$C$4:$G$3002,5,0),"")</f>
        <v/>
      </c>
      <c r="G2169" s="33" t="str">
        <f>IFERROR(VLOOKUP(E2169,ActiveConsumptiveDiversions!$A$4:$G$3003,7,0),"")</f>
        <v/>
      </c>
    </row>
    <row r="2170" spans="5:7" x14ac:dyDescent="0.25">
      <c r="E2170" s="4">
        <v>2158</v>
      </c>
      <c r="F2170" s="4" t="str">
        <f>IFERROR(VLOOKUP(E2170,ActiveConsumptiveDiversions!$C$4:$G$3002,5,0),"")</f>
        <v/>
      </c>
      <c r="G2170" s="33" t="str">
        <f>IFERROR(VLOOKUP(E2170,ActiveConsumptiveDiversions!$A$4:$G$3003,7,0),"")</f>
        <v/>
      </c>
    </row>
    <row r="2171" spans="5:7" x14ac:dyDescent="0.25">
      <c r="E2171" s="4">
        <v>2159</v>
      </c>
      <c r="F2171" s="4" t="str">
        <f>IFERROR(VLOOKUP(E2171,ActiveConsumptiveDiversions!$C$4:$G$3002,5,0),"")</f>
        <v/>
      </c>
      <c r="G2171" s="33" t="str">
        <f>IFERROR(VLOOKUP(E2171,ActiveConsumptiveDiversions!$A$4:$G$3003,7,0),"")</f>
        <v/>
      </c>
    </row>
    <row r="2172" spans="5:7" x14ac:dyDescent="0.25">
      <c r="E2172" s="4">
        <v>2160</v>
      </c>
      <c r="F2172" s="4" t="str">
        <f>IFERROR(VLOOKUP(E2172,ActiveConsumptiveDiversions!$C$4:$G$3002,5,0),"")</f>
        <v/>
      </c>
      <c r="G2172" s="33" t="str">
        <f>IFERROR(VLOOKUP(E2172,ActiveConsumptiveDiversions!$A$4:$G$3003,7,0),"")</f>
        <v/>
      </c>
    </row>
    <row r="2173" spans="5:7" x14ac:dyDescent="0.25">
      <c r="E2173" s="4">
        <v>2161</v>
      </c>
      <c r="F2173" s="4" t="str">
        <f>IFERROR(VLOOKUP(E2173,ActiveConsumptiveDiversions!$C$4:$G$3002,5,0),"")</f>
        <v/>
      </c>
      <c r="G2173" s="33" t="str">
        <f>IFERROR(VLOOKUP(E2173,ActiveConsumptiveDiversions!$A$4:$G$3003,7,0),"")</f>
        <v/>
      </c>
    </row>
    <row r="2174" spans="5:7" x14ac:dyDescent="0.25">
      <c r="E2174" s="4">
        <v>2162</v>
      </c>
      <c r="F2174" s="4" t="str">
        <f>IFERROR(VLOOKUP(E2174,ActiveConsumptiveDiversions!$C$4:$G$3002,5,0),"")</f>
        <v/>
      </c>
      <c r="G2174" s="33" t="str">
        <f>IFERROR(VLOOKUP(E2174,ActiveConsumptiveDiversions!$A$4:$G$3003,7,0),"")</f>
        <v/>
      </c>
    </row>
    <row r="2175" spans="5:7" x14ac:dyDescent="0.25">
      <c r="E2175" s="4">
        <v>2163</v>
      </c>
      <c r="F2175" s="4" t="str">
        <f>IFERROR(VLOOKUP(E2175,ActiveConsumptiveDiversions!$C$4:$G$3002,5,0),"")</f>
        <v/>
      </c>
      <c r="G2175" s="33" t="str">
        <f>IFERROR(VLOOKUP(E2175,ActiveConsumptiveDiversions!$A$4:$G$3003,7,0),"")</f>
        <v/>
      </c>
    </row>
    <row r="2176" spans="5:7" x14ac:dyDescent="0.25">
      <c r="E2176" s="4">
        <v>2164</v>
      </c>
      <c r="F2176" s="4" t="str">
        <f>IFERROR(VLOOKUP(E2176,ActiveConsumptiveDiversions!$C$4:$G$3002,5,0),"")</f>
        <v/>
      </c>
      <c r="G2176" s="33" t="str">
        <f>IFERROR(VLOOKUP(E2176,ActiveConsumptiveDiversions!$A$4:$G$3003,7,0),"")</f>
        <v/>
      </c>
    </row>
    <row r="2177" spans="5:7" x14ac:dyDescent="0.25">
      <c r="E2177" s="4">
        <v>2165</v>
      </c>
      <c r="F2177" s="4" t="str">
        <f>IFERROR(VLOOKUP(E2177,ActiveConsumptiveDiversions!$C$4:$G$3002,5,0),"")</f>
        <v/>
      </c>
      <c r="G2177" s="33" t="str">
        <f>IFERROR(VLOOKUP(E2177,ActiveConsumptiveDiversions!$A$4:$G$3003,7,0),"")</f>
        <v/>
      </c>
    </row>
    <row r="2178" spans="5:7" x14ac:dyDescent="0.25">
      <c r="E2178" s="4">
        <v>2166</v>
      </c>
      <c r="F2178" s="4" t="str">
        <f>IFERROR(VLOOKUP(E2178,ActiveConsumptiveDiversions!$C$4:$G$3002,5,0),"")</f>
        <v/>
      </c>
      <c r="G2178" s="33" t="str">
        <f>IFERROR(VLOOKUP(E2178,ActiveConsumptiveDiversions!$A$4:$G$3003,7,0),"")</f>
        <v/>
      </c>
    </row>
    <row r="2179" spans="5:7" x14ac:dyDescent="0.25">
      <c r="E2179" s="4">
        <v>2167</v>
      </c>
      <c r="F2179" s="4" t="str">
        <f>IFERROR(VLOOKUP(E2179,ActiveConsumptiveDiversions!$C$4:$G$3002,5,0),"")</f>
        <v/>
      </c>
      <c r="G2179" s="33" t="str">
        <f>IFERROR(VLOOKUP(E2179,ActiveConsumptiveDiversions!$A$4:$G$3003,7,0),"")</f>
        <v/>
      </c>
    </row>
    <row r="2180" spans="5:7" x14ac:dyDescent="0.25">
      <c r="E2180" s="4">
        <v>2168</v>
      </c>
      <c r="F2180" s="4" t="str">
        <f>IFERROR(VLOOKUP(E2180,ActiveConsumptiveDiversions!$C$4:$G$3002,5,0),"")</f>
        <v/>
      </c>
      <c r="G2180" s="33" t="str">
        <f>IFERROR(VLOOKUP(E2180,ActiveConsumptiveDiversions!$A$4:$G$3003,7,0),"")</f>
        <v/>
      </c>
    </row>
    <row r="2181" spans="5:7" x14ac:dyDescent="0.25">
      <c r="E2181" s="4">
        <v>2169</v>
      </c>
      <c r="F2181" s="4" t="str">
        <f>IFERROR(VLOOKUP(E2181,ActiveConsumptiveDiversions!$C$4:$G$3002,5,0),"")</f>
        <v/>
      </c>
      <c r="G2181" s="33" t="str">
        <f>IFERROR(VLOOKUP(E2181,ActiveConsumptiveDiversions!$A$4:$G$3003,7,0),"")</f>
        <v/>
      </c>
    </row>
    <row r="2182" spans="5:7" x14ac:dyDescent="0.25">
      <c r="E2182" s="4">
        <v>2170</v>
      </c>
      <c r="F2182" s="4" t="str">
        <f>IFERROR(VLOOKUP(E2182,ActiveConsumptiveDiversions!$C$4:$G$3002,5,0),"")</f>
        <v/>
      </c>
      <c r="G2182" s="33" t="str">
        <f>IFERROR(VLOOKUP(E2182,ActiveConsumptiveDiversions!$A$4:$G$3003,7,0),"")</f>
        <v/>
      </c>
    </row>
    <row r="2183" spans="5:7" x14ac:dyDescent="0.25">
      <c r="E2183" s="4">
        <v>2171</v>
      </c>
      <c r="F2183" s="4" t="str">
        <f>IFERROR(VLOOKUP(E2183,ActiveConsumptiveDiversions!$C$4:$G$3002,5,0),"")</f>
        <v/>
      </c>
      <c r="G2183" s="33" t="str">
        <f>IFERROR(VLOOKUP(E2183,ActiveConsumptiveDiversions!$A$4:$G$3003,7,0),"")</f>
        <v/>
      </c>
    </row>
    <row r="2184" spans="5:7" x14ac:dyDescent="0.25">
      <c r="E2184" s="4">
        <v>2172</v>
      </c>
      <c r="F2184" s="4" t="str">
        <f>IFERROR(VLOOKUP(E2184,ActiveConsumptiveDiversions!$C$4:$G$3002,5,0),"")</f>
        <v/>
      </c>
      <c r="G2184" s="33" t="str">
        <f>IFERROR(VLOOKUP(E2184,ActiveConsumptiveDiversions!$A$4:$G$3003,7,0),"")</f>
        <v/>
      </c>
    </row>
    <row r="2185" spans="5:7" x14ac:dyDescent="0.25">
      <c r="E2185" s="4">
        <v>2173</v>
      </c>
      <c r="F2185" s="4" t="str">
        <f>IFERROR(VLOOKUP(E2185,ActiveConsumptiveDiversions!$C$4:$G$3002,5,0),"")</f>
        <v/>
      </c>
      <c r="G2185" s="33" t="str">
        <f>IFERROR(VLOOKUP(E2185,ActiveConsumptiveDiversions!$A$4:$G$3003,7,0),"")</f>
        <v/>
      </c>
    </row>
    <row r="2186" spans="5:7" x14ac:dyDescent="0.25">
      <c r="E2186" s="4">
        <v>2174</v>
      </c>
      <c r="F2186" s="4" t="str">
        <f>IFERROR(VLOOKUP(E2186,ActiveConsumptiveDiversions!$C$4:$G$3002,5,0),"")</f>
        <v/>
      </c>
      <c r="G2186" s="33" t="str">
        <f>IFERROR(VLOOKUP(E2186,ActiveConsumptiveDiversions!$A$4:$G$3003,7,0),"")</f>
        <v/>
      </c>
    </row>
    <row r="2187" spans="5:7" x14ac:dyDescent="0.25">
      <c r="E2187" s="4">
        <v>2175</v>
      </c>
      <c r="F2187" s="4" t="str">
        <f>IFERROR(VLOOKUP(E2187,ActiveConsumptiveDiversions!$C$4:$G$3002,5,0),"")</f>
        <v/>
      </c>
      <c r="G2187" s="33" t="str">
        <f>IFERROR(VLOOKUP(E2187,ActiveConsumptiveDiversions!$A$4:$G$3003,7,0),"")</f>
        <v/>
      </c>
    </row>
    <row r="2188" spans="5:7" x14ac:dyDescent="0.25">
      <c r="E2188" s="4">
        <v>2176</v>
      </c>
      <c r="F2188" s="4" t="str">
        <f>IFERROR(VLOOKUP(E2188,ActiveConsumptiveDiversions!$C$4:$G$3002,5,0),"")</f>
        <v/>
      </c>
      <c r="G2188" s="33" t="str">
        <f>IFERROR(VLOOKUP(E2188,ActiveConsumptiveDiversions!$A$4:$G$3003,7,0),"")</f>
        <v/>
      </c>
    </row>
    <row r="2189" spans="5:7" x14ac:dyDescent="0.25">
      <c r="E2189" s="4">
        <v>2177</v>
      </c>
      <c r="F2189" s="4" t="str">
        <f>IFERROR(VLOOKUP(E2189,ActiveConsumptiveDiversions!$C$4:$G$3002,5,0),"")</f>
        <v/>
      </c>
      <c r="G2189" s="33" t="str">
        <f>IFERROR(VLOOKUP(E2189,ActiveConsumptiveDiversions!$A$4:$G$3003,7,0),"")</f>
        <v/>
      </c>
    </row>
    <row r="2190" spans="5:7" x14ac:dyDescent="0.25">
      <c r="E2190" s="4">
        <v>2178</v>
      </c>
      <c r="F2190" s="4" t="str">
        <f>IFERROR(VLOOKUP(E2190,ActiveConsumptiveDiversions!$C$4:$G$3002,5,0),"")</f>
        <v/>
      </c>
      <c r="G2190" s="33" t="str">
        <f>IFERROR(VLOOKUP(E2190,ActiveConsumptiveDiversions!$A$4:$G$3003,7,0),"")</f>
        <v/>
      </c>
    </row>
    <row r="2191" spans="5:7" x14ac:dyDescent="0.25">
      <c r="E2191" s="4">
        <v>2179</v>
      </c>
      <c r="F2191" s="4" t="str">
        <f>IFERROR(VLOOKUP(E2191,ActiveConsumptiveDiversions!$C$4:$G$3002,5,0),"")</f>
        <v/>
      </c>
      <c r="G2191" s="33" t="str">
        <f>IFERROR(VLOOKUP(E2191,ActiveConsumptiveDiversions!$A$4:$G$3003,7,0),"")</f>
        <v/>
      </c>
    </row>
    <row r="2192" spans="5:7" x14ac:dyDescent="0.25">
      <c r="E2192" s="4">
        <v>2180</v>
      </c>
      <c r="F2192" s="4" t="str">
        <f>IFERROR(VLOOKUP(E2192,ActiveConsumptiveDiversions!$C$4:$G$3002,5,0),"")</f>
        <v/>
      </c>
      <c r="G2192" s="33" t="str">
        <f>IFERROR(VLOOKUP(E2192,ActiveConsumptiveDiversions!$A$4:$G$3003,7,0),"")</f>
        <v/>
      </c>
    </row>
    <row r="2193" spans="5:7" x14ac:dyDescent="0.25">
      <c r="E2193" s="4">
        <v>2181</v>
      </c>
      <c r="F2193" s="4" t="str">
        <f>IFERROR(VLOOKUP(E2193,ActiveConsumptiveDiversions!$C$4:$G$3002,5,0),"")</f>
        <v/>
      </c>
      <c r="G2193" s="33" t="str">
        <f>IFERROR(VLOOKUP(E2193,ActiveConsumptiveDiversions!$A$4:$G$3003,7,0),"")</f>
        <v/>
      </c>
    </row>
    <row r="2194" spans="5:7" x14ac:dyDescent="0.25">
      <c r="E2194" s="4">
        <v>2182</v>
      </c>
      <c r="F2194" s="4" t="str">
        <f>IFERROR(VLOOKUP(E2194,ActiveConsumptiveDiversions!$C$4:$G$3002,5,0),"")</f>
        <v/>
      </c>
      <c r="G2194" s="33" t="str">
        <f>IFERROR(VLOOKUP(E2194,ActiveConsumptiveDiversions!$A$4:$G$3003,7,0),"")</f>
        <v/>
      </c>
    </row>
    <row r="2195" spans="5:7" x14ac:dyDescent="0.25">
      <c r="E2195" s="4">
        <v>2183</v>
      </c>
      <c r="F2195" s="4" t="str">
        <f>IFERROR(VLOOKUP(E2195,ActiveConsumptiveDiversions!$C$4:$G$3002,5,0),"")</f>
        <v/>
      </c>
      <c r="G2195" s="33" t="str">
        <f>IFERROR(VLOOKUP(E2195,ActiveConsumptiveDiversions!$A$4:$G$3003,7,0),"")</f>
        <v/>
      </c>
    </row>
    <row r="2196" spans="5:7" x14ac:dyDescent="0.25">
      <c r="E2196" s="4">
        <v>2184</v>
      </c>
      <c r="F2196" s="4" t="str">
        <f>IFERROR(VLOOKUP(E2196,ActiveConsumptiveDiversions!$C$4:$G$3002,5,0),"")</f>
        <v/>
      </c>
      <c r="G2196" s="33" t="str">
        <f>IFERROR(VLOOKUP(E2196,ActiveConsumptiveDiversions!$A$4:$G$3003,7,0),"")</f>
        <v/>
      </c>
    </row>
    <row r="2197" spans="5:7" x14ac:dyDescent="0.25">
      <c r="E2197" s="4">
        <v>2185</v>
      </c>
      <c r="F2197" s="4" t="str">
        <f>IFERROR(VLOOKUP(E2197,ActiveConsumptiveDiversions!$C$4:$G$3002,5,0),"")</f>
        <v/>
      </c>
      <c r="G2197" s="33" t="str">
        <f>IFERROR(VLOOKUP(E2197,ActiveConsumptiveDiversions!$A$4:$G$3003,7,0),"")</f>
        <v/>
      </c>
    </row>
    <row r="2198" spans="5:7" x14ac:dyDescent="0.25">
      <c r="E2198" s="4">
        <v>2186</v>
      </c>
      <c r="F2198" s="4" t="str">
        <f>IFERROR(VLOOKUP(E2198,ActiveConsumptiveDiversions!$C$4:$G$3002,5,0),"")</f>
        <v/>
      </c>
      <c r="G2198" s="33" t="str">
        <f>IFERROR(VLOOKUP(E2198,ActiveConsumptiveDiversions!$A$4:$G$3003,7,0),"")</f>
        <v/>
      </c>
    </row>
    <row r="2199" spans="5:7" x14ac:dyDescent="0.25">
      <c r="E2199" s="4">
        <v>2187</v>
      </c>
      <c r="F2199" s="4" t="str">
        <f>IFERROR(VLOOKUP(E2199,ActiveConsumptiveDiversions!$C$4:$G$3002,5,0),"")</f>
        <v/>
      </c>
      <c r="G2199" s="33" t="str">
        <f>IFERROR(VLOOKUP(E2199,ActiveConsumptiveDiversions!$A$4:$G$3003,7,0),"")</f>
        <v/>
      </c>
    </row>
    <row r="2200" spans="5:7" x14ac:dyDescent="0.25">
      <c r="E2200" s="4">
        <v>2188</v>
      </c>
      <c r="F2200" s="4" t="str">
        <f>IFERROR(VLOOKUP(E2200,ActiveConsumptiveDiversions!$C$4:$G$3002,5,0),"")</f>
        <v/>
      </c>
      <c r="G2200" s="33" t="str">
        <f>IFERROR(VLOOKUP(E2200,ActiveConsumptiveDiversions!$A$4:$G$3003,7,0),"")</f>
        <v/>
      </c>
    </row>
    <row r="2201" spans="5:7" x14ac:dyDescent="0.25">
      <c r="E2201" s="4">
        <v>2189</v>
      </c>
      <c r="F2201" s="4" t="str">
        <f>IFERROR(VLOOKUP(E2201,ActiveConsumptiveDiversions!$C$4:$G$3002,5,0),"")</f>
        <v/>
      </c>
      <c r="G2201" s="33" t="str">
        <f>IFERROR(VLOOKUP(E2201,ActiveConsumptiveDiversions!$A$4:$G$3003,7,0),"")</f>
        <v/>
      </c>
    </row>
    <row r="2202" spans="5:7" x14ac:dyDescent="0.25">
      <c r="E2202" s="4">
        <v>2190</v>
      </c>
      <c r="F2202" s="4" t="str">
        <f>IFERROR(VLOOKUP(E2202,ActiveConsumptiveDiversions!$C$4:$G$3002,5,0),"")</f>
        <v/>
      </c>
      <c r="G2202" s="33" t="str">
        <f>IFERROR(VLOOKUP(E2202,ActiveConsumptiveDiversions!$A$4:$G$3003,7,0),"")</f>
        <v/>
      </c>
    </row>
    <row r="2203" spans="5:7" x14ac:dyDescent="0.25">
      <c r="E2203" s="4">
        <v>2191</v>
      </c>
      <c r="F2203" s="4" t="str">
        <f>IFERROR(VLOOKUP(E2203,ActiveConsumptiveDiversions!$C$4:$G$3002,5,0),"")</f>
        <v/>
      </c>
      <c r="G2203" s="33" t="str">
        <f>IFERROR(VLOOKUP(E2203,ActiveConsumptiveDiversions!$A$4:$G$3003,7,0),"")</f>
        <v/>
      </c>
    </row>
    <row r="2204" spans="5:7" x14ac:dyDescent="0.25">
      <c r="E2204" s="4">
        <v>2192</v>
      </c>
      <c r="F2204" s="4" t="str">
        <f>IFERROR(VLOOKUP(E2204,ActiveConsumptiveDiversions!$C$4:$G$3002,5,0),"")</f>
        <v/>
      </c>
      <c r="G2204" s="33" t="str">
        <f>IFERROR(VLOOKUP(E2204,ActiveConsumptiveDiversions!$A$4:$G$3003,7,0),"")</f>
        <v/>
      </c>
    </row>
    <row r="2205" spans="5:7" x14ac:dyDescent="0.25">
      <c r="E2205" s="4">
        <v>2193</v>
      </c>
      <c r="F2205" s="4" t="str">
        <f>IFERROR(VLOOKUP(E2205,ActiveConsumptiveDiversions!$C$4:$G$3002,5,0),"")</f>
        <v/>
      </c>
      <c r="G2205" s="33" t="str">
        <f>IFERROR(VLOOKUP(E2205,ActiveConsumptiveDiversions!$A$4:$G$3003,7,0),"")</f>
        <v/>
      </c>
    </row>
    <row r="2206" spans="5:7" x14ac:dyDescent="0.25">
      <c r="E2206" s="4">
        <v>2194</v>
      </c>
      <c r="F2206" s="4" t="str">
        <f>IFERROR(VLOOKUP(E2206,ActiveConsumptiveDiversions!$C$4:$G$3002,5,0),"")</f>
        <v/>
      </c>
      <c r="G2206" s="33" t="str">
        <f>IFERROR(VLOOKUP(E2206,ActiveConsumptiveDiversions!$A$4:$G$3003,7,0),"")</f>
        <v/>
      </c>
    </row>
    <row r="2207" spans="5:7" x14ac:dyDescent="0.25">
      <c r="E2207" s="4">
        <v>2195</v>
      </c>
      <c r="F2207" s="4" t="str">
        <f>IFERROR(VLOOKUP(E2207,ActiveConsumptiveDiversions!$C$4:$G$3002,5,0),"")</f>
        <v/>
      </c>
      <c r="G2207" s="33" t="str">
        <f>IFERROR(VLOOKUP(E2207,ActiveConsumptiveDiversions!$A$4:$G$3003,7,0),"")</f>
        <v/>
      </c>
    </row>
    <row r="2208" spans="5:7" x14ac:dyDescent="0.25">
      <c r="E2208" s="4">
        <v>2196</v>
      </c>
      <c r="F2208" s="4" t="str">
        <f>IFERROR(VLOOKUP(E2208,ActiveConsumptiveDiversions!$C$4:$G$3002,5,0),"")</f>
        <v/>
      </c>
      <c r="G2208" s="33" t="str">
        <f>IFERROR(VLOOKUP(E2208,ActiveConsumptiveDiversions!$A$4:$G$3003,7,0),"")</f>
        <v/>
      </c>
    </row>
    <row r="2209" spans="5:7" x14ac:dyDescent="0.25">
      <c r="E2209" s="4">
        <v>2197</v>
      </c>
      <c r="F2209" s="4" t="str">
        <f>IFERROR(VLOOKUP(E2209,ActiveConsumptiveDiversions!$C$4:$G$3002,5,0),"")</f>
        <v/>
      </c>
      <c r="G2209" s="33" t="str">
        <f>IFERROR(VLOOKUP(E2209,ActiveConsumptiveDiversions!$A$4:$G$3003,7,0),"")</f>
        <v/>
      </c>
    </row>
    <row r="2210" spans="5:7" x14ac:dyDescent="0.25">
      <c r="E2210" s="4">
        <v>2198</v>
      </c>
      <c r="F2210" s="4" t="str">
        <f>IFERROR(VLOOKUP(E2210,ActiveConsumptiveDiversions!$C$4:$G$3002,5,0),"")</f>
        <v/>
      </c>
      <c r="G2210" s="33" t="str">
        <f>IFERROR(VLOOKUP(E2210,ActiveConsumptiveDiversions!$A$4:$G$3003,7,0),"")</f>
        <v/>
      </c>
    </row>
    <row r="2211" spans="5:7" x14ac:dyDescent="0.25">
      <c r="E2211" s="4">
        <v>2199</v>
      </c>
      <c r="F2211" s="4" t="str">
        <f>IFERROR(VLOOKUP(E2211,ActiveConsumptiveDiversions!$C$4:$G$3002,5,0),"")</f>
        <v/>
      </c>
      <c r="G2211" s="33" t="str">
        <f>IFERROR(VLOOKUP(E2211,ActiveConsumptiveDiversions!$A$4:$G$3003,7,0),"")</f>
        <v/>
      </c>
    </row>
    <row r="2212" spans="5:7" x14ac:dyDescent="0.25">
      <c r="E2212" s="4">
        <v>2200</v>
      </c>
      <c r="F2212" s="4" t="str">
        <f>IFERROR(VLOOKUP(E2212,ActiveConsumptiveDiversions!$C$4:$G$3002,5,0),"")</f>
        <v/>
      </c>
      <c r="G2212" s="33" t="str">
        <f>IFERROR(VLOOKUP(E2212,ActiveConsumptiveDiversions!$A$4:$G$3003,7,0),"")</f>
        <v/>
      </c>
    </row>
    <row r="2213" spans="5:7" x14ac:dyDescent="0.25">
      <c r="E2213" s="4">
        <v>2201</v>
      </c>
      <c r="F2213" s="4" t="str">
        <f>IFERROR(VLOOKUP(E2213,ActiveConsumptiveDiversions!$C$4:$G$3002,5,0),"")</f>
        <v/>
      </c>
      <c r="G2213" s="33" t="str">
        <f>IFERROR(VLOOKUP(E2213,ActiveConsumptiveDiversions!$A$4:$G$3003,7,0),"")</f>
        <v/>
      </c>
    </row>
    <row r="2214" spans="5:7" x14ac:dyDescent="0.25">
      <c r="E2214" s="4">
        <v>2202</v>
      </c>
      <c r="F2214" s="4" t="str">
        <f>IFERROR(VLOOKUP(E2214,ActiveConsumptiveDiversions!$C$4:$G$3002,5,0),"")</f>
        <v/>
      </c>
      <c r="G2214" s="33" t="str">
        <f>IFERROR(VLOOKUP(E2214,ActiveConsumptiveDiversions!$A$4:$G$3003,7,0),"")</f>
        <v/>
      </c>
    </row>
    <row r="2215" spans="5:7" x14ac:dyDescent="0.25">
      <c r="E2215" s="4">
        <v>2203</v>
      </c>
      <c r="F2215" s="4" t="str">
        <f>IFERROR(VLOOKUP(E2215,ActiveConsumptiveDiversions!$C$4:$G$3002,5,0),"")</f>
        <v/>
      </c>
      <c r="G2215" s="33" t="str">
        <f>IFERROR(VLOOKUP(E2215,ActiveConsumptiveDiversions!$A$4:$G$3003,7,0),"")</f>
        <v/>
      </c>
    </row>
    <row r="2216" spans="5:7" x14ac:dyDescent="0.25">
      <c r="E2216" s="4">
        <v>2204</v>
      </c>
      <c r="F2216" s="4" t="str">
        <f>IFERROR(VLOOKUP(E2216,ActiveConsumptiveDiversions!$C$4:$G$3002,5,0),"")</f>
        <v/>
      </c>
      <c r="G2216" s="33" t="str">
        <f>IFERROR(VLOOKUP(E2216,ActiveConsumptiveDiversions!$A$4:$G$3003,7,0),"")</f>
        <v/>
      </c>
    </row>
    <row r="2217" spans="5:7" x14ac:dyDescent="0.25">
      <c r="E2217" s="4">
        <v>2205</v>
      </c>
      <c r="F2217" s="4" t="str">
        <f>IFERROR(VLOOKUP(E2217,ActiveConsumptiveDiversions!$C$4:$G$3002,5,0),"")</f>
        <v/>
      </c>
      <c r="G2217" s="33" t="str">
        <f>IFERROR(VLOOKUP(E2217,ActiveConsumptiveDiversions!$A$4:$G$3003,7,0),"")</f>
        <v/>
      </c>
    </row>
    <row r="2218" spans="5:7" x14ac:dyDescent="0.25">
      <c r="E2218" s="4">
        <v>2206</v>
      </c>
      <c r="F2218" s="4" t="str">
        <f>IFERROR(VLOOKUP(E2218,ActiveConsumptiveDiversions!$C$4:$G$3002,5,0),"")</f>
        <v/>
      </c>
      <c r="G2218" s="33" t="str">
        <f>IFERROR(VLOOKUP(E2218,ActiveConsumptiveDiversions!$A$4:$G$3003,7,0),"")</f>
        <v/>
      </c>
    </row>
    <row r="2219" spans="5:7" x14ac:dyDescent="0.25">
      <c r="E2219" s="4">
        <v>2207</v>
      </c>
      <c r="F2219" s="4" t="str">
        <f>IFERROR(VLOOKUP(E2219,ActiveConsumptiveDiversions!$C$4:$G$3002,5,0),"")</f>
        <v/>
      </c>
      <c r="G2219" s="33" t="str">
        <f>IFERROR(VLOOKUP(E2219,ActiveConsumptiveDiversions!$A$4:$G$3003,7,0),"")</f>
        <v/>
      </c>
    </row>
    <row r="2220" spans="5:7" x14ac:dyDescent="0.25">
      <c r="E2220" s="4">
        <v>2208</v>
      </c>
      <c r="F2220" s="4" t="str">
        <f>IFERROR(VLOOKUP(E2220,ActiveConsumptiveDiversions!$C$4:$G$3002,5,0),"")</f>
        <v/>
      </c>
      <c r="G2220" s="33" t="str">
        <f>IFERROR(VLOOKUP(E2220,ActiveConsumptiveDiversions!$A$4:$G$3003,7,0),"")</f>
        <v/>
      </c>
    </row>
    <row r="2221" spans="5:7" x14ac:dyDescent="0.25">
      <c r="E2221" s="4">
        <v>2209</v>
      </c>
      <c r="F2221" s="4" t="str">
        <f>IFERROR(VLOOKUP(E2221,ActiveConsumptiveDiversions!$C$4:$G$3002,5,0),"")</f>
        <v/>
      </c>
      <c r="G2221" s="33" t="str">
        <f>IFERROR(VLOOKUP(E2221,ActiveConsumptiveDiversions!$A$4:$G$3003,7,0),"")</f>
        <v/>
      </c>
    </row>
    <row r="2222" spans="5:7" x14ac:dyDescent="0.25">
      <c r="E2222" s="4">
        <v>2210</v>
      </c>
      <c r="F2222" s="4" t="str">
        <f>IFERROR(VLOOKUP(E2222,ActiveConsumptiveDiversions!$C$4:$G$3002,5,0),"")</f>
        <v/>
      </c>
      <c r="G2222" s="33" t="str">
        <f>IFERROR(VLOOKUP(E2222,ActiveConsumptiveDiversions!$A$4:$G$3003,7,0),"")</f>
        <v/>
      </c>
    </row>
    <row r="2223" spans="5:7" x14ac:dyDescent="0.25">
      <c r="E2223" s="4">
        <v>2211</v>
      </c>
      <c r="F2223" s="4" t="str">
        <f>IFERROR(VLOOKUP(E2223,ActiveConsumptiveDiversions!$C$4:$G$3002,5,0),"")</f>
        <v/>
      </c>
      <c r="G2223" s="33" t="str">
        <f>IFERROR(VLOOKUP(E2223,ActiveConsumptiveDiversions!$A$4:$G$3003,7,0),"")</f>
        <v/>
      </c>
    </row>
    <row r="2224" spans="5:7" x14ac:dyDescent="0.25">
      <c r="E2224" s="4">
        <v>2212</v>
      </c>
      <c r="F2224" s="4" t="str">
        <f>IFERROR(VLOOKUP(E2224,ActiveConsumptiveDiversions!$C$4:$G$3002,5,0),"")</f>
        <v/>
      </c>
      <c r="G2224" s="33" t="str">
        <f>IFERROR(VLOOKUP(E2224,ActiveConsumptiveDiversions!$A$4:$G$3003,7,0),"")</f>
        <v/>
      </c>
    </row>
    <row r="2225" spans="5:7" x14ac:dyDescent="0.25">
      <c r="E2225" s="4">
        <v>2213</v>
      </c>
      <c r="F2225" s="4" t="str">
        <f>IFERROR(VLOOKUP(E2225,ActiveConsumptiveDiversions!$C$4:$G$3002,5,0),"")</f>
        <v/>
      </c>
      <c r="G2225" s="33" t="str">
        <f>IFERROR(VLOOKUP(E2225,ActiveConsumptiveDiversions!$A$4:$G$3003,7,0),"")</f>
        <v/>
      </c>
    </row>
    <row r="2226" spans="5:7" x14ac:dyDescent="0.25">
      <c r="E2226" s="4">
        <v>2214</v>
      </c>
      <c r="F2226" s="4" t="str">
        <f>IFERROR(VLOOKUP(E2226,ActiveConsumptiveDiversions!$C$4:$G$3002,5,0),"")</f>
        <v/>
      </c>
      <c r="G2226" s="33" t="str">
        <f>IFERROR(VLOOKUP(E2226,ActiveConsumptiveDiversions!$A$4:$G$3003,7,0),"")</f>
        <v/>
      </c>
    </row>
    <row r="2227" spans="5:7" x14ac:dyDescent="0.25">
      <c r="E2227" s="4">
        <v>2215</v>
      </c>
      <c r="F2227" s="4" t="str">
        <f>IFERROR(VLOOKUP(E2227,ActiveConsumptiveDiversions!$C$4:$G$3002,5,0),"")</f>
        <v/>
      </c>
      <c r="G2227" s="33" t="str">
        <f>IFERROR(VLOOKUP(E2227,ActiveConsumptiveDiversions!$A$4:$G$3003,7,0),"")</f>
        <v/>
      </c>
    </row>
    <row r="2228" spans="5:7" x14ac:dyDescent="0.25">
      <c r="E2228" s="4">
        <v>2216</v>
      </c>
      <c r="F2228" s="4" t="str">
        <f>IFERROR(VLOOKUP(E2228,ActiveConsumptiveDiversions!$C$4:$G$3002,5,0),"")</f>
        <v/>
      </c>
      <c r="G2228" s="33" t="str">
        <f>IFERROR(VLOOKUP(E2228,ActiveConsumptiveDiversions!$A$4:$G$3003,7,0),"")</f>
        <v/>
      </c>
    </row>
    <row r="2229" spans="5:7" x14ac:dyDescent="0.25">
      <c r="E2229" s="4">
        <v>2217</v>
      </c>
      <c r="F2229" s="4" t="str">
        <f>IFERROR(VLOOKUP(E2229,ActiveConsumptiveDiversions!$C$4:$G$3002,5,0),"")</f>
        <v/>
      </c>
      <c r="G2229" s="33" t="str">
        <f>IFERROR(VLOOKUP(E2229,ActiveConsumptiveDiversions!$A$4:$G$3003,7,0),"")</f>
        <v/>
      </c>
    </row>
    <row r="2230" spans="5:7" x14ac:dyDescent="0.25">
      <c r="E2230" s="4">
        <v>2218</v>
      </c>
      <c r="F2230" s="4" t="str">
        <f>IFERROR(VLOOKUP(E2230,ActiveConsumptiveDiversions!$C$4:$G$3002,5,0),"")</f>
        <v/>
      </c>
      <c r="G2230" s="33" t="str">
        <f>IFERROR(VLOOKUP(E2230,ActiveConsumptiveDiversions!$A$4:$G$3003,7,0),"")</f>
        <v/>
      </c>
    </row>
    <row r="2231" spans="5:7" x14ac:dyDescent="0.25">
      <c r="E2231" s="4">
        <v>2219</v>
      </c>
      <c r="F2231" s="4" t="str">
        <f>IFERROR(VLOOKUP(E2231,ActiveConsumptiveDiversions!$C$4:$G$3002,5,0),"")</f>
        <v/>
      </c>
      <c r="G2231" s="33" t="str">
        <f>IFERROR(VLOOKUP(E2231,ActiveConsumptiveDiversions!$A$4:$G$3003,7,0),"")</f>
        <v/>
      </c>
    </row>
    <row r="2232" spans="5:7" x14ac:dyDescent="0.25">
      <c r="E2232" s="4">
        <v>2220</v>
      </c>
      <c r="F2232" s="4" t="str">
        <f>IFERROR(VLOOKUP(E2232,ActiveConsumptiveDiversions!$C$4:$G$3002,5,0),"")</f>
        <v/>
      </c>
      <c r="G2232" s="33" t="str">
        <f>IFERROR(VLOOKUP(E2232,ActiveConsumptiveDiversions!$A$4:$G$3003,7,0),"")</f>
        <v/>
      </c>
    </row>
    <row r="2233" spans="5:7" x14ac:dyDescent="0.25">
      <c r="E2233" s="4">
        <v>2221</v>
      </c>
      <c r="F2233" s="4" t="str">
        <f>IFERROR(VLOOKUP(E2233,ActiveConsumptiveDiversions!$C$4:$G$3002,5,0),"")</f>
        <v/>
      </c>
      <c r="G2233" s="33" t="str">
        <f>IFERROR(VLOOKUP(E2233,ActiveConsumptiveDiversions!$A$4:$G$3003,7,0),"")</f>
        <v/>
      </c>
    </row>
    <row r="2234" spans="5:7" x14ac:dyDescent="0.25">
      <c r="E2234" s="4">
        <v>2222</v>
      </c>
      <c r="F2234" s="4" t="str">
        <f>IFERROR(VLOOKUP(E2234,ActiveConsumptiveDiversions!$C$4:$G$3002,5,0),"")</f>
        <v/>
      </c>
      <c r="G2234" s="33" t="str">
        <f>IFERROR(VLOOKUP(E2234,ActiveConsumptiveDiversions!$A$4:$G$3003,7,0),"")</f>
        <v/>
      </c>
    </row>
    <row r="2235" spans="5:7" x14ac:dyDescent="0.25">
      <c r="E2235" s="4">
        <v>2223</v>
      </c>
      <c r="F2235" s="4" t="str">
        <f>IFERROR(VLOOKUP(E2235,ActiveConsumptiveDiversions!$C$4:$G$3002,5,0),"")</f>
        <v/>
      </c>
      <c r="G2235" s="33" t="str">
        <f>IFERROR(VLOOKUP(E2235,ActiveConsumptiveDiversions!$A$4:$G$3003,7,0),"")</f>
        <v/>
      </c>
    </row>
    <row r="2236" spans="5:7" x14ac:dyDescent="0.25">
      <c r="E2236" s="4">
        <v>2224</v>
      </c>
      <c r="F2236" s="4" t="str">
        <f>IFERROR(VLOOKUP(E2236,ActiveConsumptiveDiversions!$C$4:$G$3002,5,0),"")</f>
        <v/>
      </c>
      <c r="G2236" s="33" t="str">
        <f>IFERROR(VLOOKUP(E2236,ActiveConsumptiveDiversions!$A$4:$G$3003,7,0),"")</f>
        <v/>
      </c>
    </row>
    <row r="2237" spans="5:7" x14ac:dyDescent="0.25">
      <c r="E2237" s="4">
        <v>2225</v>
      </c>
      <c r="F2237" s="4" t="str">
        <f>IFERROR(VLOOKUP(E2237,ActiveConsumptiveDiversions!$C$4:$G$3002,5,0),"")</f>
        <v/>
      </c>
      <c r="G2237" s="33" t="str">
        <f>IFERROR(VLOOKUP(E2237,ActiveConsumptiveDiversions!$A$4:$G$3003,7,0),"")</f>
        <v/>
      </c>
    </row>
    <row r="2238" spans="5:7" x14ac:dyDescent="0.25">
      <c r="E2238" s="4">
        <v>2226</v>
      </c>
      <c r="F2238" s="4" t="str">
        <f>IFERROR(VLOOKUP(E2238,ActiveConsumptiveDiversions!$C$4:$G$3002,5,0),"")</f>
        <v/>
      </c>
      <c r="G2238" s="33" t="str">
        <f>IFERROR(VLOOKUP(E2238,ActiveConsumptiveDiversions!$A$4:$G$3003,7,0),"")</f>
        <v/>
      </c>
    </row>
    <row r="2239" spans="5:7" x14ac:dyDescent="0.25">
      <c r="E2239" s="4">
        <v>2227</v>
      </c>
      <c r="F2239" s="4" t="str">
        <f>IFERROR(VLOOKUP(E2239,ActiveConsumptiveDiversions!$C$4:$G$3002,5,0),"")</f>
        <v/>
      </c>
      <c r="G2239" s="33" t="str">
        <f>IFERROR(VLOOKUP(E2239,ActiveConsumptiveDiversions!$A$4:$G$3003,7,0),"")</f>
        <v/>
      </c>
    </row>
    <row r="2240" spans="5:7" x14ac:dyDescent="0.25">
      <c r="E2240" s="4">
        <v>2228</v>
      </c>
      <c r="F2240" s="4" t="str">
        <f>IFERROR(VLOOKUP(E2240,ActiveConsumptiveDiversions!$C$4:$G$3002,5,0),"")</f>
        <v/>
      </c>
      <c r="G2240" s="33" t="str">
        <f>IFERROR(VLOOKUP(E2240,ActiveConsumptiveDiversions!$A$4:$G$3003,7,0),"")</f>
        <v/>
      </c>
    </row>
    <row r="2241" spans="5:7" x14ac:dyDescent="0.25">
      <c r="E2241" s="4">
        <v>2229</v>
      </c>
      <c r="F2241" s="4" t="str">
        <f>IFERROR(VLOOKUP(E2241,ActiveConsumptiveDiversions!$C$4:$G$3002,5,0),"")</f>
        <v/>
      </c>
      <c r="G2241" s="33" t="str">
        <f>IFERROR(VLOOKUP(E2241,ActiveConsumptiveDiversions!$A$4:$G$3003,7,0),"")</f>
        <v/>
      </c>
    </row>
    <row r="2242" spans="5:7" x14ac:dyDescent="0.25">
      <c r="E2242" s="4">
        <v>2230</v>
      </c>
      <c r="F2242" s="4" t="str">
        <f>IFERROR(VLOOKUP(E2242,ActiveConsumptiveDiversions!$C$4:$G$3002,5,0),"")</f>
        <v/>
      </c>
      <c r="G2242" s="33" t="str">
        <f>IFERROR(VLOOKUP(E2242,ActiveConsumptiveDiversions!$A$4:$G$3003,7,0),"")</f>
        <v/>
      </c>
    </row>
    <row r="2243" spans="5:7" x14ac:dyDescent="0.25">
      <c r="E2243" s="4">
        <v>2231</v>
      </c>
      <c r="F2243" s="4" t="str">
        <f>IFERROR(VLOOKUP(E2243,ActiveConsumptiveDiversions!$C$4:$G$3002,5,0),"")</f>
        <v/>
      </c>
      <c r="G2243" s="33" t="str">
        <f>IFERROR(VLOOKUP(E2243,ActiveConsumptiveDiversions!$A$4:$G$3003,7,0),"")</f>
        <v/>
      </c>
    </row>
    <row r="2244" spans="5:7" x14ac:dyDescent="0.25">
      <c r="E2244" s="4">
        <v>2232</v>
      </c>
      <c r="F2244" s="4" t="str">
        <f>IFERROR(VLOOKUP(E2244,ActiveConsumptiveDiversions!$C$4:$G$3002,5,0),"")</f>
        <v/>
      </c>
      <c r="G2244" s="33" t="str">
        <f>IFERROR(VLOOKUP(E2244,ActiveConsumptiveDiversions!$A$4:$G$3003,7,0),"")</f>
        <v/>
      </c>
    </row>
    <row r="2245" spans="5:7" x14ac:dyDescent="0.25">
      <c r="E2245" s="4">
        <v>2233</v>
      </c>
      <c r="F2245" s="4" t="str">
        <f>IFERROR(VLOOKUP(E2245,ActiveConsumptiveDiversions!$C$4:$G$3002,5,0),"")</f>
        <v/>
      </c>
      <c r="G2245" s="33" t="str">
        <f>IFERROR(VLOOKUP(E2245,ActiveConsumptiveDiversions!$A$4:$G$3003,7,0),"")</f>
        <v/>
      </c>
    </row>
    <row r="2246" spans="5:7" x14ac:dyDescent="0.25">
      <c r="E2246" s="4">
        <v>2234</v>
      </c>
      <c r="F2246" s="4" t="str">
        <f>IFERROR(VLOOKUP(E2246,ActiveConsumptiveDiversions!$C$4:$G$3002,5,0),"")</f>
        <v/>
      </c>
      <c r="G2246" s="33" t="str">
        <f>IFERROR(VLOOKUP(E2246,ActiveConsumptiveDiversions!$A$4:$G$3003,7,0),"")</f>
        <v/>
      </c>
    </row>
    <row r="2247" spans="5:7" x14ac:dyDescent="0.25">
      <c r="E2247" s="4">
        <v>2235</v>
      </c>
      <c r="F2247" s="4" t="str">
        <f>IFERROR(VLOOKUP(E2247,ActiveConsumptiveDiversions!$C$4:$G$3002,5,0),"")</f>
        <v/>
      </c>
      <c r="G2247" s="33" t="str">
        <f>IFERROR(VLOOKUP(E2247,ActiveConsumptiveDiversions!$A$4:$G$3003,7,0),"")</f>
        <v/>
      </c>
    </row>
    <row r="2248" spans="5:7" x14ac:dyDescent="0.25">
      <c r="E2248" s="4">
        <v>2236</v>
      </c>
      <c r="F2248" s="4" t="str">
        <f>IFERROR(VLOOKUP(E2248,ActiveConsumptiveDiversions!$C$4:$G$3002,5,0),"")</f>
        <v/>
      </c>
      <c r="G2248" s="33" t="str">
        <f>IFERROR(VLOOKUP(E2248,ActiveConsumptiveDiversions!$A$4:$G$3003,7,0),"")</f>
        <v/>
      </c>
    </row>
    <row r="2249" spans="5:7" x14ac:dyDescent="0.25">
      <c r="E2249" s="4">
        <v>2237</v>
      </c>
      <c r="F2249" s="4" t="str">
        <f>IFERROR(VLOOKUP(E2249,ActiveConsumptiveDiversions!$C$4:$G$3002,5,0),"")</f>
        <v/>
      </c>
      <c r="G2249" s="33" t="str">
        <f>IFERROR(VLOOKUP(E2249,ActiveConsumptiveDiversions!$A$4:$G$3003,7,0),"")</f>
        <v/>
      </c>
    </row>
    <row r="2250" spans="5:7" x14ac:dyDescent="0.25">
      <c r="E2250" s="4">
        <v>2238</v>
      </c>
      <c r="F2250" s="4" t="str">
        <f>IFERROR(VLOOKUP(E2250,ActiveConsumptiveDiversions!$C$4:$G$3002,5,0),"")</f>
        <v/>
      </c>
      <c r="G2250" s="33" t="str">
        <f>IFERROR(VLOOKUP(E2250,ActiveConsumptiveDiversions!$A$4:$G$3003,7,0),"")</f>
        <v/>
      </c>
    </row>
    <row r="2251" spans="5:7" x14ac:dyDescent="0.25">
      <c r="E2251" s="4">
        <v>2239</v>
      </c>
      <c r="F2251" s="4" t="str">
        <f>IFERROR(VLOOKUP(E2251,ActiveConsumptiveDiversions!$C$4:$G$3002,5,0),"")</f>
        <v/>
      </c>
      <c r="G2251" s="33" t="str">
        <f>IFERROR(VLOOKUP(E2251,ActiveConsumptiveDiversions!$A$4:$G$3003,7,0),"")</f>
        <v/>
      </c>
    </row>
    <row r="2252" spans="5:7" x14ac:dyDescent="0.25">
      <c r="E2252" s="4">
        <v>2240</v>
      </c>
      <c r="F2252" s="4" t="str">
        <f>IFERROR(VLOOKUP(E2252,ActiveConsumptiveDiversions!$C$4:$G$3002,5,0),"")</f>
        <v/>
      </c>
      <c r="G2252" s="33" t="str">
        <f>IFERROR(VLOOKUP(E2252,ActiveConsumptiveDiversions!$A$4:$G$3003,7,0),"")</f>
        <v/>
      </c>
    </row>
    <row r="2253" spans="5:7" x14ac:dyDescent="0.25">
      <c r="E2253" s="4">
        <v>2241</v>
      </c>
      <c r="F2253" s="4" t="str">
        <f>IFERROR(VLOOKUP(E2253,ActiveConsumptiveDiversions!$C$4:$G$3002,5,0),"")</f>
        <v/>
      </c>
      <c r="G2253" s="33" t="str">
        <f>IFERROR(VLOOKUP(E2253,ActiveConsumptiveDiversions!$A$4:$G$3003,7,0),"")</f>
        <v/>
      </c>
    </row>
    <row r="2254" spans="5:7" x14ac:dyDescent="0.25">
      <c r="E2254" s="4">
        <v>2242</v>
      </c>
      <c r="F2254" s="4" t="str">
        <f>IFERROR(VLOOKUP(E2254,ActiveConsumptiveDiversions!$C$4:$G$3002,5,0),"")</f>
        <v/>
      </c>
      <c r="G2254" s="33" t="str">
        <f>IFERROR(VLOOKUP(E2254,ActiveConsumptiveDiversions!$A$4:$G$3003,7,0),"")</f>
        <v/>
      </c>
    </row>
    <row r="2255" spans="5:7" x14ac:dyDescent="0.25">
      <c r="E2255" s="4">
        <v>2243</v>
      </c>
      <c r="F2255" s="4" t="str">
        <f>IFERROR(VLOOKUP(E2255,ActiveConsumptiveDiversions!$C$4:$G$3002,5,0),"")</f>
        <v/>
      </c>
      <c r="G2255" s="33" t="str">
        <f>IFERROR(VLOOKUP(E2255,ActiveConsumptiveDiversions!$A$4:$G$3003,7,0),"")</f>
        <v/>
      </c>
    </row>
    <row r="2256" spans="5:7" x14ac:dyDescent="0.25">
      <c r="E2256" s="4">
        <v>2244</v>
      </c>
      <c r="F2256" s="4" t="str">
        <f>IFERROR(VLOOKUP(E2256,ActiveConsumptiveDiversions!$C$4:$G$3002,5,0),"")</f>
        <v/>
      </c>
      <c r="G2256" s="33" t="str">
        <f>IFERROR(VLOOKUP(E2256,ActiveConsumptiveDiversions!$A$4:$G$3003,7,0),"")</f>
        <v/>
      </c>
    </row>
    <row r="2257" spans="5:7" x14ac:dyDescent="0.25">
      <c r="E2257" s="4">
        <v>2245</v>
      </c>
      <c r="F2257" s="4" t="str">
        <f>IFERROR(VLOOKUP(E2257,ActiveConsumptiveDiversions!$C$4:$G$3002,5,0),"")</f>
        <v/>
      </c>
      <c r="G2257" s="33" t="str">
        <f>IFERROR(VLOOKUP(E2257,ActiveConsumptiveDiversions!$A$4:$G$3003,7,0),"")</f>
        <v/>
      </c>
    </row>
    <row r="2258" spans="5:7" x14ac:dyDescent="0.25">
      <c r="E2258" s="4">
        <v>2246</v>
      </c>
      <c r="F2258" s="4" t="str">
        <f>IFERROR(VLOOKUP(E2258,ActiveConsumptiveDiversions!$C$4:$G$3002,5,0),"")</f>
        <v/>
      </c>
      <c r="G2258" s="33" t="str">
        <f>IFERROR(VLOOKUP(E2258,ActiveConsumptiveDiversions!$A$4:$G$3003,7,0),"")</f>
        <v/>
      </c>
    </row>
    <row r="2259" spans="5:7" x14ac:dyDescent="0.25">
      <c r="E2259" s="4">
        <v>2247</v>
      </c>
      <c r="F2259" s="4" t="str">
        <f>IFERROR(VLOOKUP(E2259,ActiveConsumptiveDiversions!$C$4:$G$3002,5,0),"")</f>
        <v/>
      </c>
      <c r="G2259" s="33" t="str">
        <f>IFERROR(VLOOKUP(E2259,ActiveConsumptiveDiversions!$A$4:$G$3003,7,0),"")</f>
        <v/>
      </c>
    </row>
    <row r="2260" spans="5:7" x14ac:dyDescent="0.25">
      <c r="E2260" s="4">
        <v>2248</v>
      </c>
      <c r="F2260" s="4" t="str">
        <f>IFERROR(VLOOKUP(E2260,ActiveConsumptiveDiversions!$C$4:$G$3002,5,0),"")</f>
        <v/>
      </c>
      <c r="G2260" s="33" t="str">
        <f>IFERROR(VLOOKUP(E2260,ActiveConsumptiveDiversions!$A$4:$G$3003,7,0),"")</f>
        <v/>
      </c>
    </row>
    <row r="2261" spans="5:7" x14ac:dyDescent="0.25">
      <c r="E2261" s="4">
        <v>2249</v>
      </c>
      <c r="F2261" s="4" t="str">
        <f>IFERROR(VLOOKUP(E2261,ActiveConsumptiveDiversions!$C$4:$G$3002,5,0),"")</f>
        <v/>
      </c>
      <c r="G2261" s="33" t="str">
        <f>IFERROR(VLOOKUP(E2261,ActiveConsumptiveDiversions!$A$4:$G$3003,7,0),"")</f>
        <v/>
      </c>
    </row>
    <row r="2262" spans="5:7" x14ac:dyDescent="0.25">
      <c r="E2262" s="4">
        <v>2250</v>
      </c>
      <c r="F2262" s="4" t="str">
        <f>IFERROR(VLOOKUP(E2262,ActiveConsumptiveDiversions!$C$4:$G$3002,5,0),"")</f>
        <v/>
      </c>
      <c r="G2262" s="33" t="str">
        <f>IFERROR(VLOOKUP(E2262,ActiveConsumptiveDiversions!$A$4:$G$3003,7,0),"")</f>
        <v/>
      </c>
    </row>
    <row r="2263" spans="5:7" x14ac:dyDescent="0.25">
      <c r="E2263" s="4">
        <v>2251</v>
      </c>
      <c r="F2263" s="4" t="str">
        <f>IFERROR(VLOOKUP(E2263,ActiveConsumptiveDiversions!$C$4:$G$3002,5,0),"")</f>
        <v/>
      </c>
      <c r="G2263" s="33" t="str">
        <f>IFERROR(VLOOKUP(E2263,ActiveConsumptiveDiversions!$A$4:$G$3003,7,0),"")</f>
        <v/>
      </c>
    </row>
    <row r="2264" spans="5:7" x14ac:dyDescent="0.25">
      <c r="E2264" s="4">
        <v>2252</v>
      </c>
      <c r="F2264" s="4" t="str">
        <f>IFERROR(VLOOKUP(E2264,ActiveConsumptiveDiversions!$C$4:$G$3002,5,0),"")</f>
        <v/>
      </c>
      <c r="G2264" s="33" t="str">
        <f>IFERROR(VLOOKUP(E2264,ActiveConsumptiveDiversions!$A$4:$G$3003,7,0),"")</f>
        <v/>
      </c>
    </row>
    <row r="2265" spans="5:7" x14ac:dyDescent="0.25">
      <c r="E2265" s="4">
        <v>2253</v>
      </c>
      <c r="F2265" s="4" t="str">
        <f>IFERROR(VLOOKUP(E2265,ActiveConsumptiveDiversions!$C$4:$G$3002,5,0),"")</f>
        <v/>
      </c>
      <c r="G2265" s="33" t="str">
        <f>IFERROR(VLOOKUP(E2265,ActiveConsumptiveDiversions!$A$4:$G$3003,7,0),"")</f>
        <v/>
      </c>
    </row>
    <row r="2266" spans="5:7" x14ac:dyDescent="0.25">
      <c r="E2266" s="4">
        <v>2254</v>
      </c>
      <c r="F2266" s="4" t="str">
        <f>IFERROR(VLOOKUP(E2266,ActiveConsumptiveDiversions!$C$4:$G$3002,5,0),"")</f>
        <v/>
      </c>
      <c r="G2266" s="33" t="str">
        <f>IFERROR(VLOOKUP(E2266,ActiveConsumptiveDiversions!$A$4:$G$3003,7,0),"")</f>
        <v/>
      </c>
    </row>
    <row r="2267" spans="5:7" x14ac:dyDescent="0.25">
      <c r="E2267" s="4">
        <v>2255</v>
      </c>
      <c r="F2267" s="4" t="str">
        <f>IFERROR(VLOOKUP(E2267,ActiveConsumptiveDiversions!$C$4:$G$3002,5,0),"")</f>
        <v/>
      </c>
      <c r="G2267" s="33" t="str">
        <f>IFERROR(VLOOKUP(E2267,ActiveConsumptiveDiversions!$A$4:$G$3003,7,0),"")</f>
        <v/>
      </c>
    </row>
    <row r="2268" spans="5:7" x14ac:dyDescent="0.25">
      <c r="E2268" s="4">
        <v>2256</v>
      </c>
      <c r="F2268" s="4" t="str">
        <f>IFERROR(VLOOKUP(E2268,ActiveConsumptiveDiversions!$C$4:$G$3002,5,0),"")</f>
        <v/>
      </c>
      <c r="G2268" s="33" t="str">
        <f>IFERROR(VLOOKUP(E2268,ActiveConsumptiveDiversions!$A$4:$G$3003,7,0),"")</f>
        <v/>
      </c>
    </row>
    <row r="2269" spans="5:7" x14ac:dyDescent="0.25">
      <c r="E2269" s="4">
        <v>2257</v>
      </c>
      <c r="F2269" s="4" t="str">
        <f>IFERROR(VLOOKUP(E2269,ActiveConsumptiveDiversions!$C$4:$G$3002,5,0),"")</f>
        <v/>
      </c>
      <c r="G2269" s="33" t="str">
        <f>IFERROR(VLOOKUP(E2269,ActiveConsumptiveDiversions!$A$4:$G$3003,7,0),"")</f>
        <v/>
      </c>
    </row>
    <row r="2270" spans="5:7" x14ac:dyDescent="0.25">
      <c r="E2270" s="4">
        <v>2258</v>
      </c>
      <c r="F2270" s="4" t="str">
        <f>IFERROR(VLOOKUP(E2270,ActiveConsumptiveDiversions!$C$4:$G$3002,5,0),"")</f>
        <v/>
      </c>
      <c r="G2270" s="33" t="str">
        <f>IFERROR(VLOOKUP(E2270,ActiveConsumptiveDiversions!$A$4:$G$3003,7,0),"")</f>
        <v/>
      </c>
    </row>
    <row r="2271" spans="5:7" x14ac:dyDescent="0.25">
      <c r="E2271" s="4">
        <v>2259</v>
      </c>
      <c r="F2271" s="4" t="str">
        <f>IFERROR(VLOOKUP(E2271,ActiveConsumptiveDiversions!$C$4:$G$3002,5,0),"")</f>
        <v/>
      </c>
      <c r="G2271" s="33" t="str">
        <f>IFERROR(VLOOKUP(E2271,ActiveConsumptiveDiversions!$A$4:$G$3003,7,0),"")</f>
        <v/>
      </c>
    </row>
    <row r="2272" spans="5:7" x14ac:dyDescent="0.25">
      <c r="E2272" s="4">
        <v>2260</v>
      </c>
      <c r="F2272" s="4" t="str">
        <f>IFERROR(VLOOKUP(E2272,ActiveConsumptiveDiversions!$C$4:$G$3002,5,0),"")</f>
        <v/>
      </c>
      <c r="G2272" s="33" t="str">
        <f>IFERROR(VLOOKUP(E2272,ActiveConsumptiveDiversions!$A$4:$G$3003,7,0),"")</f>
        <v/>
      </c>
    </row>
    <row r="2273" spans="5:7" x14ac:dyDescent="0.25">
      <c r="E2273" s="4">
        <v>2261</v>
      </c>
      <c r="F2273" s="4" t="str">
        <f>IFERROR(VLOOKUP(E2273,ActiveConsumptiveDiversions!$C$4:$G$3002,5,0),"")</f>
        <v/>
      </c>
      <c r="G2273" s="33" t="str">
        <f>IFERROR(VLOOKUP(E2273,ActiveConsumptiveDiversions!$A$4:$G$3003,7,0),"")</f>
        <v/>
      </c>
    </row>
    <row r="2274" spans="5:7" x14ac:dyDescent="0.25">
      <c r="E2274" s="4">
        <v>2262</v>
      </c>
      <c r="F2274" s="4" t="str">
        <f>IFERROR(VLOOKUP(E2274,ActiveConsumptiveDiversions!$C$4:$G$3002,5,0),"")</f>
        <v/>
      </c>
      <c r="G2274" s="33" t="str">
        <f>IFERROR(VLOOKUP(E2274,ActiveConsumptiveDiversions!$A$4:$G$3003,7,0),"")</f>
        <v/>
      </c>
    </row>
    <row r="2275" spans="5:7" x14ac:dyDescent="0.25">
      <c r="E2275" s="4">
        <v>2263</v>
      </c>
      <c r="F2275" s="4" t="str">
        <f>IFERROR(VLOOKUP(E2275,ActiveConsumptiveDiversions!$C$4:$G$3002,5,0),"")</f>
        <v/>
      </c>
      <c r="G2275" s="33" t="str">
        <f>IFERROR(VLOOKUP(E2275,ActiveConsumptiveDiversions!$A$4:$G$3003,7,0),"")</f>
        <v/>
      </c>
    </row>
    <row r="2276" spans="5:7" x14ac:dyDescent="0.25">
      <c r="E2276" s="4">
        <v>2264</v>
      </c>
      <c r="F2276" s="4" t="str">
        <f>IFERROR(VLOOKUP(E2276,ActiveConsumptiveDiversions!$C$4:$G$3002,5,0),"")</f>
        <v/>
      </c>
      <c r="G2276" s="33" t="str">
        <f>IFERROR(VLOOKUP(E2276,ActiveConsumptiveDiversions!$A$4:$G$3003,7,0),"")</f>
        <v/>
      </c>
    </row>
    <row r="2277" spans="5:7" x14ac:dyDescent="0.25">
      <c r="E2277" s="4">
        <v>2265</v>
      </c>
      <c r="F2277" s="4" t="str">
        <f>IFERROR(VLOOKUP(E2277,ActiveConsumptiveDiversions!$C$4:$G$3002,5,0),"")</f>
        <v/>
      </c>
      <c r="G2277" s="33" t="str">
        <f>IFERROR(VLOOKUP(E2277,ActiveConsumptiveDiversions!$A$4:$G$3003,7,0),"")</f>
        <v/>
      </c>
    </row>
    <row r="2278" spans="5:7" x14ac:dyDescent="0.25">
      <c r="E2278" s="4">
        <v>2266</v>
      </c>
      <c r="F2278" s="4" t="str">
        <f>IFERROR(VLOOKUP(E2278,ActiveConsumptiveDiversions!$C$4:$G$3002,5,0),"")</f>
        <v/>
      </c>
      <c r="G2278" s="33" t="str">
        <f>IFERROR(VLOOKUP(E2278,ActiveConsumptiveDiversions!$A$4:$G$3003,7,0),"")</f>
        <v/>
      </c>
    </row>
    <row r="2279" spans="5:7" x14ac:dyDescent="0.25">
      <c r="E2279" s="4">
        <v>2267</v>
      </c>
      <c r="F2279" s="4" t="str">
        <f>IFERROR(VLOOKUP(E2279,ActiveConsumptiveDiversions!$C$4:$G$3002,5,0),"")</f>
        <v/>
      </c>
      <c r="G2279" s="33" t="str">
        <f>IFERROR(VLOOKUP(E2279,ActiveConsumptiveDiversions!$A$4:$G$3003,7,0),"")</f>
        <v/>
      </c>
    </row>
    <row r="2280" spans="5:7" x14ac:dyDescent="0.25">
      <c r="E2280" s="4">
        <v>2268</v>
      </c>
      <c r="F2280" s="4" t="str">
        <f>IFERROR(VLOOKUP(E2280,ActiveConsumptiveDiversions!$C$4:$G$3002,5,0),"")</f>
        <v/>
      </c>
      <c r="G2280" s="33" t="str">
        <f>IFERROR(VLOOKUP(E2280,ActiveConsumptiveDiversions!$A$4:$G$3003,7,0),"")</f>
        <v/>
      </c>
    </row>
    <row r="2281" spans="5:7" x14ac:dyDescent="0.25">
      <c r="E2281" s="4">
        <v>2269</v>
      </c>
      <c r="F2281" s="4" t="str">
        <f>IFERROR(VLOOKUP(E2281,ActiveConsumptiveDiversions!$C$4:$G$3002,5,0),"")</f>
        <v/>
      </c>
      <c r="G2281" s="33" t="str">
        <f>IFERROR(VLOOKUP(E2281,ActiveConsumptiveDiversions!$A$4:$G$3003,7,0),"")</f>
        <v/>
      </c>
    </row>
    <row r="2282" spans="5:7" x14ac:dyDescent="0.25">
      <c r="E2282" s="4">
        <v>2270</v>
      </c>
      <c r="F2282" s="4" t="str">
        <f>IFERROR(VLOOKUP(E2282,ActiveConsumptiveDiversions!$C$4:$G$3002,5,0),"")</f>
        <v/>
      </c>
      <c r="G2282" s="33" t="str">
        <f>IFERROR(VLOOKUP(E2282,ActiveConsumptiveDiversions!$A$4:$G$3003,7,0),"")</f>
        <v/>
      </c>
    </row>
    <row r="2283" spans="5:7" x14ac:dyDescent="0.25">
      <c r="E2283" s="4">
        <v>2271</v>
      </c>
      <c r="F2283" s="4" t="str">
        <f>IFERROR(VLOOKUP(E2283,ActiveConsumptiveDiversions!$C$4:$G$3002,5,0),"")</f>
        <v/>
      </c>
      <c r="G2283" s="33" t="str">
        <f>IFERROR(VLOOKUP(E2283,ActiveConsumptiveDiversions!$A$4:$G$3003,7,0),"")</f>
        <v/>
      </c>
    </row>
    <row r="2284" spans="5:7" x14ac:dyDescent="0.25">
      <c r="E2284" s="4">
        <v>2272</v>
      </c>
      <c r="F2284" s="4" t="str">
        <f>IFERROR(VLOOKUP(E2284,ActiveConsumptiveDiversions!$C$4:$G$3002,5,0),"")</f>
        <v/>
      </c>
      <c r="G2284" s="33" t="str">
        <f>IFERROR(VLOOKUP(E2284,ActiveConsumptiveDiversions!$A$4:$G$3003,7,0),"")</f>
        <v/>
      </c>
    </row>
    <row r="2285" spans="5:7" x14ac:dyDescent="0.25">
      <c r="E2285" s="4">
        <v>2273</v>
      </c>
      <c r="F2285" s="4" t="str">
        <f>IFERROR(VLOOKUP(E2285,ActiveConsumptiveDiversions!$C$4:$G$3002,5,0),"")</f>
        <v/>
      </c>
      <c r="G2285" s="33" t="str">
        <f>IFERROR(VLOOKUP(E2285,ActiveConsumptiveDiversions!$A$4:$G$3003,7,0),"")</f>
        <v/>
      </c>
    </row>
    <row r="2286" spans="5:7" x14ac:dyDescent="0.25">
      <c r="E2286" s="4">
        <v>2274</v>
      </c>
      <c r="F2286" s="4" t="str">
        <f>IFERROR(VLOOKUP(E2286,ActiveConsumptiveDiversions!$C$4:$G$3002,5,0),"")</f>
        <v/>
      </c>
      <c r="G2286" s="33" t="str">
        <f>IFERROR(VLOOKUP(E2286,ActiveConsumptiveDiversions!$A$4:$G$3003,7,0),"")</f>
        <v/>
      </c>
    </row>
    <row r="2287" spans="5:7" x14ac:dyDescent="0.25">
      <c r="E2287" s="4">
        <v>2275</v>
      </c>
      <c r="F2287" s="4" t="str">
        <f>IFERROR(VLOOKUP(E2287,ActiveConsumptiveDiversions!$C$4:$G$3002,5,0),"")</f>
        <v/>
      </c>
      <c r="G2287" s="33" t="str">
        <f>IFERROR(VLOOKUP(E2287,ActiveConsumptiveDiversions!$A$4:$G$3003,7,0),"")</f>
        <v/>
      </c>
    </row>
    <row r="2288" spans="5:7" x14ac:dyDescent="0.25">
      <c r="E2288" s="4">
        <v>2276</v>
      </c>
      <c r="F2288" s="4" t="str">
        <f>IFERROR(VLOOKUP(E2288,ActiveConsumptiveDiversions!$C$4:$G$3002,5,0),"")</f>
        <v/>
      </c>
      <c r="G2288" s="33" t="str">
        <f>IFERROR(VLOOKUP(E2288,ActiveConsumptiveDiversions!$A$4:$G$3003,7,0),"")</f>
        <v/>
      </c>
    </row>
    <row r="2289" spans="5:7" x14ac:dyDescent="0.25">
      <c r="E2289" s="4">
        <v>2277</v>
      </c>
      <c r="F2289" s="4" t="str">
        <f>IFERROR(VLOOKUP(E2289,ActiveConsumptiveDiversions!$C$4:$G$3002,5,0),"")</f>
        <v/>
      </c>
      <c r="G2289" s="33" t="str">
        <f>IFERROR(VLOOKUP(E2289,ActiveConsumptiveDiversions!$A$4:$G$3003,7,0),"")</f>
        <v/>
      </c>
    </row>
    <row r="2290" spans="5:7" x14ac:dyDescent="0.25">
      <c r="E2290" s="4">
        <v>2278</v>
      </c>
      <c r="F2290" s="4" t="str">
        <f>IFERROR(VLOOKUP(E2290,ActiveConsumptiveDiversions!$C$4:$G$3002,5,0),"")</f>
        <v/>
      </c>
      <c r="G2290" s="33" t="str">
        <f>IFERROR(VLOOKUP(E2290,ActiveConsumptiveDiversions!$A$4:$G$3003,7,0),"")</f>
        <v/>
      </c>
    </row>
    <row r="2291" spans="5:7" x14ac:dyDescent="0.25">
      <c r="E2291" s="4">
        <v>2279</v>
      </c>
      <c r="F2291" s="4" t="str">
        <f>IFERROR(VLOOKUP(E2291,ActiveConsumptiveDiversions!$C$4:$G$3002,5,0),"")</f>
        <v/>
      </c>
      <c r="G2291" s="33" t="str">
        <f>IFERROR(VLOOKUP(E2291,ActiveConsumptiveDiversions!$A$4:$G$3003,7,0),"")</f>
        <v/>
      </c>
    </row>
    <row r="2292" spans="5:7" x14ac:dyDescent="0.25">
      <c r="E2292" s="4">
        <v>2280</v>
      </c>
      <c r="F2292" s="4" t="str">
        <f>IFERROR(VLOOKUP(E2292,ActiveConsumptiveDiversions!$C$4:$G$3002,5,0),"")</f>
        <v/>
      </c>
      <c r="G2292" s="33" t="str">
        <f>IFERROR(VLOOKUP(E2292,ActiveConsumptiveDiversions!$A$4:$G$3003,7,0),"")</f>
        <v/>
      </c>
    </row>
    <row r="2293" spans="5:7" x14ac:dyDescent="0.25">
      <c r="E2293" s="4">
        <v>2281</v>
      </c>
      <c r="F2293" s="4" t="str">
        <f>IFERROR(VLOOKUP(E2293,ActiveConsumptiveDiversions!$C$4:$G$3002,5,0),"")</f>
        <v/>
      </c>
      <c r="G2293" s="33" t="str">
        <f>IFERROR(VLOOKUP(E2293,ActiveConsumptiveDiversions!$A$4:$G$3003,7,0),"")</f>
        <v/>
      </c>
    </row>
    <row r="2294" spans="5:7" x14ac:dyDescent="0.25">
      <c r="E2294" s="4">
        <v>2282</v>
      </c>
      <c r="F2294" s="4" t="str">
        <f>IFERROR(VLOOKUP(E2294,ActiveConsumptiveDiversions!$C$4:$G$3002,5,0),"")</f>
        <v/>
      </c>
      <c r="G2294" s="33" t="str">
        <f>IFERROR(VLOOKUP(E2294,ActiveConsumptiveDiversions!$A$4:$G$3003,7,0),"")</f>
        <v/>
      </c>
    </row>
    <row r="2295" spans="5:7" x14ac:dyDescent="0.25">
      <c r="E2295" s="4">
        <v>2283</v>
      </c>
      <c r="F2295" s="4" t="str">
        <f>IFERROR(VLOOKUP(E2295,ActiveConsumptiveDiversions!$C$4:$G$3002,5,0),"")</f>
        <v/>
      </c>
      <c r="G2295" s="33" t="str">
        <f>IFERROR(VLOOKUP(E2295,ActiveConsumptiveDiversions!$A$4:$G$3003,7,0),"")</f>
        <v/>
      </c>
    </row>
    <row r="2296" spans="5:7" x14ac:dyDescent="0.25">
      <c r="E2296" s="4">
        <v>2284</v>
      </c>
      <c r="F2296" s="4" t="str">
        <f>IFERROR(VLOOKUP(E2296,ActiveConsumptiveDiversions!$C$4:$G$3002,5,0),"")</f>
        <v/>
      </c>
      <c r="G2296" s="33" t="str">
        <f>IFERROR(VLOOKUP(E2296,ActiveConsumptiveDiversions!$A$4:$G$3003,7,0),"")</f>
        <v/>
      </c>
    </row>
    <row r="2297" spans="5:7" x14ac:dyDescent="0.25">
      <c r="E2297" s="4">
        <v>2285</v>
      </c>
      <c r="F2297" s="4" t="str">
        <f>IFERROR(VLOOKUP(E2297,ActiveConsumptiveDiversions!$C$4:$G$3002,5,0),"")</f>
        <v/>
      </c>
      <c r="G2297" s="33" t="str">
        <f>IFERROR(VLOOKUP(E2297,ActiveConsumptiveDiversions!$A$4:$G$3003,7,0),"")</f>
        <v/>
      </c>
    </row>
    <row r="2298" spans="5:7" x14ac:dyDescent="0.25">
      <c r="E2298" s="4">
        <v>2286</v>
      </c>
      <c r="F2298" s="4" t="str">
        <f>IFERROR(VLOOKUP(E2298,ActiveConsumptiveDiversions!$C$4:$G$3002,5,0),"")</f>
        <v/>
      </c>
      <c r="G2298" s="33" t="str">
        <f>IFERROR(VLOOKUP(E2298,ActiveConsumptiveDiversions!$A$4:$G$3003,7,0),"")</f>
        <v/>
      </c>
    </row>
    <row r="2299" spans="5:7" x14ac:dyDescent="0.25">
      <c r="E2299" s="4">
        <v>2287</v>
      </c>
      <c r="F2299" s="4" t="str">
        <f>IFERROR(VLOOKUP(E2299,ActiveConsumptiveDiversions!$C$4:$G$3002,5,0),"")</f>
        <v/>
      </c>
      <c r="G2299" s="33" t="str">
        <f>IFERROR(VLOOKUP(E2299,ActiveConsumptiveDiversions!$A$4:$G$3003,7,0),"")</f>
        <v/>
      </c>
    </row>
    <row r="2300" spans="5:7" x14ac:dyDescent="0.25">
      <c r="E2300" s="4">
        <v>2288</v>
      </c>
      <c r="F2300" s="4" t="str">
        <f>IFERROR(VLOOKUP(E2300,ActiveConsumptiveDiversions!$C$4:$G$3002,5,0),"")</f>
        <v/>
      </c>
      <c r="G2300" s="33" t="str">
        <f>IFERROR(VLOOKUP(E2300,ActiveConsumptiveDiversions!$A$4:$G$3003,7,0),"")</f>
        <v/>
      </c>
    </row>
    <row r="2301" spans="5:7" x14ac:dyDescent="0.25">
      <c r="E2301" s="4">
        <v>2289</v>
      </c>
      <c r="F2301" s="4" t="str">
        <f>IFERROR(VLOOKUP(E2301,ActiveConsumptiveDiversions!$C$4:$G$3002,5,0),"")</f>
        <v/>
      </c>
      <c r="G2301" s="33" t="str">
        <f>IFERROR(VLOOKUP(E2301,ActiveConsumptiveDiversions!$A$4:$G$3003,7,0),"")</f>
        <v/>
      </c>
    </row>
    <row r="2302" spans="5:7" x14ac:dyDescent="0.25">
      <c r="E2302" s="4">
        <v>2290</v>
      </c>
      <c r="F2302" s="4" t="str">
        <f>IFERROR(VLOOKUP(E2302,ActiveConsumptiveDiversions!$C$4:$G$3002,5,0),"")</f>
        <v/>
      </c>
      <c r="G2302" s="33" t="str">
        <f>IFERROR(VLOOKUP(E2302,ActiveConsumptiveDiversions!$A$4:$G$3003,7,0),"")</f>
        <v/>
      </c>
    </row>
    <row r="2303" spans="5:7" x14ac:dyDescent="0.25">
      <c r="E2303" s="4">
        <v>2291</v>
      </c>
      <c r="F2303" s="4" t="str">
        <f>IFERROR(VLOOKUP(E2303,ActiveConsumptiveDiversions!$C$4:$G$3002,5,0),"")</f>
        <v/>
      </c>
      <c r="G2303" s="33" t="str">
        <f>IFERROR(VLOOKUP(E2303,ActiveConsumptiveDiversions!$A$4:$G$3003,7,0),"")</f>
        <v/>
      </c>
    </row>
    <row r="2304" spans="5:7" x14ac:dyDescent="0.25">
      <c r="E2304" s="4">
        <v>2292</v>
      </c>
      <c r="F2304" s="4" t="str">
        <f>IFERROR(VLOOKUP(E2304,ActiveConsumptiveDiversions!$C$4:$G$3002,5,0),"")</f>
        <v/>
      </c>
      <c r="G2304" s="33" t="str">
        <f>IFERROR(VLOOKUP(E2304,ActiveConsumptiveDiversions!$A$4:$G$3003,7,0),"")</f>
        <v/>
      </c>
    </row>
    <row r="2305" spans="5:7" x14ac:dyDescent="0.25">
      <c r="E2305" s="4">
        <v>2293</v>
      </c>
      <c r="F2305" s="4" t="str">
        <f>IFERROR(VLOOKUP(E2305,ActiveConsumptiveDiversions!$C$4:$G$3002,5,0),"")</f>
        <v/>
      </c>
      <c r="G2305" s="33" t="str">
        <f>IFERROR(VLOOKUP(E2305,ActiveConsumptiveDiversions!$A$4:$G$3003,7,0),"")</f>
        <v/>
      </c>
    </row>
    <row r="2306" spans="5:7" x14ac:dyDescent="0.25">
      <c r="E2306" s="4">
        <v>2294</v>
      </c>
      <c r="F2306" s="4" t="str">
        <f>IFERROR(VLOOKUP(E2306,ActiveConsumptiveDiversions!$C$4:$G$3002,5,0),"")</f>
        <v/>
      </c>
      <c r="G2306" s="33" t="str">
        <f>IFERROR(VLOOKUP(E2306,ActiveConsumptiveDiversions!$A$4:$G$3003,7,0),"")</f>
        <v/>
      </c>
    </row>
    <row r="2307" spans="5:7" x14ac:dyDescent="0.25">
      <c r="E2307" s="4">
        <v>2295</v>
      </c>
      <c r="F2307" s="4" t="str">
        <f>IFERROR(VLOOKUP(E2307,ActiveConsumptiveDiversions!$C$4:$G$3002,5,0),"")</f>
        <v/>
      </c>
      <c r="G2307" s="33" t="str">
        <f>IFERROR(VLOOKUP(E2307,ActiveConsumptiveDiversions!$A$4:$G$3003,7,0),"")</f>
        <v/>
      </c>
    </row>
    <row r="2308" spans="5:7" x14ac:dyDescent="0.25">
      <c r="E2308" s="4">
        <v>2296</v>
      </c>
      <c r="F2308" s="4" t="str">
        <f>IFERROR(VLOOKUP(E2308,ActiveConsumptiveDiversions!$C$4:$G$3002,5,0),"")</f>
        <v/>
      </c>
      <c r="G2308" s="33" t="str">
        <f>IFERROR(VLOOKUP(E2308,ActiveConsumptiveDiversions!$A$4:$G$3003,7,0),"")</f>
        <v/>
      </c>
    </row>
    <row r="2309" spans="5:7" x14ac:dyDescent="0.25">
      <c r="E2309" s="4">
        <v>2297</v>
      </c>
      <c r="F2309" s="4" t="str">
        <f>IFERROR(VLOOKUP(E2309,ActiveConsumptiveDiversions!$C$4:$G$3002,5,0),"")</f>
        <v/>
      </c>
      <c r="G2309" s="33" t="str">
        <f>IFERROR(VLOOKUP(E2309,ActiveConsumptiveDiversions!$A$4:$G$3003,7,0),"")</f>
        <v/>
      </c>
    </row>
    <row r="2310" spans="5:7" x14ac:dyDescent="0.25">
      <c r="E2310" s="4">
        <v>2298</v>
      </c>
      <c r="F2310" s="4" t="str">
        <f>IFERROR(VLOOKUP(E2310,ActiveConsumptiveDiversions!$C$4:$G$3002,5,0),"")</f>
        <v/>
      </c>
      <c r="G2310" s="33" t="str">
        <f>IFERROR(VLOOKUP(E2310,ActiveConsumptiveDiversions!$A$4:$G$3003,7,0),"")</f>
        <v/>
      </c>
    </row>
    <row r="2311" spans="5:7" x14ac:dyDescent="0.25">
      <c r="E2311" s="4">
        <v>2299</v>
      </c>
      <c r="F2311" s="4" t="str">
        <f>IFERROR(VLOOKUP(E2311,ActiveConsumptiveDiversions!$C$4:$G$3002,5,0),"")</f>
        <v/>
      </c>
      <c r="G2311" s="33" t="str">
        <f>IFERROR(VLOOKUP(E2311,ActiveConsumptiveDiversions!$A$4:$G$3003,7,0),"")</f>
        <v/>
      </c>
    </row>
    <row r="2312" spans="5:7" x14ac:dyDescent="0.25">
      <c r="E2312" s="4">
        <v>2300</v>
      </c>
      <c r="F2312" s="4" t="str">
        <f>IFERROR(VLOOKUP(E2312,ActiveConsumptiveDiversions!$C$4:$G$3002,5,0),"")</f>
        <v/>
      </c>
      <c r="G2312" s="33" t="str">
        <f>IFERROR(VLOOKUP(E2312,ActiveConsumptiveDiversions!$A$4:$G$3003,7,0),"")</f>
        <v/>
      </c>
    </row>
    <row r="2313" spans="5:7" x14ac:dyDescent="0.25">
      <c r="E2313" s="4">
        <v>2301</v>
      </c>
      <c r="F2313" s="4" t="str">
        <f>IFERROR(VLOOKUP(E2313,ActiveConsumptiveDiversions!$C$4:$G$3002,5,0),"")</f>
        <v/>
      </c>
      <c r="G2313" s="33" t="str">
        <f>IFERROR(VLOOKUP(E2313,ActiveConsumptiveDiversions!$A$4:$G$3003,7,0),"")</f>
        <v/>
      </c>
    </row>
    <row r="2314" spans="5:7" x14ac:dyDescent="0.25">
      <c r="E2314" s="4">
        <v>2302</v>
      </c>
      <c r="F2314" s="4" t="str">
        <f>IFERROR(VLOOKUP(E2314,ActiveConsumptiveDiversions!$C$4:$G$3002,5,0),"")</f>
        <v/>
      </c>
      <c r="G2314" s="33" t="str">
        <f>IFERROR(VLOOKUP(E2314,ActiveConsumptiveDiversions!$A$4:$G$3003,7,0),"")</f>
        <v/>
      </c>
    </row>
    <row r="2315" spans="5:7" x14ac:dyDescent="0.25">
      <c r="E2315" s="4">
        <v>2303</v>
      </c>
      <c r="F2315" s="4" t="str">
        <f>IFERROR(VLOOKUP(E2315,ActiveConsumptiveDiversions!$C$4:$G$3002,5,0),"")</f>
        <v/>
      </c>
      <c r="G2315" s="33" t="str">
        <f>IFERROR(VLOOKUP(E2315,ActiveConsumptiveDiversions!$A$4:$G$3003,7,0),"")</f>
        <v/>
      </c>
    </row>
    <row r="2316" spans="5:7" x14ac:dyDescent="0.25">
      <c r="E2316" s="4">
        <v>2304</v>
      </c>
      <c r="F2316" s="4" t="str">
        <f>IFERROR(VLOOKUP(E2316,ActiveConsumptiveDiversions!$C$4:$G$3002,5,0),"")</f>
        <v/>
      </c>
      <c r="G2316" s="33" t="str">
        <f>IFERROR(VLOOKUP(E2316,ActiveConsumptiveDiversions!$A$4:$G$3003,7,0),"")</f>
        <v/>
      </c>
    </row>
    <row r="2317" spans="5:7" x14ac:dyDescent="0.25">
      <c r="E2317" s="4">
        <v>2305</v>
      </c>
      <c r="F2317" s="4" t="str">
        <f>IFERROR(VLOOKUP(E2317,ActiveConsumptiveDiversions!$C$4:$G$3002,5,0),"")</f>
        <v/>
      </c>
      <c r="G2317" s="33" t="str">
        <f>IFERROR(VLOOKUP(E2317,ActiveConsumptiveDiversions!$A$4:$G$3003,7,0),"")</f>
        <v/>
      </c>
    </row>
    <row r="2318" spans="5:7" x14ac:dyDescent="0.25">
      <c r="E2318" s="4">
        <v>2306</v>
      </c>
      <c r="F2318" s="4" t="str">
        <f>IFERROR(VLOOKUP(E2318,ActiveConsumptiveDiversions!$C$4:$G$3002,5,0),"")</f>
        <v/>
      </c>
      <c r="G2318" s="33" t="str">
        <f>IFERROR(VLOOKUP(E2318,ActiveConsumptiveDiversions!$A$4:$G$3003,7,0),"")</f>
        <v/>
      </c>
    </row>
    <row r="2319" spans="5:7" x14ac:dyDescent="0.25">
      <c r="E2319" s="4">
        <v>2307</v>
      </c>
      <c r="F2319" s="4" t="str">
        <f>IFERROR(VLOOKUP(E2319,ActiveConsumptiveDiversions!$C$4:$G$3002,5,0),"")</f>
        <v/>
      </c>
      <c r="G2319" s="33" t="str">
        <f>IFERROR(VLOOKUP(E2319,ActiveConsumptiveDiversions!$A$4:$G$3003,7,0),"")</f>
        <v/>
      </c>
    </row>
    <row r="2320" spans="5:7" x14ac:dyDescent="0.25">
      <c r="E2320" s="4">
        <v>2308</v>
      </c>
      <c r="F2320" s="4" t="str">
        <f>IFERROR(VLOOKUP(E2320,ActiveConsumptiveDiversions!$C$4:$G$3002,5,0),"")</f>
        <v/>
      </c>
      <c r="G2320" s="33" t="str">
        <f>IFERROR(VLOOKUP(E2320,ActiveConsumptiveDiversions!$A$4:$G$3003,7,0),"")</f>
        <v/>
      </c>
    </row>
    <row r="2321" spans="5:7" x14ac:dyDescent="0.25">
      <c r="E2321" s="4">
        <v>2309</v>
      </c>
      <c r="F2321" s="4" t="str">
        <f>IFERROR(VLOOKUP(E2321,ActiveConsumptiveDiversions!$C$4:$G$3002,5,0),"")</f>
        <v/>
      </c>
      <c r="G2321" s="33" t="str">
        <f>IFERROR(VLOOKUP(E2321,ActiveConsumptiveDiversions!$A$4:$G$3003,7,0),"")</f>
        <v/>
      </c>
    </row>
    <row r="2322" spans="5:7" x14ac:dyDescent="0.25">
      <c r="E2322" s="4">
        <v>2310</v>
      </c>
      <c r="F2322" s="4" t="str">
        <f>IFERROR(VLOOKUP(E2322,ActiveConsumptiveDiversions!$C$4:$G$3002,5,0),"")</f>
        <v/>
      </c>
      <c r="G2322" s="33" t="str">
        <f>IFERROR(VLOOKUP(E2322,ActiveConsumptiveDiversions!$A$4:$G$3003,7,0),"")</f>
        <v/>
      </c>
    </row>
    <row r="2323" spans="5:7" x14ac:dyDescent="0.25">
      <c r="E2323" s="4">
        <v>2311</v>
      </c>
      <c r="F2323" s="4" t="str">
        <f>IFERROR(VLOOKUP(E2323,ActiveConsumptiveDiversions!$C$4:$G$3002,5,0),"")</f>
        <v/>
      </c>
      <c r="G2323" s="33" t="str">
        <f>IFERROR(VLOOKUP(E2323,ActiveConsumptiveDiversions!$A$4:$G$3003,7,0),"")</f>
        <v/>
      </c>
    </row>
    <row r="2324" spans="5:7" x14ac:dyDescent="0.25">
      <c r="E2324" s="4">
        <v>2312</v>
      </c>
      <c r="F2324" s="4" t="str">
        <f>IFERROR(VLOOKUP(E2324,ActiveConsumptiveDiversions!$C$4:$G$3002,5,0),"")</f>
        <v/>
      </c>
      <c r="G2324" s="33" t="str">
        <f>IFERROR(VLOOKUP(E2324,ActiveConsumptiveDiversions!$A$4:$G$3003,7,0),"")</f>
        <v/>
      </c>
    </row>
    <row r="2325" spans="5:7" x14ac:dyDescent="0.25">
      <c r="E2325" s="4">
        <v>2313</v>
      </c>
      <c r="F2325" s="4" t="str">
        <f>IFERROR(VLOOKUP(E2325,ActiveConsumptiveDiversions!$C$4:$G$3002,5,0),"")</f>
        <v/>
      </c>
      <c r="G2325" s="33" t="str">
        <f>IFERROR(VLOOKUP(E2325,ActiveConsumptiveDiversions!$A$4:$G$3003,7,0),"")</f>
        <v/>
      </c>
    </row>
    <row r="2326" spans="5:7" x14ac:dyDescent="0.25">
      <c r="E2326" s="4">
        <v>2314</v>
      </c>
      <c r="F2326" s="4" t="str">
        <f>IFERROR(VLOOKUP(E2326,ActiveConsumptiveDiversions!$C$4:$G$3002,5,0),"")</f>
        <v/>
      </c>
      <c r="G2326" s="33" t="str">
        <f>IFERROR(VLOOKUP(E2326,ActiveConsumptiveDiversions!$A$4:$G$3003,7,0),"")</f>
        <v/>
      </c>
    </row>
    <row r="2327" spans="5:7" x14ac:dyDescent="0.25">
      <c r="E2327" s="4">
        <v>2315</v>
      </c>
      <c r="F2327" s="4" t="str">
        <f>IFERROR(VLOOKUP(E2327,ActiveConsumptiveDiversions!$C$4:$G$3002,5,0),"")</f>
        <v/>
      </c>
      <c r="G2327" s="33" t="str">
        <f>IFERROR(VLOOKUP(E2327,ActiveConsumptiveDiversions!$A$4:$G$3003,7,0),"")</f>
        <v/>
      </c>
    </row>
    <row r="2328" spans="5:7" x14ac:dyDescent="0.25">
      <c r="E2328" s="4">
        <v>2316</v>
      </c>
      <c r="F2328" s="4" t="str">
        <f>IFERROR(VLOOKUP(E2328,ActiveConsumptiveDiversions!$C$4:$G$3002,5,0),"")</f>
        <v/>
      </c>
      <c r="G2328" s="33" t="str">
        <f>IFERROR(VLOOKUP(E2328,ActiveConsumptiveDiversions!$A$4:$G$3003,7,0),"")</f>
        <v/>
      </c>
    </row>
    <row r="2329" spans="5:7" x14ac:dyDescent="0.25">
      <c r="E2329" s="4">
        <v>2317</v>
      </c>
      <c r="F2329" s="4" t="str">
        <f>IFERROR(VLOOKUP(E2329,ActiveConsumptiveDiversions!$C$4:$G$3002,5,0),"")</f>
        <v/>
      </c>
      <c r="G2329" s="33" t="str">
        <f>IFERROR(VLOOKUP(E2329,ActiveConsumptiveDiversions!$A$4:$G$3003,7,0),"")</f>
        <v/>
      </c>
    </row>
    <row r="2330" spans="5:7" x14ac:dyDescent="0.25">
      <c r="E2330" s="4">
        <v>2318</v>
      </c>
      <c r="F2330" s="4" t="str">
        <f>IFERROR(VLOOKUP(E2330,ActiveConsumptiveDiversions!$C$4:$G$3002,5,0),"")</f>
        <v/>
      </c>
      <c r="G2330" s="33" t="str">
        <f>IFERROR(VLOOKUP(E2330,ActiveConsumptiveDiversions!$A$4:$G$3003,7,0),"")</f>
        <v/>
      </c>
    </row>
    <row r="2331" spans="5:7" x14ac:dyDescent="0.25">
      <c r="E2331" s="4">
        <v>2319</v>
      </c>
      <c r="F2331" s="4" t="str">
        <f>IFERROR(VLOOKUP(E2331,ActiveConsumptiveDiversions!$C$4:$G$3002,5,0),"")</f>
        <v/>
      </c>
      <c r="G2331" s="33" t="str">
        <f>IFERROR(VLOOKUP(E2331,ActiveConsumptiveDiversions!$A$4:$G$3003,7,0),"")</f>
        <v/>
      </c>
    </row>
    <row r="2332" spans="5:7" x14ac:dyDescent="0.25">
      <c r="E2332" s="4">
        <v>2320</v>
      </c>
      <c r="F2332" s="4" t="str">
        <f>IFERROR(VLOOKUP(E2332,ActiveConsumptiveDiversions!$C$4:$G$3002,5,0),"")</f>
        <v/>
      </c>
      <c r="G2332" s="33" t="str">
        <f>IFERROR(VLOOKUP(E2332,ActiveConsumptiveDiversions!$A$4:$G$3003,7,0),"")</f>
        <v/>
      </c>
    </row>
    <row r="2333" spans="5:7" x14ac:dyDescent="0.25">
      <c r="E2333" s="4">
        <v>2321</v>
      </c>
      <c r="F2333" s="4" t="str">
        <f>IFERROR(VLOOKUP(E2333,ActiveConsumptiveDiversions!$C$4:$G$3002,5,0),"")</f>
        <v/>
      </c>
      <c r="G2333" s="33" t="str">
        <f>IFERROR(VLOOKUP(E2333,ActiveConsumptiveDiversions!$A$4:$G$3003,7,0),"")</f>
        <v/>
      </c>
    </row>
    <row r="2334" spans="5:7" x14ac:dyDescent="0.25">
      <c r="E2334" s="4">
        <v>2322</v>
      </c>
      <c r="F2334" s="4" t="str">
        <f>IFERROR(VLOOKUP(E2334,ActiveConsumptiveDiversions!$C$4:$G$3002,5,0),"")</f>
        <v/>
      </c>
      <c r="G2334" s="33" t="str">
        <f>IFERROR(VLOOKUP(E2334,ActiveConsumptiveDiversions!$A$4:$G$3003,7,0),"")</f>
        <v/>
      </c>
    </row>
    <row r="2335" spans="5:7" x14ac:dyDescent="0.25">
      <c r="E2335" s="4">
        <v>2323</v>
      </c>
      <c r="F2335" s="4" t="str">
        <f>IFERROR(VLOOKUP(E2335,ActiveConsumptiveDiversions!$C$4:$G$3002,5,0),"")</f>
        <v/>
      </c>
      <c r="G2335" s="33" t="str">
        <f>IFERROR(VLOOKUP(E2335,ActiveConsumptiveDiversions!$A$4:$G$3003,7,0),"")</f>
        <v/>
      </c>
    </row>
    <row r="2336" spans="5:7" x14ac:dyDescent="0.25">
      <c r="E2336" s="4">
        <v>2324</v>
      </c>
      <c r="F2336" s="4" t="str">
        <f>IFERROR(VLOOKUP(E2336,ActiveConsumptiveDiversions!$C$4:$G$3002,5,0),"")</f>
        <v/>
      </c>
      <c r="G2336" s="33" t="str">
        <f>IFERROR(VLOOKUP(E2336,ActiveConsumptiveDiversions!$A$4:$G$3003,7,0),"")</f>
        <v/>
      </c>
    </row>
    <row r="2337" spans="5:7" x14ac:dyDescent="0.25">
      <c r="E2337" s="4">
        <v>2325</v>
      </c>
      <c r="F2337" s="4" t="str">
        <f>IFERROR(VLOOKUP(E2337,ActiveConsumptiveDiversions!$C$4:$G$3002,5,0),"")</f>
        <v/>
      </c>
      <c r="G2337" s="33" t="str">
        <f>IFERROR(VLOOKUP(E2337,ActiveConsumptiveDiversions!$A$4:$G$3003,7,0),"")</f>
        <v/>
      </c>
    </row>
    <row r="2338" spans="5:7" x14ac:dyDescent="0.25">
      <c r="E2338" s="4">
        <v>2326</v>
      </c>
      <c r="F2338" s="4" t="str">
        <f>IFERROR(VLOOKUP(E2338,ActiveConsumptiveDiversions!$C$4:$G$3002,5,0),"")</f>
        <v/>
      </c>
      <c r="G2338" s="33" t="str">
        <f>IFERROR(VLOOKUP(E2338,ActiveConsumptiveDiversions!$A$4:$G$3003,7,0),"")</f>
        <v/>
      </c>
    </row>
    <row r="2339" spans="5:7" x14ac:dyDescent="0.25">
      <c r="E2339" s="4">
        <v>2327</v>
      </c>
      <c r="F2339" s="4" t="str">
        <f>IFERROR(VLOOKUP(E2339,ActiveConsumptiveDiversions!$C$4:$G$3002,5,0),"")</f>
        <v/>
      </c>
      <c r="G2339" s="33" t="str">
        <f>IFERROR(VLOOKUP(E2339,ActiveConsumptiveDiversions!$A$4:$G$3003,7,0),"")</f>
        <v/>
      </c>
    </row>
    <row r="2340" spans="5:7" x14ac:dyDescent="0.25">
      <c r="E2340" s="4">
        <v>2328</v>
      </c>
      <c r="F2340" s="4" t="str">
        <f>IFERROR(VLOOKUP(E2340,ActiveConsumptiveDiversions!$C$4:$G$3002,5,0),"")</f>
        <v/>
      </c>
      <c r="G2340" s="33" t="str">
        <f>IFERROR(VLOOKUP(E2340,ActiveConsumptiveDiversions!$A$4:$G$3003,7,0),"")</f>
        <v/>
      </c>
    </row>
    <row r="2341" spans="5:7" x14ac:dyDescent="0.25">
      <c r="E2341" s="4">
        <v>2329</v>
      </c>
      <c r="F2341" s="4" t="str">
        <f>IFERROR(VLOOKUP(E2341,ActiveConsumptiveDiversions!$C$4:$G$3002,5,0),"")</f>
        <v/>
      </c>
      <c r="G2341" s="33" t="str">
        <f>IFERROR(VLOOKUP(E2341,ActiveConsumptiveDiversions!$A$4:$G$3003,7,0),"")</f>
        <v/>
      </c>
    </row>
    <row r="2342" spans="5:7" x14ac:dyDescent="0.25">
      <c r="E2342" s="4">
        <v>2330</v>
      </c>
      <c r="F2342" s="4" t="str">
        <f>IFERROR(VLOOKUP(E2342,ActiveConsumptiveDiversions!$C$4:$G$3002,5,0),"")</f>
        <v/>
      </c>
      <c r="G2342" s="33" t="str">
        <f>IFERROR(VLOOKUP(E2342,ActiveConsumptiveDiversions!$A$4:$G$3003,7,0),"")</f>
        <v/>
      </c>
    </row>
    <row r="2343" spans="5:7" x14ac:dyDescent="0.25">
      <c r="E2343" s="4">
        <v>2331</v>
      </c>
      <c r="F2343" s="4" t="str">
        <f>IFERROR(VLOOKUP(E2343,ActiveConsumptiveDiversions!$C$4:$G$3002,5,0),"")</f>
        <v/>
      </c>
      <c r="G2343" s="33" t="str">
        <f>IFERROR(VLOOKUP(E2343,ActiveConsumptiveDiversions!$A$4:$G$3003,7,0),"")</f>
        <v/>
      </c>
    </row>
    <row r="2344" spans="5:7" x14ac:dyDescent="0.25">
      <c r="E2344" s="4">
        <v>2332</v>
      </c>
      <c r="F2344" s="4" t="str">
        <f>IFERROR(VLOOKUP(E2344,ActiveConsumptiveDiversions!$C$4:$G$3002,5,0),"")</f>
        <v/>
      </c>
      <c r="G2344" s="33" t="str">
        <f>IFERROR(VLOOKUP(E2344,ActiveConsumptiveDiversions!$A$4:$G$3003,7,0),"")</f>
        <v/>
      </c>
    </row>
    <row r="2345" spans="5:7" x14ac:dyDescent="0.25">
      <c r="E2345" s="4">
        <v>2333</v>
      </c>
      <c r="F2345" s="4" t="str">
        <f>IFERROR(VLOOKUP(E2345,ActiveConsumptiveDiversions!$C$4:$G$3002,5,0),"")</f>
        <v/>
      </c>
      <c r="G2345" s="33" t="str">
        <f>IFERROR(VLOOKUP(E2345,ActiveConsumptiveDiversions!$A$4:$G$3003,7,0),"")</f>
        <v/>
      </c>
    </row>
    <row r="2346" spans="5:7" x14ac:dyDescent="0.25">
      <c r="E2346" s="4">
        <v>2334</v>
      </c>
      <c r="F2346" s="4" t="str">
        <f>IFERROR(VLOOKUP(E2346,ActiveConsumptiveDiversions!$C$4:$G$3002,5,0),"")</f>
        <v/>
      </c>
      <c r="G2346" s="33" t="str">
        <f>IFERROR(VLOOKUP(E2346,ActiveConsumptiveDiversions!$A$4:$G$3003,7,0),"")</f>
        <v/>
      </c>
    </row>
    <row r="2347" spans="5:7" x14ac:dyDescent="0.25">
      <c r="E2347" s="4">
        <v>2335</v>
      </c>
      <c r="F2347" s="4" t="str">
        <f>IFERROR(VLOOKUP(E2347,ActiveConsumptiveDiversions!$C$4:$G$3002,5,0),"")</f>
        <v/>
      </c>
      <c r="G2347" s="33" t="str">
        <f>IFERROR(VLOOKUP(E2347,ActiveConsumptiveDiversions!$A$4:$G$3003,7,0),"")</f>
        <v/>
      </c>
    </row>
    <row r="2348" spans="5:7" x14ac:dyDescent="0.25">
      <c r="E2348" s="4">
        <v>2336</v>
      </c>
      <c r="F2348" s="4" t="str">
        <f>IFERROR(VLOOKUP(E2348,ActiveConsumptiveDiversions!$C$4:$G$3002,5,0),"")</f>
        <v/>
      </c>
      <c r="G2348" s="33" t="str">
        <f>IFERROR(VLOOKUP(E2348,ActiveConsumptiveDiversions!$A$4:$G$3003,7,0),"")</f>
        <v/>
      </c>
    </row>
    <row r="2349" spans="5:7" x14ac:dyDescent="0.25">
      <c r="E2349" s="4">
        <v>2337</v>
      </c>
      <c r="F2349" s="4" t="str">
        <f>IFERROR(VLOOKUP(E2349,ActiveConsumptiveDiversions!$C$4:$G$3002,5,0),"")</f>
        <v/>
      </c>
      <c r="G2349" s="33" t="str">
        <f>IFERROR(VLOOKUP(E2349,ActiveConsumptiveDiversions!$A$4:$G$3003,7,0),"")</f>
        <v/>
      </c>
    </row>
    <row r="2350" spans="5:7" x14ac:dyDescent="0.25">
      <c r="E2350" s="4">
        <v>2338</v>
      </c>
      <c r="F2350" s="4" t="str">
        <f>IFERROR(VLOOKUP(E2350,ActiveConsumptiveDiversions!$C$4:$G$3002,5,0),"")</f>
        <v/>
      </c>
      <c r="G2350" s="33" t="str">
        <f>IFERROR(VLOOKUP(E2350,ActiveConsumptiveDiversions!$A$4:$G$3003,7,0),"")</f>
        <v/>
      </c>
    </row>
    <row r="2351" spans="5:7" x14ac:dyDescent="0.25">
      <c r="E2351" s="4">
        <v>2339</v>
      </c>
      <c r="F2351" s="4" t="str">
        <f>IFERROR(VLOOKUP(E2351,ActiveConsumptiveDiversions!$C$4:$G$3002,5,0),"")</f>
        <v/>
      </c>
      <c r="G2351" s="33" t="str">
        <f>IFERROR(VLOOKUP(E2351,ActiveConsumptiveDiversions!$A$4:$G$3003,7,0),"")</f>
        <v/>
      </c>
    </row>
    <row r="2352" spans="5:7" x14ac:dyDescent="0.25">
      <c r="E2352" s="4">
        <v>2340</v>
      </c>
      <c r="F2352" s="4" t="str">
        <f>IFERROR(VLOOKUP(E2352,ActiveConsumptiveDiversions!$C$4:$G$3002,5,0),"")</f>
        <v/>
      </c>
      <c r="G2352" s="33" t="str">
        <f>IFERROR(VLOOKUP(E2352,ActiveConsumptiveDiversions!$A$4:$G$3003,7,0),"")</f>
        <v/>
      </c>
    </row>
    <row r="2353" spans="5:7" x14ac:dyDescent="0.25">
      <c r="E2353" s="4">
        <v>2341</v>
      </c>
      <c r="F2353" s="4" t="str">
        <f>IFERROR(VLOOKUP(E2353,ActiveConsumptiveDiversions!$C$4:$G$3002,5,0),"")</f>
        <v/>
      </c>
      <c r="G2353" s="33" t="str">
        <f>IFERROR(VLOOKUP(E2353,ActiveConsumptiveDiversions!$A$4:$G$3003,7,0),"")</f>
        <v/>
      </c>
    </row>
    <row r="2354" spans="5:7" x14ac:dyDescent="0.25">
      <c r="E2354" s="4">
        <v>2342</v>
      </c>
      <c r="F2354" s="4" t="str">
        <f>IFERROR(VLOOKUP(E2354,ActiveConsumptiveDiversions!$C$4:$G$3002,5,0),"")</f>
        <v/>
      </c>
      <c r="G2354" s="33" t="str">
        <f>IFERROR(VLOOKUP(E2354,ActiveConsumptiveDiversions!$A$4:$G$3003,7,0),"")</f>
        <v/>
      </c>
    </row>
    <row r="2355" spans="5:7" x14ac:dyDescent="0.25">
      <c r="E2355" s="4">
        <v>2343</v>
      </c>
      <c r="F2355" s="4" t="str">
        <f>IFERROR(VLOOKUP(E2355,ActiveConsumptiveDiversions!$C$4:$G$3002,5,0),"")</f>
        <v/>
      </c>
      <c r="G2355" s="33" t="str">
        <f>IFERROR(VLOOKUP(E2355,ActiveConsumptiveDiversions!$A$4:$G$3003,7,0),"")</f>
        <v/>
      </c>
    </row>
    <row r="2356" spans="5:7" x14ac:dyDescent="0.25">
      <c r="E2356" s="4">
        <v>2344</v>
      </c>
      <c r="F2356" s="4" t="str">
        <f>IFERROR(VLOOKUP(E2356,ActiveConsumptiveDiversions!$C$4:$G$3002,5,0),"")</f>
        <v/>
      </c>
      <c r="G2356" s="33" t="str">
        <f>IFERROR(VLOOKUP(E2356,ActiveConsumptiveDiversions!$A$4:$G$3003,7,0),"")</f>
        <v/>
      </c>
    </row>
    <row r="2357" spans="5:7" x14ac:dyDescent="0.25">
      <c r="E2357" s="4">
        <v>2345</v>
      </c>
      <c r="F2357" s="4" t="str">
        <f>IFERROR(VLOOKUP(E2357,ActiveConsumptiveDiversions!$C$4:$G$3002,5,0),"")</f>
        <v/>
      </c>
      <c r="G2357" s="33" t="str">
        <f>IFERROR(VLOOKUP(E2357,ActiveConsumptiveDiversions!$A$4:$G$3003,7,0),"")</f>
        <v/>
      </c>
    </row>
    <row r="2358" spans="5:7" x14ac:dyDescent="0.25">
      <c r="E2358" s="4">
        <v>2346</v>
      </c>
      <c r="F2358" s="4" t="str">
        <f>IFERROR(VLOOKUP(E2358,ActiveConsumptiveDiversions!$C$4:$G$3002,5,0),"")</f>
        <v/>
      </c>
      <c r="G2358" s="33" t="str">
        <f>IFERROR(VLOOKUP(E2358,ActiveConsumptiveDiversions!$A$4:$G$3003,7,0),"")</f>
        <v/>
      </c>
    </row>
    <row r="2359" spans="5:7" x14ac:dyDescent="0.25">
      <c r="E2359" s="4">
        <v>2347</v>
      </c>
      <c r="F2359" s="4" t="str">
        <f>IFERROR(VLOOKUP(E2359,ActiveConsumptiveDiversions!$C$4:$G$3002,5,0),"")</f>
        <v/>
      </c>
      <c r="G2359" s="33" t="str">
        <f>IFERROR(VLOOKUP(E2359,ActiveConsumptiveDiversions!$A$4:$G$3003,7,0),"")</f>
        <v/>
      </c>
    </row>
    <row r="2360" spans="5:7" x14ac:dyDescent="0.25">
      <c r="E2360" s="4">
        <v>2348</v>
      </c>
      <c r="F2360" s="4" t="str">
        <f>IFERROR(VLOOKUP(E2360,ActiveConsumptiveDiversions!$C$4:$G$3002,5,0),"")</f>
        <v/>
      </c>
      <c r="G2360" s="33" t="str">
        <f>IFERROR(VLOOKUP(E2360,ActiveConsumptiveDiversions!$A$4:$G$3003,7,0),"")</f>
        <v/>
      </c>
    </row>
    <row r="2361" spans="5:7" x14ac:dyDescent="0.25">
      <c r="E2361" s="4">
        <v>2349</v>
      </c>
      <c r="F2361" s="4" t="str">
        <f>IFERROR(VLOOKUP(E2361,ActiveConsumptiveDiversions!$C$4:$G$3002,5,0),"")</f>
        <v/>
      </c>
      <c r="G2361" s="33" t="str">
        <f>IFERROR(VLOOKUP(E2361,ActiveConsumptiveDiversions!$A$4:$G$3003,7,0),"")</f>
        <v/>
      </c>
    </row>
    <row r="2362" spans="5:7" x14ac:dyDescent="0.25">
      <c r="E2362" s="4">
        <v>2350</v>
      </c>
      <c r="F2362" s="4" t="str">
        <f>IFERROR(VLOOKUP(E2362,ActiveConsumptiveDiversions!$C$4:$G$3002,5,0),"")</f>
        <v/>
      </c>
      <c r="G2362" s="33" t="str">
        <f>IFERROR(VLOOKUP(E2362,ActiveConsumptiveDiversions!$A$4:$G$3003,7,0),"")</f>
        <v/>
      </c>
    </row>
    <row r="2363" spans="5:7" x14ac:dyDescent="0.25">
      <c r="E2363" s="4">
        <v>2351</v>
      </c>
      <c r="F2363" s="4" t="str">
        <f>IFERROR(VLOOKUP(E2363,ActiveConsumptiveDiversions!$C$4:$G$3002,5,0),"")</f>
        <v/>
      </c>
      <c r="G2363" s="33" t="str">
        <f>IFERROR(VLOOKUP(E2363,ActiveConsumptiveDiversions!$A$4:$G$3003,7,0),"")</f>
        <v/>
      </c>
    </row>
    <row r="2364" spans="5:7" x14ac:dyDescent="0.25">
      <c r="E2364" s="4">
        <v>2352</v>
      </c>
      <c r="F2364" s="4" t="str">
        <f>IFERROR(VLOOKUP(E2364,ActiveConsumptiveDiversions!$C$4:$G$3002,5,0),"")</f>
        <v/>
      </c>
      <c r="G2364" s="33" t="str">
        <f>IFERROR(VLOOKUP(E2364,ActiveConsumptiveDiversions!$A$4:$G$3003,7,0),"")</f>
        <v/>
      </c>
    </row>
    <row r="2365" spans="5:7" x14ac:dyDescent="0.25">
      <c r="E2365" s="4">
        <v>2353</v>
      </c>
      <c r="F2365" s="4" t="str">
        <f>IFERROR(VLOOKUP(E2365,ActiveConsumptiveDiversions!$C$4:$G$3002,5,0),"")</f>
        <v/>
      </c>
      <c r="G2365" s="33" t="str">
        <f>IFERROR(VLOOKUP(E2365,ActiveConsumptiveDiversions!$A$4:$G$3003,7,0),"")</f>
        <v/>
      </c>
    </row>
    <row r="2366" spans="5:7" x14ac:dyDescent="0.25">
      <c r="E2366" s="4">
        <v>2354</v>
      </c>
      <c r="F2366" s="4" t="str">
        <f>IFERROR(VLOOKUP(E2366,ActiveConsumptiveDiversions!$C$4:$G$3002,5,0),"")</f>
        <v/>
      </c>
      <c r="G2366" s="33" t="str">
        <f>IFERROR(VLOOKUP(E2366,ActiveConsumptiveDiversions!$A$4:$G$3003,7,0),"")</f>
        <v/>
      </c>
    </row>
    <row r="2367" spans="5:7" x14ac:dyDescent="0.25">
      <c r="E2367" s="4">
        <v>2355</v>
      </c>
      <c r="F2367" s="4" t="str">
        <f>IFERROR(VLOOKUP(E2367,ActiveConsumptiveDiversions!$C$4:$G$3002,5,0),"")</f>
        <v/>
      </c>
      <c r="G2367" s="33" t="str">
        <f>IFERROR(VLOOKUP(E2367,ActiveConsumptiveDiversions!$A$4:$G$3003,7,0),"")</f>
        <v/>
      </c>
    </row>
    <row r="2368" spans="5:7" x14ac:dyDescent="0.25">
      <c r="E2368" s="4">
        <v>2356</v>
      </c>
      <c r="F2368" s="4" t="str">
        <f>IFERROR(VLOOKUP(E2368,ActiveConsumptiveDiversions!$C$4:$G$3002,5,0),"")</f>
        <v/>
      </c>
      <c r="G2368" s="33" t="str">
        <f>IFERROR(VLOOKUP(E2368,ActiveConsumptiveDiversions!$A$4:$G$3003,7,0),"")</f>
        <v/>
      </c>
    </row>
    <row r="2369" spans="5:7" x14ac:dyDescent="0.25">
      <c r="E2369" s="4">
        <v>2357</v>
      </c>
      <c r="F2369" s="4" t="str">
        <f>IFERROR(VLOOKUP(E2369,ActiveConsumptiveDiversions!$C$4:$G$3002,5,0),"")</f>
        <v/>
      </c>
      <c r="G2369" s="33" t="str">
        <f>IFERROR(VLOOKUP(E2369,ActiveConsumptiveDiversions!$A$4:$G$3003,7,0),"")</f>
        <v/>
      </c>
    </row>
    <row r="2370" spans="5:7" x14ac:dyDescent="0.25">
      <c r="E2370" s="4">
        <v>2358</v>
      </c>
      <c r="F2370" s="4" t="str">
        <f>IFERROR(VLOOKUP(E2370,ActiveConsumptiveDiversions!$C$4:$G$3002,5,0),"")</f>
        <v/>
      </c>
      <c r="G2370" s="33" t="str">
        <f>IFERROR(VLOOKUP(E2370,ActiveConsumptiveDiversions!$A$4:$G$3003,7,0),"")</f>
        <v/>
      </c>
    </row>
    <row r="2371" spans="5:7" x14ac:dyDescent="0.25">
      <c r="E2371" s="4">
        <v>2359</v>
      </c>
      <c r="F2371" s="4" t="str">
        <f>IFERROR(VLOOKUP(E2371,ActiveConsumptiveDiversions!$C$4:$G$3002,5,0),"")</f>
        <v/>
      </c>
      <c r="G2371" s="33" t="str">
        <f>IFERROR(VLOOKUP(E2371,ActiveConsumptiveDiversions!$A$4:$G$3003,7,0),"")</f>
        <v/>
      </c>
    </row>
    <row r="2372" spans="5:7" x14ac:dyDescent="0.25">
      <c r="E2372" s="4">
        <v>2360</v>
      </c>
      <c r="F2372" s="4" t="str">
        <f>IFERROR(VLOOKUP(E2372,ActiveConsumptiveDiversions!$C$4:$G$3002,5,0),"")</f>
        <v/>
      </c>
      <c r="G2372" s="33" t="str">
        <f>IFERROR(VLOOKUP(E2372,ActiveConsumptiveDiversions!$A$4:$G$3003,7,0),"")</f>
        <v/>
      </c>
    </row>
    <row r="2373" spans="5:7" x14ac:dyDescent="0.25">
      <c r="E2373" s="4">
        <v>2361</v>
      </c>
      <c r="F2373" s="4" t="str">
        <f>IFERROR(VLOOKUP(E2373,ActiveConsumptiveDiversions!$C$4:$G$3002,5,0),"")</f>
        <v/>
      </c>
      <c r="G2373" s="33" t="str">
        <f>IFERROR(VLOOKUP(E2373,ActiveConsumptiveDiversions!$A$4:$G$3003,7,0),"")</f>
        <v/>
      </c>
    </row>
    <row r="2374" spans="5:7" x14ac:dyDescent="0.25">
      <c r="E2374" s="4">
        <v>2362</v>
      </c>
      <c r="F2374" s="4" t="str">
        <f>IFERROR(VLOOKUP(E2374,ActiveConsumptiveDiversions!$C$4:$G$3002,5,0),"")</f>
        <v/>
      </c>
      <c r="G2374" s="33" t="str">
        <f>IFERROR(VLOOKUP(E2374,ActiveConsumptiveDiversions!$A$4:$G$3003,7,0),"")</f>
        <v/>
      </c>
    </row>
    <row r="2375" spans="5:7" x14ac:dyDescent="0.25">
      <c r="E2375" s="4">
        <v>2363</v>
      </c>
      <c r="F2375" s="4" t="str">
        <f>IFERROR(VLOOKUP(E2375,ActiveConsumptiveDiversions!$C$4:$G$3002,5,0),"")</f>
        <v/>
      </c>
      <c r="G2375" s="33" t="str">
        <f>IFERROR(VLOOKUP(E2375,ActiveConsumptiveDiversions!$A$4:$G$3003,7,0),"")</f>
        <v/>
      </c>
    </row>
    <row r="2376" spans="5:7" x14ac:dyDescent="0.25">
      <c r="E2376" s="4">
        <v>2364</v>
      </c>
      <c r="F2376" s="4" t="str">
        <f>IFERROR(VLOOKUP(E2376,ActiveConsumptiveDiversions!$C$4:$G$3002,5,0),"")</f>
        <v/>
      </c>
      <c r="G2376" s="33" t="str">
        <f>IFERROR(VLOOKUP(E2376,ActiveConsumptiveDiversions!$A$4:$G$3003,7,0),"")</f>
        <v/>
      </c>
    </row>
    <row r="2377" spans="5:7" x14ac:dyDescent="0.25">
      <c r="E2377" s="4">
        <v>2365</v>
      </c>
      <c r="F2377" s="4" t="str">
        <f>IFERROR(VLOOKUP(E2377,ActiveConsumptiveDiversions!$C$4:$G$3002,5,0),"")</f>
        <v/>
      </c>
      <c r="G2377" s="33" t="str">
        <f>IFERROR(VLOOKUP(E2377,ActiveConsumptiveDiversions!$A$4:$G$3003,7,0),"")</f>
        <v/>
      </c>
    </row>
    <row r="2378" spans="5:7" x14ac:dyDescent="0.25">
      <c r="E2378" s="4">
        <v>2366</v>
      </c>
      <c r="F2378" s="4" t="str">
        <f>IFERROR(VLOOKUP(E2378,ActiveConsumptiveDiversions!$C$4:$G$3002,5,0),"")</f>
        <v/>
      </c>
      <c r="G2378" s="33" t="str">
        <f>IFERROR(VLOOKUP(E2378,ActiveConsumptiveDiversions!$A$4:$G$3003,7,0),"")</f>
        <v/>
      </c>
    </row>
    <row r="2379" spans="5:7" x14ac:dyDescent="0.25">
      <c r="E2379" s="4">
        <v>2367</v>
      </c>
      <c r="F2379" s="4" t="str">
        <f>IFERROR(VLOOKUP(E2379,ActiveConsumptiveDiversions!$C$4:$G$3002,5,0),"")</f>
        <v/>
      </c>
      <c r="G2379" s="33" t="str">
        <f>IFERROR(VLOOKUP(E2379,ActiveConsumptiveDiversions!$A$4:$G$3003,7,0),"")</f>
        <v/>
      </c>
    </row>
    <row r="2380" spans="5:7" x14ac:dyDescent="0.25">
      <c r="E2380" s="4">
        <v>2368</v>
      </c>
      <c r="F2380" s="4" t="str">
        <f>IFERROR(VLOOKUP(E2380,ActiveConsumptiveDiversions!$C$4:$G$3002,5,0),"")</f>
        <v/>
      </c>
      <c r="G2380" s="33" t="str">
        <f>IFERROR(VLOOKUP(E2380,ActiveConsumptiveDiversions!$A$4:$G$3003,7,0),"")</f>
        <v/>
      </c>
    </row>
    <row r="2381" spans="5:7" x14ac:dyDescent="0.25">
      <c r="E2381" s="4">
        <v>2369</v>
      </c>
      <c r="F2381" s="4" t="str">
        <f>IFERROR(VLOOKUP(E2381,ActiveConsumptiveDiversions!$C$4:$G$3002,5,0),"")</f>
        <v/>
      </c>
      <c r="G2381" s="33" t="str">
        <f>IFERROR(VLOOKUP(E2381,ActiveConsumptiveDiversions!$A$4:$G$3003,7,0),"")</f>
        <v/>
      </c>
    </row>
    <row r="2382" spans="5:7" x14ac:dyDescent="0.25">
      <c r="E2382" s="4">
        <v>2370</v>
      </c>
      <c r="F2382" s="4" t="str">
        <f>IFERROR(VLOOKUP(E2382,ActiveConsumptiveDiversions!$C$4:$G$3002,5,0),"")</f>
        <v/>
      </c>
      <c r="G2382" s="33" t="str">
        <f>IFERROR(VLOOKUP(E2382,ActiveConsumptiveDiversions!$A$4:$G$3003,7,0),"")</f>
        <v/>
      </c>
    </row>
    <row r="2383" spans="5:7" x14ac:dyDescent="0.25">
      <c r="E2383" s="4">
        <v>2371</v>
      </c>
      <c r="F2383" s="4" t="str">
        <f>IFERROR(VLOOKUP(E2383,ActiveConsumptiveDiversions!$C$4:$G$3002,5,0),"")</f>
        <v/>
      </c>
      <c r="G2383" s="33" t="str">
        <f>IFERROR(VLOOKUP(E2383,ActiveConsumptiveDiversions!$A$4:$G$3003,7,0),"")</f>
        <v/>
      </c>
    </row>
    <row r="2384" spans="5:7" x14ac:dyDescent="0.25">
      <c r="E2384" s="4">
        <v>2372</v>
      </c>
      <c r="F2384" s="4" t="str">
        <f>IFERROR(VLOOKUP(E2384,ActiveConsumptiveDiversions!$C$4:$G$3002,5,0),"")</f>
        <v/>
      </c>
      <c r="G2384" s="33" t="str">
        <f>IFERROR(VLOOKUP(E2384,ActiveConsumptiveDiversions!$A$4:$G$3003,7,0),"")</f>
        <v/>
      </c>
    </row>
    <row r="2385" spans="5:7" x14ac:dyDescent="0.25">
      <c r="E2385" s="4">
        <v>2373</v>
      </c>
      <c r="F2385" s="4" t="str">
        <f>IFERROR(VLOOKUP(E2385,ActiveConsumptiveDiversions!$C$4:$G$3002,5,0),"")</f>
        <v/>
      </c>
      <c r="G2385" s="33" t="str">
        <f>IFERROR(VLOOKUP(E2385,ActiveConsumptiveDiversions!$A$4:$G$3003,7,0),"")</f>
        <v/>
      </c>
    </row>
    <row r="2386" spans="5:7" x14ac:dyDescent="0.25">
      <c r="E2386" s="4">
        <v>2374</v>
      </c>
      <c r="F2386" s="4" t="str">
        <f>IFERROR(VLOOKUP(E2386,ActiveConsumptiveDiversions!$C$4:$G$3002,5,0),"")</f>
        <v/>
      </c>
      <c r="G2386" s="33" t="str">
        <f>IFERROR(VLOOKUP(E2386,ActiveConsumptiveDiversions!$A$4:$G$3003,7,0),"")</f>
        <v/>
      </c>
    </row>
    <row r="2387" spans="5:7" x14ac:dyDescent="0.25">
      <c r="E2387" s="4">
        <v>2375</v>
      </c>
      <c r="F2387" s="4" t="str">
        <f>IFERROR(VLOOKUP(E2387,ActiveConsumptiveDiversions!$C$4:$G$3002,5,0),"")</f>
        <v/>
      </c>
      <c r="G2387" s="33" t="str">
        <f>IFERROR(VLOOKUP(E2387,ActiveConsumptiveDiversions!$A$4:$G$3003,7,0),"")</f>
        <v/>
      </c>
    </row>
    <row r="2388" spans="5:7" x14ac:dyDescent="0.25">
      <c r="E2388" s="4">
        <v>2376</v>
      </c>
      <c r="F2388" s="4" t="str">
        <f>IFERROR(VLOOKUP(E2388,ActiveConsumptiveDiversions!$C$4:$G$3002,5,0),"")</f>
        <v/>
      </c>
      <c r="G2388" s="33" t="str">
        <f>IFERROR(VLOOKUP(E2388,ActiveConsumptiveDiversions!$A$4:$G$3003,7,0),"")</f>
        <v/>
      </c>
    </row>
    <row r="2389" spans="5:7" x14ac:dyDescent="0.25">
      <c r="E2389" s="4">
        <v>2377</v>
      </c>
      <c r="F2389" s="4" t="str">
        <f>IFERROR(VLOOKUP(E2389,ActiveConsumptiveDiversions!$C$4:$G$3002,5,0),"")</f>
        <v/>
      </c>
      <c r="G2389" s="33" t="str">
        <f>IFERROR(VLOOKUP(E2389,ActiveConsumptiveDiversions!$A$4:$G$3003,7,0),"")</f>
        <v/>
      </c>
    </row>
    <row r="2390" spans="5:7" x14ac:dyDescent="0.25">
      <c r="E2390" s="4">
        <v>2378</v>
      </c>
      <c r="F2390" s="4" t="str">
        <f>IFERROR(VLOOKUP(E2390,ActiveConsumptiveDiversions!$C$4:$G$3002,5,0),"")</f>
        <v/>
      </c>
      <c r="G2390" s="33" t="str">
        <f>IFERROR(VLOOKUP(E2390,ActiveConsumptiveDiversions!$A$4:$G$3003,7,0),"")</f>
        <v/>
      </c>
    </row>
    <row r="2391" spans="5:7" x14ac:dyDescent="0.25">
      <c r="E2391" s="4">
        <v>2379</v>
      </c>
      <c r="F2391" s="4" t="str">
        <f>IFERROR(VLOOKUP(E2391,ActiveConsumptiveDiversions!$C$4:$G$3002,5,0),"")</f>
        <v/>
      </c>
      <c r="G2391" s="33" t="str">
        <f>IFERROR(VLOOKUP(E2391,ActiveConsumptiveDiversions!$A$4:$G$3003,7,0),"")</f>
        <v/>
      </c>
    </row>
    <row r="2392" spans="5:7" x14ac:dyDescent="0.25">
      <c r="E2392" s="4">
        <v>2380</v>
      </c>
      <c r="F2392" s="4" t="str">
        <f>IFERROR(VLOOKUP(E2392,ActiveConsumptiveDiversions!$C$4:$G$3002,5,0),"")</f>
        <v/>
      </c>
      <c r="G2392" s="33" t="str">
        <f>IFERROR(VLOOKUP(E2392,ActiveConsumptiveDiversions!$A$4:$G$3003,7,0),"")</f>
        <v/>
      </c>
    </row>
    <row r="2393" spans="5:7" x14ac:dyDescent="0.25">
      <c r="E2393" s="4">
        <v>2381</v>
      </c>
      <c r="F2393" s="4" t="str">
        <f>IFERROR(VLOOKUP(E2393,ActiveConsumptiveDiversions!$C$4:$G$3002,5,0),"")</f>
        <v/>
      </c>
      <c r="G2393" s="33" t="str">
        <f>IFERROR(VLOOKUP(E2393,ActiveConsumptiveDiversions!$A$4:$G$3003,7,0),"")</f>
        <v/>
      </c>
    </row>
    <row r="2394" spans="5:7" x14ac:dyDescent="0.25">
      <c r="E2394" s="4">
        <v>2382</v>
      </c>
      <c r="F2394" s="4" t="str">
        <f>IFERROR(VLOOKUP(E2394,ActiveConsumptiveDiversions!$C$4:$G$3002,5,0),"")</f>
        <v/>
      </c>
      <c r="G2394" s="33" t="str">
        <f>IFERROR(VLOOKUP(E2394,ActiveConsumptiveDiversions!$A$4:$G$3003,7,0),"")</f>
        <v/>
      </c>
    </row>
    <row r="2395" spans="5:7" x14ac:dyDescent="0.25">
      <c r="E2395" s="4">
        <v>2383</v>
      </c>
      <c r="F2395" s="4" t="str">
        <f>IFERROR(VLOOKUP(E2395,ActiveConsumptiveDiversions!$C$4:$G$3002,5,0),"")</f>
        <v/>
      </c>
      <c r="G2395" s="33" t="str">
        <f>IFERROR(VLOOKUP(E2395,ActiveConsumptiveDiversions!$A$4:$G$3003,7,0),"")</f>
        <v/>
      </c>
    </row>
    <row r="2396" spans="5:7" x14ac:dyDescent="0.25">
      <c r="E2396" s="4">
        <v>2384</v>
      </c>
      <c r="F2396" s="4" t="str">
        <f>IFERROR(VLOOKUP(E2396,ActiveConsumptiveDiversions!$C$4:$G$3002,5,0),"")</f>
        <v/>
      </c>
      <c r="G2396" s="33" t="str">
        <f>IFERROR(VLOOKUP(E2396,ActiveConsumptiveDiversions!$A$4:$G$3003,7,0),"")</f>
        <v/>
      </c>
    </row>
    <row r="2397" spans="5:7" x14ac:dyDescent="0.25">
      <c r="E2397" s="4">
        <v>2385</v>
      </c>
      <c r="F2397" s="4" t="str">
        <f>IFERROR(VLOOKUP(E2397,ActiveConsumptiveDiversions!$C$4:$G$3002,5,0),"")</f>
        <v/>
      </c>
      <c r="G2397" s="33" t="str">
        <f>IFERROR(VLOOKUP(E2397,ActiveConsumptiveDiversions!$A$4:$G$3003,7,0),"")</f>
        <v/>
      </c>
    </row>
    <row r="2398" spans="5:7" x14ac:dyDescent="0.25">
      <c r="E2398" s="4">
        <v>2386</v>
      </c>
      <c r="F2398" s="4" t="str">
        <f>IFERROR(VLOOKUP(E2398,ActiveConsumptiveDiversions!$C$4:$G$3002,5,0),"")</f>
        <v/>
      </c>
      <c r="G2398" s="33" t="str">
        <f>IFERROR(VLOOKUP(E2398,ActiveConsumptiveDiversions!$A$4:$G$3003,7,0),"")</f>
        <v/>
      </c>
    </row>
    <row r="2399" spans="5:7" x14ac:dyDescent="0.25">
      <c r="E2399" s="4">
        <v>2387</v>
      </c>
      <c r="F2399" s="4" t="str">
        <f>IFERROR(VLOOKUP(E2399,ActiveConsumptiveDiversions!$C$4:$G$3002,5,0),"")</f>
        <v/>
      </c>
      <c r="G2399" s="33" t="str">
        <f>IFERROR(VLOOKUP(E2399,ActiveConsumptiveDiversions!$A$4:$G$3003,7,0),"")</f>
        <v/>
      </c>
    </row>
    <row r="2400" spans="5:7" x14ac:dyDescent="0.25">
      <c r="E2400" s="4">
        <v>2388</v>
      </c>
      <c r="F2400" s="4" t="str">
        <f>IFERROR(VLOOKUP(E2400,ActiveConsumptiveDiversions!$C$4:$G$3002,5,0),"")</f>
        <v/>
      </c>
      <c r="G2400" s="33" t="str">
        <f>IFERROR(VLOOKUP(E2400,ActiveConsumptiveDiversions!$A$4:$G$3003,7,0),"")</f>
        <v/>
      </c>
    </row>
    <row r="2401" spans="5:7" x14ac:dyDescent="0.25">
      <c r="E2401" s="4">
        <v>2389</v>
      </c>
      <c r="F2401" s="4" t="str">
        <f>IFERROR(VLOOKUP(E2401,ActiveConsumptiveDiversions!$C$4:$G$3002,5,0),"")</f>
        <v/>
      </c>
      <c r="G2401" s="33" t="str">
        <f>IFERROR(VLOOKUP(E2401,ActiveConsumptiveDiversions!$A$4:$G$3003,7,0),"")</f>
        <v/>
      </c>
    </row>
    <row r="2402" spans="5:7" x14ac:dyDescent="0.25">
      <c r="E2402" s="4">
        <v>2390</v>
      </c>
      <c r="F2402" s="4" t="str">
        <f>IFERROR(VLOOKUP(E2402,ActiveConsumptiveDiversions!$C$4:$G$3002,5,0),"")</f>
        <v/>
      </c>
      <c r="G2402" s="33" t="str">
        <f>IFERROR(VLOOKUP(E2402,ActiveConsumptiveDiversions!$A$4:$G$3003,7,0),"")</f>
        <v/>
      </c>
    </row>
    <row r="2403" spans="5:7" x14ac:dyDescent="0.25">
      <c r="E2403" s="4">
        <v>2391</v>
      </c>
      <c r="F2403" s="4" t="str">
        <f>IFERROR(VLOOKUP(E2403,ActiveConsumptiveDiversions!$C$4:$G$3002,5,0),"")</f>
        <v/>
      </c>
      <c r="G2403" s="33" t="str">
        <f>IFERROR(VLOOKUP(E2403,ActiveConsumptiveDiversions!$A$4:$G$3003,7,0),"")</f>
        <v/>
      </c>
    </row>
    <row r="2404" spans="5:7" x14ac:dyDescent="0.25">
      <c r="E2404" s="4">
        <v>2392</v>
      </c>
      <c r="F2404" s="4" t="str">
        <f>IFERROR(VLOOKUP(E2404,ActiveConsumptiveDiversions!$C$4:$G$3002,5,0),"")</f>
        <v/>
      </c>
      <c r="G2404" s="33" t="str">
        <f>IFERROR(VLOOKUP(E2404,ActiveConsumptiveDiversions!$A$4:$G$3003,7,0),"")</f>
        <v/>
      </c>
    </row>
    <row r="2405" spans="5:7" x14ac:dyDescent="0.25">
      <c r="E2405" s="4">
        <v>2393</v>
      </c>
      <c r="F2405" s="4" t="str">
        <f>IFERROR(VLOOKUP(E2405,ActiveConsumptiveDiversions!$C$4:$G$3002,5,0),"")</f>
        <v/>
      </c>
      <c r="G2405" s="33" t="str">
        <f>IFERROR(VLOOKUP(E2405,ActiveConsumptiveDiversions!$A$4:$G$3003,7,0),"")</f>
        <v/>
      </c>
    </row>
    <row r="2406" spans="5:7" x14ac:dyDescent="0.25">
      <c r="E2406" s="4">
        <v>2394</v>
      </c>
      <c r="F2406" s="4" t="str">
        <f>IFERROR(VLOOKUP(E2406,ActiveConsumptiveDiversions!$C$4:$G$3002,5,0),"")</f>
        <v/>
      </c>
      <c r="G2406" s="33" t="str">
        <f>IFERROR(VLOOKUP(E2406,ActiveConsumptiveDiversions!$A$4:$G$3003,7,0),"")</f>
        <v/>
      </c>
    </row>
    <row r="2407" spans="5:7" x14ac:dyDescent="0.25">
      <c r="E2407" s="4">
        <v>2395</v>
      </c>
      <c r="F2407" s="4" t="str">
        <f>IFERROR(VLOOKUP(E2407,ActiveConsumptiveDiversions!$C$4:$G$3002,5,0),"")</f>
        <v/>
      </c>
      <c r="G2407" s="33" t="str">
        <f>IFERROR(VLOOKUP(E2407,ActiveConsumptiveDiversions!$A$4:$G$3003,7,0),"")</f>
        <v/>
      </c>
    </row>
    <row r="2408" spans="5:7" x14ac:dyDescent="0.25">
      <c r="E2408" s="4">
        <v>2396</v>
      </c>
      <c r="F2408" s="4" t="str">
        <f>IFERROR(VLOOKUP(E2408,ActiveConsumptiveDiversions!$C$4:$G$3002,5,0),"")</f>
        <v/>
      </c>
      <c r="G2408" s="33" t="str">
        <f>IFERROR(VLOOKUP(E2408,ActiveConsumptiveDiversions!$A$4:$G$3003,7,0),"")</f>
        <v/>
      </c>
    </row>
    <row r="2409" spans="5:7" x14ac:dyDescent="0.25">
      <c r="E2409" s="4">
        <v>2397</v>
      </c>
      <c r="F2409" s="4" t="str">
        <f>IFERROR(VLOOKUP(E2409,ActiveConsumptiveDiversions!$C$4:$G$3002,5,0),"")</f>
        <v/>
      </c>
      <c r="G2409" s="33" t="str">
        <f>IFERROR(VLOOKUP(E2409,ActiveConsumptiveDiversions!$A$4:$G$3003,7,0),"")</f>
        <v/>
      </c>
    </row>
    <row r="2410" spans="5:7" x14ac:dyDescent="0.25">
      <c r="E2410" s="4">
        <v>2398</v>
      </c>
      <c r="F2410" s="4" t="str">
        <f>IFERROR(VLOOKUP(E2410,ActiveConsumptiveDiversions!$C$4:$G$3002,5,0),"")</f>
        <v/>
      </c>
      <c r="G2410" s="33" t="str">
        <f>IFERROR(VLOOKUP(E2410,ActiveConsumptiveDiversions!$A$4:$G$3003,7,0),"")</f>
        <v/>
      </c>
    </row>
    <row r="2411" spans="5:7" x14ac:dyDescent="0.25">
      <c r="E2411" s="4">
        <v>2399</v>
      </c>
      <c r="F2411" s="4" t="str">
        <f>IFERROR(VLOOKUP(E2411,ActiveConsumptiveDiversions!$C$4:$G$3002,5,0),"")</f>
        <v/>
      </c>
      <c r="G2411" s="33" t="str">
        <f>IFERROR(VLOOKUP(E2411,ActiveConsumptiveDiversions!$A$4:$G$3003,7,0),"")</f>
        <v/>
      </c>
    </row>
    <row r="2412" spans="5:7" x14ac:dyDescent="0.25">
      <c r="E2412" s="4">
        <v>2400</v>
      </c>
      <c r="F2412" s="4" t="str">
        <f>IFERROR(VLOOKUP(E2412,ActiveConsumptiveDiversions!$C$4:$G$3002,5,0),"")</f>
        <v/>
      </c>
      <c r="G2412" s="33" t="str">
        <f>IFERROR(VLOOKUP(E2412,ActiveConsumptiveDiversions!$A$4:$G$3003,7,0),"")</f>
        <v/>
      </c>
    </row>
    <row r="2413" spans="5:7" x14ac:dyDescent="0.25">
      <c r="E2413" s="4">
        <v>2401</v>
      </c>
      <c r="F2413" s="4" t="str">
        <f>IFERROR(VLOOKUP(E2413,ActiveConsumptiveDiversions!$C$4:$G$3002,5,0),"")</f>
        <v/>
      </c>
      <c r="G2413" s="33" t="str">
        <f>IFERROR(VLOOKUP(E2413,ActiveConsumptiveDiversions!$A$4:$G$3003,7,0),"")</f>
        <v/>
      </c>
    </row>
    <row r="2414" spans="5:7" x14ac:dyDescent="0.25">
      <c r="E2414" s="4">
        <v>2402</v>
      </c>
      <c r="F2414" s="4" t="str">
        <f>IFERROR(VLOOKUP(E2414,ActiveConsumptiveDiversions!$C$4:$G$3002,5,0),"")</f>
        <v/>
      </c>
      <c r="G2414" s="33" t="str">
        <f>IFERROR(VLOOKUP(E2414,ActiveConsumptiveDiversions!$A$4:$G$3003,7,0),"")</f>
        <v/>
      </c>
    </row>
    <row r="2415" spans="5:7" x14ac:dyDescent="0.25">
      <c r="E2415" s="4">
        <v>2403</v>
      </c>
      <c r="F2415" s="4" t="str">
        <f>IFERROR(VLOOKUP(E2415,ActiveConsumptiveDiversions!$C$4:$G$3002,5,0),"")</f>
        <v/>
      </c>
      <c r="G2415" s="33" t="str">
        <f>IFERROR(VLOOKUP(E2415,ActiveConsumptiveDiversions!$A$4:$G$3003,7,0),"")</f>
        <v/>
      </c>
    </row>
    <row r="2416" spans="5:7" x14ac:dyDescent="0.25">
      <c r="E2416" s="4">
        <v>2404</v>
      </c>
      <c r="F2416" s="4" t="str">
        <f>IFERROR(VLOOKUP(E2416,ActiveConsumptiveDiversions!$C$4:$G$3002,5,0),"")</f>
        <v/>
      </c>
      <c r="G2416" s="33" t="str">
        <f>IFERROR(VLOOKUP(E2416,ActiveConsumptiveDiversions!$A$4:$G$3003,7,0),"")</f>
        <v/>
      </c>
    </row>
    <row r="2417" spans="5:7" x14ac:dyDescent="0.25">
      <c r="E2417" s="4">
        <v>2405</v>
      </c>
      <c r="F2417" s="4" t="str">
        <f>IFERROR(VLOOKUP(E2417,ActiveConsumptiveDiversions!$C$4:$G$3002,5,0),"")</f>
        <v/>
      </c>
      <c r="G2417" s="33" t="str">
        <f>IFERROR(VLOOKUP(E2417,ActiveConsumptiveDiversions!$A$4:$G$3003,7,0),"")</f>
        <v/>
      </c>
    </row>
    <row r="2418" spans="5:7" x14ac:dyDescent="0.25">
      <c r="E2418" s="4">
        <v>2406</v>
      </c>
      <c r="F2418" s="4" t="str">
        <f>IFERROR(VLOOKUP(E2418,ActiveConsumptiveDiversions!$C$4:$G$3002,5,0),"")</f>
        <v/>
      </c>
      <c r="G2418" s="33" t="str">
        <f>IFERROR(VLOOKUP(E2418,ActiveConsumptiveDiversions!$A$4:$G$3003,7,0),"")</f>
        <v/>
      </c>
    </row>
    <row r="2419" spans="5:7" x14ac:dyDescent="0.25">
      <c r="E2419" s="4">
        <v>2407</v>
      </c>
      <c r="F2419" s="4" t="str">
        <f>IFERROR(VLOOKUP(E2419,ActiveConsumptiveDiversions!$C$4:$G$3002,5,0),"")</f>
        <v/>
      </c>
      <c r="G2419" s="33" t="str">
        <f>IFERROR(VLOOKUP(E2419,ActiveConsumptiveDiversions!$A$4:$G$3003,7,0),"")</f>
        <v/>
      </c>
    </row>
    <row r="2420" spans="5:7" x14ac:dyDescent="0.25">
      <c r="E2420" s="4">
        <v>2408</v>
      </c>
      <c r="F2420" s="4" t="str">
        <f>IFERROR(VLOOKUP(E2420,ActiveConsumptiveDiversions!$C$4:$G$3002,5,0),"")</f>
        <v/>
      </c>
      <c r="G2420" s="33" t="str">
        <f>IFERROR(VLOOKUP(E2420,ActiveConsumptiveDiversions!$A$4:$G$3003,7,0),"")</f>
        <v/>
      </c>
    </row>
    <row r="2421" spans="5:7" x14ac:dyDescent="0.25">
      <c r="E2421" s="4">
        <v>2409</v>
      </c>
      <c r="F2421" s="4" t="str">
        <f>IFERROR(VLOOKUP(E2421,ActiveConsumptiveDiversions!$C$4:$G$3002,5,0),"")</f>
        <v/>
      </c>
      <c r="G2421" s="33" t="str">
        <f>IFERROR(VLOOKUP(E2421,ActiveConsumptiveDiversions!$A$4:$G$3003,7,0),"")</f>
        <v/>
      </c>
    </row>
    <row r="2422" spans="5:7" x14ac:dyDescent="0.25">
      <c r="E2422" s="4">
        <v>2410</v>
      </c>
      <c r="F2422" s="4" t="str">
        <f>IFERROR(VLOOKUP(E2422,ActiveConsumptiveDiversions!$C$4:$G$3002,5,0),"")</f>
        <v/>
      </c>
      <c r="G2422" s="33" t="str">
        <f>IFERROR(VLOOKUP(E2422,ActiveConsumptiveDiversions!$A$4:$G$3003,7,0),"")</f>
        <v/>
      </c>
    </row>
    <row r="2423" spans="5:7" x14ac:dyDescent="0.25">
      <c r="E2423" s="4">
        <v>2411</v>
      </c>
      <c r="F2423" s="4" t="str">
        <f>IFERROR(VLOOKUP(E2423,ActiveConsumptiveDiversions!$C$4:$G$3002,5,0),"")</f>
        <v/>
      </c>
      <c r="G2423" s="33" t="str">
        <f>IFERROR(VLOOKUP(E2423,ActiveConsumptiveDiversions!$A$4:$G$3003,7,0),"")</f>
        <v/>
      </c>
    </row>
    <row r="2424" spans="5:7" x14ac:dyDescent="0.25">
      <c r="E2424" s="4">
        <v>2412</v>
      </c>
      <c r="F2424" s="4" t="str">
        <f>IFERROR(VLOOKUP(E2424,ActiveConsumptiveDiversions!$C$4:$G$3002,5,0),"")</f>
        <v/>
      </c>
      <c r="G2424" s="33" t="str">
        <f>IFERROR(VLOOKUP(E2424,ActiveConsumptiveDiversions!$A$4:$G$3003,7,0),"")</f>
        <v/>
      </c>
    </row>
    <row r="2425" spans="5:7" x14ac:dyDescent="0.25">
      <c r="E2425" s="4">
        <v>2413</v>
      </c>
      <c r="F2425" s="4" t="str">
        <f>IFERROR(VLOOKUP(E2425,ActiveConsumptiveDiversions!$C$4:$G$3002,5,0),"")</f>
        <v/>
      </c>
      <c r="G2425" s="33" t="str">
        <f>IFERROR(VLOOKUP(E2425,ActiveConsumptiveDiversions!$A$4:$G$3003,7,0),"")</f>
        <v/>
      </c>
    </row>
    <row r="2426" spans="5:7" x14ac:dyDescent="0.25">
      <c r="E2426" s="4">
        <v>2414</v>
      </c>
      <c r="F2426" s="4" t="str">
        <f>IFERROR(VLOOKUP(E2426,ActiveConsumptiveDiversions!$C$4:$G$3002,5,0),"")</f>
        <v/>
      </c>
      <c r="G2426" s="33" t="str">
        <f>IFERROR(VLOOKUP(E2426,ActiveConsumptiveDiversions!$A$4:$G$3003,7,0),"")</f>
        <v/>
      </c>
    </row>
    <row r="2427" spans="5:7" x14ac:dyDescent="0.25">
      <c r="E2427" s="4">
        <v>2415</v>
      </c>
      <c r="F2427" s="4" t="str">
        <f>IFERROR(VLOOKUP(E2427,ActiveConsumptiveDiversions!$C$4:$G$3002,5,0),"")</f>
        <v/>
      </c>
      <c r="G2427" s="33" t="str">
        <f>IFERROR(VLOOKUP(E2427,ActiveConsumptiveDiversions!$A$4:$G$3003,7,0),"")</f>
        <v/>
      </c>
    </row>
    <row r="2428" spans="5:7" x14ac:dyDescent="0.25">
      <c r="E2428" s="4">
        <v>2416</v>
      </c>
      <c r="F2428" s="4" t="str">
        <f>IFERROR(VLOOKUP(E2428,ActiveConsumptiveDiversions!$C$4:$G$3002,5,0),"")</f>
        <v/>
      </c>
      <c r="G2428" s="33" t="str">
        <f>IFERROR(VLOOKUP(E2428,ActiveConsumptiveDiversions!$A$4:$G$3003,7,0),"")</f>
        <v/>
      </c>
    </row>
    <row r="2429" spans="5:7" x14ac:dyDescent="0.25">
      <c r="E2429" s="4">
        <v>2417</v>
      </c>
      <c r="F2429" s="4" t="str">
        <f>IFERROR(VLOOKUP(E2429,ActiveConsumptiveDiversions!$C$4:$G$3002,5,0),"")</f>
        <v/>
      </c>
      <c r="G2429" s="33" t="str">
        <f>IFERROR(VLOOKUP(E2429,ActiveConsumptiveDiversions!$A$4:$G$3003,7,0),"")</f>
        <v/>
      </c>
    </row>
    <row r="2430" spans="5:7" x14ac:dyDescent="0.25">
      <c r="E2430" s="4">
        <v>2418</v>
      </c>
      <c r="F2430" s="4" t="str">
        <f>IFERROR(VLOOKUP(E2430,ActiveConsumptiveDiversions!$C$4:$G$3002,5,0),"")</f>
        <v/>
      </c>
      <c r="G2430" s="33" t="str">
        <f>IFERROR(VLOOKUP(E2430,ActiveConsumptiveDiversions!$A$4:$G$3003,7,0),"")</f>
        <v/>
      </c>
    </row>
    <row r="2431" spans="5:7" x14ac:dyDescent="0.25">
      <c r="E2431" s="4">
        <v>2419</v>
      </c>
      <c r="F2431" s="4" t="str">
        <f>IFERROR(VLOOKUP(E2431,ActiveConsumptiveDiversions!$C$4:$G$3002,5,0),"")</f>
        <v/>
      </c>
      <c r="G2431" s="33" t="str">
        <f>IFERROR(VLOOKUP(E2431,ActiveConsumptiveDiversions!$A$4:$G$3003,7,0),"")</f>
        <v/>
      </c>
    </row>
    <row r="2432" spans="5:7" x14ac:dyDescent="0.25">
      <c r="E2432" s="4">
        <v>2420</v>
      </c>
      <c r="F2432" s="4" t="str">
        <f>IFERROR(VLOOKUP(E2432,ActiveConsumptiveDiversions!$C$4:$G$3002,5,0),"")</f>
        <v/>
      </c>
      <c r="G2432" s="33" t="str">
        <f>IFERROR(VLOOKUP(E2432,ActiveConsumptiveDiversions!$A$4:$G$3003,7,0),"")</f>
        <v/>
      </c>
    </row>
    <row r="2433" spans="5:7" x14ac:dyDescent="0.25">
      <c r="E2433" s="4">
        <v>2421</v>
      </c>
      <c r="F2433" s="4" t="str">
        <f>IFERROR(VLOOKUP(E2433,ActiveConsumptiveDiversions!$C$4:$G$3002,5,0),"")</f>
        <v/>
      </c>
      <c r="G2433" s="33" t="str">
        <f>IFERROR(VLOOKUP(E2433,ActiveConsumptiveDiversions!$A$4:$G$3003,7,0),"")</f>
        <v/>
      </c>
    </row>
    <row r="2434" spans="5:7" x14ac:dyDescent="0.25">
      <c r="E2434" s="4">
        <v>2422</v>
      </c>
      <c r="F2434" s="4" t="str">
        <f>IFERROR(VLOOKUP(E2434,ActiveConsumptiveDiversions!$C$4:$G$3002,5,0),"")</f>
        <v/>
      </c>
      <c r="G2434" s="33" t="str">
        <f>IFERROR(VLOOKUP(E2434,ActiveConsumptiveDiversions!$A$4:$G$3003,7,0),"")</f>
        <v/>
      </c>
    </row>
    <row r="2435" spans="5:7" x14ac:dyDescent="0.25">
      <c r="E2435" s="4">
        <v>2423</v>
      </c>
      <c r="F2435" s="4" t="str">
        <f>IFERROR(VLOOKUP(E2435,ActiveConsumptiveDiversions!$C$4:$G$3002,5,0),"")</f>
        <v/>
      </c>
      <c r="G2435" s="33" t="str">
        <f>IFERROR(VLOOKUP(E2435,ActiveConsumptiveDiversions!$A$4:$G$3003,7,0),"")</f>
        <v/>
      </c>
    </row>
    <row r="2436" spans="5:7" x14ac:dyDescent="0.25">
      <c r="E2436" s="4">
        <v>2424</v>
      </c>
      <c r="F2436" s="4" t="str">
        <f>IFERROR(VLOOKUP(E2436,ActiveConsumptiveDiversions!$C$4:$G$3002,5,0),"")</f>
        <v/>
      </c>
      <c r="G2436" s="33" t="str">
        <f>IFERROR(VLOOKUP(E2436,ActiveConsumptiveDiversions!$A$4:$G$3003,7,0),"")</f>
        <v/>
      </c>
    </row>
    <row r="2437" spans="5:7" x14ac:dyDescent="0.25">
      <c r="E2437" s="4">
        <v>2425</v>
      </c>
      <c r="F2437" s="4" t="str">
        <f>IFERROR(VLOOKUP(E2437,ActiveConsumptiveDiversions!$C$4:$G$3002,5,0),"")</f>
        <v/>
      </c>
      <c r="G2437" s="33" t="str">
        <f>IFERROR(VLOOKUP(E2437,ActiveConsumptiveDiversions!$A$4:$G$3003,7,0),"")</f>
        <v/>
      </c>
    </row>
    <row r="2438" spans="5:7" x14ac:dyDescent="0.25">
      <c r="E2438" s="4">
        <v>2426</v>
      </c>
      <c r="F2438" s="4" t="str">
        <f>IFERROR(VLOOKUP(E2438,ActiveConsumptiveDiversions!$C$4:$G$3002,5,0),"")</f>
        <v/>
      </c>
      <c r="G2438" s="33" t="str">
        <f>IFERROR(VLOOKUP(E2438,ActiveConsumptiveDiversions!$A$4:$G$3003,7,0),"")</f>
        <v/>
      </c>
    </row>
    <row r="2439" spans="5:7" x14ac:dyDescent="0.25">
      <c r="E2439" s="4">
        <v>2427</v>
      </c>
      <c r="F2439" s="4" t="str">
        <f>IFERROR(VLOOKUP(E2439,ActiveConsumptiveDiversions!$C$4:$G$3002,5,0),"")</f>
        <v/>
      </c>
      <c r="G2439" s="33" t="str">
        <f>IFERROR(VLOOKUP(E2439,ActiveConsumptiveDiversions!$A$4:$G$3003,7,0),"")</f>
        <v/>
      </c>
    </row>
    <row r="2440" spans="5:7" x14ac:dyDescent="0.25">
      <c r="E2440" s="4">
        <v>2428</v>
      </c>
      <c r="F2440" s="4" t="str">
        <f>IFERROR(VLOOKUP(E2440,ActiveConsumptiveDiversions!$C$4:$G$3002,5,0),"")</f>
        <v/>
      </c>
      <c r="G2440" s="33" t="str">
        <f>IFERROR(VLOOKUP(E2440,ActiveConsumptiveDiversions!$A$4:$G$3003,7,0),"")</f>
        <v/>
      </c>
    </row>
    <row r="2441" spans="5:7" x14ac:dyDescent="0.25">
      <c r="E2441" s="4">
        <v>2429</v>
      </c>
      <c r="F2441" s="4" t="str">
        <f>IFERROR(VLOOKUP(E2441,ActiveConsumptiveDiversions!$C$4:$G$3002,5,0),"")</f>
        <v/>
      </c>
      <c r="G2441" s="33" t="str">
        <f>IFERROR(VLOOKUP(E2441,ActiveConsumptiveDiversions!$A$4:$G$3003,7,0),"")</f>
        <v/>
      </c>
    </row>
    <row r="2442" spans="5:7" x14ac:dyDescent="0.25">
      <c r="E2442" s="4">
        <v>2430</v>
      </c>
      <c r="F2442" s="4" t="str">
        <f>IFERROR(VLOOKUP(E2442,ActiveConsumptiveDiversions!$C$4:$G$3002,5,0),"")</f>
        <v/>
      </c>
      <c r="G2442" s="33" t="str">
        <f>IFERROR(VLOOKUP(E2442,ActiveConsumptiveDiversions!$A$4:$G$3003,7,0),"")</f>
        <v/>
      </c>
    </row>
    <row r="2443" spans="5:7" x14ac:dyDescent="0.25">
      <c r="E2443" s="4">
        <v>2431</v>
      </c>
      <c r="F2443" s="4" t="str">
        <f>IFERROR(VLOOKUP(E2443,ActiveConsumptiveDiversions!$C$4:$G$3002,5,0),"")</f>
        <v/>
      </c>
      <c r="G2443" s="33" t="str">
        <f>IFERROR(VLOOKUP(E2443,ActiveConsumptiveDiversions!$A$4:$G$3003,7,0),"")</f>
        <v/>
      </c>
    </row>
    <row r="2444" spans="5:7" x14ac:dyDescent="0.25">
      <c r="E2444" s="4">
        <v>2432</v>
      </c>
      <c r="F2444" s="4" t="str">
        <f>IFERROR(VLOOKUP(E2444,ActiveConsumptiveDiversions!$C$4:$G$3002,5,0),"")</f>
        <v/>
      </c>
      <c r="G2444" s="33" t="str">
        <f>IFERROR(VLOOKUP(E2444,ActiveConsumptiveDiversions!$A$4:$G$3003,7,0),"")</f>
        <v/>
      </c>
    </row>
    <row r="2445" spans="5:7" x14ac:dyDescent="0.25">
      <c r="E2445" s="4">
        <v>2433</v>
      </c>
      <c r="F2445" s="4" t="str">
        <f>IFERROR(VLOOKUP(E2445,ActiveConsumptiveDiversions!$C$4:$G$3002,5,0),"")</f>
        <v/>
      </c>
      <c r="G2445" s="33" t="str">
        <f>IFERROR(VLOOKUP(E2445,ActiveConsumptiveDiversions!$A$4:$G$3003,7,0),"")</f>
        <v/>
      </c>
    </row>
    <row r="2446" spans="5:7" x14ac:dyDescent="0.25">
      <c r="E2446" s="4">
        <v>2434</v>
      </c>
      <c r="F2446" s="4" t="str">
        <f>IFERROR(VLOOKUP(E2446,ActiveConsumptiveDiversions!$C$4:$G$3002,5,0),"")</f>
        <v/>
      </c>
      <c r="G2446" s="33" t="str">
        <f>IFERROR(VLOOKUP(E2446,ActiveConsumptiveDiversions!$A$4:$G$3003,7,0),"")</f>
        <v/>
      </c>
    </row>
    <row r="2447" spans="5:7" x14ac:dyDescent="0.25">
      <c r="E2447" s="4">
        <v>2435</v>
      </c>
      <c r="F2447" s="4" t="str">
        <f>IFERROR(VLOOKUP(E2447,ActiveConsumptiveDiversions!$C$4:$G$3002,5,0),"")</f>
        <v/>
      </c>
      <c r="G2447" s="33" t="str">
        <f>IFERROR(VLOOKUP(E2447,ActiveConsumptiveDiversions!$A$4:$G$3003,7,0),"")</f>
        <v/>
      </c>
    </row>
    <row r="2448" spans="5:7" x14ac:dyDescent="0.25">
      <c r="E2448" s="4">
        <v>2436</v>
      </c>
      <c r="F2448" s="4" t="str">
        <f>IFERROR(VLOOKUP(E2448,ActiveConsumptiveDiversions!$C$4:$G$3002,5,0),"")</f>
        <v/>
      </c>
      <c r="G2448" s="33" t="str">
        <f>IFERROR(VLOOKUP(E2448,ActiveConsumptiveDiversions!$A$4:$G$3003,7,0),"")</f>
        <v/>
      </c>
    </row>
    <row r="2449" spans="5:7" x14ac:dyDescent="0.25">
      <c r="E2449" s="4">
        <v>2437</v>
      </c>
      <c r="F2449" s="4" t="str">
        <f>IFERROR(VLOOKUP(E2449,ActiveConsumptiveDiversions!$C$4:$G$3002,5,0),"")</f>
        <v/>
      </c>
      <c r="G2449" s="33" t="str">
        <f>IFERROR(VLOOKUP(E2449,ActiveConsumptiveDiversions!$A$4:$G$3003,7,0),"")</f>
        <v/>
      </c>
    </row>
    <row r="2450" spans="5:7" x14ac:dyDescent="0.25">
      <c r="E2450" s="4">
        <v>2438</v>
      </c>
      <c r="F2450" s="4" t="str">
        <f>IFERROR(VLOOKUP(E2450,ActiveConsumptiveDiversions!$C$4:$G$3002,5,0),"")</f>
        <v/>
      </c>
      <c r="G2450" s="33" t="str">
        <f>IFERROR(VLOOKUP(E2450,ActiveConsumptiveDiversions!$A$4:$G$3003,7,0),"")</f>
        <v/>
      </c>
    </row>
    <row r="2451" spans="5:7" x14ac:dyDescent="0.25">
      <c r="E2451" s="4">
        <v>2439</v>
      </c>
      <c r="F2451" s="4" t="str">
        <f>IFERROR(VLOOKUP(E2451,ActiveConsumptiveDiversions!$C$4:$G$3002,5,0),"")</f>
        <v/>
      </c>
      <c r="G2451" s="33" t="str">
        <f>IFERROR(VLOOKUP(E2451,ActiveConsumptiveDiversions!$A$4:$G$3003,7,0),"")</f>
        <v/>
      </c>
    </row>
    <row r="2452" spans="5:7" x14ac:dyDescent="0.25">
      <c r="E2452" s="4">
        <v>2440</v>
      </c>
      <c r="F2452" s="4" t="str">
        <f>IFERROR(VLOOKUP(E2452,ActiveConsumptiveDiversions!$C$4:$G$3002,5,0),"")</f>
        <v/>
      </c>
      <c r="G2452" s="33" t="str">
        <f>IFERROR(VLOOKUP(E2452,ActiveConsumptiveDiversions!$A$4:$G$3003,7,0),"")</f>
        <v/>
      </c>
    </row>
    <row r="2453" spans="5:7" x14ac:dyDescent="0.25">
      <c r="E2453" s="4">
        <v>2441</v>
      </c>
      <c r="F2453" s="4" t="str">
        <f>IFERROR(VLOOKUP(E2453,ActiveConsumptiveDiversions!$C$4:$G$3002,5,0),"")</f>
        <v/>
      </c>
      <c r="G2453" s="33" t="str">
        <f>IFERROR(VLOOKUP(E2453,ActiveConsumptiveDiversions!$A$4:$G$3003,7,0),"")</f>
        <v/>
      </c>
    </row>
    <row r="2454" spans="5:7" x14ac:dyDescent="0.25">
      <c r="E2454" s="4">
        <v>2442</v>
      </c>
      <c r="F2454" s="4" t="str">
        <f>IFERROR(VLOOKUP(E2454,ActiveConsumptiveDiversions!$C$4:$G$3002,5,0),"")</f>
        <v/>
      </c>
      <c r="G2454" s="33" t="str">
        <f>IFERROR(VLOOKUP(E2454,ActiveConsumptiveDiversions!$A$4:$G$3003,7,0),"")</f>
        <v/>
      </c>
    </row>
    <row r="2455" spans="5:7" x14ac:dyDescent="0.25">
      <c r="E2455" s="4">
        <v>2443</v>
      </c>
      <c r="F2455" s="4" t="str">
        <f>IFERROR(VLOOKUP(E2455,ActiveConsumptiveDiversions!$C$4:$G$3002,5,0),"")</f>
        <v/>
      </c>
      <c r="G2455" s="33" t="str">
        <f>IFERROR(VLOOKUP(E2455,ActiveConsumptiveDiversions!$A$4:$G$3003,7,0),"")</f>
        <v/>
      </c>
    </row>
    <row r="2456" spans="5:7" x14ac:dyDescent="0.25">
      <c r="E2456" s="4">
        <v>2444</v>
      </c>
      <c r="F2456" s="4" t="str">
        <f>IFERROR(VLOOKUP(E2456,ActiveConsumptiveDiversions!$C$4:$G$3002,5,0),"")</f>
        <v/>
      </c>
      <c r="G2456" s="33" t="str">
        <f>IFERROR(VLOOKUP(E2456,ActiveConsumptiveDiversions!$A$4:$G$3003,7,0),"")</f>
        <v/>
      </c>
    </row>
    <row r="2457" spans="5:7" x14ac:dyDescent="0.25">
      <c r="E2457" s="4">
        <v>2445</v>
      </c>
      <c r="F2457" s="4" t="str">
        <f>IFERROR(VLOOKUP(E2457,ActiveConsumptiveDiversions!$C$4:$G$3002,5,0),"")</f>
        <v/>
      </c>
      <c r="G2457" s="33" t="str">
        <f>IFERROR(VLOOKUP(E2457,ActiveConsumptiveDiversions!$A$4:$G$3003,7,0),"")</f>
        <v/>
      </c>
    </row>
    <row r="2458" spans="5:7" x14ac:dyDescent="0.25">
      <c r="E2458" s="4">
        <v>2446</v>
      </c>
      <c r="F2458" s="4" t="str">
        <f>IFERROR(VLOOKUP(E2458,ActiveConsumptiveDiversions!$C$4:$G$3002,5,0),"")</f>
        <v/>
      </c>
      <c r="G2458" s="33" t="str">
        <f>IFERROR(VLOOKUP(E2458,ActiveConsumptiveDiversions!$A$4:$G$3003,7,0),"")</f>
        <v/>
      </c>
    </row>
    <row r="2459" spans="5:7" x14ac:dyDescent="0.25">
      <c r="E2459" s="4">
        <v>2447</v>
      </c>
      <c r="F2459" s="4" t="str">
        <f>IFERROR(VLOOKUP(E2459,ActiveConsumptiveDiversions!$C$4:$G$3002,5,0),"")</f>
        <v/>
      </c>
      <c r="G2459" s="33" t="str">
        <f>IFERROR(VLOOKUP(E2459,ActiveConsumptiveDiversions!$A$4:$G$3003,7,0),"")</f>
        <v/>
      </c>
    </row>
    <row r="2460" spans="5:7" x14ac:dyDescent="0.25">
      <c r="E2460" s="4">
        <v>2448</v>
      </c>
      <c r="F2460" s="4" t="str">
        <f>IFERROR(VLOOKUP(E2460,ActiveConsumptiveDiversions!$C$4:$G$3002,5,0),"")</f>
        <v/>
      </c>
      <c r="G2460" s="33" t="str">
        <f>IFERROR(VLOOKUP(E2460,ActiveConsumptiveDiversions!$A$4:$G$3003,7,0),"")</f>
        <v/>
      </c>
    </row>
    <row r="2461" spans="5:7" x14ac:dyDescent="0.25">
      <c r="E2461" s="4">
        <v>2449</v>
      </c>
      <c r="F2461" s="4" t="str">
        <f>IFERROR(VLOOKUP(E2461,ActiveConsumptiveDiversions!$C$4:$G$3002,5,0),"")</f>
        <v/>
      </c>
      <c r="G2461" s="33" t="str">
        <f>IFERROR(VLOOKUP(E2461,ActiveConsumptiveDiversions!$A$4:$G$3003,7,0),"")</f>
        <v/>
      </c>
    </row>
    <row r="2462" spans="5:7" x14ac:dyDescent="0.25">
      <c r="E2462" s="4">
        <v>2450</v>
      </c>
      <c r="F2462" s="4" t="str">
        <f>IFERROR(VLOOKUP(E2462,ActiveConsumptiveDiversions!$C$4:$G$3002,5,0),"")</f>
        <v/>
      </c>
      <c r="G2462" s="33" t="str">
        <f>IFERROR(VLOOKUP(E2462,ActiveConsumptiveDiversions!$A$4:$G$3003,7,0),"")</f>
        <v/>
      </c>
    </row>
    <row r="2463" spans="5:7" x14ac:dyDescent="0.25">
      <c r="E2463" s="4">
        <v>2451</v>
      </c>
      <c r="F2463" s="4" t="str">
        <f>IFERROR(VLOOKUP(E2463,ActiveConsumptiveDiversions!$C$4:$G$3002,5,0),"")</f>
        <v/>
      </c>
      <c r="G2463" s="33" t="str">
        <f>IFERROR(VLOOKUP(E2463,ActiveConsumptiveDiversions!$A$4:$G$3003,7,0),"")</f>
        <v/>
      </c>
    </row>
    <row r="2464" spans="5:7" x14ac:dyDescent="0.25">
      <c r="E2464" s="4">
        <v>2452</v>
      </c>
      <c r="F2464" s="4" t="str">
        <f>IFERROR(VLOOKUP(E2464,ActiveConsumptiveDiversions!$C$4:$G$3002,5,0),"")</f>
        <v/>
      </c>
      <c r="G2464" s="33" t="str">
        <f>IFERROR(VLOOKUP(E2464,ActiveConsumptiveDiversions!$A$4:$G$3003,7,0),"")</f>
        <v/>
      </c>
    </row>
    <row r="2465" spans="5:7" x14ac:dyDescent="0.25">
      <c r="E2465" s="4">
        <v>2453</v>
      </c>
      <c r="F2465" s="4" t="str">
        <f>IFERROR(VLOOKUP(E2465,ActiveConsumptiveDiversions!$C$4:$G$3002,5,0),"")</f>
        <v/>
      </c>
      <c r="G2465" s="33" t="str">
        <f>IFERROR(VLOOKUP(E2465,ActiveConsumptiveDiversions!$A$4:$G$3003,7,0),"")</f>
        <v/>
      </c>
    </row>
    <row r="2466" spans="5:7" x14ac:dyDescent="0.25">
      <c r="E2466" s="4">
        <v>2454</v>
      </c>
      <c r="F2466" s="4" t="str">
        <f>IFERROR(VLOOKUP(E2466,ActiveConsumptiveDiversions!$C$4:$G$3002,5,0),"")</f>
        <v/>
      </c>
      <c r="G2466" s="33" t="str">
        <f>IFERROR(VLOOKUP(E2466,ActiveConsumptiveDiversions!$A$4:$G$3003,7,0),"")</f>
        <v/>
      </c>
    </row>
    <row r="2467" spans="5:7" x14ac:dyDescent="0.25">
      <c r="E2467" s="4">
        <v>2455</v>
      </c>
      <c r="F2467" s="4" t="str">
        <f>IFERROR(VLOOKUP(E2467,ActiveConsumptiveDiversions!$C$4:$G$3002,5,0),"")</f>
        <v/>
      </c>
      <c r="G2467" s="33" t="str">
        <f>IFERROR(VLOOKUP(E2467,ActiveConsumptiveDiversions!$A$4:$G$3003,7,0),"")</f>
        <v/>
      </c>
    </row>
    <row r="2468" spans="5:7" x14ac:dyDescent="0.25">
      <c r="E2468" s="4">
        <v>2456</v>
      </c>
      <c r="F2468" s="4" t="str">
        <f>IFERROR(VLOOKUP(E2468,ActiveConsumptiveDiversions!$C$4:$G$3002,5,0),"")</f>
        <v/>
      </c>
      <c r="G2468" s="33" t="str">
        <f>IFERROR(VLOOKUP(E2468,ActiveConsumptiveDiversions!$A$4:$G$3003,7,0),"")</f>
        <v/>
      </c>
    </row>
    <row r="2469" spans="5:7" x14ac:dyDescent="0.25">
      <c r="E2469" s="4">
        <v>2457</v>
      </c>
      <c r="F2469" s="4" t="str">
        <f>IFERROR(VLOOKUP(E2469,ActiveConsumptiveDiversions!$C$4:$G$3002,5,0),"")</f>
        <v/>
      </c>
      <c r="G2469" s="33" t="str">
        <f>IFERROR(VLOOKUP(E2469,ActiveConsumptiveDiversions!$A$4:$G$3003,7,0),"")</f>
        <v/>
      </c>
    </row>
    <row r="2470" spans="5:7" x14ac:dyDescent="0.25">
      <c r="E2470" s="4">
        <v>2458</v>
      </c>
      <c r="F2470" s="4" t="str">
        <f>IFERROR(VLOOKUP(E2470,ActiveConsumptiveDiversions!$C$4:$G$3002,5,0),"")</f>
        <v/>
      </c>
      <c r="G2470" s="33" t="str">
        <f>IFERROR(VLOOKUP(E2470,ActiveConsumptiveDiversions!$A$4:$G$3003,7,0),"")</f>
        <v/>
      </c>
    </row>
    <row r="2471" spans="5:7" x14ac:dyDescent="0.25">
      <c r="E2471" s="4">
        <v>2459</v>
      </c>
      <c r="F2471" s="4" t="str">
        <f>IFERROR(VLOOKUP(E2471,ActiveConsumptiveDiversions!$C$4:$G$3002,5,0),"")</f>
        <v/>
      </c>
      <c r="G2471" s="33" t="str">
        <f>IFERROR(VLOOKUP(E2471,ActiveConsumptiveDiversions!$A$4:$G$3003,7,0),"")</f>
        <v/>
      </c>
    </row>
    <row r="2472" spans="5:7" x14ac:dyDescent="0.25">
      <c r="E2472" s="4">
        <v>2460</v>
      </c>
      <c r="F2472" s="4" t="str">
        <f>IFERROR(VLOOKUP(E2472,ActiveConsumptiveDiversions!$C$4:$G$3002,5,0),"")</f>
        <v/>
      </c>
      <c r="G2472" s="33" t="str">
        <f>IFERROR(VLOOKUP(E2472,ActiveConsumptiveDiversions!$A$4:$G$3003,7,0),"")</f>
        <v/>
      </c>
    </row>
    <row r="2473" spans="5:7" x14ac:dyDescent="0.25">
      <c r="E2473" s="4">
        <v>2461</v>
      </c>
      <c r="F2473" s="4" t="str">
        <f>IFERROR(VLOOKUP(E2473,ActiveConsumptiveDiversions!$C$4:$G$3002,5,0),"")</f>
        <v/>
      </c>
      <c r="G2473" s="33" t="str">
        <f>IFERROR(VLOOKUP(E2473,ActiveConsumptiveDiversions!$A$4:$G$3003,7,0),"")</f>
        <v/>
      </c>
    </row>
    <row r="2474" spans="5:7" x14ac:dyDescent="0.25">
      <c r="E2474" s="4">
        <v>2462</v>
      </c>
      <c r="F2474" s="4" t="str">
        <f>IFERROR(VLOOKUP(E2474,ActiveConsumptiveDiversions!$C$4:$G$3002,5,0),"")</f>
        <v/>
      </c>
      <c r="G2474" s="33" t="str">
        <f>IFERROR(VLOOKUP(E2474,ActiveConsumptiveDiversions!$A$4:$G$3003,7,0),"")</f>
        <v/>
      </c>
    </row>
    <row r="2475" spans="5:7" x14ac:dyDescent="0.25">
      <c r="E2475" s="4">
        <v>2463</v>
      </c>
      <c r="F2475" s="4" t="str">
        <f>IFERROR(VLOOKUP(E2475,ActiveConsumptiveDiversions!$C$4:$G$3002,5,0),"")</f>
        <v/>
      </c>
      <c r="G2475" s="33" t="str">
        <f>IFERROR(VLOOKUP(E2475,ActiveConsumptiveDiversions!$A$4:$G$3003,7,0),"")</f>
        <v/>
      </c>
    </row>
    <row r="2476" spans="5:7" x14ac:dyDescent="0.25">
      <c r="E2476" s="4">
        <v>2464</v>
      </c>
      <c r="F2476" s="4" t="str">
        <f>IFERROR(VLOOKUP(E2476,ActiveConsumptiveDiversions!$C$4:$G$3002,5,0),"")</f>
        <v/>
      </c>
      <c r="G2476" s="33" t="str">
        <f>IFERROR(VLOOKUP(E2476,ActiveConsumptiveDiversions!$A$4:$G$3003,7,0),"")</f>
        <v/>
      </c>
    </row>
    <row r="2477" spans="5:7" x14ac:dyDescent="0.25">
      <c r="E2477" s="4">
        <v>2465</v>
      </c>
      <c r="F2477" s="4" t="str">
        <f>IFERROR(VLOOKUP(E2477,ActiveConsumptiveDiversions!$C$4:$G$3002,5,0),"")</f>
        <v/>
      </c>
      <c r="G2477" s="33" t="str">
        <f>IFERROR(VLOOKUP(E2477,ActiveConsumptiveDiversions!$A$4:$G$3003,7,0),"")</f>
        <v/>
      </c>
    </row>
    <row r="2478" spans="5:7" x14ac:dyDescent="0.25">
      <c r="E2478" s="4">
        <v>2466</v>
      </c>
      <c r="F2478" s="4" t="str">
        <f>IFERROR(VLOOKUP(E2478,ActiveConsumptiveDiversions!$C$4:$G$3002,5,0),"")</f>
        <v/>
      </c>
      <c r="G2478" s="33" t="str">
        <f>IFERROR(VLOOKUP(E2478,ActiveConsumptiveDiversions!$A$4:$G$3003,7,0),"")</f>
        <v/>
      </c>
    </row>
    <row r="2479" spans="5:7" x14ac:dyDescent="0.25">
      <c r="E2479" s="4">
        <v>2467</v>
      </c>
      <c r="F2479" s="4" t="str">
        <f>IFERROR(VLOOKUP(E2479,ActiveConsumptiveDiversions!$C$4:$G$3002,5,0),"")</f>
        <v/>
      </c>
      <c r="G2479" s="33" t="str">
        <f>IFERROR(VLOOKUP(E2479,ActiveConsumptiveDiversions!$A$4:$G$3003,7,0),"")</f>
        <v/>
      </c>
    </row>
    <row r="2480" spans="5:7" x14ac:dyDescent="0.25">
      <c r="E2480" s="4">
        <v>2468</v>
      </c>
      <c r="F2480" s="4" t="str">
        <f>IFERROR(VLOOKUP(E2480,ActiveConsumptiveDiversions!$C$4:$G$3002,5,0),"")</f>
        <v/>
      </c>
      <c r="G2480" s="33" t="str">
        <f>IFERROR(VLOOKUP(E2480,ActiveConsumptiveDiversions!$A$4:$G$3003,7,0),"")</f>
        <v/>
      </c>
    </row>
    <row r="2481" spans="5:7" x14ac:dyDescent="0.25">
      <c r="E2481" s="4">
        <v>2469</v>
      </c>
      <c r="F2481" s="4" t="str">
        <f>IFERROR(VLOOKUP(E2481,ActiveConsumptiveDiversions!$C$4:$G$3002,5,0),"")</f>
        <v/>
      </c>
      <c r="G2481" s="33" t="str">
        <f>IFERROR(VLOOKUP(E2481,ActiveConsumptiveDiversions!$A$4:$G$3003,7,0),"")</f>
        <v/>
      </c>
    </row>
    <row r="2482" spans="5:7" x14ac:dyDescent="0.25">
      <c r="E2482" s="4">
        <v>2470</v>
      </c>
      <c r="F2482" s="4" t="str">
        <f>IFERROR(VLOOKUP(E2482,ActiveConsumptiveDiversions!$C$4:$G$3002,5,0),"")</f>
        <v/>
      </c>
      <c r="G2482" s="33" t="str">
        <f>IFERROR(VLOOKUP(E2482,ActiveConsumptiveDiversions!$A$4:$G$3003,7,0),"")</f>
        <v/>
      </c>
    </row>
    <row r="2483" spans="5:7" x14ac:dyDescent="0.25">
      <c r="E2483" s="4">
        <v>2471</v>
      </c>
      <c r="F2483" s="4" t="str">
        <f>IFERROR(VLOOKUP(E2483,ActiveConsumptiveDiversions!$C$4:$G$3002,5,0),"")</f>
        <v/>
      </c>
      <c r="G2483" s="33" t="str">
        <f>IFERROR(VLOOKUP(E2483,ActiveConsumptiveDiversions!$A$4:$G$3003,7,0),"")</f>
        <v/>
      </c>
    </row>
    <row r="2484" spans="5:7" x14ac:dyDescent="0.25">
      <c r="E2484" s="4">
        <v>2472</v>
      </c>
      <c r="F2484" s="4" t="str">
        <f>IFERROR(VLOOKUP(E2484,ActiveConsumptiveDiversions!$C$4:$G$3002,5,0),"")</f>
        <v/>
      </c>
      <c r="G2484" s="33" t="str">
        <f>IFERROR(VLOOKUP(E2484,ActiveConsumptiveDiversions!$A$4:$G$3003,7,0),"")</f>
        <v/>
      </c>
    </row>
    <row r="2485" spans="5:7" x14ac:dyDescent="0.25">
      <c r="E2485" s="4">
        <v>2473</v>
      </c>
      <c r="F2485" s="4" t="str">
        <f>IFERROR(VLOOKUP(E2485,ActiveConsumptiveDiversions!$C$4:$G$3002,5,0),"")</f>
        <v/>
      </c>
      <c r="G2485" s="33" t="str">
        <f>IFERROR(VLOOKUP(E2485,ActiveConsumptiveDiversions!$A$4:$G$3003,7,0),"")</f>
        <v/>
      </c>
    </row>
    <row r="2486" spans="5:7" x14ac:dyDescent="0.25">
      <c r="E2486" s="4">
        <v>2474</v>
      </c>
      <c r="F2486" s="4" t="str">
        <f>IFERROR(VLOOKUP(E2486,ActiveConsumptiveDiversions!$C$4:$G$3002,5,0),"")</f>
        <v/>
      </c>
      <c r="G2486" s="33" t="str">
        <f>IFERROR(VLOOKUP(E2486,ActiveConsumptiveDiversions!$A$4:$G$3003,7,0),"")</f>
        <v/>
      </c>
    </row>
    <row r="2487" spans="5:7" x14ac:dyDescent="0.25">
      <c r="E2487" s="4">
        <v>2475</v>
      </c>
      <c r="F2487" s="4" t="str">
        <f>IFERROR(VLOOKUP(E2487,ActiveConsumptiveDiversions!$C$4:$G$3002,5,0),"")</f>
        <v/>
      </c>
      <c r="G2487" s="33" t="str">
        <f>IFERROR(VLOOKUP(E2487,ActiveConsumptiveDiversions!$A$4:$G$3003,7,0),"")</f>
        <v/>
      </c>
    </row>
    <row r="2488" spans="5:7" x14ac:dyDescent="0.25">
      <c r="E2488" s="4">
        <v>2476</v>
      </c>
      <c r="F2488" s="4" t="str">
        <f>IFERROR(VLOOKUP(E2488,ActiveConsumptiveDiversions!$C$4:$G$3002,5,0),"")</f>
        <v/>
      </c>
      <c r="G2488" s="33" t="str">
        <f>IFERROR(VLOOKUP(E2488,ActiveConsumptiveDiversions!$A$4:$G$3003,7,0),"")</f>
        <v/>
      </c>
    </row>
    <row r="2489" spans="5:7" x14ac:dyDescent="0.25">
      <c r="E2489" s="4">
        <v>2477</v>
      </c>
      <c r="F2489" s="4" t="str">
        <f>IFERROR(VLOOKUP(E2489,ActiveConsumptiveDiversions!$C$4:$G$3002,5,0),"")</f>
        <v/>
      </c>
      <c r="G2489" s="33" t="str">
        <f>IFERROR(VLOOKUP(E2489,ActiveConsumptiveDiversions!$A$4:$G$3003,7,0),"")</f>
        <v/>
      </c>
    </row>
    <row r="2490" spans="5:7" x14ac:dyDescent="0.25">
      <c r="E2490" s="4">
        <v>2478</v>
      </c>
      <c r="F2490" s="4" t="str">
        <f>IFERROR(VLOOKUP(E2490,ActiveConsumptiveDiversions!$C$4:$G$3002,5,0),"")</f>
        <v/>
      </c>
      <c r="G2490" s="33" t="str">
        <f>IFERROR(VLOOKUP(E2490,ActiveConsumptiveDiversions!$A$4:$G$3003,7,0),"")</f>
        <v/>
      </c>
    </row>
    <row r="2491" spans="5:7" x14ac:dyDescent="0.25">
      <c r="E2491" s="4">
        <v>2479</v>
      </c>
      <c r="F2491" s="4" t="str">
        <f>IFERROR(VLOOKUP(E2491,ActiveConsumptiveDiversions!$C$4:$G$3002,5,0),"")</f>
        <v/>
      </c>
      <c r="G2491" s="33" t="str">
        <f>IFERROR(VLOOKUP(E2491,ActiveConsumptiveDiversions!$A$4:$G$3003,7,0),"")</f>
        <v/>
      </c>
    </row>
    <row r="2492" spans="5:7" x14ac:dyDescent="0.25">
      <c r="E2492" s="4">
        <v>2480</v>
      </c>
      <c r="F2492" s="4" t="str">
        <f>IFERROR(VLOOKUP(E2492,ActiveConsumptiveDiversions!$C$4:$G$3002,5,0),"")</f>
        <v/>
      </c>
      <c r="G2492" s="33" t="str">
        <f>IFERROR(VLOOKUP(E2492,ActiveConsumptiveDiversions!$A$4:$G$3003,7,0),"")</f>
        <v/>
      </c>
    </row>
    <row r="2493" spans="5:7" x14ac:dyDescent="0.25">
      <c r="E2493" s="4">
        <v>2481</v>
      </c>
      <c r="F2493" s="4" t="str">
        <f>IFERROR(VLOOKUP(E2493,ActiveConsumptiveDiversions!$C$4:$G$3002,5,0),"")</f>
        <v/>
      </c>
      <c r="G2493" s="33" t="str">
        <f>IFERROR(VLOOKUP(E2493,ActiveConsumptiveDiversions!$A$4:$G$3003,7,0),"")</f>
        <v/>
      </c>
    </row>
    <row r="2494" spans="5:7" x14ac:dyDescent="0.25">
      <c r="E2494" s="4">
        <v>2482</v>
      </c>
      <c r="F2494" s="4" t="str">
        <f>IFERROR(VLOOKUP(E2494,ActiveConsumptiveDiversions!$C$4:$G$3002,5,0),"")</f>
        <v/>
      </c>
      <c r="G2494" s="33" t="str">
        <f>IFERROR(VLOOKUP(E2494,ActiveConsumptiveDiversions!$A$4:$G$3003,7,0),"")</f>
        <v/>
      </c>
    </row>
    <row r="2495" spans="5:7" x14ac:dyDescent="0.25">
      <c r="E2495" s="4">
        <v>2483</v>
      </c>
      <c r="F2495" s="4" t="str">
        <f>IFERROR(VLOOKUP(E2495,ActiveConsumptiveDiversions!$C$4:$G$3002,5,0),"")</f>
        <v/>
      </c>
      <c r="G2495" s="33" t="str">
        <f>IFERROR(VLOOKUP(E2495,ActiveConsumptiveDiversions!$A$4:$G$3003,7,0),"")</f>
        <v/>
      </c>
    </row>
    <row r="2496" spans="5:7" x14ac:dyDescent="0.25">
      <c r="E2496" s="4">
        <v>2484</v>
      </c>
      <c r="F2496" s="4" t="str">
        <f>IFERROR(VLOOKUP(E2496,ActiveConsumptiveDiversions!$C$4:$G$3002,5,0),"")</f>
        <v/>
      </c>
      <c r="G2496" s="33" t="str">
        <f>IFERROR(VLOOKUP(E2496,ActiveConsumptiveDiversions!$A$4:$G$3003,7,0),"")</f>
        <v/>
      </c>
    </row>
    <row r="2497" spans="5:7" x14ac:dyDescent="0.25">
      <c r="E2497" s="4">
        <v>2485</v>
      </c>
      <c r="F2497" s="4" t="str">
        <f>IFERROR(VLOOKUP(E2497,ActiveConsumptiveDiversions!$C$4:$G$3002,5,0),"")</f>
        <v/>
      </c>
      <c r="G2497" s="33" t="str">
        <f>IFERROR(VLOOKUP(E2497,ActiveConsumptiveDiversions!$A$4:$G$3003,7,0),"")</f>
        <v/>
      </c>
    </row>
    <row r="2498" spans="5:7" x14ac:dyDescent="0.25">
      <c r="E2498" s="4">
        <v>2486</v>
      </c>
      <c r="F2498" s="4" t="str">
        <f>IFERROR(VLOOKUP(E2498,ActiveConsumptiveDiversions!$C$4:$G$3002,5,0),"")</f>
        <v/>
      </c>
      <c r="G2498" s="33" t="str">
        <f>IFERROR(VLOOKUP(E2498,ActiveConsumptiveDiversions!$A$4:$G$3003,7,0),"")</f>
        <v/>
      </c>
    </row>
    <row r="2499" spans="5:7" x14ac:dyDescent="0.25">
      <c r="E2499" s="4">
        <v>2487</v>
      </c>
      <c r="F2499" s="4" t="str">
        <f>IFERROR(VLOOKUP(E2499,ActiveConsumptiveDiversions!$C$4:$G$3002,5,0),"")</f>
        <v/>
      </c>
      <c r="G2499" s="33" t="str">
        <f>IFERROR(VLOOKUP(E2499,ActiveConsumptiveDiversions!$A$4:$G$3003,7,0),"")</f>
        <v/>
      </c>
    </row>
    <row r="2500" spans="5:7" x14ac:dyDescent="0.25">
      <c r="E2500" s="4">
        <v>2488</v>
      </c>
      <c r="F2500" s="4" t="str">
        <f>IFERROR(VLOOKUP(E2500,ActiveConsumptiveDiversions!$C$4:$G$3002,5,0),"")</f>
        <v/>
      </c>
      <c r="G2500" s="33" t="str">
        <f>IFERROR(VLOOKUP(E2500,ActiveConsumptiveDiversions!$A$4:$G$3003,7,0),"")</f>
        <v/>
      </c>
    </row>
    <row r="2501" spans="5:7" x14ac:dyDescent="0.25">
      <c r="E2501" s="4">
        <v>2489</v>
      </c>
      <c r="F2501" s="4" t="str">
        <f>IFERROR(VLOOKUP(E2501,ActiveConsumptiveDiversions!$C$4:$G$3002,5,0),"")</f>
        <v/>
      </c>
      <c r="G2501" s="33" t="str">
        <f>IFERROR(VLOOKUP(E2501,ActiveConsumptiveDiversions!$A$4:$G$3003,7,0),"")</f>
        <v/>
      </c>
    </row>
    <row r="2502" spans="5:7" x14ac:dyDescent="0.25">
      <c r="E2502" s="4">
        <v>2490</v>
      </c>
      <c r="F2502" s="4" t="str">
        <f>IFERROR(VLOOKUP(E2502,ActiveConsumptiveDiversions!$C$4:$G$3002,5,0),"")</f>
        <v/>
      </c>
      <c r="G2502" s="33" t="str">
        <f>IFERROR(VLOOKUP(E2502,ActiveConsumptiveDiversions!$A$4:$G$3003,7,0),"")</f>
        <v/>
      </c>
    </row>
    <row r="2503" spans="5:7" x14ac:dyDescent="0.25">
      <c r="E2503" s="4">
        <v>2491</v>
      </c>
      <c r="F2503" s="4" t="str">
        <f>IFERROR(VLOOKUP(E2503,ActiveConsumptiveDiversions!$C$4:$G$3002,5,0),"")</f>
        <v/>
      </c>
      <c r="G2503" s="33" t="str">
        <f>IFERROR(VLOOKUP(E2503,ActiveConsumptiveDiversions!$A$4:$G$3003,7,0),"")</f>
        <v/>
      </c>
    </row>
    <row r="2504" spans="5:7" x14ac:dyDescent="0.25">
      <c r="E2504" s="4">
        <v>2492</v>
      </c>
      <c r="F2504" s="4" t="str">
        <f>IFERROR(VLOOKUP(E2504,ActiveConsumptiveDiversions!$C$4:$G$3002,5,0),"")</f>
        <v/>
      </c>
      <c r="G2504" s="33" t="str">
        <f>IFERROR(VLOOKUP(E2504,ActiveConsumptiveDiversions!$A$4:$G$3003,7,0),"")</f>
        <v/>
      </c>
    </row>
    <row r="2505" spans="5:7" x14ac:dyDescent="0.25">
      <c r="E2505" s="4">
        <v>2493</v>
      </c>
      <c r="F2505" s="4" t="str">
        <f>IFERROR(VLOOKUP(E2505,ActiveConsumptiveDiversions!$C$4:$G$3002,5,0),"")</f>
        <v/>
      </c>
      <c r="G2505" s="33" t="str">
        <f>IFERROR(VLOOKUP(E2505,ActiveConsumptiveDiversions!$A$4:$G$3003,7,0),"")</f>
        <v/>
      </c>
    </row>
    <row r="2506" spans="5:7" x14ac:dyDescent="0.25">
      <c r="E2506" s="4">
        <v>2494</v>
      </c>
      <c r="F2506" s="4" t="str">
        <f>IFERROR(VLOOKUP(E2506,ActiveConsumptiveDiversions!$C$4:$G$3002,5,0),"")</f>
        <v/>
      </c>
      <c r="G2506" s="33" t="str">
        <f>IFERROR(VLOOKUP(E2506,ActiveConsumptiveDiversions!$A$4:$G$3003,7,0),"")</f>
        <v/>
      </c>
    </row>
    <row r="2507" spans="5:7" x14ac:dyDescent="0.25">
      <c r="E2507" s="4">
        <v>2495</v>
      </c>
      <c r="F2507" s="4" t="str">
        <f>IFERROR(VLOOKUP(E2507,ActiveConsumptiveDiversions!$C$4:$G$3002,5,0),"")</f>
        <v/>
      </c>
      <c r="G2507" s="33" t="str">
        <f>IFERROR(VLOOKUP(E2507,ActiveConsumptiveDiversions!$A$4:$G$3003,7,0),"")</f>
        <v/>
      </c>
    </row>
    <row r="2508" spans="5:7" x14ac:dyDescent="0.25">
      <c r="E2508" s="4">
        <v>2496</v>
      </c>
      <c r="F2508" s="4" t="str">
        <f>IFERROR(VLOOKUP(E2508,ActiveConsumptiveDiversions!$C$4:$G$3002,5,0),"")</f>
        <v/>
      </c>
      <c r="G2508" s="33" t="str">
        <f>IFERROR(VLOOKUP(E2508,ActiveConsumptiveDiversions!$A$4:$G$3003,7,0),"")</f>
        <v/>
      </c>
    </row>
    <row r="2509" spans="5:7" x14ac:dyDescent="0.25">
      <c r="E2509" s="4">
        <v>2497</v>
      </c>
      <c r="F2509" s="4" t="str">
        <f>IFERROR(VLOOKUP(E2509,ActiveConsumptiveDiversions!$C$4:$G$3002,5,0),"")</f>
        <v/>
      </c>
      <c r="G2509" s="33" t="str">
        <f>IFERROR(VLOOKUP(E2509,ActiveConsumptiveDiversions!$A$4:$G$3003,7,0),"")</f>
        <v/>
      </c>
    </row>
    <row r="2510" spans="5:7" x14ac:dyDescent="0.25">
      <c r="E2510" s="4">
        <v>2498</v>
      </c>
      <c r="F2510" s="4" t="str">
        <f>IFERROR(VLOOKUP(E2510,ActiveConsumptiveDiversions!$C$4:$G$3002,5,0),"")</f>
        <v/>
      </c>
      <c r="G2510" s="33" t="str">
        <f>IFERROR(VLOOKUP(E2510,ActiveConsumptiveDiversions!$A$4:$G$3003,7,0),"")</f>
        <v/>
      </c>
    </row>
    <row r="2511" spans="5:7" x14ac:dyDescent="0.25">
      <c r="E2511" s="4">
        <v>2499</v>
      </c>
      <c r="F2511" s="4" t="str">
        <f>IFERROR(VLOOKUP(E2511,ActiveConsumptiveDiversions!$C$4:$G$3002,5,0),"")</f>
        <v/>
      </c>
      <c r="G2511" s="33" t="str">
        <f>IFERROR(VLOOKUP(E2511,ActiveConsumptiveDiversions!$A$4:$G$3003,7,0),"")</f>
        <v/>
      </c>
    </row>
    <row r="2512" spans="5:7" x14ac:dyDescent="0.25">
      <c r="E2512" s="4">
        <v>2500</v>
      </c>
      <c r="F2512" s="4" t="str">
        <f>IFERROR(VLOOKUP(E2512,ActiveConsumptiveDiversions!$C$4:$G$3002,5,0),"")</f>
        <v/>
      </c>
      <c r="G2512" s="33" t="str">
        <f>IFERROR(VLOOKUP(E2512,ActiveConsumptiveDiversions!$A$4:$G$3003,7,0),"")</f>
        <v/>
      </c>
    </row>
    <row r="2513" spans="5:7" x14ac:dyDescent="0.25">
      <c r="E2513" s="4">
        <v>2501</v>
      </c>
      <c r="F2513" s="4" t="str">
        <f>IFERROR(VLOOKUP(E2513,ActiveConsumptiveDiversions!$C$4:$G$3002,5,0),"")</f>
        <v/>
      </c>
      <c r="G2513" s="33" t="str">
        <f>IFERROR(VLOOKUP(E2513,ActiveConsumptiveDiversions!$A$4:$G$3003,7,0),"")</f>
        <v/>
      </c>
    </row>
    <row r="2514" spans="5:7" x14ac:dyDescent="0.25">
      <c r="E2514" s="4">
        <v>2502</v>
      </c>
      <c r="F2514" s="4" t="str">
        <f>IFERROR(VLOOKUP(E2514,ActiveConsumptiveDiversions!$C$4:$G$3002,5,0),"")</f>
        <v/>
      </c>
      <c r="G2514" s="33" t="str">
        <f>IFERROR(VLOOKUP(E2514,ActiveConsumptiveDiversions!$A$4:$G$3003,7,0),"")</f>
        <v/>
      </c>
    </row>
    <row r="2515" spans="5:7" x14ac:dyDescent="0.25">
      <c r="E2515" s="4">
        <v>2503</v>
      </c>
      <c r="F2515" s="4" t="str">
        <f>IFERROR(VLOOKUP(E2515,ActiveConsumptiveDiversions!$C$4:$G$3002,5,0),"")</f>
        <v/>
      </c>
      <c r="G2515" s="33" t="str">
        <f>IFERROR(VLOOKUP(E2515,ActiveConsumptiveDiversions!$A$4:$G$3003,7,0),"")</f>
        <v/>
      </c>
    </row>
    <row r="2516" spans="5:7" x14ac:dyDescent="0.25">
      <c r="E2516" s="4">
        <v>2504</v>
      </c>
      <c r="F2516" s="4" t="str">
        <f>IFERROR(VLOOKUP(E2516,ActiveConsumptiveDiversions!$C$4:$G$3002,5,0),"")</f>
        <v/>
      </c>
      <c r="G2516" s="33" t="str">
        <f>IFERROR(VLOOKUP(E2516,ActiveConsumptiveDiversions!$A$4:$G$3003,7,0),"")</f>
        <v/>
      </c>
    </row>
    <row r="2517" spans="5:7" x14ac:dyDescent="0.25">
      <c r="E2517" s="4">
        <v>2505</v>
      </c>
      <c r="F2517" s="4" t="str">
        <f>IFERROR(VLOOKUP(E2517,ActiveConsumptiveDiversions!$C$4:$G$3002,5,0),"")</f>
        <v/>
      </c>
      <c r="G2517" s="33" t="str">
        <f>IFERROR(VLOOKUP(E2517,ActiveConsumptiveDiversions!$A$4:$G$3003,7,0),"")</f>
        <v/>
      </c>
    </row>
    <row r="2518" spans="5:7" x14ac:dyDescent="0.25">
      <c r="E2518" s="4">
        <v>2506</v>
      </c>
      <c r="F2518" s="4" t="str">
        <f>IFERROR(VLOOKUP(E2518,ActiveConsumptiveDiversions!$C$4:$G$3002,5,0),"")</f>
        <v/>
      </c>
      <c r="G2518" s="33" t="str">
        <f>IFERROR(VLOOKUP(E2518,ActiveConsumptiveDiversions!$A$4:$G$3003,7,0),"")</f>
        <v/>
      </c>
    </row>
    <row r="2519" spans="5:7" x14ac:dyDescent="0.25">
      <c r="E2519" s="4">
        <v>2507</v>
      </c>
      <c r="F2519" s="4" t="str">
        <f>IFERROR(VLOOKUP(E2519,ActiveConsumptiveDiversions!$C$4:$G$3002,5,0),"")</f>
        <v/>
      </c>
      <c r="G2519" s="33" t="str">
        <f>IFERROR(VLOOKUP(E2519,ActiveConsumptiveDiversions!$A$4:$G$3003,7,0),"")</f>
        <v/>
      </c>
    </row>
    <row r="2520" spans="5:7" x14ac:dyDescent="0.25">
      <c r="E2520" s="4">
        <v>2508</v>
      </c>
      <c r="F2520" s="4" t="str">
        <f>IFERROR(VLOOKUP(E2520,ActiveConsumptiveDiversions!$C$4:$G$3002,5,0),"")</f>
        <v/>
      </c>
      <c r="G2520" s="33" t="str">
        <f>IFERROR(VLOOKUP(E2520,ActiveConsumptiveDiversions!$A$4:$G$3003,7,0),"")</f>
        <v/>
      </c>
    </row>
    <row r="2521" spans="5:7" x14ac:dyDescent="0.25">
      <c r="E2521" s="4">
        <v>2509</v>
      </c>
      <c r="F2521" s="4" t="str">
        <f>IFERROR(VLOOKUP(E2521,ActiveConsumptiveDiversions!$C$4:$G$3002,5,0),"")</f>
        <v/>
      </c>
      <c r="G2521" s="33" t="str">
        <f>IFERROR(VLOOKUP(E2521,ActiveConsumptiveDiversions!$A$4:$G$3003,7,0),"")</f>
        <v/>
      </c>
    </row>
    <row r="2522" spans="5:7" x14ac:dyDescent="0.25">
      <c r="E2522" s="4">
        <v>2510</v>
      </c>
      <c r="F2522" s="4" t="str">
        <f>IFERROR(VLOOKUP(E2522,ActiveConsumptiveDiversions!$C$4:$G$3002,5,0),"")</f>
        <v/>
      </c>
      <c r="G2522" s="33" t="str">
        <f>IFERROR(VLOOKUP(E2522,ActiveConsumptiveDiversions!$A$4:$G$3003,7,0),"")</f>
        <v/>
      </c>
    </row>
    <row r="2523" spans="5:7" x14ac:dyDescent="0.25">
      <c r="E2523" s="4">
        <v>2511</v>
      </c>
      <c r="F2523" s="4" t="str">
        <f>IFERROR(VLOOKUP(E2523,ActiveConsumptiveDiversions!$C$4:$G$3002,5,0),"")</f>
        <v/>
      </c>
      <c r="G2523" s="33" t="str">
        <f>IFERROR(VLOOKUP(E2523,ActiveConsumptiveDiversions!$A$4:$G$3003,7,0),"")</f>
        <v/>
      </c>
    </row>
    <row r="2524" spans="5:7" x14ac:dyDescent="0.25">
      <c r="E2524" s="4">
        <v>2512</v>
      </c>
      <c r="F2524" s="4" t="str">
        <f>IFERROR(VLOOKUP(E2524,ActiveConsumptiveDiversions!$C$4:$G$3002,5,0),"")</f>
        <v/>
      </c>
      <c r="G2524" s="33" t="str">
        <f>IFERROR(VLOOKUP(E2524,ActiveConsumptiveDiversions!$A$4:$G$3003,7,0),"")</f>
        <v/>
      </c>
    </row>
    <row r="2525" spans="5:7" x14ac:dyDescent="0.25">
      <c r="E2525" s="4">
        <v>2513</v>
      </c>
      <c r="F2525" s="4" t="str">
        <f>IFERROR(VLOOKUP(E2525,ActiveConsumptiveDiversions!$C$4:$G$3002,5,0),"")</f>
        <v/>
      </c>
      <c r="G2525" s="33" t="str">
        <f>IFERROR(VLOOKUP(E2525,ActiveConsumptiveDiversions!$A$4:$G$3003,7,0),"")</f>
        <v/>
      </c>
    </row>
    <row r="2526" spans="5:7" x14ac:dyDescent="0.25">
      <c r="E2526" s="4">
        <v>2514</v>
      </c>
      <c r="F2526" s="4" t="str">
        <f>IFERROR(VLOOKUP(E2526,ActiveConsumptiveDiversions!$C$4:$G$3002,5,0),"")</f>
        <v/>
      </c>
      <c r="G2526" s="33" t="str">
        <f>IFERROR(VLOOKUP(E2526,ActiveConsumptiveDiversions!$A$4:$G$3003,7,0),"")</f>
        <v/>
      </c>
    </row>
    <row r="2527" spans="5:7" x14ac:dyDescent="0.25">
      <c r="E2527" s="4">
        <v>2515</v>
      </c>
      <c r="F2527" s="4" t="str">
        <f>IFERROR(VLOOKUP(E2527,ActiveConsumptiveDiversions!$C$4:$G$3002,5,0),"")</f>
        <v/>
      </c>
      <c r="G2527" s="33" t="str">
        <f>IFERROR(VLOOKUP(E2527,ActiveConsumptiveDiversions!$A$4:$G$3003,7,0),"")</f>
        <v/>
      </c>
    </row>
    <row r="2528" spans="5:7" x14ac:dyDescent="0.25">
      <c r="E2528" s="4">
        <v>2516</v>
      </c>
      <c r="F2528" s="4" t="str">
        <f>IFERROR(VLOOKUP(E2528,ActiveConsumptiveDiversions!$C$4:$G$3002,5,0),"")</f>
        <v/>
      </c>
      <c r="G2528" s="33" t="str">
        <f>IFERROR(VLOOKUP(E2528,ActiveConsumptiveDiversions!$A$4:$G$3003,7,0),"")</f>
        <v/>
      </c>
    </row>
    <row r="2529" spans="5:7" x14ac:dyDescent="0.25">
      <c r="E2529" s="4">
        <v>2517</v>
      </c>
      <c r="F2529" s="4" t="str">
        <f>IFERROR(VLOOKUP(E2529,ActiveConsumptiveDiversions!$C$4:$G$3002,5,0),"")</f>
        <v/>
      </c>
      <c r="G2529" s="33" t="str">
        <f>IFERROR(VLOOKUP(E2529,ActiveConsumptiveDiversions!$A$4:$G$3003,7,0),"")</f>
        <v/>
      </c>
    </row>
    <row r="2530" spans="5:7" x14ac:dyDescent="0.25">
      <c r="E2530" s="4">
        <v>2518</v>
      </c>
      <c r="F2530" s="4" t="str">
        <f>IFERROR(VLOOKUP(E2530,ActiveConsumptiveDiversions!$C$4:$G$3002,5,0),"")</f>
        <v/>
      </c>
      <c r="G2530" s="33" t="str">
        <f>IFERROR(VLOOKUP(E2530,ActiveConsumptiveDiversions!$A$4:$G$3003,7,0),"")</f>
        <v/>
      </c>
    </row>
    <row r="2531" spans="5:7" x14ac:dyDescent="0.25">
      <c r="E2531" s="4">
        <v>2519</v>
      </c>
      <c r="F2531" s="4" t="str">
        <f>IFERROR(VLOOKUP(E2531,ActiveConsumptiveDiversions!$C$4:$G$3002,5,0),"")</f>
        <v/>
      </c>
      <c r="G2531" s="33" t="str">
        <f>IFERROR(VLOOKUP(E2531,ActiveConsumptiveDiversions!$A$4:$G$3003,7,0),"")</f>
        <v/>
      </c>
    </row>
    <row r="2532" spans="5:7" x14ac:dyDescent="0.25">
      <c r="E2532" s="4">
        <v>2520</v>
      </c>
      <c r="F2532" s="4" t="str">
        <f>IFERROR(VLOOKUP(E2532,ActiveConsumptiveDiversions!$C$4:$G$3002,5,0),"")</f>
        <v/>
      </c>
      <c r="G2532" s="33" t="str">
        <f>IFERROR(VLOOKUP(E2532,ActiveConsumptiveDiversions!$A$4:$G$3003,7,0),"")</f>
        <v/>
      </c>
    </row>
    <row r="2533" spans="5:7" x14ac:dyDescent="0.25">
      <c r="E2533" s="4">
        <v>2521</v>
      </c>
      <c r="F2533" s="4" t="str">
        <f>IFERROR(VLOOKUP(E2533,ActiveConsumptiveDiversions!$C$4:$G$3002,5,0),"")</f>
        <v/>
      </c>
      <c r="G2533" s="33" t="str">
        <f>IFERROR(VLOOKUP(E2533,ActiveConsumptiveDiversions!$A$4:$G$3003,7,0),"")</f>
        <v/>
      </c>
    </row>
    <row r="2534" spans="5:7" x14ac:dyDescent="0.25">
      <c r="E2534" s="4">
        <v>2522</v>
      </c>
      <c r="F2534" s="4" t="str">
        <f>IFERROR(VLOOKUP(E2534,ActiveConsumptiveDiversions!$C$4:$G$3002,5,0),"")</f>
        <v/>
      </c>
      <c r="G2534" s="33" t="str">
        <f>IFERROR(VLOOKUP(E2534,ActiveConsumptiveDiversions!$A$4:$G$3003,7,0),"")</f>
        <v/>
      </c>
    </row>
    <row r="2535" spans="5:7" x14ac:dyDescent="0.25">
      <c r="E2535" s="4">
        <v>2523</v>
      </c>
      <c r="F2535" s="4" t="str">
        <f>IFERROR(VLOOKUP(E2535,ActiveConsumptiveDiversions!$C$4:$G$3002,5,0),"")</f>
        <v/>
      </c>
      <c r="G2535" s="33" t="str">
        <f>IFERROR(VLOOKUP(E2535,ActiveConsumptiveDiversions!$A$4:$G$3003,7,0),"")</f>
        <v/>
      </c>
    </row>
    <row r="2536" spans="5:7" x14ac:dyDescent="0.25">
      <c r="E2536" s="4">
        <v>2524</v>
      </c>
      <c r="F2536" s="4" t="str">
        <f>IFERROR(VLOOKUP(E2536,ActiveConsumptiveDiversions!$C$4:$G$3002,5,0),"")</f>
        <v/>
      </c>
      <c r="G2536" s="33" t="str">
        <f>IFERROR(VLOOKUP(E2536,ActiveConsumptiveDiversions!$A$4:$G$3003,7,0),"")</f>
        <v/>
      </c>
    </row>
    <row r="2537" spans="5:7" x14ac:dyDescent="0.25">
      <c r="E2537" s="4">
        <v>2525</v>
      </c>
      <c r="F2537" s="4" t="str">
        <f>IFERROR(VLOOKUP(E2537,ActiveConsumptiveDiversions!$C$4:$G$3002,5,0),"")</f>
        <v/>
      </c>
      <c r="G2537" s="33" t="str">
        <f>IFERROR(VLOOKUP(E2537,ActiveConsumptiveDiversions!$A$4:$G$3003,7,0),"")</f>
        <v/>
      </c>
    </row>
    <row r="2538" spans="5:7" x14ac:dyDescent="0.25">
      <c r="E2538" s="4">
        <v>2526</v>
      </c>
      <c r="F2538" s="4" t="str">
        <f>IFERROR(VLOOKUP(E2538,ActiveConsumptiveDiversions!$C$4:$G$3002,5,0),"")</f>
        <v/>
      </c>
      <c r="G2538" s="33" t="str">
        <f>IFERROR(VLOOKUP(E2538,ActiveConsumptiveDiversions!$A$4:$G$3003,7,0),"")</f>
        <v/>
      </c>
    </row>
    <row r="2539" spans="5:7" x14ac:dyDescent="0.25">
      <c r="E2539" s="4">
        <v>2527</v>
      </c>
      <c r="F2539" s="4" t="str">
        <f>IFERROR(VLOOKUP(E2539,ActiveConsumptiveDiversions!$C$4:$G$3002,5,0),"")</f>
        <v/>
      </c>
      <c r="G2539" s="33" t="str">
        <f>IFERROR(VLOOKUP(E2539,ActiveConsumptiveDiversions!$A$4:$G$3003,7,0),"")</f>
        <v/>
      </c>
    </row>
    <row r="2540" spans="5:7" x14ac:dyDescent="0.25">
      <c r="E2540" s="4">
        <v>2528</v>
      </c>
      <c r="F2540" s="4" t="str">
        <f>IFERROR(VLOOKUP(E2540,ActiveConsumptiveDiversions!$C$4:$G$3002,5,0),"")</f>
        <v/>
      </c>
      <c r="G2540" s="33" t="str">
        <f>IFERROR(VLOOKUP(E2540,ActiveConsumptiveDiversions!$A$4:$G$3003,7,0),"")</f>
        <v/>
      </c>
    </row>
    <row r="2541" spans="5:7" x14ac:dyDescent="0.25">
      <c r="E2541" s="4">
        <v>2529</v>
      </c>
      <c r="F2541" s="4" t="str">
        <f>IFERROR(VLOOKUP(E2541,ActiveConsumptiveDiversions!$C$4:$G$3002,5,0),"")</f>
        <v/>
      </c>
      <c r="G2541" s="33" t="str">
        <f>IFERROR(VLOOKUP(E2541,ActiveConsumptiveDiversions!$A$4:$G$3003,7,0),"")</f>
        <v/>
      </c>
    </row>
    <row r="2542" spans="5:7" x14ac:dyDescent="0.25">
      <c r="E2542" s="4">
        <v>2530</v>
      </c>
      <c r="F2542" s="4" t="str">
        <f>IFERROR(VLOOKUP(E2542,ActiveConsumptiveDiversions!$C$4:$G$3002,5,0),"")</f>
        <v/>
      </c>
      <c r="G2542" s="33" t="str">
        <f>IFERROR(VLOOKUP(E2542,ActiveConsumptiveDiversions!$A$4:$G$3003,7,0),"")</f>
        <v/>
      </c>
    </row>
    <row r="2543" spans="5:7" x14ac:dyDescent="0.25">
      <c r="E2543" s="4">
        <v>2531</v>
      </c>
      <c r="F2543" s="4" t="str">
        <f>IFERROR(VLOOKUP(E2543,ActiveConsumptiveDiversions!$C$4:$G$3002,5,0),"")</f>
        <v/>
      </c>
      <c r="G2543" s="33" t="str">
        <f>IFERROR(VLOOKUP(E2543,ActiveConsumptiveDiversions!$A$4:$G$3003,7,0),"")</f>
        <v/>
      </c>
    </row>
    <row r="2544" spans="5:7" x14ac:dyDescent="0.25">
      <c r="E2544" s="4">
        <v>2532</v>
      </c>
      <c r="F2544" s="4" t="str">
        <f>IFERROR(VLOOKUP(E2544,ActiveConsumptiveDiversions!$C$4:$G$3002,5,0),"")</f>
        <v/>
      </c>
      <c r="G2544" s="33" t="str">
        <f>IFERROR(VLOOKUP(E2544,ActiveConsumptiveDiversions!$A$4:$G$3003,7,0),"")</f>
        <v/>
      </c>
    </row>
    <row r="2545" spans="5:7" x14ac:dyDescent="0.25">
      <c r="E2545" s="4">
        <v>2533</v>
      </c>
      <c r="F2545" s="4" t="str">
        <f>IFERROR(VLOOKUP(E2545,ActiveConsumptiveDiversions!$C$4:$G$3002,5,0),"")</f>
        <v/>
      </c>
      <c r="G2545" s="33" t="str">
        <f>IFERROR(VLOOKUP(E2545,ActiveConsumptiveDiversions!$A$4:$G$3003,7,0),"")</f>
        <v/>
      </c>
    </row>
    <row r="2546" spans="5:7" x14ac:dyDescent="0.25">
      <c r="E2546" s="4">
        <v>2534</v>
      </c>
      <c r="F2546" s="4" t="str">
        <f>IFERROR(VLOOKUP(E2546,ActiveConsumptiveDiversions!$C$4:$G$3002,5,0),"")</f>
        <v/>
      </c>
      <c r="G2546" s="33" t="str">
        <f>IFERROR(VLOOKUP(E2546,ActiveConsumptiveDiversions!$A$4:$G$3003,7,0),"")</f>
        <v/>
      </c>
    </row>
    <row r="2547" spans="5:7" x14ac:dyDescent="0.25">
      <c r="E2547" s="4">
        <v>2535</v>
      </c>
      <c r="F2547" s="4" t="str">
        <f>IFERROR(VLOOKUP(E2547,ActiveConsumptiveDiversions!$C$4:$G$3002,5,0),"")</f>
        <v/>
      </c>
      <c r="G2547" s="33" t="str">
        <f>IFERROR(VLOOKUP(E2547,ActiveConsumptiveDiversions!$A$4:$G$3003,7,0),"")</f>
        <v/>
      </c>
    </row>
    <row r="2548" spans="5:7" x14ac:dyDescent="0.25">
      <c r="E2548" s="4">
        <v>2536</v>
      </c>
      <c r="F2548" s="4" t="str">
        <f>IFERROR(VLOOKUP(E2548,ActiveConsumptiveDiversions!$C$4:$G$3002,5,0),"")</f>
        <v/>
      </c>
      <c r="G2548" s="33" t="str">
        <f>IFERROR(VLOOKUP(E2548,ActiveConsumptiveDiversions!$A$4:$G$3003,7,0),"")</f>
        <v/>
      </c>
    </row>
    <row r="2549" spans="5:7" x14ac:dyDescent="0.25">
      <c r="E2549" s="4">
        <v>2537</v>
      </c>
      <c r="F2549" s="4" t="str">
        <f>IFERROR(VLOOKUP(E2549,ActiveConsumptiveDiversions!$C$4:$G$3002,5,0),"")</f>
        <v/>
      </c>
      <c r="G2549" s="33" t="str">
        <f>IFERROR(VLOOKUP(E2549,ActiveConsumptiveDiversions!$A$4:$G$3003,7,0),"")</f>
        <v/>
      </c>
    </row>
    <row r="2550" spans="5:7" x14ac:dyDescent="0.25">
      <c r="E2550" s="4">
        <v>2538</v>
      </c>
      <c r="F2550" s="4" t="str">
        <f>IFERROR(VLOOKUP(E2550,ActiveConsumptiveDiversions!$C$4:$G$3002,5,0),"")</f>
        <v/>
      </c>
      <c r="G2550" s="33" t="str">
        <f>IFERROR(VLOOKUP(E2550,ActiveConsumptiveDiversions!$A$4:$G$3003,7,0),"")</f>
        <v/>
      </c>
    </row>
    <row r="2551" spans="5:7" x14ac:dyDescent="0.25">
      <c r="E2551" s="4">
        <v>2539</v>
      </c>
      <c r="F2551" s="4" t="str">
        <f>IFERROR(VLOOKUP(E2551,ActiveConsumptiveDiversions!$C$4:$G$3002,5,0),"")</f>
        <v/>
      </c>
      <c r="G2551" s="33" t="str">
        <f>IFERROR(VLOOKUP(E2551,ActiveConsumptiveDiversions!$A$4:$G$3003,7,0),"")</f>
        <v/>
      </c>
    </row>
    <row r="2552" spans="5:7" x14ac:dyDescent="0.25">
      <c r="E2552" s="4">
        <v>2540</v>
      </c>
      <c r="F2552" s="4" t="str">
        <f>IFERROR(VLOOKUP(E2552,ActiveConsumptiveDiversions!$C$4:$G$3002,5,0),"")</f>
        <v/>
      </c>
      <c r="G2552" s="33" t="str">
        <f>IFERROR(VLOOKUP(E2552,ActiveConsumptiveDiversions!$A$4:$G$3003,7,0),"")</f>
        <v/>
      </c>
    </row>
    <row r="2553" spans="5:7" x14ac:dyDescent="0.25">
      <c r="E2553" s="4">
        <v>2541</v>
      </c>
      <c r="F2553" s="4" t="str">
        <f>IFERROR(VLOOKUP(E2553,ActiveConsumptiveDiversions!$C$4:$G$3002,5,0),"")</f>
        <v/>
      </c>
      <c r="G2553" s="33" t="str">
        <f>IFERROR(VLOOKUP(E2553,ActiveConsumptiveDiversions!$A$4:$G$3003,7,0),"")</f>
        <v/>
      </c>
    </row>
    <row r="2554" spans="5:7" x14ac:dyDescent="0.25">
      <c r="E2554" s="4">
        <v>2542</v>
      </c>
      <c r="F2554" s="4" t="str">
        <f>IFERROR(VLOOKUP(E2554,ActiveConsumptiveDiversions!$C$4:$G$3002,5,0),"")</f>
        <v/>
      </c>
      <c r="G2554" s="33" t="str">
        <f>IFERROR(VLOOKUP(E2554,ActiveConsumptiveDiversions!$A$4:$G$3003,7,0),"")</f>
        <v/>
      </c>
    </row>
    <row r="2555" spans="5:7" x14ac:dyDescent="0.25">
      <c r="E2555" s="4">
        <v>2543</v>
      </c>
      <c r="F2555" s="4" t="str">
        <f>IFERROR(VLOOKUP(E2555,ActiveConsumptiveDiversions!$C$4:$G$3002,5,0),"")</f>
        <v/>
      </c>
      <c r="G2555" s="33" t="str">
        <f>IFERROR(VLOOKUP(E2555,ActiveConsumptiveDiversions!$A$4:$G$3003,7,0),"")</f>
        <v/>
      </c>
    </row>
    <row r="2556" spans="5:7" x14ac:dyDescent="0.25">
      <c r="E2556" s="4">
        <v>2544</v>
      </c>
      <c r="F2556" s="4" t="str">
        <f>IFERROR(VLOOKUP(E2556,ActiveConsumptiveDiversions!$C$4:$G$3002,5,0),"")</f>
        <v/>
      </c>
      <c r="G2556" s="33" t="str">
        <f>IFERROR(VLOOKUP(E2556,ActiveConsumptiveDiversions!$A$4:$G$3003,7,0),"")</f>
        <v/>
      </c>
    </row>
    <row r="2557" spans="5:7" x14ac:dyDescent="0.25">
      <c r="E2557" s="4">
        <v>2545</v>
      </c>
      <c r="F2557" s="4" t="str">
        <f>IFERROR(VLOOKUP(E2557,ActiveConsumptiveDiversions!$C$4:$G$3002,5,0),"")</f>
        <v/>
      </c>
      <c r="G2557" s="33" t="str">
        <f>IFERROR(VLOOKUP(E2557,ActiveConsumptiveDiversions!$A$4:$G$3003,7,0),"")</f>
        <v/>
      </c>
    </row>
    <row r="2558" spans="5:7" x14ac:dyDescent="0.25">
      <c r="E2558" s="4">
        <v>2546</v>
      </c>
      <c r="F2558" s="4" t="str">
        <f>IFERROR(VLOOKUP(E2558,ActiveConsumptiveDiversions!$C$4:$G$3002,5,0),"")</f>
        <v/>
      </c>
      <c r="G2558" s="33" t="str">
        <f>IFERROR(VLOOKUP(E2558,ActiveConsumptiveDiversions!$A$4:$G$3003,7,0),"")</f>
        <v/>
      </c>
    </row>
    <row r="2559" spans="5:7" x14ac:dyDescent="0.25">
      <c r="E2559" s="4">
        <v>2547</v>
      </c>
      <c r="F2559" s="4" t="str">
        <f>IFERROR(VLOOKUP(E2559,ActiveConsumptiveDiversions!$C$4:$G$3002,5,0),"")</f>
        <v/>
      </c>
      <c r="G2559" s="33" t="str">
        <f>IFERROR(VLOOKUP(E2559,ActiveConsumptiveDiversions!$A$4:$G$3003,7,0),"")</f>
        <v/>
      </c>
    </row>
    <row r="2560" spans="5:7" x14ac:dyDescent="0.25">
      <c r="E2560" s="4">
        <v>2548</v>
      </c>
      <c r="F2560" s="4" t="str">
        <f>IFERROR(VLOOKUP(E2560,ActiveConsumptiveDiversions!$C$4:$G$3002,5,0),"")</f>
        <v/>
      </c>
      <c r="G2560" s="33" t="str">
        <f>IFERROR(VLOOKUP(E2560,ActiveConsumptiveDiversions!$A$4:$G$3003,7,0),"")</f>
        <v/>
      </c>
    </row>
    <row r="2561" spans="5:7" x14ac:dyDescent="0.25">
      <c r="E2561" s="4">
        <v>2549</v>
      </c>
      <c r="F2561" s="4" t="str">
        <f>IFERROR(VLOOKUP(E2561,ActiveConsumptiveDiversions!$C$4:$G$3002,5,0),"")</f>
        <v/>
      </c>
      <c r="G2561" s="33" t="str">
        <f>IFERROR(VLOOKUP(E2561,ActiveConsumptiveDiversions!$A$4:$G$3003,7,0),"")</f>
        <v/>
      </c>
    </row>
    <row r="2562" spans="5:7" x14ac:dyDescent="0.25">
      <c r="E2562" s="4">
        <v>2550</v>
      </c>
      <c r="F2562" s="4" t="str">
        <f>IFERROR(VLOOKUP(E2562,ActiveConsumptiveDiversions!$C$4:$G$3002,5,0),"")</f>
        <v/>
      </c>
      <c r="G2562" s="33" t="str">
        <f>IFERROR(VLOOKUP(E2562,ActiveConsumptiveDiversions!$A$4:$G$3003,7,0),"")</f>
        <v/>
      </c>
    </row>
    <row r="2563" spans="5:7" x14ac:dyDescent="0.25">
      <c r="E2563" s="4">
        <v>2551</v>
      </c>
      <c r="F2563" s="4" t="str">
        <f>IFERROR(VLOOKUP(E2563,ActiveConsumptiveDiversions!$C$4:$G$3002,5,0),"")</f>
        <v/>
      </c>
      <c r="G2563" s="33" t="str">
        <f>IFERROR(VLOOKUP(E2563,ActiveConsumptiveDiversions!$A$4:$G$3003,7,0),"")</f>
        <v/>
      </c>
    </row>
    <row r="2564" spans="5:7" x14ac:dyDescent="0.25">
      <c r="E2564" s="4">
        <v>2552</v>
      </c>
      <c r="F2564" s="4" t="str">
        <f>IFERROR(VLOOKUP(E2564,ActiveConsumptiveDiversions!$C$4:$G$3002,5,0),"")</f>
        <v/>
      </c>
      <c r="G2564" s="33" t="str">
        <f>IFERROR(VLOOKUP(E2564,ActiveConsumptiveDiversions!$A$4:$G$3003,7,0),"")</f>
        <v/>
      </c>
    </row>
    <row r="2565" spans="5:7" x14ac:dyDescent="0.25">
      <c r="E2565" s="4">
        <v>2553</v>
      </c>
      <c r="F2565" s="4" t="str">
        <f>IFERROR(VLOOKUP(E2565,ActiveConsumptiveDiversions!$C$4:$G$3002,5,0),"")</f>
        <v/>
      </c>
      <c r="G2565" s="33" t="str">
        <f>IFERROR(VLOOKUP(E2565,ActiveConsumptiveDiversions!$A$4:$G$3003,7,0),"")</f>
        <v/>
      </c>
    </row>
    <row r="2566" spans="5:7" x14ac:dyDescent="0.25">
      <c r="E2566" s="4">
        <v>2554</v>
      </c>
      <c r="F2566" s="4" t="str">
        <f>IFERROR(VLOOKUP(E2566,ActiveConsumptiveDiversions!$C$4:$G$3002,5,0),"")</f>
        <v/>
      </c>
      <c r="G2566" s="33" t="str">
        <f>IFERROR(VLOOKUP(E2566,ActiveConsumptiveDiversions!$A$4:$G$3003,7,0),"")</f>
        <v/>
      </c>
    </row>
    <row r="2567" spans="5:7" x14ac:dyDescent="0.25">
      <c r="E2567" s="4">
        <v>2555</v>
      </c>
      <c r="F2567" s="4" t="str">
        <f>IFERROR(VLOOKUP(E2567,ActiveConsumptiveDiversions!$C$4:$G$3002,5,0),"")</f>
        <v/>
      </c>
      <c r="G2567" s="33" t="str">
        <f>IFERROR(VLOOKUP(E2567,ActiveConsumptiveDiversions!$A$4:$G$3003,7,0),"")</f>
        <v/>
      </c>
    </row>
    <row r="2568" spans="5:7" x14ac:dyDescent="0.25">
      <c r="E2568" s="4">
        <v>2556</v>
      </c>
      <c r="F2568" s="4" t="str">
        <f>IFERROR(VLOOKUP(E2568,ActiveConsumptiveDiversions!$C$4:$G$3002,5,0),"")</f>
        <v/>
      </c>
      <c r="G2568" s="33" t="str">
        <f>IFERROR(VLOOKUP(E2568,ActiveConsumptiveDiversions!$A$4:$G$3003,7,0),"")</f>
        <v/>
      </c>
    </row>
    <row r="2569" spans="5:7" x14ac:dyDescent="0.25">
      <c r="E2569" s="4">
        <v>2557</v>
      </c>
      <c r="F2569" s="4" t="str">
        <f>IFERROR(VLOOKUP(E2569,ActiveConsumptiveDiversions!$C$4:$G$3002,5,0),"")</f>
        <v/>
      </c>
      <c r="G2569" s="33" t="str">
        <f>IFERROR(VLOOKUP(E2569,ActiveConsumptiveDiversions!$A$4:$G$3003,7,0),"")</f>
        <v/>
      </c>
    </row>
    <row r="2570" spans="5:7" x14ac:dyDescent="0.25">
      <c r="E2570" s="4">
        <v>2558</v>
      </c>
      <c r="F2570" s="4" t="str">
        <f>IFERROR(VLOOKUP(E2570,ActiveConsumptiveDiversions!$C$4:$G$3002,5,0),"")</f>
        <v/>
      </c>
      <c r="G2570" s="33" t="str">
        <f>IFERROR(VLOOKUP(E2570,ActiveConsumptiveDiversions!$A$4:$G$3003,7,0),"")</f>
        <v/>
      </c>
    </row>
    <row r="2571" spans="5:7" x14ac:dyDescent="0.25">
      <c r="E2571" s="4">
        <v>2559</v>
      </c>
      <c r="F2571" s="4" t="str">
        <f>IFERROR(VLOOKUP(E2571,ActiveConsumptiveDiversions!$C$4:$G$3002,5,0),"")</f>
        <v/>
      </c>
      <c r="G2571" s="33" t="str">
        <f>IFERROR(VLOOKUP(E2571,ActiveConsumptiveDiversions!$A$4:$G$3003,7,0),"")</f>
        <v/>
      </c>
    </row>
    <row r="2572" spans="5:7" x14ac:dyDescent="0.25">
      <c r="E2572" s="4">
        <v>2560</v>
      </c>
      <c r="F2572" s="4" t="str">
        <f>IFERROR(VLOOKUP(E2572,ActiveConsumptiveDiversions!$C$4:$G$3002,5,0),"")</f>
        <v/>
      </c>
      <c r="G2572" s="33" t="str">
        <f>IFERROR(VLOOKUP(E2572,ActiveConsumptiveDiversions!$A$4:$G$3003,7,0),"")</f>
        <v/>
      </c>
    </row>
    <row r="2573" spans="5:7" x14ac:dyDescent="0.25">
      <c r="E2573" s="4">
        <v>2561</v>
      </c>
      <c r="F2573" s="4" t="str">
        <f>IFERROR(VLOOKUP(E2573,ActiveConsumptiveDiversions!$C$4:$G$3002,5,0),"")</f>
        <v/>
      </c>
      <c r="G2573" s="33" t="str">
        <f>IFERROR(VLOOKUP(E2573,ActiveConsumptiveDiversions!$A$4:$G$3003,7,0),"")</f>
        <v/>
      </c>
    </row>
    <row r="2574" spans="5:7" x14ac:dyDescent="0.25">
      <c r="E2574" s="4">
        <v>2562</v>
      </c>
      <c r="F2574" s="4" t="str">
        <f>IFERROR(VLOOKUP(E2574,ActiveConsumptiveDiversions!$C$4:$G$3002,5,0),"")</f>
        <v/>
      </c>
      <c r="G2574" s="33" t="str">
        <f>IFERROR(VLOOKUP(E2574,ActiveConsumptiveDiversions!$A$4:$G$3003,7,0),"")</f>
        <v/>
      </c>
    </row>
    <row r="2575" spans="5:7" x14ac:dyDescent="0.25">
      <c r="E2575" s="4">
        <v>2563</v>
      </c>
      <c r="F2575" s="4" t="str">
        <f>IFERROR(VLOOKUP(E2575,ActiveConsumptiveDiversions!$C$4:$G$3002,5,0),"")</f>
        <v/>
      </c>
      <c r="G2575" s="33" t="str">
        <f>IFERROR(VLOOKUP(E2575,ActiveConsumptiveDiversions!$A$4:$G$3003,7,0),"")</f>
        <v/>
      </c>
    </row>
    <row r="2576" spans="5:7" x14ac:dyDescent="0.25">
      <c r="E2576" s="4">
        <v>2564</v>
      </c>
      <c r="F2576" s="4" t="str">
        <f>IFERROR(VLOOKUP(E2576,ActiveConsumptiveDiversions!$C$4:$G$3002,5,0),"")</f>
        <v/>
      </c>
      <c r="G2576" s="33" t="str">
        <f>IFERROR(VLOOKUP(E2576,ActiveConsumptiveDiversions!$A$4:$G$3003,7,0),"")</f>
        <v/>
      </c>
    </row>
    <row r="2577" spans="5:7" x14ac:dyDescent="0.25">
      <c r="E2577" s="4">
        <v>2565</v>
      </c>
      <c r="F2577" s="4" t="str">
        <f>IFERROR(VLOOKUP(E2577,ActiveConsumptiveDiversions!$C$4:$G$3002,5,0),"")</f>
        <v/>
      </c>
      <c r="G2577" s="33" t="str">
        <f>IFERROR(VLOOKUP(E2577,ActiveConsumptiveDiversions!$A$4:$G$3003,7,0),"")</f>
        <v/>
      </c>
    </row>
    <row r="2578" spans="5:7" x14ac:dyDescent="0.25">
      <c r="E2578" s="4">
        <v>2566</v>
      </c>
      <c r="F2578" s="4" t="str">
        <f>IFERROR(VLOOKUP(E2578,ActiveConsumptiveDiversions!$C$4:$G$3002,5,0),"")</f>
        <v/>
      </c>
      <c r="G2578" s="33" t="str">
        <f>IFERROR(VLOOKUP(E2578,ActiveConsumptiveDiversions!$A$4:$G$3003,7,0),"")</f>
        <v/>
      </c>
    </row>
    <row r="2579" spans="5:7" x14ac:dyDescent="0.25">
      <c r="E2579" s="4">
        <v>2567</v>
      </c>
      <c r="F2579" s="4" t="str">
        <f>IFERROR(VLOOKUP(E2579,ActiveConsumptiveDiversions!$C$4:$G$3002,5,0),"")</f>
        <v/>
      </c>
      <c r="G2579" s="33" t="str">
        <f>IFERROR(VLOOKUP(E2579,ActiveConsumptiveDiversions!$A$4:$G$3003,7,0),"")</f>
        <v/>
      </c>
    </row>
    <row r="2580" spans="5:7" x14ac:dyDescent="0.25">
      <c r="E2580" s="4">
        <v>2568</v>
      </c>
      <c r="F2580" s="4" t="str">
        <f>IFERROR(VLOOKUP(E2580,ActiveConsumptiveDiversions!$C$4:$G$3002,5,0),"")</f>
        <v/>
      </c>
      <c r="G2580" s="33" t="str">
        <f>IFERROR(VLOOKUP(E2580,ActiveConsumptiveDiversions!$A$4:$G$3003,7,0),"")</f>
        <v/>
      </c>
    </row>
    <row r="2581" spans="5:7" x14ac:dyDescent="0.25">
      <c r="E2581" s="4">
        <v>2569</v>
      </c>
      <c r="F2581" s="4" t="str">
        <f>IFERROR(VLOOKUP(E2581,ActiveConsumptiveDiversions!$C$4:$G$3002,5,0),"")</f>
        <v/>
      </c>
      <c r="G2581" s="33" t="str">
        <f>IFERROR(VLOOKUP(E2581,ActiveConsumptiveDiversions!$A$4:$G$3003,7,0),"")</f>
        <v/>
      </c>
    </row>
    <row r="2582" spans="5:7" x14ac:dyDescent="0.25">
      <c r="E2582" s="4">
        <v>2570</v>
      </c>
      <c r="F2582" s="4" t="str">
        <f>IFERROR(VLOOKUP(E2582,ActiveConsumptiveDiversions!$C$4:$G$3002,5,0),"")</f>
        <v/>
      </c>
      <c r="G2582" s="33" t="str">
        <f>IFERROR(VLOOKUP(E2582,ActiveConsumptiveDiversions!$A$4:$G$3003,7,0),"")</f>
        <v/>
      </c>
    </row>
    <row r="2583" spans="5:7" x14ac:dyDescent="0.25">
      <c r="E2583" s="4">
        <v>2571</v>
      </c>
      <c r="F2583" s="4" t="str">
        <f>IFERROR(VLOOKUP(E2583,ActiveConsumptiveDiversions!$C$4:$G$3002,5,0),"")</f>
        <v/>
      </c>
      <c r="G2583" s="33" t="str">
        <f>IFERROR(VLOOKUP(E2583,ActiveConsumptiveDiversions!$A$4:$G$3003,7,0),"")</f>
        <v/>
      </c>
    </row>
    <row r="2584" spans="5:7" x14ac:dyDescent="0.25">
      <c r="E2584" s="4">
        <v>2572</v>
      </c>
      <c r="F2584" s="4" t="str">
        <f>IFERROR(VLOOKUP(E2584,ActiveConsumptiveDiversions!$C$4:$G$3002,5,0),"")</f>
        <v/>
      </c>
      <c r="G2584" s="33" t="str">
        <f>IFERROR(VLOOKUP(E2584,ActiveConsumptiveDiversions!$A$4:$G$3003,7,0),"")</f>
        <v/>
      </c>
    </row>
    <row r="2585" spans="5:7" x14ac:dyDescent="0.25">
      <c r="E2585" s="4">
        <v>2573</v>
      </c>
      <c r="F2585" s="4" t="str">
        <f>IFERROR(VLOOKUP(E2585,ActiveConsumptiveDiversions!$C$4:$G$3002,5,0),"")</f>
        <v/>
      </c>
      <c r="G2585" s="33" t="str">
        <f>IFERROR(VLOOKUP(E2585,ActiveConsumptiveDiversions!$A$4:$G$3003,7,0),"")</f>
        <v/>
      </c>
    </row>
    <row r="2586" spans="5:7" x14ac:dyDescent="0.25">
      <c r="E2586" s="4">
        <v>2574</v>
      </c>
      <c r="F2586" s="4" t="str">
        <f>IFERROR(VLOOKUP(E2586,ActiveConsumptiveDiversions!$C$4:$G$3002,5,0),"")</f>
        <v/>
      </c>
      <c r="G2586" s="33" t="str">
        <f>IFERROR(VLOOKUP(E2586,ActiveConsumptiveDiversions!$A$4:$G$3003,7,0),"")</f>
        <v/>
      </c>
    </row>
    <row r="2587" spans="5:7" x14ac:dyDescent="0.25">
      <c r="E2587" s="4">
        <v>2575</v>
      </c>
      <c r="F2587" s="4" t="str">
        <f>IFERROR(VLOOKUP(E2587,ActiveConsumptiveDiversions!$C$4:$G$3002,5,0),"")</f>
        <v/>
      </c>
      <c r="G2587" s="33" t="str">
        <f>IFERROR(VLOOKUP(E2587,ActiveConsumptiveDiversions!$A$4:$G$3003,7,0),"")</f>
        <v/>
      </c>
    </row>
    <row r="2588" spans="5:7" x14ac:dyDescent="0.25">
      <c r="E2588" s="4">
        <v>2576</v>
      </c>
      <c r="F2588" s="4" t="str">
        <f>IFERROR(VLOOKUP(E2588,ActiveConsumptiveDiversions!$C$4:$G$3002,5,0),"")</f>
        <v/>
      </c>
      <c r="G2588" s="33" t="str">
        <f>IFERROR(VLOOKUP(E2588,ActiveConsumptiveDiversions!$A$4:$G$3003,7,0),"")</f>
        <v/>
      </c>
    </row>
    <row r="2589" spans="5:7" x14ac:dyDescent="0.25">
      <c r="E2589" s="4">
        <v>2577</v>
      </c>
      <c r="F2589" s="4" t="str">
        <f>IFERROR(VLOOKUP(E2589,ActiveConsumptiveDiversions!$C$4:$G$3002,5,0),"")</f>
        <v/>
      </c>
      <c r="G2589" s="33" t="str">
        <f>IFERROR(VLOOKUP(E2589,ActiveConsumptiveDiversions!$A$4:$G$3003,7,0),"")</f>
        <v/>
      </c>
    </row>
    <row r="2590" spans="5:7" x14ac:dyDescent="0.25">
      <c r="E2590" s="4">
        <v>2578</v>
      </c>
      <c r="F2590" s="4" t="str">
        <f>IFERROR(VLOOKUP(E2590,ActiveConsumptiveDiversions!$C$4:$G$3002,5,0),"")</f>
        <v/>
      </c>
      <c r="G2590" s="33" t="str">
        <f>IFERROR(VLOOKUP(E2590,ActiveConsumptiveDiversions!$A$4:$G$3003,7,0),"")</f>
        <v/>
      </c>
    </row>
    <row r="2591" spans="5:7" x14ac:dyDescent="0.25">
      <c r="E2591" s="4">
        <v>2579</v>
      </c>
      <c r="F2591" s="4" t="str">
        <f>IFERROR(VLOOKUP(E2591,ActiveConsumptiveDiversions!$C$4:$G$3002,5,0),"")</f>
        <v/>
      </c>
      <c r="G2591" s="33" t="str">
        <f>IFERROR(VLOOKUP(E2591,ActiveConsumptiveDiversions!$A$4:$G$3003,7,0),"")</f>
        <v/>
      </c>
    </row>
    <row r="2592" spans="5:7" x14ac:dyDescent="0.25">
      <c r="E2592" s="4">
        <v>2580</v>
      </c>
      <c r="F2592" s="4" t="str">
        <f>IFERROR(VLOOKUP(E2592,ActiveConsumptiveDiversions!$C$4:$G$3002,5,0),"")</f>
        <v/>
      </c>
      <c r="G2592" s="33" t="str">
        <f>IFERROR(VLOOKUP(E2592,ActiveConsumptiveDiversions!$A$4:$G$3003,7,0),"")</f>
        <v/>
      </c>
    </row>
    <row r="2593" spans="5:7" x14ac:dyDescent="0.25">
      <c r="E2593" s="4">
        <v>2581</v>
      </c>
      <c r="F2593" s="4" t="str">
        <f>IFERROR(VLOOKUP(E2593,ActiveConsumptiveDiversions!$C$4:$G$3002,5,0),"")</f>
        <v/>
      </c>
      <c r="G2593" s="33" t="str">
        <f>IFERROR(VLOOKUP(E2593,ActiveConsumptiveDiversions!$A$4:$G$3003,7,0),"")</f>
        <v/>
      </c>
    </row>
    <row r="2594" spans="5:7" x14ac:dyDescent="0.25">
      <c r="E2594" s="4">
        <v>2582</v>
      </c>
      <c r="F2594" s="4" t="str">
        <f>IFERROR(VLOOKUP(E2594,ActiveConsumptiveDiversions!$C$4:$G$3002,5,0),"")</f>
        <v/>
      </c>
      <c r="G2594" s="33" t="str">
        <f>IFERROR(VLOOKUP(E2594,ActiveConsumptiveDiversions!$A$4:$G$3003,7,0),"")</f>
        <v/>
      </c>
    </row>
    <row r="2595" spans="5:7" x14ac:dyDescent="0.25">
      <c r="E2595" s="4">
        <v>2583</v>
      </c>
      <c r="F2595" s="4" t="str">
        <f>IFERROR(VLOOKUP(E2595,ActiveConsumptiveDiversions!$C$4:$G$3002,5,0),"")</f>
        <v/>
      </c>
      <c r="G2595" s="33" t="str">
        <f>IFERROR(VLOOKUP(E2595,ActiveConsumptiveDiversions!$A$4:$G$3003,7,0),"")</f>
        <v/>
      </c>
    </row>
    <row r="2596" spans="5:7" x14ac:dyDescent="0.25">
      <c r="E2596" s="4">
        <v>2584</v>
      </c>
      <c r="F2596" s="4" t="str">
        <f>IFERROR(VLOOKUP(E2596,ActiveConsumptiveDiversions!$C$4:$G$3002,5,0),"")</f>
        <v/>
      </c>
      <c r="G2596" s="33" t="str">
        <f>IFERROR(VLOOKUP(E2596,ActiveConsumptiveDiversions!$A$4:$G$3003,7,0),"")</f>
        <v/>
      </c>
    </row>
    <row r="2597" spans="5:7" x14ac:dyDescent="0.25">
      <c r="E2597" s="4">
        <v>2585</v>
      </c>
      <c r="F2597" s="4" t="str">
        <f>IFERROR(VLOOKUP(E2597,ActiveConsumptiveDiversions!$C$4:$G$3002,5,0),"")</f>
        <v/>
      </c>
      <c r="G2597" s="33" t="str">
        <f>IFERROR(VLOOKUP(E2597,ActiveConsumptiveDiversions!$A$4:$G$3003,7,0),"")</f>
        <v/>
      </c>
    </row>
    <row r="2598" spans="5:7" x14ac:dyDescent="0.25">
      <c r="E2598" s="4">
        <v>2586</v>
      </c>
      <c r="F2598" s="4" t="str">
        <f>IFERROR(VLOOKUP(E2598,ActiveConsumptiveDiversions!$C$4:$G$3002,5,0),"")</f>
        <v/>
      </c>
      <c r="G2598" s="33" t="str">
        <f>IFERROR(VLOOKUP(E2598,ActiveConsumptiveDiversions!$A$4:$G$3003,7,0),"")</f>
        <v/>
      </c>
    </row>
    <row r="2599" spans="5:7" x14ac:dyDescent="0.25">
      <c r="E2599" s="4">
        <v>2587</v>
      </c>
      <c r="F2599" s="4" t="str">
        <f>IFERROR(VLOOKUP(E2599,ActiveConsumptiveDiversions!$C$4:$G$3002,5,0),"")</f>
        <v/>
      </c>
      <c r="G2599" s="33" t="str">
        <f>IFERROR(VLOOKUP(E2599,ActiveConsumptiveDiversions!$A$4:$G$3003,7,0),"")</f>
        <v/>
      </c>
    </row>
    <row r="2600" spans="5:7" x14ac:dyDescent="0.25">
      <c r="E2600" s="4">
        <v>2588</v>
      </c>
      <c r="F2600" s="4" t="str">
        <f>IFERROR(VLOOKUP(E2600,ActiveConsumptiveDiversions!$C$4:$G$3002,5,0),"")</f>
        <v/>
      </c>
      <c r="G2600" s="33" t="str">
        <f>IFERROR(VLOOKUP(E2600,ActiveConsumptiveDiversions!$A$4:$G$3003,7,0),"")</f>
        <v/>
      </c>
    </row>
    <row r="2601" spans="5:7" x14ac:dyDescent="0.25">
      <c r="E2601" s="4">
        <v>2589</v>
      </c>
      <c r="F2601" s="4" t="str">
        <f>IFERROR(VLOOKUP(E2601,ActiveConsumptiveDiversions!$C$4:$G$3002,5,0),"")</f>
        <v/>
      </c>
      <c r="G2601" s="33" t="str">
        <f>IFERROR(VLOOKUP(E2601,ActiveConsumptiveDiversions!$A$4:$G$3003,7,0),"")</f>
        <v/>
      </c>
    </row>
    <row r="2602" spans="5:7" x14ac:dyDescent="0.25">
      <c r="E2602" s="4">
        <v>2590</v>
      </c>
      <c r="F2602" s="4" t="str">
        <f>IFERROR(VLOOKUP(E2602,ActiveConsumptiveDiversions!$C$4:$G$3002,5,0),"")</f>
        <v/>
      </c>
      <c r="G2602" s="33" t="str">
        <f>IFERROR(VLOOKUP(E2602,ActiveConsumptiveDiversions!$A$4:$G$3003,7,0),"")</f>
        <v/>
      </c>
    </row>
    <row r="2603" spans="5:7" x14ac:dyDescent="0.25">
      <c r="E2603" s="4">
        <v>2591</v>
      </c>
      <c r="F2603" s="4" t="str">
        <f>IFERROR(VLOOKUP(E2603,ActiveConsumptiveDiversions!$C$4:$G$3002,5,0),"")</f>
        <v/>
      </c>
      <c r="G2603" s="33" t="str">
        <f>IFERROR(VLOOKUP(E2603,ActiveConsumptiveDiversions!$A$4:$G$3003,7,0),"")</f>
        <v/>
      </c>
    </row>
    <row r="2604" spans="5:7" x14ac:dyDescent="0.25">
      <c r="E2604" s="4">
        <v>2592</v>
      </c>
      <c r="F2604" s="4" t="str">
        <f>IFERROR(VLOOKUP(E2604,ActiveConsumptiveDiversions!$C$4:$G$3002,5,0),"")</f>
        <v/>
      </c>
      <c r="G2604" s="33" t="str">
        <f>IFERROR(VLOOKUP(E2604,ActiveConsumptiveDiversions!$A$4:$G$3003,7,0),"")</f>
        <v/>
      </c>
    </row>
    <row r="2605" spans="5:7" x14ac:dyDescent="0.25">
      <c r="E2605" s="4">
        <v>2593</v>
      </c>
      <c r="F2605" s="4" t="str">
        <f>IFERROR(VLOOKUP(E2605,ActiveConsumptiveDiversions!$C$4:$G$3002,5,0),"")</f>
        <v/>
      </c>
      <c r="G2605" s="33" t="str">
        <f>IFERROR(VLOOKUP(E2605,ActiveConsumptiveDiversions!$A$4:$G$3003,7,0),"")</f>
        <v/>
      </c>
    </row>
    <row r="2606" spans="5:7" x14ac:dyDescent="0.25">
      <c r="E2606" s="4">
        <v>2594</v>
      </c>
      <c r="F2606" s="4" t="str">
        <f>IFERROR(VLOOKUP(E2606,ActiveConsumptiveDiversions!$C$4:$G$3002,5,0),"")</f>
        <v/>
      </c>
      <c r="G2606" s="33" t="str">
        <f>IFERROR(VLOOKUP(E2606,ActiveConsumptiveDiversions!$A$4:$G$3003,7,0),"")</f>
        <v/>
      </c>
    </row>
    <row r="2607" spans="5:7" x14ac:dyDescent="0.25">
      <c r="E2607" s="4">
        <v>2595</v>
      </c>
      <c r="F2607" s="4" t="str">
        <f>IFERROR(VLOOKUP(E2607,ActiveConsumptiveDiversions!$C$4:$G$3002,5,0),"")</f>
        <v/>
      </c>
      <c r="G2607" s="33" t="str">
        <f>IFERROR(VLOOKUP(E2607,ActiveConsumptiveDiversions!$A$4:$G$3003,7,0),"")</f>
        <v/>
      </c>
    </row>
    <row r="2608" spans="5:7" x14ac:dyDescent="0.25">
      <c r="E2608" s="4">
        <v>2596</v>
      </c>
      <c r="F2608" s="4" t="str">
        <f>IFERROR(VLOOKUP(E2608,ActiveConsumptiveDiversions!$C$4:$G$3002,5,0),"")</f>
        <v/>
      </c>
      <c r="G2608" s="33" t="str">
        <f>IFERROR(VLOOKUP(E2608,ActiveConsumptiveDiversions!$A$4:$G$3003,7,0),"")</f>
        <v/>
      </c>
    </row>
    <row r="2609" spans="5:7" x14ac:dyDescent="0.25">
      <c r="E2609" s="4">
        <v>2597</v>
      </c>
      <c r="F2609" s="4" t="str">
        <f>IFERROR(VLOOKUP(E2609,ActiveConsumptiveDiversions!$C$4:$G$3002,5,0),"")</f>
        <v/>
      </c>
      <c r="G2609" s="33" t="str">
        <f>IFERROR(VLOOKUP(E2609,ActiveConsumptiveDiversions!$A$4:$G$3003,7,0),"")</f>
        <v/>
      </c>
    </row>
    <row r="2610" spans="5:7" x14ac:dyDescent="0.25">
      <c r="E2610" s="4">
        <v>2598</v>
      </c>
      <c r="F2610" s="4" t="str">
        <f>IFERROR(VLOOKUP(E2610,ActiveConsumptiveDiversions!$C$4:$G$3002,5,0),"")</f>
        <v/>
      </c>
      <c r="G2610" s="33" t="str">
        <f>IFERROR(VLOOKUP(E2610,ActiveConsumptiveDiversions!$A$4:$G$3003,7,0),"")</f>
        <v/>
      </c>
    </row>
    <row r="2611" spans="5:7" x14ac:dyDescent="0.25">
      <c r="E2611" s="4">
        <v>2599</v>
      </c>
      <c r="F2611" s="4" t="str">
        <f>IFERROR(VLOOKUP(E2611,ActiveConsumptiveDiversions!$C$4:$G$3002,5,0),"")</f>
        <v/>
      </c>
      <c r="G2611" s="33" t="str">
        <f>IFERROR(VLOOKUP(E2611,ActiveConsumptiveDiversions!$A$4:$G$3003,7,0),"")</f>
        <v/>
      </c>
    </row>
    <row r="2612" spans="5:7" x14ac:dyDescent="0.25">
      <c r="E2612" s="4">
        <v>2600</v>
      </c>
      <c r="F2612" s="4" t="str">
        <f>IFERROR(VLOOKUP(E2612,ActiveConsumptiveDiversions!$C$4:$G$3002,5,0),"")</f>
        <v/>
      </c>
      <c r="G2612" s="33" t="str">
        <f>IFERROR(VLOOKUP(E2612,ActiveConsumptiveDiversions!$A$4:$G$3003,7,0),"")</f>
        <v/>
      </c>
    </row>
    <row r="2613" spans="5:7" x14ac:dyDescent="0.25">
      <c r="E2613" s="4">
        <v>2601</v>
      </c>
      <c r="F2613" s="4" t="str">
        <f>IFERROR(VLOOKUP(E2613,ActiveConsumptiveDiversions!$C$4:$G$3002,5,0),"")</f>
        <v/>
      </c>
      <c r="G2613" s="33" t="str">
        <f>IFERROR(VLOOKUP(E2613,ActiveConsumptiveDiversions!$A$4:$G$3003,7,0),"")</f>
        <v/>
      </c>
    </row>
    <row r="2614" spans="5:7" x14ac:dyDescent="0.25">
      <c r="E2614" s="4">
        <v>2602</v>
      </c>
      <c r="F2614" s="4" t="str">
        <f>IFERROR(VLOOKUP(E2614,ActiveConsumptiveDiversions!$C$4:$G$3002,5,0),"")</f>
        <v/>
      </c>
      <c r="G2614" s="33" t="str">
        <f>IFERROR(VLOOKUP(E2614,ActiveConsumptiveDiversions!$A$4:$G$3003,7,0),"")</f>
        <v/>
      </c>
    </row>
    <row r="2615" spans="5:7" x14ac:dyDescent="0.25">
      <c r="E2615" s="4">
        <v>2603</v>
      </c>
      <c r="F2615" s="4" t="str">
        <f>IFERROR(VLOOKUP(E2615,ActiveConsumptiveDiversions!$C$4:$G$3002,5,0),"")</f>
        <v/>
      </c>
      <c r="G2615" s="33" t="str">
        <f>IFERROR(VLOOKUP(E2615,ActiveConsumptiveDiversions!$A$4:$G$3003,7,0),"")</f>
        <v/>
      </c>
    </row>
    <row r="2616" spans="5:7" x14ac:dyDescent="0.25">
      <c r="E2616" s="4">
        <v>2604</v>
      </c>
      <c r="F2616" s="4" t="str">
        <f>IFERROR(VLOOKUP(E2616,ActiveConsumptiveDiversions!$C$4:$G$3002,5,0),"")</f>
        <v/>
      </c>
      <c r="G2616" s="33" t="str">
        <f>IFERROR(VLOOKUP(E2616,ActiveConsumptiveDiversions!$A$4:$G$3003,7,0),"")</f>
        <v/>
      </c>
    </row>
    <row r="2617" spans="5:7" x14ac:dyDescent="0.25">
      <c r="E2617" s="4">
        <v>2605</v>
      </c>
      <c r="F2617" s="4" t="str">
        <f>IFERROR(VLOOKUP(E2617,ActiveConsumptiveDiversions!$C$4:$G$3002,5,0),"")</f>
        <v/>
      </c>
      <c r="G2617" s="33" t="str">
        <f>IFERROR(VLOOKUP(E2617,ActiveConsumptiveDiversions!$A$4:$G$3003,7,0),"")</f>
        <v/>
      </c>
    </row>
    <row r="2618" spans="5:7" x14ac:dyDescent="0.25">
      <c r="E2618" s="4">
        <v>2606</v>
      </c>
      <c r="F2618" s="4" t="str">
        <f>IFERROR(VLOOKUP(E2618,ActiveConsumptiveDiversions!$C$4:$G$3002,5,0),"")</f>
        <v/>
      </c>
      <c r="G2618" s="33" t="str">
        <f>IFERROR(VLOOKUP(E2618,ActiveConsumptiveDiversions!$A$4:$G$3003,7,0),"")</f>
        <v/>
      </c>
    </row>
    <row r="2619" spans="5:7" x14ac:dyDescent="0.25">
      <c r="E2619" s="4">
        <v>2607</v>
      </c>
      <c r="F2619" s="4" t="str">
        <f>IFERROR(VLOOKUP(E2619,ActiveConsumptiveDiversions!$C$4:$G$3002,5,0),"")</f>
        <v/>
      </c>
      <c r="G2619" s="33" t="str">
        <f>IFERROR(VLOOKUP(E2619,ActiveConsumptiveDiversions!$A$4:$G$3003,7,0),"")</f>
        <v/>
      </c>
    </row>
    <row r="2620" spans="5:7" x14ac:dyDescent="0.25">
      <c r="E2620" s="4">
        <v>2608</v>
      </c>
      <c r="F2620" s="4" t="str">
        <f>IFERROR(VLOOKUP(E2620,ActiveConsumptiveDiversions!$C$4:$G$3002,5,0),"")</f>
        <v/>
      </c>
      <c r="G2620" s="33" t="str">
        <f>IFERROR(VLOOKUP(E2620,ActiveConsumptiveDiversions!$A$4:$G$3003,7,0),"")</f>
        <v/>
      </c>
    </row>
    <row r="2621" spans="5:7" x14ac:dyDescent="0.25">
      <c r="E2621" s="4">
        <v>2609</v>
      </c>
      <c r="F2621" s="4" t="str">
        <f>IFERROR(VLOOKUP(E2621,ActiveConsumptiveDiversions!$C$4:$G$3002,5,0),"")</f>
        <v/>
      </c>
      <c r="G2621" s="33" t="str">
        <f>IFERROR(VLOOKUP(E2621,ActiveConsumptiveDiversions!$A$4:$G$3003,7,0),"")</f>
        <v/>
      </c>
    </row>
    <row r="2622" spans="5:7" x14ac:dyDescent="0.25">
      <c r="E2622" s="4">
        <v>2610</v>
      </c>
      <c r="F2622" s="4" t="str">
        <f>IFERROR(VLOOKUP(E2622,ActiveConsumptiveDiversions!$C$4:$G$3002,5,0),"")</f>
        <v/>
      </c>
      <c r="G2622" s="33" t="str">
        <f>IFERROR(VLOOKUP(E2622,ActiveConsumptiveDiversions!$A$4:$G$3003,7,0),"")</f>
        <v/>
      </c>
    </row>
    <row r="2623" spans="5:7" x14ac:dyDescent="0.25">
      <c r="E2623" s="4">
        <v>2611</v>
      </c>
      <c r="F2623" s="4" t="str">
        <f>IFERROR(VLOOKUP(E2623,ActiveConsumptiveDiversions!$C$4:$G$3002,5,0),"")</f>
        <v/>
      </c>
      <c r="G2623" s="33" t="str">
        <f>IFERROR(VLOOKUP(E2623,ActiveConsumptiveDiversions!$A$4:$G$3003,7,0),"")</f>
        <v/>
      </c>
    </row>
    <row r="2624" spans="5:7" x14ac:dyDescent="0.25">
      <c r="E2624" s="4">
        <v>2612</v>
      </c>
      <c r="F2624" s="4" t="str">
        <f>IFERROR(VLOOKUP(E2624,ActiveConsumptiveDiversions!$C$4:$G$3002,5,0),"")</f>
        <v/>
      </c>
      <c r="G2624" s="33" t="str">
        <f>IFERROR(VLOOKUP(E2624,ActiveConsumptiveDiversions!$A$4:$G$3003,7,0),"")</f>
        <v/>
      </c>
    </row>
    <row r="2625" spans="5:7" x14ac:dyDescent="0.25">
      <c r="E2625" s="4">
        <v>2613</v>
      </c>
      <c r="F2625" s="4" t="str">
        <f>IFERROR(VLOOKUP(E2625,ActiveConsumptiveDiversions!$C$4:$G$3002,5,0),"")</f>
        <v/>
      </c>
      <c r="G2625" s="33" t="str">
        <f>IFERROR(VLOOKUP(E2625,ActiveConsumptiveDiversions!$A$4:$G$3003,7,0),"")</f>
        <v/>
      </c>
    </row>
    <row r="2626" spans="5:7" x14ac:dyDescent="0.25">
      <c r="E2626" s="4">
        <v>2614</v>
      </c>
      <c r="F2626" s="4" t="str">
        <f>IFERROR(VLOOKUP(E2626,ActiveConsumptiveDiversions!$C$4:$G$3002,5,0),"")</f>
        <v/>
      </c>
      <c r="G2626" s="33" t="str">
        <f>IFERROR(VLOOKUP(E2626,ActiveConsumptiveDiversions!$A$4:$G$3003,7,0),"")</f>
        <v/>
      </c>
    </row>
    <row r="2627" spans="5:7" x14ac:dyDescent="0.25">
      <c r="E2627" s="4">
        <v>2615</v>
      </c>
      <c r="F2627" s="4" t="str">
        <f>IFERROR(VLOOKUP(E2627,ActiveConsumptiveDiversions!$C$4:$G$3002,5,0),"")</f>
        <v/>
      </c>
      <c r="G2627" s="33" t="str">
        <f>IFERROR(VLOOKUP(E2627,ActiveConsumptiveDiversions!$A$4:$G$3003,7,0),"")</f>
        <v/>
      </c>
    </row>
    <row r="2628" spans="5:7" x14ac:dyDescent="0.25">
      <c r="E2628" s="4">
        <v>2616</v>
      </c>
      <c r="F2628" s="4" t="str">
        <f>IFERROR(VLOOKUP(E2628,ActiveConsumptiveDiversions!$C$4:$G$3002,5,0),"")</f>
        <v/>
      </c>
      <c r="G2628" s="33" t="str">
        <f>IFERROR(VLOOKUP(E2628,ActiveConsumptiveDiversions!$A$4:$G$3003,7,0),"")</f>
        <v/>
      </c>
    </row>
    <row r="2629" spans="5:7" x14ac:dyDescent="0.25">
      <c r="E2629" s="4">
        <v>2617</v>
      </c>
      <c r="F2629" s="4" t="str">
        <f>IFERROR(VLOOKUP(E2629,ActiveConsumptiveDiversions!$C$4:$G$3002,5,0),"")</f>
        <v/>
      </c>
      <c r="G2629" s="33" t="str">
        <f>IFERROR(VLOOKUP(E2629,ActiveConsumptiveDiversions!$A$4:$G$3003,7,0),"")</f>
        <v/>
      </c>
    </row>
    <row r="2630" spans="5:7" x14ac:dyDescent="0.25">
      <c r="E2630" s="4">
        <v>2618</v>
      </c>
      <c r="F2630" s="4" t="str">
        <f>IFERROR(VLOOKUP(E2630,ActiveConsumptiveDiversions!$C$4:$G$3002,5,0),"")</f>
        <v/>
      </c>
      <c r="G2630" s="33" t="str">
        <f>IFERROR(VLOOKUP(E2630,ActiveConsumptiveDiversions!$A$4:$G$3003,7,0),"")</f>
        <v/>
      </c>
    </row>
    <row r="2631" spans="5:7" x14ac:dyDescent="0.25">
      <c r="E2631" s="4">
        <v>2619</v>
      </c>
      <c r="F2631" s="4" t="str">
        <f>IFERROR(VLOOKUP(E2631,ActiveConsumptiveDiversions!$C$4:$G$3002,5,0),"")</f>
        <v/>
      </c>
      <c r="G2631" s="33" t="str">
        <f>IFERROR(VLOOKUP(E2631,ActiveConsumptiveDiversions!$A$4:$G$3003,7,0),"")</f>
        <v/>
      </c>
    </row>
    <row r="2632" spans="5:7" x14ac:dyDescent="0.25">
      <c r="E2632" s="4">
        <v>2620</v>
      </c>
      <c r="F2632" s="4" t="str">
        <f>IFERROR(VLOOKUP(E2632,ActiveConsumptiveDiversions!$C$4:$G$3002,5,0),"")</f>
        <v/>
      </c>
      <c r="G2632" s="33" t="str">
        <f>IFERROR(VLOOKUP(E2632,ActiveConsumptiveDiversions!$A$4:$G$3003,7,0),"")</f>
        <v/>
      </c>
    </row>
    <row r="2633" spans="5:7" x14ac:dyDescent="0.25">
      <c r="E2633" s="4">
        <v>2621</v>
      </c>
      <c r="F2633" s="4" t="str">
        <f>IFERROR(VLOOKUP(E2633,ActiveConsumptiveDiversions!$C$4:$G$3002,5,0),"")</f>
        <v/>
      </c>
      <c r="G2633" s="33" t="str">
        <f>IFERROR(VLOOKUP(E2633,ActiveConsumptiveDiversions!$A$4:$G$3003,7,0),"")</f>
        <v/>
      </c>
    </row>
    <row r="2634" spans="5:7" x14ac:dyDescent="0.25">
      <c r="E2634" s="4">
        <v>2622</v>
      </c>
      <c r="F2634" s="4" t="str">
        <f>IFERROR(VLOOKUP(E2634,ActiveConsumptiveDiversions!$C$4:$G$3002,5,0),"")</f>
        <v/>
      </c>
      <c r="G2634" s="33" t="str">
        <f>IFERROR(VLOOKUP(E2634,ActiveConsumptiveDiversions!$A$4:$G$3003,7,0),"")</f>
        <v/>
      </c>
    </row>
    <row r="2635" spans="5:7" x14ac:dyDescent="0.25">
      <c r="E2635" s="4">
        <v>2623</v>
      </c>
      <c r="F2635" s="4" t="str">
        <f>IFERROR(VLOOKUP(E2635,ActiveConsumptiveDiversions!$C$4:$G$3002,5,0),"")</f>
        <v/>
      </c>
      <c r="G2635" s="33" t="str">
        <f>IFERROR(VLOOKUP(E2635,ActiveConsumptiveDiversions!$A$4:$G$3003,7,0),"")</f>
        <v/>
      </c>
    </row>
    <row r="2636" spans="5:7" x14ac:dyDescent="0.25">
      <c r="E2636" s="4">
        <v>2624</v>
      </c>
      <c r="F2636" s="4" t="str">
        <f>IFERROR(VLOOKUP(E2636,ActiveConsumptiveDiversions!$C$4:$G$3002,5,0),"")</f>
        <v/>
      </c>
      <c r="G2636" s="33" t="str">
        <f>IFERROR(VLOOKUP(E2636,ActiveConsumptiveDiversions!$A$4:$G$3003,7,0),"")</f>
        <v/>
      </c>
    </row>
    <row r="2637" spans="5:7" x14ac:dyDescent="0.25">
      <c r="E2637" s="4">
        <v>2625</v>
      </c>
      <c r="F2637" s="4" t="str">
        <f>IFERROR(VLOOKUP(E2637,ActiveConsumptiveDiversions!$C$4:$G$3002,5,0),"")</f>
        <v/>
      </c>
      <c r="G2637" s="33" t="str">
        <f>IFERROR(VLOOKUP(E2637,ActiveConsumptiveDiversions!$A$4:$G$3003,7,0),"")</f>
        <v/>
      </c>
    </row>
    <row r="2638" spans="5:7" x14ac:dyDescent="0.25">
      <c r="E2638" s="4">
        <v>2626</v>
      </c>
      <c r="F2638" s="4" t="str">
        <f>IFERROR(VLOOKUP(E2638,ActiveConsumptiveDiversions!$C$4:$G$3002,5,0),"")</f>
        <v/>
      </c>
      <c r="G2638" s="33" t="str">
        <f>IFERROR(VLOOKUP(E2638,ActiveConsumptiveDiversions!$A$4:$G$3003,7,0),"")</f>
        <v/>
      </c>
    </row>
    <row r="2639" spans="5:7" x14ac:dyDescent="0.25">
      <c r="E2639" s="4">
        <v>2627</v>
      </c>
      <c r="F2639" s="4" t="str">
        <f>IFERROR(VLOOKUP(E2639,ActiveConsumptiveDiversions!$C$4:$G$3002,5,0),"")</f>
        <v/>
      </c>
      <c r="G2639" s="33" t="str">
        <f>IFERROR(VLOOKUP(E2639,ActiveConsumptiveDiversions!$A$4:$G$3003,7,0),"")</f>
        <v/>
      </c>
    </row>
    <row r="2640" spans="5:7" x14ac:dyDescent="0.25">
      <c r="E2640" s="4">
        <v>2628</v>
      </c>
      <c r="F2640" s="4" t="str">
        <f>IFERROR(VLOOKUP(E2640,ActiveConsumptiveDiversions!$C$4:$G$3002,5,0),"")</f>
        <v/>
      </c>
      <c r="G2640" s="33" t="str">
        <f>IFERROR(VLOOKUP(E2640,ActiveConsumptiveDiversions!$A$4:$G$3003,7,0),"")</f>
        <v/>
      </c>
    </row>
    <row r="2641" spans="5:7" x14ac:dyDescent="0.25">
      <c r="E2641" s="4">
        <v>2629</v>
      </c>
      <c r="F2641" s="4" t="str">
        <f>IFERROR(VLOOKUP(E2641,ActiveConsumptiveDiversions!$C$4:$G$3002,5,0),"")</f>
        <v/>
      </c>
      <c r="G2641" s="33" t="str">
        <f>IFERROR(VLOOKUP(E2641,ActiveConsumptiveDiversions!$A$4:$G$3003,7,0),"")</f>
        <v/>
      </c>
    </row>
    <row r="2642" spans="5:7" x14ac:dyDescent="0.25">
      <c r="E2642" s="4">
        <v>2630</v>
      </c>
      <c r="F2642" s="4" t="str">
        <f>IFERROR(VLOOKUP(E2642,ActiveConsumptiveDiversions!$C$4:$G$3002,5,0),"")</f>
        <v/>
      </c>
      <c r="G2642" s="33" t="str">
        <f>IFERROR(VLOOKUP(E2642,ActiveConsumptiveDiversions!$A$4:$G$3003,7,0),"")</f>
        <v/>
      </c>
    </row>
    <row r="2643" spans="5:7" x14ac:dyDescent="0.25">
      <c r="E2643" s="4">
        <v>2631</v>
      </c>
      <c r="F2643" s="4" t="str">
        <f>IFERROR(VLOOKUP(E2643,ActiveConsumptiveDiversions!$C$4:$G$3002,5,0),"")</f>
        <v/>
      </c>
      <c r="G2643" s="33" t="str">
        <f>IFERROR(VLOOKUP(E2643,ActiveConsumptiveDiversions!$A$4:$G$3003,7,0),"")</f>
        <v/>
      </c>
    </row>
    <row r="2644" spans="5:7" x14ac:dyDescent="0.25">
      <c r="E2644" s="4">
        <v>2632</v>
      </c>
      <c r="F2644" s="4" t="str">
        <f>IFERROR(VLOOKUP(E2644,ActiveConsumptiveDiversions!$C$4:$G$3002,5,0),"")</f>
        <v/>
      </c>
      <c r="G2644" s="33" t="str">
        <f>IFERROR(VLOOKUP(E2644,ActiveConsumptiveDiversions!$A$4:$G$3003,7,0),"")</f>
        <v/>
      </c>
    </row>
    <row r="2645" spans="5:7" x14ac:dyDescent="0.25">
      <c r="E2645" s="4">
        <v>2633</v>
      </c>
      <c r="F2645" s="4" t="str">
        <f>IFERROR(VLOOKUP(E2645,ActiveConsumptiveDiversions!$C$4:$G$3002,5,0),"")</f>
        <v/>
      </c>
      <c r="G2645" s="33" t="str">
        <f>IFERROR(VLOOKUP(E2645,ActiveConsumptiveDiversions!$A$4:$G$3003,7,0),"")</f>
        <v/>
      </c>
    </row>
    <row r="2646" spans="5:7" x14ac:dyDescent="0.25">
      <c r="E2646" s="4">
        <v>2634</v>
      </c>
      <c r="F2646" s="4" t="str">
        <f>IFERROR(VLOOKUP(E2646,ActiveConsumptiveDiversions!$C$4:$G$3002,5,0),"")</f>
        <v/>
      </c>
      <c r="G2646" s="33" t="str">
        <f>IFERROR(VLOOKUP(E2646,ActiveConsumptiveDiversions!$A$4:$G$3003,7,0),"")</f>
        <v/>
      </c>
    </row>
    <row r="2647" spans="5:7" x14ac:dyDescent="0.25">
      <c r="E2647" s="4">
        <v>2635</v>
      </c>
      <c r="F2647" s="4" t="str">
        <f>IFERROR(VLOOKUP(E2647,ActiveConsumptiveDiversions!$C$4:$G$3002,5,0),"")</f>
        <v/>
      </c>
      <c r="G2647" s="33" t="str">
        <f>IFERROR(VLOOKUP(E2647,ActiveConsumptiveDiversions!$A$4:$G$3003,7,0),"")</f>
        <v/>
      </c>
    </row>
    <row r="2648" spans="5:7" x14ac:dyDescent="0.25">
      <c r="E2648" s="4">
        <v>2636</v>
      </c>
      <c r="F2648" s="4" t="str">
        <f>IFERROR(VLOOKUP(E2648,ActiveConsumptiveDiversions!$C$4:$G$3002,5,0),"")</f>
        <v/>
      </c>
      <c r="G2648" s="33" t="str">
        <f>IFERROR(VLOOKUP(E2648,ActiveConsumptiveDiversions!$A$4:$G$3003,7,0),"")</f>
        <v/>
      </c>
    </row>
    <row r="2649" spans="5:7" x14ac:dyDescent="0.25">
      <c r="E2649" s="4">
        <v>2637</v>
      </c>
      <c r="F2649" s="4" t="str">
        <f>IFERROR(VLOOKUP(E2649,ActiveConsumptiveDiversions!$C$4:$G$3002,5,0),"")</f>
        <v/>
      </c>
      <c r="G2649" s="33" t="str">
        <f>IFERROR(VLOOKUP(E2649,ActiveConsumptiveDiversions!$A$4:$G$3003,7,0),"")</f>
        <v/>
      </c>
    </row>
    <row r="2650" spans="5:7" x14ac:dyDescent="0.25">
      <c r="E2650" s="4">
        <v>2638</v>
      </c>
      <c r="F2650" s="4" t="str">
        <f>IFERROR(VLOOKUP(E2650,ActiveConsumptiveDiversions!$C$4:$G$3002,5,0),"")</f>
        <v/>
      </c>
      <c r="G2650" s="33" t="str">
        <f>IFERROR(VLOOKUP(E2650,ActiveConsumptiveDiversions!$A$4:$G$3003,7,0),"")</f>
        <v/>
      </c>
    </row>
    <row r="2651" spans="5:7" x14ac:dyDescent="0.25">
      <c r="E2651" s="4">
        <v>2639</v>
      </c>
      <c r="F2651" s="4" t="str">
        <f>IFERROR(VLOOKUP(E2651,ActiveConsumptiveDiversions!$C$4:$G$3002,5,0),"")</f>
        <v/>
      </c>
      <c r="G2651" s="33" t="str">
        <f>IFERROR(VLOOKUP(E2651,ActiveConsumptiveDiversions!$A$4:$G$3003,7,0),"")</f>
        <v/>
      </c>
    </row>
    <row r="2652" spans="5:7" x14ac:dyDescent="0.25">
      <c r="E2652" s="4">
        <v>2640</v>
      </c>
      <c r="F2652" s="4" t="str">
        <f>IFERROR(VLOOKUP(E2652,ActiveConsumptiveDiversions!$C$4:$G$3002,5,0),"")</f>
        <v/>
      </c>
      <c r="G2652" s="33" t="str">
        <f>IFERROR(VLOOKUP(E2652,ActiveConsumptiveDiversions!$A$4:$G$3003,7,0),"")</f>
        <v/>
      </c>
    </row>
    <row r="2653" spans="5:7" x14ac:dyDescent="0.25">
      <c r="E2653" s="4">
        <v>2641</v>
      </c>
      <c r="F2653" s="4" t="str">
        <f>IFERROR(VLOOKUP(E2653,ActiveConsumptiveDiversions!$C$4:$G$3002,5,0),"")</f>
        <v/>
      </c>
      <c r="G2653" s="33" t="str">
        <f>IFERROR(VLOOKUP(E2653,ActiveConsumptiveDiversions!$A$4:$G$3003,7,0),"")</f>
        <v/>
      </c>
    </row>
    <row r="2654" spans="5:7" x14ac:dyDescent="0.25">
      <c r="E2654" s="4">
        <v>2642</v>
      </c>
      <c r="F2654" s="4" t="str">
        <f>IFERROR(VLOOKUP(E2654,ActiveConsumptiveDiversions!$C$4:$G$3002,5,0),"")</f>
        <v/>
      </c>
      <c r="G2654" s="33" t="str">
        <f>IFERROR(VLOOKUP(E2654,ActiveConsumptiveDiversions!$A$4:$G$3003,7,0),"")</f>
        <v/>
      </c>
    </row>
    <row r="2655" spans="5:7" x14ac:dyDescent="0.25">
      <c r="E2655" s="4">
        <v>2643</v>
      </c>
      <c r="F2655" s="4" t="str">
        <f>IFERROR(VLOOKUP(E2655,ActiveConsumptiveDiversions!$C$4:$G$3002,5,0),"")</f>
        <v/>
      </c>
      <c r="G2655" s="33" t="str">
        <f>IFERROR(VLOOKUP(E2655,ActiveConsumptiveDiversions!$A$4:$G$3003,7,0),"")</f>
        <v/>
      </c>
    </row>
    <row r="2656" spans="5:7" x14ac:dyDescent="0.25">
      <c r="E2656" s="4">
        <v>2644</v>
      </c>
      <c r="F2656" s="4" t="str">
        <f>IFERROR(VLOOKUP(E2656,ActiveConsumptiveDiversions!$C$4:$G$3002,5,0),"")</f>
        <v/>
      </c>
      <c r="G2656" s="33" t="str">
        <f>IFERROR(VLOOKUP(E2656,ActiveConsumptiveDiversions!$A$4:$G$3003,7,0),"")</f>
        <v/>
      </c>
    </row>
    <row r="2657" spans="5:7" x14ac:dyDescent="0.25">
      <c r="E2657" s="4">
        <v>2645</v>
      </c>
      <c r="F2657" s="4" t="str">
        <f>IFERROR(VLOOKUP(E2657,ActiveConsumptiveDiversions!$C$4:$G$3002,5,0),"")</f>
        <v/>
      </c>
      <c r="G2657" s="33" t="str">
        <f>IFERROR(VLOOKUP(E2657,ActiveConsumptiveDiversions!$A$4:$G$3003,7,0),"")</f>
        <v/>
      </c>
    </row>
    <row r="2658" spans="5:7" x14ac:dyDescent="0.25">
      <c r="E2658" s="4">
        <v>2646</v>
      </c>
      <c r="F2658" s="4" t="str">
        <f>IFERROR(VLOOKUP(E2658,ActiveConsumptiveDiversions!$C$4:$G$3002,5,0),"")</f>
        <v/>
      </c>
      <c r="G2658" s="33" t="str">
        <f>IFERROR(VLOOKUP(E2658,ActiveConsumptiveDiversions!$A$4:$G$3003,7,0),"")</f>
        <v/>
      </c>
    </row>
    <row r="2659" spans="5:7" x14ac:dyDescent="0.25">
      <c r="E2659" s="4">
        <v>2647</v>
      </c>
      <c r="F2659" s="4" t="str">
        <f>IFERROR(VLOOKUP(E2659,ActiveConsumptiveDiversions!$C$4:$G$3002,5,0),"")</f>
        <v/>
      </c>
      <c r="G2659" s="33" t="str">
        <f>IFERROR(VLOOKUP(E2659,ActiveConsumptiveDiversions!$A$4:$G$3003,7,0),"")</f>
        <v/>
      </c>
    </row>
    <row r="2660" spans="5:7" x14ac:dyDescent="0.25">
      <c r="E2660" s="4">
        <v>2648</v>
      </c>
      <c r="F2660" s="4" t="str">
        <f>IFERROR(VLOOKUP(E2660,ActiveConsumptiveDiversions!$C$4:$G$3002,5,0),"")</f>
        <v/>
      </c>
      <c r="G2660" s="33" t="str">
        <f>IFERROR(VLOOKUP(E2660,ActiveConsumptiveDiversions!$A$4:$G$3003,7,0),"")</f>
        <v/>
      </c>
    </row>
    <row r="2661" spans="5:7" x14ac:dyDescent="0.25">
      <c r="E2661" s="4">
        <v>2649</v>
      </c>
      <c r="F2661" s="4" t="str">
        <f>IFERROR(VLOOKUP(E2661,ActiveConsumptiveDiversions!$C$4:$G$3002,5,0),"")</f>
        <v/>
      </c>
      <c r="G2661" s="33" t="str">
        <f>IFERROR(VLOOKUP(E2661,ActiveConsumptiveDiversions!$A$4:$G$3003,7,0),"")</f>
        <v/>
      </c>
    </row>
    <row r="2662" spans="5:7" x14ac:dyDescent="0.25">
      <c r="E2662" s="4">
        <v>2650</v>
      </c>
      <c r="F2662" s="4" t="str">
        <f>IFERROR(VLOOKUP(E2662,ActiveConsumptiveDiversions!$C$4:$G$3002,5,0),"")</f>
        <v/>
      </c>
      <c r="G2662" s="33" t="str">
        <f>IFERROR(VLOOKUP(E2662,ActiveConsumptiveDiversions!$A$4:$G$3003,7,0),"")</f>
        <v/>
      </c>
    </row>
    <row r="2663" spans="5:7" x14ac:dyDescent="0.25">
      <c r="E2663" s="4">
        <v>2651</v>
      </c>
      <c r="F2663" s="4" t="str">
        <f>IFERROR(VLOOKUP(E2663,ActiveConsumptiveDiversions!$C$4:$G$3002,5,0),"")</f>
        <v/>
      </c>
      <c r="G2663" s="33" t="str">
        <f>IFERROR(VLOOKUP(E2663,ActiveConsumptiveDiversions!$A$4:$G$3003,7,0),"")</f>
        <v/>
      </c>
    </row>
    <row r="2664" spans="5:7" x14ac:dyDescent="0.25">
      <c r="E2664" s="4">
        <v>2652</v>
      </c>
      <c r="F2664" s="4" t="str">
        <f>IFERROR(VLOOKUP(E2664,ActiveConsumptiveDiversions!$C$4:$G$3002,5,0),"")</f>
        <v/>
      </c>
      <c r="G2664" s="33" t="str">
        <f>IFERROR(VLOOKUP(E2664,ActiveConsumptiveDiversions!$A$4:$G$3003,7,0),"")</f>
        <v/>
      </c>
    </row>
    <row r="2665" spans="5:7" x14ac:dyDescent="0.25">
      <c r="E2665" s="4">
        <v>2653</v>
      </c>
      <c r="F2665" s="4" t="str">
        <f>IFERROR(VLOOKUP(E2665,ActiveConsumptiveDiversions!$C$4:$G$3002,5,0),"")</f>
        <v/>
      </c>
      <c r="G2665" s="33" t="str">
        <f>IFERROR(VLOOKUP(E2665,ActiveConsumptiveDiversions!$A$4:$G$3003,7,0),"")</f>
        <v/>
      </c>
    </row>
    <row r="2666" spans="5:7" x14ac:dyDescent="0.25">
      <c r="E2666" s="4">
        <v>2654</v>
      </c>
      <c r="F2666" s="4" t="str">
        <f>IFERROR(VLOOKUP(E2666,ActiveConsumptiveDiversions!$C$4:$G$3002,5,0),"")</f>
        <v/>
      </c>
      <c r="G2666" s="33" t="str">
        <f>IFERROR(VLOOKUP(E2666,ActiveConsumptiveDiversions!$A$4:$G$3003,7,0),"")</f>
        <v/>
      </c>
    </row>
    <row r="2667" spans="5:7" x14ac:dyDescent="0.25">
      <c r="E2667" s="4">
        <v>2655</v>
      </c>
      <c r="F2667" s="4" t="str">
        <f>IFERROR(VLOOKUP(E2667,ActiveConsumptiveDiversions!$C$4:$G$3002,5,0),"")</f>
        <v/>
      </c>
      <c r="G2667" s="33" t="str">
        <f>IFERROR(VLOOKUP(E2667,ActiveConsumptiveDiversions!$A$4:$G$3003,7,0),"")</f>
        <v/>
      </c>
    </row>
    <row r="2668" spans="5:7" x14ac:dyDescent="0.25">
      <c r="E2668" s="4">
        <v>2656</v>
      </c>
      <c r="F2668" s="4" t="str">
        <f>IFERROR(VLOOKUP(E2668,ActiveConsumptiveDiversions!$C$4:$G$3002,5,0),"")</f>
        <v/>
      </c>
      <c r="G2668" s="33" t="str">
        <f>IFERROR(VLOOKUP(E2668,ActiveConsumptiveDiversions!$A$4:$G$3003,7,0),"")</f>
        <v/>
      </c>
    </row>
    <row r="2669" spans="5:7" x14ac:dyDescent="0.25">
      <c r="E2669" s="4">
        <v>2657</v>
      </c>
      <c r="F2669" s="4" t="str">
        <f>IFERROR(VLOOKUP(E2669,ActiveConsumptiveDiversions!$C$4:$G$3002,5,0),"")</f>
        <v/>
      </c>
      <c r="G2669" s="33" t="str">
        <f>IFERROR(VLOOKUP(E2669,ActiveConsumptiveDiversions!$A$4:$G$3003,7,0),"")</f>
        <v/>
      </c>
    </row>
    <row r="2670" spans="5:7" x14ac:dyDescent="0.25">
      <c r="E2670" s="4">
        <v>2658</v>
      </c>
      <c r="F2670" s="4" t="str">
        <f>IFERROR(VLOOKUP(E2670,ActiveConsumptiveDiversions!$C$4:$G$3002,5,0),"")</f>
        <v/>
      </c>
      <c r="G2670" s="33" t="str">
        <f>IFERROR(VLOOKUP(E2670,ActiveConsumptiveDiversions!$A$4:$G$3003,7,0),"")</f>
        <v/>
      </c>
    </row>
    <row r="2671" spans="5:7" x14ac:dyDescent="0.25">
      <c r="E2671" s="4">
        <v>2659</v>
      </c>
      <c r="F2671" s="4" t="str">
        <f>IFERROR(VLOOKUP(E2671,ActiveConsumptiveDiversions!$C$4:$G$3002,5,0),"")</f>
        <v/>
      </c>
      <c r="G2671" s="33" t="str">
        <f>IFERROR(VLOOKUP(E2671,ActiveConsumptiveDiversions!$A$4:$G$3003,7,0),"")</f>
        <v/>
      </c>
    </row>
    <row r="2672" spans="5:7" x14ac:dyDescent="0.25">
      <c r="E2672" s="4">
        <v>2660</v>
      </c>
      <c r="F2672" s="4" t="str">
        <f>IFERROR(VLOOKUP(E2672,ActiveConsumptiveDiversions!$C$4:$G$3002,5,0),"")</f>
        <v/>
      </c>
      <c r="G2672" s="33" t="str">
        <f>IFERROR(VLOOKUP(E2672,ActiveConsumptiveDiversions!$A$4:$G$3003,7,0),"")</f>
        <v/>
      </c>
    </row>
    <row r="2673" spans="5:7" x14ac:dyDescent="0.25">
      <c r="E2673" s="4">
        <v>2661</v>
      </c>
      <c r="F2673" s="4" t="str">
        <f>IFERROR(VLOOKUP(E2673,ActiveConsumptiveDiversions!$C$4:$G$3002,5,0),"")</f>
        <v/>
      </c>
      <c r="G2673" s="33" t="str">
        <f>IFERROR(VLOOKUP(E2673,ActiveConsumptiveDiversions!$A$4:$G$3003,7,0),"")</f>
        <v/>
      </c>
    </row>
    <row r="2674" spans="5:7" x14ac:dyDescent="0.25">
      <c r="E2674" s="4">
        <v>2662</v>
      </c>
      <c r="F2674" s="4" t="str">
        <f>IFERROR(VLOOKUP(E2674,ActiveConsumptiveDiversions!$C$4:$G$3002,5,0),"")</f>
        <v/>
      </c>
      <c r="G2674" s="33" t="str">
        <f>IFERROR(VLOOKUP(E2674,ActiveConsumptiveDiversions!$A$4:$G$3003,7,0),"")</f>
        <v/>
      </c>
    </row>
    <row r="2675" spans="5:7" x14ac:dyDescent="0.25">
      <c r="E2675" s="4">
        <v>2663</v>
      </c>
      <c r="F2675" s="4" t="str">
        <f>IFERROR(VLOOKUP(E2675,ActiveConsumptiveDiversions!$C$4:$G$3002,5,0),"")</f>
        <v/>
      </c>
      <c r="G2675" s="33" t="str">
        <f>IFERROR(VLOOKUP(E2675,ActiveConsumptiveDiversions!$A$4:$G$3003,7,0),"")</f>
        <v/>
      </c>
    </row>
    <row r="2676" spans="5:7" x14ac:dyDescent="0.25">
      <c r="E2676" s="4">
        <v>2664</v>
      </c>
      <c r="F2676" s="4" t="str">
        <f>IFERROR(VLOOKUP(E2676,ActiveConsumptiveDiversions!$C$4:$G$3002,5,0),"")</f>
        <v/>
      </c>
      <c r="G2676" s="33" t="str">
        <f>IFERROR(VLOOKUP(E2676,ActiveConsumptiveDiversions!$A$4:$G$3003,7,0),"")</f>
        <v/>
      </c>
    </row>
    <row r="2677" spans="5:7" x14ac:dyDescent="0.25">
      <c r="E2677" s="4">
        <v>2665</v>
      </c>
      <c r="F2677" s="4" t="str">
        <f>IFERROR(VLOOKUP(E2677,ActiveConsumptiveDiversions!$C$4:$G$3002,5,0),"")</f>
        <v/>
      </c>
      <c r="G2677" s="33" t="str">
        <f>IFERROR(VLOOKUP(E2677,ActiveConsumptiveDiversions!$A$4:$G$3003,7,0),"")</f>
        <v/>
      </c>
    </row>
    <row r="2678" spans="5:7" x14ac:dyDescent="0.25">
      <c r="E2678" s="4">
        <v>2666</v>
      </c>
      <c r="F2678" s="4" t="str">
        <f>IFERROR(VLOOKUP(E2678,ActiveConsumptiveDiversions!$C$4:$G$3002,5,0),"")</f>
        <v/>
      </c>
      <c r="G2678" s="33" t="str">
        <f>IFERROR(VLOOKUP(E2678,ActiveConsumptiveDiversions!$A$4:$G$3003,7,0),"")</f>
        <v/>
      </c>
    </row>
    <row r="2679" spans="5:7" x14ac:dyDescent="0.25">
      <c r="E2679" s="4">
        <v>2667</v>
      </c>
      <c r="F2679" s="4" t="str">
        <f>IFERROR(VLOOKUP(E2679,ActiveConsumptiveDiversions!$C$4:$G$3002,5,0),"")</f>
        <v/>
      </c>
      <c r="G2679" s="33" t="str">
        <f>IFERROR(VLOOKUP(E2679,ActiveConsumptiveDiversions!$A$4:$G$3003,7,0),"")</f>
        <v/>
      </c>
    </row>
    <row r="2680" spans="5:7" x14ac:dyDescent="0.25">
      <c r="E2680" s="4">
        <v>2668</v>
      </c>
      <c r="F2680" s="4" t="str">
        <f>IFERROR(VLOOKUP(E2680,ActiveConsumptiveDiversions!$C$4:$G$3002,5,0),"")</f>
        <v/>
      </c>
      <c r="G2680" s="33" t="str">
        <f>IFERROR(VLOOKUP(E2680,ActiveConsumptiveDiversions!$A$4:$G$3003,7,0),"")</f>
        <v/>
      </c>
    </row>
    <row r="2681" spans="5:7" x14ac:dyDescent="0.25">
      <c r="E2681" s="4">
        <v>2669</v>
      </c>
      <c r="F2681" s="4" t="str">
        <f>IFERROR(VLOOKUP(E2681,ActiveConsumptiveDiversions!$C$4:$G$3002,5,0),"")</f>
        <v/>
      </c>
      <c r="G2681" s="33" t="str">
        <f>IFERROR(VLOOKUP(E2681,ActiveConsumptiveDiversions!$A$4:$G$3003,7,0),"")</f>
        <v/>
      </c>
    </row>
    <row r="2682" spans="5:7" x14ac:dyDescent="0.25">
      <c r="E2682" s="4">
        <v>2670</v>
      </c>
      <c r="F2682" s="4" t="str">
        <f>IFERROR(VLOOKUP(E2682,ActiveConsumptiveDiversions!$C$4:$G$3002,5,0),"")</f>
        <v/>
      </c>
      <c r="G2682" s="33" t="str">
        <f>IFERROR(VLOOKUP(E2682,ActiveConsumptiveDiversions!$A$4:$G$3003,7,0),"")</f>
        <v/>
      </c>
    </row>
    <row r="2683" spans="5:7" x14ac:dyDescent="0.25">
      <c r="E2683" s="4">
        <v>2671</v>
      </c>
      <c r="F2683" s="4" t="str">
        <f>IFERROR(VLOOKUP(E2683,ActiveConsumptiveDiversions!$C$4:$G$3002,5,0),"")</f>
        <v/>
      </c>
      <c r="G2683" s="33" t="str">
        <f>IFERROR(VLOOKUP(E2683,ActiveConsumptiveDiversions!$A$4:$G$3003,7,0),"")</f>
        <v/>
      </c>
    </row>
    <row r="2684" spans="5:7" x14ac:dyDescent="0.25">
      <c r="E2684" s="4">
        <v>2672</v>
      </c>
      <c r="F2684" s="4" t="str">
        <f>IFERROR(VLOOKUP(E2684,ActiveConsumptiveDiversions!$C$4:$G$3002,5,0),"")</f>
        <v/>
      </c>
      <c r="G2684" s="33" t="str">
        <f>IFERROR(VLOOKUP(E2684,ActiveConsumptiveDiversions!$A$4:$G$3003,7,0),"")</f>
        <v/>
      </c>
    </row>
    <row r="2685" spans="5:7" x14ac:dyDescent="0.25">
      <c r="E2685" s="4">
        <v>2673</v>
      </c>
      <c r="F2685" s="4" t="str">
        <f>IFERROR(VLOOKUP(E2685,ActiveConsumptiveDiversions!$C$4:$G$3002,5,0),"")</f>
        <v/>
      </c>
      <c r="G2685" s="33" t="str">
        <f>IFERROR(VLOOKUP(E2685,ActiveConsumptiveDiversions!$A$4:$G$3003,7,0),"")</f>
        <v/>
      </c>
    </row>
    <row r="2686" spans="5:7" x14ac:dyDescent="0.25">
      <c r="E2686" s="4">
        <v>2674</v>
      </c>
      <c r="F2686" s="4" t="str">
        <f>IFERROR(VLOOKUP(E2686,ActiveConsumptiveDiversions!$C$4:$G$3002,5,0),"")</f>
        <v/>
      </c>
      <c r="G2686" s="33" t="str">
        <f>IFERROR(VLOOKUP(E2686,ActiveConsumptiveDiversions!$A$4:$G$3003,7,0),"")</f>
        <v/>
      </c>
    </row>
    <row r="2687" spans="5:7" x14ac:dyDescent="0.25">
      <c r="E2687" s="4">
        <v>2675</v>
      </c>
      <c r="F2687" s="4" t="str">
        <f>IFERROR(VLOOKUP(E2687,ActiveConsumptiveDiversions!$C$4:$G$3002,5,0),"")</f>
        <v/>
      </c>
      <c r="G2687" s="33" t="str">
        <f>IFERROR(VLOOKUP(E2687,ActiveConsumptiveDiversions!$A$4:$G$3003,7,0),"")</f>
        <v/>
      </c>
    </row>
    <row r="2688" spans="5:7" x14ac:dyDescent="0.25">
      <c r="E2688" s="4">
        <v>2676</v>
      </c>
      <c r="F2688" s="4" t="str">
        <f>IFERROR(VLOOKUP(E2688,ActiveConsumptiveDiversions!$C$4:$G$3002,5,0),"")</f>
        <v/>
      </c>
      <c r="G2688" s="33" t="str">
        <f>IFERROR(VLOOKUP(E2688,ActiveConsumptiveDiversions!$A$4:$G$3003,7,0),"")</f>
        <v/>
      </c>
    </row>
    <row r="2689" spans="5:7" x14ac:dyDescent="0.25">
      <c r="E2689" s="4">
        <v>2677</v>
      </c>
      <c r="F2689" s="4" t="str">
        <f>IFERROR(VLOOKUP(E2689,ActiveConsumptiveDiversions!$C$4:$G$3002,5,0),"")</f>
        <v/>
      </c>
      <c r="G2689" s="33" t="str">
        <f>IFERROR(VLOOKUP(E2689,ActiveConsumptiveDiversions!$A$4:$G$3003,7,0),"")</f>
        <v/>
      </c>
    </row>
    <row r="2690" spans="5:7" x14ac:dyDescent="0.25">
      <c r="E2690" s="4">
        <v>2678</v>
      </c>
      <c r="F2690" s="4" t="str">
        <f>IFERROR(VLOOKUP(E2690,ActiveConsumptiveDiversions!$C$4:$G$3002,5,0),"")</f>
        <v/>
      </c>
      <c r="G2690" s="33" t="str">
        <f>IFERROR(VLOOKUP(E2690,ActiveConsumptiveDiversions!$A$4:$G$3003,7,0),"")</f>
        <v/>
      </c>
    </row>
    <row r="2691" spans="5:7" x14ac:dyDescent="0.25">
      <c r="E2691" s="4">
        <v>2679</v>
      </c>
      <c r="F2691" s="4" t="str">
        <f>IFERROR(VLOOKUP(E2691,ActiveConsumptiveDiversions!$C$4:$G$3002,5,0),"")</f>
        <v/>
      </c>
      <c r="G2691" s="33" t="str">
        <f>IFERROR(VLOOKUP(E2691,ActiveConsumptiveDiversions!$A$4:$G$3003,7,0),"")</f>
        <v/>
      </c>
    </row>
    <row r="2692" spans="5:7" x14ac:dyDescent="0.25">
      <c r="E2692" s="4">
        <v>2680</v>
      </c>
      <c r="F2692" s="4" t="str">
        <f>IFERROR(VLOOKUP(E2692,ActiveConsumptiveDiversions!$C$4:$G$3002,5,0),"")</f>
        <v/>
      </c>
      <c r="G2692" s="33" t="str">
        <f>IFERROR(VLOOKUP(E2692,ActiveConsumptiveDiversions!$A$4:$G$3003,7,0),"")</f>
        <v/>
      </c>
    </row>
    <row r="2693" spans="5:7" x14ac:dyDescent="0.25">
      <c r="E2693" s="4">
        <v>2681</v>
      </c>
      <c r="F2693" s="4" t="str">
        <f>IFERROR(VLOOKUP(E2693,ActiveConsumptiveDiversions!$C$4:$G$3002,5,0),"")</f>
        <v/>
      </c>
      <c r="G2693" s="33" t="str">
        <f>IFERROR(VLOOKUP(E2693,ActiveConsumptiveDiversions!$A$4:$G$3003,7,0),"")</f>
        <v/>
      </c>
    </row>
    <row r="2694" spans="5:7" x14ac:dyDescent="0.25">
      <c r="E2694" s="4">
        <v>2682</v>
      </c>
      <c r="F2694" s="4" t="str">
        <f>IFERROR(VLOOKUP(E2694,ActiveConsumptiveDiversions!$C$4:$G$3002,5,0),"")</f>
        <v/>
      </c>
      <c r="G2694" s="33" t="str">
        <f>IFERROR(VLOOKUP(E2694,ActiveConsumptiveDiversions!$A$4:$G$3003,7,0),"")</f>
        <v/>
      </c>
    </row>
    <row r="2695" spans="5:7" x14ac:dyDescent="0.25">
      <c r="E2695" s="4">
        <v>2683</v>
      </c>
      <c r="F2695" s="4" t="str">
        <f>IFERROR(VLOOKUP(E2695,ActiveConsumptiveDiversions!$C$4:$G$3002,5,0),"")</f>
        <v/>
      </c>
      <c r="G2695" s="33" t="str">
        <f>IFERROR(VLOOKUP(E2695,ActiveConsumptiveDiversions!$A$4:$G$3003,7,0),"")</f>
        <v/>
      </c>
    </row>
    <row r="2696" spans="5:7" x14ac:dyDescent="0.25">
      <c r="E2696" s="4">
        <v>2684</v>
      </c>
      <c r="F2696" s="4" t="str">
        <f>IFERROR(VLOOKUP(E2696,ActiveConsumptiveDiversions!$C$4:$G$3002,5,0),"")</f>
        <v/>
      </c>
      <c r="G2696" s="33" t="str">
        <f>IFERROR(VLOOKUP(E2696,ActiveConsumptiveDiversions!$A$4:$G$3003,7,0),"")</f>
        <v/>
      </c>
    </row>
    <row r="2697" spans="5:7" x14ac:dyDescent="0.25">
      <c r="E2697" s="4">
        <v>2685</v>
      </c>
      <c r="F2697" s="4" t="str">
        <f>IFERROR(VLOOKUP(E2697,ActiveConsumptiveDiversions!$C$4:$G$3002,5,0),"")</f>
        <v/>
      </c>
      <c r="G2697" s="33" t="str">
        <f>IFERROR(VLOOKUP(E2697,ActiveConsumptiveDiversions!$A$4:$G$3003,7,0),"")</f>
        <v/>
      </c>
    </row>
    <row r="2698" spans="5:7" x14ac:dyDescent="0.25">
      <c r="E2698" s="4">
        <v>2686</v>
      </c>
      <c r="F2698" s="4" t="str">
        <f>IFERROR(VLOOKUP(E2698,ActiveConsumptiveDiversions!$C$4:$G$3002,5,0),"")</f>
        <v/>
      </c>
      <c r="G2698" s="33" t="str">
        <f>IFERROR(VLOOKUP(E2698,ActiveConsumptiveDiversions!$A$4:$G$3003,7,0),"")</f>
        <v/>
      </c>
    </row>
    <row r="2699" spans="5:7" x14ac:dyDescent="0.25">
      <c r="E2699" s="4">
        <v>2687</v>
      </c>
      <c r="F2699" s="4" t="str">
        <f>IFERROR(VLOOKUP(E2699,ActiveConsumptiveDiversions!$C$4:$G$3002,5,0),"")</f>
        <v/>
      </c>
      <c r="G2699" s="33" t="str">
        <f>IFERROR(VLOOKUP(E2699,ActiveConsumptiveDiversions!$A$4:$G$3003,7,0),"")</f>
        <v/>
      </c>
    </row>
    <row r="2700" spans="5:7" x14ac:dyDescent="0.25">
      <c r="E2700" s="4">
        <v>2688</v>
      </c>
      <c r="F2700" s="4" t="str">
        <f>IFERROR(VLOOKUP(E2700,ActiveConsumptiveDiversions!$C$4:$G$3002,5,0),"")</f>
        <v/>
      </c>
      <c r="G2700" s="33" t="str">
        <f>IFERROR(VLOOKUP(E2700,ActiveConsumptiveDiversions!$A$4:$G$3003,7,0),"")</f>
        <v/>
      </c>
    </row>
    <row r="2701" spans="5:7" x14ac:dyDescent="0.25">
      <c r="E2701" s="4">
        <v>2689</v>
      </c>
      <c r="F2701" s="4" t="str">
        <f>IFERROR(VLOOKUP(E2701,ActiveConsumptiveDiversions!$C$4:$G$3002,5,0),"")</f>
        <v/>
      </c>
      <c r="G2701" s="33" t="str">
        <f>IFERROR(VLOOKUP(E2701,ActiveConsumptiveDiversions!$A$4:$G$3003,7,0),"")</f>
        <v/>
      </c>
    </row>
    <row r="2702" spans="5:7" x14ac:dyDescent="0.25">
      <c r="E2702" s="4">
        <v>2690</v>
      </c>
      <c r="F2702" s="4" t="str">
        <f>IFERROR(VLOOKUP(E2702,ActiveConsumptiveDiversions!$C$4:$G$3002,5,0),"")</f>
        <v/>
      </c>
      <c r="G2702" s="33" t="str">
        <f>IFERROR(VLOOKUP(E2702,ActiveConsumptiveDiversions!$A$4:$G$3003,7,0),"")</f>
        <v/>
      </c>
    </row>
    <row r="2703" spans="5:7" x14ac:dyDescent="0.25">
      <c r="E2703" s="4">
        <v>2691</v>
      </c>
      <c r="F2703" s="4" t="str">
        <f>IFERROR(VLOOKUP(E2703,ActiveConsumptiveDiversions!$C$4:$G$3002,5,0),"")</f>
        <v/>
      </c>
      <c r="G2703" s="33" t="str">
        <f>IFERROR(VLOOKUP(E2703,ActiveConsumptiveDiversions!$A$4:$G$3003,7,0),"")</f>
        <v/>
      </c>
    </row>
    <row r="2704" spans="5:7" x14ac:dyDescent="0.25">
      <c r="E2704" s="4">
        <v>2692</v>
      </c>
      <c r="F2704" s="4" t="str">
        <f>IFERROR(VLOOKUP(E2704,ActiveConsumptiveDiversions!$C$4:$G$3002,5,0),"")</f>
        <v/>
      </c>
      <c r="G2704" s="33" t="str">
        <f>IFERROR(VLOOKUP(E2704,ActiveConsumptiveDiversions!$A$4:$G$3003,7,0),"")</f>
        <v/>
      </c>
    </row>
    <row r="2705" spans="5:7" x14ac:dyDescent="0.25">
      <c r="E2705" s="4">
        <v>2693</v>
      </c>
      <c r="F2705" s="4" t="str">
        <f>IFERROR(VLOOKUP(E2705,ActiveConsumptiveDiversions!$C$4:$G$3002,5,0),"")</f>
        <v/>
      </c>
      <c r="G2705" s="33" t="str">
        <f>IFERROR(VLOOKUP(E2705,ActiveConsumptiveDiversions!$A$4:$G$3003,7,0),"")</f>
        <v/>
      </c>
    </row>
    <row r="2706" spans="5:7" x14ac:dyDescent="0.25">
      <c r="E2706" s="4">
        <v>2694</v>
      </c>
      <c r="F2706" s="4" t="str">
        <f>IFERROR(VLOOKUP(E2706,ActiveConsumptiveDiversions!$C$4:$G$3002,5,0),"")</f>
        <v/>
      </c>
      <c r="G2706" s="33" t="str">
        <f>IFERROR(VLOOKUP(E2706,ActiveConsumptiveDiversions!$A$4:$G$3003,7,0),"")</f>
        <v/>
      </c>
    </row>
    <row r="2707" spans="5:7" x14ac:dyDescent="0.25">
      <c r="E2707" s="4">
        <v>2695</v>
      </c>
      <c r="F2707" s="4" t="str">
        <f>IFERROR(VLOOKUP(E2707,ActiveConsumptiveDiversions!$C$4:$G$3002,5,0),"")</f>
        <v/>
      </c>
      <c r="G2707" s="33" t="str">
        <f>IFERROR(VLOOKUP(E2707,ActiveConsumptiveDiversions!$A$4:$G$3003,7,0),"")</f>
        <v/>
      </c>
    </row>
    <row r="2708" spans="5:7" x14ac:dyDescent="0.25">
      <c r="E2708" s="4">
        <v>2696</v>
      </c>
      <c r="F2708" s="4" t="str">
        <f>IFERROR(VLOOKUP(E2708,ActiveConsumptiveDiversions!$C$4:$G$3002,5,0),"")</f>
        <v/>
      </c>
      <c r="G2708" s="33" t="str">
        <f>IFERROR(VLOOKUP(E2708,ActiveConsumptiveDiversions!$A$4:$G$3003,7,0),"")</f>
        <v/>
      </c>
    </row>
    <row r="2709" spans="5:7" x14ac:dyDescent="0.25">
      <c r="E2709" s="4">
        <v>2697</v>
      </c>
      <c r="F2709" s="4" t="str">
        <f>IFERROR(VLOOKUP(E2709,ActiveConsumptiveDiversions!$C$4:$G$3002,5,0),"")</f>
        <v/>
      </c>
      <c r="G2709" s="33" t="str">
        <f>IFERROR(VLOOKUP(E2709,ActiveConsumptiveDiversions!$A$4:$G$3003,7,0),"")</f>
        <v/>
      </c>
    </row>
    <row r="2710" spans="5:7" x14ac:dyDescent="0.25">
      <c r="E2710" s="4">
        <v>2698</v>
      </c>
      <c r="F2710" s="4" t="str">
        <f>IFERROR(VLOOKUP(E2710,ActiveConsumptiveDiversions!$C$4:$G$3002,5,0),"")</f>
        <v/>
      </c>
      <c r="G2710" s="33" t="str">
        <f>IFERROR(VLOOKUP(E2710,ActiveConsumptiveDiversions!$A$4:$G$3003,7,0),"")</f>
        <v/>
      </c>
    </row>
    <row r="2711" spans="5:7" x14ac:dyDescent="0.25">
      <c r="E2711" s="4">
        <v>2699</v>
      </c>
      <c r="F2711" s="4" t="str">
        <f>IFERROR(VLOOKUP(E2711,ActiveConsumptiveDiversions!$C$4:$G$3002,5,0),"")</f>
        <v/>
      </c>
      <c r="G2711" s="33" t="str">
        <f>IFERROR(VLOOKUP(E2711,ActiveConsumptiveDiversions!$A$4:$G$3003,7,0),"")</f>
        <v/>
      </c>
    </row>
    <row r="2712" spans="5:7" x14ac:dyDescent="0.25">
      <c r="E2712" s="4">
        <v>2700</v>
      </c>
      <c r="F2712" s="4" t="str">
        <f>IFERROR(VLOOKUP(E2712,ActiveConsumptiveDiversions!$C$4:$G$3002,5,0),"")</f>
        <v/>
      </c>
      <c r="G2712" s="33" t="str">
        <f>IFERROR(VLOOKUP(E2712,ActiveConsumptiveDiversions!$A$4:$G$3003,7,0),"")</f>
        <v/>
      </c>
    </row>
    <row r="2713" spans="5:7" x14ac:dyDescent="0.25">
      <c r="E2713" s="4">
        <v>2701</v>
      </c>
      <c r="F2713" s="4" t="str">
        <f>IFERROR(VLOOKUP(E2713,ActiveConsumptiveDiversions!$C$4:$G$3002,5,0),"")</f>
        <v/>
      </c>
      <c r="G2713" s="33" t="str">
        <f>IFERROR(VLOOKUP(E2713,ActiveConsumptiveDiversions!$A$4:$G$3003,7,0),"")</f>
        <v/>
      </c>
    </row>
    <row r="2714" spans="5:7" x14ac:dyDescent="0.25">
      <c r="E2714" s="4">
        <v>2702</v>
      </c>
      <c r="F2714" s="4" t="str">
        <f>IFERROR(VLOOKUP(E2714,ActiveConsumptiveDiversions!$C$4:$G$3002,5,0),"")</f>
        <v/>
      </c>
      <c r="G2714" s="33" t="str">
        <f>IFERROR(VLOOKUP(E2714,ActiveConsumptiveDiversions!$A$4:$G$3003,7,0),"")</f>
        <v/>
      </c>
    </row>
    <row r="2715" spans="5:7" x14ac:dyDescent="0.25">
      <c r="E2715" s="4">
        <v>2703</v>
      </c>
      <c r="F2715" s="4" t="str">
        <f>IFERROR(VLOOKUP(E2715,ActiveConsumptiveDiversions!$C$4:$G$3002,5,0),"")</f>
        <v/>
      </c>
      <c r="G2715" s="33" t="str">
        <f>IFERROR(VLOOKUP(E2715,ActiveConsumptiveDiversions!$A$4:$G$3003,7,0),"")</f>
        <v/>
      </c>
    </row>
    <row r="2716" spans="5:7" x14ac:dyDescent="0.25">
      <c r="E2716" s="4">
        <v>2704</v>
      </c>
      <c r="F2716" s="4" t="str">
        <f>IFERROR(VLOOKUP(E2716,ActiveConsumptiveDiversions!$C$4:$G$3002,5,0),"")</f>
        <v/>
      </c>
      <c r="G2716" s="33" t="str">
        <f>IFERROR(VLOOKUP(E2716,ActiveConsumptiveDiversions!$A$4:$G$3003,7,0),"")</f>
        <v/>
      </c>
    </row>
    <row r="2717" spans="5:7" x14ac:dyDescent="0.25">
      <c r="E2717" s="4">
        <v>2705</v>
      </c>
      <c r="F2717" s="4" t="str">
        <f>IFERROR(VLOOKUP(E2717,ActiveConsumptiveDiversions!$C$4:$G$3002,5,0),"")</f>
        <v/>
      </c>
      <c r="G2717" s="33" t="str">
        <f>IFERROR(VLOOKUP(E2717,ActiveConsumptiveDiversions!$A$4:$G$3003,7,0),"")</f>
        <v/>
      </c>
    </row>
    <row r="2718" spans="5:7" x14ac:dyDescent="0.25">
      <c r="E2718" s="4">
        <v>2706</v>
      </c>
      <c r="F2718" s="4" t="str">
        <f>IFERROR(VLOOKUP(E2718,ActiveConsumptiveDiversions!$C$4:$G$3002,5,0),"")</f>
        <v/>
      </c>
      <c r="G2718" s="33" t="str">
        <f>IFERROR(VLOOKUP(E2718,ActiveConsumptiveDiversions!$A$4:$G$3003,7,0),"")</f>
        <v/>
      </c>
    </row>
    <row r="2719" spans="5:7" x14ac:dyDescent="0.25">
      <c r="E2719" s="4">
        <v>2707</v>
      </c>
      <c r="F2719" s="4" t="str">
        <f>IFERROR(VLOOKUP(E2719,ActiveConsumptiveDiversions!$C$4:$G$3002,5,0),"")</f>
        <v/>
      </c>
      <c r="G2719" s="33" t="str">
        <f>IFERROR(VLOOKUP(E2719,ActiveConsumptiveDiversions!$A$4:$G$3003,7,0),"")</f>
        <v/>
      </c>
    </row>
    <row r="2720" spans="5:7" x14ac:dyDescent="0.25">
      <c r="E2720" s="4">
        <v>2708</v>
      </c>
      <c r="F2720" s="4" t="str">
        <f>IFERROR(VLOOKUP(E2720,ActiveConsumptiveDiversions!$C$4:$G$3002,5,0),"")</f>
        <v/>
      </c>
      <c r="G2720" s="33" t="str">
        <f>IFERROR(VLOOKUP(E2720,ActiveConsumptiveDiversions!$A$4:$G$3003,7,0),"")</f>
        <v/>
      </c>
    </row>
    <row r="2721" spans="5:7" x14ac:dyDescent="0.25">
      <c r="E2721" s="4">
        <v>2709</v>
      </c>
      <c r="F2721" s="4" t="str">
        <f>IFERROR(VLOOKUP(E2721,ActiveConsumptiveDiversions!$C$4:$G$3002,5,0),"")</f>
        <v/>
      </c>
      <c r="G2721" s="33" t="str">
        <f>IFERROR(VLOOKUP(E2721,ActiveConsumptiveDiversions!$A$4:$G$3003,7,0),"")</f>
        <v/>
      </c>
    </row>
    <row r="2722" spans="5:7" x14ac:dyDescent="0.25">
      <c r="E2722" s="4">
        <v>2710</v>
      </c>
      <c r="F2722" s="4" t="str">
        <f>IFERROR(VLOOKUP(E2722,ActiveConsumptiveDiversions!$C$4:$G$3002,5,0),"")</f>
        <v/>
      </c>
      <c r="G2722" s="33" t="str">
        <f>IFERROR(VLOOKUP(E2722,ActiveConsumptiveDiversions!$A$4:$G$3003,7,0),"")</f>
        <v/>
      </c>
    </row>
    <row r="2723" spans="5:7" x14ac:dyDescent="0.25">
      <c r="E2723" s="4">
        <v>2711</v>
      </c>
      <c r="F2723" s="4" t="str">
        <f>IFERROR(VLOOKUP(E2723,ActiveConsumptiveDiversions!$C$4:$G$3002,5,0),"")</f>
        <v/>
      </c>
      <c r="G2723" s="33" t="str">
        <f>IFERROR(VLOOKUP(E2723,ActiveConsumptiveDiversions!$A$4:$G$3003,7,0),"")</f>
        <v/>
      </c>
    </row>
    <row r="2724" spans="5:7" x14ac:dyDescent="0.25">
      <c r="E2724" s="4">
        <v>2712</v>
      </c>
      <c r="F2724" s="4" t="str">
        <f>IFERROR(VLOOKUP(E2724,ActiveConsumptiveDiversions!$C$4:$G$3002,5,0),"")</f>
        <v/>
      </c>
      <c r="G2724" s="33" t="str">
        <f>IFERROR(VLOOKUP(E2724,ActiveConsumptiveDiversions!$A$4:$G$3003,7,0),"")</f>
        <v/>
      </c>
    </row>
    <row r="2725" spans="5:7" x14ac:dyDescent="0.25">
      <c r="E2725" s="4">
        <v>2713</v>
      </c>
      <c r="F2725" s="4" t="str">
        <f>IFERROR(VLOOKUP(E2725,ActiveConsumptiveDiversions!$C$4:$G$3002,5,0),"")</f>
        <v/>
      </c>
      <c r="G2725" s="33" t="str">
        <f>IFERROR(VLOOKUP(E2725,ActiveConsumptiveDiversions!$A$4:$G$3003,7,0),"")</f>
        <v/>
      </c>
    </row>
    <row r="2726" spans="5:7" x14ac:dyDescent="0.25">
      <c r="E2726" s="4">
        <v>2714</v>
      </c>
      <c r="F2726" s="4" t="str">
        <f>IFERROR(VLOOKUP(E2726,ActiveConsumptiveDiversions!$C$4:$G$3002,5,0),"")</f>
        <v/>
      </c>
      <c r="G2726" s="33" t="str">
        <f>IFERROR(VLOOKUP(E2726,ActiveConsumptiveDiversions!$A$4:$G$3003,7,0),"")</f>
        <v/>
      </c>
    </row>
    <row r="2727" spans="5:7" x14ac:dyDescent="0.25">
      <c r="E2727" s="4">
        <v>2715</v>
      </c>
      <c r="F2727" s="4" t="str">
        <f>IFERROR(VLOOKUP(E2727,ActiveConsumptiveDiversions!$C$4:$G$3002,5,0),"")</f>
        <v/>
      </c>
      <c r="G2727" s="33" t="str">
        <f>IFERROR(VLOOKUP(E2727,ActiveConsumptiveDiversions!$A$4:$G$3003,7,0),"")</f>
        <v/>
      </c>
    </row>
    <row r="2728" spans="5:7" x14ac:dyDescent="0.25">
      <c r="E2728" s="4">
        <v>2716</v>
      </c>
      <c r="F2728" s="4" t="str">
        <f>IFERROR(VLOOKUP(E2728,ActiveConsumptiveDiversions!$C$4:$G$3002,5,0),"")</f>
        <v/>
      </c>
      <c r="G2728" s="33" t="str">
        <f>IFERROR(VLOOKUP(E2728,ActiveConsumptiveDiversions!$A$4:$G$3003,7,0),"")</f>
        <v/>
      </c>
    </row>
    <row r="2729" spans="5:7" x14ac:dyDescent="0.25">
      <c r="E2729" s="4">
        <v>2717</v>
      </c>
      <c r="F2729" s="4" t="str">
        <f>IFERROR(VLOOKUP(E2729,ActiveConsumptiveDiversions!$C$4:$G$3002,5,0),"")</f>
        <v/>
      </c>
      <c r="G2729" s="33" t="str">
        <f>IFERROR(VLOOKUP(E2729,ActiveConsumptiveDiversions!$A$4:$G$3003,7,0),"")</f>
        <v/>
      </c>
    </row>
    <row r="2730" spans="5:7" x14ac:dyDescent="0.25">
      <c r="E2730" s="4">
        <v>2718</v>
      </c>
      <c r="F2730" s="4" t="str">
        <f>IFERROR(VLOOKUP(E2730,ActiveConsumptiveDiversions!$C$4:$G$3002,5,0),"")</f>
        <v/>
      </c>
      <c r="G2730" s="33" t="str">
        <f>IFERROR(VLOOKUP(E2730,ActiveConsumptiveDiversions!$A$4:$G$3003,7,0),"")</f>
        <v/>
      </c>
    </row>
    <row r="2731" spans="5:7" x14ac:dyDescent="0.25">
      <c r="E2731" s="4">
        <v>2719</v>
      </c>
      <c r="F2731" s="4" t="str">
        <f>IFERROR(VLOOKUP(E2731,ActiveConsumptiveDiversions!$C$4:$G$3002,5,0),"")</f>
        <v/>
      </c>
      <c r="G2731" s="33" t="str">
        <f>IFERROR(VLOOKUP(E2731,ActiveConsumptiveDiversions!$A$4:$G$3003,7,0),"")</f>
        <v/>
      </c>
    </row>
    <row r="2732" spans="5:7" x14ac:dyDescent="0.25">
      <c r="E2732" s="4">
        <v>2720</v>
      </c>
      <c r="F2732" s="4" t="str">
        <f>IFERROR(VLOOKUP(E2732,ActiveConsumptiveDiversions!$C$4:$G$3002,5,0),"")</f>
        <v/>
      </c>
      <c r="G2732" s="33" t="str">
        <f>IFERROR(VLOOKUP(E2732,ActiveConsumptiveDiversions!$A$4:$G$3003,7,0),"")</f>
        <v/>
      </c>
    </row>
    <row r="2733" spans="5:7" x14ac:dyDescent="0.25">
      <c r="E2733" s="4">
        <v>2721</v>
      </c>
      <c r="F2733" s="4" t="str">
        <f>IFERROR(VLOOKUP(E2733,ActiveConsumptiveDiversions!$C$4:$G$3002,5,0),"")</f>
        <v/>
      </c>
      <c r="G2733" s="33" t="str">
        <f>IFERROR(VLOOKUP(E2733,ActiveConsumptiveDiversions!$A$4:$G$3003,7,0),"")</f>
        <v/>
      </c>
    </row>
    <row r="2734" spans="5:7" x14ac:dyDescent="0.25">
      <c r="E2734" s="4">
        <v>2722</v>
      </c>
      <c r="F2734" s="4" t="str">
        <f>IFERROR(VLOOKUP(E2734,ActiveConsumptiveDiversions!$C$4:$G$3002,5,0),"")</f>
        <v/>
      </c>
      <c r="G2734" s="33" t="str">
        <f>IFERROR(VLOOKUP(E2734,ActiveConsumptiveDiversions!$A$4:$G$3003,7,0),"")</f>
        <v/>
      </c>
    </row>
    <row r="2735" spans="5:7" x14ac:dyDescent="0.25">
      <c r="E2735" s="4">
        <v>2723</v>
      </c>
      <c r="F2735" s="4" t="str">
        <f>IFERROR(VLOOKUP(E2735,ActiveConsumptiveDiversions!$C$4:$G$3002,5,0),"")</f>
        <v/>
      </c>
      <c r="G2735" s="33" t="str">
        <f>IFERROR(VLOOKUP(E2735,ActiveConsumptiveDiversions!$A$4:$G$3003,7,0),"")</f>
        <v/>
      </c>
    </row>
    <row r="2736" spans="5:7" x14ac:dyDescent="0.25">
      <c r="E2736" s="4">
        <v>2724</v>
      </c>
      <c r="F2736" s="4" t="str">
        <f>IFERROR(VLOOKUP(E2736,ActiveConsumptiveDiversions!$C$4:$G$3002,5,0),"")</f>
        <v/>
      </c>
      <c r="G2736" s="33" t="str">
        <f>IFERROR(VLOOKUP(E2736,ActiveConsumptiveDiversions!$A$4:$G$3003,7,0),"")</f>
        <v/>
      </c>
    </row>
    <row r="2737" spans="5:7" x14ac:dyDescent="0.25">
      <c r="E2737" s="4">
        <v>2725</v>
      </c>
      <c r="F2737" s="4" t="str">
        <f>IFERROR(VLOOKUP(E2737,ActiveConsumptiveDiversions!$C$4:$G$3002,5,0),"")</f>
        <v/>
      </c>
      <c r="G2737" s="33" t="str">
        <f>IFERROR(VLOOKUP(E2737,ActiveConsumptiveDiversions!$A$4:$G$3003,7,0),"")</f>
        <v/>
      </c>
    </row>
    <row r="2738" spans="5:7" x14ac:dyDescent="0.25">
      <c r="E2738" s="4">
        <v>2726</v>
      </c>
      <c r="F2738" s="4" t="str">
        <f>IFERROR(VLOOKUP(E2738,ActiveConsumptiveDiversions!$C$4:$G$3002,5,0),"")</f>
        <v/>
      </c>
      <c r="G2738" s="33" t="str">
        <f>IFERROR(VLOOKUP(E2738,ActiveConsumptiveDiversions!$A$4:$G$3003,7,0),"")</f>
        <v/>
      </c>
    </row>
    <row r="2739" spans="5:7" x14ac:dyDescent="0.25">
      <c r="E2739" s="4">
        <v>2727</v>
      </c>
      <c r="F2739" s="4" t="str">
        <f>IFERROR(VLOOKUP(E2739,ActiveConsumptiveDiversions!$C$4:$G$3002,5,0),"")</f>
        <v/>
      </c>
      <c r="G2739" s="33" t="str">
        <f>IFERROR(VLOOKUP(E2739,ActiveConsumptiveDiversions!$A$4:$G$3003,7,0),"")</f>
        <v/>
      </c>
    </row>
    <row r="2740" spans="5:7" x14ac:dyDescent="0.25">
      <c r="E2740" s="4">
        <v>2728</v>
      </c>
      <c r="F2740" s="4" t="str">
        <f>IFERROR(VLOOKUP(E2740,ActiveConsumptiveDiversions!$C$4:$G$3002,5,0),"")</f>
        <v/>
      </c>
      <c r="G2740" s="33" t="str">
        <f>IFERROR(VLOOKUP(E2740,ActiveConsumptiveDiversions!$A$4:$G$3003,7,0),"")</f>
        <v/>
      </c>
    </row>
    <row r="2741" spans="5:7" x14ac:dyDescent="0.25">
      <c r="E2741" s="4">
        <v>2729</v>
      </c>
      <c r="F2741" s="4" t="str">
        <f>IFERROR(VLOOKUP(E2741,ActiveConsumptiveDiversions!$C$4:$G$3002,5,0),"")</f>
        <v/>
      </c>
      <c r="G2741" s="33" t="str">
        <f>IFERROR(VLOOKUP(E2741,ActiveConsumptiveDiversions!$A$4:$G$3003,7,0),"")</f>
        <v/>
      </c>
    </row>
    <row r="2742" spans="5:7" x14ac:dyDescent="0.25">
      <c r="E2742" s="4">
        <v>2730</v>
      </c>
      <c r="F2742" s="4" t="str">
        <f>IFERROR(VLOOKUP(E2742,ActiveConsumptiveDiversions!$C$4:$G$3002,5,0),"")</f>
        <v/>
      </c>
      <c r="G2742" s="33" t="str">
        <f>IFERROR(VLOOKUP(E2742,ActiveConsumptiveDiversions!$A$4:$G$3003,7,0),"")</f>
        <v/>
      </c>
    </row>
    <row r="2743" spans="5:7" x14ac:dyDescent="0.25">
      <c r="E2743" s="4">
        <v>2731</v>
      </c>
      <c r="F2743" s="4" t="str">
        <f>IFERROR(VLOOKUP(E2743,ActiveConsumptiveDiversions!$C$4:$G$3002,5,0),"")</f>
        <v/>
      </c>
      <c r="G2743" s="33" t="str">
        <f>IFERROR(VLOOKUP(E2743,ActiveConsumptiveDiversions!$A$4:$G$3003,7,0),"")</f>
        <v/>
      </c>
    </row>
    <row r="2744" spans="5:7" x14ac:dyDescent="0.25">
      <c r="E2744" s="4">
        <v>2732</v>
      </c>
      <c r="F2744" s="4" t="str">
        <f>IFERROR(VLOOKUP(E2744,ActiveConsumptiveDiversions!$C$4:$G$3002,5,0),"")</f>
        <v/>
      </c>
      <c r="G2744" s="33" t="str">
        <f>IFERROR(VLOOKUP(E2744,ActiveConsumptiveDiversions!$A$4:$G$3003,7,0),"")</f>
        <v/>
      </c>
    </row>
    <row r="2745" spans="5:7" x14ac:dyDescent="0.25">
      <c r="E2745" s="4">
        <v>2733</v>
      </c>
      <c r="F2745" s="4" t="str">
        <f>IFERROR(VLOOKUP(E2745,ActiveConsumptiveDiversions!$C$4:$G$3002,5,0),"")</f>
        <v/>
      </c>
      <c r="G2745" s="33" t="str">
        <f>IFERROR(VLOOKUP(E2745,ActiveConsumptiveDiversions!$A$4:$G$3003,7,0),"")</f>
        <v/>
      </c>
    </row>
    <row r="2746" spans="5:7" x14ac:dyDescent="0.25">
      <c r="E2746" s="4">
        <v>2734</v>
      </c>
      <c r="F2746" s="4" t="str">
        <f>IFERROR(VLOOKUP(E2746,ActiveConsumptiveDiversions!$C$4:$G$3002,5,0),"")</f>
        <v/>
      </c>
      <c r="G2746" s="33" t="str">
        <f>IFERROR(VLOOKUP(E2746,ActiveConsumptiveDiversions!$A$4:$G$3003,7,0),"")</f>
        <v/>
      </c>
    </row>
    <row r="2747" spans="5:7" x14ac:dyDescent="0.25">
      <c r="E2747" s="4">
        <v>2735</v>
      </c>
      <c r="F2747" s="4" t="str">
        <f>IFERROR(VLOOKUP(E2747,ActiveConsumptiveDiversions!$C$4:$G$3002,5,0),"")</f>
        <v/>
      </c>
      <c r="G2747" s="33" t="str">
        <f>IFERROR(VLOOKUP(E2747,ActiveConsumptiveDiversions!$A$4:$G$3003,7,0),"")</f>
        <v/>
      </c>
    </row>
    <row r="2748" spans="5:7" x14ac:dyDescent="0.25">
      <c r="E2748" s="4">
        <v>2736</v>
      </c>
      <c r="F2748" s="4" t="str">
        <f>IFERROR(VLOOKUP(E2748,ActiveConsumptiveDiversions!$C$4:$G$3002,5,0),"")</f>
        <v/>
      </c>
      <c r="G2748" s="33" t="str">
        <f>IFERROR(VLOOKUP(E2748,ActiveConsumptiveDiversions!$A$4:$G$3003,7,0),"")</f>
        <v/>
      </c>
    </row>
    <row r="2749" spans="5:7" x14ac:dyDescent="0.25">
      <c r="E2749" s="4">
        <v>2737</v>
      </c>
      <c r="F2749" s="4" t="str">
        <f>IFERROR(VLOOKUP(E2749,ActiveConsumptiveDiversions!$C$4:$G$3002,5,0),"")</f>
        <v/>
      </c>
      <c r="G2749" s="33" t="str">
        <f>IFERROR(VLOOKUP(E2749,ActiveConsumptiveDiversions!$A$4:$G$3003,7,0),"")</f>
        <v/>
      </c>
    </row>
    <row r="2750" spans="5:7" x14ac:dyDescent="0.25">
      <c r="E2750" s="4">
        <v>2738</v>
      </c>
      <c r="F2750" s="4" t="str">
        <f>IFERROR(VLOOKUP(E2750,ActiveConsumptiveDiversions!$C$4:$G$3002,5,0),"")</f>
        <v/>
      </c>
      <c r="G2750" s="33" t="str">
        <f>IFERROR(VLOOKUP(E2750,ActiveConsumptiveDiversions!$A$4:$G$3003,7,0),"")</f>
        <v/>
      </c>
    </row>
    <row r="2751" spans="5:7" x14ac:dyDescent="0.25">
      <c r="E2751" s="4">
        <v>2739</v>
      </c>
      <c r="F2751" s="4" t="str">
        <f>IFERROR(VLOOKUP(E2751,ActiveConsumptiveDiversions!$C$4:$G$3002,5,0),"")</f>
        <v/>
      </c>
      <c r="G2751" s="33" t="str">
        <f>IFERROR(VLOOKUP(E2751,ActiveConsumptiveDiversions!$A$4:$G$3003,7,0),"")</f>
        <v/>
      </c>
    </row>
    <row r="2752" spans="5:7" x14ac:dyDescent="0.25">
      <c r="E2752" s="4">
        <v>2740</v>
      </c>
      <c r="F2752" s="4" t="str">
        <f>IFERROR(VLOOKUP(E2752,ActiveConsumptiveDiversions!$C$4:$G$3002,5,0),"")</f>
        <v/>
      </c>
      <c r="G2752" s="33" t="str">
        <f>IFERROR(VLOOKUP(E2752,ActiveConsumptiveDiversions!$A$4:$G$3003,7,0),"")</f>
        <v/>
      </c>
    </row>
    <row r="2753" spans="5:7" x14ac:dyDescent="0.25">
      <c r="E2753" s="4">
        <v>2741</v>
      </c>
      <c r="F2753" s="4" t="str">
        <f>IFERROR(VLOOKUP(E2753,ActiveConsumptiveDiversions!$C$4:$G$3002,5,0),"")</f>
        <v/>
      </c>
      <c r="G2753" s="33" t="str">
        <f>IFERROR(VLOOKUP(E2753,ActiveConsumptiveDiversions!$A$4:$G$3003,7,0),"")</f>
        <v/>
      </c>
    </row>
    <row r="2754" spans="5:7" x14ac:dyDescent="0.25">
      <c r="E2754" s="4">
        <v>2742</v>
      </c>
      <c r="F2754" s="4" t="str">
        <f>IFERROR(VLOOKUP(E2754,ActiveConsumptiveDiversions!$C$4:$G$3002,5,0),"")</f>
        <v/>
      </c>
      <c r="G2754" s="33" t="str">
        <f>IFERROR(VLOOKUP(E2754,ActiveConsumptiveDiversions!$A$4:$G$3003,7,0),"")</f>
        <v/>
      </c>
    </row>
    <row r="2755" spans="5:7" x14ac:dyDescent="0.25">
      <c r="E2755" s="4">
        <v>2743</v>
      </c>
      <c r="F2755" s="4" t="str">
        <f>IFERROR(VLOOKUP(E2755,ActiveConsumptiveDiversions!$C$4:$G$3002,5,0),"")</f>
        <v/>
      </c>
      <c r="G2755" s="33" t="str">
        <f>IFERROR(VLOOKUP(E2755,ActiveConsumptiveDiversions!$A$4:$G$3003,7,0),"")</f>
        <v/>
      </c>
    </row>
    <row r="2756" spans="5:7" x14ac:dyDescent="0.25">
      <c r="E2756" s="4">
        <v>2744</v>
      </c>
      <c r="F2756" s="4" t="str">
        <f>IFERROR(VLOOKUP(E2756,ActiveConsumptiveDiversions!$C$4:$G$3002,5,0),"")</f>
        <v/>
      </c>
      <c r="G2756" s="33" t="str">
        <f>IFERROR(VLOOKUP(E2756,ActiveConsumptiveDiversions!$A$4:$G$3003,7,0),"")</f>
        <v/>
      </c>
    </row>
    <row r="2757" spans="5:7" x14ac:dyDescent="0.25">
      <c r="E2757" s="4">
        <v>2745</v>
      </c>
      <c r="F2757" s="4" t="str">
        <f>IFERROR(VLOOKUP(E2757,ActiveConsumptiveDiversions!$C$4:$G$3002,5,0),"")</f>
        <v/>
      </c>
      <c r="G2757" s="33" t="str">
        <f>IFERROR(VLOOKUP(E2757,ActiveConsumptiveDiversions!$A$4:$G$3003,7,0),"")</f>
        <v/>
      </c>
    </row>
    <row r="2758" spans="5:7" x14ac:dyDescent="0.25">
      <c r="E2758" s="4">
        <v>2746</v>
      </c>
      <c r="F2758" s="4" t="str">
        <f>IFERROR(VLOOKUP(E2758,ActiveConsumptiveDiversions!$C$4:$G$3002,5,0),"")</f>
        <v/>
      </c>
      <c r="G2758" s="33" t="str">
        <f>IFERROR(VLOOKUP(E2758,ActiveConsumptiveDiversions!$A$4:$G$3003,7,0),"")</f>
        <v/>
      </c>
    </row>
    <row r="2759" spans="5:7" x14ac:dyDescent="0.25">
      <c r="E2759" s="4">
        <v>2747</v>
      </c>
      <c r="F2759" s="4" t="str">
        <f>IFERROR(VLOOKUP(E2759,ActiveConsumptiveDiversions!$C$4:$G$3002,5,0),"")</f>
        <v/>
      </c>
      <c r="G2759" s="33" t="str">
        <f>IFERROR(VLOOKUP(E2759,ActiveConsumptiveDiversions!$A$4:$G$3003,7,0),"")</f>
        <v/>
      </c>
    </row>
    <row r="2760" spans="5:7" x14ac:dyDescent="0.25">
      <c r="E2760" s="4">
        <v>2748</v>
      </c>
      <c r="F2760" s="4" t="str">
        <f>IFERROR(VLOOKUP(E2760,ActiveConsumptiveDiversions!$C$4:$G$3002,5,0),"")</f>
        <v/>
      </c>
      <c r="G2760" s="33" t="str">
        <f>IFERROR(VLOOKUP(E2760,ActiveConsumptiveDiversions!$A$4:$G$3003,7,0),"")</f>
        <v/>
      </c>
    </row>
    <row r="2761" spans="5:7" x14ac:dyDescent="0.25">
      <c r="E2761" s="4">
        <v>2749</v>
      </c>
      <c r="F2761" s="4" t="str">
        <f>IFERROR(VLOOKUP(E2761,ActiveConsumptiveDiversions!$C$4:$G$3002,5,0),"")</f>
        <v/>
      </c>
      <c r="G2761" s="33" t="str">
        <f>IFERROR(VLOOKUP(E2761,ActiveConsumptiveDiversions!$A$4:$G$3003,7,0),"")</f>
        <v/>
      </c>
    </row>
    <row r="2762" spans="5:7" x14ac:dyDescent="0.25">
      <c r="E2762" s="4">
        <v>2750</v>
      </c>
      <c r="F2762" s="4" t="str">
        <f>IFERROR(VLOOKUP(E2762,ActiveConsumptiveDiversions!$C$4:$G$3002,5,0),"")</f>
        <v/>
      </c>
      <c r="G2762" s="33" t="str">
        <f>IFERROR(VLOOKUP(E2762,ActiveConsumptiveDiversions!$A$4:$G$3003,7,0),"")</f>
        <v/>
      </c>
    </row>
    <row r="2763" spans="5:7" x14ac:dyDescent="0.25">
      <c r="E2763" s="4">
        <v>2751</v>
      </c>
      <c r="F2763" s="4" t="str">
        <f>IFERROR(VLOOKUP(E2763,ActiveConsumptiveDiversions!$C$4:$G$3002,5,0),"")</f>
        <v/>
      </c>
      <c r="G2763" s="33" t="str">
        <f>IFERROR(VLOOKUP(E2763,ActiveConsumptiveDiversions!$A$4:$G$3003,7,0),"")</f>
        <v/>
      </c>
    </row>
    <row r="2764" spans="5:7" x14ac:dyDescent="0.25">
      <c r="E2764" s="4">
        <v>2752</v>
      </c>
      <c r="F2764" s="4" t="str">
        <f>IFERROR(VLOOKUP(E2764,ActiveConsumptiveDiversions!$C$4:$G$3002,5,0),"")</f>
        <v/>
      </c>
      <c r="G2764" s="33" t="str">
        <f>IFERROR(VLOOKUP(E2764,ActiveConsumptiveDiversions!$A$4:$G$3003,7,0),"")</f>
        <v/>
      </c>
    </row>
    <row r="2765" spans="5:7" x14ac:dyDescent="0.25">
      <c r="E2765" s="4">
        <v>2753</v>
      </c>
      <c r="F2765" s="4" t="str">
        <f>IFERROR(VLOOKUP(E2765,ActiveConsumptiveDiversions!$C$4:$G$3002,5,0),"")</f>
        <v/>
      </c>
      <c r="G2765" s="33" t="str">
        <f>IFERROR(VLOOKUP(E2765,ActiveConsumptiveDiversions!$A$4:$G$3003,7,0),"")</f>
        <v/>
      </c>
    </row>
    <row r="2766" spans="5:7" x14ac:dyDescent="0.25">
      <c r="E2766" s="4">
        <v>2754</v>
      </c>
      <c r="F2766" s="4" t="str">
        <f>IFERROR(VLOOKUP(E2766,ActiveConsumptiveDiversions!$C$4:$G$3002,5,0),"")</f>
        <v/>
      </c>
      <c r="G2766" s="33" t="str">
        <f>IFERROR(VLOOKUP(E2766,ActiveConsumptiveDiversions!$A$4:$G$3003,7,0),"")</f>
        <v/>
      </c>
    </row>
    <row r="2767" spans="5:7" x14ac:dyDescent="0.25">
      <c r="E2767" s="4">
        <v>2755</v>
      </c>
      <c r="F2767" s="4" t="str">
        <f>IFERROR(VLOOKUP(E2767,ActiveConsumptiveDiversions!$C$4:$G$3002,5,0),"")</f>
        <v/>
      </c>
      <c r="G2767" s="33" t="str">
        <f>IFERROR(VLOOKUP(E2767,ActiveConsumptiveDiversions!$A$4:$G$3003,7,0),"")</f>
        <v/>
      </c>
    </row>
    <row r="2768" spans="5:7" x14ac:dyDescent="0.25">
      <c r="E2768" s="4">
        <v>2756</v>
      </c>
      <c r="F2768" s="4" t="str">
        <f>IFERROR(VLOOKUP(E2768,ActiveConsumptiveDiversions!$C$4:$G$3002,5,0),"")</f>
        <v/>
      </c>
      <c r="G2768" s="33" t="str">
        <f>IFERROR(VLOOKUP(E2768,ActiveConsumptiveDiversions!$A$4:$G$3003,7,0),"")</f>
        <v/>
      </c>
    </row>
    <row r="2769" spans="5:7" x14ac:dyDescent="0.25">
      <c r="E2769" s="4">
        <v>2757</v>
      </c>
      <c r="F2769" s="4" t="str">
        <f>IFERROR(VLOOKUP(E2769,ActiveConsumptiveDiversions!$C$4:$G$3002,5,0),"")</f>
        <v/>
      </c>
      <c r="G2769" s="33" t="str">
        <f>IFERROR(VLOOKUP(E2769,ActiveConsumptiveDiversions!$A$4:$G$3003,7,0),"")</f>
        <v/>
      </c>
    </row>
    <row r="2770" spans="5:7" x14ac:dyDescent="0.25">
      <c r="E2770" s="4">
        <v>2758</v>
      </c>
      <c r="F2770" s="4" t="str">
        <f>IFERROR(VLOOKUP(E2770,ActiveConsumptiveDiversions!$C$4:$G$3002,5,0),"")</f>
        <v/>
      </c>
      <c r="G2770" s="33" t="str">
        <f>IFERROR(VLOOKUP(E2770,ActiveConsumptiveDiversions!$A$4:$G$3003,7,0),"")</f>
        <v/>
      </c>
    </row>
    <row r="2771" spans="5:7" x14ac:dyDescent="0.25">
      <c r="E2771" s="4">
        <v>2759</v>
      </c>
      <c r="F2771" s="4" t="str">
        <f>IFERROR(VLOOKUP(E2771,ActiveConsumptiveDiversions!$C$4:$G$3002,5,0),"")</f>
        <v/>
      </c>
      <c r="G2771" s="33" t="str">
        <f>IFERROR(VLOOKUP(E2771,ActiveConsumptiveDiversions!$A$4:$G$3003,7,0),"")</f>
        <v/>
      </c>
    </row>
    <row r="2772" spans="5:7" x14ac:dyDescent="0.25">
      <c r="E2772" s="4">
        <v>2760</v>
      </c>
      <c r="F2772" s="4" t="str">
        <f>IFERROR(VLOOKUP(E2772,ActiveConsumptiveDiversions!$C$4:$G$3002,5,0),"")</f>
        <v/>
      </c>
      <c r="G2772" s="33" t="str">
        <f>IFERROR(VLOOKUP(E2772,ActiveConsumptiveDiversions!$A$4:$G$3003,7,0),"")</f>
        <v/>
      </c>
    </row>
    <row r="2773" spans="5:7" x14ac:dyDescent="0.25">
      <c r="E2773" s="4">
        <v>2761</v>
      </c>
      <c r="F2773" s="4" t="str">
        <f>IFERROR(VLOOKUP(E2773,ActiveConsumptiveDiversions!$C$4:$G$3002,5,0),"")</f>
        <v/>
      </c>
      <c r="G2773" s="33" t="str">
        <f>IFERROR(VLOOKUP(E2773,ActiveConsumptiveDiversions!$A$4:$G$3003,7,0),"")</f>
        <v/>
      </c>
    </row>
    <row r="2774" spans="5:7" x14ac:dyDescent="0.25">
      <c r="E2774" s="4">
        <v>2762</v>
      </c>
      <c r="F2774" s="4" t="str">
        <f>IFERROR(VLOOKUP(E2774,ActiveConsumptiveDiversions!$C$4:$G$3002,5,0),"")</f>
        <v/>
      </c>
      <c r="G2774" s="33" t="str">
        <f>IFERROR(VLOOKUP(E2774,ActiveConsumptiveDiversions!$A$4:$G$3003,7,0),"")</f>
        <v/>
      </c>
    </row>
    <row r="2775" spans="5:7" x14ac:dyDescent="0.25">
      <c r="E2775" s="4">
        <v>2763</v>
      </c>
      <c r="F2775" s="4" t="str">
        <f>IFERROR(VLOOKUP(E2775,ActiveConsumptiveDiversions!$C$4:$G$3002,5,0),"")</f>
        <v/>
      </c>
      <c r="G2775" s="33" t="str">
        <f>IFERROR(VLOOKUP(E2775,ActiveConsumptiveDiversions!$A$4:$G$3003,7,0),"")</f>
        <v/>
      </c>
    </row>
    <row r="2776" spans="5:7" x14ac:dyDescent="0.25">
      <c r="E2776" s="4">
        <v>2764</v>
      </c>
      <c r="F2776" s="4" t="str">
        <f>IFERROR(VLOOKUP(E2776,ActiveConsumptiveDiversions!$C$4:$G$3002,5,0),"")</f>
        <v/>
      </c>
      <c r="G2776" s="33" t="str">
        <f>IFERROR(VLOOKUP(E2776,ActiveConsumptiveDiversions!$A$4:$G$3003,7,0),"")</f>
        <v/>
      </c>
    </row>
    <row r="2777" spans="5:7" x14ac:dyDescent="0.25">
      <c r="E2777" s="4">
        <v>2765</v>
      </c>
      <c r="F2777" s="4" t="str">
        <f>IFERROR(VLOOKUP(E2777,ActiveConsumptiveDiversions!$C$4:$G$3002,5,0),"")</f>
        <v/>
      </c>
      <c r="G2777" s="33" t="str">
        <f>IFERROR(VLOOKUP(E2777,ActiveConsumptiveDiversions!$A$4:$G$3003,7,0),"")</f>
        <v/>
      </c>
    </row>
    <row r="2778" spans="5:7" x14ac:dyDescent="0.25">
      <c r="E2778" s="4">
        <v>2766</v>
      </c>
      <c r="F2778" s="4" t="str">
        <f>IFERROR(VLOOKUP(E2778,ActiveConsumptiveDiversions!$C$4:$G$3002,5,0),"")</f>
        <v/>
      </c>
      <c r="G2778" s="33" t="str">
        <f>IFERROR(VLOOKUP(E2778,ActiveConsumptiveDiversions!$A$4:$G$3003,7,0),"")</f>
        <v/>
      </c>
    </row>
    <row r="2779" spans="5:7" x14ac:dyDescent="0.25">
      <c r="E2779" s="4">
        <v>2767</v>
      </c>
      <c r="F2779" s="4" t="str">
        <f>IFERROR(VLOOKUP(E2779,ActiveConsumptiveDiversions!$C$4:$G$3002,5,0),"")</f>
        <v/>
      </c>
      <c r="G2779" s="33" t="str">
        <f>IFERROR(VLOOKUP(E2779,ActiveConsumptiveDiversions!$A$4:$G$3003,7,0),"")</f>
        <v/>
      </c>
    </row>
    <row r="2780" spans="5:7" x14ac:dyDescent="0.25">
      <c r="E2780" s="4">
        <v>2768</v>
      </c>
      <c r="F2780" s="4" t="str">
        <f>IFERROR(VLOOKUP(E2780,ActiveConsumptiveDiversions!$C$4:$G$3002,5,0),"")</f>
        <v/>
      </c>
      <c r="G2780" s="33" t="str">
        <f>IFERROR(VLOOKUP(E2780,ActiveConsumptiveDiversions!$A$4:$G$3003,7,0),"")</f>
        <v/>
      </c>
    </row>
    <row r="2781" spans="5:7" x14ac:dyDescent="0.25">
      <c r="E2781" s="4">
        <v>2769</v>
      </c>
      <c r="F2781" s="4" t="str">
        <f>IFERROR(VLOOKUP(E2781,ActiveConsumptiveDiversions!$C$4:$G$3002,5,0),"")</f>
        <v/>
      </c>
      <c r="G2781" s="33" t="str">
        <f>IFERROR(VLOOKUP(E2781,ActiveConsumptiveDiversions!$A$4:$G$3003,7,0),"")</f>
        <v/>
      </c>
    </row>
    <row r="2782" spans="5:7" x14ac:dyDescent="0.25">
      <c r="E2782" s="4">
        <v>2770</v>
      </c>
      <c r="F2782" s="4" t="str">
        <f>IFERROR(VLOOKUP(E2782,ActiveConsumptiveDiversions!$C$4:$G$3002,5,0),"")</f>
        <v/>
      </c>
      <c r="G2782" s="33" t="str">
        <f>IFERROR(VLOOKUP(E2782,ActiveConsumptiveDiversions!$A$4:$G$3003,7,0),"")</f>
        <v/>
      </c>
    </row>
    <row r="2783" spans="5:7" x14ac:dyDescent="0.25">
      <c r="E2783" s="4">
        <v>2771</v>
      </c>
      <c r="F2783" s="4" t="str">
        <f>IFERROR(VLOOKUP(E2783,ActiveConsumptiveDiversions!$C$4:$G$3002,5,0),"")</f>
        <v/>
      </c>
      <c r="G2783" s="33" t="str">
        <f>IFERROR(VLOOKUP(E2783,ActiveConsumptiveDiversions!$A$4:$G$3003,7,0),"")</f>
        <v/>
      </c>
    </row>
    <row r="2784" spans="5:7" x14ac:dyDescent="0.25">
      <c r="E2784" s="4">
        <v>2772</v>
      </c>
      <c r="F2784" s="4" t="str">
        <f>IFERROR(VLOOKUP(E2784,ActiveConsumptiveDiversions!$C$4:$G$3002,5,0),"")</f>
        <v/>
      </c>
      <c r="G2784" s="33" t="str">
        <f>IFERROR(VLOOKUP(E2784,ActiveConsumptiveDiversions!$A$4:$G$3003,7,0),"")</f>
        <v/>
      </c>
    </row>
    <row r="2785" spans="5:7" x14ac:dyDescent="0.25">
      <c r="E2785" s="4">
        <v>2773</v>
      </c>
      <c r="F2785" s="4" t="str">
        <f>IFERROR(VLOOKUP(E2785,ActiveConsumptiveDiversions!$C$4:$G$3002,5,0),"")</f>
        <v/>
      </c>
      <c r="G2785" s="33" t="str">
        <f>IFERROR(VLOOKUP(E2785,ActiveConsumptiveDiversions!$A$4:$G$3003,7,0),"")</f>
        <v/>
      </c>
    </row>
    <row r="2786" spans="5:7" x14ac:dyDescent="0.25">
      <c r="E2786" s="4">
        <v>2774</v>
      </c>
      <c r="F2786" s="4" t="str">
        <f>IFERROR(VLOOKUP(E2786,ActiveConsumptiveDiversions!$C$4:$G$3002,5,0),"")</f>
        <v/>
      </c>
      <c r="G2786" s="33" t="str">
        <f>IFERROR(VLOOKUP(E2786,ActiveConsumptiveDiversions!$A$4:$G$3003,7,0),"")</f>
        <v/>
      </c>
    </row>
    <row r="2787" spans="5:7" x14ac:dyDescent="0.25">
      <c r="E2787" s="4">
        <v>2775</v>
      </c>
      <c r="F2787" s="4" t="str">
        <f>IFERROR(VLOOKUP(E2787,ActiveConsumptiveDiversions!$C$4:$G$3002,5,0),"")</f>
        <v/>
      </c>
      <c r="G2787" s="33" t="str">
        <f>IFERROR(VLOOKUP(E2787,ActiveConsumptiveDiversions!$A$4:$G$3003,7,0),"")</f>
        <v/>
      </c>
    </row>
    <row r="2788" spans="5:7" x14ac:dyDescent="0.25">
      <c r="E2788" s="4">
        <v>2776</v>
      </c>
      <c r="F2788" s="4" t="str">
        <f>IFERROR(VLOOKUP(E2788,ActiveConsumptiveDiversions!$C$4:$G$3002,5,0),"")</f>
        <v/>
      </c>
      <c r="G2788" s="33" t="str">
        <f>IFERROR(VLOOKUP(E2788,ActiveConsumptiveDiversions!$A$4:$G$3003,7,0),"")</f>
        <v/>
      </c>
    </row>
    <row r="2789" spans="5:7" x14ac:dyDescent="0.25">
      <c r="E2789" s="4">
        <v>2777</v>
      </c>
      <c r="F2789" s="4" t="str">
        <f>IFERROR(VLOOKUP(E2789,ActiveConsumptiveDiversions!$C$4:$G$3002,5,0),"")</f>
        <v/>
      </c>
      <c r="G2789" s="33" t="str">
        <f>IFERROR(VLOOKUP(E2789,ActiveConsumptiveDiversions!$A$4:$G$3003,7,0),"")</f>
        <v/>
      </c>
    </row>
    <row r="2790" spans="5:7" x14ac:dyDescent="0.25">
      <c r="E2790" s="4">
        <v>2778</v>
      </c>
      <c r="F2790" s="4" t="str">
        <f>IFERROR(VLOOKUP(E2790,ActiveConsumptiveDiversions!$C$4:$G$3002,5,0),"")</f>
        <v/>
      </c>
      <c r="G2790" s="33" t="str">
        <f>IFERROR(VLOOKUP(E2790,ActiveConsumptiveDiversions!$A$4:$G$3003,7,0),"")</f>
        <v/>
      </c>
    </row>
    <row r="2791" spans="5:7" x14ac:dyDescent="0.25">
      <c r="E2791" s="4">
        <v>2779</v>
      </c>
      <c r="F2791" s="4" t="str">
        <f>IFERROR(VLOOKUP(E2791,ActiveConsumptiveDiversions!$C$4:$G$3002,5,0),"")</f>
        <v/>
      </c>
      <c r="G2791" s="33" t="str">
        <f>IFERROR(VLOOKUP(E2791,ActiveConsumptiveDiversions!$A$4:$G$3003,7,0),"")</f>
        <v/>
      </c>
    </row>
    <row r="2792" spans="5:7" x14ac:dyDescent="0.25">
      <c r="E2792" s="4">
        <v>2780</v>
      </c>
      <c r="F2792" s="4" t="str">
        <f>IFERROR(VLOOKUP(E2792,ActiveConsumptiveDiversions!$C$4:$G$3002,5,0),"")</f>
        <v/>
      </c>
      <c r="G2792" s="33" t="str">
        <f>IFERROR(VLOOKUP(E2792,ActiveConsumptiveDiversions!$A$4:$G$3003,7,0),"")</f>
        <v/>
      </c>
    </row>
    <row r="2793" spans="5:7" x14ac:dyDescent="0.25">
      <c r="E2793" s="4">
        <v>2781</v>
      </c>
      <c r="F2793" s="4" t="str">
        <f>IFERROR(VLOOKUP(E2793,ActiveConsumptiveDiversions!$C$4:$G$3002,5,0),"")</f>
        <v/>
      </c>
      <c r="G2793" s="33" t="str">
        <f>IFERROR(VLOOKUP(E2793,ActiveConsumptiveDiversions!$A$4:$G$3003,7,0),"")</f>
        <v/>
      </c>
    </row>
    <row r="2794" spans="5:7" x14ac:dyDescent="0.25">
      <c r="E2794" s="4">
        <v>2782</v>
      </c>
      <c r="F2794" s="4" t="str">
        <f>IFERROR(VLOOKUP(E2794,ActiveConsumptiveDiversions!$C$4:$G$3002,5,0),"")</f>
        <v/>
      </c>
      <c r="G2794" s="33" t="str">
        <f>IFERROR(VLOOKUP(E2794,ActiveConsumptiveDiversions!$A$4:$G$3003,7,0),"")</f>
        <v/>
      </c>
    </row>
    <row r="2795" spans="5:7" x14ac:dyDescent="0.25">
      <c r="E2795" s="4">
        <v>2783</v>
      </c>
      <c r="F2795" s="4" t="str">
        <f>IFERROR(VLOOKUP(E2795,ActiveConsumptiveDiversions!$C$4:$G$3002,5,0),"")</f>
        <v/>
      </c>
      <c r="G2795" s="33" t="str">
        <f>IFERROR(VLOOKUP(E2795,ActiveConsumptiveDiversions!$A$4:$G$3003,7,0),"")</f>
        <v/>
      </c>
    </row>
    <row r="2796" spans="5:7" x14ac:dyDescent="0.25">
      <c r="E2796" s="4">
        <v>2784</v>
      </c>
      <c r="F2796" s="4" t="str">
        <f>IFERROR(VLOOKUP(E2796,ActiveConsumptiveDiversions!$C$4:$G$3002,5,0),"")</f>
        <v/>
      </c>
      <c r="G2796" s="33" t="str">
        <f>IFERROR(VLOOKUP(E2796,ActiveConsumptiveDiversions!$A$4:$G$3003,7,0),"")</f>
        <v/>
      </c>
    </row>
    <row r="2797" spans="5:7" x14ac:dyDescent="0.25">
      <c r="E2797" s="4">
        <v>2785</v>
      </c>
      <c r="F2797" s="4" t="str">
        <f>IFERROR(VLOOKUP(E2797,ActiveConsumptiveDiversions!$C$4:$G$3002,5,0),"")</f>
        <v/>
      </c>
      <c r="G2797" s="33" t="str">
        <f>IFERROR(VLOOKUP(E2797,ActiveConsumptiveDiversions!$A$4:$G$3003,7,0),"")</f>
        <v/>
      </c>
    </row>
    <row r="2798" spans="5:7" x14ac:dyDescent="0.25">
      <c r="E2798" s="4">
        <v>2786</v>
      </c>
      <c r="F2798" s="4" t="str">
        <f>IFERROR(VLOOKUP(E2798,ActiveConsumptiveDiversions!$C$4:$G$3002,5,0),"")</f>
        <v/>
      </c>
      <c r="G2798" s="33" t="str">
        <f>IFERROR(VLOOKUP(E2798,ActiveConsumptiveDiversions!$A$4:$G$3003,7,0),"")</f>
        <v/>
      </c>
    </row>
    <row r="2799" spans="5:7" x14ac:dyDescent="0.25">
      <c r="E2799" s="4">
        <v>2787</v>
      </c>
      <c r="F2799" s="4" t="str">
        <f>IFERROR(VLOOKUP(E2799,ActiveConsumptiveDiversions!$C$4:$G$3002,5,0),"")</f>
        <v/>
      </c>
      <c r="G2799" s="33" t="str">
        <f>IFERROR(VLOOKUP(E2799,ActiveConsumptiveDiversions!$A$4:$G$3003,7,0),"")</f>
        <v/>
      </c>
    </row>
    <row r="2800" spans="5:7" x14ac:dyDescent="0.25">
      <c r="E2800" s="4">
        <v>2788</v>
      </c>
      <c r="F2800" s="4" t="str">
        <f>IFERROR(VLOOKUP(E2800,ActiveConsumptiveDiversions!$C$4:$G$3002,5,0),"")</f>
        <v/>
      </c>
      <c r="G2800" s="33" t="str">
        <f>IFERROR(VLOOKUP(E2800,ActiveConsumptiveDiversions!$A$4:$G$3003,7,0),"")</f>
        <v/>
      </c>
    </row>
    <row r="2801" spans="5:7" x14ac:dyDescent="0.25">
      <c r="E2801" s="4">
        <v>2789</v>
      </c>
      <c r="F2801" s="4" t="str">
        <f>IFERROR(VLOOKUP(E2801,ActiveConsumptiveDiversions!$C$4:$G$3002,5,0),"")</f>
        <v/>
      </c>
      <c r="G2801" s="33" t="str">
        <f>IFERROR(VLOOKUP(E2801,ActiveConsumptiveDiversions!$A$4:$G$3003,7,0),"")</f>
        <v/>
      </c>
    </row>
    <row r="2802" spans="5:7" x14ac:dyDescent="0.25">
      <c r="E2802" s="4">
        <v>2790</v>
      </c>
      <c r="F2802" s="4" t="str">
        <f>IFERROR(VLOOKUP(E2802,ActiveConsumptiveDiversions!$C$4:$G$3002,5,0),"")</f>
        <v/>
      </c>
      <c r="G2802" s="33" t="str">
        <f>IFERROR(VLOOKUP(E2802,ActiveConsumptiveDiversions!$A$4:$G$3003,7,0),"")</f>
        <v/>
      </c>
    </row>
    <row r="2803" spans="5:7" x14ac:dyDescent="0.25">
      <c r="E2803" s="4">
        <v>2791</v>
      </c>
      <c r="F2803" s="4" t="str">
        <f>IFERROR(VLOOKUP(E2803,ActiveConsumptiveDiversions!$C$4:$G$3002,5,0),"")</f>
        <v/>
      </c>
      <c r="G2803" s="33" t="str">
        <f>IFERROR(VLOOKUP(E2803,ActiveConsumptiveDiversions!$A$4:$G$3003,7,0),"")</f>
        <v/>
      </c>
    </row>
    <row r="2804" spans="5:7" x14ac:dyDescent="0.25">
      <c r="E2804" s="4">
        <v>2792</v>
      </c>
      <c r="F2804" s="4" t="str">
        <f>IFERROR(VLOOKUP(E2804,ActiveConsumptiveDiversions!$C$4:$G$3002,5,0),"")</f>
        <v/>
      </c>
      <c r="G2804" s="33" t="str">
        <f>IFERROR(VLOOKUP(E2804,ActiveConsumptiveDiversions!$A$4:$G$3003,7,0),"")</f>
        <v/>
      </c>
    </row>
    <row r="2805" spans="5:7" x14ac:dyDescent="0.25">
      <c r="E2805" s="4">
        <v>2793</v>
      </c>
      <c r="F2805" s="4" t="str">
        <f>IFERROR(VLOOKUP(E2805,ActiveConsumptiveDiversions!$C$4:$G$3002,5,0),"")</f>
        <v/>
      </c>
      <c r="G2805" s="33" t="str">
        <f>IFERROR(VLOOKUP(E2805,ActiveConsumptiveDiversions!$A$4:$G$3003,7,0),"")</f>
        <v/>
      </c>
    </row>
    <row r="2806" spans="5:7" x14ac:dyDescent="0.25">
      <c r="E2806" s="4">
        <v>2794</v>
      </c>
      <c r="F2806" s="4" t="str">
        <f>IFERROR(VLOOKUP(E2806,ActiveConsumptiveDiversions!$C$4:$G$3002,5,0),"")</f>
        <v/>
      </c>
      <c r="G2806" s="33" t="str">
        <f>IFERROR(VLOOKUP(E2806,ActiveConsumptiveDiversions!$A$4:$G$3003,7,0),"")</f>
        <v/>
      </c>
    </row>
    <row r="2807" spans="5:7" x14ac:dyDescent="0.25">
      <c r="E2807" s="4">
        <v>2795</v>
      </c>
      <c r="F2807" s="4" t="str">
        <f>IFERROR(VLOOKUP(E2807,ActiveConsumptiveDiversions!$C$4:$G$3002,5,0),"")</f>
        <v/>
      </c>
      <c r="G2807" s="33" t="str">
        <f>IFERROR(VLOOKUP(E2807,ActiveConsumptiveDiversions!$A$4:$G$3003,7,0),"")</f>
        <v/>
      </c>
    </row>
    <row r="2808" spans="5:7" x14ac:dyDescent="0.25">
      <c r="E2808" s="4">
        <v>2796</v>
      </c>
      <c r="F2808" s="4" t="str">
        <f>IFERROR(VLOOKUP(E2808,ActiveConsumptiveDiversions!$C$4:$G$3002,5,0),"")</f>
        <v/>
      </c>
      <c r="G2808" s="33" t="str">
        <f>IFERROR(VLOOKUP(E2808,ActiveConsumptiveDiversions!$A$4:$G$3003,7,0),"")</f>
        <v/>
      </c>
    </row>
    <row r="2809" spans="5:7" x14ac:dyDescent="0.25">
      <c r="E2809" s="4">
        <v>2797</v>
      </c>
      <c r="F2809" s="4" t="str">
        <f>IFERROR(VLOOKUP(E2809,ActiveConsumptiveDiversions!$C$4:$G$3002,5,0),"")</f>
        <v/>
      </c>
      <c r="G2809" s="33" t="str">
        <f>IFERROR(VLOOKUP(E2809,ActiveConsumptiveDiversions!$A$4:$G$3003,7,0),"")</f>
        <v/>
      </c>
    </row>
    <row r="2810" spans="5:7" x14ac:dyDescent="0.25">
      <c r="E2810" s="4">
        <v>2798</v>
      </c>
      <c r="F2810" s="4" t="str">
        <f>IFERROR(VLOOKUP(E2810,ActiveConsumptiveDiversions!$C$4:$G$3002,5,0),"")</f>
        <v/>
      </c>
      <c r="G2810" s="33" t="str">
        <f>IFERROR(VLOOKUP(E2810,ActiveConsumptiveDiversions!$A$4:$G$3003,7,0),"")</f>
        <v/>
      </c>
    </row>
    <row r="2811" spans="5:7" x14ac:dyDescent="0.25">
      <c r="E2811" s="4">
        <v>2799</v>
      </c>
      <c r="F2811" s="4" t="str">
        <f>IFERROR(VLOOKUP(E2811,ActiveConsumptiveDiversions!$C$4:$G$3002,5,0),"")</f>
        <v/>
      </c>
      <c r="G2811" s="33" t="str">
        <f>IFERROR(VLOOKUP(E2811,ActiveConsumptiveDiversions!$A$4:$G$3003,7,0),"")</f>
        <v/>
      </c>
    </row>
    <row r="2812" spans="5:7" x14ac:dyDescent="0.25">
      <c r="E2812" s="4">
        <v>2800</v>
      </c>
      <c r="F2812" s="4" t="str">
        <f>IFERROR(VLOOKUP(E2812,ActiveConsumptiveDiversions!$C$4:$G$3002,5,0),"")</f>
        <v/>
      </c>
      <c r="G2812" s="33" t="str">
        <f>IFERROR(VLOOKUP(E2812,ActiveConsumptiveDiversions!$A$4:$G$3003,7,0),"")</f>
        <v/>
      </c>
    </row>
    <row r="2813" spans="5:7" x14ac:dyDescent="0.25">
      <c r="E2813" s="4">
        <v>2801</v>
      </c>
      <c r="F2813" s="4" t="str">
        <f>IFERROR(VLOOKUP(E2813,ActiveConsumptiveDiversions!$C$4:$G$3002,5,0),"")</f>
        <v/>
      </c>
      <c r="G2813" s="33" t="str">
        <f>IFERROR(VLOOKUP(E2813,ActiveConsumptiveDiversions!$A$4:$G$3003,7,0),"")</f>
        <v/>
      </c>
    </row>
    <row r="2814" spans="5:7" x14ac:dyDescent="0.25">
      <c r="E2814" s="4">
        <v>2802</v>
      </c>
      <c r="F2814" s="4" t="str">
        <f>IFERROR(VLOOKUP(E2814,ActiveConsumptiveDiversions!$C$4:$G$3002,5,0),"")</f>
        <v/>
      </c>
      <c r="G2814" s="33" t="str">
        <f>IFERROR(VLOOKUP(E2814,ActiveConsumptiveDiversions!$A$4:$G$3003,7,0),"")</f>
        <v/>
      </c>
    </row>
    <row r="2815" spans="5:7" x14ac:dyDescent="0.25">
      <c r="E2815" s="4">
        <v>2803</v>
      </c>
      <c r="F2815" s="4" t="str">
        <f>IFERROR(VLOOKUP(E2815,ActiveConsumptiveDiversions!$C$4:$G$3002,5,0),"")</f>
        <v/>
      </c>
      <c r="G2815" s="33" t="str">
        <f>IFERROR(VLOOKUP(E2815,ActiveConsumptiveDiversions!$A$4:$G$3003,7,0),"")</f>
        <v/>
      </c>
    </row>
    <row r="2816" spans="5:7" x14ac:dyDescent="0.25">
      <c r="E2816" s="4">
        <v>2804</v>
      </c>
      <c r="F2816" s="4" t="str">
        <f>IFERROR(VLOOKUP(E2816,ActiveConsumptiveDiversions!$C$4:$G$3002,5,0),"")</f>
        <v/>
      </c>
      <c r="G2816" s="33" t="str">
        <f>IFERROR(VLOOKUP(E2816,ActiveConsumptiveDiversions!$A$4:$G$3003,7,0),"")</f>
        <v/>
      </c>
    </row>
    <row r="2817" spans="5:7" x14ac:dyDescent="0.25">
      <c r="E2817" s="4">
        <v>2805</v>
      </c>
      <c r="F2817" s="4" t="str">
        <f>IFERROR(VLOOKUP(E2817,ActiveConsumptiveDiversions!$C$4:$G$3002,5,0),"")</f>
        <v/>
      </c>
      <c r="G2817" s="33" t="str">
        <f>IFERROR(VLOOKUP(E2817,ActiveConsumptiveDiversions!$A$4:$G$3003,7,0),"")</f>
        <v/>
      </c>
    </row>
    <row r="2818" spans="5:7" x14ac:dyDescent="0.25">
      <c r="E2818" s="4">
        <v>2806</v>
      </c>
      <c r="F2818" s="4" t="str">
        <f>IFERROR(VLOOKUP(E2818,ActiveConsumptiveDiversions!$C$4:$G$3002,5,0),"")</f>
        <v/>
      </c>
      <c r="G2818" s="33" t="str">
        <f>IFERROR(VLOOKUP(E2818,ActiveConsumptiveDiversions!$A$4:$G$3003,7,0),"")</f>
        <v/>
      </c>
    </row>
    <row r="2819" spans="5:7" x14ac:dyDescent="0.25">
      <c r="E2819" s="4">
        <v>2807</v>
      </c>
      <c r="F2819" s="4" t="str">
        <f>IFERROR(VLOOKUP(E2819,ActiveConsumptiveDiversions!$C$4:$G$3002,5,0),"")</f>
        <v/>
      </c>
      <c r="G2819" s="33" t="str">
        <f>IFERROR(VLOOKUP(E2819,ActiveConsumptiveDiversions!$A$4:$G$3003,7,0),"")</f>
        <v/>
      </c>
    </row>
    <row r="2820" spans="5:7" x14ac:dyDescent="0.25">
      <c r="E2820" s="4">
        <v>2808</v>
      </c>
      <c r="F2820" s="4" t="str">
        <f>IFERROR(VLOOKUP(E2820,ActiveConsumptiveDiversions!$C$4:$G$3002,5,0),"")</f>
        <v/>
      </c>
      <c r="G2820" s="33" t="str">
        <f>IFERROR(VLOOKUP(E2820,ActiveConsumptiveDiversions!$A$4:$G$3003,7,0),"")</f>
        <v/>
      </c>
    </row>
    <row r="2821" spans="5:7" x14ac:dyDescent="0.25">
      <c r="E2821" s="4">
        <v>2809</v>
      </c>
      <c r="F2821" s="4" t="str">
        <f>IFERROR(VLOOKUP(E2821,ActiveConsumptiveDiversions!$C$4:$G$3002,5,0),"")</f>
        <v/>
      </c>
      <c r="G2821" s="33" t="str">
        <f>IFERROR(VLOOKUP(E2821,ActiveConsumptiveDiversions!$A$4:$G$3003,7,0),"")</f>
        <v/>
      </c>
    </row>
    <row r="2822" spans="5:7" x14ac:dyDescent="0.25">
      <c r="E2822" s="4">
        <v>2810</v>
      </c>
      <c r="F2822" s="4" t="str">
        <f>IFERROR(VLOOKUP(E2822,ActiveConsumptiveDiversions!$C$4:$G$3002,5,0),"")</f>
        <v/>
      </c>
      <c r="G2822" s="33" t="str">
        <f>IFERROR(VLOOKUP(E2822,ActiveConsumptiveDiversions!$A$4:$G$3003,7,0),"")</f>
        <v/>
      </c>
    </row>
    <row r="2823" spans="5:7" x14ac:dyDescent="0.25">
      <c r="E2823" s="4">
        <v>2811</v>
      </c>
      <c r="F2823" s="4" t="str">
        <f>IFERROR(VLOOKUP(E2823,ActiveConsumptiveDiversions!$C$4:$G$3002,5,0),"")</f>
        <v/>
      </c>
      <c r="G2823" s="33" t="str">
        <f>IFERROR(VLOOKUP(E2823,ActiveConsumptiveDiversions!$A$4:$G$3003,7,0),"")</f>
        <v/>
      </c>
    </row>
    <row r="2824" spans="5:7" x14ac:dyDescent="0.25">
      <c r="E2824" s="4">
        <v>2812</v>
      </c>
      <c r="F2824" s="4" t="str">
        <f>IFERROR(VLOOKUP(E2824,ActiveConsumptiveDiversions!$C$4:$G$3002,5,0),"")</f>
        <v/>
      </c>
      <c r="G2824" s="33" t="str">
        <f>IFERROR(VLOOKUP(E2824,ActiveConsumptiveDiversions!$A$4:$G$3003,7,0),"")</f>
        <v/>
      </c>
    </row>
    <row r="2825" spans="5:7" x14ac:dyDescent="0.25">
      <c r="E2825" s="4">
        <v>2813</v>
      </c>
      <c r="F2825" s="4" t="str">
        <f>IFERROR(VLOOKUP(E2825,ActiveConsumptiveDiversions!$C$4:$G$3002,5,0),"")</f>
        <v/>
      </c>
      <c r="G2825" s="33" t="str">
        <f>IFERROR(VLOOKUP(E2825,ActiveConsumptiveDiversions!$A$4:$G$3003,7,0),"")</f>
        <v/>
      </c>
    </row>
    <row r="2826" spans="5:7" x14ac:dyDescent="0.25">
      <c r="E2826" s="4">
        <v>2814</v>
      </c>
      <c r="F2826" s="4" t="str">
        <f>IFERROR(VLOOKUP(E2826,ActiveConsumptiveDiversions!$C$4:$G$3002,5,0),"")</f>
        <v/>
      </c>
      <c r="G2826" s="33" t="str">
        <f>IFERROR(VLOOKUP(E2826,ActiveConsumptiveDiversions!$A$4:$G$3003,7,0),"")</f>
        <v/>
      </c>
    </row>
    <row r="2827" spans="5:7" x14ac:dyDescent="0.25">
      <c r="E2827" s="4">
        <v>2815</v>
      </c>
      <c r="F2827" s="4" t="str">
        <f>IFERROR(VLOOKUP(E2827,ActiveConsumptiveDiversions!$C$4:$G$3002,5,0),"")</f>
        <v/>
      </c>
      <c r="G2827" s="33" t="str">
        <f>IFERROR(VLOOKUP(E2827,ActiveConsumptiveDiversions!$A$4:$G$3003,7,0),"")</f>
        <v/>
      </c>
    </row>
    <row r="2828" spans="5:7" x14ac:dyDescent="0.25">
      <c r="E2828" s="4">
        <v>2816</v>
      </c>
      <c r="F2828" s="4" t="str">
        <f>IFERROR(VLOOKUP(E2828,ActiveConsumptiveDiversions!$C$4:$G$3002,5,0),"")</f>
        <v/>
      </c>
      <c r="G2828" s="33" t="str">
        <f>IFERROR(VLOOKUP(E2828,ActiveConsumptiveDiversions!$A$4:$G$3003,7,0),"")</f>
        <v/>
      </c>
    </row>
    <row r="2829" spans="5:7" x14ac:dyDescent="0.25">
      <c r="E2829" s="4">
        <v>2817</v>
      </c>
      <c r="F2829" s="4" t="str">
        <f>IFERROR(VLOOKUP(E2829,ActiveConsumptiveDiversions!$C$4:$G$3002,5,0),"")</f>
        <v/>
      </c>
      <c r="G2829" s="33" t="str">
        <f>IFERROR(VLOOKUP(E2829,ActiveConsumptiveDiversions!$A$4:$G$3003,7,0),"")</f>
        <v/>
      </c>
    </row>
    <row r="2830" spans="5:7" x14ac:dyDescent="0.25">
      <c r="E2830" s="4">
        <v>2818</v>
      </c>
      <c r="F2830" s="4" t="str">
        <f>IFERROR(VLOOKUP(E2830,ActiveConsumptiveDiversions!$C$4:$G$3002,5,0),"")</f>
        <v/>
      </c>
      <c r="G2830" s="33" t="str">
        <f>IFERROR(VLOOKUP(E2830,ActiveConsumptiveDiversions!$A$4:$G$3003,7,0),"")</f>
        <v/>
      </c>
    </row>
    <row r="2831" spans="5:7" x14ac:dyDescent="0.25">
      <c r="E2831" s="4">
        <v>2819</v>
      </c>
      <c r="F2831" s="4" t="str">
        <f>IFERROR(VLOOKUP(E2831,ActiveConsumptiveDiversions!$C$4:$G$3002,5,0),"")</f>
        <v/>
      </c>
      <c r="G2831" s="33" t="str">
        <f>IFERROR(VLOOKUP(E2831,ActiveConsumptiveDiversions!$A$4:$G$3003,7,0),"")</f>
        <v/>
      </c>
    </row>
    <row r="2832" spans="5:7" x14ac:dyDescent="0.25">
      <c r="E2832" s="4">
        <v>2820</v>
      </c>
      <c r="F2832" s="4" t="str">
        <f>IFERROR(VLOOKUP(E2832,ActiveConsumptiveDiversions!$C$4:$G$3002,5,0),"")</f>
        <v/>
      </c>
      <c r="G2832" s="33" t="str">
        <f>IFERROR(VLOOKUP(E2832,ActiveConsumptiveDiversions!$A$4:$G$3003,7,0),"")</f>
        <v/>
      </c>
    </row>
    <row r="2833" spans="5:7" x14ac:dyDescent="0.25">
      <c r="E2833" s="4">
        <v>2821</v>
      </c>
      <c r="F2833" s="4" t="str">
        <f>IFERROR(VLOOKUP(E2833,ActiveConsumptiveDiversions!$C$4:$G$3002,5,0),"")</f>
        <v/>
      </c>
      <c r="G2833" s="33" t="str">
        <f>IFERROR(VLOOKUP(E2833,ActiveConsumptiveDiversions!$A$4:$G$3003,7,0),"")</f>
        <v/>
      </c>
    </row>
    <row r="2834" spans="5:7" x14ac:dyDescent="0.25">
      <c r="E2834" s="4">
        <v>2822</v>
      </c>
      <c r="F2834" s="4" t="str">
        <f>IFERROR(VLOOKUP(E2834,ActiveConsumptiveDiversions!$C$4:$G$3002,5,0),"")</f>
        <v/>
      </c>
      <c r="G2834" s="33" t="str">
        <f>IFERROR(VLOOKUP(E2834,ActiveConsumptiveDiversions!$A$4:$G$3003,7,0),"")</f>
        <v/>
      </c>
    </row>
    <row r="2835" spans="5:7" x14ac:dyDescent="0.25">
      <c r="E2835" s="4">
        <v>2823</v>
      </c>
      <c r="F2835" s="4" t="str">
        <f>IFERROR(VLOOKUP(E2835,ActiveConsumptiveDiversions!$C$4:$G$3002,5,0),"")</f>
        <v/>
      </c>
      <c r="G2835" s="33" t="str">
        <f>IFERROR(VLOOKUP(E2835,ActiveConsumptiveDiversions!$A$4:$G$3003,7,0),"")</f>
        <v/>
      </c>
    </row>
    <row r="2836" spans="5:7" x14ac:dyDescent="0.25">
      <c r="E2836" s="4">
        <v>2824</v>
      </c>
      <c r="F2836" s="4" t="str">
        <f>IFERROR(VLOOKUP(E2836,ActiveConsumptiveDiversions!$C$4:$G$3002,5,0),"")</f>
        <v/>
      </c>
      <c r="G2836" s="33" t="str">
        <f>IFERROR(VLOOKUP(E2836,ActiveConsumptiveDiversions!$A$4:$G$3003,7,0),"")</f>
        <v/>
      </c>
    </row>
    <row r="2837" spans="5:7" x14ac:dyDescent="0.25">
      <c r="E2837" s="4">
        <v>2825</v>
      </c>
      <c r="F2837" s="4" t="str">
        <f>IFERROR(VLOOKUP(E2837,ActiveConsumptiveDiversions!$C$4:$G$3002,5,0),"")</f>
        <v/>
      </c>
      <c r="G2837" s="33" t="str">
        <f>IFERROR(VLOOKUP(E2837,ActiveConsumptiveDiversions!$A$4:$G$3003,7,0),"")</f>
        <v/>
      </c>
    </row>
    <row r="2838" spans="5:7" x14ac:dyDescent="0.25">
      <c r="E2838" s="4">
        <v>2826</v>
      </c>
      <c r="F2838" s="4" t="str">
        <f>IFERROR(VLOOKUP(E2838,ActiveConsumptiveDiversions!$C$4:$G$3002,5,0),"")</f>
        <v/>
      </c>
      <c r="G2838" s="33" t="str">
        <f>IFERROR(VLOOKUP(E2838,ActiveConsumptiveDiversions!$A$4:$G$3003,7,0),"")</f>
        <v/>
      </c>
    </row>
    <row r="2839" spans="5:7" x14ac:dyDescent="0.25">
      <c r="E2839" s="4">
        <v>2827</v>
      </c>
      <c r="F2839" s="4" t="str">
        <f>IFERROR(VLOOKUP(E2839,ActiveConsumptiveDiversions!$C$4:$G$3002,5,0),"")</f>
        <v/>
      </c>
      <c r="G2839" s="33" t="str">
        <f>IFERROR(VLOOKUP(E2839,ActiveConsumptiveDiversions!$A$4:$G$3003,7,0),"")</f>
        <v/>
      </c>
    </row>
    <row r="2840" spans="5:7" x14ac:dyDescent="0.25">
      <c r="E2840" s="4">
        <v>2828</v>
      </c>
      <c r="F2840" s="4" t="str">
        <f>IFERROR(VLOOKUP(E2840,ActiveConsumptiveDiversions!$C$4:$G$3002,5,0),"")</f>
        <v/>
      </c>
      <c r="G2840" s="33" t="str">
        <f>IFERROR(VLOOKUP(E2840,ActiveConsumptiveDiversions!$A$4:$G$3003,7,0),"")</f>
        <v/>
      </c>
    </row>
    <row r="2841" spans="5:7" x14ac:dyDescent="0.25">
      <c r="E2841" s="4">
        <v>2829</v>
      </c>
      <c r="F2841" s="4" t="str">
        <f>IFERROR(VLOOKUP(E2841,ActiveConsumptiveDiversions!$C$4:$G$3002,5,0),"")</f>
        <v/>
      </c>
      <c r="G2841" s="33" t="str">
        <f>IFERROR(VLOOKUP(E2841,ActiveConsumptiveDiversions!$A$4:$G$3003,7,0),"")</f>
        <v/>
      </c>
    </row>
    <row r="2842" spans="5:7" x14ac:dyDescent="0.25">
      <c r="E2842" s="4">
        <v>2830</v>
      </c>
      <c r="F2842" s="4" t="str">
        <f>IFERROR(VLOOKUP(E2842,ActiveConsumptiveDiversions!$C$4:$G$3002,5,0),"")</f>
        <v/>
      </c>
      <c r="G2842" s="33" t="str">
        <f>IFERROR(VLOOKUP(E2842,ActiveConsumptiveDiversions!$A$4:$G$3003,7,0),"")</f>
        <v/>
      </c>
    </row>
    <row r="2843" spans="5:7" x14ac:dyDescent="0.25">
      <c r="E2843" s="4">
        <v>2831</v>
      </c>
      <c r="F2843" s="4" t="str">
        <f>IFERROR(VLOOKUP(E2843,ActiveConsumptiveDiversions!$C$4:$G$3002,5,0),"")</f>
        <v/>
      </c>
      <c r="G2843" s="33" t="str">
        <f>IFERROR(VLOOKUP(E2843,ActiveConsumptiveDiversions!$A$4:$G$3003,7,0),"")</f>
        <v/>
      </c>
    </row>
    <row r="2844" spans="5:7" x14ac:dyDescent="0.25">
      <c r="E2844" s="4">
        <v>2832</v>
      </c>
      <c r="F2844" s="4" t="str">
        <f>IFERROR(VLOOKUP(E2844,ActiveConsumptiveDiversions!$C$4:$G$3002,5,0),"")</f>
        <v/>
      </c>
      <c r="G2844" s="33" t="str">
        <f>IFERROR(VLOOKUP(E2844,ActiveConsumptiveDiversions!$A$4:$G$3003,7,0),"")</f>
        <v/>
      </c>
    </row>
    <row r="2845" spans="5:7" x14ac:dyDescent="0.25">
      <c r="E2845" s="4">
        <v>2833</v>
      </c>
      <c r="F2845" s="4" t="str">
        <f>IFERROR(VLOOKUP(E2845,ActiveConsumptiveDiversions!$C$4:$G$3002,5,0),"")</f>
        <v/>
      </c>
      <c r="G2845" s="33" t="str">
        <f>IFERROR(VLOOKUP(E2845,ActiveConsumptiveDiversions!$A$4:$G$3003,7,0),"")</f>
        <v/>
      </c>
    </row>
    <row r="2846" spans="5:7" x14ac:dyDescent="0.25">
      <c r="E2846" s="4">
        <v>2834</v>
      </c>
      <c r="F2846" s="4" t="str">
        <f>IFERROR(VLOOKUP(E2846,ActiveConsumptiveDiversions!$C$4:$G$3002,5,0),"")</f>
        <v/>
      </c>
      <c r="G2846" s="33" t="str">
        <f>IFERROR(VLOOKUP(E2846,ActiveConsumptiveDiversions!$A$4:$G$3003,7,0),"")</f>
        <v/>
      </c>
    </row>
    <row r="2847" spans="5:7" x14ac:dyDescent="0.25">
      <c r="E2847" s="4">
        <v>2835</v>
      </c>
      <c r="F2847" s="4" t="str">
        <f>IFERROR(VLOOKUP(E2847,ActiveConsumptiveDiversions!$C$4:$G$3002,5,0),"")</f>
        <v/>
      </c>
      <c r="G2847" s="33" t="str">
        <f>IFERROR(VLOOKUP(E2847,ActiveConsumptiveDiversions!$A$4:$G$3003,7,0),"")</f>
        <v/>
      </c>
    </row>
    <row r="2848" spans="5:7" x14ac:dyDescent="0.25">
      <c r="E2848" s="4">
        <v>2836</v>
      </c>
      <c r="F2848" s="4" t="str">
        <f>IFERROR(VLOOKUP(E2848,ActiveConsumptiveDiversions!$C$4:$G$3002,5,0),"")</f>
        <v/>
      </c>
      <c r="G2848" s="33" t="str">
        <f>IFERROR(VLOOKUP(E2848,ActiveConsumptiveDiversions!$A$4:$G$3003,7,0),"")</f>
        <v/>
      </c>
    </row>
    <row r="2849" spans="5:7" x14ac:dyDescent="0.25">
      <c r="E2849" s="4">
        <v>2837</v>
      </c>
      <c r="F2849" s="4" t="str">
        <f>IFERROR(VLOOKUP(E2849,ActiveConsumptiveDiversions!$C$4:$G$3002,5,0),"")</f>
        <v/>
      </c>
      <c r="G2849" s="33" t="str">
        <f>IFERROR(VLOOKUP(E2849,ActiveConsumptiveDiversions!$A$4:$G$3003,7,0),"")</f>
        <v/>
      </c>
    </row>
    <row r="2850" spans="5:7" x14ac:dyDescent="0.25">
      <c r="E2850" s="4">
        <v>2838</v>
      </c>
      <c r="F2850" s="4" t="str">
        <f>IFERROR(VLOOKUP(E2850,ActiveConsumptiveDiversions!$C$4:$G$3002,5,0),"")</f>
        <v/>
      </c>
      <c r="G2850" s="33" t="str">
        <f>IFERROR(VLOOKUP(E2850,ActiveConsumptiveDiversions!$A$4:$G$3003,7,0),"")</f>
        <v/>
      </c>
    </row>
    <row r="2851" spans="5:7" x14ac:dyDescent="0.25">
      <c r="E2851" s="4">
        <v>2839</v>
      </c>
      <c r="F2851" s="4" t="str">
        <f>IFERROR(VLOOKUP(E2851,ActiveConsumptiveDiversions!$C$4:$G$3002,5,0),"")</f>
        <v/>
      </c>
      <c r="G2851" s="33" t="str">
        <f>IFERROR(VLOOKUP(E2851,ActiveConsumptiveDiversions!$A$4:$G$3003,7,0),"")</f>
        <v/>
      </c>
    </row>
    <row r="2852" spans="5:7" x14ac:dyDescent="0.25">
      <c r="E2852" s="4">
        <v>2840</v>
      </c>
      <c r="F2852" s="4" t="str">
        <f>IFERROR(VLOOKUP(E2852,ActiveConsumptiveDiversions!$C$4:$G$3002,5,0),"")</f>
        <v/>
      </c>
      <c r="G2852" s="33" t="str">
        <f>IFERROR(VLOOKUP(E2852,ActiveConsumptiveDiversions!$A$4:$G$3003,7,0),"")</f>
        <v/>
      </c>
    </row>
    <row r="2853" spans="5:7" x14ac:dyDescent="0.25">
      <c r="E2853" s="4">
        <v>2841</v>
      </c>
      <c r="F2853" s="4" t="str">
        <f>IFERROR(VLOOKUP(E2853,ActiveConsumptiveDiversions!$C$4:$G$3002,5,0),"")</f>
        <v/>
      </c>
      <c r="G2853" s="33" t="str">
        <f>IFERROR(VLOOKUP(E2853,ActiveConsumptiveDiversions!$A$4:$G$3003,7,0),"")</f>
        <v/>
      </c>
    </row>
    <row r="2854" spans="5:7" x14ac:dyDescent="0.25">
      <c r="E2854" s="4">
        <v>2842</v>
      </c>
      <c r="F2854" s="4" t="str">
        <f>IFERROR(VLOOKUP(E2854,ActiveConsumptiveDiversions!$C$4:$G$3002,5,0),"")</f>
        <v/>
      </c>
      <c r="G2854" s="33" t="str">
        <f>IFERROR(VLOOKUP(E2854,ActiveConsumptiveDiversions!$A$4:$G$3003,7,0),"")</f>
        <v/>
      </c>
    </row>
    <row r="2855" spans="5:7" x14ac:dyDescent="0.25">
      <c r="E2855" s="4">
        <v>2843</v>
      </c>
      <c r="F2855" s="4" t="str">
        <f>IFERROR(VLOOKUP(E2855,ActiveConsumptiveDiversions!$C$4:$G$3002,5,0),"")</f>
        <v/>
      </c>
      <c r="G2855" s="33" t="str">
        <f>IFERROR(VLOOKUP(E2855,ActiveConsumptiveDiversions!$A$4:$G$3003,7,0),"")</f>
        <v/>
      </c>
    </row>
    <row r="2856" spans="5:7" x14ac:dyDescent="0.25">
      <c r="E2856" s="4">
        <v>2844</v>
      </c>
      <c r="F2856" s="4" t="str">
        <f>IFERROR(VLOOKUP(E2856,ActiveConsumptiveDiversions!$C$4:$G$3002,5,0),"")</f>
        <v/>
      </c>
      <c r="G2856" s="33" t="str">
        <f>IFERROR(VLOOKUP(E2856,ActiveConsumptiveDiversions!$A$4:$G$3003,7,0),"")</f>
        <v/>
      </c>
    </row>
    <row r="2857" spans="5:7" x14ac:dyDescent="0.25">
      <c r="E2857" s="4">
        <v>2845</v>
      </c>
      <c r="F2857" s="4" t="str">
        <f>IFERROR(VLOOKUP(E2857,ActiveConsumptiveDiversions!$C$4:$G$3002,5,0),"")</f>
        <v/>
      </c>
      <c r="G2857" s="33" t="str">
        <f>IFERROR(VLOOKUP(E2857,ActiveConsumptiveDiversions!$A$4:$G$3003,7,0),"")</f>
        <v/>
      </c>
    </row>
    <row r="2858" spans="5:7" x14ac:dyDescent="0.25">
      <c r="E2858" s="4">
        <v>2846</v>
      </c>
      <c r="F2858" s="4" t="str">
        <f>IFERROR(VLOOKUP(E2858,ActiveConsumptiveDiversions!$C$4:$G$3002,5,0),"")</f>
        <v/>
      </c>
      <c r="G2858" s="33" t="str">
        <f>IFERROR(VLOOKUP(E2858,ActiveConsumptiveDiversions!$A$4:$G$3003,7,0),"")</f>
        <v/>
      </c>
    </row>
    <row r="2859" spans="5:7" x14ac:dyDescent="0.25">
      <c r="E2859" s="4">
        <v>2847</v>
      </c>
      <c r="F2859" s="4" t="str">
        <f>IFERROR(VLOOKUP(E2859,ActiveConsumptiveDiversions!$C$4:$G$3002,5,0),"")</f>
        <v/>
      </c>
      <c r="G2859" s="33" t="str">
        <f>IFERROR(VLOOKUP(E2859,ActiveConsumptiveDiversions!$A$4:$G$3003,7,0),"")</f>
        <v/>
      </c>
    </row>
    <row r="2860" spans="5:7" x14ac:dyDescent="0.25">
      <c r="E2860" s="4">
        <v>2848</v>
      </c>
      <c r="F2860" s="4" t="str">
        <f>IFERROR(VLOOKUP(E2860,ActiveConsumptiveDiversions!$C$4:$G$3002,5,0),"")</f>
        <v/>
      </c>
      <c r="G2860" s="33" t="str">
        <f>IFERROR(VLOOKUP(E2860,ActiveConsumptiveDiversions!$A$4:$G$3003,7,0),"")</f>
        <v/>
      </c>
    </row>
    <row r="2861" spans="5:7" x14ac:dyDescent="0.25">
      <c r="E2861" s="4">
        <v>2849</v>
      </c>
      <c r="F2861" s="4" t="str">
        <f>IFERROR(VLOOKUP(E2861,ActiveConsumptiveDiversions!$C$4:$G$3002,5,0),"")</f>
        <v/>
      </c>
      <c r="G2861" s="33" t="str">
        <f>IFERROR(VLOOKUP(E2861,ActiveConsumptiveDiversions!$A$4:$G$3003,7,0),"")</f>
        <v/>
      </c>
    </row>
    <row r="2862" spans="5:7" x14ac:dyDescent="0.25">
      <c r="E2862" s="4">
        <v>2850</v>
      </c>
      <c r="F2862" s="4" t="str">
        <f>IFERROR(VLOOKUP(E2862,ActiveConsumptiveDiversions!$C$4:$G$3002,5,0),"")</f>
        <v/>
      </c>
      <c r="G2862" s="33" t="str">
        <f>IFERROR(VLOOKUP(E2862,ActiveConsumptiveDiversions!$A$4:$G$3003,7,0),"")</f>
        <v/>
      </c>
    </row>
    <row r="2863" spans="5:7" x14ac:dyDescent="0.25">
      <c r="E2863" s="4">
        <v>2851</v>
      </c>
      <c r="F2863" s="4" t="str">
        <f>IFERROR(VLOOKUP(E2863,ActiveConsumptiveDiversions!$C$4:$G$3002,5,0),"")</f>
        <v/>
      </c>
      <c r="G2863" s="33" t="str">
        <f>IFERROR(VLOOKUP(E2863,ActiveConsumptiveDiversions!$A$4:$G$3003,7,0),"")</f>
        <v/>
      </c>
    </row>
    <row r="2864" spans="5:7" x14ac:dyDescent="0.25">
      <c r="E2864" s="4">
        <v>2852</v>
      </c>
      <c r="F2864" s="4" t="str">
        <f>IFERROR(VLOOKUP(E2864,ActiveConsumptiveDiversions!$C$4:$G$3002,5,0),"")</f>
        <v/>
      </c>
      <c r="G2864" s="33" t="str">
        <f>IFERROR(VLOOKUP(E2864,ActiveConsumptiveDiversions!$A$4:$G$3003,7,0),"")</f>
        <v/>
      </c>
    </row>
    <row r="2865" spans="5:7" x14ac:dyDescent="0.25">
      <c r="E2865" s="4">
        <v>2853</v>
      </c>
      <c r="F2865" s="4" t="str">
        <f>IFERROR(VLOOKUP(E2865,ActiveConsumptiveDiversions!$C$4:$G$3002,5,0),"")</f>
        <v/>
      </c>
      <c r="G2865" s="33" t="str">
        <f>IFERROR(VLOOKUP(E2865,ActiveConsumptiveDiversions!$A$4:$G$3003,7,0),"")</f>
        <v/>
      </c>
    </row>
    <row r="2866" spans="5:7" x14ac:dyDescent="0.25">
      <c r="E2866" s="4">
        <v>2854</v>
      </c>
      <c r="F2866" s="4" t="str">
        <f>IFERROR(VLOOKUP(E2866,ActiveConsumptiveDiversions!$C$4:$G$3002,5,0),"")</f>
        <v/>
      </c>
      <c r="G2866" s="33" t="str">
        <f>IFERROR(VLOOKUP(E2866,ActiveConsumptiveDiversions!$A$4:$G$3003,7,0),"")</f>
        <v/>
      </c>
    </row>
    <row r="2867" spans="5:7" x14ac:dyDescent="0.25">
      <c r="E2867" s="4">
        <v>2855</v>
      </c>
      <c r="F2867" s="4" t="str">
        <f>IFERROR(VLOOKUP(E2867,ActiveConsumptiveDiversions!$C$4:$G$3002,5,0),"")</f>
        <v/>
      </c>
      <c r="G2867" s="33" t="str">
        <f>IFERROR(VLOOKUP(E2867,ActiveConsumptiveDiversions!$A$4:$G$3003,7,0),"")</f>
        <v/>
      </c>
    </row>
    <row r="2868" spans="5:7" x14ac:dyDescent="0.25">
      <c r="E2868" s="4">
        <v>2856</v>
      </c>
      <c r="F2868" s="4" t="str">
        <f>IFERROR(VLOOKUP(E2868,ActiveConsumptiveDiversions!$C$4:$G$3002,5,0),"")</f>
        <v/>
      </c>
      <c r="G2868" s="33" t="str">
        <f>IFERROR(VLOOKUP(E2868,ActiveConsumptiveDiversions!$A$4:$G$3003,7,0),"")</f>
        <v/>
      </c>
    </row>
    <row r="2869" spans="5:7" x14ac:dyDescent="0.25">
      <c r="E2869" s="4">
        <v>2857</v>
      </c>
      <c r="F2869" s="4" t="str">
        <f>IFERROR(VLOOKUP(E2869,ActiveConsumptiveDiversions!$C$4:$G$3002,5,0),"")</f>
        <v/>
      </c>
      <c r="G2869" s="33" t="str">
        <f>IFERROR(VLOOKUP(E2869,ActiveConsumptiveDiversions!$A$4:$G$3003,7,0),"")</f>
        <v/>
      </c>
    </row>
    <row r="2870" spans="5:7" x14ac:dyDescent="0.25">
      <c r="E2870" s="4">
        <v>2858</v>
      </c>
      <c r="F2870" s="4" t="str">
        <f>IFERROR(VLOOKUP(E2870,ActiveConsumptiveDiversions!$C$4:$G$3002,5,0),"")</f>
        <v/>
      </c>
      <c r="G2870" s="33" t="str">
        <f>IFERROR(VLOOKUP(E2870,ActiveConsumptiveDiversions!$A$4:$G$3003,7,0),"")</f>
        <v/>
      </c>
    </row>
    <row r="2871" spans="5:7" x14ac:dyDescent="0.25">
      <c r="E2871" s="4">
        <v>2859</v>
      </c>
      <c r="F2871" s="4" t="str">
        <f>IFERROR(VLOOKUP(E2871,ActiveConsumptiveDiversions!$C$4:$G$3002,5,0),"")</f>
        <v/>
      </c>
      <c r="G2871" s="33" t="str">
        <f>IFERROR(VLOOKUP(E2871,ActiveConsumptiveDiversions!$A$4:$G$3003,7,0),"")</f>
        <v/>
      </c>
    </row>
    <row r="2872" spans="5:7" x14ac:dyDescent="0.25">
      <c r="E2872" s="4">
        <v>2860</v>
      </c>
      <c r="F2872" s="4" t="str">
        <f>IFERROR(VLOOKUP(E2872,ActiveConsumptiveDiversions!$C$4:$G$3002,5,0),"")</f>
        <v/>
      </c>
      <c r="G2872" s="33" t="str">
        <f>IFERROR(VLOOKUP(E2872,ActiveConsumptiveDiversions!$A$4:$G$3003,7,0),"")</f>
        <v/>
      </c>
    </row>
    <row r="2873" spans="5:7" x14ac:dyDescent="0.25">
      <c r="E2873" s="4">
        <v>2861</v>
      </c>
      <c r="F2873" s="4" t="str">
        <f>IFERROR(VLOOKUP(E2873,ActiveConsumptiveDiversions!$C$4:$G$3002,5,0),"")</f>
        <v/>
      </c>
      <c r="G2873" s="33" t="str">
        <f>IFERROR(VLOOKUP(E2873,ActiveConsumptiveDiversions!$A$4:$G$3003,7,0),"")</f>
        <v/>
      </c>
    </row>
    <row r="2874" spans="5:7" x14ac:dyDescent="0.25">
      <c r="E2874" s="4">
        <v>2862</v>
      </c>
      <c r="F2874" s="4" t="str">
        <f>IFERROR(VLOOKUP(E2874,ActiveConsumptiveDiversions!$C$4:$G$3002,5,0),"")</f>
        <v/>
      </c>
      <c r="G2874" s="33" t="str">
        <f>IFERROR(VLOOKUP(E2874,ActiveConsumptiveDiversions!$A$4:$G$3003,7,0),"")</f>
        <v/>
      </c>
    </row>
    <row r="2875" spans="5:7" x14ac:dyDescent="0.25">
      <c r="E2875" s="4">
        <v>2863</v>
      </c>
      <c r="F2875" s="4" t="str">
        <f>IFERROR(VLOOKUP(E2875,ActiveConsumptiveDiversions!$C$4:$G$3002,5,0),"")</f>
        <v/>
      </c>
      <c r="G2875" s="33" t="str">
        <f>IFERROR(VLOOKUP(E2875,ActiveConsumptiveDiversions!$A$4:$G$3003,7,0),"")</f>
        <v/>
      </c>
    </row>
    <row r="2876" spans="5:7" x14ac:dyDescent="0.25">
      <c r="E2876" s="4">
        <v>2864</v>
      </c>
      <c r="F2876" s="4" t="str">
        <f>IFERROR(VLOOKUP(E2876,ActiveConsumptiveDiversions!$C$4:$G$3002,5,0),"")</f>
        <v/>
      </c>
      <c r="G2876" s="33" t="str">
        <f>IFERROR(VLOOKUP(E2876,ActiveConsumptiveDiversions!$A$4:$G$3003,7,0),"")</f>
        <v/>
      </c>
    </row>
    <row r="2877" spans="5:7" x14ac:dyDescent="0.25">
      <c r="E2877" s="4">
        <v>2865</v>
      </c>
      <c r="F2877" s="4" t="str">
        <f>IFERROR(VLOOKUP(E2877,ActiveConsumptiveDiversions!$C$4:$G$3002,5,0),"")</f>
        <v/>
      </c>
      <c r="G2877" s="33" t="str">
        <f>IFERROR(VLOOKUP(E2877,ActiveConsumptiveDiversions!$A$4:$G$3003,7,0),"")</f>
        <v/>
      </c>
    </row>
    <row r="2878" spans="5:7" x14ac:dyDescent="0.25">
      <c r="E2878" s="4">
        <v>2866</v>
      </c>
      <c r="F2878" s="4" t="str">
        <f>IFERROR(VLOOKUP(E2878,ActiveConsumptiveDiversions!$C$4:$G$3002,5,0),"")</f>
        <v/>
      </c>
      <c r="G2878" s="33" t="str">
        <f>IFERROR(VLOOKUP(E2878,ActiveConsumptiveDiversions!$A$4:$G$3003,7,0),"")</f>
        <v/>
      </c>
    </row>
    <row r="2879" spans="5:7" x14ac:dyDescent="0.25">
      <c r="E2879" s="4">
        <v>2867</v>
      </c>
      <c r="F2879" s="4" t="str">
        <f>IFERROR(VLOOKUP(E2879,ActiveConsumptiveDiversions!$C$4:$G$3002,5,0),"")</f>
        <v/>
      </c>
      <c r="G2879" s="33" t="str">
        <f>IFERROR(VLOOKUP(E2879,ActiveConsumptiveDiversions!$A$4:$G$3003,7,0),"")</f>
        <v/>
      </c>
    </row>
    <row r="2880" spans="5:7" x14ac:dyDescent="0.25">
      <c r="E2880" s="4">
        <v>2868</v>
      </c>
      <c r="F2880" s="4" t="str">
        <f>IFERROR(VLOOKUP(E2880,ActiveConsumptiveDiversions!$C$4:$G$3002,5,0),"")</f>
        <v/>
      </c>
      <c r="G2880" s="33" t="str">
        <f>IFERROR(VLOOKUP(E2880,ActiveConsumptiveDiversions!$A$4:$G$3003,7,0),"")</f>
        <v/>
      </c>
    </row>
    <row r="2881" spans="5:7" x14ac:dyDescent="0.25">
      <c r="E2881" s="4">
        <v>2869</v>
      </c>
      <c r="F2881" s="4" t="str">
        <f>IFERROR(VLOOKUP(E2881,ActiveConsumptiveDiversions!$C$4:$G$3002,5,0),"")</f>
        <v/>
      </c>
      <c r="G2881" s="33" t="str">
        <f>IFERROR(VLOOKUP(E2881,ActiveConsumptiveDiversions!$A$4:$G$3003,7,0),"")</f>
        <v/>
      </c>
    </row>
    <row r="2882" spans="5:7" x14ac:dyDescent="0.25">
      <c r="E2882" s="4">
        <v>2870</v>
      </c>
      <c r="F2882" s="4" t="str">
        <f>IFERROR(VLOOKUP(E2882,ActiveConsumptiveDiversions!$C$4:$G$3002,5,0),"")</f>
        <v/>
      </c>
      <c r="G2882" s="33" t="str">
        <f>IFERROR(VLOOKUP(E2882,ActiveConsumptiveDiversions!$A$4:$G$3003,7,0),"")</f>
        <v/>
      </c>
    </row>
    <row r="2883" spans="5:7" x14ac:dyDescent="0.25">
      <c r="E2883" s="4">
        <v>2871</v>
      </c>
      <c r="F2883" s="4" t="str">
        <f>IFERROR(VLOOKUP(E2883,ActiveConsumptiveDiversions!$C$4:$G$3002,5,0),"")</f>
        <v/>
      </c>
      <c r="G2883" s="33" t="str">
        <f>IFERROR(VLOOKUP(E2883,ActiveConsumptiveDiversions!$A$4:$G$3003,7,0),"")</f>
        <v/>
      </c>
    </row>
    <row r="2884" spans="5:7" x14ac:dyDescent="0.25">
      <c r="E2884" s="4">
        <v>2872</v>
      </c>
      <c r="F2884" s="4" t="str">
        <f>IFERROR(VLOOKUP(E2884,ActiveConsumptiveDiversions!$C$4:$G$3002,5,0),"")</f>
        <v/>
      </c>
      <c r="G2884" s="33" t="str">
        <f>IFERROR(VLOOKUP(E2884,ActiveConsumptiveDiversions!$A$4:$G$3003,7,0),"")</f>
        <v/>
      </c>
    </row>
    <row r="2885" spans="5:7" x14ac:dyDescent="0.25">
      <c r="E2885" s="4">
        <v>2873</v>
      </c>
      <c r="F2885" s="4" t="str">
        <f>IFERROR(VLOOKUP(E2885,ActiveConsumptiveDiversions!$C$4:$G$3002,5,0),"")</f>
        <v/>
      </c>
      <c r="G2885" s="33" t="str">
        <f>IFERROR(VLOOKUP(E2885,ActiveConsumptiveDiversions!$A$4:$G$3003,7,0),"")</f>
        <v/>
      </c>
    </row>
    <row r="2886" spans="5:7" x14ac:dyDescent="0.25">
      <c r="E2886" s="4">
        <v>2874</v>
      </c>
      <c r="F2886" s="4" t="str">
        <f>IFERROR(VLOOKUP(E2886,ActiveConsumptiveDiversions!$C$4:$G$3002,5,0),"")</f>
        <v/>
      </c>
      <c r="G2886" s="33" t="str">
        <f>IFERROR(VLOOKUP(E2886,ActiveConsumptiveDiversions!$A$4:$G$3003,7,0),"")</f>
        <v/>
      </c>
    </row>
    <row r="2887" spans="5:7" x14ac:dyDescent="0.25">
      <c r="E2887" s="4">
        <v>2875</v>
      </c>
      <c r="F2887" s="4" t="str">
        <f>IFERROR(VLOOKUP(E2887,ActiveConsumptiveDiversions!$C$4:$G$3002,5,0),"")</f>
        <v/>
      </c>
      <c r="G2887" s="33" t="str">
        <f>IFERROR(VLOOKUP(E2887,ActiveConsumptiveDiversions!$A$4:$G$3003,7,0),"")</f>
        <v/>
      </c>
    </row>
    <row r="2888" spans="5:7" x14ac:dyDescent="0.25">
      <c r="E2888" s="4">
        <v>2876</v>
      </c>
      <c r="F2888" s="4" t="str">
        <f>IFERROR(VLOOKUP(E2888,ActiveConsumptiveDiversions!$C$4:$G$3002,5,0),"")</f>
        <v/>
      </c>
      <c r="G2888" s="33" t="str">
        <f>IFERROR(VLOOKUP(E2888,ActiveConsumptiveDiversions!$A$4:$G$3003,7,0),"")</f>
        <v/>
      </c>
    </row>
    <row r="2889" spans="5:7" x14ac:dyDescent="0.25">
      <c r="E2889" s="4">
        <v>2877</v>
      </c>
      <c r="F2889" s="4" t="str">
        <f>IFERROR(VLOOKUP(E2889,ActiveConsumptiveDiversions!$C$4:$G$3002,5,0),"")</f>
        <v/>
      </c>
      <c r="G2889" s="33" t="str">
        <f>IFERROR(VLOOKUP(E2889,ActiveConsumptiveDiversions!$A$4:$G$3003,7,0),"")</f>
        <v/>
      </c>
    </row>
    <row r="2890" spans="5:7" x14ac:dyDescent="0.25">
      <c r="E2890" s="4">
        <v>2878</v>
      </c>
      <c r="F2890" s="4" t="str">
        <f>IFERROR(VLOOKUP(E2890,ActiveConsumptiveDiversions!$C$4:$G$3002,5,0),"")</f>
        <v/>
      </c>
      <c r="G2890" s="33" t="str">
        <f>IFERROR(VLOOKUP(E2890,ActiveConsumptiveDiversions!$A$4:$G$3003,7,0),"")</f>
        <v/>
      </c>
    </row>
    <row r="2891" spans="5:7" x14ac:dyDescent="0.25">
      <c r="E2891" s="4">
        <v>2879</v>
      </c>
      <c r="F2891" s="4" t="str">
        <f>IFERROR(VLOOKUP(E2891,ActiveConsumptiveDiversions!$C$4:$G$3002,5,0),"")</f>
        <v/>
      </c>
      <c r="G2891" s="33" t="str">
        <f>IFERROR(VLOOKUP(E2891,ActiveConsumptiveDiversions!$A$4:$G$3003,7,0),"")</f>
        <v/>
      </c>
    </row>
    <row r="2892" spans="5:7" x14ac:dyDescent="0.25">
      <c r="E2892" s="4">
        <v>2880</v>
      </c>
      <c r="F2892" s="4" t="str">
        <f>IFERROR(VLOOKUP(E2892,ActiveConsumptiveDiversions!$C$4:$G$3002,5,0),"")</f>
        <v/>
      </c>
      <c r="G2892" s="33" t="str">
        <f>IFERROR(VLOOKUP(E2892,ActiveConsumptiveDiversions!$A$4:$G$3003,7,0),"")</f>
        <v/>
      </c>
    </row>
    <row r="2893" spans="5:7" x14ac:dyDescent="0.25">
      <c r="E2893" s="4">
        <v>2881</v>
      </c>
      <c r="F2893" s="4" t="str">
        <f>IFERROR(VLOOKUP(E2893,ActiveConsumptiveDiversions!$C$4:$G$3002,5,0),"")</f>
        <v/>
      </c>
      <c r="G2893" s="33" t="str">
        <f>IFERROR(VLOOKUP(E2893,ActiveConsumptiveDiversions!$A$4:$G$3003,7,0),"")</f>
        <v/>
      </c>
    </row>
    <row r="2894" spans="5:7" x14ac:dyDescent="0.25">
      <c r="E2894" s="4">
        <v>2882</v>
      </c>
      <c r="F2894" s="4" t="str">
        <f>IFERROR(VLOOKUP(E2894,ActiveConsumptiveDiversions!$C$4:$G$3002,5,0),"")</f>
        <v/>
      </c>
      <c r="G2894" s="33" t="str">
        <f>IFERROR(VLOOKUP(E2894,ActiveConsumptiveDiversions!$A$4:$G$3003,7,0),"")</f>
        <v/>
      </c>
    </row>
    <row r="2895" spans="5:7" x14ac:dyDescent="0.25">
      <c r="E2895" s="4">
        <v>2883</v>
      </c>
      <c r="F2895" s="4" t="str">
        <f>IFERROR(VLOOKUP(E2895,ActiveConsumptiveDiversions!$C$4:$G$3002,5,0),"")</f>
        <v/>
      </c>
      <c r="G2895" s="33" t="str">
        <f>IFERROR(VLOOKUP(E2895,ActiveConsumptiveDiversions!$A$4:$G$3003,7,0),"")</f>
        <v/>
      </c>
    </row>
    <row r="2896" spans="5:7" x14ac:dyDescent="0.25">
      <c r="E2896" s="4">
        <v>2884</v>
      </c>
      <c r="F2896" s="4" t="str">
        <f>IFERROR(VLOOKUP(E2896,ActiveConsumptiveDiversions!$C$4:$G$3002,5,0),"")</f>
        <v/>
      </c>
      <c r="G2896" s="33" t="str">
        <f>IFERROR(VLOOKUP(E2896,ActiveConsumptiveDiversions!$A$4:$G$3003,7,0),"")</f>
        <v/>
      </c>
    </row>
    <row r="2897" spans="5:7" x14ac:dyDescent="0.25">
      <c r="E2897" s="4">
        <v>2885</v>
      </c>
      <c r="F2897" s="4" t="str">
        <f>IFERROR(VLOOKUP(E2897,ActiveConsumptiveDiversions!$C$4:$G$3002,5,0),"")</f>
        <v/>
      </c>
      <c r="G2897" s="33" t="str">
        <f>IFERROR(VLOOKUP(E2897,ActiveConsumptiveDiversions!$A$4:$G$3003,7,0),"")</f>
        <v/>
      </c>
    </row>
    <row r="2898" spans="5:7" x14ac:dyDescent="0.25">
      <c r="E2898" s="4">
        <v>2886</v>
      </c>
      <c r="F2898" s="4" t="str">
        <f>IFERROR(VLOOKUP(E2898,ActiveConsumptiveDiversions!$C$4:$G$3002,5,0),"")</f>
        <v/>
      </c>
      <c r="G2898" s="33" t="str">
        <f>IFERROR(VLOOKUP(E2898,ActiveConsumptiveDiversions!$A$4:$G$3003,7,0),"")</f>
        <v/>
      </c>
    </row>
    <row r="2899" spans="5:7" x14ac:dyDescent="0.25">
      <c r="E2899" s="4">
        <v>2887</v>
      </c>
      <c r="F2899" s="4" t="str">
        <f>IFERROR(VLOOKUP(E2899,ActiveConsumptiveDiversions!$C$4:$G$3002,5,0),"")</f>
        <v/>
      </c>
      <c r="G2899" s="33" t="str">
        <f>IFERROR(VLOOKUP(E2899,ActiveConsumptiveDiversions!$A$4:$G$3003,7,0),"")</f>
        <v/>
      </c>
    </row>
    <row r="2900" spans="5:7" x14ac:dyDescent="0.25">
      <c r="E2900" s="4">
        <v>2888</v>
      </c>
      <c r="F2900" s="4" t="str">
        <f>IFERROR(VLOOKUP(E2900,ActiveConsumptiveDiversions!$C$4:$G$3002,5,0),"")</f>
        <v/>
      </c>
      <c r="G2900" s="33" t="str">
        <f>IFERROR(VLOOKUP(E2900,ActiveConsumptiveDiversions!$A$4:$G$3003,7,0),"")</f>
        <v/>
      </c>
    </row>
    <row r="2901" spans="5:7" x14ac:dyDescent="0.25">
      <c r="E2901" s="4">
        <v>2889</v>
      </c>
      <c r="F2901" s="4" t="str">
        <f>IFERROR(VLOOKUP(E2901,ActiveConsumptiveDiversions!$C$4:$G$3002,5,0),"")</f>
        <v/>
      </c>
      <c r="G2901" s="33" t="str">
        <f>IFERROR(VLOOKUP(E2901,ActiveConsumptiveDiversions!$A$4:$G$3003,7,0),"")</f>
        <v/>
      </c>
    </row>
    <row r="2902" spans="5:7" x14ac:dyDescent="0.25">
      <c r="E2902" s="4">
        <v>2890</v>
      </c>
      <c r="F2902" s="4" t="str">
        <f>IFERROR(VLOOKUP(E2902,ActiveConsumptiveDiversions!$C$4:$G$3002,5,0),"")</f>
        <v/>
      </c>
      <c r="G2902" s="33" t="str">
        <f>IFERROR(VLOOKUP(E2902,ActiveConsumptiveDiversions!$A$4:$G$3003,7,0),"")</f>
        <v/>
      </c>
    </row>
    <row r="2903" spans="5:7" x14ac:dyDescent="0.25">
      <c r="E2903" s="4">
        <v>2891</v>
      </c>
      <c r="F2903" s="4" t="str">
        <f>IFERROR(VLOOKUP(E2903,ActiveConsumptiveDiversions!$C$4:$G$3002,5,0),"")</f>
        <v/>
      </c>
      <c r="G2903" s="33" t="str">
        <f>IFERROR(VLOOKUP(E2903,ActiveConsumptiveDiversions!$A$4:$G$3003,7,0),"")</f>
        <v/>
      </c>
    </row>
    <row r="2904" spans="5:7" x14ac:dyDescent="0.25">
      <c r="E2904" s="4">
        <v>2892</v>
      </c>
      <c r="F2904" s="4" t="str">
        <f>IFERROR(VLOOKUP(E2904,ActiveConsumptiveDiversions!$C$4:$G$3002,5,0),"")</f>
        <v/>
      </c>
      <c r="G2904" s="33" t="str">
        <f>IFERROR(VLOOKUP(E2904,ActiveConsumptiveDiversions!$A$4:$G$3003,7,0),"")</f>
        <v/>
      </c>
    </row>
    <row r="2905" spans="5:7" x14ac:dyDescent="0.25">
      <c r="E2905" s="4">
        <v>2893</v>
      </c>
      <c r="F2905" s="4" t="str">
        <f>IFERROR(VLOOKUP(E2905,ActiveConsumptiveDiversions!$C$4:$G$3002,5,0),"")</f>
        <v/>
      </c>
      <c r="G2905" s="33" t="str">
        <f>IFERROR(VLOOKUP(E2905,ActiveConsumptiveDiversions!$A$4:$G$3003,7,0),"")</f>
        <v/>
      </c>
    </row>
    <row r="2906" spans="5:7" x14ac:dyDescent="0.25">
      <c r="E2906" s="4">
        <v>2894</v>
      </c>
      <c r="F2906" s="4" t="str">
        <f>IFERROR(VLOOKUP(E2906,ActiveConsumptiveDiversions!$C$4:$G$3002,5,0),"")</f>
        <v/>
      </c>
      <c r="G2906" s="33" t="str">
        <f>IFERROR(VLOOKUP(E2906,ActiveConsumptiveDiversions!$A$4:$G$3003,7,0),"")</f>
        <v/>
      </c>
    </row>
    <row r="2907" spans="5:7" x14ac:dyDescent="0.25">
      <c r="E2907" s="4">
        <v>2895</v>
      </c>
      <c r="F2907" s="4" t="str">
        <f>IFERROR(VLOOKUP(E2907,ActiveConsumptiveDiversions!$C$4:$G$3002,5,0),"")</f>
        <v/>
      </c>
      <c r="G2907" s="33" t="str">
        <f>IFERROR(VLOOKUP(E2907,ActiveConsumptiveDiversions!$A$4:$G$3003,7,0),"")</f>
        <v/>
      </c>
    </row>
    <row r="2908" spans="5:7" x14ac:dyDescent="0.25">
      <c r="E2908" s="4">
        <v>2896</v>
      </c>
      <c r="F2908" s="4" t="str">
        <f>IFERROR(VLOOKUP(E2908,ActiveConsumptiveDiversions!$C$4:$G$3002,5,0),"")</f>
        <v/>
      </c>
      <c r="G2908" s="33" t="str">
        <f>IFERROR(VLOOKUP(E2908,ActiveConsumptiveDiversions!$A$4:$G$3003,7,0),"")</f>
        <v/>
      </c>
    </row>
    <row r="2909" spans="5:7" x14ac:dyDescent="0.25">
      <c r="E2909" s="4">
        <v>2897</v>
      </c>
      <c r="F2909" s="4" t="str">
        <f>IFERROR(VLOOKUP(E2909,ActiveConsumptiveDiversions!$C$4:$G$3002,5,0),"")</f>
        <v/>
      </c>
      <c r="G2909" s="33" t="str">
        <f>IFERROR(VLOOKUP(E2909,ActiveConsumptiveDiversions!$A$4:$G$3003,7,0),"")</f>
        <v/>
      </c>
    </row>
    <row r="2910" spans="5:7" x14ac:dyDescent="0.25">
      <c r="E2910" s="4">
        <v>2898</v>
      </c>
      <c r="F2910" s="4" t="str">
        <f>IFERROR(VLOOKUP(E2910,ActiveConsumptiveDiversions!$C$4:$G$3002,5,0),"")</f>
        <v/>
      </c>
      <c r="G2910" s="33" t="str">
        <f>IFERROR(VLOOKUP(E2910,ActiveConsumptiveDiversions!$A$4:$G$3003,7,0),"")</f>
        <v/>
      </c>
    </row>
    <row r="2911" spans="5:7" x14ac:dyDescent="0.25">
      <c r="E2911" s="4">
        <v>2899</v>
      </c>
      <c r="F2911" s="4" t="str">
        <f>IFERROR(VLOOKUP(E2911,ActiveConsumptiveDiversions!$C$4:$G$3002,5,0),"")</f>
        <v/>
      </c>
      <c r="G2911" s="33" t="str">
        <f>IFERROR(VLOOKUP(E2911,ActiveConsumptiveDiversions!$A$4:$G$3003,7,0),"")</f>
        <v/>
      </c>
    </row>
    <row r="2912" spans="5:7" x14ac:dyDescent="0.25">
      <c r="E2912" s="4">
        <v>2900</v>
      </c>
      <c r="F2912" s="4" t="str">
        <f>IFERROR(VLOOKUP(E2912,ActiveConsumptiveDiversions!$C$4:$G$3002,5,0),"")</f>
        <v/>
      </c>
      <c r="G2912" s="33" t="str">
        <f>IFERROR(VLOOKUP(E2912,ActiveConsumptiveDiversions!$A$4:$G$3003,7,0),"")</f>
        <v/>
      </c>
    </row>
    <row r="2913" spans="5:7" x14ac:dyDescent="0.25">
      <c r="E2913" s="4">
        <v>2901</v>
      </c>
      <c r="F2913" s="4" t="str">
        <f>IFERROR(VLOOKUP(E2913,ActiveConsumptiveDiversions!$C$4:$G$3002,5,0),"")</f>
        <v/>
      </c>
      <c r="G2913" s="33" t="str">
        <f>IFERROR(VLOOKUP(E2913,ActiveConsumptiveDiversions!$A$4:$G$3003,7,0),"")</f>
        <v/>
      </c>
    </row>
    <row r="2914" spans="5:7" x14ac:dyDescent="0.25">
      <c r="E2914" s="4">
        <v>2902</v>
      </c>
      <c r="F2914" s="4" t="str">
        <f>IFERROR(VLOOKUP(E2914,ActiveConsumptiveDiversions!$C$4:$G$3002,5,0),"")</f>
        <v/>
      </c>
      <c r="G2914" s="33" t="str">
        <f>IFERROR(VLOOKUP(E2914,ActiveConsumptiveDiversions!$A$4:$G$3003,7,0),"")</f>
        <v/>
      </c>
    </row>
    <row r="2915" spans="5:7" x14ac:dyDescent="0.25">
      <c r="E2915" s="4">
        <v>2903</v>
      </c>
      <c r="F2915" s="4" t="str">
        <f>IFERROR(VLOOKUP(E2915,ActiveConsumptiveDiversions!$C$4:$G$3002,5,0),"")</f>
        <v/>
      </c>
      <c r="G2915" s="33" t="str">
        <f>IFERROR(VLOOKUP(E2915,ActiveConsumptiveDiversions!$A$4:$G$3003,7,0),"")</f>
        <v/>
      </c>
    </row>
    <row r="2916" spans="5:7" x14ac:dyDescent="0.25">
      <c r="E2916" s="4">
        <v>2904</v>
      </c>
      <c r="F2916" s="4" t="str">
        <f>IFERROR(VLOOKUP(E2916,ActiveConsumptiveDiversions!$C$4:$G$3002,5,0),"")</f>
        <v/>
      </c>
      <c r="G2916" s="33" t="str">
        <f>IFERROR(VLOOKUP(E2916,ActiveConsumptiveDiversions!$A$4:$G$3003,7,0),"")</f>
        <v/>
      </c>
    </row>
    <row r="2917" spans="5:7" x14ac:dyDescent="0.25">
      <c r="E2917" s="4">
        <v>2905</v>
      </c>
      <c r="F2917" s="4" t="str">
        <f>IFERROR(VLOOKUP(E2917,ActiveConsumptiveDiversions!$C$4:$G$3002,5,0),"")</f>
        <v/>
      </c>
      <c r="G2917" s="33" t="str">
        <f>IFERROR(VLOOKUP(E2917,ActiveConsumptiveDiversions!$A$4:$G$3003,7,0),"")</f>
        <v/>
      </c>
    </row>
    <row r="2918" spans="5:7" x14ac:dyDescent="0.25">
      <c r="E2918" s="4">
        <v>2906</v>
      </c>
      <c r="F2918" s="4" t="str">
        <f>IFERROR(VLOOKUP(E2918,ActiveConsumptiveDiversions!$C$4:$G$3002,5,0),"")</f>
        <v/>
      </c>
      <c r="G2918" s="33" t="str">
        <f>IFERROR(VLOOKUP(E2918,ActiveConsumptiveDiversions!$A$4:$G$3003,7,0),"")</f>
        <v/>
      </c>
    </row>
    <row r="2919" spans="5:7" x14ac:dyDescent="0.25">
      <c r="E2919" s="4">
        <v>2907</v>
      </c>
      <c r="F2919" s="4" t="str">
        <f>IFERROR(VLOOKUP(E2919,ActiveConsumptiveDiversions!$C$4:$G$3002,5,0),"")</f>
        <v/>
      </c>
      <c r="G2919" s="33" t="str">
        <f>IFERROR(VLOOKUP(E2919,ActiveConsumptiveDiversions!$A$4:$G$3003,7,0),"")</f>
        <v/>
      </c>
    </row>
    <row r="2920" spans="5:7" x14ac:dyDescent="0.25">
      <c r="E2920" s="4">
        <v>2908</v>
      </c>
      <c r="F2920" s="4" t="str">
        <f>IFERROR(VLOOKUP(E2920,ActiveConsumptiveDiversions!$C$4:$G$3002,5,0),"")</f>
        <v/>
      </c>
      <c r="G2920" s="33" t="str">
        <f>IFERROR(VLOOKUP(E2920,ActiveConsumptiveDiversions!$A$4:$G$3003,7,0),"")</f>
        <v/>
      </c>
    </row>
    <row r="2921" spans="5:7" x14ac:dyDescent="0.25">
      <c r="E2921" s="4">
        <v>2909</v>
      </c>
      <c r="F2921" s="4" t="str">
        <f>IFERROR(VLOOKUP(E2921,ActiveConsumptiveDiversions!$C$4:$G$3002,5,0),"")</f>
        <v/>
      </c>
      <c r="G2921" s="33" t="str">
        <f>IFERROR(VLOOKUP(E2921,ActiveConsumptiveDiversions!$A$4:$G$3003,7,0),"")</f>
        <v/>
      </c>
    </row>
    <row r="2922" spans="5:7" x14ac:dyDescent="0.25">
      <c r="E2922" s="4">
        <v>2910</v>
      </c>
      <c r="F2922" s="4" t="str">
        <f>IFERROR(VLOOKUP(E2922,ActiveConsumptiveDiversions!$C$4:$G$3002,5,0),"")</f>
        <v/>
      </c>
      <c r="G2922" s="33" t="str">
        <f>IFERROR(VLOOKUP(E2922,ActiveConsumptiveDiversions!$A$4:$G$3003,7,0),"")</f>
        <v/>
      </c>
    </row>
    <row r="2923" spans="5:7" x14ac:dyDescent="0.25">
      <c r="E2923" s="4">
        <v>2911</v>
      </c>
      <c r="F2923" s="4" t="str">
        <f>IFERROR(VLOOKUP(E2923,ActiveConsumptiveDiversions!$C$4:$G$3002,5,0),"")</f>
        <v/>
      </c>
      <c r="G2923" s="33" t="str">
        <f>IFERROR(VLOOKUP(E2923,ActiveConsumptiveDiversions!$A$4:$G$3003,7,0),"")</f>
        <v/>
      </c>
    </row>
    <row r="2924" spans="5:7" x14ac:dyDescent="0.25">
      <c r="E2924" s="4">
        <v>2912</v>
      </c>
      <c r="F2924" s="4" t="str">
        <f>IFERROR(VLOOKUP(E2924,ActiveConsumptiveDiversions!$C$4:$G$3002,5,0),"")</f>
        <v/>
      </c>
      <c r="G2924" s="33" t="str">
        <f>IFERROR(VLOOKUP(E2924,ActiveConsumptiveDiversions!$A$4:$G$3003,7,0),"")</f>
        <v/>
      </c>
    </row>
    <row r="2925" spans="5:7" x14ac:dyDescent="0.25">
      <c r="E2925" s="4">
        <v>2913</v>
      </c>
      <c r="F2925" s="4" t="str">
        <f>IFERROR(VLOOKUP(E2925,ActiveConsumptiveDiversions!$C$4:$G$3002,5,0),"")</f>
        <v/>
      </c>
      <c r="G2925" s="33" t="str">
        <f>IFERROR(VLOOKUP(E2925,ActiveConsumptiveDiversions!$A$4:$G$3003,7,0),"")</f>
        <v/>
      </c>
    </row>
    <row r="2926" spans="5:7" x14ac:dyDescent="0.25">
      <c r="E2926" s="4">
        <v>2914</v>
      </c>
      <c r="F2926" s="4" t="str">
        <f>IFERROR(VLOOKUP(E2926,ActiveConsumptiveDiversions!$C$4:$G$3002,5,0),"")</f>
        <v/>
      </c>
      <c r="G2926" s="33" t="str">
        <f>IFERROR(VLOOKUP(E2926,ActiveConsumptiveDiversions!$A$4:$G$3003,7,0),"")</f>
        <v/>
      </c>
    </row>
    <row r="2927" spans="5:7" x14ac:dyDescent="0.25">
      <c r="E2927" s="4">
        <v>2915</v>
      </c>
      <c r="F2927" s="4" t="str">
        <f>IFERROR(VLOOKUP(E2927,ActiveConsumptiveDiversions!$C$4:$G$3002,5,0),"")</f>
        <v/>
      </c>
      <c r="G2927" s="33" t="str">
        <f>IFERROR(VLOOKUP(E2927,ActiveConsumptiveDiversions!$A$4:$G$3003,7,0),"")</f>
        <v/>
      </c>
    </row>
    <row r="2928" spans="5:7" x14ac:dyDescent="0.25">
      <c r="E2928" s="4">
        <v>2916</v>
      </c>
      <c r="F2928" s="4" t="str">
        <f>IFERROR(VLOOKUP(E2928,ActiveConsumptiveDiversions!$C$4:$G$3002,5,0),"")</f>
        <v/>
      </c>
      <c r="G2928" s="33" t="str">
        <f>IFERROR(VLOOKUP(E2928,ActiveConsumptiveDiversions!$A$4:$G$3003,7,0),"")</f>
        <v/>
      </c>
    </row>
    <row r="2929" spans="5:7" x14ac:dyDescent="0.25">
      <c r="E2929" s="4">
        <v>2917</v>
      </c>
      <c r="F2929" s="4" t="str">
        <f>IFERROR(VLOOKUP(E2929,ActiveConsumptiveDiversions!$C$4:$G$3002,5,0),"")</f>
        <v/>
      </c>
      <c r="G2929" s="33" t="str">
        <f>IFERROR(VLOOKUP(E2929,ActiveConsumptiveDiversions!$A$4:$G$3003,7,0),"")</f>
        <v/>
      </c>
    </row>
    <row r="2930" spans="5:7" x14ac:dyDescent="0.25">
      <c r="E2930" s="4">
        <v>2918</v>
      </c>
      <c r="F2930" s="4" t="str">
        <f>IFERROR(VLOOKUP(E2930,ActiveConsumptiveDiversions!$C$4:$G$3002,5,0),"")</f>
        <v/>
      </c>
      <c r="G2930" s="33" t="str">
        <f>IFERROR(VLOOKUP(E2930,ActiveConsumptiveDiversions!$A$4:$G$3003,7,0),"")</f>
        <v/>
      </c>
    </row>
    <row r="2931" spans="5:7" x14ac:dyDescent="0.25">
      <c r="E2931" s="4">
        <v>2919</v>
      </c>
      <c r="F2931" s="4" t="str">
        <f>IFERROR(VLOOKUP(E2931,ActiveConsumptiveDiversions!$C$4:$G$3002,5,0),"")</f>
        <v/>
      </c>
      <c r="G2931" s="33" t="str">
        <f>IFERROR(VLOOKUP(E2931,ActiveConsumptiveDiversions!$A$4:$G$3003,7,0),"")</f>
        <v/>
      </c>
    </row>
    <row r="2932" spans="5:7" x14ac:dyDescent="0.25">
      <c r="E2932" s="4">
        <v>2920</v>
      </c>
      <c r="F2932" s="4" t="str">
        <f>IFERROR(VLOOKUP(E2932,ActiveConsumptiveDiversions!$C$4:$G$3002,5,0),"")</f>
        <v/>
      </c>
      <c r="G2932" s="33" t="str">
        <f>IFERROR(VLOOKUP(E2932,ActiveConsumptiveDiversions!$A$4:$G$3003,7,0),"")</f>
        <v/>
      </c>
    </row>
    <row r="2933" spans="5:7" x14ac:dyDescent="0.25">
      <c r="E2933" s="4">
        <v>2921</v>
      </c>
      <c r="F2933" s="4" t="str">
        <f>IFERROR(VLOOKUP(E2933,ActiveConsumptiveDiversions!$C$4:$G$3002,5,0),"")</f>
        <v/>
      </c>
      <c r="G2933" s="33" t="str">
        <f>IFERROR(VLOOKUP(E2933,ActiveConsumptiveDiversions!$A$4:$G$3003,7,0),"")</f>
        <v/>
      </c>
    </row>
    <row r="2934" spans="5:7" x14ac:dyDescent="0.25">
      <c r="E2934" s="4">
        <v>2922</v>
      </c>
      <c r="F2934" s="4" t="str">
        <f>IFERROR(VLOOKUP(E2934,ActiveConsumptiveDiversions!$C$4:$G$3002,5,0),"")</f>
        <v/>
      </c>
      <c r="G2934" s="33" t="str">
        <f>IFERROR(VLOOKUP(E2934,ActiveConsumptiveDiversions!$A$4:$G$3003,7,0),"")</f>
        <v/>
      </c>
    </row>
    <row r="2935" spans="5:7" x14ac:dyDescent="0.25">
      <c r="E2935" s="4">
        <v>2923</v>
      </c>
      <c r="F2935" s="4" t="str">
        <f>IFERROR(VLOOKUP(E2935,ActiveConsumptiveDiversions!$C$4:$G$3002,5,0),"")</f>
        <v/>
      </c>
      <c r="G2935" s="33" t="str">
        <f>IFERROR(VLOOKUP(E2935,ActiveConsumptiveDiversions!$A$4:$G$3003,7,0),"")</f>
        <v/>
      </c>
    </row>
    <row r="2936" spans="5:7" x14ac:dyDescent="0.25">
      <c r="E2936" s="4">
        <v>2924</v>
      </c>
      <c r="F2936" s="4" t="str">
        <f>IFERROR(VLOOKUP(E2936,ActiveConsumptiveDiversions!$C$4:$G$3002,5,0),"")</f>
        <v/>
      </c>
      <c r="G2936" s="33" t="str">
        <f>IFERROR(VLOOKUP(E2936,ActiveConsumptiveDiversions!$A$4:$G$3003,7,0),"")</f>
        <v/>
      </c>
    </row>
    <row r="2937" spans="5:7" x14ac:dyDescent="0.25">
      <c r="E2937" s="4">
        <v>2925</v>
      </c>
      <c r="F2937" s="4" t="str">
        <f>IFERROR(VLOOKUP(E2937,ActiveConsumptiveDiversions!$C$4:$G$3002,5,0),"")</f>
        <v/>
      </c>
      <c r="G2937" s="33" t="str">
        <f>IFERROR(VLOOKUP(E2937,ActiveConsumptiveDiversions!$A$4:$G$3003,7,0),"")</f>
        <v/>
      </c>
    </row>
    <row r="2938" spans="5:7" x14ac:dyDescent="0.25">
      <c r="E2938" s="4">
        <v>2926</v>
      </c>
      <c r="F2938" s="4" t="str">
        <f>IFERROR(VLOOKUP(E2938,ActiveConsumptiveDiversions!$C$4:$G$3002,5,0),"")</f>
        <v/>
      </c>
      <c r="G2938" s="33" t="str">
        <f>IFERROR(VLOOKUP(E2938,ActiveConsumptiveDiversions!$A$4:$G$3003,7,0),"")</f>
        <v/>
      </c>
    </row>
    <row r="2939" spans="5:7" x14ac:dyDescent="0.25">
      <c r="E2939" s="4">
        <v>2927</v>
      </c>
      <c r="F2939" s="4" t="str">
        <f>IFERROR(VLOOKUP(E2939,ActiveConsumptiveDiversions!$C$4:$G$3002,5,0),"")</f>
        <v/>
      </c>
      <c r="G2939" s="33" t="str">
        <f>IFERROR(VLOOKUP(E2939,ActiveConsumptiveDiversions!$A$4:$G$3003,7,0),"")</f>
        <v/>
      </c>
    </row>
    <row r="2940" spans="5:7" x14ac:dyDescent="0.25">
      <c r="E2940" s="4">
        <v>2928</v>
      </c>
      <c r="F2940" s="4" t="str">
        <f>IFERROR(VLOOKUP(E2940,ActiveConsumptiveDiversions!$C$4:$G$3002,5,0),"")</f>
        <v/>
      </c>
      <c r="G2940" s="33" t="str">
        <f>IFERROR(VLOOKUP(E2940,ActiveConsumptiveDiversions!$A$4:$G$3003,7,0),"")</f>
        <v/>
      </c>
    </row>
    <row r="2941" spans="5:7" x14ac:dyDescent="0.25">
      <c r="E2941" s="4">
        <v>2929</v>
      </c>
      <c r="F2941" s="4" t="str">
        <f>IFERROR(VLOOKUP(E2941,ActiveConsumptiveDiversions!$C$4:$G$3002,5,0),"")</f>
        <v/>
      </c>
      <c r="G2941" s="33" t="str">
        <f>IFERROR(VLOOKUP(E2941,ActiveConsumptiveDiversions!$A$4:$G$3003,7,0),"")</f>
        <v/>
      </c>
    </row>
    <row r="2942" spans="5:7" x14ac:dyDescent="0.25">
      <c r="E2942" s="4">
        <v>2930</v>
      </c>
      <c r="F2942" s="4" t="str">
        <f>IFERROR(VLOOKUP(E2942,ActiveConsumptiveDiversions!$C$4:$G$3002,5,0),"")</f>
        <v/>
      </c>
      <c r="G2942" s="33" t="str">
        <f>IFERROR(VLOOKUP(E2942,ActiveConsumptiveDiversions!$A$4:$G$3003,7,0),"")</f>
        <v/>
      </c>
    </row>
    <row r="2943" spans="5:7" x14ac:dyDescent="0.25">
      <c r="E2943" s="4">
        <v>2931</v>
      </c>
      <c r="F2943" s="4" t="str">
        <f>IFERROR(VLOOKUP(E2943,ActiveConsumptiveDiversions!$C$4:$G$3002,5,0),"")</f>
        <v/>
      </c>
      <c r="G2943" s="33" t="str">
        <f>IFERROR(VLOOKUP(E2943,ActiveConsumptiveDiversions!$A$4:$G$3003,7,0),"")</f>
        <v/>
      </c>
    </row>
    <row r="2944" spans="5:7" x14ac:dyDescent="0.25">
      <c r="E2944" s="4">
        <v>2932</v>
      </c>
      <c r="F2944" s="4" t="str">
        <f>IFERROR(VLOOKUP(E2944,ActiveConsumptiveDiversions!$C$4:$G$3002,5,0),"")</f>
        <v/>
      </c>
      <c r="G2944" s="33" t="str">
        <f>IFERROR(VLOOKUP(E2944,ActiveConsumptiveDiversions!$A$4:$G$3003,7,0),"")</f>
        <v/>
      </c>
    </row>
    <row r="2945" spans="5:7" x14ac:dyDescent="0.25">
      <c r="E2945" s="4">
        <v>2933</v>
      </c>
      <c r="F2945" s="4" t="str">
        <f>IFERROR(VLOOKUP(E2945,ActiveConsumptiveDiversions!$C$4:$G$3002,5,0),"")</f>
        <v/>
      </c>
      <c r="G2945" s="33" t="str">
        <f>IFERROR(VLOOKUP(E2945,ActiveConsumptiveDiversions!$A$4:$G$3003,7,0),"")</f>
        <v/>
      </c>
    </row>
    <row r="2946" spans="5:7" x14ac:dyDescent="0.25">
      <c r="E2946" s="4">
        <v>2934</v>
      </c>
      <c r="F2946" s="4" t="str">
        <f>IFERROR(VLOOKUP(E2946,ActiveConsumptiveDiversions!$C$4:$G$3002,5,0),"")</f>
        <v/>
      </c>
      <c r="G2946" s="33" t="str">
        <f>IFERROR(VLOOKUP(E2946,ActiveConsumptiveDiversions!$A$4:$G$3003,7,0),"")</f>
        <v/>
      </c>
    </row>
    <row r="2947" spans="5:7" x14ac:dyDescent="0.25">
      <c r="E2947" s="4">
        <v>2935</v>
      </c>
      <c r="F2947" s="4" t="str">
        <f>IFERROR(VLOOKUP(E2947,ActiveConsumptiveDiversions!$C$4:$G$3002,5,0),"")</f>
        <v/>
      </c>
      <c r="G2947" s="33" t="str">
        <f>IFERROR(VLOOKUP(E2947,ActiveConsumptiveDiversions!$A$4:$G$3003,7,0),"")</f>
        <v/>
      </c>
    </row>
    <row r="2948" spans="5:7" x14ac:dyDescent="0.25">
      <c r="E2948" s="4">
        <v>2936</v>
      </c>
      <c r="F2948" s="4" t="str">
        <f>IFERROR(VLOOKUP(E2948,ActiveConsumptiveDiversions!$C$4:$G$3002,5,0),"")</f>
        <v/>
      </c>
      <c r="G2948" s="33" t="str">
        <f>IFERROR(VLOOKUP(E2948,ActiveConsumptiveDiversions!$A$4:$G$3003,7,0),"")</f>
        <v/>
      </c>
    </row>
    <row r="2949" spans="5:7" x14ac:dyDescent="0.25">
      <c r="E2949" s="4">
        <v>2937</v>
      </c>
      <c r="F2949" s="4" t="str">
        <f>IFERROR(VLOOKUP(E2949,ActiveConsumptiveDiversions!$C$4:$G$3002,5,0),"")</f>
        <v/>
      </c>
      <c r="G2949" s="33" t="str">
        <f>IFERROR(VLOOKUP(E2949,ActiveConsumptiveDiversions!$A$4:$G$3003,7,0),"")</f>
        <v/>
      </c>
    </row>
    <row r="2950" spans="5:7" x14ac:dyDescent="0.25">
      <c r="E2950" s="4">
        <v>2938</v>
      </c>
      <c r="F2950" s="4" t="str">
        <f>IFERROR(VLOOKUP(E2950,ActiveConsumptiveDiversions!$C$4:$G$3002,5,0),"")</f>
        <v/>
      </c>
      <c r="G2950" s="33" t="str">
        <f>IFERROR(VLOOKUP(E2950,ActiveConsumptiveDiversions!$A$4:$G$3003,7,0),"")</f>
        <v/>
      </c>
    </row>
    <row r="2951" spans="5:7" x14ac:dyDescent="0.25">
      <c r="E2951" s="4">
        <v>2939</v>
      </c>
      <c r="F2951" s="4" t="str">
        <f>IFERROR(VLOOKUP(E2951,ActiveConsumptiveDiversions!$C$4:$G$3002,5,0),"")</f>
        <v/>
      </c>
      <c r="G2951" s="33" t="str">
        <f>IFERROR(VLOOKUP(E2951,ActiveConsumptiveDiversions!$A$4:$G$3003,7,0),"")</f>
        <v/>
      </c>
    </row>
    <row r="2952" spans="5:7" x14ac:dyDescent="0.25">
      <c r="E2952" s="4">
        <v>2940</v>
      </c>
      <c r="F2952" s="4" t="str">
        <f>IFERROR(VLOOKUP(E2952,ActiveConsumptiveDiversions!$C$4:$G$3002,5,0),"")</f>
        <v/>
      </c>
      <c r="G2952" s="33" t="str">
        <f>IFERROR(VLOOKUP(E2952,ActiveConsumptiveDiversions!$A$4:$G$3003,7,0),"")</f>
        <v/>
      </c>
    </row>
    <row r="2953" spans="5:7" x14ac:dyDescent="0.25">
      <c r="E2953" s="4">
        <v>2941</v>
      </c>
      <c r="F2953" s="4" t="str">
        <f>IFERROR(VLOOKUP(E2953,ActiveConsumptiveDiversions!$C$4:$G$3002,5,0),"")</f>
        <v/>
      </c>
      <c r="G2953" s="33" t="str">
        <f>IFERROR(VLOOKUP(E2953,ActiveConsumptiveDiversions!$A$4:$G$3003,7,0),"")</f>
        <v/>
      </c>
    </row>
    <row r="2954" spans="5:7" x14ac:dyDescent="0.25">
      <c r="E2954" s="4">
        <v>2942</v>
      </c>
      <c r="F2954" s="4" t="str">
        <f>IFERROR(VLOOKUP(E2954,ActiveConsumptiveDiversions!$C$4:$G$3002,5,0),"")</f>
        <v/>
      </c>
      <c r="G2954" s="33" t="str">
        <f>IFERROR(VLOOKUP(E2954,ActiveConsumptiveDiversions!$A$4:$G$3003,7,0),"")</f>
        <v/>
      </c>
    </row>
    <row r="2955" spans="5:7" x14ac:dyDescent="0.25">
      <c r="E2955" s="4">
        <v>2943</v>
      </c>
      <c r="F2955" s="4" t="str">
        <f>IFERROR(VLOOKUP(E2955,ActiveConsumptiveDiversions!$C$4:$G$3002,5,0),"")</f>
        <v/>
      </c>
      <c r="G2955" s="33" t="str">
        <f>IFERROR(VLOOKUP(E2955,ActiveConsumptiveDiversions!$A$4:$G$3003,7,0),"")</f>
        <v/>
      </c>
    </row>
    <row r="2956" spans="5:7" x14ac:dyDescent="0.25">
      <c r="E2956" s="4">
        <v>2944</v>
      </c>
      <c r="F2956" s="4" t="str">
        <f>IFERROR(VLOOKUP(E2956,ActiveConsumptiveDiversions!$C$4:$G$3002,5,0),"")</f>
        <v/>
      </c>
      <c r="G2956" s="33" t="str">
        <f>IFERROR(VLOOKUP(E2956,ActiveConsumptiveDiversions!$A$4:$G$3003,7,0),"")</f>
        <v/>
      </c>
    </row>
    <row r="2957" spans="5:7" x14ac:dyDescent="0.25">
      <c r="E2957" s="4">
        <v>2945</v>
      </c>
      <c r="F2957" s="4" t="str">
        <f>IFERROR(VLOOKUP(E2957,ActiveConsumptiveDiversions!$C$4:$G$3002,5,0),"")</f>
        <v/>
      </c>
      <c r="G2957" s="33" t="str">
        <f>IFERROR(VLOOKUP(E2957,ActiveConsumptiveDiversions!$A$4:$G$3003,7,0),"")</f>
        <v/>
      </c>
    </row>
    <row r="2958" spans="5:7" x14ac:dyDescent="0.25">
      <c r="E2958" s="4">
        <v>2946</v>
      </c>
      <c r="F2958" s="4" t="str">
        <f>IFERROR(VLOOKUP(E2958,ActiveConsumptiveDiversions!$C$4:$G$3002,5,0),"")</f>
        <v/>
      </c>
      <c r="G2958" s="33" t="str">
        <f>IFERROR(VLOOKUP(E2958,ActiveConsumptiveDiversions!$A$4:$G$3003,7,0),"")</f>
        <v/>
      </c>
    </row>
    <row r="2959" spans="5:7" x14ac:dyDescent="0.25">
      <c r="E2959" s="4">
        <v>2947</v>
      </c>
      <c r="F2959" s="4" t="str">
        <f>IFERROR(VLOOKUP(E2959,ActiveConsumptiveDiversions!$C$4:$G$3002,5,0),"")</f>
        <v/>
      </c>
      <c r="G2959" s="33" t="str">
        <f>IFERROR(VLOOKUP(E2959,ActiveConsumptiveDiversions!$A$4:$G$3003,7,0),"")</f>
        <v/>
      </c>
    </row>
    <row r="2960" spans="5:7" x14ac:dyDescent="0.25">
      <c r="E2960" s="4">
        <v>2948</v>
      </c>
      <c r="F2960" s="4" t="str">
        <f>IFERROR(VLOOKUP(E2960,ActiveConsumptiveDiversions!$C$4:$G$3002,5,0),"")</f>
        <v/>
      </c>
      <c r="G2960" s="33" t="str">
        <f>IFERROR(VLOOKUP(E2960,ActiveConsumptiveDiversions!$A$4:$G$3003,7,0),"")</f>
        <v/>
      </c>
    </row>
    <row r="2961" spans="5:7" x14ac:dyDescent="0.25">
      <c r="E2961" s="4">
        <v>2949</v>
      </c>
      <c r="F2961" s="4" t="str">
        <f>IFERROR(VLOOKUP(E2961,ActiveConsumptiveDiversions!$C$4:$G$3002,5,0),"")</f>
        <v/>
      </c>
      <c r="G2961" s="33" t="str">
        <f>IFERROR(VLOOKUP(E2961,ActiveConsumptiveDiversions!$A$4:$G$3003,7,0),"")</f>
        <v/>
      </c>
    </row>
    <row r="2962" spans="5:7" x14ac:dyDescent="0.25">
      <c r="E2962" s="4">
        <v>2950</v>
      </c>
      <c r="F2962" s="4" t="str">
        <f>IFERROR(VLOOKUP(E2962,ActiveConsumptiveDiversions!$C$4:$G$3002,5,0),"")</f>
        <v/>
      </c>
      <c r="G2962" s="33" t="str">
        <f>IFERROR(VLOOKUP(E2962,ActiveConsumptiveDiversions!$A$4:$G$3003,7,0),"")</f>
        <v/>
      </c>
    </row>
    <row r="2963" spans="5:7" x14ac:dyDescent="0.25">
      <c r="E2963" s="4">
        <v>2951</v>
      </c>
      <c r="F2963" s="4" t="str">
        <f>IFERROR(VLOOKUP(E2963,ActiveConsumptiveDiversions!$C$4:$G$3002,5,0),"")</f>
        <v/>
      </c>
      <c r="G2963" s="33" t="str">
        <f>IFERROR(VLOOKUP(E2963,ActiveConsumptiveDiversions!$A$4:$G$3003,7,0),"")</f>
        <v/>
      </c>
    </row>
    <row r="2964" spans="5:7" x14ac:dyDescent="0.25">
      <c r="E2964" s="4">
        <v>2952</v>
      </c>
      <c r="F2964" s="4" t="str">
        <f>IFERROR(VLOOKUP(E2964,ActiveConsumptiveDiversions!$C$4:$G$3002,5,0),"")</f>
        <v/>
      </c>
      <c r="G2964" s="33" t="str">
        <f>IFERROR(VLOOKUP(E2964,ActiveConsumptiveDiversions!$A$4:$G$3003,7,0),"")</f>
        <v/>
      </c>
    </row>
    <row r="2965" spans="5:7" x14ac:dyDescent="0.25">
      <c r="E2965" s="4">
        <v>2953</v>
      </c>
      <c r="F2965" s="4" t="str">
        <f>IFERROR(VLOOKUP(E2965,ActiveConsumptiveDiversions!$C$4:$G$3002,5,0),"")</f>
        <v/>
      </c>
      <c r="G2965" s="33" t="str">
        <f>IFERROR(VLOOKUP(E2965,ActiveConsumptiveDiversions!$A$4:$G$3003,7,0),"")</f>
        <v/>
      </c>
    </row>
    <row r="2966" spans="5:7" x14ac:dyDescent="0.25">
      <c r="E2966" s="4">
        <v>2954</v>
      </c>
      <c r="F2966" s="4" t="str">
        <f>IFERROR(VLOOKUP(E2966,ActiveConsumptiveDiversions!$C$4:$G$3002,5,0),"")</f>
        <v/>
      </c>
      <c r="G2966" s="33" t="str">
        <f>IFERROR(VLOOKUP(E2966,ActiveConsumptiveDiversions!$A$4:$G$3003,7,0),"")</f>
        <v/>
      </c>
    </row>
    <row r="2967" spans="5:7" x14ac:dyDescent="0.25">
      <c r="E2967" s="4">
        <v>2955</v>
      </c>
      <c r="F2967" s="4" t="str">
        <f>IFERROR(VLOOKUP(E2967,ActiveConsumptiveDiversions!$C$4:$G$3002,5,0),"")</f>
        <v/>
      </c>
      <c r="G2967" s="33" t="str">
        <f>IFERROR(VLOOKUP(E2967,ActiveConsumptiveDiversions!$A$4:$G$3003,7,0),"")</f>
        <v/>
      </c>
    </row>
    <row r="2968" spans="5:7" x14ac:dyDescent="0.25">
      <c r="E2968" s="4">
        <v>2956</v>
      </c>
      <c r="F2968" s="4" t="str">
        <f>IFERROR(VLOOKUP(E2968,ActiveConsumptiveDiversions!$C$4:$G$3002,5,0),"")</f>
        <v/>
      </c>
      <c r="G2968" s="33" t="str">
        <f>IFERROR(VLOOKUP(E2968,ActiveConsumptiveDiversions!$A$4:$G$3003,7,0),"")</f>
        <v/>
      </c>
    </row>
    <row r="2969" spans="5:7" x14ac:dyDescent="0.25">
      <c r="E2969" s="4">
        <v>2957</v>
      </c>
      <c r="F2969" s="4" t="str">
        <f>IFERROR(VLOOKUP(E2969,ActiveConsumptiveDiversions!$C$4:$G$3002,5,0),"")</f>
        <v/>
      </c>
      <c r="G2969" s="33" t="str">
        <f>IFERROR(VLOOKUP(E2969,ActiveConsumptiveDiversions!$A$4:$G$3003,7,0),"")</f>
        <v/>
      </c>
    </row>
    <row r="2970" spans="5:7" x14ac:dyDescent="0.25">
      <c r="E2970" s="4">
        <v>2958</v>
      </c>
      <c r="F2970" s="4" t="str">
        <f>IFERROR(VLOOKUP(E2970,ActiveConsumptiveDiversions!$C$4:$G$3002,5,0),"")</f>
        <v/>
      </c>
      <c r="G2970" s="33" t="str">
        <f>IFERROR(VLOOKUP(E2970,ActiveConsumptiveDiversions!$A$4:$G$3003,7,0),"")</f>
        <v/>
      </c>
    </row>
    <row r="2971" spans="5:7" x14ac:dyDescent="0.25">
      <c r="E2971" s="4">
        <v>2959</v>
      </c>
      <c r="F2971" s="4" t="str">
        <f>IFERROR(VLOOKUP(E2971,ActiveConsumptiveDiversions!$C$4:$G$3002,5,0),"")</f>
        <v/>
      </c>
      <c r="G2971" s="33" t="str">
        <f>IFERROR(VLOOKUP(E2971,ActiveConsumptiveDiversions!$A$4:$G$3003,7,0),"")</f>
        <v/>
      </c>
    </row>
    <row r="2972" spans="5:7" x14ac:dyDescent="0.25">
      <c r="E2972" s="4">
        <v>2960</v>
      </c>
      <c r="F2972" s="4" t="str">
        <f>IFERROR(VLOOKUP(E2972,ActiveConsumptiveDiversions!$C$4:$G$3002,5,0),"")</f>
        <v/>
      </c>
      <c r="G2972" s="33" t="str">
        <f>IFERROR(VLOOKUP(E2972,ActiveConsumptiveDiversions!$A$4:$G$3003,7,0),"")</f>
        <v/>
      </c>
    </row>
    <row r="2973" spans="5:7" x14ac:dyDescent="0.25">
      <c r="E2973" s="4">
        <v>2961</v>
      </c>
      <c r="F2973" s="4" t="str">
        <f>IFERROR(VLOOKUP(E2973,ActiveConsumptiveDiversions!$C$4:$G$3002,5,0),"")</f>
        <v/>
      </c>
      <c r="G2973" s="33" t="str">
        <f>IFERROR(VLOOKUP(E2973,ActiveConsumptiveDiversions!$A$4:$G$3003,7,0),"")</f>
        <v/>
      </c>
    </row>
    <row r="2974" spans="5:7" x14ac:dyDescent="0.25">
      <c r="E2974" s="4">
        <v>2962</v>
      </c>
      <c r="F2974" s="4" t="str">
        <f>IFERROR(VLOOKUP(E2974,ActiveConsumptiveDiversions!$C$4:$G$3002,5,0),"")</f>
        <v/>
      </c>
      <c r="G2974" s="33" t="str">
        <f>IFERROR(VLOOKUP(E2974,ActiveConsumptiveDiversions!$A$4:$G$3003,7,0),"")</f>
        <v/>
      </c>
    </row>
    <row r="2975" spans="5:7" x14ac:dyDescent="0.25">
      <c r="E2975" s="4">
        <v>2963</v>
      </c>
      <c r="F2975" s="4" t="str">
        <f>IFERROR(VLOOKUP(E2975,ActiveConsumptiveDiversions!$C$4:$G$3002,5,0),"")</f>
        <v/>
      </c>
      <c r="G2975" s="33" t="str">
        <f>IFERROR(VLOOKUP(E2975,ActiveConsumptiveDiversions!$A$4:$G$3003,7,0),"")</f>
        <v/>
      </c>
    </row>
    <row r="2976" spans="5:7" x14ac:dyDescent="0.25">
      <c r="E2976" s="4">
        <v>2964</v>
      </c>
      <c r="F2976" s="4" t="str">
        <f>IFERROR(VLOOKUP(E2976,ActiveConsumptiveDiversions!$C$4:$G$3002,5,0),"")</f>
        <v/>
      </c>
      <c r="G2976" s="33" t="str">
        <f>IFERROR(VLOOKUP(E2976,ActiveConsumptiveDiversions!$A$4:$G$3003,7,0),"")</f>
        <v/>
      </c>
    </row>
    <row r="2977" spans="5:7" x14ac:dyDescent="0.25">
      <c r="E2977" s="4">
        <v>2965</v>
      </c>
      <c r="F2977" s="4" t="str">
        <f>IFERROR(VLOOKUP(E2977,ActiveConsumptiveDiversions!$C$4:$G$3002,5,0),"")</f>
        <v/>
      </c>
      <c r="G2977" s="33" t="str">
        <f>IFERROR(VLOOKUP(E2977,ActiveConsumptiveDiversions!$A$4:$G$3003,7,0),"")</f>
        <v/>
      </c>
    </row>
    <row r="2978" spans="5:7" x14ac:dyDescent="0.25">
      <c r="E2978" s="4">
        <v>2966</v>
      </c>
      <c r="F2978" s="4" t="str">
        <f>IFERROR(VLOOKUP(E2978,ActiveConsumptiveDiversions!$C$4:$G$3002,5,0),"")</f>
        <v/>
      </c>
      <c r="G2978" s="33" t="str">
        <f>IFERROR(VLOOKUP(E2978,ActiveConsumptiveDiversions!$A$4:$G$3003,7,0),"")</f>
        <v/>
      </c>
    </row>
    <row r="2979" spans="5:7" x14ac:dyDescent="0.25">
      <c r="E2979" s="4">
        <v>2967</v>
      </c>
      <c r="F2979" s="4" t="str">
        <f>IFERROR(VLOOKUP(E2979,ActiveConsumptiveDiversions!$C$4:$G$3002,5,0),"")</f>
        <v/>
      </c>
      <c r="G2979" s="33" t="str">
        <f>IFERROR(VLOOKUP(E2979,ActiveConsumptiveDiversions!$A$4:$G$3003,7,0),"")</f>
        <v/>
      </c>
    </row>
    <row r="2980" spans="5:7" x14ac:dyDescent="0.25">
      <c r="E2980" s="4">
        <v>2968</v>
      </c>
      <c r="F2980" s="4" t="str">
        <f>IFERROR(VLOOKUP(E2980,ActiveConsumptiveDiversions!$C$4:$G$3002,5,0),"")</f>
        <v/>
      </c>
      <c r="G2980" s="33" t="str">
        <f>IFERROR(VLOOKUP(E2980,ActiveConsumptiveDiversions!$A$4:$G$3003,7,0),"")</f>
        <v/>
      </c>
    </row>
    <row r="2981" spans="5:7" x14ac:dyDescent="0.25">
      <c r="E2981" s="4">
        <v>2969</v>
      </c>
      <c r="F2981" s="4" t="str">
        <f>IFERROR(VLOOKUP(E2981,ActiveConsumptiveDiversions!$C$4:$G$3002,5,0),"")</f>
        <v/>
      </c>
      <c r="G2981" s="33" t="str">
        <f>IFERROR(VLOOKUP(E2981,ActiveConsumptiveDiversions!$A$4:$G$3003,7,0),"")</f>
        <v/>
      </c>
    </row>
    <row r="2982" spans="5:7" x14ac:dyDescent="0.25">
      <c r="E2982" s="4">
        <v>2970</v>
      </c>
      <c r="F2982" s="4" t="str">
        <f>IFERROR(VLOOKUP(E2982,ActiveConsumptiveDiversions!$C$4:$G$3002,5,0),"")</f>
        <v/>
      </c>
      <c r="G2982" s="33" t="str">
        <f>IFERROR(VLOOKUP(E2982,ActiveConsumptiveDiversions!$A$4:$G$3003,7,0),"")</f>
        <v/>
      </c>
    </row>
    <row r="2983" spans="5:7" x14ac:dyDescent="0.25">
      <c r="E2983" s="4">
        <v>2971</v>
      </c>
      <c r="F2983" s="4" t="str">
        <f>IFERROR(VLOOKUP(E2983,ActiveConsumptiveDiversions!$C$4:$G$3002,5,0),"")</f>
        <v/>
      </c>
      <c r="G2983" s="33" t="str">
        <f>IFERROR(VLOOKUP(E2983,ActiveConsumptiveDiversions!$A$4:$G$3003,7,0),"")</f>
        <v/>
      </c>
    </row>
    <row r="2984" spans="5:7" x14ac:dyDescent="0.25">
      <c r="E2984" s="4">
        <v>2972</v>
      </c>
      <c r="F2984" s="4" t="str">
        <f>IFERROR(VLOOKUP(E2984,ActiveConsumptiveDiversions!$C$4:$G$3002,5,0),"")</f>
        <v/>
      </c>
      <c r="G2984" s="33" t="str">
        <f>IFERROR(VLOOKUP(E2984,ActiveConsumptiveDiversions!$A$4:$G$3003,7,0),"")</f>
        <v/>
      </c>
    </row>
    <row r="2985" spans="5:7" x14ac:dyDescent="0.25">
      <c r="E2985" s="4">
        <v>2973</v>
      </c>
      <c r="F2985" s="4" t="str">
        <f>IFERROR(VLOOKUP(E2985,ActiveConsumptiveDiversions!$C$4:$G$3002,5,0),"")</f>
        <v/>
      </c>
      <c r="G2985" s="33" t="str">
        <f>IFERROR(VLOOKUP(E2985,ActiveConsumptiveDiversions!$A$4:$G$3003,7,0),"")</f>
        <v/>
      </c>
    </row>
    <row r="2986" spans="5:7" x14ac:dyDescent="0.25">
      <c r="E2986" s="4">
        <v>2974</v>
      </c>
      <c r="F2986" s="4" t="str">
        <f>IFERROR(VLOOKUP(E2986,ActiveConsumptiveDiversions!$C$4:$G$3002,5,0),"")</f>
        <v/>
      </c>
      <c r="G2986" s="33" t="str">
        <f>IFERROR(VLOOKUP(E2986,ActiveConsumptiveDiversions!$A$4:$G$3003,7,0),"")</f>
        <v/>
      </c>
    </row>
    <row r="2987" spans="5:7" x14ac:dyDescent="0.25">
      <c r="E2987" s="4">
        <v>2975</v>
      </c>
      <c r="F2987" s="4" t="str">
        <f>IFERROR(VLOOKUP(E2987,ActiveConsumptiveDiversions!$C$4:$G$3002,5,0),"")</f>
        <v/>
      </c>
      <c r="G2987" s="33" t="str">
        <f>IFERROR(VLOOKUP(E2987,ActiveConsumptiveDiversions!$A$4:$G$3003,7,0),"")</f>
        <v/>
      </c>
    </row>
    <row r="2988" spans="5:7" x14ac:dyDescent="0.25">
      <c r="E2988" s="4">
        <v>2976</v>
      </c>
      <c r="F2988" s="4" t="str">
        <f>IFERROR(VLOOKUP(E2988,ActiveConsumptiveDiversions!$C$4:$G$3002,5,0),"")</f>
        <v/>
      </c>
      <c r="G2988" s="33" t="str">
        <f>IFERROR(VLOOKUP(E2988,ActiveConsumptiveDiversions!$A$4:$G$3003,7,0),"")</f>
        <v/>
      </c>
    </row>
    <row r="2989" spans="5:7" x14ac:dyDescent="0.25">
      <c r="E2989" s="4">
        <v>2977</v>
      </c>
      <c r="F2989" s="4" t="str">
        <f>IFERROR(VLOOKUP(E2989,ActiveConsumptiveDiversions!$C$4:$G$3002,5,0),"")</f>
        <v/>
      </c>
      <c r="G2989" s="33" t="str">
        <f>IFERROR(VLOOKUP(E2989,ActiveConsumptiveDiversions!$A$4:$G$3003,7,0),"")</f>
        <v/>
      </c>
    </row>
    <row r="2990" spans="5:7" x14ac:dyDescent="0.25">
      <c r="E2990" s="4">
        <v>2978</v>
      </c>
      <c r="F2990" s="4" t="str">
        <f>IFERROR(VLOOKUP(E2990,ActiveConsumptiveDiversions!$C$4:$G$3002,5,0),"")</f>
        <v/>
      </c>
      <c r="G2990" s="33" t="str">
        <f>IFERROR(VLOOKUP(E2990,ActiveConsumptiveDiversions!$A$4:$G$3003,7,0),"")</f>
        <v/>
      </c>
    </row>
    <row r="2991" spans="5:7" x14ac:dyDescent="0.25">
      <c r="E2991" s="4">
        <v>2979</v>
      </c>
      <c r="F2991" s="4" t="str">
        <f>IFERROR(VLOOKUP(E2991,ActiveConsumptiveDiversions!$C$4:$G$3002,5,0),"")</f>
        <v/>
      </c>
      <c r="G2991" s="33" t="str">
        <f>IFERROR(VLOOKUP(E2991,ActiveConsumptiveDiversions!$A$4:$G$3003,7,0),"")</f>
        <v/>
      </c>
    </row>
    <row r="2992" spans="5:7" x14ac:dyDescent="0.25">
      <c r="E2992" s="4">
        <v>2980</v>
      </c>
      <c r="F2992" s="4" t="str">
        <f>IFERROR(VLOOKUP(E2992,ActiveConsumptiveDiversions!$C$4:$G$3002,5,0),"")</f>
        <v/>
      </c>
      <c r="G2992" s="33" t="str">
        <f>IFERROR(VLOOKUP(E2992,ActiveConsumptiveDiversions!$A$4:$G$3003,7,0),"")</f>
        <v/>
      </c>
    </row>
    <row r="2993" spans="5:7" x14ac:dyDescent="0.25">
      <c r="E2993" s="4">
        <v>2981</v>
      </c>
      <c r="F2993" s="4" t="str">
        <f>IFERROR(VLOOKUP(E2993,ActiveConsumptiveDiversions!$C$4:$G$3002,5,0),"")</f>
        <v/>
      </c>
      <c r="G2993" s="33" t="str">
        <f>IFERROR(VLOOKUP(E2993,ActiveConsumptiveDiversions!$A$4:$G$3003,7,0),"")</f>
        <v/>
      </c>
    </row>
    <row r="2994" spans="5:7" x14ac:dyDescent="0.25">
      <c r="E2994" s="4">
        <v>2982</v>
      </c>
      <c r="F2994" s="4" t="str">
        <f>IFERROR(VLOOKUP(E2994,ActiveConsumptiveDiversions!$C$4:$G$3002,5,0),"")</f>
        <v/>
      </c>
      <c r="G2994" s="33" t="str">
        <f>IFERROR(VLOOKUP(E2994,ActiveConsumptiveDiversions!$A$4:$G$3003,7,0),"")</f>
        <v/>
      </c>
    </row>
    <row r="2995" spans="5:7" x14ac:dyDescent="0.25">
      <c r="E2995" s="4">
        <v>2983</v>
      </c>
      <c r="F2995" s="4" t="str">
        <f>IFERROR(VLOOKUP(E2995,ActiveConsumptiveDiversions!$C$4:$G$3002,5,0),"")</f>
        <v/>
      </c>
      <c r="G2995" s="33" t="str">
        <f>IFERROR(VLOOKUP(E2995,ActiveConsumptiveDiversions!$A$4:$G$3003,7,0),"")</f>
        <v/>
      </c>
    </row>
    <row r="2996" spans="5:7" x14ac:dyDescent="0.25">
      <c r="E2996" s="4">
        <v>2984</v>
      </c>
      <c r="F2996" s="4" t="str">
        <f>IFERROR(VLOOKUP(E2996,ActiveConsumptiveDiversions!$C$4:$G$3002,5,0),"")</f>
        <v/>
      </c>
      <c r="G2996" s="33" t="str">
        <f>IFERROR(VLOOKUP(E2996,ActiveConsumptiveDiversions!$A$4:$G$3003,7,0),"")</f>
        <v/>
      </c>
    </row>
    <row r="2997" spans="5:7" x14ac:dyDescent="0.25">
      <c r="E2997" s="4">
        <v>2985</v>
      </c>
      <c r="F2997" s="4" t="str">
        <f>IFERROR(VLOOKUP(E2997,ActiveConsumptiveDiversions!$C$4:$G$3002,5,0),"")</f>
        <v/>
      </c>
      <c r="G2997" s="33" t="str">
        <f>IFERROR(VLOOKUP(E2997,ActiveConsumptiveDiversions!$A$4:$G$3003,7,0),"")</f>
        <v/>
      </c>
    </row>
    <row r="2998" spans="5:7" x14ac:dyDescent="0.25">
      <c r="E2998" s="4">
        <v>2986</v>
      </c>
      <c r="F2998" s="4" t="str">
        <f>IFERROR(VLOOKUP(E2998,ActiveConsumptiveDiversions!$C$4:$G$3002,5,0),"")</f>
        <v/>
      </c>
      <c r="G2998" s="33" t="str">
        <f>IFERROR(VLOOKUP(E2998,ActiveConsumptiveDiversions!$A$4:$G$3003,7,0),"")</f>
        <v/>
      </c>
    </row>
    <row r="2999" spans="5:7" x14ac:dyDescent="0.25">
      <c r="E2999" s="4">
        <v>2987</v>
      </c>
      <c r="F2999" s="4" t="str">
        <f>IFERROR(VLOOKUP(E2999,ActiveConsumptiveDiversions!$C$4:$G$3002,5,0),"")</f>
        <v/>
      </c>
      <c r="G2999" s="33" t="str">
        <f>IFERROR(VLOOKUP(E2999,ActiveConsumptiveDiversions!$A$4:$G$3003,7,0),"")</f>
        <v/>
      </c>
    </row>
    <row r="3000" spans="5:7" x14ac:dyDescent="0.25">
      <c r="E3000" s="4">
        <v>2988</v>
      </c>
      <c r="F3000" s="4" t="str">
        <f>IFERROR(VLOOKUP(E3000,ActiveConsumptiveDiversions!$C$4:$G$3002,5,0),"")</f>
        <v/>
      </c>
      <c r="G3000" s="33" t="str">
        <f>IFERROR(VLOOKUP(E3000,ActiveConsumptiveDiversions!$A$4:$G$3003,7,0),"")</f>
        <v/>
      </c>
    </row>
    <row r="3001" spans="5:7" x14ac:dyDescent="0.25">
      <c r="E3001" s="4">
        <v>2989</v>
      </c>
      <c r="F3001" s="4" t="str">
        <f>IFERROR(VLOOKUP(E3001,ActiveConsumptiveDiversions!$C$4:$G$3002,5,0),"")</f>
        <v/>
      </c>
      <c r="G3001" s="33" t="str">
        <f>IFERROR(VLOOKUP(E3001,ActiveConsumptiveDiversions!$A$4:$G$3003,7,0),"")</f>
        <v/>
      </c>
    </row>
    <row r="3002" spans="5:7" x14ac:dyDescent="0.25">
      <c r="E3002" s="4">
        <v>2990</v>
      </c>
      <c r="F3002" s="4" t="str">
        <f>IFERROR(VLOOKUP(E3002,ActiveConsumptiveDiversions!$C$4:$G$3002,5,0),"")</f>
        <v/>
      </c>
      <c r="G3002" s="33" t="str">
        <f>IFERROR(VLOOKUP(E3002,ActiveConsumptiveDiversions!$A$4:$G$3003,7,0),"")</f>
        <v/>
      </c>
    </row>
    <row r="3003" spans="5:7" x14ac:dyDescent="0.25">
      <c r="E3003" s="4">
        <v>2991</v>
      </c>
      <c r="F3003" s="4" t="str">
        <f>IFERROR(VLOOKUP(E3003,ActiveConsumptiveDiversions!$C$4:$G$3002,5,0),"")</f>
        <v/>
      </c>
      <c r="G3003" s="33" t="str">
        <f>IFERROR(VLOOKUP(E3003,ActiveConsumptiveDiversions!$A$4:$G$3003,7,0),"")</f>
        <v/>
      </c>
    </row>
    <row r="3004" spans="5:7" x14ac:dyDescent="0.25">
      <c r="E3004" s="4">
        <v>2992</v>
      </c>
      <c r="F3004" s="4" t="str">
        <f>IFERROR(VLOOKUP(E3004,ActiveConsumptiveDiversions!$C$4:$G$3002,5,0),"")</f>
        <v/>
      </c>
      <c r="G3004" s="33" t="str">
        <f>IFERROR(VLOOKUP(E3004,ActiveConsumptiveDiversions!$A$4:$G$3003,7,0),"")</f>
        <v/>
      </c>
    </row>
    <row r="3005" spans="5:7" x14ac:dyDescent="0.25">
      <c r="E3005" s="4">
        <v>2993</v>
      </c>
      <c r="F3005" s="4" t="str">
        <f>IFERROR(VLOOKUP(E3005,ActiveConsumptiveDiversions!$C$4:$G$3002,5,0),"")</f>
        <v/>
      </c>
      <c r="G3005" s="33" t="str">
        <f>IFERROR(VLOOKUP(E3005,ActiveConsumptiveDiversions!$A$4:$G$3003,7,0),"")</f>
        <v/>
      </c>
    </row>
    <row r="3006" spans="5:7" x14ac:dyDescent="0.25">
      <c r="E3006" s="4">
        <v>2994</v>
      </c>
      <c r="F3006" s="4" t="str">
        <f>IFERROR(VLOOKUP(E3006,ActiveConsumptiveDiversions!$C$4:$G$3002,5,0),"")</f>
        <v/>
      </c>
      <c r="G3006" s="33" t="str">
        <f>IFERROR(VLOOKUP(E3006,ActiveConsumptiveDiversions!$A$4:$G$3003,7,0),"")</f>
        <v/>
      </c>
    </row>
    <row r="3007" spans="5:7" x14ac:dyDescent="0.25">
      <c r="E3007" s="4">
        <v>2995</v>
      </c>
      <c r="F3007" s="4" t="str">
        <f>IFERROR(VLOOKUP(E3007,ActiveConsumptiveDiversions!$C$4:$G$3002,5,0),"")</f>
        <v/>
      </c>
      <c r="G3007" s="33" t="str">
        <f>IFERROR(VLOOKUP(E3007,ActiveConsumptiveDiversions!$A$4:$G$3003,7,0),"")</f>
        <v/>
      </c>
    </row>
    <row r="3008" spans="5:7" x14ac:dyDescent="0.25">
      <c r="E3008" s="4">
        <v>2996</v>
      </c>
      <c r="F3008" s="4" t="str">
        <f>IFERROR(VLOOKUP(E3008,ActiveConsumptiveDiversions!$C$4:$G$3002,5,0),"")</f>
        <v/>
      </c>
      <c r="G3008" s="33" t="str">
        <f>IFERROR(VLOOKUP(E3008,ActiveConsumptiveDiversions!$A$4:$G$3003,7,0),"")</f>
        <v/>
      </c>
    </row>
    <row r="3009" spans="5:7" x14ac:dyDescent="0.25">
      <c r="E3009" s="4">
        <v>2997</v>
      </c>
      <c r="F3009" s="4" t="str">
        <f>IFERROR(VLOOKUP(E3009,ActiveConsumptiveDiversions!$C$4:$G$3002,5,0),"")</f>
        <v/>
      </c>
      <c r="G3009" s="33" t="str">
        <f>IFERROR(VLOOKUP(E3009,ActiveConsumptiveDiversions!$A$4:$G$3003,7,0),"")</f>
        <v/>
      </c>
    </row>
    <row r="3010" spans="5:7" x14ac:dyDescent="0.25">
      <c r="E3010" s="4">
        <v>2998</v>
      </c>
      <c r="F3010" s="4" t="str">
        <f>IFERROR(VLOOKUP(E3010,ActiveConsumptiveDiversions!$C$4:$G$3002,5,0),"")</f>
        <v/>
      </c>
      <c r="G3010" s="33" t="str">
        <f>IFERROR(VLOOKUP(E3010,ActiveConsumptiveDiversions!$A$4:$G$3003,7,0),"")</f>
        <v/>
      </c>
    </row>
    <row r="3011" spans="5:7" x14ac:dyDescent="0.25">
      <c r="E3011" s="4">
        <v>2999</v>
      </c>
      <c r="F3011" s="4" t="str">
        <f>IFERROR(VLOOKUP(E3011,ActiveConsumptiveDiversions!$C$4:$G$3002,5,0),"")</f>
        <v/>
      </c>
      <c r="G3011" s="33" t="str">
        <f>IFERROR(VLOOKUP(E3011,ActiveConsumptiveDiversions!$A$4:$G$3003,7,0),"")</f>
        <v/>
      </c>
    </row>
    <row r="3012" spans="5:7" x14ac:dyDescent="0.25">
      <c r="E3012" s="4">
        <v>3000</v>
      </c>
      <c r="F3012" s="4" t="str">
        <f>IFERROR(VLOOKUP(E3012,ActiveConsumptiveDiversions!$C$4:$G$3002,5,0),"")</f>
        <v/>
      </c>
      <c r="G3012" s="33" t="str">
        <f>IFERROR(VLOOKUP(E3012,ActiveConsumptiveDiversions!$A$4:$G$3003,7,0),"")</f>
        <v/>
      </c>
    </row>
  </sheetData>
  <mergeCells count="1">
    <mergeCell ref="F10:G10"/>
  </mergeCells>
  <dataValidations count="1">
    <dataValidation type="list" allowBlank="1" showInputMessage="1" showErrorMessage="1" sqref="K11" xr:uid="{78DC88D8-2865-412E-8D90-564489C84AB5}">
      <formula1>$R$6:$R$14</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7E56-D246-4139-BFEB-C2549C7A5016}">
  <sheetPr codeName="Sheet6">
    <tabColor rgb="FFFF0000"/>
    <pageSetUpPr autoPageBreaks="0"/>
  </sheetPr>
  <dimension ref="A1:QE2"/>
  <sheetViews>
    <sheetView workbookViewId="0">
      <selection activeCell="A3" sqref="A3"/>
    </sheetView>
  </sheetViews>
  <sheetFormatPr defaultRowHeight="15" x14ac:dyDescent="0.25"/>
  <cols>
    <col min="1" max="1" width="30.5703125" style="33" bestFit="1" customWidth="1"/>
    <col min="2" max="2" width="25.5703125" style="33" bestFit="1" customWidth="1"/>
    <col min="3" max="3" width="45.85546875" style="33" customWidth="1"/>
    <col min="4" max="4" width="44.5703125" style="33" bestFit="1" customWidth="1"/>
    <col min="5" max="5" width="25" style="33" bestFit="1" customWidth="1"/>
    <col min="6" max="6" width="35.5703125" style="33" bestFit="1" customWidth="1"/>
    <col min="7" max="7" width="33.140625" style="33" customWidth="1"/>
    <col min="8" max="8" width="20.7109375" style="33" customWidth="1"/>
    <col min="9" max="9" width="23.140625" style="33" bestFit="1" customWidth="1"/>
    <col min="10" max="10" width="20.140625" style="33" bestFit="1" customWidth="1"/>
    <col min="11" max="11" width="23.85546875" style="33" bestFit="1" customWidth="1"/>
    <col min="12" max="12" width="22.7109375" style="33" bestFit="1" customWidth="1"/>
    <col min="13" max="13" width="40.85546875" style="33" customWidth="1"/>
    <col min="14" max="14" width="17.28515625" style="33" customWidth="1"/>
    <col min="15" max="380" width="12.5703125" style="33" customWidth="1"/>
    <col min="381" max="16384" width="9.140625" style="33"/>
  </cols>
  <sheetData>
    <row r="1" spans="1:447" x14ac:dyDescent="0.25">
      <c r="A1" s="34" t="s">
        <v>10968</v>
      </c>
      <c r="B1" s="34" t="s">
        <v>10967</v>
      </c>
      <c r="C1" s="34" t="s">
        <v>10966</v>
      </c>
      <c r="D1" s="34" t="s">
        <v>10965</v>
      </c>
      <c r="E1" s="34" t="s">
        <v>10964</v>
      </c>
      <c r="F1" s="34" t="s">
        <v>10963</v>
      </c>
      <c r="G1" s="34" t="s">
        <v>7024</v>
      </c>
      <c r="H1" s="34" t="s">
        <v>10962</v>
      </c>
      <c r="I1" s="34" t="s">
        <v>10960</v>
      </c>
      <c r="J1" s="34" t="s">
        <v>10961</v>
      </c>
      <c r="K1" s="34" t="s">
        <v>10959</v>
      </c>
      <c r="L1" s="34" t="s">
        <v>10958</v>
      </c>
      <c r="M1" s="34" t="s">
        <v>1071</v>
      </c>
      <c r="N1" s="34" t="s">
        <v>10957</v>
      </c>
      <c r="O1" s="59" t="s">
        <v>7025</v>
      </c>
      <c r="P1" s="59" t="s">
        <v>7026</v>
      </c>
      <c r="Q1" s="59" t="s">
        <v>7027</v>
      </c>
      <c r="R1" s="59" t="s">
        <v>7028</v>
      </c>
      <c r="S1" s="59" t="s">
        <v>7029</v>
      </c>
      <c r="T1" s="59" t="s">
        <v>7030</v>
      </c>
      <c r="U1" s="59" t="s">
        <v>7031</v>
      </c>
      <c r="V1" s="59" t="s">
        <v>7032</v>
      </c>
      <c r="W1" s="59" t="s">
        <v>7033</v>
      </c>
      <c r="X1" s="59" t="s">
        <v>2392</v>
      </c>
      <c r="Y1" s="59" t="s">
        <v>2393</v>
      </c>
      <c r="Z1" s="59" t="s">
        <v>2394</v>
      </c>
      <c r="AA1" s="59" t="s">
        <v>2395</v>
      </c>
      <c r="AB1" s="59" t="s">
        <v>2396</v>
      </c>
      <c r="AC1" s="59" t="s">
        <v>2397</v>
      </c>
      <c r="AD1" s="59" t="s">
        <v>2398</v>
      </c>
      <c r="AE1" s="59" t="s">
        <v>2399</v>
      </c>
      <c r="AF1" s="59" t="s">
        <v>2400</v>
      </c>
      <c r="AG1" s="59" t="s">
        <v>2401</v>
      </c>
      <c r="AH1" s="59" t="s">
        <v>2402</v>
      </c>
      <c r="AI1" s="59" t="s">
        <v>2403</v>
      </c>
      <c r="AJ1" s="59" t="s">
        <v>2404</v>
      </c>
      <c r="AK1" s="59" t="s">
        <v>2405</v>
      </c>
      <c r="AL1" s="59" t="s">
        <v>2406</v>
      </c>
      <c r="AM1" s="59" t="s">
        <v>2407</v>
      </c>
      <c r="AN1" s="59" t="s">
        <v>2408</v>
      </c>
      <c r="AO1" s="59" t="s">
        <v>2409</v>
      </c>
      <c r="AP1" s="59" t="s">
        <v>2410</v>
      </c>
      <c r="AQ1" s="59" t="s">
        <v>2411</v>
      </c>
      <c r="AR1" s="59" t="s">
        <v>2412</v>
      </c>
      <c r="AS1" s="59" t="s">
        <v>2413</v>
      </c>
      <c r="AT1" s="59" t="s">
        <v>7034</v>
      </c>
      <c r="AU1" s="59" t="s">
        <v>7035</v>
      </c>
      <c r="AV1" s="59" t="s">
        <v>7036</v>
      </c>
      <c r="AW1" s="59" t="s">
        <v>7037</v>
      </c>
      <c r="AX1" s="59" t="s">
        <v>7038</v>
      </c>
      <c r="AY1" s="59" t="s">
        <v>7039</v>
      </c>
      <c r="AZ1" s="59" t="s">
        <v>7040</v>
      </c>
      <c r="BA1" s="59" t="s">
        <v>7041</v>
      </c>
      <c r="BB1" s="59" t="s">
        <v>7042</v>
      </c>
      <c r="BC1" s="59" t="s">
        <v>2414</v>
      </c>
      <c r="BD1" s="59" t="s">
        <v>2415</v>
      </c>
      <c r="BE1" s="59" t="s">
        <v>2416</v>
      </c>
      <c r="BF1" s="59" t="s">
        <v>2417</v>
      </c>
      <c r="BG1" s="59" t="s">
        <v>2418</v>
      </c>
      <c r="BH1" s="59" t="s">
        <v>2419</v>
      </c>
      <c r="BI1" s="59" t="s">
        <v>2420</v>
      </c>
      <c r="BJ1" s="59" t="s">
        <v>2421</v>
      </c>
      <c r="BK1" s="59" t="s">
        <v>2422</v>
      </c>
      <c r="BL1" s="59" t="s">
        <v>2423</v>
      </c>
      <c r="BM1" s="59" t="s">
        <v>2424</v>
      </c>
      <c r="BN1" s="59" t="s">
        <v>2425</v>
      </c>
      <c r="BO1" s="59" t="s">
        <v>2426</v>
      </c>
      <c r="BP1" s="59" t="s">
        <v>2427</v>
      </c>
      <c r="BQ1" s="59" t="s">
        <v>2428</v>
      </c>
      <c r="BR1" s="59" t="s">
        <v>2429</v>
      </c>
      <c r="BS1" s="59" t="s">
        <v>2430</v>
      </c>
      <c r="BT1" s="59" t="s">
        <v>2431</v>
      </c>
      <c r="BU1" s="59" t="s">
        <v>2432</v>
      </c>
      <c r="BV1" s="59" t="s">
        <v>2433</v>
      </c>
      <c r="BW1" s="59" t="s">
        <v>7043</v>
      </c>
      <c r="BX1" s="59" t="s">
        <v>7044</v>
      </c>
      <c r="BY1" s="59" t="s">
        <v>7045</v>
      </c>
      <c r="BZ1" s="59" t="s">
        <v>7046</v>
      </c>
      <c r="CA1" s="59" t="s">
        <v>7047</v>
      </c>
      <c r="CB1" s="59" t="s">
        <v>7048</v>
      </c>
      <c r="CC1" s="59" t="s">
        <v>7049</v>
      </c>
      <c r="CD1" s="59" t="s">
        <v>7050</v>
      </c>
      <c r="CE1" s="59" t="s">
        <v>7051</v>
      </c>
      <c r="CF1" s="59" t="s">
        <v>2434</v>
      </c>
      <c r="CG1" s="59" t="s">
        <v>2435</v>
      </c>
      <c r="CH1" s="59" t="s">
        <v>2436</v>
      </c>
      <c r="CI1" s="59" t="s">
        <v>2437</v>
      </c>
      <c r="CJ1" s="59" t="s">
        <v>2438</v>
      </c>
      <c r="CK1" s="59" t="s">
        <v>2439</v>
      </c>
      <c r="CL1" s="59" t="s">
        <v>2440</v>
      </c>
      <c r="CM1" s="59" t="s">
        <v>2441</v>
      </c>
      <c r="CN1" s="59" t="s">
        <v>2442</v>
      </c>
      <c r="CO1" s="59" t="s">
        <v>2443</v>
      </c>
      <c r="CP1" s="59" t="s">
        <v>2444</v>
      </c>
      <c r="CQ1" s="59" t="s">
        <v>2445</v>
      </c>
      <c r="CR1" s="59" t="s">
        <v>2446</v>
      </c>
      <c r="CS1" s="59" t="s">
        <v>2447</v>
      </c>
      <c r="CT1" s="59" t="s">
        <v>2448</v>
      </c>
      <c r="CU1" s="59" t="s">
        <v>2449</v>
      </c>
      <c r="CV1" s="59" t="s">
        <v>2450</v>
      </c>
      <c r="CW1" s="59" t="s">
        <v>2451</v>
      </c>
      <c r="CX1" s="59" t="s">
        <v>2452</v>
      </c>
      <c r="CY1" s="59" t="s">
        <v>2453</v>
      </c>
      <c r="CZ1" s="59" t="s">
        <v>2454</v>
      </c>
      <c r="DA1" s="59" t="s">
        <v>2455</v>
      </c>
      <c r="DB1" s="59" t="s">
        <v>7052</v>
      </c>
      <c r="DC1" s="59" t="s">
        <v>7053</v>
      </c>
      <c r="DD1" s="59" t="s">
        <v>7054</v>
      </c>
      <c r="DE1" s="59" t="s">
        <v>7055</v>
      </c>
      <c r="DF1" s="59" t="s">
        <v>7056</v>
      </c>
      <c r="DG1" s="59" t="s">
        <v>7057</v>
      </c>
      <c r="DH1" s="59" t="s">
        <v>7058</v>
      </c>
      <c r="DI1" s="59" t="s">
        <v>7059</v>
      </c>
      <c r="DJ1" s="59" t="s">
        <v>7060</v>
      </c>
      <c r="DK1" s="59" t="s">
        <v>2456</v>
      </c>
      <c r="DL1" s="59" t="s">
        <v>2457</v>
      </c>
      <c r="DM1" s="59" t="s">
        <v>2458</v>
      </c>
      <c r="DN1" s="59" t="s">
        <v>2459</v>
      </c>
      <c r="DO1" s="59" t="s">
        <v>2460</v>
      </c>
      <c r="DP1" s="59" t="s">
        <v>2461</v>
      </c>
      <c r="DQ1" s="59" t="s">
        <v>2462</v>
      </c>
      <c r="DR1" s="59" t="s">
        <v>2463</v>
      </c>
      <c r="DS1" s="59" t="s">
        <v>2464</v>
      </c>
      <c r="DT1" s="59" t="s">
        <v>2465</v>
      </c>
      <c r="DU1" s="59" t="s">
        <v>2466</v>
      </c>
      <c r="DV1" s="59" t="s">
        <v>2467</v>
      </c>
      <c r="DW1" s="59" t="s">
        <v>2468</v>
      </c>
      <c r="DX1" s="59" t="s">
        <v>2469</v>
      </c>
      <c r="DY1" s="59" t="s">
        <v>2470</v>
      </c>
      <c r="DZ1" s="59" t="s">
        <v>2471</v>
      </c>
      <c r="EA1" s="59" t="s">
        <v>2472</v>
      </c>
      <c r="EB1" s="59" t="s">
        <v>2473</v>
      </c>
      <c r="EC1" s="59" t="s">
        <v>2474</v>
      </c>
      <c r="ED1" s="59" t="s">
        <v>2475</v>
      </c>
      <c r="EE1" s="59" t="s">
        <v>2476</v>
      </c>
      <c r="EF1" s="59" t="s">
        <v>7061</v>
      </c>
      <c r="EG1" s="59" t="s">
        <v>7062</v>
      </c>
      <c r="EH1" s="59" t="s">
        <v>7063</v>
      </c>
      <c r="EI1" s="59" t="s">
        <v>7064</v>
      </c>
      <c r="EJ1" s="59" t="s">
        <v>7065</v>
      </c>
      <c r="EK1" s="59" t="s">
        <v>7066</v>
      </c>
      <c r="EL1" s="59" t="s">
        <v>7067</v>
      </c>
      <c r="EM1" s="59" t="s">
        <v>7068</v>
      </c>
      <c r="EN1" s="59" t="s">
        <v>7069</v>
      </c>
      <c r="EO1" s="59" t="s">
        <v>2477</v>
      </c>
      <c r="EP1" s="59" t="s">
        <v>2478</v>
      </c>
      <c r="EQ1" s="59" t="s">
        <v>2479</v>
      </c>
      <c r="ER1" s="59" t="s">
        <v>2480</v>
      </c>
      <c r="ES1" s="59" t="s">
        <v>2481</v>
      </c>
      <c r="ET1" s="59" t="s">
        <v>2482</v>
      </c>
      <c r="EU1" s="59" t="s">
        <v>2483</v>
      </c>
      <c r="EV1" s="59" t="s">
        <v>2484</v>
      </c>
      <c r="EW1" s="59" t="s">
        <v>2485</v>
      </c>
      <c r="EX1" s="59" t="s">
        <v>2486</v>
      </c>
      <c r="EY1" s="59" t="s">
        <v>2487</v>
      </c>
      <c r="EZ1" s="59" t="s">
        <v>2488</v>
      </c>
      <c r="FA1" s="59" t="s">
        <v>2489</v>
      </c>
      <c r="FB1" s="59" t="s">
        <v>2490</v>
      </c>
      <c r="FC1" s="59" t="s">
        <v>2491</v>
      </c>
      <c r="FD1" s="59" t="s">
        <v>2492</v>
      </c>
      <c r="FE1" s="59" t="s">
        <v>2493</v>
      </c>
      <c r="FF1" s="59" t="s">
        <v>2494</v>
      </c>
      <c r="FG1" s="59" t="s">
        <v>2495</v>
      </c>
      <c r="FH1" s="59" t="s">
        <v>2496</v>
      </c>
      <c r="FI1" s="59" t="s">
        <v>2497</v>
      </c>
      <c r="FJ1" s="59" t="s">
        <v>2498</v>
      </c>
      <c r="FK1" s="59" t="s">
        <v>7070</v>
      </c>
      <c r="FL1" s="59" t="s">
        <v>7071</v>
      </c>
      <c r="FM1" s="59" t="s">
        <v>7072</v>
      </c>
      <c r="FN1" s="59" t="s">
        <v>7073</v>
      </c>
      <c r="FO1" s="59" t="s">
        <v>7074</v>
      </c>
      <c r="FP1" s="59" t="s">
        <v>7075</v>
      </c>
      <c r="FQ1" s="59" t="s">
        <v>7076</v>
      </c>
      <c r="FR1" s="59" t="s">
        <v>7077</v>
      </c>
      <c r="FS1" s="59" t="s">
        <v>7078</v>
      </c>
      <c r="FT1" s="59" t="s">
        <v>2499</v>
      </c>
      <c r="FU1" s="59" t="s">
        <v>2500</v>
      </c>
      <c r="FV1" s="59" t="s">
        <v>2501</v>
      </c>
      <c r="FW1" s="59" t="s">
        <v>2502</v>
      </c>
      <c r="FX1" s="59" t="s">
        <v>2503</v>
      </c>
      <c r="FY1" s="59" t="s">
        <v>2504</v>
      </c>
      <c r="FZ1" s="59" t="s">
        <v>2505</v>
      </c>
      <c r="GA1" s="59" t="s">
        <v>2506</v>
      </c>
      <c r="GB1" s="59" t="s">
        <v>2507</v>
      </c>
      <c r="GC1" s="59" t="s">
        <v>2508</v>
      </c>
      <c r="GD1" s="59" t="s">
        <v>2509</v>
      </c>
      <c r="GE1" s="59" t="s">
        <v>2510</v>
      </c>
      <c r="GF1" s="59" t="s">
        <v>2511</v>
      </c>
      <c r="GG1" s="59" t="s">
        <v>2512</v>
      </c>
      <c r="GH1" s="59" t="s">
        <v>2513</v>
      </c>
      <c r="GI1" s="59" t="s">
        <v>2514</v>
      </c>
      <c r="GJ1" s="59" t="s">
        <v>2515</v>
      </c>
      <c r="GK1" s="59" t="s">
        <v>2516</v>
      </c>
      <c r="GL1" s="59" t="s">
        <v>2517</v>
      </c>
      <c r="GM1" s="59" t="s">
        <v>2518</v>
      </c>
      <c r="GN1" s="59" t="s">
        <v>2519</v>
      </c>
      <c r="GO1" s="59" t="s">
        <v>7079</v>
      </c>
      <c r="GP1" s="59" t="s">
        <v>7080</v>
      </c>
      <c r="GQ1" s="59" t="s">
        <v>7081</v>
      </c>
      <c r="GR1" s="59" t="s">
        <v>7082</v>
      </c>
      <c r="GS1" s="59" t="s">
        <v>7083</v>
      </c>
      <c r="GT1" s="59" t="s">
        <v>7084</v>
      </c>
      <c r="GU1" s="59" t="s">
        <v>7085</v>
      </c>
      <c r="GV1" s="59" t="s">
        <v>7086</v>
      </c>
      <c r="GW1" s="59" t="s">
        <v>7087</v>
      </c>
      <c r="GX1" s="59" t="s">
        <v>2520</v>
      </c>
      <c r="GY1" s="59" t="s">
        <v>2521</v>
      </c>
      <c r="GZ1" s="59" t="s">
        <v>2522</v>
      </c>
      <c r="HA1" s="59" t="s">
        <v>2523</v>
      </c>
      <c r="HB1" s="59" t="s">
        <v>2524</v>
      </c>
      <c r="HC1" s="59" t="s">
        <v>2525</v>
      </c>
      <c r="HD1" s="59" t="s">
        <v>2526</v>
      </c>
      <c r="HE1" s="59" t="s">
        <v>2527</v>
      </c>
      <c r="HF1" s="59" t="s">
        <v>2528</v>
      </c>
      <c r="HG1" s="59" t="s">
        <v>2529</v>
      </c>
      <c r="HH1" s="59" t="s">
        <v>2530</v>
      </c>
      <c r="HI1" s="59" t="s">
        <v>2531</v>
      </c>
      <c r="HJ1" s="59" t="s">
        <v>2532</v>
      </c>
      <c r="HK1" s="59" t="s">
        <v>2533</v>
      </c>
      <c r="HL1" s="59" t="s">
        <v>2534</v>
      </c>
      <c r="HM1" s="59" t="s">
        <v>2535</v>
      </c>
      <c r="HN1" s="59" t="s">
        <v>2536</v>
      </c>
      <c r="HO1" s="59" t="s">
        <v>2537</v>
      </c>
      <c r="HP1" s="59" t="s">
        <v>2538</v>
      </c>
      <c r="HQ1" s="59" t="s">
        <v>2539</v>
      </c>
      <c r="HR1" s="59" t="s">
        <v>2540</v>
      </c>
      <c r="HS1" s="59" t="s">
        <v>2541</v>
      </c>
      <c r="HT1" s="59" t="s">
        <v>7088</v>
      </c>
      <c r="HU1" s="59" t="s">
        <v>7089</v>
      </c>
      <c r="HV1" s="59" t="s">
        <v>7090</v>
      </c>
      <c r="HW1" s="59" t="s">
        <v>7091</v>
      </c>
      <c r="HX1" s="59" t="s">
        <v>7092</v>
      </c>
      <c r="HY1" s="59" t="s">
        <v>7093</v>
      </c>
      <c r="HZ1" s="59" t="s">
        <v>7094</v>
      </c>
      <c r="IA1" s="59" t="s">
        <v>7095</v>
      </c>
      <c r="IB1" s="59" t="s">
        <v>7096</v>
      </c>
      <c r="IC1" s="59" t="s">
        <v>2542</v>
      </c>
      <c r="ID1" s="59" t="s">
        <v>2543</v>
      </c>
      <c r="IE1" s="59" t="s">
        <v>2544</v>
      </c>
      <c r="IF1" s="59" t="s">
        <v>2545</v>
      </c>
      <c r="IG1" s="59" t="s">
        <v>2546</v>
      </c>
      <c r="IH1" s="59" t="s">
        <v>2547</v>
      </c>
      <c r="II1" s="59" t="s">
        <v>2548</v>
      </c>
      <c r="IJ1" s="59" t="s">
        <v>2549</v>
      </c>
      <c r="IK1" s="59" t="s">
        <v>2550</v>
      </c>
      <c r="IL1" s="59" t="s">
        <v>2551</v>
      </c>
      <c r="IM1" s="59" t="s">
        <v>2552</v>
      </c>
      <c r="IN1" s="59" t="s">
        <v>2553</v>
      </c>
      <c r="IO1" s="59" t="s">
        <v>2554</v>
      </c>
      <c r="IP1" s="59" t="s">
        <v>2555</v>
      </c>
      <c r="IQ1" s="59" t="s">
        <v>2556</v>
      </c>
      <c r="IR1" s="59" t="s">
        <v>2557</v>
      </c>
      <c r="IS1" s="59" t="s">
        <v>2558</v>
      </c>
      <c r="IT1" s="59" t="s">
        <v>2559</v>
      </c>
      <c r="IU1" s="59" t="s">
        <v>2560</v>
      </c>
      <c r="IV1" s="59" t="s">
        <v>2561</v>
      </c>
      <c r="IW1" s="59" t="s">
        <v>2562</v>
      </c>
      <c r="IX1" s="59" t="s">
        <v>2563</v>
      </c>
      <c r="IY1" s="59" t="s">
        <v>7097</v>
      </c>
      <c r="IZ1" s="59" t="s">
        <v>7098</v>
      </c>
      <c r="JA1" s="59" t="s">
        <v>7099</v>
      </c>
      <c r="JB1" s="59" t="s">
        <v>7100</v>
      </c>
      <c r="JC1" s="59" t="s">
        <v>7101</v>
      </c>
      <c r="JD1" s="59" t="s">
        <v>7102</v>
      </c>
      <c r="JE1" s="59" t="s">
        <v>7103</v>
      </c>
      <c r="JF1" s="59" t="s">
        <v>7104</v>
      </c>
      <c r="JG1" s="59" t="s">
        <v>7105</v>
      </c>
      <c r="JH1" s="59" t="s">
        <v>2564</v>
      </c>
      <c r="JI1" s="59" t="s">
        <v>2565</v>
      </c>
      <c r="JJ1" s="59" t="s">
        <v>2566</v>
      </c>
      <c r="JK1" s="59" t="s">
        <v>2567</v>
      </c>
      <c r="JL1" s="59" t="s">
        <v>2568</v>
      </c>
      <c r="JM1" s="59" t="s">
        <v>2569</v>
      </c>
      <c r="JN1" s="59" t="s">
        <v>2570</v>
      </c>
      <c r="JO1" s="59" t="s">
        <v>2571</v>
      </c>
      <c r="JP1" s="59" t="s">
        <v>2572</v>
      </c>
      <c r="JQ1" s="59" t="s">
        <v>2573</v>
      </c>
      <c r="JR1" s="59" t="s">
        <v>2574</v>
      </c>
      <c r="JS1" s="59" t="s">
        <v>2575</v>
      </c>
      <c r="JT1" s="59" t="s">
        <v>2576</v>
      </c>
      <c r="JU1" s="59" t="s">
        <v>2577</v>
      </c>
      <c r="JV1" s="59" t="s">
        <v>2578</v>
      </c>
      <c r="JW1" s="59" t="s">
        <v>2579</v>
      </c>
      <c r="JX1" s="59" t="s">
        <v>2580</v>
      </c>
      <c r="JY1" s="59" t="s">
        <v>2581</v>
      </c>
      <c r="JZ1" s="59" t="s">
        <v>2582</v>
      </c>
      <c r="KA1" s="59" t="s">
        <v>2583</v>
      </c>
      <c r="KB1" s="59" t="s">
        <v>2584</v>
      </c>
      <c r="KC1" s="59" t="s">
        <v>7106</v>
      </c>
      <c r="KD1" s="59" t="s">
        <v>7107</v>
      </c>
      <c r="KE1" s="59" t="s">
        <v>7108</v>
      </c>
      <c r="KF1" s="59" t="s">
        <v>7109</v>
      </c>
      <c r="KG1" s="59" t="s">
        <v>7110</v>
      </c>
      <c r="KH1" s="59" t="s">
        <v>7111</v>
      </c>
      <c r="KI1" s="59" t="s">
        <v>7112</v>
      </c>
      <c r="KJ1" s="59" t="s">
        <v>7113</v>
      </c>
      <c r="KK1" s="59" t="s">
        <v>7114</v>
      </c>
      <c r="KL1" s="59" t="s">
        <v>2585</v>
      </c>
      <c r="KM1" s="59" t="s">
        <v>2586</v>
      </c>
      <c r="KN1" s="59" t="s">
        <v>2587</v>
      </c>
      <c r="KO1" s="59" t="s">
        <v>2588</v>
      </c>
      <c r="KP1" s="59" t="s">
        <v>2589</v>
      </c>
      <c r="KQ1" s="59" t="s">
        <v>2590</v>
      </c>
      <c r="KR1" s="59" t="s">
        <v>2591</v>
      </c>
      <c r="KS1" s="59" t="s">
        <v>2592</v>
      </c>
      <c r="KT1" s="59" t="s">
        <v>2593</v>
      </c>
      <c r="KU1" s="59" t="s">
        <v>2594</v>
      </c>
      <c r="KV1" s="59" t="s">
        <v>2595</v>
      </c>
      <c r="KW1" s="59" t="s">
        <v>2596</v>
      </c>
      <c r="KX1" s="59" t="s">
        <v>2597</v>
      </c>
      <c r="KY1" s="59" t="s">
        <v>2598</v>
      </c>
      <c r="KZ1" s="59" t="s">
        <v>2599</v>
      </c>
      <c r="LA1" s="59" t="s">
        <v>2600</v>
      </c>
      <c r="LB1" s="59" t="s">
        <v>2601</v>
      </c>
      <c r="LC1" s="59" t="s">
        <v>2602</v>
      </c>
      <c r="LD1" s="59" t="s">
        <v>2603</v>
      </c>
      <c r="LE1" s="59" t="s">
        <v>2604</v>
      </c>
      <c r="LF1" s="59" t="s">
        <v>2605</v>
      </c>
      <c r="LG1" s="59" t="s">
        <v>2606</v>
      </c>
      <c r="LH1" s="59" t="s">
        <v>7115</v>
      </c>
      <c r="LI1" s="59" t="s">
        <v>7116</v>
      </c>
      <c r="LJ1" s="59" t="s">
        <v>7117</v>
      </c>
      <c r="LK1" s="59" t="s">
        <v>7118</v>
      </c>
      <c r="LL1" s="59" t="s">
        <v>7119</v>
      </c>
      <c r="LM1" s="59" t="s">
        <v>7120</v>
      </c>
      <c r="LN1" s="59" t="s">
        <v>7121</v>
      </c>
      <c r="LO1" s="59" t="s">
        <v>7122</v>
      </c>
      <c r="LP1" s="59" t="s">
        <v>7123</v>
      </c>
      <c r="LQ1" s="59" t="s">
        <v>2607</v>
      </c>
      <c r="LR1" s="59" t="s">
        <v>2608</v>
      </c>
      <c r="LS1" s="59" t="s">
        <v>2609</v>
      </c>
      <c r="LT1" s="59" t="s">
        <v>2610</v>
      </c>
      <c r="LU1" s="59" t="s">
        <v>2611</v>
      </c>
      <c r="LV1" s="59" t="s">
        <v>2612</v>
      </c>
      <c r="LW1" s="59" t="s">
        <v>2613</v>
      </c>
      <c r="LX1" s="59" t="s">
        <v>2614</v>
      </c>
      <c r="LY1" s="59" t="s">
        <v>2615</v>
      </c>
      <c r="LZ1" s="59" t="s">
        <v>2616</v>
      </c>
      <c r="MA1" s="59" t="s">
        <v>2617</v>
      </c>
      <c r="MB1" s="59" t="s">
        <v>2618</v>
      </c>
      <c r="MC1" s="59" t="s">
        <v>2619</v>
      </c>
      <c r="MD1" s="59" t="s">
        <v>2620</v>
      </c>
      <c r="ME1" s="59" t="s">
        <v>2621</v>
      </c>
      <c r="MF1" s="59" t="s">
        <v>2622</v>
      </c>
      <c r="MG1" s="59" t="s">
        <v>2623</v>
      </c>
      <c r="MH1" s="59" t="s">
        <v>2624</v>
      </c>
      <c r="MI1" s="59" t="s">
        <v>2625</v>
      </c>
      <c r="MJ1" s="59" t="s">
        <v>2626</v>
      </c>
      <c r="MK1" s="59" t="s">
        <v>2627</v>
      </c>
      <c r="ML1" s="59" t="s">
        <v>7124</v>
      </c>
      <c r="MM1" s="59" t="s">
        <v>7125</v>
      </c>
      <c r="MN1" s="59" t="s">
        <v>7126</v>
      </c>
      <c r="MO1" s="59" t="s">
        <v>7127</v>
      </c>
      <c r="MP1" s="59" t="s">
        <v>7128</v>
      </c>
      <c r="MQ1" s="59" t="s">
        <v>7129</v>
      </c>
      <c r="MR1" s="59" t="s">
        <v>7130</v>
      </c>
      <c r="MS1" s="59" t="s">
        <v>7131</v>
      </c>
      <c r="MT1" s="59" t="s">
        <v>7132</v>
      </c>
      <c r="MU1" s="59" t="s">
        <v>2628</v>
      </c>
      <c r="MV1" s="59" t="s">
        <v>2629</v>
      </c>
      <c r="MW1" s="59" t="s">
        <v>2630</v>
      </c>
      <c r="MX1" s="59" t="s">
        <v>2631</v>
      </c>
      <c r="MY1" s="59" t="s">
        <v>2632</v>
      </c>
      <c r="MZ1" s="59" t="s">
        <v>2633</v>
      </c>
      <c r="NA1" s="59" t="s">
        <v>2634</v>
      </c>
      <c r="NB1" s="59" t="s">
        <v>2635</v>
      </c>
      <c r="NC1" s="59" t="s">
        <v>2636</v>
      </c>
      <c r="ND1" s="59" t="s">
        <v>2637</v>
      </c>
      <c r="NE1" s="59" t="s">
        <v>2638</v>
      </c>
      <c r="NF1" s="59" t="s">
        <v>2639</v>
      </c>
      <c r="NG1" s="59" t="s">
        <v>2640</v>
      </c>
      <c r="NH1" s="59" t="s">
        <v>2641</v>
      </c>
      <c r="NI1" s="59" t="s">
        <v>2642</v>
      </c>
      <c r="NJ1" s="59" t="s">
        <v>2643</v>
      </c>
      <c r="NK1" s="59" t="s">
        <v>2644</v>
      </c>
      <c r="NL1" s="59" t="s">
        <v>2645</v>
      </c>
      <c r="NM1" s="59" t="s">
        <v>2646</v>
      </c>
      <c r="NN1" s="59" t="s">
        <v>2647</v>
      </c>
      <c r="NO1" s="59" t="s">
        <v>2648</v>
      </c>
      <c r="NP1" s="59" t="s">
        <v>2649</v>
      </c>
      <c r="NQ1" s="40"/>
      <c r="NR1" s="40"/>
      <c r="NS1" s="40"/>
      <c r="NT1" s="40"/>
      <c r="NU1" s="40"/>
      <c r="NV1" s="40"/>
      <c r="NW1" s="40"/>
      <c r="NX1" s="40"/>
      <c r="NY1" s="40"/>
      <c r="NZ1" s="40"/>
      <c r="OA1" s="40"/>
      <c r="OB1" s="40"/>
      <c r="OC1" s="40"/>
      <c r="OD1" s="40"/>
      <c r="OE1" s="40"/>
      <c r="OF1" s="40"/>
      <c r="OG1" s="40"/>
      <c r="OH1" s="40"/>
      <c r="OI1" s="40"/>
      <c r="OJ1" s="40"/>
      <c r="OK1" s="40"/>
      <c r="OL1" s="40"/>
      <c r="OM1" s="40"/>
      <c r="ON1" s="40"/>
      <c r="OO1" s="40"/>
      <c r="OP1" s="40"/>
      <c r="OQ1" s="40"/>
      <c r="OR1" s="40"/>
      <c r="OS1" s="40"/>
      <c r="OT1" s="40"/>
      <c r="OU1" s="40"/>
      <c r="OV1" s="40"/>
      <c r="OW1" s="40"/>
      <c r="OX1" s="40"/>
      <c r="OY1" s="40"/>
      <c r="OZ1" s="40"/>
      <c r="PA1" s="40"/>
      <c r="PB1" s="40"/>
      <c r="PC1" s="40"/>
      <c r="PD1" s="40"/>
      <c r="PE1" s="40"/>
      <c r="PF1" s="40"/>
      <c r="PG1" s="40"/>
      <c r="PH1" s="40"/>
      <c r="PI1" s="40"/>
      <c r="PJ1" s="40"/>
      <c r="PK1" s="40"/>
      <c r="PL1" s="40"/>
      <c r="PM1" s="40"/>
      <c r="PN1" s="40"/>
      <c r="PO1" s="40"/>
      <c r="PP1" s="40"/>
      <c r="PQ1" s="40"/>
      <c r="PR1" s="40"/>
      <c r="PS1" s="40"/>
      <c r="PT1" s="40"/>
      <c r="PU1" s="40"/>
      <c r="PV1" s="40"/>
      <c r="PW1" s="40"/>
      <c r="PX1" s="40"/>
      <c r="PY1" s="40"/>
      <c r="PZ1" s="40"/>
      <c r="QA1" s="40"/>
      <c r="QB1" s="40"/>
      <c r="QC1" s="40"/>
      <c r="QD1" s="40"/>
      <c r="QE1" s="40"/>
    </row>
    <row r="2" spans="1:447" x14ac:dyDescent="0.25">
      <c r="A2" s="33" t="str">
        <f>IF(Helper_2!$C$3="","",Helper_2!$C$3)</f>
        <v/>
      </c>
      <c r="B2" s="33" t="str">
        <f>IF(Helper_2!$C$6="","",Helper_2!$C$6)</f>
        <v/>
      </c>
      <c r="C2" s="33" t="str">
        <f>IF(Helper_2!$C$4="","",Helper_2!$C$4)</f>
        <v>Please Select a Permit/Registration ID First</v>
      </c>
      <c r="D2" s="33" t="str">
        <f>IF(Helper_2!$C$5="","",Helper_2!$C$5)</f>
        <v/>
      </c>
      <c r="E2" s="33" t="str">
        <f>IF(Helper_2!$C$7="","",Helper_2!$C$7)</f>
        <v>Metered</v>
      </c>
      <c r="F2" s="33" t="str">
        <f>IF(Helper_2!$C$9="","",Helper_2!$C$9)</f>
        <v/>
      </c>
      <c r="G2" s="33" t="str">
        <f>IF(Helper_2!$C$8="","",Helper_2!$C$8)</f>
        <v>Million Gallons/Day (mgd)</v>
      </c>
      <c r="H2" s="33" t="str">
        <f>IF(Helper_2!$C$10="","",Helper_2!$C$10)</f>
        <v/>
      </c>
      <c r="I2" s="33" t="str">
        <f>IF(Helper_2!$C$11="","",Helper_2!$C$11)</f>
        <v/>
      </c>
      <c r="J2" s="33" t="str">
        <f>IF(Helper_2!$C$12="","",Helper_2!$C$12)</f>
        <v/>
      </c>
      <c r="K2" s="33" t="str">
        <f>IF(Helper_2!$C$13="","",Helper_2!$C$13)</f>
        <v>No digital signature</v>
      </c>
      <c r="L2" s="40" t="str">
        <f>IF(Helper_2!$C$14="","",Helper_2!$C$14)</f>
        <v/>
      </c>
      <c r="M2" s="33" t="str">
        <f>IF(Helper_2!$C$15="","",Helper_2!$C$15)</f>
        <v/>
      </c>
      <c r="N2" s="33">
        <f>Helper_2!K11</f>
        <v>2025</v>
      </c>
      <c r="O2" s="33" t="str">
        <f>IF(
VLOOKUP(VALUE(RIGHT(O1,2)),'Traditional Water Use Form'!$Y$45:$AK$76,VLOOKUP(LEFT(Output!O1,3),Helper_2!$J$16:$K$27,2,0)+1,0)&lt;&gt;"",
VLOOKUP(VALUE(RIGHT(O1,2)),'Traditional Water Use Form'!$Y$45:$AK$76,VLOOKUP(LEFT(Output!O1,3),Helper_2!$J$16:$K$27,2,0)+1,0),
IF(
VLOOKUP(DATE($N$2,VLOOKUP(LEFT(O$1,3),Helper_2!$J$16:$K$27,2,0),VALUE(RIGHT(Output!O1,2))),'Vertical Water Use Form'!$C$34:$E$399,2,0)="","null",
VLOOKUP(DATE($N$2,VLOOKUP(LEFT(O$1,3),Helper_2!$J$16:$K$27,2,0),VALUE(RIGHT(Output!O1,2))),'Vertical Water Use Form'!$C$34:$E$399,2,0)))</f>
        <v>null</v>
      </c>
      <c r="P2" s="33" t="str">
        <f>IF(
VLOOKUP(VALUE(RIGHT(P1,2)),'Traditional Water Use Form'!$Y$45:$AK$76,VLOOKUP(LEFT(Output!P1,3),Helper_2!$J$16:$K$27,2,0)+1,0)&lt;&gt;"",
VLOOKUP(VALUE(RIGHT(P1,2)),'Traditional Water Use Form'!$Y$45:$AK$76,VLOOKUP(LEFT(Output!P1,3),Helper_2!$J$16:$K$27,2,0)+1,0),
IF(
VLOOKUP(DATE($N$2,VLOOKUP(LEFT(P$1,3),Helper_2!$J$16:$K$27,2,0),VALUE(RIGHT(Output!P1,2))),'Vertical Water Use Form'!$C$34:$E$399,2,0)="","null",
VLOOKUP(DATE($N$2,VLOOKUP(LEFT(P$1,3),Helper_2!$J$16:$K$27,2,0),VALUE(RIGHT(Output!P1,2))),'Vertical Water Use Form'!$C$34:$E$399,2,0)))</f>
        <v>null</v>
      </c>
      <c r="Q2" s="33" t="str">
        <f>IF(
VLOOKUP(VALUE(RIGHT(Q1,2)),'Traditional Water Use Form'!$Y$45:$AK$76,VLOOKUP(LEFT(Output!Q1,3),Helper_2!$J$16:$K$27,2,0)+1,0)&lt;&gt;"",
VLOOKUP(VALUE(RIGHT(Q1,2)),'Traditional Water Use Form'!$Y$45:$AK$76,VLOOKUP(LEFT(Output!Q1,3),Helper_2!$J$16:$K$27,2,0)+1,0),
IF(
VLOOKUP(DATE($N$2,VLOOKUP(LEFT(Q$1,3),Helper_2!$J$16:$K$27,2,0),VALUE(RIGHT(Output!Q1,2))),'Vertical Water Use Form'!$C$34:$E$399,2,0)="","null",
VLOOKUP(DATE($N$2,VLOOKUP(LEFT(Q$1,3),Helper_2!$J$16:$K$27,2,0),VALUE(RIGHT(Output!Q1,2))),'Vertical Water Use Form'!$C$34:$E$399,2,0)))</f>
        <v>null</v>
      </c>
      <c r="R2" s="33" t="str">
        <f>IF(
VLOOKUP(VALUE(RIGHT(R1,2)),'Traditional Water Use Form'!$Y$45:$AK$76,VLOOKUP(LEFT(Output!R1,3),Helper_2!$J$16:$K$27,2,0)+1,0)&lt;&gt;"",
VLOOKUP(VALUE(RIGHT(R1,2)),'Traditional Water Use Form'!$Y$45:$AK$76,VLOOKUP(LEFT(Output!R1,3),Helper_2!$J$16:$K$27,2,0)+1,0),
IF(
VLOOKUP(DATE($N$2,VLOOKUP(LEFT(R$1,3),Helper_2!$J$16:$K$27,2,0),VALUE(RIGHT(Output!R1,2))),'Vertical Water Use Form'!$C$34:$E$399,2,0)="","null",
VLOOKUP(DATE($N$2,VLOOKUP(LEFT(R$1,3),Helper_2!$J$16:$K$27,2,0),VALUE(RIGHT(Output!R1,2))),'Vertical Water Use Form'!$C$34:$E$399,2,0)))</f>
        <v>null</v>
      </c>
      <c r="S2" s="33" t="str">
        <f>IF(
VLOOKUP(VALUE(RIGHT(S1,2)),'Traditional Water Use Form'!$Y$45:$AK$76,VLOOKUP(LEFT(Output!S1,3),Helper_2!$J$16:$K$27,2,0)+1,0)&lt;&gt;"",
VLOOKUP(VALUE(RIGHT(S1,2)),'Traditional Water Use Form'!$Y$45:$AK$76,VLOOKUP(LEFT(Output!S1,3),Helper_2!$J$16:$K$27,2,0)+1,0),
IF(
VLOOKUP(DATE($N$2,VLOOKUP(LEFT(S$1,3),Helper_2!$J$16:$K$27,2,0),VALUE(RIGHT(Output!S1,2))),'Vertical Water Use Form'!$C$34:$E$399,2,0)="","null",
VLOOKUP(DATE($N$2,VLOOKUP(LEFT(S$1,3),Helper_2!$J$16:$K$27,2,0),VALUE(RIGHT(Output!S1,2))),'Vertical Water Use Form'!$C$34:$E$399,2,0)))</f>
        <v>null</v>
      </c>
      <c r="T2" s="33" t="str">
        <f>IF(
VLOOKUP(VALUE(RIGHT(T1,2)),'Traditional Water Use Form'!$Y$45:$AK$76,VLOOKUP(LEFT(Output!T1,3),Helper_2!$J$16:$K$27,2,0)+1,0)&lt;&gt;"",
VLOOKUP(VALUE(RIGHT(T1,2)),'Traditional Water Use Form'!$Y$45:$AK$76,VLOOKUP(LEFT(Output!T1,3),Helper_2!$J$16:$K$27,2,0)+1,0),
IF(
VLOOKUP(DATE($N$2,VLOOKUP(LEFT(T$1,3),Helper_2!$J$16:$K$27,2,0),VALUE(RIGHT(Output!T1,2))),'Vertical Water Use Form'!$C$34:$E$399,2,0)="","null",
VLOOKUP(DATE($N$2,VLOOKUP(LEFT(T$1,3),Helper_2!$J$16:$K$27,2,0),VALUE(RIGHT(Output!T1,2))),'Vertical Water Use Form'!$C$34:$E$399,2,0)))</f>
        <v>null</v>
      </c>
      <c r="U2" s="33" t="str">
        <f>IF(
VLOOKUP(VALUE(RIGHT(U1,2)),'Traditional Water Use Form'!$Y$45:$AK$76,VLOOKUP(LEFT(Output!U1,3),Helper_2!$J$16:$K$27,2,0)+1,0)&lt;&gt;"",
VLOOKUP(VALUE(RIGHT(U1,2)),'Traditional Water Use Form'!$Y$45:$AK$76,VLOOKUP(LEFT(Output!U1,3),Helper_2!$J$16:$K$27,2,0)+1,0),
IF(
VLOOKUP(DATE($N$2,VLOOKUP(LEFT(U$1,3),Helper_2!$J$16:$K$27,2,0),VALUE(RIGHT(Output!U1,2))),'Vertical Water Use Form'!$C$34:$E$399,2,0)="","null",
VLOOKUP(DATE($N$2,VLOOKUP(LEFT(U$1,3),Helper_2!$J$16:$K$27,2,0),VALUE(RIGHT(Output!U1,2))),'Vertical Water Use Form'!$C$34:$E$399,2,0)))</f>
        <v>null</v>
      </c>
      <c r="V2" s="33" t="str">
        <f>IF(
VLOOKUP(VALUE(RIGHT(V1,2)),'Traditional Water Use Form'!$Y$45:$AK$76,VLOOKUP(LEFT(Output!V1,3),Helper_2!$J$16:$K$27,2,0)+1,0)&lt;&gt;"",
VLOOKUP(VALUE(RIGHT(V1,2)),'Traditional Water Use Form'!$Y$45:$AK$76,VLOOKUP(LEFT(Output!V1,3),Helper_2!$J$16:$K$27,2,0)+1,0),
IF(
VLOOKUP(DATE($N$2,VLOOKUP(LEFT(V$1,3),Helper_2!$J$16:$K$27,2,0),VALUE(RIGHT(Output!V1,2))),'Vertical Water Use Form'!$C$34:$E$399,2,0)="","null",
VLOOKUP(DATE($N$2,VLOOKUP(LEFT(V$1,3),Helper_2!$J$16:$K$27,2,0),VALUE(RIGHT(Output!V1,2))),'Vertical Water Use Form'!$C$34:$E$399,2,0)))</f>
        <v>null</v>
      </c>
      <c r="W2" s="33" t="str">
        <f>IF(
VLOOKUP(VALUE(RIGHT(W1,2)),'Traditional Water Use Form'!$Y$45:$AK$76,VLOOKUP(LEFT(Output!W1,3),Helper_2!$J$16:$K$27,2,0)+1,0)&lt;&gt;"",
VLOOKUP(VALUE(RIGHT(W1,2)),'Traditional Water Use Form'!$Y$45:$AK$76,VLOOKUP(LEFT(Output!W1,3),Helper_2!$J$16:$K$27,2,0)+1,0),
IF(
VLOOKUP(DATE($N$2,VLOOKUP(LEFT(W$1,3),Helper_2!$J$16:$K$27,2,0),VALUE(RIGHT(Output!W1,2))),'Vertical Water Use Form'!$C$34:$E$399,2,0)="","null",
VLOOKUP(DATE($N$2,VLOOKUP(LEFT(W$1,3),Helper_2!$J$16:$K$27,2,0),VALUE(RIGHT(Output!W1,2))),'Vertical Water Use Form'!$C$34:$E$399,2,0)))</f>
        <v>null</v>
      </c>
      <c r="X2" s="33" t="str">
        <f>IF(
VLOOKUP(VALUE(RIGHT(X1,2)),'Traditional Water Use Form'!$Y$45:$AK$76,VLOOKUP(LEFT(Output!X1,3),Helper_2!$J$16:$K$27,2,0)+1,0)&lt;&gt;"",
VLOOKUP(VALUE(RIGHT(X1,2)),'Traditional Water Use Form'!$Y$45:$AK$76,VLOOKUP(LEFT(Output!X1,3),Helper_2!$J$16:$K$27,2,0)+1,0),
IF(
VLOOKUP(DATE($N$2,VLOOKUP(LEFT(X$1,3),Helper_2!$J$16:$K$27,2,0),VALUE(RIGHT(Output!X1,2))),'Vertical Water Use Form'!$C$34:$E$399,2,0)="","null",
VLOOKUP(DATE($N$2,VLOOKUP(LEFT(X$1,3),Helper_2!$J$16:$K$27,2,0),VALUE(RIGHT(Output!X1,2))),'Vertical Water Use Form'!$C$34:$E$399,2,0)))</f>
        <v>null</v>
      </c>
      <c r="Y2" s="33" t="str">
        <f>IF(
VLOOKUP(VALUE(RIGHT(Y1,2)),'Traditional Water Use Form'!$Y$45:$AK$76,VLOOKUP(LEFT(Output!Y1,3),Helper_2!$J$16:$K$27,2,0)+1,0)&lt;&gt;"",
VLOOKUP(VALUE(RIGHT(Y1,2)),'Traditional Water Use Form'!$Y$45:$AK$76,VLOOKUP(LEFT(Output!Y1,3),Helper_2!$J$16:$K$27,2,0)+1,0),
IF(
VLOOKUP(DATE($N$2,VLOOKUP(LEFT(Y$1,3),Helper_2!$J$16:$K$27,2,0),VALUE(RIGHT(Output!Y1,2))),'Vertical Water Use Form'!$C$34:$E$399,2,0)="","null",
VLOOKUP(DATE($N$2,VLOOKUP(LEFT(Y$1,3),Helper_2!$J$16:$K$27,2,0),VALUE(RIGHT(Output!Y1,2))),'Vertical Water Use Form'!$C$34:$E$399,2,0)))</f>
        <v>null</v>
      </c>
      <c r="Z2" s="33" t="str">
        <f>IF(
VLOOKUP(VALUE(RIGHT(Z1,2)),'Traditional Water Use Form'!$Y$45:$AK$76,VLOOKUP(LEFT(Output!Z1,3),Helper_2!$J$16:$K$27,2,0)+1,0)&lt;&gt;"",
VLOOKUP(VALUE(RIGHT(Z1,2)),'Traditional Water Use Form'!$Y$45:$AK$76,VLOOKUP(LEFT(Output!Z1,3),Helper_2!$J$16:$K$27,2,0)+1,0),
IF(
VLOOKUP(DATE($N$2,VLOOKUP(LEFT(Z$1,3),Helper_2!$J$16:$K$27,2,0),VALUE(RIGHT(Output!Z1,2))),'Vertical Water Use Form'!$C$34:$E$399,2,0)="","null",
VLOOKUP(DATE($N$2,VLOOKUP(LEFT(Z$1,3),Helper_2!$J$16:$K$27,2,0),VALUE(RIGHT(Output!Z1,2))),'Vertical Water Use Form'!$C$34:$E$399,2,0)))</f>
        <v>null</v>
      </c>
      <c r="AA2" s="33" t="str">
        <f>IF(
VLOOKUP(VALUE(RIGHT(AA1,2)),'Traditional Water Use Form'!$Y$45:$AK$76,VLOOKUP(LEFT(Output!AA1,3),Helper_2!$J$16:$K$27,2,0)+1,0)&lt;&gt;"",
VLOOKUP(VALUE(RIGHT(AA1,2)),'Traditional Water Use Form'!$Y$45:$AK$76,VLOOKUP(LEFT(Output!AA1,3),Helper_2!$J$16:$K$27,2,0)+1,0),
IF(
VLOOKUP(DATE($N$2,VLOOKUP(LEFT(AA$1,3),Helper_2!$J$16:$K$27,2,0),VALUE(RIGHT(Output!AA1,2))),'Vertical Water Use Form'!$C$34:$E$399,2,0)="","null",
VLOOKUP(DATE($N$2,VLOOKUP(LEFT(AA$1,3),Helper_2!$J$16:$K$27,2,0),VALUE(RIGHT(Output!AA1,2))),'Vertical Water Use Form'!$C$34:$E$399,2,0)))</f>
        <v>null</v>
      </c>
      <c r="AB2" s="33" t="str">
        <f>IF(
VLOOKUP(VALUE(RIGHT(AB1,2)),'Traditional Water Use Form'!$Y$45:$AK$76,VLOOKUP(LEFT(Output!AB1,3),Helper_2!$J$16:$K$27,2,0)+1,0)&lt;&gt;"",
VLOOKUP(VALUE(RIGHT(AB1,2)),'Traditional Water Use Form'!$Y$45:$AK$76,VLOOKUP(LEFT(Output!AB1,3),Helper_2!$J$16:$K$27,2,0)+1,0),
IF(
VLOOKUP(DATE($N$2,VLOOKUP(LEFT(AB$1,3),Helper_2!$J$16:$K$27,2,0),VALUE(RIGHT(Output!AB1,2))),'Vertical Water Use Form'!$C$34:$E$399,2,0)="","null",
VLOOKUP(DATE($N$2,VLOOKUP(LEFT(AB$1,3),Helper_2!$J$16:$K$27,2,0),VALUE(RIGHT(Output!AB1,2))),'Vertical Water Use Form'!$C$34:$E$399,2,0)))</f>
        <v>null</v>
      </c>
      <c r="AC2" s="33" t="str">
        <f>IF(
VLOOKUP(VALUE(RIGHT(AC1,2)),'Traditional Water Use Form'!$Y$45:$AK$76,VLOOKUP(LEFT(Output!AC1,3),Helper_2!$J$16:$K$27,2,0)+1,0)&lt;&gt;"",
VLOOKUP(VALUE(RIGHT(AC1,2)),'Traditional Water Use Form'!$Y$45:$AK$76,VLOOKUP(LEFT(Output!AC1,3),Helper_2!$J$16:$K$27,2,0)+1,0),
IF(
VLOOKUP(DATE($N$2,VLOOKUP(LEFT(AC$1,3),Helper_2!$J$16:$K$27,2,0),VALUE(RIGHT(Output!AC1,2))),'Vertical Water Use Form'!$C$34:$E$399,2,0)="","null",
VLOOKUP(DATE($N$2,VLOOKUP(LEFT(AC$1,3),Helper_2!$J$16:$K$27,2,0),VALUE(RIGHT(Output!AC1,2))),'Vertical Water Use Form'!$C$34:$E$399,2,0)))</f>
        <v>null</v>
      </c>
      <c r="AD2" s="33" t="str">
        <f>IF(
VLOOKUP(VALUE(RIGHT(AD1,2)),'Traditional Water Use Form'!$Y$45:$AK$76,VLOOKUP(LEFT(Output!AD1,3),Helper_2!$J$16:$K$27,2,0)+1,0)&lt;&gt;"",
VLOOKUP(VALUE(RIGHT(AD1,2)),'Traditional Water Use Form'!$Y$45:$AK$76,VLOOKUP(LEFT(Output!AD1,3),Helper_2!$J$16:$K$27,2,0)+1,0),
IF(
VLOOKUP(DATE($N$2,VLOOKUP(LEFT(AD$1,3),Helper_2!$J$16:$K$27,2,0),VALUE(RIGHT(Output!AD1,2))),'Vertical Water Use Form'!$C$34:$E$399,2,0)="","null",
VLOOKUP(DATE($N$2,VLOOKUP(LEFT(AD$1,3),Helper_2!$J$16:$K$27,2,0),VALUE(RIGHT(Output!AD1,2))),'Vertical Water Use Form'!$C$34:$E$399,2,0)))</f>
        <v>null</v>
      </c>
      <c r="AE2" s="33" t="str">
        <f>IF(
VLOOKUP(VALUE(RIGHT(AE1,2)),'Traditional Water Use Form'!$Y$45:$AK$76,VLOOKUP(LEFT(Output!AE1,3),Helper_2!$J$16:$K$27,2,0)+1,0)&lt;&gt;"",
VLOOKUP(VALUE(RIGHT(AE1,2)),'Traditional Water Use Form'!$Y$45:$AK$76,VLOOKUP(LEFT(Output!AE1,3),Helper_2!$J$16:$K$27,2,0)+1,0),
IF(
VLOOKUP(DATE($N$2,VLOOKUP(LEFT(AE$1,3),Helper_2!$J$16:$K$27,2,0),VALUE(RIGHT(Output!AE1,2))),'Vertical Water Use Form'!$C$34:$E$399,2,0)="","null",
VLOOKUP(DATE($N$2,VLOOKUP(LEFT(AE$1,3),Helper_2!$J$16:$K$27,2,0),VALUE(RIGHT(Output!AE1,2))),'Vertical Water Use Form'!$C$34:$E$399,2,0)))</f>
        <v>null</v>
      </c>
      <c r="AF2" s="33" t="str">
        <f>IF(
VLOOKUP(VALUE(RIGHT(AF1,2)),'Traditional Water Use Form'!$Y$45:$AK$76,VLOOKUP(LEFT(Output!AF1,3),Helper_2!$J$16:$K$27,2,0)+1,0)&lt;&gt;"",
VLOOKUP(VALUE(RIGHT(AF1,2)),'Traditional Water Use Form'!$Y$45:$AK$76,VLOOKUP(LEFT(Output!AF1,3),Helper_2!$J$16:$K$27,2,0)+1,0),
IF(
VLOOKUP(DATE($N$2,VLOOKUP(LEFT(AF$1,3),Helper_2!$J$16:$K$27,2,0),VALUE(RIGHT(Output!AF1,2))),'Vertical Water Use Form'!$C$34:$E$399,2,0)="","null",
VLOOKUP(DATE($N$2,VLOOKUP(LEFT(AF$1,3),Helper_2!$J$16:$K$27,2,0),VALUE(RIGHT(Output!AF1,2))),'Vertical Water Use Form'!$C$34:$E$399,2,0)))</f>
        <v>null</v>
      </c>
      <c r="AG2" s="33" t="str">
        <f>IF(
VLOOKUP(VALUE(RIGHT(AG1,2)),'Traditional Water Use Form'!$Y$45:$AK$76,VLOOKUP(LEFT(Output!AG1,3),Helper_2!$J$16:$K$27,2,0)+1,0)&lt;&gt;"",
VLOOKUP(VALUE(RIGHT(AG1,2)),'Traditional Water Use Form'!$Y$45:$AK$76,VLOOKUP(LEFT(Output!AG1,3),Helper_2!$J$16:$K$27,2,0)+1,0),
IF(
VLOOKUP(DATE($N$2,VLOOKUP(LEFT(AG$1,3),Helper_2!$J$16:$K$27,2,0),VALUE(RIGHT(Output!AG1,2))),'Vertical Water Use Form'!$C$34:$E$399,2,0)="","null",
VLOOKUP(DATE($N$2,VLOOKUP(LEFT(AG$1,3),Helper_2!$J$16:$K$27,2,0),VALUE(RIGHT(Output!AG1,2))),'Vertical Water Use Form'!$C$34:$E$399,2,0)))</f>
        <v>null</v>
      </c>
      <c r="AH2" s="33" t="str">
        <f>IF(
VLOOKUP(VALUE(RIGHT(AH1,2)),'Traditional Water Use Form'!$Y$45:$AK$76,VLOOKUP(LEFT(Output!AH1,3),Helper_2!$J$16:$K$27,2,0)+1,0)&lt;&gt;"",
VLOOKUP(VALUE(RIGHT(AH1,2)),'Traditional Water Use Form'!$Y$45:$AK$76,VLOOKUP(LEFT(Output!AH1,3),Helper_2!$J$16:$K$27,2,0)+1,0),
IF(
VLOOKUP(DATE($N$2,VLOOKUP(LEFT(AH$1,3),Helper_2!$J$16:$K$27,2,0),VALUE(RIGHT(Output!AH1,2))),'Vertical Water Use Form'!$C$34:$E$399,2,0)="","null",
VLOOKUP(DATE($N$2,VLOOKUP(LEFT(AH$1,3),Helper_2!$J$16:$K$27,2,0),VALUE(RIGHT(Output!AH1,2))),'Vertical Water Use Form'!$C$34:$E$399,2,0)))</f>
        <v>null</v>
      </c>
      <c r="AI2" s="33" t="str">
        <f>IF(
VLOOKUP(VALUE(RIGHT(AI1,2)),'Traditional Water Use Form'!$Y$45:$AK$76,VLOOKUP(LEFT(Output!AI1,3),Helper_2!$J$16:$K$27,2,0)+1,0)&lt;&gt;"",
VLOOKUP(VALUE(RIGHT(AI1,2)),'Traditional Water Use Form'!$Y$45:$AK$76,VLOOKUP(LEFT(Output!AI1,3),Helper_2!$J$16:$K$27,2,0)+1,0),
IF(
VLOOKUP(DATE($N$2,VLOOKUP(LEFT(AI$1,3),Helper_2!$J$16:$K$27,2,0),VALUE(RIGHT(Output!AI1,2))),'Vertical Water Use Form'!$C$34:$E$399,2,0)="","null",
VLOOKUP(DATE($N$2,VLOOKUP(LEFT(AI$1,3),Helper_2!$J$16:$K$27,2,0),VALUE(RIGHT(Output!AI1,2))),'Vertical Water Use Form'!$C$34:$E$399,2,0)))</f>
        <v>null</v>
      </c>
      <c r="AJ2" s="33" t="str">
        <f>IF(
VLOOKUP(VALUE(RIGHT(AJ1,2)),'Traditional Water Use Form'!$Y$45:$AK$76,VLOOKUP(LEFT(Output!AJ1,3),Helper_2!$J$16:$K$27,2,0)+1,0)&lt;&gt;"",
VLOOKUP(VALUE(RIGHT(AJ1,2)),'Traditional Water Use Form'!$Y$45:$AK$76,VLOOKUP(LEFT(Output!AJ1,3),Helper_2!$J$16:$K$27,2,0)+1,0),
IF(
VLOOKUP(DATE($N$2,VLOOKUP(LEFT(AJ$1,3),Helper_2!$J$16:$K$27,2,0),VALUE(RIGHT(Output!AJ1,2))),'Vertical Water Use Form'!$C$34:$E$399,2,0)="","null",
VLOOKUP(DATE($N$2,VLOOKUP(LEFT(AJ$1,3),Helper_2!$J$16:$K$27,2,0),VALUE(RIGHT(Output!AJ1,2))),'Vertical Water Use Form'!$C$34:$E$399,2,0)))</f>
        <v>null</v>
      </c>
      <c r="AK2" s="33" t="str">
        <f>IF(
VLOOKUP(VALUE(RIGHT(AK1,2)),'Traditional Water Use Form'!$Y$45:$AK$76,VLOOKUP(LEFT(Output!AK1,3),Helper_2!$J$16:$K$27,2,0)+1,0)&lt;&gt;"",
VLOOKUP(VALUE(RIGHT(AK1,2)),'Traditional Water Use Form'!$Y$45:$AK$76,VLOOKUP(LEFT(Output!AK1,3),Helper_2!$J$16:$K$27,2,0)+1,0),
IF(
VLOOKUP(DATE($N$2,VLOOKUP(LEFT(AK$1,3),Helper_2!$J$16:$K$27,2,0),VALUE(RIGHT(Output!AK1,2))),'Vertical Water Use Form'!$C$34:$E$399,2,0)="","null",
VLOOKUP(DATE($N$2,VLOOKUP(LEFT(AK$1,3),Helper_2!$J$16:$K$27,2,0),VALUE(RIGHT(Output!AK1,2))),'Vertical Water Use Form'!$C$34:$E$399,2,0)))</f>
        <v>null</v>
      </c>
      <c r="AL2" s="33" t="str">
        <f>IF(
VLOOKUP(VALUE(RIGHT(AL1,2)),'Traditional Water Use Form'!$Y$45:$AK$76,VLOOKUP(LEFT(Output!AL1,3),Helper_2!$J$16:$K$27,2,0)+1,0)&lt;&gt;"",
VLOOKUP(VALUE(RIGHT(AL1,2)),'Traditional Water Use Form'!$Y$45:$AK$76,VLOOKUP(LEFT(Output!AL1,3),Helper_2!$J$16:$K$27,2,0)+1,0),
IF(
VLOOKUP(DATE($N$2,VLOOKUP(LEFT(AL$1,3),Helper_2!$J$16:$K$27,2,0),VALUE(RIGHT(Output!AL1,2))),'Vertical Water Use Form'!$C$34:$E$399,2,0)="","null",
VLOOKUP(DATE($N$2,VLOOKUP(LEFT(AL$1,3),Helper_2!$J$16:$K$27,2,0),VALUE(RIGHT(Output!AL1,2))),'Vertical Water Use Form'!$C$34:$E$399,2,0)))</f>
        <v>null</v>
      </c>
      <c r="AM2" s="33" t="str">
        <f>IF(
VLOOKUP(VALUE(RIGHT(AM1,2)),'Traditional Water Use Form'!$Y$45:$AK$76,VLOOKUP(LEFT(Output!AM1,3),Helper_2!$J$16:$K$27,2,0)+1,0)&lt;&gt;"",
VLOOKUP(VALUE(RIGHT(AM1,2)),'Traditional Water Use Form'!$Y$45:$AK$76,VLOOKUP(LEFT(Output!AM1,3),Helper_2!$J$16:$K$27,2,0)+1,0),
IF(
VLOOKUP(DATE($N$2,VLOOKUP(LEFT(AM$1,3),Helper_2!$J$16:$K$27,2,0),VALUE(RIGHT(Output!AM1,2))),'Vertical Water Use Form'!$C$34:$E$399,2,0)="","null",
VLOOKUP(DATE($N$2,VLOOKUP(LEFT(AM$1,3),Helper_2!$J$16:$K$27,2,0),VALUE(RIGHT(Output!AM1,2))),'Vertical Water Use Form'!$C$34:$E$399,2,0)))</f>
        <v>null</v>
      </c>
      <c r="AN2" s="33" t="str">
        <f>IF(
VLOOKUP(VALUE(RIGHT(AN1,2)),'Traditional Water Use Form'!$Y$45:$AK$76,VLOOKUP(LEFT(Output!AN1,3),Helper_2!$J$16:$K$27,2,0)+1,0)&lt;&gt;"",
VLOOKUP(VALUE(RIGHT(AN1,2)),'Traditional Water Use Form'!$Y$45:$AK$76,VLOOKUP(LEFT(Output!AN1,3),Helper_2!$J$16:$K$27,2,0)+1,0),
IF(
VLOOKUP(DATE($N$2,VLOOKUP(LEFT(AN$1,3),Helper_2!$J$16:$K$27,2,0),VALUE(RIGHT(Output!AN1,2))),'Vertical Water Use Form'!$C$34:$E$399,2,0)="","null",
VLOOKUP(DATE($N$2,VLOOKUP(LEFT(AN$1,3),Helper_2!$J$16:$K$27,2,0),VALUE(RIGHT(Output!AN1,2))),'Vertical Water Use Form'!$C$34:$E$399,2,0)))</f>
        <v>null</v>
      </c>
      <c r="AO2" s="33" t="str">
        <f>IF(
VLOOKUP(VALUE(RIGHT(AO1,2)),'Traditional Water Use Form'!$Y$45:$AK$76,VLOOKUP(LEFT(Output!AO1,3),Helper_2!$J$16:$K$27,2,0)+1,0)&lt;&gt;"",
VLOOKUP(VALUE(RIGHT(AO1,2)),'Traditional Water Use Form'!$Y$45:$AK$76,VLOOKUP(LEFT(Output!AO1,3),Helper_2!$J$16:$K$27,2,0)+1,0),
IF(
VLOOKUP(DATE($N$2,VLOOKUP(LEFT(AO$1,3),Helper_2!$J$16:$K$27,2,0),VALUE(RIGHT(Output!AO1,2))),'Vertical Water Use Form'!$C$34:$E$399,2,0)="","null",
VLOOKUP(DATE($N$2,VLOOKUP(LEFT(AO$1,3),Helper_2!$J$16:$K$27,2,0),VALUE(RIGHT(Output!AO1,2))),'Vertical Water Use Form'!$C$34:$E$399,2,0)))</f>
        <v>null</v>
      </c>
      <c r="AP2" s="33" t="str">
        <f>IF(
VLOOKUP(VALUE(RIGHT(AP1,2)),'Traditional Water Use Form'!$Y$45:$AK$76,VLOOKUP(LEFT(Output!AP1,3),Helper_2!$J$16:$K$27,2,0)+1,0)&lt;&gt;"",
VLOOKUP(VALUE(RIGHT(AP1,2)),'Traditional Water Use Form'!$Y$45:$AK$76,VLOOKUP(LEFT(Output!AP1,3),Helper_2!$J$16:$K$27,2,0)+1,0),
IF(
VLOOKUP(DATE($N$2,VLOOKUP(LEFT(AP$1,3),Helper_2!$J$16:$K$27,2,0),VALUE(RIGHT(Output!AP1,2))),'Vertical Water Use Form'!$C$34:$E$399,2,0)="","null",
VLOOKUP(DATE($N$2,VLOOKUP(LEFT(AP$1,3),Helper_2!$J$16:$K$27,2,0),VALUE(RIGHT(Output!AP1,2))),'Vertical Water Use Form'!$C$34:$E$399,2,0)))</f>
        <v>null</v>
      </c>
      <c r="AQ2" s="33" t="str">
        <f>IF(
VLOOKUP(VALUE(RIGHT(AQ1,2)),'Traditional Water Use Form'!$Y$45:$AK$76,VLOOKUP(LEFT(Output!AQ1,3),Helper_2!$J$16:$K$27,2,0)+1,0)&lt;&gt;"",
VLOOKUP(VALUE(RIGHT(AQ1,2)),'Traditional Water Use Form'!$Y$45:$AK$76,VLOOKUP(LEFT(Output!AQ1,3),Helper_2!$J$16:$K$27,2,0)+1,0),
IF(
VLOOKUP(DATE($N$2,VLOOKUP(LEFT(AQ$1,3),Helper_2!$J$16:$K$27,2,0),VALUE(RIGHT(Output!AQ1,2))),'Vertical Water Use Form'!$C$34:$E$399,2,0)="","null",
VLOOKUP(DATE($N$2,VLOOKUP(LEFT(AQ$1,3),Helper_2!$J$16:$K$27,2,0),VALUE(RIGHT(Output!AQ1,2))),'Vertical Water Use Form'!$C$34:$E$399,2,0)))</f>
        <v>null</v>
      </c>
      <c r="AR2" s="33" t="str">
        <f>IF(
VLOOKUP(VALUE(RIGHT(AR1,2)),'Traditional Water Use Form'!$Y$45:$AK$76,VLOOKUP(LEFT(Output!AR1,3),Helper_2!$J$16:$K$27,2,0)+1,0)&lt;&gt;"",
VLOOKUP(VALUE(RIGHT(AR1,2)),'Traditional Water Use Form'!$Y$45:$AK$76,VLOOKUP(LEFT(Output!AR1,3),Helper_2!$J$16:$K$27,2,0)+1,0),
IF(
VLOOKUP(DATE($N$2,VLOOKUP(LEFT(AR$1,3),Helper_2!$J$16:$K$27,2,0),VALUE(RIGHT(Output!AR1,2))),'Vertical Water Use Form'!$C$34:$E$399,2,0)="","null",
VLOOKUP(DATE($N$2,VLOOKUP(LEFT(AR$1,3),Helper_2!$J$16:$K$27,2,0),VALUE(RIGHT(Output!AR1,2))),'Vertical Water Use Form'!$C$34:$E$399,2,0)))</f>
        <v>null</v>
      </c>
      <c r="AS2" s="33" t="str">
        <f>IF(
VLOOKUP(VALUE(RIGHT(AS1,2)),'Traditional Water Use Form'!$Y$45:$AK$76,VLOOKUP(LEFT(Output!AS1,3),Helper_2!$J$16:$K$27,2,0)+1,0)&lt;&gt;"",
VLOOKUP(VALUE(RIGHT(AS1,2)),'Traditional Water Use Form'!$Y$45:$AK$76,VLOOKUP(LEFT(Output!AS1,3),Helper_2!$J$16:$K$27,2,0)+1,0),
IF(
VLOOKUP(DATE($N$2,VLOOKUP(LEFT(AS$1,3),Helper_2!$J$16:$K$27,2,0),VALUE(RIGHT(Output!AS1,2))),'Vertical Water Use Form'!$C$34:$E$399,2,0)="","null",
VLOOKUP(DATE($N$2,VLOOKUP(LEFT(AS$1,3),Helper_2!$J$16:$K$27,2,0),VALUE(RIGHT(Output!AS1,2))),'Vertical Water Use Form'!$C$34:$E$399,2,0)))</f>
        <v>null</v>
      </c>
      <c r="AT2" s="33" t="str">
        <f>IF(
VLOOKUP(VALUE(RIGHT(AT1,2)),'Traditional Water Use Form'!$Y$45:$AK$76,VLOOKUP(LEFT(Output!AT1,3),Helper_2!$J$16:$K$27,2,0)+1,0)&lt;&gt;"",
VLOOKUP(VALUE(RIGHT(AT1,2)),'Traditional Water Use Form'!$Y$45:$AK$76,VLOOKUP(LEFT(Output!AT1,3),Helper_2!$J$16:$K$27,2,0)+1,0),
IF(
VLOOKUP(DATE($N$2,VLOOKUP(LEFT(AT$1,3),Helper_2!$J$16:$K$27,2,0),VALUE(RIGHT(Output!AT1,2))),'Vertical Water Use Form'!$C$34:$E$399,2,0)="","null",
VLOOKUP(DATE($N$2,VLOOKUP(LEFT(AT$1,3),Helper_2!$J$16:$K$27,2,0),VALUE(RIGHT(Output!AT1,2))),'Vertical Water Use Form'!$C$34:$E$399,2,0)))</f>
        <v>null</v>
      </c>
      <c r="AU2" s="33" t="str">
        <f>IF(
VLOOKUP(VALUE(RIGHT(AU1,2)),'Traditional Water Use Form'!$Y$45:$AK$76,VLOOKUP(LEFT(Output!AU1,3),Helper_2!$J$16:$K$27,2,0)+1,0)&lt;&gt;"",
VLOOKUP(VALUE(RIGHT(AU1,2)),'Traditional Water Use Form'!$Y$45:$AK$76,VLOOKUP(LEFT(Output!AU1,3),Helper_2!$J$16:$K$27,2,0)+1,0),
IF(
VLOOKUP(DATE($N$2,VLOOKUP(LEFT(AU$1,3),Helper_2!$J$16:$K$27,2,0),VALUE(RIGHT(Output!AU1,2))),'Vertical Water Use Form'!$C$34:$E$399,2,0)="","null",
VLOOKUP(DATE($N$2,VLOOKUP(LEFT(AU$1,3),Helper_2!$J$16:$K$27,2,0),VALUE(RIGHT(Output!AU1,2))),'Vertical Water Use Form'!$C$34:$E$399,2,0)))</f>
        <v>null</v>
      </c>
      <c r="AV2" s="33" t="str">
        <f>IF(
VLOOKUP(VALUE(RIGHT(AV1,2)),'Traditional Water Use Form'!$Y$45:$AK$76,VLOOKUP(LEFT(Output!AV1,3),Helper_2!$J$16:$K$27,2,0)+1,0)&lt;&gt;"",
VLOOKUP(VALUE(RIGHT(AV1,2)),'Traditional Water Use Form'!$Y$45:$AK$76,VLOOKUP(LEFT(Output!AV1,3),Helper_2!$J$16:$K$27,2,0)+1,0),
IF(
VLOOKUP(DATE($N$2,VLOOKUP(LEFT(AV$1,3),Helper_2!$J$16:$K$27,2,0),VALUE(RIGHT(Output!AV1,2))),'Vertical Water Use Form'!$C$34:$E$399,2,0)="","null",
VLOOKUP(DATE($N$2,VLOOKUP(LEFT(AV$1,3),Helper_2!$J$16:$K$27,2,0),VALUE(RIGHT(Output!AV1,2))),'Vertical Water Use Form'!$C$34:$E$399,2,0)))</f>
        <v>null</v>
      </c>
      <c r="AW2" s="33" t="str">
        <f>IF(
VLOOKUP(VALUE(RIGHT(AW1,2)),'Traditional Water Use Form'!$Y$45:$AK$76,VLOOKUP(LEFT(Output!AW1,3),Helper_2!$J$16:$K$27,2,0)+1,0)&lt;&gt;"",
VLOOKUP(VALUE(RIGHT(AW1,2)),'Traditional Water Use Form'!$Y$45:$AK$76,VLOOKUP(LEFT(Output!AW1,3),Helper_2!$J$16:$K$27,2,0)+1,0),
IF(
VLOOKUP(DATE($N$2,VLOOKUP(LEFT(AW$1,3),Helper_2!$J$16:$K$27,2,0),VALUE(RIGHT(Output!AW1,2))),'Vertical Water Use Form'!$C$34:$E$399,2,0)="","null",
VLOOKUP(DATE($N$2,VLOOKUP(LEFT(AW$1,3),Helper_2!$J$16:$K$27,2,0),VALUE(RIGHT(Output!AW1,2))),'Vertical Water Use Form'!$C$34:$E$399,2,0)))</f>
        <v>null</v>
      </c>
      <c r="AX2" s="33" t="str">
        <f>IF(
VLOOKUP(VALUE(RIGHT(AX1,2)),'Traditional Water Use Form'!$Y$45:$AK$76,VLOOKUP(LEFT(Output!AX1,3),Helper_2!$J$16:$K$27,2,0)+1,0)&lt;&gt;"",
VLOOKUP(VALUE(RIGHT(AX1,2)),'Traditional Water Use Form'!$Y$45:$AK$76,VLOOKUP(LEFT(Output!AX1,3),Helper_2!$J$16:$K$27,2,0)+1,0),
IF(
VLOOKUP(DATE($N$2,VLOOKUP(LEFT(AX$1,3),Helper_2!$J$16:$K$27,2,0),VALUE(RIGHT(Output!AX1,2))),'Vertical Water Use Form'!$C$34:$E$399,2,0)="","null",
VLOOKUP(DATE($N$2,VLOOKUP(LEFT(AX$1,3),Helper_2!$J$16:$K$27,2,0),VALUE(RIGHT(Output!AX1,2))),'Vertical Water Use Form'!$C$34:$E$399,2,0)))</f>
        <v>null</v>
      </c>
      <c r="AY2" s="33" t="str">
        <f>IF(
VLOOKUP(VALUE(RIGHT(AY1,2)),'Traditional Water Use Form'!$Y$45:$AK$76,VLOOKUP(LEFT(Output!AY1,3),Helper_2!$J$16:$K$27,2,0)+1,0)&lt;&gt;"",
VLOOKUP(VALUE(RIGHT(AY1,2)),'Traditional Water Use Form'!$Y$45:$AK$76,VLOOKUP(LEFT(Output!AY1,3),Helper_2!$J$16:$K$27,2,0)+1,0),
IF(
VLOOKUP(DATE($N$2,VLOOKUP(LEFT(AY$1,3),Helper_2!$J$16:$K$27,2,0),VALUE(RIGHT(Output!AY1,2))),'Vertical Water Use Form'!$C$34:$E$399,2,0)="","null",
VLOOKUP(DATE($N$2,VLOOKUP(LEFT(AY$1,3),Helper_2!$J$16:$K$27,2,0),VALUE(RIGHT(Output!AY1,2))),'Vertical Water Use Form'!$C$34:$E$399,2,0)))</f>
        <v>null</v>
      </c>
      <c r="AZ2" s="33" t="str">
        <f>IF(
VLOOKUP(VALUE(RIGHT(AZ1,2)),'Traditional Water Use Form'!$Y$45:$AK$76,VLOOKUP(LEFT(Output!AZ1,3),Helper_2!$J$16:$K$27,2,0)+1,0)&lt;&gt;"",
VLOOKUP(VALUE(RIGHT(AZ1,2)),'Traditional Water Use Form'!$Y$45:$AK$76,VLOOKUP(LEFT(Output!AZ1,3),Helper_2!$J$16:$K$27,2,0)+1,0),
IF(
VLOOKUP(DATE($N$2,VLOOKUP(LEFT(AZ$1,3),Helper_2!$J$16:$K$27,2,0),VALUE(RIGHT(Output!AZ1,2))),'Vertical Water Use Form'!$C$34:$E$399,2,0)="","null",
VLOOKUP(DATE($N$2,VLOOKUP(LEFT(AZ$1,3),Helper_2!$J$16:$K$27,2,0),VALUE(RIGHT(Output!AZ1,2))),'Vertical Water Use Form'!$C$34:$E$399,2,0)))</f>
        <v>null</v>
      </c>
      <c r="BA2" s="33" t="str">
        <f>IF(
VLOOKUP(VALUE(RIGHT(BA1,2)),'Traditional Water Use Form'!$Y$45:$AK$76,VLOOKUP(LEFT(Output!BA1,3),Helper_2!$J$16:$K$27,2,0)+1,0)&lt;&gt;"",
VLOOKUP(VALUE(RIGHT(BA1,2)),'Traditional Water Use Form'!$Y$45:$AK$76,VLOOKUP(LEFT(Output!BA1,3),Helper_2!$J$16:$K$27,2,0)+1,0),
IF(
VLOOKUP(DATE($N$2,VLOOKUP(LEFT(BA$1,3),Helper_2!$J$16:$K$27,2,0),VALUE(RIGHT(Output!BA1,2))),'Vertical Water Use Form'!$C$34:$E$399,2,0)="","null",
VLOOKUP(DATE($N$2,VLOOKUP(LEFT(BA$1,3),Helper_2!$J$16:$K$27,2,0),VALUE(RIGHT(Output!BA1,2))),'Vertical Water Use Form'!$C$34:$E$399,2,0)))</f>
        <v>null</v>
      </c>
      <c r="BB2" s="33" t="str">
        <f>IF(
VLOOKUP(VALUE(RIGHT(BB1,2)),'Traditional Water Use Form'!$Y$45:$AK$76,VLOOKUP(LEFT(Output!BB1,3),Helper_2!$J$16:$K$27,2,0)+1,0)&lt;&gt;"",
VLOOKUP(VALUE(RIGHT(BB1,2)),'Traditional Water Use Form'!$Y$45:$AK$76,VLOOKUP(LEFT(Output!BB1,3),Helper_2!$J$16:$K$27,2,0)+1,0),
IF(
VLOOKUP(DATE($N$2,VLOOKUP(LEFT(BB$1,3),Helper_2!$J$16:$K$27,2,0),VALUE(RIGHT(Output!BB1,2))),'Vertical Water Use Form'!$C$34:$E$399,2,0)="","null",
VLOOKUP(DATE($N$2,VLOOKUP(LEFT(BB$1,3),Helper_2!$J$16:$K$27,2,0),VALUE(RIGHT(Output!BB1,2))),'Vertical Water Use Form'!$C$34:$E$399,2,0)))</f>
        <v>null</v>
      </c>
      <c r="BC2" s="33" t="str">
        <f>IF(
VLOOKUP(VALUE(RIGHT(BC1,2)),'Traditional Water Use Form'!$Y$45:$AK$76,VLOOKUP(LEFT(Output!BC1,3),Helper_2!$J$16:$K$27,2,0)+1,0)&lt;&gt;"",
VLOOKUP(VALUE(RIGHT(BC1,2)),'Traditional Water Use Form'!$Y$45:$AK$76,VLOOKUP(LEFT(Output!BC1,3),Helper_2!$J$16:$K$27,2,0)+1,0),
IF(
VLOOKUP(DATE($N$2,VLOOKUP(LEFT(BC$1,3),Helper_2!$J$16:$K$27,2,0),VALUE(RIGHT(Output!BC1,2))),'Vertical Water Use Form'!$C$34:$E$399,2,0)="","null",
VLOOKUP(DATE($N$2,VLOOKUP(LEFT(BC$1,3),Helper_2!$J$16:$K$27,2,0),VALUE(RIGHT(Output!BC1,2))),'Vertical Water Use Form'!$C$34:$E$399,2,0)))</f>
        <v>null</v>
      </c>
      <c r="BD2" s="33" t="str">
        <f>IF(
VLOOKUP(VALUE(RIGHT(BD1,2)),'Traditional Water Use Form'!$Y$45:$AK$76,VLOOKUP(LEFT(Output!BD1,3),Helper_2!$J$16:$K$27,2,0)+1,0)&lt;&gt;"",
VLOOKUP(VALUE(RIGHT(BD1,2)),'Traditional Water Use Form'!$Y$45:$AK$76,VLOOKUP(LEFT(Output!BD1,3),Helper_2!$J$16:$K$27,2,0)+1,0),
IF(
VLOOKUP(DATE($N$2,VLOOKUP(LEFT(BD$1,3),Helper_2!$J$16:$K$27,2,0),VALUE(RIGHT(Output!BD1,2))),'Vertical Water Use Form'!$C$34:$E$399,2,0)="","null",
VLOOKUP(DATE($N$2,VLOOKUP(LEFT(BD$1,3),Helper_2!$J$16:$K$27,2,0),VALUE(RIGHT(Output!BD1,2))),'Vertical Water Use Form'!$C$34:$E$399,2,0)))</f>
        <v>null</v>
      </c>
      <c r="BE2" s="33" t="str">
        <f>IF(
VLOOKUP(VALUE(RIGHT(BE1,2)),'Traditional Water Use Form'!$Y$45:$AK$76,VLOOKUP(LEFT(Output!BE1,3),Helper_2!$J$16:$K$27,2,0)+1,0)&lt;&gt;"",
VLOOKUP(VALUE(RIGHT(BE1,2)),'Traditional Water Use Form'!$Y$45:$AK$76,VLOOKUP(LEFT(Output!BE1,3),Helper_2!$J$16:$K$27,2,0)+1,0),
IF(
VLOOKUP(DATE($N$2,VLOOKUP(LEFT(BE$1,3),Helper_2!$J$16:$K$27,2,0),VALUE(RIGHT(Output!BE1,2))),'Vertical Water Use Form'!$C$34:$E$399,2,0)="","null",
VLOOKUP(DATE($N$2,VLOOKUP(LEFT(BE$1,3),Helper_2!$J$16:$K$27,2,0),VALUE(RIGHT(Output!BE1,2))),'Vertical Water Use Form'!$C$34:$E$399,2,0)))</f>
        <v>null</v>
      </c>
      <c r="BF2" s="33" t="str">
        <f>IF(
VLOOKUP(VALUE(RIGHT(BF1,2)),'Traditional Water Use Form'!$Y$45:$AK$76,VLOOKUP(LEFT(Output!BF1,3),Helper_2!$J$16:$K$27,2,0)+1,0)&lt;&gt;"",
VLOOKUP(VALUE(RIGHT(BF1,2)),'Traditional Water Use Form'!$Y$45:$AK$76,VLOOKUP(LEFT(Output!BF1,3),Helper_2!$J$16:$K$27,2,0)+1,0),
IF(
VLOOKUP(DATE($N$2,VLOOKUP(LEFT(BF$1,3),Helper_2!$J$16:$K$27,2,0),VALUE(RIGHT(Output!BF1,2))),'Vertical Water Use Form'!$C$34:$E$399,2,0)="","null",
VLOOKUP(DATE($N$2,VLOOKUP(LEFT(BF$1,3),Helper_2!$J$16:$K$27,2,0),VALUE(RIGHT(Output!BF1,2))),'Vertical Water Use Form'!$C$34:$E$399,2,0)))</f>
        <v>null</v>
      </c>
      <c r="BG2" s="33" t="str">
        <f>IF(
VLOOKUP(VALUE(RIGHT(BG1,2)),'Traditional Water Use Form'!$Y$45:$AK$76,VLOOKUP(LEFT(Output!BG1,3),Helper_2!$J$16:$K$27,2,0)+1,0)&lt;&gt;"",
VLOOKUP(VALUE(RIGHT(BG1,2)),'Traditional Water Use Form'!$Y$45:$AK$76,VLOOKUP(LEFT(Output!BG1,3),Helper_2!$J$16:$K$27,2,0)+1,0),
IF(
VLOOKUP(DATE($N$2,VLOOKUP(LEFT(BG$1,3),Helper_2!$J$16:$K$27,2,0),VALUE(RIGHT(Output!BG1,2))),'Vertical Water Use Form'!$C$34:$E$399,2,0)="","null",
VLOOKUP(DATE($N$2,VLOOKUP(LEFT(BG$1,3),Helper_2!$J$16:$K$27,2,0),VALUE(RIGHT(Output!BG1,2))),'Vertical Water Use Form'!$C$34:$E$399,2,0)))</f>
        <v>null</v>
      </c>
      <c r="BH2" s="33" t="str">
        <f>IF(
VLOOKUP(VALUE(RIGHT(BH1,2)),'Traditional Water Use Form'!$Y$45:$AK$76,VLOOKUP(LEFT(Output!BH1,3),Helper_2!$J$16:$K$27,2,0)+1,0)&lt;&gt;"",
VLOOKUP(VALUE(RIGHT(BH1,2)),'Traditional Water Use Form'!$Y$45:$AK$76,VLOOKUP(LEFT(Output!BH1,3),Helper_2!$J$16:$K$27,2,0)+1,0),
IF(
VLOOKUP(DATE($N$2,VLOOKUP(LEFT(BH$1,3),Helper_2!$J$16:$K$27,2,0),VALUE(RIGHT(Output!BH1,2))),'Vertical Water Use Form'!$C$34:$E$399,2,0)="","null",
VLOOKUP(DATE($N$2,VLOOKUP(LEFT(BH$1,3),Helper_2!$J$16:$K$27,2,0),VALUE(RIGHT(Output!BH1,2))),'Vertical Water Use Form'!$C$34:$E$399,2,0)))</f>
        <v>null</v>
      </c>
      <c r="BI2" s="33" t="str">
        <f>IF(
VLOOKUP(VALUE(RIGHT(BI1,2)),'Traditional Water Use Form'!$Y$45:$AK$76,VLOOKUP(LEFT(Output!BI1,3),Helper_2!$J$16:$K$27,2,0)+1,0)&lt;&gt;"",
VLOOKUP(VALUE(RIGHT(BI1,2)),'Traditional Water Use Form'!$Y$45:$AK$76,VLOOKUP(LEFT(Output!BI1,3),Helper_2!$J$16:$K$27,2,0)+1,0),
IF(
VLOOKUP(DATE($N$2,VLOOKUP(LEFT(BI$1,3),Helper_2!$J$16:$K$27,2,0),VALUE(RIGHT(Output!BI1,2))),'Vertical Water Use Form'!$C$34:$E$399,2,0)="","null",
VLOOKUP(DATE($N$2,VLOOKUP(LEFT(BI$1,3),Helper_2!$J$16:$K$27,2,0),VALUE(RIGHT(Output!BI1,2))),'Vertical Water Use Form'!$C$34:$E$399,2,0)))</f>
        <v>null</v>
      </c>
      <c r="BJ2" s="33" t="str">
        <f>IF(
VLOOKUP(VALUE(RIGHT(BJ1,2)),'Traditional Water Use Form'!$Y$45:$AK$76,VLOOKUP(LEFT(Output!BJ1,3),Helper_2!$J$16:$K$27,2,0)+1,0)&lt;&gt;"",
VLOOKUP(VALUE(RIGHT(BJ1,2)),'Traditional Water Use Form'!$Y$45:$AK$76,VLOOKUP(LEFT(Output!BJ1,3),Helper_2!$J$16:$K$27,2,0)+1,0),
IF(
VLOOKUP(DATE($N$2,VLOOKUP(LEFT(BJ$1,3),Helper_2!$J$16:$K$27,2,0),VALUE(RIGHT(Output!BJ1,2))),'Vertical Water Use Form'!$C$34:$E$399,2,0)="","null",
VLOOKUP(DATE($N$2,VLOOKUP(LEFT(BJ$1,3),Helper_2!$J$16:$K$27,2,0),VALUE(RIGHT(Output!BJ1,2))),'Vertical Water Use Form'!$C$34:$E$399,2,0)))</f>
        <v>null</v>
      </c>
      <c r="BK2" s="33" t="str">
        <f>IF(
VLOOKUP(VALUE(RIGHT(BK1,2)),'Traditional Water Use Form'!$Y$45:$AK$76,VLOOKUP(LEFT(Output!BK1,3),Helper_2!$J$16:$K$27,2,0)+1,0)&lt;&gt;"",
VLOOKUP(VALUE(RIGHT(BK1,2)),'Traditional Water Use Form'!$Y$45:$AK$76,VLOOKUP(LEFT(Output!BK1,3),Helper_2!$J$16:$K$27,2,0)+1,0),
IF(
VLOOKUP(DATE($N$2,VLOOKUP(LEFT(BK$1,3),Helper_2!$J$16:$K$27,2,0),VALUE(RIGHT(Output!BK1,2))),'Vertical Water Use Form'!$C$34:$E$399,2,0)="","null",
VLOOKUP(DATE($N$2,VLOOKUP(LEFT(BK$1,3),Helper_2!$J$16:$K$27,2,0),VALUE(RIGHT(Output!BK1,2))),'Vertical Water Use Form'!$C$34:$E$399,2,0)))</f>
        <v>null</v>
      </c>
      <c r="BL2" s="33" t="str">
        <f>IF(
VLOOKUP(VALUE(RIGHT(BL1,2)),'Traditional Water Use Form'!$Y$45:$AK$76,VLOOKUP(LEFT(Output!BL1,3),Helper_2!$J$16:$K$27,2,0)+1,0)&lt;&gt;"",
VLOOKUP(VALUE(RIGHT(BL1,2)),'Traditional Water Use Form'!$Y$45:$AK$76,VLOOKUP(LEFT(Output!BL1,3),Helper_2!$J$16:$K$27,2,0)+1,0),
IF(
VLOOKUP(DATE($N$2,VLOOKUP(LEFT(BL$1,3),Helper_2!$J$16:$K$27,2,0),VALUE(RIGHT(Output!BL1,2))),'Vertical Water Use Form'!$C$34:$E$399,2,0)="","null",
VLOOKUP(DATE($N$2,VLOOKUP(LEFT(BL$1,3),Helper_2!$J$16:$K$27,2,0),VALUE(RIGHT(Output!BL1,2))),'Vertical Water Use Form'!$C$34:$E$399,2,0)))</f>
        <v>null</v>
      </c>
      <c r="BM2" s="33" t="str">
        <f>IF(
VLOOKUP(VALUE(RIGHT(BM1,2)),'Traditional Water Use Form'!$Y$45:$AK$76,VLOOKUP(LEFT(Output!BM1,3),Helper_2!$J$16:$K$27,2,0)+1,0)&lt;&gt;"",
VLOOKUP(VALUE(RIGHT(BM1,2)),'Traditional Water Use Form'!$Y$45:$AK$76,VLOOKUP(LEFT(Output!BM1,3),Helper_2!$J$16:$K$27,2,0)+1,0),
IF(
VLOOKUP(DATE($N$2,VLOOKUP(LEFT(BM$1,3),Helper_2!$J$16:$K$27,2,0),VALUE(RIGHT(Output!BM1,2))),'Vertical Water Use Form'!$C$34:$E$399,2,0)="","null",
VLOOKUP(DATE($N$2,VLOOKUP(LEFT(BM$1,3),Helper_2!$J$16:$K$27,2,0),VALUE(RIGHT(Output!BM1,2))),'Vertical Water Use Form'!$C$34:$E$399,2,0)))</f>
        <v>null</v>
      </c>
      <c r="BN2" s="33" t="str">
        <f>IF(
VLOOKUP(VALUE(RIGHT(BN1,2)),'Traditional Water Use Form'!$Y$45:$AK$76,VLOOKUP(LEFT(Output!BN1,3),Helper_2!$J$16:$K$27,2,0)+1,0)&lt;&gt;"",
VLOOKUP(VALUE(RIGHT(BN1,2)),'Traditional Water Use Form'!$Y$45:$AK$76,VLOOKUP(LEFT(Output!BN1,3),Helper_2!$J$16:$K$27,2,0)+1,0),
IF(
VLOOKUP(DATE($N$2,VLOOKUP(LEFT(BN$1,3),Helper_2!$J$16:$K$27,2,0),VALUE(RIGHT(Output!BN1,2))),'Vertical Water Use Form'!$C$34:$E$399,2,0)="","null",
VLOOKUP(DATE($N$2,VLOOKUP(LEFT(BN$1,3),Helper_2!$J$16:$K$27,2,0),VALUE(RIGHT(Output!BN1,2))),'Vertical Water Use Form'!$C$34:$E$399,2,0)))</f>
        <v>null</v>
      </c>
      <c r="BO2" s="33" t="str">
        <f>IF(
VLOOKUP(VALUE(RIGHT(BO1,2)),'Traditional Water Use Form'!$Y$45:$AK$76,VLOOKUP(LEFT(Output!BO1,3),Helper_2!$J$16:$K$27,2,0)+1,0)&lt;&gt;"",
VLOOKUP(VALUE(RIGHT(BO1,2)),'Traditional Water Use Form'!$Y$45:$AK$76,VLOOKUP(LEFT(Output!BO1,3),Helper_2!$J$16:$K$27,2,0)+1,0),
IF(
VLOOKUP(DATE($N$2,VLOOKUP(LEFT(BO$1,3),Helper_2!$J$16:$K$27,2,0),VALUE(RIGHT(Output!BO1,2))),'Vertical Water Use Form'!$C$34:$E$399,2,0)="","null",
VLOOKUP(DATE($N$2,VLOOKUP(LEFT(BO$1,3),Helper_2!$J$16:$K$27,2,0),VALUE(RIGHT(Output!BO1,2))),'Vertical Water Use Form'!$C$34:$E$399,2,0)))</f>
        <v>null</v>
      </c>
      <c r="BP2" s="33" t="str">
        <f>IF(
VLOOKUP(VALUE(RIGHT(BP1,2)),'Traditional Water Use Form'!$Y$45:$AK$76,VLOOKUP(LEFT(Output!BP1,3),Helper_2!$J$16:$K$27,2,0)+1,0)&lt;&gt;"",
VLOOKUP(VALUE(RIGHT(BP1,2)),'Traditional Water Use Form'!$Y$45:$AK$76,VLOOKUP(LEFT(Output!BP1,3),Helper_2!$J$16:$K$27,2,0)+1,0),
IF(
VLOOKUP(DATE($N$2,VLOOKUP(LEFT(BP$1,3),Helper_2!$J$16:$K$27,2,0),VALUE(RIGHT(Output!BP1,2))),'Vertical Water Use Form'!$C$34:$E$399,2,0)="","null",
VLOOKUP(DATE($N$2,VLOOKUP(LEFT(BP$1,3),Helper_2!$J$16:$K$27,2,0),VALUE(RIGHT(Output!BP1,2))),'Vertical Water Use Form'!$C$34:$E$399,2,0)))</f>
        <v>null</v>
      </c>
      <c r="BQ2" s="33" t="str">
        <f>IF(
VLOOKUP(VALUE(RIGHT(BQ1,2)),'Traditional Water Use Form'!$Y$45:$AK$76,VLOOKUP(LEFT(Output!BQ1,3),Helper_2!$J$16:$K$27,2,0)+1,0)&lt;&gt;"",
VLOOKUP(VALUE(RIGHT(BQ1,2)),'Traditional Water Use Form'!$Y$45:$AK$76,VLOOKUP(LEFT(Output!BQ1,3),Helper_2!$J$16:$K$27,2,0)+1,0),
IF(
VLOOKUP(DATE($N$2,VLOOKUP(LEFT(BQ$1,3),Helper_2!$J$16:$K$27,2,0),VALUE(RIGHT(Output!BQ1,2))),'Vertical Water Use Form'!$C$34:$E$399,2,0)="","null",
VLOOKUP(DATE($N$2,VLOOKUP(LEFT(BQ$1,3),Helper_2!$J$16:$K$27,2,0),VALUE(RIGHT(Output!BQ1,2))),'Vertical Water Use Form'!$C$34:$E$399,2,0)))</f>
        <v>null</v>
      </c>
      <c r="BR2" s="33" t="str">
        <f>IF(
VLOOKUP(VALUE(RIGHT(BR1,2)),'Traditional Water Use Form'!$Y$45:$AK$76,VLOOKUP(LEFT(Output!BR1,3),Helper_2!$J$16:$K$27,2,0)+1,0)&lt;&gt;"",
VLOOKUP(VALUE(RIGHT(BR1,2)),'Traditional Water Use Form'!$Y$45:$AK$76,VLOOKUP(LEFT(Output!BR1,3),Helper_2!$J$16:$K$27,2,0)+1,0),
IF(
VLOOKUP(DATE($N$2,VLOOKUP(LEFT(BR$1,3),Helper_2!$J$16:$K$27,2,0),VALUE(RIGHT(Output!BR1,2))),'Vertical Water Use Form'!$C$34:$E$399,2,0)="","null",
VLOOKUP(DATE($N$2,VLOOKUP(LEFT(BR$1,3),Helper_2!$J$16:$K$27,2,0),VALUE(RIGHT(Output!BR1,2))),'Vertical Water Use Form'!$C$34:$E$399,2,0)))</f>
        <v>null</v>
      </c>
      <c r="BS2" s="33" t="str">
        <f>IF(
VLOOKUP(VALUE(RIGHT(BS1,2)),'Traditional Water Use Form'!$Y$45:$AK$76,VLOOKUP(LEFT(Output!BS1,3),Helper_2!$J$16:$K$27,2,0)+1,0)&lt;&gt;"",
VLOOKUP(VALUE(RIGHT(BS1,2)),'Traditional Water Use Form'!$Y$45:$AK$76,VLOOKUP(LEFT(Output!BS1,3),Helper_2!$J$16:$K$27,2,0)+1,0),
IF(
VLOOKUP(DATE($N$2,VLOOKUP(LEFT(BS$1,3),Helper_2!$J$16:$K$27,2,0),VALUE(RIGHT(Output!BS1,2))),'Vertical Water Use Form'!$C$34:$E$399,2,0)="","null",
VLOOKUP(DATE($N$2,VLOOKUP(LEFT(BS$1,3),Helper_2!$J$16:$K$27,2,0),VALUE(RIGHT(Output!BS1,2))),'Vertical Water Use Form'!$C$34:$E$399,2,0)))</f>
        <v>null</v>
      </c>
      <c r="BT2" s="33" t="str">
        <f>IF(
VLOOKUP(VALUE(RIGHT(BT1,2)),'Traditional Water Use Form'!$Y$45:$AK$76,VLOOKUP(LEFT(Output!BT1,3),Helper_2!$J$16:$K$27,2,0)+1,0)&lt;&gt;"",
VLOOKUP(VALUE(RIGHT(BT1,2)),'Traditional Water Use Form'!$Y$45:$AK$76,VLOOKUP(LEFT(Output!BT1,3),Helper_2!$J$16:$K$27,2,0)+1,0),
IF(
VLOOKUP(DATE($N$2,VLOOKUP(LEFT(BT$1,3),Helper_2!$J$16:$K$27,2,0),VALUE(RIGHT(Output!BT1,2))),'Vertical Water Use Form'!$C$34:$E$399,2,0)="","null",
VLOOKUP(DATE($N$2,VLOOKUP(LEFT(BT$1,3),Helper_2!$J$16:$K$27,2,0),VALUE(RIGHT(Output!BT1,2))),'Vertical Water Use Form'!$C$34:$E$399,2,0)))</f>
        <v>null</v>
      </c>
      <c r="BU2" s="33" t="str">
        <f>IF(
VLOOKUP(VALUE(RIGHT(BU1,2)),'Traditional Water Use Form'!$Y$45:$AK$76,VLOOKUP(LEFT(Output!BU1,3),Helper_2!$J$16:$K$27,2,0)+1,0)&lt;&gt;"",
VLOOKUP(VALUE(RIGHT(BU1,2)),'Traditional Water Use Form'!$Y$45:$AK$76,VLOOKUP(LEFT(Output!BU1,3),Helper_2!$J$16:$K$27,2,0)+1,0),
IF(
VLOOKUP(DATE($N$2,VLOOKUP(LEFT(BU$1,3),Helper_2!$J$16:$K$27,2,0),VALUE(RIGHT(Output!BU1,2))),'Vertical Water Use Form'!$C$34:$E$399,2,0)="","null",
VLOOKUP(DATE($N$2,VLOOKUP(LEFT(BU$1,3),Helper_2!$J$16:$K$27,2,0),VALUE(RIGHT(Output!BU1,2))),'Vertical Water Use Form'!$C$34:$E$399,2,0)))</f>
        <v>null</v>
      </c>
      <c r="BV2" s="33" t="str">
        <f>IF(Helper_2!$L$11="Non-Leap year","NA", IF(
VLOOKUP(VALUE(RIGHT(BV1,2)),'Traditional Water Use Form'!$Y$45:$AK$76,VLOOKUP(LEFT(Output!BV1,3),Helper_2!$J$16:$K$27,2,0)+1,0)&lt;&gt;"",
VLOOKUP(VALUE(RIGHT(BV1,2)),'Traditional Water Use Form'!$Y$45:$AK$76,VLOOKUP(LEFT(Output!BV1,3),Helper_2!$J$16:$K$27,2,0)+1,0),
IF(
VLOOKUP(DATE($N$2,VLOOKUP(LEFT(BV$1,3),Helper_2!$J$16:$K$27,2,0),VALUE(RIGHT(Output!BV1,2))),'Vertical Water Use Form'!$C$34:$E$399,2,0)="","null",
VLOOKUP(DATE($N$2,VLOOKUP(LEFT(BV$1,3),Helper_2!$J$16:$K$27,2,0),VALUE(RIGHT(Output!BV1,2))),'Vertical Water Use Form'!$C$34:$E$399,2,0))))</f>
        <v>NA</v>
      </c>
      <c r="BW2" s="33" t="str">
        <f>IF(
VLOOKUP(VALUE(RIGHT(BW1,2)),'Traditional Water Use Form'!$Y$45:$AK$76,VLOOKUP(LEFT(Output!BW1,3),Helper_2!$J$16:$K$27,2,0)+1,0)&lt;&gt;"",
VLOOKUP(VALUE(RIGHT(BW1,2)),'Traditional Water Use Form'!$Y$45:$AK$76,VLOOKUP(LEFT(Output!BW1,3),Helper_2!$J$16:$K$27,2,0)+1,0),
IF(
VLOOKUP(DATE($N$2,VLOOKUP(LEFT(BW$1,3),Helper_2!$J$16:$K$27,2,0),VALUE(RIGHT(Output!BW1,2))),'Vertical Water Use Form'!$C$34:$E$399,2,0)="","null",
VLOOKUP(DATE($N$2,VLOOKUP(LEFT(BW$1,3),Helper_2!$J$16:$K$27,2,0),VALUE(RIGHT(Output!BW1,2))),'Vertical Water Use Form'!$C$34:$E$399,2,0)))</f>
        <v>null</v>
      </c>
      <c r="BX2" s="33" t="str">
        <f>IF(
VLOOKUP(VALUE(RIGHT(BX1,2)),'Traditional Water Use Form'!$Y$45:$AK$76,VLOOKUP(LEFT(Output!BX1,3),Helper_2!$J$16:$K$27,2,0)+1,0)&lt;&gt;"",
VLOOKUP(VALUE(RIGHT(BX1,2)),'Traditional Water Use Form'!$Y$45:$AK$76,VLOOKUP(LEFT(Output!BX1,3),Helper_2!$J$16:$K$27,2,0)+1,0),
IF(
VLOOKUP(DATE($N$2,VLOOKUP(LEFT(BX$1,3),Helper_2!$J$16:$K$27,2,0),VALUE(RIGHT(Output!BX1,2))),'Vertical Water Use Form'!$C$34:$E$399,2,0)="","null",
VLOOKUP(DATE($N$2,VLOOKUP(LEFT(BX$1,3),Helper_2!$J$16:$K$27,2,0),VALUE(RIGHT(Output!BX1,2))),'Vertical Water Use Form'!$C$34:$E$399,2,0)))</f>
        <v>null</v>
      </c>
      <c r="BY2" s="33" t="str">
        <f>IF(
VLOOKUP(VALUE(RIGHT(BY1,2)),'Traditional Water Use Form'!$Y$45:$AK$76,VLOOKUP(LEFT(Output!BY1,3),Helper_2!$J$16:$K$27,2,0)+1,0)&lt;&gt;"",
VLOOKUP(VALUE(RIGHT(BY1,2)),'Traditional Water Use Form'!$Y$45:$AK$76,VLOOKUP(LEFT(Output!BY1,3),Helper_2!$J$16:$K$27,2,0)+1,0),
IF(
VLOOKUP(DATE($N$2,VLOOKUP(LEFT(BY$1,3),Helper_2!$J$16:$K$27,2,0),VALUE(RIGHT(Output!BY1,2))),'Vertical Water Use Form'!$C$34:$E$399,2,0)="","null",
VLOOKUP(DATE($N$2,VLOOKUP(LEFT(BY$1,3),Helper_2!$J$16:$K$27,2,0),VALUE(RIGHT(Output!BY1,2))),'Vertical Water Use Form'!$C$34:$E$399,2,0)))</f>
        <v>null</v>
      </c>
      <c r="BZ2" s="33" t="str">
        <f>IF(
VLOOKUP(VALUE(RIGHT(BZ1,2)),'Traditional Water Use Form'!$Y$45:$AK$76,VLOOKUP(LEFT(Output!BZ1,3),Helper_2!$J$16:$K$27,2,0)+1,0)&lt;&gt;"",
VLOOKUP(VALUE(RIGHT(BZ1,2)),'Traditional Water Use Form'!$Y$45:$AK$76,VLOOKUP(LEFT(Output!BZ1,3),Helper_2!$J$16:$K$27,2,0)+1,0),
IF(
VLOOKUP(DATE($N$2,VLOOKUP(LEFT(BZ$1,3),Helper_2!$J$16:$K$27,2,0),VALUE(RIGHT(Output!BZ1,2))),'Vertical Water Use Form'!$C$34:$E$399,2,0)="","null",
VLOOKUP(DATE($N$2,VLOOKUP(LEFT(BZ$1,3),Helper_2!$J$16:$K$27,2,0),VALUE(RIGHT(Output!BZ1,2))),'Vertical Water Use Form'!$C$34:$E$399,2,0)))</f>
        <v>null</v>
      </c>
      <c r="CA2" s="33" t="str">
        <f>IF(
VLOOKUP(VALUE(RIGHT(CA1,2)),'Traditional Water Use Form'!$Y$45:$AK$76,VLOOKUP(LEFT(Output!CA1,3),Helper_2!$J$16:$K$27,2,0)+1,0)&lt;&gt;"",
VLOOKUP(VALUE(RIGHT(CA1,2)),'Traditional Water Use Form'!$Y$45:$AK$76,VLOOKUP(LEFT(Output!CA1,3),Helper_2!$J$16:$K$27,2,0)+1,0),
IF(
VLOOKUP(DATE($N$2,VLOOKUP(LEFT(CA$1,3),Helper_2!$J$16:$K$27,2,0),VALUE(RIGHT(Output!CA1,2))),'Vertical Water Use Form'!$C$34:$E$399,2,0)="","null",
VLOOKUP(DATE($N$2,VLOOKUP(LEFT(CA$1,3),Helper_2!$J$16:$K$27,2,0),VALUE(RIGHT(Output!CA1,2))),'Vertical Water Use Form'!$C$34:$E$399,2,0)))</f>
        <v>null</v>
      </c>
      <c r="CB2" s="33" t="str">
        <f>IF(
VLOOKUP(VALUE(RIGHT(CB1,2)),'Traditional Water Use Form'!$Y$45:$AK$76,VLOOKUP(LEFT(Output!CB1,3),Helper_2!$J$16:$K$27,2,0)+1,0)&lt;&gt;"",
VLOOKUP(VALUE(RIGHT(CB1,2)),'Traditional Water Use Form'!$Y$45:$AK$76,VLOOKUP(LEFT(Output!CB1,3),Helper_2!$J$16:$K$27,2,0)+1,0),
IF(
VLOOKUP(DATE($N$2,VLOOKUP(LEFT(CB$1,3),Helper_2!$J$16:$K$27,2,0),VALUE(RIGHT(Output!CB1,2))),'Vertical Water Use Form'!$C$34:$E$399,2,0)="","null",
VLOOKUP(DATE($N$2,VLOOKUP(LEFT(CB$1,3),Helper_2!$J$16:$K$27,2,0),VALUE(RIGHT(Output!CB1,2))),'Vertical Water Use Form'!$C$34:$E$399,2,0)))</f>
        <v>null</v>
      </c>
      <c r="CC2" s="33" t="str">
        <f>IF(
VLOOKUP(VALUE(RIGHT(CC1,2)),'Traditional Water Use Form'!$Y$45:$AK$76,VLOOKUP(LEFT(Output!CC1,3),Helper_2!$J$16:$K$27,2,0)+1,0)&lt;&gt;"",
VLOOKUP(VALUE(RIGHT(CC1,2)),'Traditional Water Use Form'!$Y$45:$AK$76,VLOOKUP(LEFT(Output!CC1,3),Helper_2!$J$16:$K$27,2,0)+1,0),
IF(
VLOOKUP(DATE($N$2,VLOOKUP(LEFT(CC$1,3),Helper_2!$J$16:$K$27,2,0),VALUE(RIGHT(Output!CC1,2))),'Vertical Water Use Form'!$C$34:$E$399,2,0)="","null",
VLOOKUP(DATE($N$2,VLOOKUP(LEFT(CC$1,3),Helper_2!$J$16:$K$27,2,0),VALUE(RIGHT(Output!CC1,2))),'Vertical Water Use Form'!$C$34:$E$399,2,0)))</f>
        <v>null</v>
      </c>
      <c r="CD2" s="33" t="str">
        <f>IF(
VLOOKUP(VALUE(RIGHT(CD1,2)),'Traditional Water Use Form'!$Y$45:$AK$76,VLOOKUP(LEFT(Output!CD1,3),Helper_2!$J$16:$K$27,2,0)+1,0)&lt;&gt;"",
VLOOKUP(VALUE(RIGHT(CD1,2)),'Traditional Water Use Form'!$Y$45:$AK$76,VLOOKUP(LEFT(Output!CD1,3),Helper_2!$J$16:$K$27,2,0)+1,0),
IF(
VLOOKUP(DATE($N$2,VLOOKUP(LEFT(CD$1,3),Helper_2!$J$16:$K$27,2,0),VALUE(RIGHT(Output!CD1,2))),'Vertical Water Use Form'!$C$34:$E$399,2,0)="","null",
VLOOKUP(DATE($N$2,VLOOKUP(LEFT(CD$1,3),Helper_2!$J$16:$K$27,2,0),VALUE(RIGHT(Output!CD1,2))),'Vertical Water Use Form'!$C$34:$E$399,2,0)))</f>
        <v>null</v>
      </c>
      <c r="CE2" s="33" t="str">
        <f>IF(
VLOOKUP(VALUE(RIGHT(CE1,2)),'Traditional Water Use Form'!$Y$45:$AK$76,VLOOKUP(LEFT(Output!CE1,3),Helper_2!$J$16:$K$27,2,0)+1,0)&lt;&gt;"",
VLOOKUP(VALUE(RIGHT(CE1,2)),'Traditional Water Use Form'!$Y$45:$AK$76,VLOOKUP(LEFT(Output!CE1,3),Helper_2!$J$16:$K$27,2,0)+1,0),
IF(
VLOOKUP(DATE($N$2,VLOOKUP(LEFT(CE$1,3),Helper_2!$J$16:$K$27,2,0),VALUE(RIGHT(Output!CE1,2))),'Vertical Water Use Form'!$C$34:$E$399,2,0)="","null",
VLOOKUP(DATE($N$2,VLOOKUP(LEFT(CE$1,3),Helper_2!$J$16:$K$27,2,0),VALUE(RIGHT(Output!CE1,2))),'Vertical Water Use Form'!$C$34:$E$399,2,0)))</f>
        <v>null</v>
      </c>
      <c r="CF2" s="33" t="str">
        <f>IF(
VLOOKUP(VALUE(RIGHT(CF1,2)),'Traditional Water Use Form'!$Y$45:$AK$76,VLOOKUP(LEFT(Output!CF1,3),Helper_2!$J$16:$K$27,2,0)+1,0)&lt;&gt;"",
VLOOKUP(VALUE(RIGHT(CF1,2)),'Traditional Water Use Form'!$Y$45:$AK$76,VLOOKUP(LEFT(Output!CF1,3),Helper_2!$J$16:$K$27,2,0)+1,0),
IF(
VLOOKUP(DATE($N$2,VLOOKUP(LEFT(CF$1,3),Helper_2!$J$16:$K$27,2,0),VALUE(RIGHT(Output!CF1,2))),'Vertical Water Use Form'!$C$34:$E$399,2,0)="","null",
VLOOKUP(DATE($N$2,VLOOKUP(LEFT(CF$1,3),Helper_2!$J$16:$K$27,2,0),VALUE(RIGHT(Output!CF1,2))),'Vertical Water Use Form'!$C$34:$E$399,2,0)))</f>
        <v>null</v>
      </c>
      <c r="CG2" s="33" t="str">
        <f>IF(
VLOOKUP(VALUE(RIGHT(CG1,2)),'Traditional Water Use Form'!$Y$45:$AK$76,VLOOKUP(LEFT(Output!CG1,3),Helper_2!$J$16:$K$27,2,0)+1,0)&lt;&gt;"",
VLOOKUP(VALUE(RIGHT(CG1,2)),'Traditional Water Use Form'!$Y$45:$AK$76,VLOOKUP(LEFT(Output!CG1,3),Helper_2!$J$16:$K$27,2,0)+1,0),
IF(
VLOOKUP(DATE($N$2,VLOOKUP(LEFT(CG$1,3),Helper_2!$J$16:$K$27,2,0),VALUE(RIGHT(Output!CG1,2))),'Vertical Water Use Form'!$C$34:$E$399,2,0)="","null",
VLOOKUP(DATE($N$2,VLOOKUP(LEFT(CG$1,3),Helper_2!$J$16:$K$27,2,0),VALUE(RIGHT(Output!CG1,2))),'Vertical Water Use Form'!$C$34:$E$399,2,0)))</f>
        <v>null</v>
      </c>
      <c r="CH2" s="33" t="str">
        <f>IF(
VLOOKUP(VALUE(RIGHT(CH1,2)),'Traditional Water Use Form'!$Y$45:$AK$76,VLOOKUP(LEFT(Output!CH1,3),Helper_2!$J$16:$K$27,2,0)+1,0)&lt;&gt;"",
VLOOKUP(VALUE(RIGHT(CH1,2)),'Traditional Water Use Form'!$Y$45:$AK$76,VLOOKUP(LEFT(Output!CH1,3),Helper_2!$J$16:$K$27,2,0)+1,0),
IF(
VLOOKUP(DATE($N$2,VLOOKUP(LEFT(CH$1,3),Helper_2!$J$16:$K$27,2,0),VALUE(RIGHT(Output!CH1,2))),'Vertical Water Use Form'!$C$34:$E$399,2,0)="","null",
VLOOKUP(DATE($N$2,VLOOKUP(LEFT(CH$1,3),Helper_2!$J$16:$K$27,2,0),VALUE(RIGHT(Output!CH1,2))),'Vertical Water Use Form'!$C$34:$E$399,2,0)))</f>
        <v>null</v>
      </c>
      <c r="CI2" s="33" t="str">
        <f>IF(
VLOOKUP(VALUE(RIGHT(CI1,2)),'Traditional Water Use Form'!$Y$45:$AK$76,VLOOKUP(LEFT(Output!CI1,3),Helper_2!$J$16:$K$27,2,0)+1,0)&lt;&gt;"",
VLOOKUP(VALUE(RIGHT(CI1,2)),'Traditional Water Use Form'!$Y$45:$AK$76,VLOOKUP(LEFT(Output!CI1,3),Helper_2!$J$16:$K$27,2,0)+1,0),
IF(
VLOOKUP(DATE($N$2,VLOOKUP(LEFT(CI$1,3),Helper_2!$J$16:$K$27,2,0),VALUE(RIGHT(Output!CI1,2))),'Vertical Water Use Form'!$C$34:$E$399,2,0)="","null",
VLOOKUP(DATE($N$2,VLOOKUP(LEFT(CI$1,3),Helper_2!$J$16:$K$27,2,0),VALUE(RIGHT(Output!CI1,2))),'Vertical Water Use Form'!$C$34:$E$399,2,0)))</f>
        <v>null</v>
      </c>
      <c r="CJ2" s="33" t="str">
        <f>IF(
VLOOKUP(VALUE(RIGHT(CJ1,2)),'Traditional Water Use Form'!$Y$45:$AK$76,VLOOKUP(LEFT(Output!CJ1,3),Helper_2!$J$16:$K$27,2,0)+1,0)&lt;&gt;"",
VLOOKUP(VALUE(RIGHT(CJ1,2)),'Traditional Water Use Form'!$Y$45:$AK$76,VLOOKUP(LEFT(Output!CJ1,3),Helper_2!$J$16:$K$27,2,0)+1,0),
IF(
VLOOKUP(DATE($N$2,VLOOKUP(LEFT(CJ$1,3),Helper_2!$J$16:$K$27,2,0),VALUE(RIGHT(Output!CJ1,2))),'Vertical Water Use Form'!$C$34:$E$399,2,0)="","null",
VLOOKUP(DATE($N$2,VLOOKUP(LEFT(CJ$1,3),Helper_2!$J$16:$K$27,2,0),VALUE(RIGHT(Output!CJ1,2))),'Vertical Water Use Form'!$C$34:$E$399,2,0)))</f>
        <v>null</v>
      </c>
      <c r="CK2" s="33" t="str">
        <f>IF(
VLOOKUP(VALUE(RIGHT(CK1,2)),'Traditional Water Use Form'!$Y$45:$AK$76,VLOOKUP(LEFT(Output!CK1,3),Helper_2!$J$16:$K$27,2,0)+1,0)&lt;&gt;"",
VLOOKUP(VALUE(RIGHT(CK1,2)),'Traditional Water Use Form'!$Y$45:$AK$76,VLOOKUP(LEFT(Output!CK1,3),Helper_2!$J$16:$K$27,2,0)+1,0),
IF(
VLOOKUP(DATE($N$2,VLOOKUP(LEFT(CK$1,3),Helper_2!$J$16:$K$27,2,0),VALUE(RIGHT(Output!CK1,2))),'Vertical Water Use Form'!$C$34:$E$399,2,0)="","null",
VLOOKUP(DATE($N$2,VLOOKUP(LEFT(CK$1,3),Helper_2!$J$16:$K$27,2,0),VALUE(RIGHT(Output!CK1,2))),'Vertical Water Use Form'!$C$34:$E$399,2,0)))</f>
        <v>null</v>
      </c>
      <c r="CL2" s="33" t="str">
        <f>IF(
VLOOKUP(VALUE(RIGHT(CL1,2)),'Traditional Water Use Form'!$Y$45:$AK$76,VLOOKUP(LEFT(Output!CL1,3),Helper_2!$J$16:$K$27,2,0)+1,0)&lt;&gt;"",
VLOOKUP(VALUE(RIGHT(CL1,2)),'Traditional Water Use Form'!$Y$45:$AK$76,VLOOKUP(LEFT(Output!CL1,3),Helper_2!$J$16:$K$27,2,0)+1,0),
IF(
VLOOKUP(DATE($N$2,VLOOKUP(LEFT(CL$1,3),Helper_2!$J$16:$K$27,2,0),VALUE(RIGHT(Output!CL1,2))),'Vertical Water Use Form'!$C$34:$E$399,2,0)="","null",
VLOOKUP(DATE($N$2,VLOOKUP(LEFT(CL$1,3),Helper_2!$J$16:$K$27,2,0),VALUE(RIGHT(Output!CL1,2))),'Vertical Water Use Form'!$C$34:$E$399,2,0)))</f>
        <v>null</v>
      </c>
      <c r="CM2" s="33" t="str">
        <f>IF(
VLOOKUP(VALUE(RIGHT(CM1,2)),'Traditional Water Use Form'!$Y$45:$AK$76,VLOOKUP(LEFT(Output!CM1,3),Helper_2!$J$16:$K$27,2,0)+1,0)&lt;&gt;"",
VLOOKUP(VALUE(RIGHT(CM1,2)),'Traditional Water Use Form'!$Y$45:$AK$76,VLOOKUP(LEFT(Output!CM1,3),Helper_2!$J$16:$K$27,2,0)+1,0),
IF(
VLOOKUP(DATE($N$2,VLOOKUP(LEFT(CM$1,3),Helper_2!$J$16:$K$27,2,0),VALUE(RIGHT(Output!CM1,2))),'Vertical Water Use Form'!$C$34:$E$399,2,0)="","null",
VLOOKUP(DATE($N$2,VLOOKUP(LEFT(CM$1,3),Helper_2!$J$16:$K$27,2,0),VALUE(RIGHT(Output!CM1,2))),'Vertical Water Use Form'!$C$34:$E$399,2,0)))</f>
        <v>null</v>
      </c>
      <c r="CN2" s="33" t="str">
        <f>IF(
VLOOKUP(VALUE(RIGHT(CN1,2)),'Traditional Water Use Form'!$Y$45:$AK$76,VLOOKUP(LEFT(Output!CN1,3),Helper_2!$J$16:$K$27,2,0)+1,0)&lt;&gt;"",
VLOOKUP(VALUE(RIGHT(CN1,2)),'Traditional Water Use Form'!$Y$45:$AK$76,VLOOKUP(LEFT(Output!CN1,3),Helper_2!$J$16:$K$27,2,0)+1,0),
IF(
VLOOKUP(DATE($N$2,VLOOKUP(LEFT(CN$1,3),Helper_2!$J$16:$K$27,2,0),VALUE(RIGHT(Output!CN1,2))),'Vertical Water Use Form'!$C$34:$E$399,2,0)="","null",
VLOOKUP(DATE($N$2,VLOOKUP(LEFT(CN$1,3),Helper_2!$J$16:$K$27,2,0),VALUE(RIGHT(Output!CN1,2))),'Vertical Water Use Form'!$C$34:$E$399,2,0)))</f>
        <v>null</v>
      </c>
      <c r="CO2" s="33" t="str">
        <f>IF(
VLOOKUP(VALUE(RIGHT(CO1,2)),'Traditional Water Use Form'!$Y$45:$AK$76,VLOOKUP(LEFT(Output!CO1,3),Helper_2!$J$16:$K$27,2,0)+1,0)&lt;&gt;"",
VLOOKUP(VALUE(RIGHT(CO1,2)),'Traditional Water Use Form'!$Y$45:$AK$76,VLOOKUP(LEFT(Output!CO1,3),Helper_2!$J$16:$K$27,2,0)+1,0),
IF(
VLOOKUP(DATE($N$2,VLOOKUP(LEFT(CO$1,3),Helper_2!$J$16:$K$27,2,0),VALUE(RIGHT(Output!CO1,2))),'Vertical Water Use Form'!$C$34:$E$399,2,0)="","null",
VLOOKUP(DATE($N$2,VLOOKUP(LEFT(CO$1,3),Helper_2!$J$16:$K$27,2,0),VALUE(RIGHT(Output!CO1,2))),'Vertical Water Use Form'!$C$34:$E$399,2,0)))</f>
        <v>null</v>
      </c>
      <c r="CP2" s="33" t="str">
        <f>IF(
VLOOKUP(VALUE(RIGHT(CP1,2)),'Traditional Water Use Form'!$Y$45:$AK$76,VLOOKUP(LEFT(Output!CP1,3),Helper_2!$J$16:$K$27,2,0)+1,0)&lt;&gt;"",
VLOOKUP(VALUE(RIGHT(CP1,2)),'Traditional Water Use Form'!$Y$45:$AK$76,VLOOKUP(LEFT(Output!CP1,3),Helper_2!$J$16:$K$27,2,0)+1,0),
IF(
VLOOKUP(DATE($N$2,VLOOKUP(LEFT(CP$1,3),Helper_2!$J$16:$K$27,2,0),VALUE(RIGHT(Output!CP1,2))),'Vertical Water Use Form'!$C$34:$E$399,2,0)="","null",
VLOOKUP(DATE($N$2,VLOOKUP(LEFT(CP$1,3),Helper_2!$J$16:$K$27,2,0),VALUE(RIGHT(Output!CP1,2))),'Vertical Water Use Form'!$C$34:$E$399,2,0)))</f>
        <v>null</v>
      </c>
      <c r="CQ2" s="33" t="str">
        <f>IF(
VLOOKUP(VALUE(RIGHT(CQ1,2)),'Traditional Water Use Form'!$Y$45:$AK$76,VLOOKUP(LEFT(Output!CQ1,3),Helper_2!$J$16:$K$27,2,0)+1,0)&lt;&gt;"",
VLOOKUP(VALUE(RIGHT(CQ1,2)),'Traditional Water Use Form'!$Y$45:$AK$76,VLOOKUP(LEFT(Output!CQ1,3),Helper_2!$J$16:$K$27,2,0)+1,0),
IF(
VLOOKUP(DATE($N$2,VLOOKUP(LEFT(CQ$1,3),Helper_2!$J$16:$K$27,2,0),VALUE(RIGHT(Output!CQ1,2))),'Vertical Water Use Form'!$C$34:$E$399,2,0)="","null",
VLOOKUP(DATE($N$2,VLOOKUP(LEFT(CQ$1,3),Helper_2!$J$16:$K$27,2,0),VALUE(RIGHT(Output!CQ1,2))),'Vertical Water Use Form'!$C$34:$E$399,2,0)))</f>
        <v>null</v>
      </c>
      <c r="CR2" s="33" t="str">
        <f>IF(
VLOOKUP(VALUE(RIGHT(CR1,2)),'Traditional Water Use Form'!$Y$45:$AK$76,VLOOKUP(LEFT(Output!CR1,3),Helper_2!$J$16:$K$27,2,0)+1,0)&lt;&gt;"",
VLOOKUP(VALUE(RIGHT(CR1,2)),'Traditional Water Use Form'!$Y$45:$AK$76,VLOOKUP(LEFT(Output!CR1,3),Helper_2!$J$16:$K$27,2,0)+1,0),
IF(
VLOOKUP(DATE($N$2,VLOOKUP(LEFT(CR$1,3),Helper_2!$J$16:$K$27,2,0),VALUE(RIGHT(Output!CR1,2))),'Vertical Water Use Form'!$C$34:$E$399,2,0)="","null",
VLOOKUP(DATE($N$2,VLOOKUP(LEFT(CR$1,3),Helper_2!$J$16:$K$27,2,0),VALUE(RIGHT(Output!CR1,2))),'Vertical Water Use Form'!$C$34:$E$399,2,0)))</f>
        <v>null</v>
      </c>
      <c r="CS2" s="33" t="str">
        <f>IF(
VLOOKUP(VALUE(RIGHT(CS1,2)),'Traditional Water Use Form'!$Y$45:$AK$76,VLOOKUP(LEFT(Output!CS1,3),Helper_2!$J$16:$K$27,2,0)+1,0)&lt;&gt;"",
VLOOKUP(VALUE(RIGHT(CS1,2)),'Traditional Water Use Form'!$Y$45:$AK$76,VLOOKUP(LEFT(Output!CS1,3),Helper_2!$J$16:$K$27,2,0)+1,0),
IF(
VLOOKUP(DATE($N$2,VLOOKUP(LEFT(CS$1,3),Helper_2!$J$16:$K$27,2,0),VALUE(RIGHT(Output!CS1,2))),'Vertical Water Use Form'!$C$34:$E$399,2,0)="","null",
VLOOKUP(DATE($N$2,VLOOKUP(LEFT(CS$1,3),Helper_2!$J$16:$K$27,2,0),VALUE(RIGHT(Output!CS1,2))),'Vertical Water Use Form'!$C$34:$E$399,2,0)))</f>
        <v>null</v>
      </c>
      <c r="CT2" s="33" t="str">
        <f>IF(
VLOOKUP(VALUE(RIGHT(CT1,2)),'Traditional Water Use Form'!$Y$45:$AK$76,VLOOKUP(LEFT(Output!CT1,3),Helper_2!$J$16:$K$27,2,0)+1,0)&lt;&gt;"",
VLOOKUP(VALUE(RIGHT(CT1,2)),'Traditional Water Use Form'!$Y$45:$AK$76,VLOOKUP(LEFT(Output!CT1,3),Helper_2!$J$16:$K$27,2,0)+1,0),
IF(
VLOOKUP(DATE($N$2,VLOOKUP(LEFT(CT$1,3),Helper_2!$J$16:$K$27,2,0),VALUE(RIGHT(Output!CT1,2))),'Vertical Water Use Form'!$C$34:$E$399,2,0)="","null",
VLOOKUP(DATE($N$2,VLOOKUP(LEFT(CT$1,3),Helper_2!$J$16:$K$27,2,0),VALUE(RIGHT(Output!CT1,2))),'Vertical Water Use Form'!$C$34:$E$399,2,0)))</f>
        <v>null</v>
      </c>
      <c r="CU2" s="33" t="str">
        <f>IF(
VLOOKUP(VALUE(RIGHT(CU1,2)),'Traditional Water Use Form'!$Y$45:$AK$76,VLOOKUP(LEFT(Output!CU1,3),Helper_2!$J$16:$K$27,2,0)+1,0)&lt;&gt;"",
VLOOKUP(VALUE(RIGHT(CU1,2)),'Traditional Water Use Form'!$Y$45:$AK$76,VLOOKUP(LEFT(Output!CU1,3),Helper_2!$J$16:$K$27,2,0)+1,0),
IF(
VLOOKUP(DATE($N$2,VLOOKUP(LEFT(CU$1,3),Helper_2!$J$16:$K$27,2,0),VALUE(RIGHT(Output!CU1,2))),'Vertical Water Use Form'!$C$34:$E$399,2,0)="","null",
VLOOKUP(DATE($N$2,VLOOKUP(LEFT(CU$1,3),Helper_2!$J$16:$K$27,2,0),VALUE(RIGHT(Output!CU1,2))),'Vertical Water Use Form'!$C$34:$E$399,2,0)))</f>
        <v>null</v>
      </c>
      <c r="CV2" s="33" t="str">
        <f>IF(
VLOOKUP(VALUE(RIGHT(CV1,2)),'Traditional Water Use Form'!$Y$45:$AK$76,VLOOKUP(LEFT(Output!CV1,3),Helper_2!$J$16:$K$27,2,0)+1,0)&lt;&gt;"",
VLOOKUP(VALUE(RIGHT(CV1,2)),'Traditional Water Use Form'!$Y$45:$AK$76,VLOOKUP(LEFT(Output!CV1,3),Helper_2!$J$16:$K$27,2,0)+1,0),
IF(
VLOOKUP(DATE($N$2,VLOOKUP(LEFT(CV$1,3),Helper_2!$J$16:$K$27,2,0),VALUE(RIGHT(Output!CV1,2))),'Vertical Water Use Form'!$C$34:$E$399,2,0)="","null",
VLOOKUP(DATE($N$2,VLOOKUP(LEFT(CV$1,3),Helper_2!$J$16:$K$27,2,0),VALUE(RIGHT(Output!CV1,2))),'Vertical Water Use Form'!$C$34:$E$399,2,0)))</f>
        <v>null</v>
      </c>
      <c r="CW2" s="33" t="str">
        <f>IF(
VLOOKUP(VALUE(RIGHT(CW1,2)),'Traditional Water Use Form'!$Y$45:$AK$76,VLOOKUP(LEFT(Output!CW1,3),Helper_2!$J$16:$K$27,2,0)+1,0)&lt;&gt;"",
VLOOKUP(VALUE(RIGHT(CW1,2)),'Traditional Water Use Form'!$Y$45:$AK$76,VLOOKUP(LEFT(Output!CW1,3),Helper_2!$J$16:$K$27,2,0)+1,0),
IF(
VLOOKUP(DATE($N$2,VLOOKUP(LEFT(CW$1,3),Helper_2!$J$16:$K$27,2,0),VALUE(RIGHT(Output!CW1,2))),'Vertical Water Use Form'!$C$34:$E$399,2,0)="","null",
VLOOKUP(DATE($N$2,VLOOKUP(LEFT(CW$1,3),Helper_2!$J$16:$K$27,2,0),VALUE(RIGHT(Output!CW1,2))),'Vertical Water Use Form'!$C$34:$E$399,2,0)))</f>
        <v>null</v>
      </c>
      <c r="CX2" s="33" t="str">
        <f>IF(
VLOOKUP(VALUE(RIGHT(CX1,2)),'Traditional Water Use Form'!$Y$45:$AK$76,VLOOKUP(LEFT(Output!CX1,3),Helper_2!$J$16:$K$27,2,0)+1,0)&lt;&gt;"",
VLOOKUP(VALUE(RIGHT(CX1,2)),'Traditional Water Use Form'!$Y$45:$AK$76,VLOOKUP(LEFT(Output!CX1,3),Helper_2!$J$16:$K$27,2,0)+1,0),
IF(
VLOOKUP(DATE($N$2,VLOOKUP(LEFT(CX$1,3),Helper_2!$J$16:$K$27,2,0),VALUE(RIGHT(Output!CX1,2))),'Vertical Water Use Form'!$C$34:$E$399,2,0)="","null",
VLOOKUP(DATE($N$2,VLOOKUP(LEFT(CX$1,3),Helper_2!$J$16:$K$27,2,0),VALUE(RIGHT(Output!CX1,2))),'Vertical Water Use Form'!$C$34:$E$399,2,0)))</f>
        <v>null</v>
      </c>
      <c r="CY2" s="33" t="str">
        <f>IF(
VLOOKUP(VALUE(RIGHT(CY1,2)),'Traditional Water Use Form'!$Y$45:$AK$76,VLOOKUP(LEFT(Output!CY1,3),Helper_2!$J$16:$K$27,2,0)+1,0)&lt;&gt;"",
VLOOKUP(VALUE(RIGHT(CY1,2)),'Traditional Water Use Form'!$Y$45:$AK$76,VLOOKUP(LEFT(Output!CY1,3),Helper_2!$J$16:$K$27,2,0)+1,0),
IF(
VLOOKUP(DATE($N$2,VLOOKUP(LEFT(CY$1,3),Helper_2!$J$16:$K$27,2,0),VALUE(RIGHT(Output!CY1,2))),'Vertical Water Use Form'!$C$34:$E$399,2,0)="","null",
VLOOKUP(DATE($N$2,VLOOKUP(LEFT(CY$1,3),Helper_2!$J$16:$K$27,2,0),VALUE(RIGHT(Output!CY1,2))),'Vertical Water Use Form'!$C$34:$E$399,2,0)))</f>
        <v>null</v>
      </c>
      <c r="CZ2" s="33" t="str">
        <f>IF(
VLOOKUP(VALUE(RIGHT(CZ1,2)),'Traditional Water Use Form'!$Y$45:$AK$76,VLOOKUP(LEFT(Output!CZ1,3),Helper_2!$J$16:$K$27,2,0)+1,0)&lt;&gt;"",
VLOOKUP(VALUE(RIGHT(CZ1,2)),'Traditional Water Use Form'!$Y$45:$AK$76,VLOOKUP(LEFT(Output!CZ1,3),Helper_2!$J$16:$K$27,2,0)+1,0),
IF(
VLOOKUP(DATE($N$2,VLOOKUP(LEFT(CZ$1,3),Helper_2!$J$16:$K$27,2,0),VALUE(RIGHT(Output!CZ1,2))),'Vertical Water Use Form'!$C$34:$E$399,2,0)="","null",
VLOOKUP(DATE($N$2,VLOOKUP(LEFT(CZ$1,3),Helper_2!$J$16:$K$27,2,0),VALUE(RIGHT(Output!CZ1,2))),'Vertical Water Use Form'!$C$34:$E$399,2,0)))</f>
        <v>null</v>
      </c>
      <c r="DA2" s="33" t="str">
        <f>IF(
VLOOKUP(VALUE(RIGHT(DA1,2)),'Traditional Water Use Form'!$Y$45:$AK$76,VLOOKUP(LEFT(Output!DA1,3),Helper_2!$J$16:$K$27,2,0)+1,0)&lt;&gt;"",
VLOOKUP(VALUE(RIGHT(DA1,2)),'Traditional Water Use Form'!$Y$45:$AK$76,VLOOKUP(LEFT(Output!DA1,3),Helper_2!$J$16:$K$27,2,0)+1,0),
IF(
VLOOKUP(DATE($N$2,VLOOKUP(LEFT(DA$1,3),Helper_2!$J$16:$K$27,2,0),VALUE(RIGHT(Output!DA1,2))),'Vertical Water Use Form'!$C$34:$E$399,2,0)="","null",
VLOOKUP(DATE($N$2,VLOOKUP(LEFT(DA$1,3),Helper_2!$J$16:$K$27,2,0),VALUE(RIGHT(Output!DA1,2))),'Vertical Water Use Form'!$C$34:$E$399,2,0)))</f>
        <v>null</v>
      </c>
      <c r="DB2" s="33" t="str">
        <f>IF(
VLOOKUP(VALUE(RIGHT(DB1,2)),'Traditional Water Use Form'!$Y$45:$AK$76,VLOOKUP(LEFT(Output!DB1,3),Helper_2!$J$16:$K$27,2,0)+1,0)&lt;&gt;"",
VLOOKUP(VALUE(RIGHT(DB1,2)),'Traditional Water Use Form'!$Y$45:$AK$76,VLOOKUP(LEFT(Output!DB1,3),Helper_2!$J$16:$K$27,2,0)+1,0),
IF(
VLOOKUP(DATE($N$2,VLOOKUP(LEFT(DB$1,3),Helper_2!$J$16:$K$27,2,0),VALUE(RIGHT(Output!DB1,2))),'Vertical Water Use Form'!$C$34:$E$399,2,0)="","null",
VLOOKUP(DATE($N$2,VLOOKUP(LEFT(DB$1,3),Helper_2!$J$16:$K$27,2,0),VALUE(RIGHT(Output!DB1,2))),'Vertical Water Use Form'!$C$34:$E$399,2,0)))</f>
        <v>null</v>
      </c>
      <c r="DC2" s="33" t="str">
        <f>IF(
VLOOKUP(VALUE(RIGHT(DC1,2)),'Traditional Water Use Form'!$Y$45:$AK$76,VLOOKUP(LEFT(Output!DC1,3),Helper_2!$J$16:$K$27,2,0)+1,0)&lt;&gt;"",
VLOOKUP(VALUE(RIGHT(DC1,2)),'Traditional Water Use Form'!$Y$45:$AK$76,VLOOKUP(LEFT(Output!DC1,3),Helper_2!$J$16:$K$27,2,0)+1,0),
IF(
VLOOKUP(DATE($N$2,VLOOKUP(LEFT(DC$1,3),Helper_2!$J$16:$K$27,2,0),VALUE(RIGHT(Output!DC1,2))),'Vertical Water Use Form'!$C$34:$E$399,2,0)="","null",
VLOOKUP(DATE($N$2,VLOOKUP(LEFT(DC$1,3),Helper_2!$J$16:$K$27,2,0),VALUE(RIGHT(Output!DC1,2))),'Vertical Water Use Form'!$C$34:$E$399,2,0)))</f>
        <v>null</v>
      </c>
      <c r="DD2" s="33" t="str">
        <f>IF(
VLOOKUP(VALUE(RIGHT(DD1,2)),'Traditional Water Use Form'!$Y$45:$AK$76,VLOOKUP(LEFT(Output!DD1,3),Helper_2!$J$16:$K$27,2,0)+1,0)&lt;&gt;"",
VLOOKUP(VALUE(RIGHT(DD1,2)),'Traditional Water Use Form'!$Y$45:$AK$76,VLOOKUP(LEFT(Output!DD1,3),Helper_2!$J$16:$K$27,2,0)+1,0),
IF(
VLOOKUP(DATE($N$2,VLOOKUP(LEFT(DD$1,3),Helper_2!$J$16:$K$27,2,0),VALUE(RIGHT(Output!DD1,2))),'Vertical Water Use Form'!$C$34:$E$399,2,0)="","null",
VLOOKUP(DATE($N$2,VLOOKUP(LEFT(DD$1,3),Helper_2!$J$16:$K$27,2,0),VALUE(RIGHT(Output!DD1,2))),'Vertical Water Use Form'!$C$34:$E$399,2,0)))</f>
        <v>null</v>
      </c>
      <c r="DE2" s="33" t="str">
        <f>IF(
VLOOKUP(VALUE(RIGHT(DE1,2)),'Traditional Water Use Form'!$Y$45:$AK$76,VLOOKUP(LEFT(Output!DE1,3),Helper_2!$J$16:$K$27,2,0)+1,0)&lt;&gt;"",
VLOOKUP(VALUE(RIGHT(DE1,2)),'Traditional Water Use Form'!$Y$45:$AK$76,VLOOKUP(LEFT(Output!DE1,3),Helper_2!$J$16:$K$27,2,0)+1,0),
IF(
VLOOKUP(DATE($N$2,VLOOKUP(LEFT(DE$1,3),Helper_2!$J$16:$K$27,2,0),VALUE(RIGHT(Output!DE1,2))),'Vertical Water Use Form'!$C$34:$E$399,2,0)="","null",
VLOOKUP(DATE($N$2,VLOOKUP(LEFT(DE$1,3),Helper_2!$J$16:$K$27,2,0),VALUE(RIGHT(Output!DE1,2))),'Vertical Water Use Form'!$C$34:$E$399,2,0)))</f>
        <v>null</v>
      </c>
      <c r="DF2" s="33" t="str">
        <f>IF(
VLOOKUP(VALUE(RIGHT(DF1,2)),'Traditional Water Use Form'!$Y$45:$AK$76,VLOOKUP(LEFT(Output!DF1,3),Helper_2!$J$16:$K$27,2,0)+1,0)&lt;&gt;"",
VLOOKUP(VALUE(RIGHT(DF1,2)),'Traditional Water Use Form'!$Y$45:$AK$76,VLOOKUP(LEFT(Output!DF1,3),Helper_2!$J$16:$K$27,2,0)+1,0),
IF(
VLOOKUP(DATE($N$2,VLOOKUP(LEFT(DF$1,3),Helper_2!$J$16:$K$27,2,0),VALUE(RIGHT(Output!DF1,2))),'Vertical Water Use Form'!$C$34:$E$399,2,0)="","null",
VLOOKUP(DATE($N$2,VLOOKUP(LEFT(DF$1,3),Helper_2!$J$16:$K$27,2,0),VALUE(RIGHT(Output!DF1,2))),'Vertical Water Use Form'!$C$34:$E$399,2,0)))</f>
        <v>null</v>
      </c>
      <c r="DG2" s="33" t="str">
        <f>IF(
VLOOKUP(VALUE(RIGHT(DG1,2)),'Traditional Water Use Form'!$Y$45:$AK$76,VLOOKUP(LEFT(Output!DG1,3),Helper_2!$J$16:$K$27,2,0)+1,0)&lt;&gt;"",
VLOOKUP(VALUE(RIGHT(DG1,2)),'Traditional Water Use Form'!$Y$45:$AK$76,VLOOKUP(LEFT(Output!DG1,3),Helper_2!$J$16:$K$27,2,0)+1,0),
IF(
VLOOKUP(DATE($N$2,VLOOKUP(LEFT(DG$1,3),Helper_2!$J$16:$K$27,2,0),VALUE(RIGHT(Output!DG1,2))),'Vertical Water Use Form'!$C$34:$E$399,2,0)="","null",
VLOOKUP(DATE($N$2,VLOOKUP(LEFT(DG$1,3),Helper_2!$J$16:$K$27,2,0),VALUE(RIGHT(Output!DG1,2))),'Vertical Water Use Form'!$C$34:$E$399,2,0)))</f>
        <v>null</v>
      </c>
      <c r="DH2" s="33" t="str">
        <f>IF(
VLOOKUP(VALUE(RIGHT(DH1,2)),'Traditional Water Use Form'!$Y$45:$AK$76,VLOOKUP(LEFT(Output!DH1,3),Helper_2!$J$16:$K$27,2,0)+1,0)&lt;&gt;"",
VLOOKUP(VALUE(RIGHT(DH1,2)),'Traditional Water Use Form'!$Y$45:$AK$76,VLOOKUP(LEFT(Output!DH1,3),Helper_2!$J$16:$K$27,2,0)+1,0),
IF(
VLOOKUP(DATE($N$2,VLOOKUP(LEFT(DH$1,3),Helper_2!$J$16:$K$27,2,0),VALUE(RIGHT(Output!DH1,2))),'Vertical Water Use Form'!$C$34:$E$399,2,0)="","null",
VLOOKUP(DATE($N$2,VLOOKUP(LEFT(DH$1,3),Helper_2!$J$16:$K$27,2,0),VALUE(RIGHT(Output!DH1,2))),'Vertical Water Use Form'!$C$34:$E$399,2,0)))</f>
        <v>null</v>
      </c>
      <c r="DI2" s="33" t="str">
        <f>IF(
VLOOKUP(VALUE(RIGHT(DI1,2)),'Traditional Water Use Form'!$Y$45:$AK$76,VLOOKUP(LEFT(Output!DI1,3),Helper_2!$J$16:$K$27,2,0)+1,0)&lt;&gt;"",
VLOOKUP(VALUE(RIGHT(DI1,2)),'Traditional Water Use Form'!$Y$45:$AK$76,VLOOKUP(LEFT(Output!DI1,3),Helper_2!$J$16:$K$27,2,0)+1,0),
IF(
VLOOKUP(DATE($N$2,VLOOKUP(LEFT(DI$1,3),Helper_2!$J$16:$K$27,2,0),VALUE(RIGHT(Output!DI1,2))),'Vertical Water Use Form'!$C$34:$E$399,2,0)="","null",
VLOOKUP(DATE($N$2,VLOOKUP(LEFT(DI$1,3),Helper_2!$J$16:$K$27,2,0),VALUE(RIGHT(Output!DI1,2))),'Vertical Water Use Form'!$C$34:$E$399,2,0)))</f>
        <v>null</v>
      </c>
      <c r="DJ2" s="33" t="str">
        <f>IF(
VLOOKUP(VALUE(RIGHT(DJ1,2)),'Traditional Water Use Form'!$Y$45:$AK$76,VLOOKUP(LEFT(Output!DJ1,3),Helper_2!$J$16:$K$27,2,0)+1,0)&lt;&gt;"",
VLOOKUP(VALUE(RIGHT(DJ1,2)),'Traditional Water Use Form'!$Y$45:$AK$76,VLOOKUP(LEFT(Output!DJ1,3),Helper_2!$J$16:$K$27,2,0)+1,0),
IF(
VLOOKUP(DATE($N$2,VLOOKUP(LEFT(DJ$1,3),Helper_2!$J$16:$K$27,2,0),VALUE(RIGHT(Output!DJ1,2))),'Vertical Water Use Form'!$C$34:$E$399,2,0)="","null",
VLOOKUP(DATE($N$2,VLOOKUP(LEFT(DJ$1,3),Helper_2!$J$16:$K$27,2,0),VALUE(RIGHT(Output!DJ1,2))),'Vertical Water Use Form'!$C$34:$E$399,2,0)))</f>
        <v>null</v>
      </c>
      <c r="DK2" s="33" t="str">
        <f>IF(
VLOOKUP(VALUE(RIGHT(DK1,2)),'Traditional Water Use Form'!$Y$45:$AK$76,VLOOKUP(LEFT(Output!DK1,3),Helper_2!$J$16:$K$27,2,0)+1,0)&lt;&gt;"",
VLOOKUP(VALUE(RIGHT(DK1,2)),'Traditional Water Use Form'!$Y$45:$AK$76,VLOOKUP(LEFT(Output!DK1,3),Helper_2!$J$16:$K$27,2,0)+1,0),
IF(
VLOOKUP(DATE($N$2,VLOOKUP(LEFT(DK$1,3),Helper_2!$J$16:$K$27,2,0),VALUE(RIGHT(Output!DK1,2))),'Vertical Water Use Form'!$C$34:$E$399,2,0)="","null",
VLOOKUP(DATE($N$2,VLOOKUP(LEFT(DK$1,3),Helper_2!$J$16:$K$27,2,0),VALUE(RIGHT(Output!DK1,2))),'Vertical Water Use Form'!$C$34:$E$399,2,0)))</f>
        <v>null</v>
      </c>
      <c r="DL2" s="33" t="str">
        <f>IF(
VLOOKUP(VALUE(RIGHT(DL1,2)),'Traditional Water Use Form'!$Y$45:$AK$76,VLOOKUP(LEFT(Output!DL1,3),Helper_2!$J$16:$K$27,2,0)+1,0)&lt;&gt;"",
VLOOKUP(VALUE(RIGHT(DL1,2)),'Traditional Water Use Form'!$Y$45:$AK$76,VLOOKUP(LEFT(Output!DL1,3),Helper_2!$J$16:$K$27,2,0)+1,0),
IF(
VLOOKUP(DATE($N$2,VLOOKUP(LEFT(DL$1,3),Helper_2!$J$16:$K$27,2,0),VALUE(RIGHT(Output!DL1,2))),'Vertical Water Use Form'!$C$34:$E$399,2,0)="","null",
VLOOKUP(DATE($N$2,VLOOKUP(LEFT(DL$1,3),Helper_2!$J$16:$K$27,2,0),VALUE(RIGHT(Output!DL1,2))),'Vertical Water Use Form'!$C$34:$E$399,2,0)))</f>
        <v>null</v>
      </c>
      <c r="DM2" s="33" t="str">
        <f>IF(
VLOOKUP(VALUE(RIGHT(DM1,2)),'Traditional Water Use Form'!$Y$45:$AK$76,VLOOKUP(LEFT(Output!DM1,3),Helper_2!$J$16:$K$27,2,0)+1,0)&lt;&gt;"",
VLOOKUP(VALUE(RIGHT(DM1,2)),'Traditional Water Use Form'!$Y$45:$AK$76,VLOOKUP(LEFT(Output!DM1,3),Helper_2!$J$16:$K$27,2,0)+1,0),
IF(
VLOOKUP(DATE($N$2,VLOOKUP(LEFT(DM$1,3),Helper_2!$J$16:$K$27,2,0),VALUE(RIGHT(Output!DM1,2))),'Vertical Water Use Form'!$C$34:$E$399,2,0)="","null",
VLOOKUP(DATE($N$2,VLOOKUP(LEFT(DM$1,3),Helper_2!$J$16:$K$27,2,0),VALUE(RIGHT(Output!DM1,2))),'Vertical Water Use Form'!$C$34:$E$399,2,0)))</f>
        <v>null</v>
      </c>
      <c r="DN2" s="33" t="str">
        <f>IF(
VLOOKUP(VALUE(RIGHT(DN1,2)),'Traditional Water Use Form'!$Y$45:$AK$76,VLOOKUP(LEFT(Output!DN1,3),Helper_2!$J$16:$K$27,2,0)+1,0)&lt;&gt;"",
VLOOKUP(VALUE(RIGHT(DN1,2)),'Traditional Water Use Form'!$Y$45:$AK$76,VLOOKUP(LEFT(Output!DN1,3),Helper_2!$J$16:$K$27,2,0)+1,0),
IF(
VLOOKUP(DATE($N$2,VLOOKUP(LEFT(DN$1,3),Helper_2!$J$16:$K$27,2,0),VALUE(RIGHT(Output!DN1,2))),'Vertical Water Use Form'!$C$34:$E$399,2,0)="","null",
VLOOKUP(DATE($N$2,VLOOKUP(LEFT(DN$1,3),Helper_2!$J$16:$K$27,2,0),VALUE(RIGHT(Output!DN1,2))),'Vertical Water Use Form'!$C$34:$E$399,2,0)))</f>
        <v>null</v>
      </c>
      <c r="DO2" s="33" t="str">
        <f>IF(
VLOOKUP(VALUE(RIGHT(DO1,2)),'Traditional Water Use Form'!$Y$45:$AK$76,VLOOKUP(LEFT(Output!DO1,3),Helper_2!$J$16:$K$27,2,0)+1,0)&lt;&gt;"",
VLOOKUP(VALUE(RIGHT(DO1,2)),'Traditional Water Use Form'!$Y$45:$AK$76,VLOOKUP(LEFT(Output!DO1,3),Helper_2!$J$16:$K$27,2,0)+1,0),
IF(
VLOOKUP(DATE($N$2,VLOOKUP(LEFT(DO$1,3),Helper_2!$J$16:$K$27,2,0),VALUE(RIGHT(Output!DO1,2))),'Vertical Water Use Form'!$C$34:$E$399,2,0)="","null",
VLOOKUP(DATE($N$2,VLOOKUP(LEFT(DO$1,3),Helper_2!$J$16:$K$27,2,0),VALUE(RIGHT(Output!DO1,2))),'Vertical Water Use Form'!$C$34:$E$399,2,0)))</f>
        <v>null</v>
      </c>
      <c r="DP2" s="33" t="str">
        <f>IF(
VLOOKUP(VALUE(RIGHT(DP1,2)),'Traditional Water Use Form'!$Y$45:$AK$76,VLOOKUP(LEFT(Output!DP1,3),Helper_2!$J$16:$K$27,2,0)+1,0)&lt;&gt;"",
VLOOKUP(VALUE(RIGHT(DP1,2)),'Traditional Water Use Form'!$Y$45:$AK$76,VLOOKUP(LEFT(Output!DP1,3),Helper_2!$J$16:$K$27,2,0)+1,0),
IF(
VLOOKUP(DATE($N$2,VLOOKUP(LEFT(DP$1,3),Helper_2!$J$16:$K$27,2,0),VALUE(RIGHT(Output!DP1,2))),'Vertical Water Use Form'!$C$34:$E$399,2,0)="","null",
VLOOKUP(DATE($N$2,VLOOKUP(LEFT(DP$1,3),Helper_2!$J$16:$K$27,2,0),VALUE(RIGHT(Output!DP1,2))),'Vertical Water Use Form'!$C$34:$E$399,2,0)))</f>
        <v>null</v>
      </c>
      <c r="DQ2" s="33" t="str">
        <f>IF(
VLOOKUP(VALUE(RIGHT(DQ1,2)),'Traditional Water Use Form'!$Y$45:$AK$76,VLOOKUP(LEFT(Output!DQ1,3),Helper_2!$J$16:$K$27,2,0)+1,0)&lt;&gt;"",
VLOOKUP(VALUE(RIGHT(DQ1,2)),'Traditional Water Use Form'!$Y$45:$AK$76,VLOOKUP(LEFT(Output!DQ1,3),Helper_2!$J$16:$K$27,2,0)+1,0),
IF(
VLOOKUP(DATE($N$2,VLOOKUP(LEFT(DQ$1,3),Helper_2!$J$16:$K$27,2,0),VALUE(RIGHT(Output!DQ1,2))),'Vertical Water Use Form'!$C$34:$E$399,2,0)="","null",
VLOOKUP(DATE($N$2,VLOOKUP(LEFT(DQ$1,3),Helper_2!$J$16:$K$27,2,0),VALUE(RIGHT(Output!DQ1,2))),'Vertical Water Use Form'!$C$34:$E$399,2,0)))</f>
        <v>null</v>
      </c>
      <c r="DR2" s="33" t="str">
        <f>IF(
VLOOKUP(VALUE(RIGHT(DR1,2)),'Traditional Water Use Form'!$Y$45:$AK$76,VLOOKUP(LEFT(Output!DR1,3),Helper_2!$J$16:$K$27,2,0)+1,0)&lt;&gt;"",
VLOOKUP(VALUE(RIGHT(DR1,2)),'Traditional Water Use Form'!$Y$45:$AK$76,VLOOKUP(LEFT(Output!DR1,3),Helper_2!$J$16:$K$27,2,0)+1,0),
IF(
VLOOKUP(DATE($N$2,VLOOKUP(LEFT(DR$1,3),Helper_2!$J$16:$K$27,2,0),VALUE(RIGHT(Output!DR1,2))),'Vertical Water Use Form'!$C$34:$E$399,2,0)="","null",
VLOOKUP(DATE($N$2,VLOOKUP(LEFT(DR$1,3),Helper_2!$J$16:$K$27,2,0),VALUE(RIGHT(Output!DR1,2))),'Vertical Water Use Form'!$C$34:$E$399,2,0)))</f>
        <v>null</v>
      </c>
      <c r="DS2" s="33" t="str">
        <f>IF(
VLOOKUP(VALUE(RIGHT(DS1,2)),'Traditional Water Use Form'!$Y$45:$AK$76,VLOOKUP(LEFT(Output!DS1,3),Helper_2!$J$16:$K$27,2,0)+1,0)&lt;&gt;"",
VLOOKUP(VALUE(RIGHT(DS1,2)),'Traditional Water Use Form'!$Y$45:$AK$76,VLOOKUP(LEFT(Output!DS1,3),Helper_2!$J$16:$K$27,2,0)+1,0),
IF(
VLOOKUP(DATE($N$2,VLOOKUP(LEFT(DS$1,3),Helper_2!$J$16:$K$27,2,0),VALUE(RIGHT(Output!DS1,2))),'Vertical Water Use Form'!$C$34:$E$399,2,0)="","null",
VLOOKUP(DATE($N$2,VLOOKUP(LEFT(DS$1,3),Helper_2!$J$16:$K$27,2,0),VALUE(RIGHT(Output!DS1,2))),'Vertical Water Use Form'!$C$34:$E$399,2,0)))</f>
        <v>null</v>
      </c>
      <c r="DT2" s="33" t="str">
        <f>IF(
VLOOKUP(VALUE(RIGHT(DT1,2)),'Traditional Water Use Form'!$Y$45:$AK$76,VLOOKUP(LEFT(Output!DT1,3),Helper_2!$J$16:$K$27,2,0)+1,0)&lt;&gt;"",
VLOOKUP(VALUE(RIGHT(DT1,2)),'Traditional Water Use Form'!$Y$45:$AK$76,VLOOKUP(LEFT(Output!DT1,3),Helper_2!$J$16:$K$27,2,0)+1,0),
IF(
VLOOKUP(DATE($N$2,VLOOKUP(LEFT(DT$1,3),Helper_2!$J$16:$K$27,2,0),VALUE(RIGHT(Output!DT1,2))),'Vertical Water Use Form'!$C$34:$E$399,2,0)="","null",
VLOOKUP(DATE($N$2,VLOOKUP(LEFT(DT$1,3),Helper_2!$J$16:$K$27,2,0),VALUE(RIGHT(Output!DT1,2))),'Vertical Water Use Form'!$C$34:$E$399,2,0)))</f>
        <v>null</v>
      </c>
      <c r="DU2" s="33" t="str">
        <f>IF(
VLOOKUP(VALUE(RIGHT(DU1,2)),'Traditional Water Use Form'!$Y$45:$AK$76,VLOOKUP(LEFT(Output!DU1,3),Helper_2!$J$16:$K$27,2,0)+1,0)&lt;&gt;"",
VLOOKUP(VALUE(RIGHT(DU1,2)),'Traditional Water Use Form'!$Y$45:$AK$76,VLOOKUP(LEFT(Output!DU1,3),Helper_2!$J$16:$K$27,2,0)+1,0),
IF(
VLOOKUP(DATE($N$2,VLOOKUP(LEFT(DU$1,3),Helper_2!$J$16:$K$27,2,0),VALUE(RIGHT(Output!DU1,2))),'Vertical Water Use Form'!$C$34:$E$399,2,0)="","null",
VLOOKUP(DATE($N$2,VLOOKUP(LEFT(DU$1,3),Helper_2!$J$16:$K$27,2,0),VALUE(RIGHT(Output!DU1,2))),'Vertical Water Use Form'!$C$34:$E$399,2,0)))</f>
        <v>null</v>
      </c>
      <c r="DV2" s="33" t="str">
        <f>IF(
VLOOKUP(VALUE(RIGHT(DV1,2)),'Traditional Water Use Form'!$Y$45:$AK$76,VLOOKUP(LEFT(Output!DV1,3),Helper_2!$J$16:$K$27,2,0)+1,0)&lt;&gt;"",
VLOOKUP(VALUE(RIGHT(DV1,2)),'Traditional Water Use Form'!$Y$45:$AK$76,VLOOKUP(LEFT(Output!DV1,3),Helper_2!$J$16:$K$27,2,0)+1,0),
IF(
VLOOKUP(DATE($N$2,VLOOKUP(LEFT(DV$1,3),Helper_2!$J$16:$K$27,2,0),VALUE(RIGHT(Output!DV1,2))),'Vertical Water Use Form'!$C$34:$E$399,2,0)="","null",
VLOOKUP(DATE($N$2,VLOOKUP(LEFT(DV$1,3),Helper_2!$J$16:$K$27,2,0),VALUE(RIGHT(Output!DV1,2))),'Vertical Water Use Form'!$C$34:$E$399,2,0)))</f>
        <v>null</v>
      </c>
      <c r="DW2" s="33" t="str">
        <f>IF(
VLOOKUP(VALUE(RIGHT(DW1,2)),'Traditional Water Use Form'!$Y$45:$AK$76,VLOOKUP(LEFT(Output!DW1,3),Helper_2!$J$16:$K$27,2,0)+1,0)&lt;&gt;"",
VLOOKUP(VALUE(RIGHT(DW1,2)),'Traditional Water Use Form'!$Y$45:$AK$76,VLOOKUP(LEFT(Output!DW1,3),Helper_2!$J$16:$K$27,2,0)+1,0),
IF(
VLOOKUP(DATE($N$2,VLOOKUP(LEFT(DW$1,3),Helper_2!$J$16:$K$27,2,0),VALUE(RIGHT(Output!DW1,2))),'Vertical Water Use Form'!$C$34:$E$399,2,0)="","null",
VLOOKUP(DATE($N$2,VLOOKUP(LEFT(DW$1,3),Helper_2!$J$16:$K$27,2,0),VALUE(RIGHT(Output!DW1,2))),'Vertical Water Use Form'!$C$34:$E$399,2,0)))</f>
        <v>null</v>
      </c>
      <c r="DX2" s="33" t="str">
        <f>IF(
VLOOKUP(VALUE(RIGHT(DX1,2)),'Traditional Water Use Form'!$Y$45:$AK$76,VLOOKUP(LEFT(Output!DX1,3),Helper_2!$J$16:$K$27,2,0)+1,0)&lt;&gt;"",
VLOOKUP(VALUE(RIGHT(DX1,2)),'Traditional Water Use Form'!$Y$45:$AK$76,VLOOKUP(LEFT(Output!DX1,3),Helper_2!$J$16:$K$27,2,0)+1,0),
IF(
VLOOKUP(DATE($N$2,VLOOKUP(LEFT(DX$1,3),Helper_2!$J$16:$K$27,2,0),VALUE(RIGHT(Output!DX1,2))),'Vertical Water Use Form'!$C$34:$E$399,2,0)="","null",
VLOOKUP(DATE($N$2,VLOOKUP(LEFT(DX$1,3),Helper_2!$J$16:$K$27,2,0),VALUE(RIGHT(Output!DX1,2))),'Vertical Water Use Form'!$C$34:$E$399,2,0)))</f>
        <v>null</v>
      </c>
      <c r="DY2" s="33" t="str">
        <f>IF(
VLOOKUP(VALUE(RIGHT(DY1,2)),'Traditional Water Use Form'!$Y$45:$AK$76,VLOOKUP(LEFT(Output!DY1,3),Helper_2!$J$16:$K$27,2,0)+1,0)&lt;&gt;"",
VLOOKUP(VALUE(RIGHT(DY1,2)),'Traditional Water Use Form'!$Y$45:$AK$76,VLOOKUP(LEFT(Output!DY1,3),Helper_2!$J$16:$K$27,2,0)+1,0),
IF(
VLOOKUP(DATE($N$2,VLOOKUP(LEFT(DY$1,3),Helper_2!$J$16:$K$27,2,0),VALUE(RIGHT(Output!DY1,2))),'Vertical Water Use Form'!$C$34:$E$399,2,0)="","null",
VLOOKUP(DATE($N$2,VLOOKUP(LEFT(DY$1,3),Helper_2!$J$16:$K$27,2,0),VALUE(RIGHT(Output!DY1,2))),'Vertical Water Use Form'!$C$34:$E$399,2,0)))</f>
        <v>null</v>
      </c>
      <c r="DZ2" s="33" t="str">
        <f>IF(
VLOOKUP(VALUE(RIGHT(DZ1,2)),'Traditional Water Use Form'!$Y$45:$AK$76,VLOOKUP(LEFT(Output!DZ1,3),Helper_2!$J$16:$K$27,2,0)+1,0)&lt;&gt;"",
VLOOKUP(VALUE(RIGHT(DZ1,2)),'Traditional Water Use Form'!$Y$45:$AK$76,VLOOKUP(LEFT(Output!DZ1,3),Helper_2!$J$16:$K$27,2,0)+1,0),
IF(
VLOOKUP(DATE($N$2,VLOOKUP(LEFT(DZ$1,3),Helper_2!$J$16:$K$27,2,0),VALUE(RIGHT(Output!DZ1,2))),'Vertical Water Use Form'!$C$34:$E$399,2,0)="","null",
VLOOKUP(DATE($N$2,VLOOKUP(LEFT(DZ$1,3),Helper_2!$J$16:$K$27,2,0),VALUE(RIGHT(Output!DZ1,2))),'Vertical Water Use Form'!$C$34:$E$399,2,0)))</f>
        <v>null</v>
      </c>
      <c r="EA2" s="33" t="str">
        <f>IF(
VLOOKUP(VALUE(RIGHT(EA1,2)),'Traditional Water Use Form'!$Y$45:$AK$76,VLOOKUP(LEFT(Output!EA1,3),Helper_2!$J$16:$K$27,2,0)+1,0)&lt;&gt;"",
VLOOKUP(VALUE(RIGHT(EA1,2)),'Traditional Water Use Form'!$Y$45:$AK$76,VLOOKUP(LEFT(Output!EA1,3),Helper_2!$J$16:$K$27,2,0)+1,0),
IF(
VLOOKUP(DATE($N$2,VLOOKUP(LEFT(EA$1,3),Helper_2!$J$16:$K$27,2,0),VALUE(RIGHT(Output!EA1,2))),'Vertical Water Use Form'!$C$34:$E$399,2,0)="","null",
VLOOKUP(DATE($N$2,VLOOKUP(LEFT(EA$1,3),Helper_2!$J$16:$K$27,2,0),VALUE(RIGHT(Output!EA1,2))),'Vertical Water Use Form'!$C$34:$E$399,2,0)))</f>
        <v>null</v>
      </c>
      <c r="EB2" s="33" t="str">
        <f>IF(
VLOOKUP(VALUE(RIGHT(EB1,2)),'Traditional Water Use Form'!$Y$45:$AK$76,VLOOKUP(LEFT(Output!EB1,3),Helper_2!$J$16:$K$27,2,0)+1,0)&lt;&gt;"",
VLOOKUP(VALUE(RIGHT(EB1,2)),'Traditional Water Use Form'!$Y$45:$AK$76,VLOOKUP(LEFT(Output!EB1,3),Helper_2!$J$16:$K$27,2,0)+1,0),
IF(
VLOOKUP(DATE($N$2,VLOOKUP(LEFT(EB$1,3),Helper_2!$J$16:$K$27,2,0),VALUE(RIGHT(Output!EB1,2))),'Vertical Water Use Form'!$C$34:$E$399,2,0)="","null",
VLOOKUP(DATE($N$2,VLOOKUP(LEFT(EB$1,3),Helper_2!$J$16:$K$27,2,0),VALUE(RIGHT(Output!EB1,2))),'Vertical Water Use Form'!$C$34:$E$399,2,0)))</f>
        <v>null</v>
      </c>
      <c r="EC2" s="33" t="str">
        <f>IF(
VLOOKUP(VALUE(RIGHT(EC1,2)),'Traditional Water Use Form'!$Y$45:$AK$76,VLOOKUP(LEFT(Output!EC1,3),Helper_2!$J$16:$K$27,2,0)+1,0)&lt;&gt;"",
VLOOKUP(VALUE(RIGHT(EC1,2)),'Traditional Water Use Form'!$Y$45:$AK$76,VLOOKUP(LEFT(Output!EC1,3),Helper_2!$J$16:$K$27,2,0)+1,0),
IF(
VLOOKUP(DATE($N$2,VLOOKUP(LEFT(EC$1,3),Helper_2!$J$16:$K$27,2,0),VALUE(RIGHT(Output!EC1,2))),'Vertical Water Use Form'!$C$34:$E$399,2,0)="","null",
VLOOKUP(DATE($N$2,VLOOKUP(LEFT(EC$1,3),Helper_2!$J$16:$K$27,2,0),VALUE(RIGHT(Output!EC1,2))),'Vertical Water Use Form'!$C$34:$E$399,2,0)))</f>
        <v>null</v>
      </c>
      <c r="ED2" s="33" t="str">
        <f>IF(
VLOOKUP(VALUE(RIGHT(ED1,2)),'Traditional Water Use Form'!$Y$45:$AK$76,VLOOKUP(LEFT(Output!ED1,3),Helper_2!$J$16:$K$27,2,0)+1,0)&lt;&gt;"",
VLOOKUP(VALUE(RIGHT(ED1,2)),'Traditional Water Use Form'!$Y$45:$AK$76,VLOOKUP(LEFT(Output!ED1,3),Helper_2!$J$16:$K$27,2,0)+1,0),
IF(
VLOOKUP(DATE($N$2,VLOOKUP(LEFT(ED$1,3),Helper_2!$J$16:$K$27,2,0),VALUE(RIGHT(Output!ED1,2))),'Vertical Water Use Form'!$C$34:$E$399,2,0)="","null",
VLOOKUP(DATE($N$2,VLOOKUP(LEFT(ED$1,3),Helper_2!$J$16:$K$27,2,0),VALUE(RIGHT(Output!ED1,2))),'Vertical Water Use Form'!$C$34:$E$399,2,0)))</f>
        <v>null</v>
      </c>
      <c r="EE2" s="33" t="str">
        <f>IF(
VLOOKUP(VALUE(RIGHT(EE1,2)),'Traditional Water Use Form'!$Y$45:$AK$76,VLOOKUP(LEFT(Output!EE1,3),Helper_2!$J$16:$K$27,2,0)+1,0)&lt;&gt;"",
VLOOKUP(VALUE(RIGHT(EE1,2)),'Traditional Water Use Form'!$Y$45:$AK$76,VLOOKUP(LEFT(Output!EE1,3),Helper_2!$J$16:$K$27,2,0)+1,0),
IF(
VLOOKUP(DATE($N$2,VLOOKUP(LEFT(EE$1,3),Helper_2!$J$16:$K$27,2,0),VALUE(RIGHT(Output!EE1,2))),'Vertical Water Use Form'!$C$34:$E$399,2,0)="","null",
VLOOKUP(DATE($N$2,VLOOKUP(LEFT(EE$1,3),Helper_2!$J$16:$K$27,2,0),VALUE(RIGHT(Output!EE1,2))),'Vertical Water Use Form'!$C$34:$E$399,2,0)))</f>
        <v>null</v>
      </c>
      <c r="EF2" s="33" t="str">
        <f>IF(
VLOOKUP(VALUE(RIGHT(EF1,2)),'Traditional Water Use Form'!$Y$45:$AK$76,VLOOKUP(LEFT(Output!EF1,3),Helper_2!$J$16:$K$27,2,0)+1,0)&lt;&gt;"",
VLOOKUP(VALUE(RIGHT(EF1,2)),'Traditional Water Use Form'!$Y$45:$AK$76,VLOOKUP(LEFT(Output!EF1,3),Helper_2!$J$16:$K$27,2,0)+1,0),
IF(
VLOOKUP(DATE($N$2,VLOOKUP(LEFT(EF$1,3),Helper_2!$J$16:$K$27,2,0),VALUE(RIGHT(Output!EF1,2))),'Vertical Water Use Form'!$C$34:$E$399,2,0)="","null",
VLOOKUP(DATE($N$2,VLOOKUP(LEFT(EF$1,3),Helper_2!$J$16:$K$27,2,0),VALUE(RIGHT(Output!EF1,2))),'Vertical Water Use Form'!$C$34:$E$399,2,0)))</f>
        <v>null</v>
      </c>
      <c r="EG2" s="33" t="str">
        <f>IF(
VLOOKUP(VALUE(RIGHT(EG1,2)),'Traditional Water Use Form'!$Y$45:$AK$76,VLOOKUP(LEFT(Output!EG1,3),Helper_2!$J$16:$K$27,2,0)+1,0)&lt;&gt;"",
VLOOKUP(VALUE(RIGHT(EG1,2)),'Traditional Water Use Form'!$Y$45:$AK$76,VLOOKUP(LEFT(Output!EG1,3),Helper_2!$J$16:$K$27,2,0)+1,0),
IF(
VLOOKUP(DATE($N$2,VLOOKUP(LEFT(EG$1,3),Helper_2!$J$16:$K$27,2,0),VALUE(RIGHT(Output!EG1,2))),'Vertical Water Use Form'!$C$34:$E$399,2,0)="","null",
VLOOKUP(DATE($N$2,VLOOKUP(LEFT(EG$1,3),Helper_2!$J$16:$K$27,2,0),VALUE(RIGHT(Output!EG1,2))),'Vertical Water Use Form'!$C$34:$E$399,2,0)))</f>
        <v>null</v>
      </c>
      <c r="EH2" s="33" t="str">
        <f>IF(
VLOOKUP(VALUE(RIGHT(EH1,2)),'Traditional Water Use Form'!$Y$45:$AK$76,VLOOKUP(LEFT(Output!EH1,3),Helper_2!$J$16:$K$27,2,0)+1,0)&lt;&gt;"",
VLOOKUP(VALUE(RIGHT(EH1,2)),'Traditional Water Use Form'!$Y$45:$AK$76,VLOOKUP(LEFT(Output!EH1,3),Helper_2!$J$16:$K$27,2,0)+1,0),
IF(
VLOOKUP(DATE($N$2,VLOOKUP(LEFT(EH$1,3),Helper_2!$J$16:$K$27,2,0),VALUE(RIGHT(Output!EH1,2))),'Vertical Water Use Form'!$C$34:$E$399,2,0)="","null",
VLOOKUP(DATE($N$2,VLOOKUP(LEFT(EH$1,3),Helper_2!$J$16:$K$27,2,0),VALUE(RIGHT(Output!EH1,2))),'Vertical Water Use Form'!$C$34:$E$399,2,0)))</f>
        <v>null</v>
      </c>
      <c r="EI2" s="33" t="str">
        <f>IF(
VLOOKUP(VALUE(RIGHT(EI1,2)),'Traditional Water Use Form'!$Y$45:$AK$76,VLOOKUP(LEFT(Output!EI1,3),Helper_2!$J$16:$K$27,2,0)+1,0)&lt;&gt;"",
VLOOKUP(VALUE(RIGHT(EI1,2)),'Traditional Water Use Form'!$Y$45:$AK$76,VLOOKUP(LEFT(Output!EI1,3),Helper_2!$J$16:$K$27,2,0)+1,0),
IF(
VLOOKUP(DATE($N$2,VLOOKUP(LEFT(EI$1,3),Helper_2!$J$16:$K$27,2,0),VALUE(RIGHT(Output!EI1,2))),'Vertical Water Use Form'!$C$34:$E$399,2,0)="","null",
VLOOKUP(DATE($N$2,VLOOKUP(LEFT(EI$1,3),Helper_2!$J$16:$K$27,2,0),VALUE(RIGHT(Output!EI1,2))),'Vertical Water Use Form'!$C$34:$E$399,2,0)))</f>
        <v>null</v>
      </c>
      <c r="EJ2" s="33" t="str">
        <f>IF(
VLOOKUP(VALUE(RIGHT(EJ1,2)),'Traditional Water Use Form'!$Y$45:$AK$76,VLOOKUP(LEFT(Output!EJ1,3),Helper_2!$J$16:$K$27,2,0)+1,0)&lt;&gt;"",
VLOOKUP(VALUE(RIGHT(EJ1,2)),'Traditional Water Use Form'!$Y$45:$AK$76,VLOOKUP(LEFT(Output!EJ1,3),Helper_2!$J$16:$K$27,2,0)+1,0),
IF(
VLOOKUP(DATE($N$2,VLOOKUP(LEFT(EJ$1,3),Helper_2!$J$16:$K$27,2,0),VALUE(RIGHT(Output!EJ1,2))),'Vertical Water Use Form'!$C$34:$E$399,2,0)="","null",
VLOOKUP(DATE($N$2,VLOOKUP(LEFT(EJ$1,3),Helper_2!$J$16:$K$27,2,0),VALUE(RIGHT(Output!EJ1,2))),'Vertical Water Use Form'!$C$34:$E$399,2,0)))</f>
        <v>null</v>
      </c>
      <c r="EK2" s="33" t="str">
        <f>IF(
VLOOKUP(VALUE(RIGHT(EK1,2)),'Traditional Water Use Form'!$Y$45:$AK$76,VLOOKUP(LEFT(Output!EK1,3),Helper_2!$J$16:$K$27,2,0)+1,0)&lt;&gt;"",
VLOOKUP(VALUE(RIGHT(EK1,2)),'Traditional Water Use Form'!$Y$45:$AK$76,VLOOKUP(LEFT(Output!EK1,3),Helper_2!$J$16:$K$27,2,0)+1,0),
IF(
VLOOKUP(DATE($N$2,VLOOKUP(LEFT(EK$1,3),Helper_2!$J$16:$K$27,2,0),VALUE(RIGHT(Output!EK1,2))),'Vertical Water Use Form'!$C$34:$E$399,2,0)="","null",
VLOOKUP(DATE($N$2,VLOOKUP(LEFT(EK$1,3),Helper_2!$J$16:$K$27,2,0),VALUE(RIGHT(Output!EK1,2))),'Vertical Water Use Form'!$C$34:$E$399,2,0)))</f>
        <v>null</v>
      </c>
      <c r="EL2" s="33" t="str">
        <f>IF(
VLOOKUP(VALUE(RIGHT(EL1,2)),'Traditional Water Use Form'!$Y$45:$AK$76,VLOOKUP(LEFT(Output!EL1,3),Helper_2!$J$16:$K$27,2,0)+1,0)&lt;&gt;"",
VLOOKUP(VALUE(RIGHT(EL1,2)),'Traditional Water Use Form'!$Y$45:$AK$76,VLOOKUP(LEFT(Output!EL1,3),Helper_2!$J$16:$K$27,2,0)+1,0),
IF(
VLOOKUP(DATE($N$2,VLOOKUP(LEFT(EL$1,3),Helper_2!$J$16:$K$27,2,0),VALUE(RIGHT(Output!EL1,2))),'Vertical Water Use Form'!$C$34:$E$399,2,0)="","null",
VLOOKUP(DATE($N$2,VLOOKUP(LEFT(EL$1,3),Helper_2!$J$16:$K$27,2,0),VALUE(RIGHT(Output!EL1,2))),'Vertical Water Use Form'!$C$34:$E$399,2,0)))</f>
        <v>null</v>
      </c>
      <c r="EM2" s="33" t="str">
        <f>IF(
VLOOKUP(VALUE(RIGHT(EM1,2)),'Traditional Water Use Form'!$Y$45:$AK$76,VLOOKUP(LEFT(Output!EM1,3),Helper_2!$J$16:$K$27,2,0)+1,0)&lt;&gt;"",
VLOOKUP(VALUE(RIGHT(EM1,2)),'Traditional Water Use Form'!$Y$45:$AK$76,VLOOKUP(LEFT(Output!EM1,3),Helper_2!$J$16:$K$27,2,0)+1,0),
IF(
VLOOKUP(DATE($N$2,VLOOKUP(LEFT(EM$1,3),Helper_2!$J$16:$K$27,2,0),VALUE(RIGHT(Output!EM1,2))),'Vertical Water Use Form'!$C$34:$E$399,2,0)="","null",
VLOOKUP(DATE($N$2,VLOOKUP(LEFT(EM$1,3),Helper_2!$J$16:$K$27,2,0),VALUE(RIGHT(Output!EM1,2))),'Vertical Water Use Form'!$C$34:$E$399,2,0)))</f>
        <v>null</v>
      </c>
      <c r="EN2" s="33" t="str">
        <f>IF(
VLOOKUP(VALUE(RIGHT(EN1,2)),'Traditional Water Use Form'!$Y$45:$AK$76,VLOOKUP(LEFT(Output!EN1,3),Helper_2!$J$16:$K$27,2,0)+1,0)&lt;&gt;"",
VLOOKUP(VALUE(RIGHT(EN1,2)),'Traditional Water Use Form'!$Y$45:$AK$76,VLOOKUP(LEFT(Output!EN1,3),Helper_2!$J$16:$K$27,2,0)+1,0),
IF(
VLOOKUP(DATE($N$2,VLOOKUP(LEFT(EN$1,3),Helper_2!$J$16:$K$27,2,0),VALUE(RIGHT(Output!EN1,2))),'Vertical Water Use Form'!$C$34:$E$399,2,0)="","null",
VLOOKUP(DATE($N$2,VLOOKUP(LEFT(EN$1,3),Helper_2!$J$16:$K$27,2,0),VALUE(RIGHT(Output!EN1,2))),'Vertical Water Use Form'!$C$34:$E$399,2,0)))</f>
        <v>null</v>
      </c>
      <c r="EO2" s="33" t="str">
        <f>IF(
VLOOKUP(VALUE(RIGHT(EO1,2)),'Traditional Water Use Form'!$Y$45:$AK$76,VLOOKUP(LEFT(Output!EO1,3),Helper_2!$J$16:$K$27,2,0)+1,0)&lt;&gt;"",
VLOOKUP(VALUE(RIGHT(EO1,2)),'Traditional Water Use Form'!$Y$45:$AK$76,VLOOKUP(LEFT(Output!EO1,3),Helper_2!$J$16:$K$27,2,0)+1,0),
IF(
VLOOKUP(DATE($N$2,VLOOKUP(LEFT(EO$1,3),Helper_2!$J$16:$K$27,2,0),VALUE(RIGHT(Output!EO1,2))),'Vertical Water Use Form'!$C$34:$E$399,2,0)="","null",
VLOOKUP(DATE($N$2,VLOOKUP(LEFT(EO$1,3),Helper_2!$J$16:$K$27,2,0),VALUE(RIGHT(Output!EO1,2))),'Vertical Water Use Form'!$C$34:$E$399,2,0)))</f>
        <v>null</v>
      </c>
      <c r="EP2" s="33" t="str">
        <f>IF(
VLOOKUP(VALUE(RIGHT(EP1,2)),'Traditional Water Use Form'!$Y$45:$AK$76,VLOOKUP(LEFT(Output!EP1,3),Helper_2!$J$16:$K$27,2,0)+1,0)&lt;&gt;"",
VLOOKUP(VALUE(RIGHT(EP1,2)),'Traditional Water Use Form'!$Y$45:$AK$76,VLOOKUP(LEFT(Output!EP1,3),Helper_2!$J$16:$K$27,2,0)+1,0),
IF(
VLOOKUP(DATE($N$2,VLOOKUP(LEFT(EP$1,3),Helper_2!$J$16:$K$27,2,0),VALUE(RIGHT(Output!EP1,2))),'Vertical Water Use Form'!$C$34:$E$399,2,0)="","null",
VLOOKUP(DATE($N$2,VLOOKUP(LEFT(EP$1,3),Helper_2!$J$16:$K$27,2,0),VALUE(RIGHT(Output!EP1,2))),'Vertical Water Use Form'!$C$34:$E$399,2,0)))</f>
        <v>null</v>
      </c>
      <c r="EQ2" s="33" t="str">
        <f>IF(
VLOOKUP(VALUE(RIGHT(EQ1,2)),'Traditional Water Use Form'!$Y$45:$AK$76,VLOOKUP(LEFT(Output!EQ1,3),Helper_2!$J$16:$K$27,2,0)+1,0)&lt;&gt;"",
VLOOKUP(VALUE(RIGHT(EQ1,2)),'Traditional Water Use Form'!$Y$45:$AK$76,VLOOKUP(LEFT(Output!EQ1,3),Helper_2!$J$16:$K$27,2,0)+1,0),
IF(
VLOOKUP(DATE($N$2,VLOOKUP(LEFT(EQ$1,3),Helper_2!$J$16:$K$27,2,0),VALUE(RIGHT(Output!EQ1,2))),'Vertical Water Use Form'!$C$34:$E$399,2,0)="","null",
VLOOKUP(DATE($N$2,VLOOKUP(LEFT(EQ$1,3),Helper_2!$J$16:$K$27,2,0),VALUE(RIGHT(Output!EQ1,2))),'Vertical Water Use Form'!$C$34:$E$399,2,0)))</f>
        <v>null</v>
      </c>
      <c r="ER2" s="33" t="str">
        <f>IF(
VLOOKUP(VALUE(RIGHT(ER1,2)),'Traditional Water Use Form'!$Y$45:$AK$76,VLOOKUP(LEFT(Output!ER1,3),Helper_2!$J$16:$K$27,2,0)+1,0)&lt;&gt;"",
VLOOKUP(VALUE(RIGHT(ER1,2)),'Traditional Water Use Form'!$Y$45:$AK$76,VLOOKUP(LEFT(Output!ER1,3),Helper_2!$J$16:$K$27,2,0)+1,0),
IF(
VLOOKUP(DATE($N$2,VLOOKUP(LEFT(ER$1,3),Helper_2!$J$16:$K$27,2,0),VALUE(RIGHT(Output!ER1,2))),'Vertical Water Use Form'!$C$34:$E$399,2,0)="","null",
VLOOKUP(DATE($N$2,VLOOKUP(LEFT(ER$1,3),Helper_2!$J$16:$K$27,2,0),VALUE(RIGHT(Output!ER1,2))),'Vertical Water Use Form'!$C$34:$E$399,2,0)))</f>
        <v>null</v>
      </c>
      <c r="ES2" s="33" t="str">
        <f>IF(
VLOOKUP(VALUE(RIGHT(ES1,2)),'Traditional Water Use Form'!$Y$45:$AK$76,VLOOKUP(LEFT(Output!ES1,3),Helper_2!$J$16:$K$27,2,0)+1,0)&lt;&gt;"",
VLOOKUP(VALUE(RIGHT(ES1,2)),'Traditional Water Use Form'!$Y$45:$AK$76,VLOOKUP(LEFT(Output!ES1,3),Helper_2!$J$16:$K$27,2,0)+1,0),
IF(
VLOOKUP(DATE($N$2,VLOOKUP(LEFT(ES$1,3),Helper_2!$J$16:$K$27,2,0),VALUE(RIGHT(Output!ES1,2))),'Vertical Water Use Form'!$C$34:$E$399,2,0)="","null",
VLOOKUP(DATE($N$2,VLOOKUP(LEFT(ES$1,3),Helper_2!$J$16:$K$27,2,0),VALUE(RIGHT(Output!ES1,2))),'Vertical Water Use Form'!$C$34:$E$399,2,0)))</f>
        <v>null</v>
      </c>
      <c r="ET2" s="33" t="str">
        <f>IF(
VLOOKUP(VALUE(RIGHT(ET1,2)),'Traditional Water Use Form'!$Y$45:$AK$76,VLOOKUP(LEFT(Output!ET1,3),Helper_2!$J$16:$K$27,2,0)+1,0)&lt;&gt;"",
VLOOKUP(VALUE(RIGHT(ET1,2)),'Traditional Water Use Form'!$Y$45:$AK$76,VLOOKUP(LEFT(Output!ET1,3),Helper_2!$J$16:$K$27,2,0)+1,0),
IF(
VLOOKUP(DATE($N$2,VLOOKUP(LEFT(ET$1,3),Helper_2!$J$16:$K$27,2,0),VALUE(RIGHT(Output!ET1,2))),'Vertical Water Use Form'!$C$34:$E$399,2,0)="","null",
VLOOKUP(DATE($N$2,VLOOKUP(LEFT(ET$1,3),Helper_2!$J$16:$K$27,2,0),VALUE(RIGHT(Output!ET1,2))),'Vertical Water Use Form'!$C$34:$E$399,2,0)))</f>
        <v>null</v>
      </c>
      <c r="EU2" s="33" t="str">
        <f>IF(
VLOOKUP(VALUE(RIGHT(EU1,2)),'Traditional Water Use Form'!$Y$45:$AK$76,VLOOKUP(LEFT(Output!EU1,3),Helper_2!$J$16:$K$27,2,0)+1,0)&lt;&gt;"",
VLOOKUP(VALUE(RIGHT(EU1,2)),'Traditional Water Use Form'!$Y$45:$AK$76,VLOOKUP(LEFT(Output!EU1,3),Helper_2!$J$16:$K$27,2,0)+1,0),
IF(
VLOOKUP(DATE($N$2,VLOOKUP(LEFT(EU$1,3),Helper_2!$J$16:$K$27,2,0),VALUE(RIGHT(Output!EU1,2))),'Vertical Water Use Form'!$C$34:$E$399,2,0)="","null",
VLOOKUP(DATE($N$2,VLOOKUP(LEFT(EU$1,3),Helper_2!$J$16:$K$27,2,0),VALUE(RIGHT(Output!EU1,2))),'Vertical Water Use Form'!$C$34:$E$399,2,0)))</f>
        <v>null</v>
      </c>
      <c r="EV2" s="33" t="str">
        <f>IF(
VLOOKUP(VALUE(RIGHT(EV1,2)),'Traditional Water Use Form'!$Y$45:$AK$76,VLOOKUP(LEFT(Output!EV1,3),Helper_2!$J$16:$K$27,2,0)+1,0)&lt;&gt;"",
VLOOKUP(VALUE(RIGHT(EV1,2)),'Traditional Water Use Form'!$Y$45:$AK$76,VLOOKUP(LEFT(Output!EV1,3),Helper_2!$J$16:$K$27,2,0)+1,0),
IF(
VLOOKUP(DATE($N$2,VLOOKUP(LEFT(EV$1,3),Helper_2!$J$16:$K$27,2,0),VALUE(RIGHT(Output!EV1,2))),'Vertical Water Use Form'!$C$34:$E$399,2,0)="","null",
VLOOKUP(DATE($N$2,VLOOKUP(LEFT(EV$1,3),Helper_2!$J$16:$K$27,2,0),VALUE(RIGHT(Output!EV1,2))),'Vertical Water Use Form'!$C$34:$E$399,2,0)))</f>
        <v>null</v>
      </c>
      <c r="EW2" s="33" t="str">
        <f>IF(
VLOOKUP(VALUE(RIGHT(EW1,2)),'Traditional Water Use Form'!$Y$45:$AK$76,VLOOKUP(LEFT(Output!EW1,3),Helper_2!$J$16:$K$27,2,0)+1,0)&lt;&gt;"",
VLOOKUP(VALUE(RIGHT(EW1,2)),'Traditional Water Use Form'!$Y$45:$AK$76,VLOOKUP(LEFT(Output!EW1,3),Helper_2!$J$16:$K$27,2,0)+1,0),
IF(
VLOOKUP(DATE($N$2,VLOOKUP(LEFT(EW$1,3),Helper_2!$J$16:$K$27,2,0),VALUE(RIGHT(Output!EW1,2))),'Vertical Water Use Form'!$C$34:$E$399,2,0)="","null",
VLOOKUP(DATE($N$2,VLOOKUP(LEFT(EW$1,3),Helper_2!$J$16:$K$27,2,0),VALUE(RIGHT(Output!EW1,2))),'Vertical Water Use Form'!$C$34:$E$399,2,0)))</f>
        <v>null</v>
      </c>
      <c r="EX2" s="33" t="str">
        <f>IF(
VLOOKUP(VALUE(RIGHT(EX1,2)),'Traditional Water Use Form'!$Y$45:$AK$76,VLOOKUP(LEFT(Output!EX1,3),Helper_2!$J$16:$K$27,2,0)+1,0)&lt;&gt;"",
VLOOKUP(VALUE(RIGHT(EX1,2)),'Traditional Water Use Form'!$Y$45:$AK$76,VLOOKUP(LEFT(Output!EX1,3),Helper_2!$J$16:$K$27,2,0)+1,0),
IF(
VLOOKUP(DATE($N$2,VLOOKUP(LEFT(EX$1,3),Helper_2!$J$16:$K$27,2,0),VALUE(RIGHT(Output!EX1,2))),'Vertical Water Use Form'!$C$34:$E$399,2,0)="","null",
VLOOKUP(DATE($N$2,VLOOKUP(LEFT(EX$1,3),Helper_2!$J$16:$K$27,2,0),VALUE(RIGHT(Output!EX1,2))),'Vertical Water Use Form'!$C$34:$E$399,2,0)))</f>
        <v>null</v>
      </c>
      <c r="EY2" s="33" t="str">
        <f>IF(
VLOOKUP(VALUE(RIGHT(EY1,2)),'Traditional Water Use Form'!$Y$45:$AK$76,VLOOKUP(LEFT(Output!EY1,3),Helper_2!$J$16:$K$27,2,0)+1,0)&lt;&gt;"",
VLOOKUP(VALUE(RIGHT(EY1,2)),'Traditional Water Use Form'!$Y$45:$AK$76,VLOOKUP(LEFT(Output!EY1,3),Helper_2!$J$16:$K$27,2,0)+1,0),
IF(
VLOOKUP(DATE($N$2,VLOOKUP(LEFT(EY$1,3),Helper_2!$J$16:$K$27,2,0),VALUE(RIGHT(Output!EY1,2))),'Vertical Water Use Form'!$C$34:$E$399,2,0)="","null",
VLOOKUP(DATE($N$2,VLOOKUP(LEFT(EY$1,3),Helper_2!$J$16:$K$27,2,0),VALUE(RIGHT(Output!EY1,2))),'Vertical Water Use Form'!$C$34:$E$399,2,0)))</f>
        <v>null</v>
      </c>
      <c r="EZ2" s="33" t="str">
        <f>IF(
VLOOKUP(VALUE(RIGHT(EZ1,2)),'Traditional Water Use Form'!$Y$45:$AK$76,VLOOKUP(LEFT(Output!EZ1,3),Helper_2!$J$16:$K$27,2,0)+1,0)&lt;&gt;"",
VLOOKUP(VALUE(RIGHT(EZ1,2)),'Traditional Water Use Form'!$Y$45:$AK$76,VLOOKUP(LEFT(Output!EZ1,3),Helper_2!$J$16:$K$27,2,0)+1,0),
IF(
VLOOKUP(DATE($N$2,VLOOKUP(LEFT(EZ$1,3),Helper_2!$J$16:$K$27,2,0),VALUE(RIGHT(Output!EZ1,2))),'Vertical Water Use Form'!$C$34:$E$399,2,0)="","null",
VLOOKUP(DATE($N$2,VLOOKUP(LEFT(EZ$1,3),Helper_2!$J$16:$K$27,2,0),VALUE(RIGHT(Output!EZ1,2))),'Vertical Water Use Form'!$C$34:$E$399,2,0)))</f>
        <v>null</v>
      </c>
      <c r="FA2" s="33" t="str">
        <f>IF(
VLOOKUP(VALUE(RIGHT(FA1,2)),'Traditional Water Use Form'!$Y$45:$AK$76,VLOOKUP(LEFT(Output!FA1,3),Helper_2!$J$16:$K$27,2,0)+1,0)&lt;&gt;"",
VLOOKUP(VALUE(RIGHT(FA1,2)),'Traditional Water Use Form'!$Y$45:$AK$76,VLOOKUP(LEFT(Output!FA1,3),Helper_2!$J$16:$K$27,2,0)+1,0),
IF(
VLOOKUP(DATE($N$2,VLOOKUP(LEFT(FA$1,3),Helper_2!$J$16:$K$27,2,0),VALUE(RIGHT(Output!FA1,2))),'Vertical Water Use Form'!$C$34:$E$399,2,0)="","null",
VLOOKUP(DATE($N$2,VLOOKUP(LEFT(FA$1,3),Helper_2!$J$16:$K$27,2,0),VALUE(RIGHT(Output!FA1,2))),'Vertical Water Use Form'!$C$34:$E$399,2,0)))</f>
        <v>null</v>
      </c>
      <c r="FB2" s="33" t="str">
        <f>IF(
VLOOKUP(VALUE(RIGHT(FB1,2)),'Traditional Water Use Form'!$Y$45:$AK$76,VLOOKUP(LEFT(Output!FB1,3),Helper_2!$J$16:$K$27,2,0)+1,0)&lt;&gt;"",
VLOOKUP(VALUE(RIGHT(FB1,2)),'Traditional Water Use Form'!$Y$45:$AK$76,VLOOKUP(LEFT(Output!FB1,3),Helper_2!$J$16:$K$27,2,0)+1,0),
IF(
VLOOKUP(DATE($N$2,VLOOKUP(LEFT(FB$1,3),Helper_2!$J$16:$K$27,2,0),VALUE(RIGHT(Output!FB1,2))),'Vertical Water Use Form'!$C$34:$E$399,2,0)="","null",
VLOOKUP(DATE($N$2,VLOOKUP(LEFT(FB$1,3),Helper_2!$J$16:$K$27,2,0),VALUE(RIGHT(Output!FB1,2))),'Vertical Water Use Form'!$C$34:$E$399,2,0)))</f>
        <v>null</v>
      </c>
      <c r="FC2" s="33" t="str">
        <f>IF(
VLOOKUP(VALUE(RIGHT(FC1,2)),'Traditional Water Use Form'!$Y$45:$AK$76,VLOOKUP(LEFT(Output!FC1,3),Helper_2!$J$16:$K$27,2,0)+1,0)&lt;&gt;"",
VLOOKUP(VALUE(RIGHT(FC1,2)),'Traditional Water Use Form'!$Y$45:$AK$76,VLOOKUP(LEFT(Output!FC1,3),Helper_2!$J$16:$K$27,2,0)+1,0),
IF(
VLOOKUP(DATE($N$2,VLOOKUP(LEFT(FC$1,3),Helper_2!$J$16:$K$27,2,0),VALUE(RIGHT(Output!FC1,2))),'Vertical Water Use Form'!$C$34:$E$399,2,0)="","null",
VLOOKUP(DATE($N$2,VLOOKUP(LEFT(FC$1,3),Helper_2!$J$16:$K$27,2,0),VALUE(RIGHT(Output!FC1,2))),'Vertical Water Use Form'!$C$34:$E$399,2,0)))</f>
        <v>null</v>
      </c>
      <c r="FD2" s="33" t="str">
        <f>IF(
VLOOKUP(VALUE(RIGHT(FD1,2)),'Traditional Water Use Form'!$Y$45:$AK$76,VLOOKUP(LEFT(Output!FD1,3),Helper_2!$J$16:$K$27,2,0)+1,0)&lt;&gt;"",
VLOOKUP(VALUE(RIGHT(FD1,2)),'Traditional Water Use Form'!$Y$45:$AK$76,VLOOKUP(LEFT(Output!FD1,3),Helper_2!$J$16:$K$27,2,0)+1,0),
IF(
VLOOKUP(DATE($N$2,VLOOKUP(LEFT(FD$1,3),Helper_2!$J$16:$K$27,2,0),VALUE(RIGHT(Output!FD1,2))),'Vertical Water Use Form'!$C$34:$E$399,2,0)="","null",
VLOOKUP(DATE($N$2,VLOOKUP(LEFT(FD$1,3),Helper_2!$J$16:$K$27,2,0),VALUE(RIGHT(Output!FD1,2))),'Vertical Water Use Form'!$C$34:$E$399,2,0)))</f>
        <v>null</v>
      </c>
      <c r="FE2" s="33" t="str">
        <f>IF(
VLOOKUP(VALUE(RIGHT(FE1,2)),'Traditional Water Use Form'!$Y$45:$AK$76,VLOOKUP(LEFT(Output!FE1,3),Helper_2!$J$16:$K$27,2,0)+1,0)&lt;&gt;"",
VLOOKUP(VALUE(RIGHT(FE1,2)),'Traditional Water Use Form'!$Y$45:$AK$76,VLOOKUP(LEFT(Output!FE1,3),Helper_2!$J$16:$K$27,2,0)+1,0),
IF(
VLOOKUP(DATE($N$2,VLOOKUP(LEFT(FE$1,3),Helper_2!$J$16:$K$27,2,0),VALUE(RIGHT(Output!FE1,2))),'Vertical Water Use Form'!$C$34:$E$399,2,0)="","null",
VLOOKUP(DATE($N$2,VLOOKUP(LEFT(FE$1,3),Helper_2!$J$16:$K$27,2,0),VALUE(RIGHT(Output!FE1,2))),'Vertical Water Use Form'!$C$34:$E$399,2,0)))</f>
        <v>null</v>
      </c>
      <c r="FF2" s="33" t="str">
        <f>IF(
VLOOKUP(VALUE(RIGHT(FF1,2)),'Traditional Water Use Form'!$Y$45:$AK$76,VLOOKUP(LEFT(Output!FF1,3),Helper_2!$J$16:$K$27,2,0)+1,0)&lt;&gt;"",
VLOOKUP(VALUE(RIGHT(FF1,2)),'Traditional Water Use Form'!$Y$45:$AK$76,VLOOKUP(LEFT(Output!FF1,3),Helper_2!$J$16:$K$27,2,0)+1,0),
IF(
VLOOKUP(DATE($N$2,VLOOKUP(LEFT(FF$1,3),Helper_2!$J$16:$K$27,2,0),VALUE(RIGHT(Output!FF1,2))),'Vertical Water Use Form'!$C$34:$E$399,2,0)="","null",
VLOOKUP(DATE($N$2,VLOOKUP(LEFT(FF$1,3),Helper_2!$J$16:$K$27,2,0),VALUE(RIGHT(Output!FF1,2))),'Vertical Water Use Form'!$C$34:$E$399,2,0)))</f>
        <v>null</v>
      </c>
      <c r="FG2" s="33" t="str">
        <f>IF(
VLOOKUP(VALUE(RIGHT(FG1,2)),'Traditional Water Use Form'!$Y$45:$AK$76,VLOOKUP(LEFT(Output!FG1,3),Helper_2!$J$16:$K$27,2,0)+1,0)&lt;&gt;"",
VLOOKUP(VALUE(RIGHT(FG1,2)),'Traditional Water Use Form'!$Y$45:$AK$76,VLOOKUP(LEFT(Output!FG1,3),Helper_2!$J$16:$K$27,2,0)+1,0),
IF(
VLOOKUP(DATE($N$2,VLOOKUP(LEFT(FG$1,3),Helper_2!$J$16:$K$27,2,0),VALUE(RIGHT(Output!FG1,2))),'Vertical Water Use Form'!$C$34:$E$399,2,0)="","null",
VLOOKUP(DATE($N$2,VLOOKUP(LEFT(FG$1,3),Helper_2!$J$16:$K$27,2,0),VALUE(RIGHT(Output!FG1,2))),'Vertical Water Use Form'!$C$34:$E$399,2,0)))</f>
        <v>null</v>
      </c>
      <c r="FH2" s="33" t="str">
        <f>IF(
VLOOKUP(VALUE(RIGHT(FH1,2)),'Traditional Water Use Form'!$Y$45:$AK$76,VLOOKUP(LEFT(Output!FH1,3),Helper_2!$J$16:$K$27,2,0)+1,0)&lt;&gt;"",
VLOOKUP(VALUE(RIGHT(FH1,2)),'Traditional Water Use Form'!$Y$45:$AK$76,VLOOKUP(LEFT(Output!FH1,3),Helper_2!$J$16:$K$27,2,0)+1,0),
IF(
VLOOKUP(DATE($N$2,VLOOKUP(LEFT(FH$1,3),Helper_2!$J$16:$K$27,2,0),VALUE(RIGHT(Output!FH1,2))),'Vertical Water Use Form'!$C$34:$E$399,2,0)="","null",
VLOOKUP(DATE($N$2,VLOOKUP(LEFT(FH$1,3),Helper_2!$J$16:$K$27,2,0),VALUE(RIGHT(Output!FH1,2))),'Vertical Water Use Form'!$C$34:$E$399,2,0)))</f>
        <v>null</v>
      </c>
      <c r="FI2" s="33" t="str">
        <f>IF(
VLOOKUP(VALUE(RIGHT(FI1,2)),'Traditional Water Use Form'!$Y$45:$AK$76,VLOOKUP(LEFT(Output!FI1,3),Helper_2!$J$16:$K$27,2,0)+1,0)&lt;&gt;"",
VLOOKUP(VALUE(RIGHT(FI1,2)),'Traditional Water Use Form'!$Y$45:$AK$76,VLOOKUP(LEFT(Output!FI1,3),Helper_2!$J$16:$K$27,2,0)+1,0),
IF(
VLOOKUP(DATE($N$2,VLOOKUP(LEFT(FI$1,3),Helper_2!$J$16:$K$27,2,0),VALUE(RIGHT(Output!FI1,2))),'Vertical Water Use Form'!$C$34:$E$399,2,0)="","null",
VLOOKUP(DATE($N$2,VLOOKUP(LEFT(FI$1,3),Helper_2!$J$16:$K$27,2,0),VALUE(RIGHT(Output!FI1,2))),'Vertical Water Use Form'!$C$34:$E$399,2,0)))</f>
        <v>null</v>
      </c>
      <c r="FJ2" s="33" t="str">
        <f>IF(
VLOOKUP(VALUE(RIGHT(FJ1,2)),'Traditional Water Use Form'!$Y$45:$AK$76,VLOOKUP(LEFT(Output!FJ1,3),Helper_2!$J$16:$K$27,2,0)+1,0)&lt;&gt;"",
VLOOKUP(VALUE(RIGHT(FJ1,2)),'Traditional Water Use Form'!$Y$45:$AK$76,VLOOKUP(LEFT(Output!FJ1,3),Helper_2!$J$16:$K$27,2,0)+1,0),
IF(
VLOOKUP(DATE($N$2,VLOOKUP(LEFT(FJ$1,3),Helper_2!$J$16:$K$27,2,0),VALUE(RIGHT(Output!FJ1,2))),'Vertical Water Use Form'!$C$34:$E$399,2,0)="","null",
VLOOKUP(DATE($N$2,VLOOKUP(LEFT(FJ$1,3),Helper_2!$J$16:$K$27,2,0),VALUE(RIGHT(Output!FJ1,2))),'Vertical Water Use Form'!$C$34:$E$399,2,0)))</f>
        <v>null</v>
      </c>
      <c r="FK2" s="33" t="str">
        <f>IF(
VLOOKUP(VALUE(RIGHT(FK1,2)),'Traditional Water Use Form'!$Y$45:$AK$76,VLOOKUP(LEFT(Output!FK1,3),Helper_2!$J$16:$K$27,2,0)+1,0)&lt;&gt;"",
VLOOKUP(VALUE(RIGHT(FK1,2)),'Traditional Water Use Form'!$Y$45:$AK$76,VLOOKUP(LEFT(Output!FK1,3),Helper_2!$J$16:$K$27,2,0)+1,0),
IF(
VLOOKUP(DATE($N$2,VLOOKUP(LEFT(FK$1,3),Helper_2!$J$16:$K$27,2,0),VALUE(RIGHT(Output!FK1,2))),'Vertical Water Use Form'!$C$34:$E$399,2,0)="","null",
VLOOKUP(DATE($N$2,VLOOKUP(LEFT(FK$1,3),Helper_2!$J$16:$K$27,2,0),VALUE(RIGHT(Output!FK1,2))),'Vertical Water Use Form'!$C$34:$E$399,2,0)))</f>
        <v>null</v>
      </c>
      <c r="FL2" s="33" t="str">
        <f>IF(
VLOOKUP(VALUE(RIGHT(FL1,2)),'Traditional Water Use Form'!$Y$45:$AK$76,VLOOKUP(LEFT(Output!FL1,3),Helper_2!$J$16:$K$27,2,0)+1,0)&lt;&gt;"",
VLOOKUP(VALUE(RIGHT(FL1,2)),'Traditional Water Use Form'!$Y$45:$AK$76,VLOOKUP(LEFT(Output!FL1,3),Helper_2!$J$16:$K$27,2,0)+1,0),
IF(
VLOOKUP(DATE($N$2,VLOOKUP(LEFT(FL$1,3),Helper_2!$J$16:$K$27,2,0),VALUE(RIGHT(Output!FL1,2))),'Vertical Water Use Form'!$C$34:$E$399,2,0)="","null",
VLOOKUP(DATE($N$2,VLOOKUP(LEFT(FL$1,3),Helper_2!$J$16:$K$27,2,0),VALUE(RIGHT(Output!FL1,2))),'Vertical Water Use Form'!$C$34:$E$399,2,0)))</f>
        <v>null</v>
      </c>
      <c r="FM2" s="33" t="str">
        <f>IF(
VLOOKUP(VALUE(RIGHT(FM1,2)),'Traditional Water Use Form'!$Y$45:$AK$76,VLOOKUP(LEFT(Output!FM1,3),Helper_2!$J$16:$K$27,2,0)+1,0)&lt;&gt;"",
VLOOKUP(VALUE(RIGHT(FM1,2)),'Traditional Water Use Form'!$Y$45:$AK$76,VLOOKUP(LEFT(Output!FM1,3),Helper_2!$J$16:$K$27,2,0)+1,0),
IF(
VLOOKUP(DATE($N$2,VLOOKUP(LEFT(FM$1,3),Helper_2!$J$16:$K$27,2,0),VALUE(RIGHT(Output!FM1,2))),'Vertical Water Use Form'!$C$34:$E$399,2,0)="","null",
VLOOKUP(DATE($N$2,VLOOKUP(LEFT(FM$1,3),Helper_2!$J$16:$K$27,2,0),VALUE(RIGHT(Output!FM1,2))),'Vertical Water Use Form'!$C$34:$E$399,2,0)))</f>
        <v>null</v>
      </c>
      <c r="FN2" s="33" t="str">
        <f>IF(
VLOOKUP(VALUE(RIGHT(FN1,2)),'Traditional Water Use Form'!$Y$45:$AK$76,VLOOKUP(LEFT(Output!FN1,3),Helper_2!$J$16:$K$27,2,0)+1,0)&lt;&gt;"",
VLOOKUP(VALUE(RIGHT(FN1,2)),'Traditional Water Use Form'!$Y$45:$AK$76,VLOOKUP(LEFT(Output!FN1,3),Helper_2!$J$16:$K$27,2,0)+1,0),
IF(
VLOOKUP(DATE($N$2,VLOOKUP(LEFT(FN$1,3),Helper_2!$J$16:$K$27,2,0),VALUE(RIGHT(Output!FN1,2))),'Vertical Water Use Form'!$C$34:$E$399,2,0)="","null",
VLOOKUP(DATE($N$2,VLOOKUP(LEFT(FN$1,3),Helper_2!$J$16:$K$27,2,0),VALUE(RIGHT(Output!FN1,2))),'Vertical Water Use Form'!$C$34:$E$399,2,0)))</f>
        <v>null</v>
      </c>
      <c r="FO2" s="33" t="str">
        <f>IF(
VLOOKUP(VALUE(RIGHT(FO1,2)),'Traditional Water Use Form'!$Y$45:$AK$76,VLOOKUP(LEFT(Output!FO1,3),Helper_2!$J$16:$K$27,2,0)+1,0)&lt;&gt;"",
VLOOKUP(VALUE(RIGHT(FO1,2)),'Traditional Water Use Form'!$Y$45:$AK$76,VLOOKUP(LEFT(Output!FO1,3),Helper_2!$J$16:$K$27,2,0)+1,0),
IF(
VLOOKUP(DATE($N$2,VLOOKUP(LEFT(FO$1,3),Helper_2!$J$16:$K$27,2,0),VALUE(RIGHT(Output!FO1,2))),'Vertical Water Use Form'!$C$34:$E$399,2,0)="","null",
VLOOKUP(DATE($N$2,VLOOKUP(LEFT(FO$1,3),Helper_2!$J$16:$K$27,2,0),VALUE(RIGHT(Output!FO1,2))),'Vertical Water Use Form'!$C$34:$E$399,2,0)))</f>
        <v>null</v>
      </c>
      <c r="FP2" s="33" t="str">
        <f>IF(
VLOOKUP(VALUE(RIGHT(FP1,2)),'Traditional Water Use Form'!$Y$45:$AK$76,VLOOKUP(LEFT(Output!FP1,3),Helper_2!$J$16:$K$27,2,0)+1,0)&lt;&gt;"",
VLOOKUP(VALUE(RIGHT(FP1,2)),'Traditional Water Use Form'!$Y$45:$AK$76,VLOOKUP(LEFT(Output!FP1,3),Helper_2!$J$16:$K$27,2,0)+1,0),
IF(
VLOOKUP(DATE($N$2,VLOOKUP(LEFT(FP$1,3),Helper_2!$J$16:$K$27,2,0),VALUE(RIGHT(Output!FP1,2))),'Vertical Water Use Form'!$C$34:$E$399,2,0)="","null",
VLOOKUP(DATE($N$2,VLOOKUP(LEFT(FP$1,3),Helper_2!$J$16:$K$27,2,0),VALUE(RIGHT(Output!FP1,2))),'Vertical Water Use Form'!$C$34:$E$399,2,0)))</f>
        <v>null</v>
      </c>
      <c r="FQ2" s="33" t="str">
        <f>IF(
VLOOKUP(VALUE(RIGHT(FQ1,2)),'Traditional Water Use Form'!$Y$45:$AK$76,VLOOKUP(LEFT(Output!FQ1,3),Helper_2!$J$16:$K$27,2,0)+1,0)&lt;&gt;"",
VLOOKUP(VALUE(RIGHT(FQ1,2)),'Traditional Water Use Form'!$Y$45:$AK$76,VLOOKUP(LEFT(Output!FQ1,3),Helper_2!$J$16:$K$27,2,0)+1,0),
IF(
VLOOKUP(DATE($N$2,VLOOKUP(LEFT(FQ$1,3),Helper_2!$J$16:$K$27,2,0),VALUE(RIGHT(Output!FQ1,2))),'Vertical Water Use Form'!$C$34:$E$399,2,0)="","null",
VLOOKUP(DATE($N$2,VLOOKUP(LEFT(FQ$1,3),Helper_2!$J$16:$K$27,2,0),VALUE(RIGHT(Output!FQ1,2))),'Vertical Water Use Form'!$C$34:$E$399,2,0)))</f>
        <v>null</v>
      </c>
      <c r="FR2" s="33" t="str">
        <f>IF(
VLOOKUP(VALUE(RIGHT(FR1,2)),'Traditional Water Use Form'!$Y$45:$AK$76,VLOOKUP(LEFT(Output!FR1,3),Helper_2!$J$16:$K$27,2,0)+1,0)&lt;&gt;"",
VLOOKUP(VALUE(RIGHT(FR1,2)),'Traditional Water Use Form'!$Y$45:$AK$76,VLOOKUP(LEFT(Output!FR1,3),Helper_2!$J$16:$K$27,2,0)+1,0),
IF(
VLOOKUP(DATE($N$2,VLOOKUP(LEFT(FR$1,3),Helper_2!$J$16:$K$27,2,0),VALUE(RIGHT(Output!FR1,2))),'Vertical Water Use Form'!$C$34:$E$399,2,0)="","null",
VLOOKUP(DATE($N$2,VLOOKUP(LEFT(FR$1,3),Helper_2!$J$16:$K$27,2,0),VALUE(RIGHT(Output!FR1,2))),'Vertical Water Use Form'!$C$34:$E$399,2,0)))</f>
        <v>null</v>
      </c>
      <c r="FS2" s="33" t="str">
        <f>IF(
VLOOKUP(VALUE(RIGHT(FS1,2)),'Traditional Water Use Form'!$Y$45:$AK$76,VLOOKUP(LEFT(Output!FS1,3),Helper_2!$J$16:$K$27,2,0)+1,0)&lt;&gt;"",
VLOOKUP(VALUE(RIGHT(FS1,2)),'Traditional Water Use Form'!$Y$45:$AK$76,VLOOKUP(LEFT(Output!FS1,3),Helper_2!$J$16:$K$27,2,0)+1,0),
IF(
VLOOKUP(DATE($N$2,VLOOKUP(LEFT(FS$1,3),Helper_2!$J$16:$K$27,2,0),VALUE(RIGHT(Output!FS1,2))),'Vertical Water Use Form'!$C$34:$E$399,2,0)="","null",
VLOOKUP(DATE($N$2,VLOOKUP(LEFT(FS$1,3),Helper_2!$J$16:$K$27,2,0),VALUE(RIGHT(Output!FS1,2))),'Vertical Water Use Form'!$C$34:$E$399,2,0)))</f>
        <v>null</v>
      </c>
      <c r="FT2" s="33" t="str">
        <f>IF(
VLOOKUP(VALUE(RIGHT(FT1,2)),'Traditional Water Use Form'!$Y$45:$AK$76,VLOOKUP(LEFT(Output!FT1,3),Helper_2!$J$16:$K$27,2,0)+1,0)&lt;&gt;"",
VLOOKUP(VALUE(RIGHT(FT1,2)),'Traditional Water Use Form'!$Y$45:$AK$76,VLOOKUP(LEFT(Output!FT1,3),Helper_2!$J$16:$K$27,2,0)+1,0),
IF(
VLOOKUP(DATE($N$2,VLOOKUP(LEFT(FT$1,3),Helper_2!$J$16:$K$27,2,0),VALUE(RIGHT(Output!FT1,2))),'Vertical Water Use Form'!$C$34:$E$399,2,0)="","null",
VLOOKUP(DATE($N$2,VLOOKUP(LEFT(FT$1,3),Helper_2!$J$16:$K$27,2,0),VALUE(RIGHT(Output!FT1,2))),'Vertical Water Use Form'!$C$34:$E$399,2,0)))</f>
        <v>null</v>
      </c>
      <c r="FU2" s="33" t="str">
        <f>IF(
VLOOKUP(VALUE(RIGHT(FU1,2)),'Traditional Water Use Form'!$Y$45:$AK$76,VLOOKUP(LEFT(Output!FU1,3),Helper_2!$J$16:$K$27,2,0)+1,0)&lt;&gt;"",
VLOOKUP(VALUE(RIGHT(FU1,2)),'Traditional Water Use Form'!$Y$45:$AK$76,VLOOKUP(LEFT(Output!FU1,3),Helper_2!$J$16:$K$27,2,0)+1,0),
IF(
VLOOKUP(DATE($N$2,VLOOKUP(LEFT(FU$1,3),Helper_2!$J$16:$K$27,2,0),VALUE(RIGHT(Output!FU1,2))),'Vertical Water Use Form'!$C$34:$E$399,2,0)="","null",
VLOOKUP(DATE($N$2,VLOOKUP(LEFT(FU$1,3),Helper_2!$J$16:$K$27,2,0),VALUE(RIGHT(Output!FU1,2))),'Vertical Water Use Form'!$C$34:$E$399,2,0)))</f>
        <v>null</v>
      </c>
      <c r="FV2" s="33" t="str">
        <f>IF(
VLOOKUP(VALUE(RIGHT(FV1,2)),'Traditional Water Use Form'!$Y$45:$AK$76,VLOOKUP(LEFT(Output!FV1,3),Helper_2!$J$16:$K$27,2,0)+1,0)&lt;&gt;"",
VLOOKUP(VALUE(RIGHT(FV1,2)),'Traditional Water Use Form'!$Y$45:$AK$76,VLOOKUP(LEFT(Output!FV1,3),Helper_2!$J$16:$K$27,2,0)+1,0),
IF(
VLOOKUP(DATE($N$2,VLOOKUP(LEFT(FV$1,3),Helper_2!$J$16:$K$27,2,0),VALUE(RIGHT(Output!FV1,2))),'Vertical Water Use Form'!$C$34:$E$399,2,0)="","null",
VLOOKUP(DATE($N$2,VLOOKUP(LEFT(FV$1,3),Helper_2!$J$16:$K$27,2,0),VALUE(RIGHT(Output!FV1,2))),'Vertical Water Use Form'!$C$34:$E$399,2,0)))</f>
        <v>null</v>
      </c>
      <c r="FW2" s="33" t="str">
        <f>IF(
VLOOKUP(VALUE(RIGHT(FW1,2)),'Traditional Water Use Form'!$Y$45:$AK$76,VLOOKUP(LEFT(Output!FW1,3),Helper_2!$J$16:$K$27,2,0)+1,0)&lt;&gt;"",
VLOOKUP(VALUE(RIGHT(FW1,2)),'Traditional Water Use Form'!$Y$45:$AK$76,VLOOKUP(LEFT(Output!FW1,3),Helper_2!$J$16:$K$27,2,0)+1,0),
IF(
VLOOKUP(DATE($N$2,VLOOKUP(LEFT(FW$1,3),Helper_2!$J$16:$K$27,2,0),VALUE(RIGHT(Output!FW1,2))),'Vertical Water Use Form'!$C$34:$E$399,2,0)="","null",
VLOOKUP(DATE($N$2,VLOOKUP(LEFT(FW$1,3),Helper_2!$J$16:$K$27,2,0),VALUE(RIGHT(Output!FW1,2))),'Vertical Water Use Form'!$C$34:$E$399,2,0)))</f>
        <v>null</v>
      </c>
      <c r="FX2" s="33" t="str">
        <f>IF(
VLOOKUP(VALUE(RIGHT(FX1,2)),'Traditional Water Use Form'!$Y$45:$AK$76,VLOOKUP(LEFT(Output!FX1,3),Helper_2!$J$16:$K$27,2,0)+1,0)&lt;&gt;"",
VLOOKUP(VALUE(RIGHT(FX1,2)),'Traditional Water Use Form'!$Y$45:$AK$76,VLOOKUP(LEFT(Output!FX1,3),Helper_2!$J$16:$K$27,2,0)+1,0),
IF(
VLOOKUP(DATE($N$2,VLOOKUP(LEFT(FX$1,3),Helper_2!$J$16:$K$27,2,0),VALUE(RIGHT(Output!FX1,2))),'Vertical Water Use Form'!$C$34:$E$399,2,0)="","null",
VLOOKUP(DATE($N$2,VLOOKUP(LEFT(FX$1,3),Helper_2!$J$16:$K$27,2,0),VALUE(RIGHT(Output!FX1,2))),'Vertical Water Use Form'!$C$34:$E$399,2,0)))</f>
        <v>null</v>
      </c>
      <c r="FY2" s="33" t="str">
        <f>IF(
VLOOKUP(VALUE(RIGHT(FY1,2)),'Traditional Water Use Form'!$Y$45:$AK$76,VLOOKUP(LEFT(Output!FY1,3),Helper_2!$J$16:$K$27,2,0)+1,0)&lt;&gt;"",
VLOOKUP(VALUE(RIGHT(FY1,2)),'Traditional Water Use Form'!$Y$45:$AK$76,VLOOKUP(LEFT(Output!FY1,3),Helper_2!$J$16:$K$27,2,0)+1,0),
IF(
VLOOKUP(DATE($N$2,VLOOKUP(LEFT(FY$1,3),Helper_2!$J$16:$K$27,2,0),VALUE(RIGHT(Output!FY1,2))),'Vertical Water Use Form'!$C$34:$E$399,2,0)="","null",
VLOOKUP(DATE($N$2,VLOOKUP(LEFT(FY$1,3),Helper_2!$J$16:$K$27,2,0),VALUE(RIGHT(Output!FY1,2))),'Vertical Water Use Form'!$C$34:$E$399,2,0)))</f>
        <v>null</v>
      </c>
      <c r="FZ2" s="33" t="str">
        <f>IF(
VLOOKUP(VALUE(RIGHT(FZ1,2)),'Traditional Water Use Form'!$Y$45:$AK$76,VLOOKUP(LEFT(Output!FZ1,3),Helper_2!$J$16:$K$27,2,0)+1,0)&lt;&gt;"",
VLOOKUP(VALUE(RIGHT(FZ1,2)),'Traditional Water Use Form'!$Y$45:$AK$76,VLOOKUP(LEFT(Output!FZ1,3),Helper_2!$J$16:$K$27,2,0)+1,0),
IF(
VLOOKUP(DATE($N$2,VLOOKUP(LEFT(FZ$1,3),Helper_2!$J$16:$K$27,2,0),VALUE(RIGHT(Output!FZ1,2))),'Vertical Water Use Form'!$C$34:$E$399,2,0)="","null",
VLOOKUP(DATE($N$2,VLOOKUP(LEFT(FZ$1,3),Helper_2!$J$16:$K$27,2,0),VALUE(RIGHT(Output!FZ1,2))),'Vertical Water Use Form'!$C$34:$E$399,2,0)))</f>
        <v>null</v>
      </c>
      <c r="GA2" s="33" t="str">
        <f>IF(
VLOOKUP(VALUE(RIGHT(GA1,2)),'Traditional Water Use Form'!$Y$45:$AK$76,VLOOKUP(LEFT(Output!GA1,3),Helper_2!$J$16:$K$27,2,0)+1,0)&lt;&gt;"",
VLOOKUP(VALUE(RIGHT(GA1,2)),'Traditional Water Use Form'!$Y$45:$AK$76,VLOOKUP(LEFT(Output!GA1,3),Helper_2!$J$16:$K$27,2,0)+1,0),
IF(
VLOOKUP(DATE($N$2,VLOOKUP(LEFT(GA$1,3),Helper_2!$J$16:$K$27,2,0),VALUE(RIGHT(Output!GA1,2))),'Vertical Water Use Form'!$C$34:$E$399,2,0)="","null",
VLOOKUP(DATE($N$2,VLOOKUP(LEFT(GA$1,3),Helper_2!$J$16:$K$27,2,0),VALUE(RIGHT(Output!GA1,2))),'Vertical Water Use Form'!$C$34:$E$399,2,0)))</f>
        <v>null</v>
      </c>
      <c r="GB2" s="33" t="str">
        <f>IF(
VLOOKUP(VALUE(RIGHT(GB1,2)),'Traditional Water Use Form'!$Y$45:$AK$76,VLOOKUP(LEFT(Output!GB1,3),Helper_2!$J$16:$K$27,2,0)+1,0)&lt;&gt;"",
VLOOKUP(VALUE(RIGHT(GB1,2)),'Traditional Water Use Form'!$Y$45:$AK$76,VLOOKUP(LEFT(Output!GB1,3),Helper_2!$J$16:$K$27,2,0)+1,0),
IF(
VLOOKUP(DATE($N$2,VLOOKUP(LEFT(GB$1,3),Helper_2!$J$16:$K$27,2,0),VALUE(RIGHT(Output!GB1,2))),'Vertical Water Use Form'!$C$34:$E$399,2,0)="","null",
VLOOKUP(DATE($N$2,VLOOKUP(LEFT(GB$1,3),Helper_2!$J$16:$K$27,2,0),VALUE(RIGHT(Output!GB1,2))),'Vertical Water Use Form'!$C$34:$E$399,2,0)))</f>
        <v>null</v>
      </c>
      <c r="GC2" s="33" t="str">
        <f>IF(
VLOOKUP(VALUE(RIGHT(GC1,2)),'Traditional Water Use Form'!$Y$45:$AK$76,VLOOKUP(LEFT(Output!GC1,3),Helper_2!$J$16:$K$27,2,0)+1,0)&lt;&gt;"",
VLOOKUP(VALUE(RIGHT(GC1,2)),'Traditional Water Use Form'!$Y$45:$AK$76,VLOOKUP(LEFT(Output!GC1,3),Helper_2!$J$16:$K$27,2,0)+1,0),
IF(
VLOOKUP(DATE($N$2,VLOOKUP(LEFT(GC$1,3),Helper_2!$J$16:$K$27,2,0),VALUE(RIGHT(Output!GC1,2))),'Vertical Water Use Form'!$C$34:$E$399,2,0)="","null",
VLOOKUP(DATE($N$2,VLOOKUP(LEFT(GC$1,3),Helper_2!$J$16:$K$27,2,0),VALUE(RIGHT(Output!GC1,2))),'Vertical Water Use Form'!$C$34:$E$399,2,0)))</f>
        <v>null</v>
      </c>
      <c r="GD2" s="33" t="str">
        <f>IF(
VLOOKUP(VALUE(RIGHT(GD1,2)),'Traditional Water Use Form'!$Y$45:$AK$76,VLOOKUP(LEFT(Output!GD1,3),Helper_2!$J$16:$K$27,2,0)+1,0)&lt;&gt;"",
VLOOKUP(VALUE(RIGHT(GD1,2)),'Traditional Water Use Form'!$Y$45:$AK$76,VLOOKUP(LEFT(Output!GD1,3),Helper_2!$J$16:$K$27,2,0)+1,0),
IF(
VLOOKUP(DATE($N$2,VLOOKUP(LEFT(GD$1,3),Helper_2!$J$16:$K$27,2,0),VALUE(RIGHT(Output!GD1,2))),'Vertical Water Use Form'!$C$34:$E$399,2,0)="","null",
VLOOKUP(DATE($N$2,VLOOKUP(LEFT(GD$1,3),Helper_2!$J$16:$K$27,2,0),VALUE(RIGHT(Output!GD1,2))),'Vertical Water Use Form'!$C$34:$E$399,2,0)))</f>
        <v>null</v>
      </c>
      <c r="GE2" s="33" t="str">
        <f>IF(
VLOOKUP(VALUE(RIGHT(GE1,2)),'Traditional Water Use Form'!$Y$45:$AK$76,VLOOKUP(LEFT(Output!GE1,3),Helper_2!$J$16:$K$27,2,0)+1,0)&lt;&gt;"",
VLOOKUP(VALUE(RIGHT(GE1,2)),'Traditional Water Use Form'!$Y$45:$AK$76,VLOOKUP(LEFT(Output!GE1,3),Helper_2!$J$16:$K$27,2,0)+1,0),
IF(
VLOOKUP(DATE($N$2,VLOOKUP(LEFT(GE$1,3),Helper_2!$J$16:$K$27,2,0),VALUE(RIGHT(Output!GE1,2))),'Vertical Water Use Form'!$C$34:$E$399,2,0)="","null",
VLOOKUP(DATE($N$2,VLOOKUP(LEFT(GE$1,3),Helper_2!$J$16:$K$27,2,0),VALUE(RIGHT(Output!GE1,2))),'Vertical Water Use Form'!$C$34:$E$399,2,0)))</f>
        <v>null</v>
      </c>
      <c r="GF2" s="33" t="str">
        <f>IF(
VLOOKUP(VALUE(RIGHT(GF1,2)),'Traditional Water Use Form'!$Y$45:$AK$76,VLOOKUP(LEFT(Output!GF1,3),Helper_2!$J$16:$K$27,2,0)+1,0)&lt;&gt;"",
VLOOKUP(VALUE(RIGHT(GF1,2)),'Traditional Water Use Form'!$Y$45:$AK$76,VLOOKUP(LEFT(Output!GF1,3),Helper_2!$J$16:$K$27,2,0)+1,0),
IF(
VLOOKUP(DATE($N$2,VLOOKUP(LEFT(GF$1,3),Helper_2!$J$16:$K$27,2,0),VALUE(RIGHT(Output!GF1,2))),'Vertical Water Use Form'!$C$34:$E$399,2,0)="","null",
VLOOKUP(DATE($N$2,VLOOKUP(LEFT(GF$1,3),Helper_2!$J$16:$K$27,2,0),VALUE(RIGHT(Output!GF1,2))),'Vertical Water Use Form'!$C$34:$E$399,2,0)))</f>
        <v>null</v>
      </c>
      <c r="GG2" s="33" t="str">
        <f>IF(
VLOOKUP(VALUE(RIGHT(GG1,2)),'Traditional Water Use Form'!$Y$45:$AK$76,VLOOKUP(LEFT(Output!GG1,3),Helper_2!$J$16:$K$27,2,0)+1,0)&lt;&gt;"",
VLOOKUP(VALUE(RIGHT(GG1,2)),'Traditional Water Use Form'!$Y$45:$AK$76,VLOOKUP(LEFT(Output!GG1,3),Helper_2!$J$16:$K$27,2,0)+1,0),
IF(
VLOOKUP(DATE($N$2,VLOOKUP(LEFT(GG$1,3),Helper_2!$J$16:$K$27,2,0),VALUE(RIGHT(Output!GG1,2))),'Vertical Water Use Form'!$C$34:$E$399,2,0)="","null",
VLOOKUP(DATE($N$2,VLOOKUP(LEFT(GG$1,3),Helper_2!$J$16:$K$27,2,0),VALUE(RIGHT(Output!GG1,2))),'Vertical Water Use Form'!$C$34:$E$399,2,0)))</f>
        <v>null</v>
      </c>
      <c r="GH2" s="33" t="str">
        <f>IF(
VLOOKUP(VALUE(RIGHT(GH1,2)),'Traditional Water Use Form'!$Y$45:$AK$76,VLOOKUP(LEFT(Output!GH1,3),Helper_2!$J$16:$K$27,2,0)+1,0)&lt;&gt;"",
VLOOKUP(VALUE(RIGHT(GH1,2)),'Traditional Water Use Form'!$Y$45:$AK$76,VLOOKUP(LEFT(Output!GH1,3),Helper_2!$J$16:$K$27,2,0)+1,0),
IF(
VLOOKUP(DATE($N$2,VLOOKUP(LEFT(GH$1,3),Helper_2!$J$16:$K$27,2,0),VALUE(RIGHT(Output!GH1,2))),'Vertical Water Use Form'!$C$34:$E$399,2,0)="","null",
VLOOKUP(DATE($N$2,VLOOKUP(LEFT(GH$1,3),Helper_2!$J$16:$K$27,2,0),VALUE(RIGHT(Output!GH1,2))),'Vertical Water Use Form'!$C$34:$E$399,2,0)))</f>
        <v>null</v>
      </c>
      <c r="GI2" s="33" t="str">
        <f>IF(
VLOOKUP(VALUE(RIGHT(GI1,2)),'Traditional Water Use Form'!$Y$45:$AK$76,VLOOKUP(LEFT(Output!GI1,3),Helper_2!$J$16:$K$27,2,0)+1,0)&lt;&gt;"",
VLOOKUP(VALUE(RIGHT(GI1,2)),'Traditional Water Use Form'!$Y$45:$AK$76,VLOOKUP(LEFT(Output!GI1,3),Helper_2!$J$16:$K$27,2,0)+1,0),
IF(
VLOOKUP(DATE($N$2,VLOOKUP(LEFT(GI$1,3),Helper_2!$J$16:$K$27,2,0),VALUE(RIGHT(Output!GI1,2))),'Vertical Water Use Form'!$C$34:$E$399,2,0)="","null",
VLOOKUP(DATE($N$2,VLOOKUP(LEFT(GI$1,3),Helper_2!$J$16:$K$27,2,0),VALUE(RIGHT(Output!GI1,2))),'Vertical Water Use Form'!$C$34:$E$399,2,0)))</f>
        <v>null</v>
      </c>
      <c r="GJ2" s="33" t="str">
        <f>IF(
VLOOKUP(VALUE(RIGHT(GJ1,2)),'Traditional Water Use Form'!$Y$45:$AK$76,VLOOKUP(LEFT(Output!GJ1,3),Helper_2!$J$16:$K$27,2,0)+1,0)&lt;&gt;"",
VLOOKUP(VALUE(RIGHT(GJ1,2)),'Traditional Water Use Form'!$Y$45:$AK$76,VLOOKUP(LEFT(Output!GJ1,3),Helper_2!$J$16:$K$27,2,0)+1,0),
IF(
VLOOKUP(DATE($N$2,VLOOKUP(LEFT(GJ$1,3),Helper_2!$J$16:$K$27,2,0),VALUE(RIGHT(Output!GJ1,2))),'Vertical Water Use Form'!$C$34:$E$399,2,0)="","null",
VLOOKUP(DATE($N$2,VLOOKUP(LEFT(GJ$1,3),Helper_2!$J$16:$K$27,2,0),VALUE(RIGHT(Output!GJ1,2))),'Vertical Water Use Form'!$C$34:$E$399,2,0)))</f>
        <v>null</v>
      </c>
      <c r="GK2" s="33" t="str">
        <f>IF(
VLOOKUP(VALUE(RIGHT(GK1,2)),'Traditional Water Use Form'!$Y$45:$AK$76,VLOOKUP(LEFT(Output!GK1,3),Helper_2!$J$16:$K$27,2,0)+1,0)&lt;&gt;"",
VLOOKUP(VALUE(RIGHT(GK1,2)),'Traditional Water Use Form'!$Y$45:$AK$76,VLOOKUP(LEFT(Output!GK1,3),Helper_2!$J$16:$K$27,2,0)+1,0),
IF(
VLOOKUP(DATE($N$2,VLOOKUP(LEFT(GK$1,3),Helper_2!$J$16:$K$27,2,0),VALUE(RIGHT(Output!GK1,2))),'Vertical Water Use Form'!$C$34:$E$399,2,0)="","null",
VLOOKUP(DATE($N$2,VLOOKUP(LEFT(GK$1,3),Helper_2!$J$16:$K$27,2,0),VALUE(RIGHT(Output!GK1,2))),'Vertical Water Use Form'!$C$34:$E$399,2,0)))</f>
        <v>null</v>
      </c>
      <c r="GL2" s="33" t="str">
        <f>IF(
VLOOKUP(VALUE(RIGHT(GL1,2)),'Traditional Water Use Form'!$Y$45:$AK$76,VLOOKUP(LEFT(Output!GL1,3),Helper_2!$J$16:$K$27,2,0)+1,0)&lt;&gt;"",
VLOOKUP(VALUE(RIGHT(GL1,2)),'Traditional Water Use Form'!$Y$45:$AK$76,VLOOKUP(LEFT(Output!GL1,3),Helper_2!$J$16:$K$27,2,0)+1,0),
IF(
VLOOKUP(DATE($N$2,VLOOKUP(LEFT(GL$1,3),Helper_2!$J$16:$K$27,2,0),VALUE(RIGHT(Output!GL1,2))),'Vertical Water Use Form'!$C$34:$E$399,2,0)="","null",
VLOOKUP(DATE($N$2,VLOOKUP(LEFT(GL$1,3),Helper_2!$J$16:$K$27,2,0),VALUE(RIGHT(Output!GL1,2))),'Vertical Water Use Form'!$C$34:$E$399,2,0)))</f>
        <v>null</v>
      </c>
      <c r="GM2" s="33" t="str">
        <f>IF(
VLOOKUP(VALUE(RIGHT(GM1,2)),'Traditional Water Use Form'!$Y$45:$AK$76,VLOOKUP(LEFT(Output!GM1,3),Helper_2!$J$16:$K$27,2,0)+1,0)&lt;&gt;"",
VLOOKUP(VALUE(RIGHT(GM1,2)),'Traditional Water Use Form'!$Y$45:$AK$76,VLOOKUP(LEFT(Output!GM1,3),Helper_2!$J$16:$K$27,2,0)+1,0),
IF(
VLOOKUP(DATE($N$2,VLOOKUP(LEFT(GM$1,3),Helper_2!$J$16:$K$27,2,0),VALUE(RIGHT(Output!GM1,2))),'Vertical Water Use Form'!$C$34:$E$399,2,0)="","null",
VLOOKUP(DATE($N$2,VLOOKUP(LEFT(GM$1,3),Helper_2!$J$16:$K$27,2,0),VALUE(RIGHT(Output!GM1,2))),'Vertical Water Use Form'!$C$34:$E$399,2,0)))</f>
        <v>null</v>
      </c>
      <c r="GN2" s="33" t="str">
        <f>IF(
VLOOKUP(VALUE(RIGHT(GN1,2)),'Traditional Water Use Form'!$Y$45:$AK$76,VLOOKUP(LEFT(Output!GN1,3),Helper_2!$J$16:$K$27,2,0)+1,0)&lt;&gt;"",
VLOOKUP(VALUE(RIGHT(GN1,2)),'Traditional Water Use Form'!$Y$45:$AK$76,VLOOKUP(LEFT(Output!GN1,3),Helper_2!$J$16:$K$27,2,0)+1,0),
IF(
VLOOKUP(DATE($N$2,VLOOKUP(LEFT(GN$1,3),Helper_2!$J$16:$K$27,2,0),VALUE(RIGHT(Output!GN1,2))),'Vertical Water Use Form'!$C$34:$E$399,2,0)="","null",
VLOOKUP(DATE($N$2,VLOOKUP(LEFT(GN$1,3),Helper_2!$J$16:$K$27,2,0),VALUE(RIGHT(Output!GN1,2))),'Vertical Water Use Form'!$C$34:$E$399,2,0)))</f>
        <v>null</v>
      </c>
      <c r="GO2" s="33" t="str">
        <f>IF(
VLOOKUP(VALUE(RIGHT(GO1,2)),'Traditional Water Use Form'!$Y$45:$AK$76,VLOOKUP(LEFT(Output!GO1,3),Helper_2!$J$16:$K$27,2,0)+1,0)&lt;&gt;"",
VLOOKUP(VALUE(RIGHT(GO1,2)),'Traditional Water Use Form'!$Y$45:$AK$76,VLOOKUP(LEFT(Output!GO1,3),Helper_2!$J$16:$K$27,2,0)+1,0),
IF(
VLOOKUP(DATE($N$2,VLOOKUP(LEFT(GO$1,3),Helper_2!$J$16:$K$27,2,0),VALUE(RIGHT(Output!GO1,2))),'Vertical Water Use Form'!$C$34:$E$399,2,0)="","null",
VLOOKUP(DATE($N$2,VLOOKUP(LEFT(GO$1,3),Helper_2!$J$16:$K$27,2,0),VALUE(RIGHT(Output!GO1,2))),'Vertical Water Use Form'!$C$34:$E$399,2,0)))</f>
        <v>null</v>
      </c>
      <c r="GP2" s="33" t="str">
        <f>IF(
VLOOKUP(VALUE(RIGHT(GP1,2)),'Traditional Water Use Form'!$Y$45:$AK$76,VLOOKUP(LEFT(Output!GP1,3),Helper_2!$J$16:$K$27,2,0)+1,0)&lt;&gt;"",
VLOOKUP(VALUE(RIGHT(GP1,2)),'Traditional Water Use Form'!$Y$45:$AK$76,VLOOKUP(LEFT(Output!GP1,3),Helper_2!$J$16:$K$27,2,0)+1,0),
IF(
VLOOKUP(DATE($N$2,VLOOKUP(LEFT(GP$1,3),Helper_2!$J$16:$K$27,2,0),VALUE(RIGHT(Output!GP1,2))),'Vertical Water Use Form'!$C$34:$E$399,2,0)="","null",
VLOOKUP(DATE($N$2,VLOOKUP(LEFT(GP$1,3),Helper_2!$J$16:$K$27,2,0),VALUE(RIGHT(Output!GP1,2))),'Vertical Water Use Form'!$C$34:$E$399,2,0)))</f>
        <v>null</v>
      </c>
      <c r="GQ2" s="33" t="str">
        <f>IF(
VLOOKUP(VALUE(RIGHT(GQ1,2)),'Traditional Water Use Form'!$Y$45:$AK$76,VLOOKUP(LEFT(Output!GQ1,3),Helper_2!$J$16:$K$27,2,0)+1,0)&lt;&gt;"",
VLOOKUP(VALUE(RIGHT(GQ1,2)),'Traditional Water Use Form'!$Y$45:$AK$76,VLOOKUP(LEFT(Output!GQ1,3),Helper_2!$J$16:$K$27,2,0)+1,0),
IF(
VLOOKUP(DATE($N$2,VLOOKUP(LEFT(GQ$1,3),Helper_2!$J$16:$K$27,2,0),VALUE(RIGHT(Output!GQ1,2))),'Vertical Water Use Form'!$C$34:$E$399,2,0)="","null",
VLOOKUP(DATE($N$2,VLOOKUP(LEFT(GQ$1,3),Helper_2!$J$16:$K$27,2,0),VALUE(RIGHT(Output!GQ1,2))),'Vertical Water Use Form'!$C$34:$E$399,2,0)))</f>
        <v>null</v>
      </c>
      <c r="GR2" s="33" t="str">
        <f>IF(
VLOOKUP(VALUE(RIGHT(GR1,2)),'Traditional Water Use Form'!$Y$45:$AK$76,VLOOKUP(LEFT(Output!GR1,3),Helper_2!$J$16:$K$27,2,0)+1,0)&lt;&gt;"",
VLOOKUP(VALUE(RIGHT(GR1,2)),'Traditional Water Use Form'!$Y$45:$AK$76,VLOOKUP(LEFT(Output!GR1,3),Helper_2!$J$16:$K$27,2,0)+1,0),
IF(
VLOOKUP(DATE($N$2,VLOOKUP(LEFT(GR$1,3),Helper_2!$J$16:$K$27,2,0),VALUE(RIGHT(Output!GR1,2))),'Vertical Water Use Form'!$C$34:$E$399,2,0)="","null",
VLOOKUP(DATE($N$2,VLOOKUP(LEFT(GR$1,3),Helper_2!$J$16:$K$27,2,0),VALUE(RIGHT(Output!GR1,2))),'Vertical Water Use Form'!$C$34:$E$399,2,0)))</f>
        <v>null</v>
      </c>
      <c r="GS2" s="33" t="str">
        <f>IF(
VLOOKUP(VALUE(RIGHT(GS1,2)),'Traditional Water Use Form'!$Y$45:$AK$76,VLOOKUP(LEFT(Output!GS1,3),Helper_2!$J$16:$K$27,2,0)+1,0)&lt;&gt;"",
VLOOKUP(VALUE(RIGHT(GS1,2)),'Traditional Water Use Form'!$Y$45:$AK$76,VLOOKUP(LEFT(Output!GS1,3),Helper_2!$J$16:$K$27,2,0)+1,0),
IF(
VLOOKUP(DATE($N$2,VLOOKUP(LEFT(GS$1,3),Helper_2!$J$16:$K$27,2,0),VALUE(RIGHT(Output!GS1,2))),'Vertical Water Use Form'!$C$34:$E$399,2,0)="","null",
VLOOKUP(DATE($N$2,VLOOKUP(LEFT(GS$1,3),Helper_2!$J$16:$K$27,2,0),VALUE(RIGHT(Output!GS1,2))),'Vertical Water Use Form'!$C$34:$E$399,2,0)))</f>
        <v>null</v>
      </c>
      <c r="GT2" s="33" t="str">
        <f>IF(
VLOOKUP(VALUE(RIGHT(GT1,2)),'Traditional Water Use Form'!$Y$45:$AK$76,VLOOKUP(LEFT(Output!GT1,3),Helper_2!$J$16:$K$27,2,0)+1,0)&lt;&gt;"",
VLOOKUP(VALUE(RIGHT(GT1,2)),'Traditional Water Use Form'!$Y$45:$AK$76,VLOOKUP(LEFT(Output!GT1,3),Helper_2!$J$16:$K$27,2,0)+1,0),
IF(
VLOOKUP(DATE($N$2,VLOOKUP(LEFT(GT$1,3),Helper_2!$J$16:$K$27,2,0),VALUE(RIGHT(Output!GT1,2))),'Vertical Water Use Form'!$C$34:$E$399,2,0)="","null",
VLOOKUP(DATE($N$2,VLOOKUP(LEFT(GT$1,3),Helper_2!$J$16:$K$27,2,0),VALUE(RIGHT(Output!GT1,2))),'Vertical Water Use Form'!$C$34:$E$399,2,0)))</f>
        <v>null</v>
      </c>
      <c r="GU2" s="33" t="str">
        <f>IF(
VLOOKUP(VALUE(RIGHT(GU1,2)),'Traditional Water Use Form'!$Y$45:$AK$76,VLOOKUP(LEFT(Output!GU1,3),Helper_2!$J$16:$K$27,2,0)+1,0)&lt;&gt;"",
VLOOKUP(VALUE(RIGHT(GU1,2)),'Traditional Water Use Form'!$Y$45:$AK$76,VLOOKUP(LEFT(Output!GU1,3),Helper_2!$J$16:$K$27,2,0)+1,0),
IF(
VLOOKUP(DATE($N$2,VLOOKUP(LEFT(GU$1,3),Helper_2!$J$16:$K$27,2,0),VALUE(RIGHT(Output!GU1,2))),'Vertical Water Use Form'!$C$34:$E$399,2,0)="","null",
VLOOKUP(DATE($N$2,VLOOKUP(LEFT(GU$1,3),Helper_2!$J$16:$K$27,2,0),VALUE(RIGHT(Output!GU1,2))),'Vertical Water Use Form'!$C$34:$E$399,2,0)))</f>
        <v>null</v>
      </c>
      <c r="GV2" s="33" t="str">
        <f>IF(
VLOOKUP(VALUE(RIGHT(GV1,2)),'Traditional Water Use Form'!$Y$45:$AK$76,VLOOKUP(LEFT(Output!GV1,3),Helper_2!$J$16:$K$27,2,0)+1,0)&lt;&gt;"",
VLOOKUP(VALUE(RIGHT(GV1,2)),'Traditional Water Use Form'!$Y$45:$AK$76,VLOOKUP(LEFT(Output!GV1,3),Helper_2!$J$16:$K$27,2,0)+1,0),
IF(
VLOOKUP(DATE($N$2,VLOOKUP(LEFT(GV$1,3),Helper_2!$J$16:$K$27,2,0),VALUE(RIGHT(Output!GV1,2))),'Vertical Water Use Form'!$C$34:$E$399,2,0)="","null",
VLOOKUP(DATE($N$2,VLOOKUP(LEFT(GV$1,3),Helper_2!$J$16:$K$27,2,0),VALUE(RIGHT(Output!GV1,2))),'Vertical Water Use Form'!$C$34:$E$399,2,0)))</f>
        <v>null</v>
      </c>
      <c r="GW2" s="33" t="str">
        <f>IF(
VLOOKUP(VALUE(RIGHT(GW1,2)),'Traditional Water Use Form'!$Y$45:$AK$76,VLOOKUP(LEFT(Output!GW1,3),Helper_2!$J$16:$K$27,2,0)+1,0)&lt;&gt;"",
VLOOKUP(VALUE(RIGHT(GW1,2)),'Traditional Water Use Form'!$Y$45:$AK$76,VLOOKUP(LEFT(Output!GW1,3),Helper_2!$J$16:$K$27,2,0)+1,0),
IF(
VLOOKUP(DATE($N$2,VLOOKUP(LEFT(GW$1,3),Helper_2!$J$16:$K$27,2,0),VALUE(RIGHT(Output!GW1,2))),'Vertical Water Use Form'!$C$34:$E$399,2,0)="","null",
VLOOKUP(DATE($N$2,VLOOKUP(LEFT(GW$1,3),Helper_2!$J$16:$K$27,2,0),VALUE(RIGHT(Output!GW1,2))),'Vertical Water Use Form'!$C$34:$E$399,2,0)))</f>
        <v>null</v>
      </c>
      <c r="GX2" s="33" t="str">
        <f>IF(
VLOOKUP(VALUE(RIGHT(GX1,2)),'Traditional Water Use Form'!$Y$45:$AK$76,VLOOKUP(LEFT(Output!GX1,3),Helper_2!$J$16:$K$27,2,0)+1,0)&lt;&gt;"",
VLOOKUP(VALUE(RIGHT(GX1,2)),'Traditional Water Use Form'!$Y$45:$AK$76,VLOOKUP(LEFT(Output!GX1,3),Helper_2!$J$16:$K$27,2,0)+1,0),
IF(
VLOOKUP(DATE($N$2,VLOOKUP(LEFT(GX$1,3),Helper_2!$J$16:$K$27,2,0),VALUE(RIGHT(Output!GX1,2))),'Vertical Water Use Form'!$C$34:$E$399,2,0)="","null",
VLOOKUP(DATE($N$2,VLOOKUP(LEFT(GX$1,3),Helper_2!$J$16:$K$27,2,0),VALUE(RIGHT(Output!GX1,2))),'Vertical Water Use Form'!$C$34:$E$399,2,0)))</f>
        <v>null</v>
      </c>
      <c r="GY2" s="33" t="str">
        <f>IF(
VLOOKUP(VALUE(RIGHT(GY1,2)),'Traditional Water Use Form'!$Y$45:$AK$76,VLOOKUP(LEFT(Output!GY1,3),Helper_2!$J$16:$K$27,2,0)+1,0)&lt;&gt;"",
VLOOKUP(VALUE(RIGHT(GY1,2)),'Traditional Water Use Form'!$Y$45:$AK$76,VLOOKUP(LEFT(Output!GY1,3),Helper_2!$J$16:$K$27,2,0)+1,0),
IF(
VLOOKUP(DATE($N$2,VLOOKUP(LEFT(GY$1,3),Helper_2!$J$16:$K$27,2,0),VALUE(RIGHT(Output!GY1,2))),'Vertical Water Use Form'!$C$34:$E$399,2,0)="","null",
VLOOKUP(DATE($N$2,VLOOKUP(LEFT(GY$1,3),Helper_2!$J$16:$K$27,2,0),VALUE(RIGHT(Output!GY1,2))),'Vertical Water Use Form'!$C$34:$E$399,2,0)))</f>
        <v>null</v>
      </c>
      <c r="GZ2" s="33" t="str">
        <f>IF(
VLOOKUP(VALUE(RIGHT(GZ1,2)),'Traditional Water Use Form'!$Y$45:$AK$76,VLOOKUP(LEFT(Output!GZ1,3),Helper_2!$J$16:$K$27,2,0)+1,0)&lt;&gt;"",
VLOOKUP(VALUE(RIGHT(GZ1,2)),'Traditional Water Use Form'!$Y$45:$AK$76,VLOOKUP(LEFT(Output!GZ1,3),Helper_2!$J$16:$K$27,2,0)+1,0),
IF(
VLOOKUP(DATE($N$2,VLOOKUP(LEFT(GZ$1,3),Helper_2!$J$16:$K$27,2,0),VALUE(RIGHT(Output!GZ1,2))),'Vertical Water Use Form'!$C$34:$E$399,2,0)="","null",
VLOOKUP(DATE($N$2,VLOOKUP(LEFT(GZ$1,3),Helper_2!$J$16:$K$27,2,0),VALUE(RIGHT(Output!GZ1,2))),'Vertical Water Use Form'!$C$34:$E$399,2,0)))</f>
        <v>null</v>
      </c>
      <c r="HA2" s="33" t="str">
        <f>IF(
VLOOKUP(VALUE(RIGHT(HA1,2)),'Traditional Water Use Form'!$Y$45:$AK$76,VLOOKUP(LEFT(Output!HA1,3),Helper_2!$J$16:$K$27,2,0)+1,0)&lt;&gt;"",
VLOOKUP(VALUE(RIGHT(HA1,2)),'Traditional Water Use Form'!$Y$45:$AK$76,VLOOKUP(LEFT(Output!HA1,3),Helper_2!$J$16:$K$27,2,0)+1,0),
IF(
VLOOKUP(DATE($N$2,VLOOKUP(LEFT(HA$1,3),Helper_2!$J$16:$K$27,2,0),VALUE(RIGHT(Output!HA1,2))),'Vertical Water Use Form'!$C$34:$E$399,2,0)="","null",
VLOOKUP(DATE($N$2,VLOOKUP(LEFT(HA$1,3),Helper_2!$J$16:$K$27,2,0),VALUE(RIGHT(Output!HA1,2))),'Vertical Water Use Form'!$C$34:$E$399,2,0)))</f>
        <v>null</v>
      </c>
      <c r="HB2" s="33" t="str">
        <f>IF(
VLOOKUP(VALUE(RIGHT(HB1,2)),'Traditional Water Use Form'!$Y$45:$AK$76,VLOOKUP(LEFT(Output!HB1,3),Helper_2!$J$16:$K$27,2,0)+1,0)&lt;&gt;"",
VLOOKUP(VALUE(RIGHT(HB1,2)),'Traditional Water Use Form'!$Y$45:$AK$76,VLOOKUP(LEFT(Output!HB1,3),Helper_2!$J$16:$K$27,2,0)+1,0),
IF(
VLOOKUP(DATE($N$2,VLOOKUP(LEFT(HB$1,3),Helper_2!$J$16:$K$27,2,0),VALUE(RIGHT(Output!HB1,2))),'Vertical Water Use Form'!$C$34:$E$399,2,0)="","null",
VLOOKUP(DATE($N$2,VLOOKUP(LEFT(HB$1,3),Helper_2!$J$16:$K$27,2,0),VALUE(RIGHT(Output!HB1,2))),'Vertical Water Use Form'!$C$34:$E$399,2,0)))</f>
        <v>null</v>
      </c>
      <c r="HC2" s="33" t="str">
        <f>IF(
VLOOKUP(VALUE(RIGHT(HC1,2)),'Traditional Water Use Form'!$Y$45:$AK$76,VLOOKUP(LEFT(Output!HC1,3),Helper_2!$J$16:$K$27,2,0)+1,0)&lt;&gt;"",
VLOOKUP(VALUE(RIGHT(HC1,2)),'Traditional Water Use Form'!$Y$45:$AK$76,VLOOKUP(LEFT(Output!HC1,3),Helper_2!$J$16:$K$27,2,0)+1,0),
IF(
VLOOKUP(DATE($N$2,VLOOKUP(LEFT(HC$1,3),Helper_2!$J$16:$K$27,2,0),VALUE(RIGHT(Output!HC1,2))),'Vertical Water Use Form'!$C$34:$E$399,2,0)="","null",
VLOOKUP(DATE($N$2,VLOOKUP(LEFT(HC$1,3),Helper_2!$J$16:$K$27,2,0),VALUE(RIGHT(Output!HC1,2))),'Vertical Water Use Form'!$C$34:$E$399,2,0)))</f>
        <v>null</v>
      </c>
      <c r="HD2" s="33" t="str">
        <f>IF(
VLOOKUP(VALUE(RIGHT(HD1,2)),'Traditional Water Use Form'!$Y$45:$AK$76,VLOOKUP(LEFT(Output!HD1,3),Helper_2!$J$16:$K$27,2,0)+1,0)&lt;&gt;"",
VLOOKUP(VALUE(RIGHT(HD1,2)),'Traditional Water Use Form'!$Y$45:$AK$76,VLOOKUP(LEFT(Output!HD1,3),Helper_2!$J$16:$K$27,2,0)+1,0),
IF(
VLOOKUP(DATE($N$2,VLOOKUP(LEFT(HD$1,3),Helper_2!$J$16:$K$27,2,0),VALUE(RIGHT(Output!HD1,2))),'Vertical Water Use Form'!$C$34:$E$399,2,0)="","null",
VLOOKUP(DATE($N$2,VLOOKUP(LEFT(HD$1,3),Helper_2!$J$16:$K$27,2,0),VALUE(RIGHT(Output!HD1,2))),'Vertical Water Use Form'!$C$34:$E$399,2,0)))</f>
        <v>null</v>
      </c>
      <c r="HE2" s="33" t="str">
        <f>IF(
VLOOKUP(VALUE(RIGHT(HE1,2)),'Traditional Water Use Form'!$Y$45:$AK$76,VLOOKUP(LEFT(Output!HE1,3),Helper_2!$J$16:$K$27,2,0)+1,0)&lt;&gt;"",
VLOOKUP(VALUE(RIGHT(HE1,2)),'Traditional Water Use Form'!$Y$45:$AK$76,VLOOKUP(LEFT(Output!HE1,3),Helper_2!$J$16:$K$27,2,0)+1,0),
IF(
VLOOKUP(DATE($N$2,VLOOKUP(LEFT(HE$1,3),Helper_2!$J$16:$K$27,2,0),VALUE(RIGHT(Output!HE1,2))),'Vertical Water Use Form'!$C$34:$E$399,2,0)="","null",
VLOOKUP(DATE($N$2,VLOOKUP(LEFT(HE$1,3),Helper_2!$J$16:$K$27,2,0),VALUE(RIGHT(Output!HE1,2))),'Vertical Water Use Form'!$C$34:$E$399,2,0)))</f>
        <v>null</v>
      </c>
      <c r="HF2" s="33" t="str">
        <f>IF(
VLOOKUP(VALUE(RIGHT(HF1,2)),'Traditional Water Use Form'!$Y$45:$AK$76,VLOOKUP(LEFT(Output!HF1,3),Helper_2!$J$16:$K$27,2,0)+1,0)&lt;&gt;"",
VLOOKUP(VALUE(RIGHT(HF1,2)),'Traditional Water Use Form'!$Y$45:$AK$76,VLOOKUP(LEFT(Output!HF1,3),Helper_2!$J$16:$K$27,2,0)+1,0),
IF(
VLOOKUP(DATE($N$2,VLOOKUP(LEFT(HF$1,3),Helper_2!$J$16:$K$27,2,0),VALUE(RIGHT(Output!HF1,2))),'Vertical Water Use Form'!$C$34:$E$399,2,0)="","null",
VLOOKUP(DATE($N$2,VLOOKUP(LEFT(HF$1,3),Helper_2!$J$16:$K$27,2,0),VALUE(RIGHT(Output!HF1,2))),'Vertical Water Use Form'!$C$34:$E$399,2,0)))</f>
        <v>null</v>
      </c>
      <c r="HG2" s="33" t="str">
        <f>IF(
VLOOKUP(VALUE(RIGHT(HG1,2)),'Traditional Water Use Form'!$Y$45:$AK$76,VLOOKUP(LEFT(Output!HG1,3),Helper_2!$J$16:$K$27,2,0)+1,0)&lt;&gt;"",
VLOOKUP(VALUE(RIGHT(HG1,2)),'Traditional Water Use Form'!$Y$45:$AK$76,VLOOKUP(LEFT(Output!HG1,3),Helper_2!$J$16:$K$27,2,0)+1,0),
IF(
VLOOKUP(DATE($N$2,VLOOKUP(LEFT(HG$1,3),Helper_2!$J$16:$K$27,2,0),VALUE(RIGHT(Output!HG1,2))),'Vertical Water Use Form'!$C$34:$E$399,2,0)="","null",
VLOOKUP(DATE($N$2,VLOOKUP(LEFT(HG$1,3),Helper_2!$J$16:$K$27,2,0),VALUE(RIGHT(Output!HG1,2))),'Vertical Water Use Form'!$C$34:$E$399,2,0)))</f>
        <v>null</v>
      </c>
      <c r="HH2" s="33" t="str">
        <f>IF(
VLOOKUP(VALUE(RIGHT(HH1,2)),'Traditional Water Use Form'!$Y$45:$AK$76,VLOOKUP(LEFT(Output!HH1,3),Helper_2!$J$16:$K$27,2,0)+1,0)&lt;&gt;"",
VLOOKUP(VALUE(RIGHT(HH1,2)),'Traditional Water Use Form'!$Y$45:$AK$76,VLOOKUP(LEFT(Output!HH1,3),Helper_2!$J$16:$K$27,2,0)+1,0),
IF(
VLOOKUP(DATE($N$2,VLOOKUP(LEFT(HH$1,3),Helper_2!$J$16:$K$27,2,0),VALUE(RIGHT(Output!HH1,2))),'Vertical Water Use Form'!$C$34:$E$399,2,0)="","null",
VLOOKUP(DATE($N$2,VLOOKUP(LEFT(HH$1,3),Helper_2!$J$16:$K$27,2,0),VALUE(RIGHT(Output!HH1,2))),'Vertical Water Use Form'!$C$34:$E$399,2,0)))</f>
        <v>null</v>
      </c>
      <c r="HI2" s="33" t="str">
        <f>IF(
VLOOKUP(VALUE(RIGHT(HI1,2)),'Traditional Water Use Form'!$Y$45:$AK$76,VLOOKUP(LEFT(Output!HI1,3),Helper_2!$J$16:$K$27,2,0)+1,0)&lt;&gt;"",
VLOOKUP(VALUE(RIGHT(HI1,2)),'Traditional Water Use Form'!$Y$45:$AK$76,VLOOKUP(LEFT(Output!HI1,3),Helper_2!$J$16:$K$27,2,0)+1,0),
IF(
VLOOKUP(DATE($N$2,VLOOKUP(LEFT(HI$1,3),Helper_2!$J$16:$K$27,2,0),VALUE(RIGHT(Output!HI1,2))),'Vertical Water Use Form'!$C$34:$E$399,2,0)="","null",
VLOOKUP(DATE($N$2,VLOOKUP(LEFT(HI$1,3),Helper_2!$J$16:$K$27,2,0),VALUE(RIGHT(Output!HI1,2))),'Vertical Water Use Form'!$C$34:$E$399,2,0)))</f>
        <v>null</v>
      </c>
      <c r="HJ2" s="33" t="str">
        <f>IF(
VLOOKUP(VALUE(RIGHT(HJ1,2)),'Traditional Water Use Form'!$Y$45:$AK$76,VLOOKUP(LEFT(Output!HJ1,3),Helper_2!$J$16:$K$27,2,0)+1,0)&lt;&gt;"",
VLOOKUP(VALUE(RIGHT(HJ1,2)),'Traditional Water Use Form'!$Y$45:$AK$76,VLOOKUP(LEFT(Output!HJ1,3),Helper_2!$J$16:$K$27,2,0)+1,0),
IF(
VLOOKUP(DATE($N$2,VLOOKUP(LEFT(HJ$1,3),Helper_2!$J$16:$K$27,2,0),VALUE(RIGHT(Output!HJ1,2))),'Vertical Water Use Form'!$C$34:$E$399,2,0)="","null",
VLOOKUP(DATE($N$2,VLOOKUP(LEFT(HJ$1,3),Helper_2!$J$16:$K$27,2,0),VALUE(RIGHT(Output!HJ1,2))),'Vertical Water Use Form'!$C$34:$E$399,2,0)))</f>
        <v>null</v>
      </c>
      <c r="HK2" s="33" t="str">
        <f>IF(
VLOOKUP(VALUE(RIGHT(HK1,2)),'Traditional Water Use Form'!$Y$45:$AK$76,VLOOKUP(LEFT(Output!HK1,3),Helper_2!$J$16:$K$27,2,0)+1,0)&lt;&gt;"",
VLOOKUP(VALUE(RIGHT(HK1,2)),'Traditional Water Use Form'!$Y$45:$AK$76,VLOOKUP(LEFT(Output!HK1,3),Helper_2!$J$16:$K$27,2,0)+1,0),
IF(
VLOOKUP(DATE($N$2,VLOOKUP(LEFT(HK$1,3),Helper_2!$J$16:$K$27,2,0),VALUE(RIGHT(Output!HK1,2))),'Vertical Water Use Form'!$C$34:$E$399,2,0)="","null",
VLOOKUP(DATE($N$2,VLOOKUP(LEFT(HK$1,3),Helper_2!$J$16:$K$27,2,0),VALUE(RIGHT(Output!HK1,2))),'Vertical Water Use Form'!$C$34:$E$399,2,0)))</f>
        <v>null</v>
      </c>
      <c r="HL2" s="33" t="str">
        <f>IF(
VLOOKUP(VALUE(RIGHT(HL1,2)),'Traditional Water Use Form'!$Y$45:$AK$76,VLOOKUP(LEFT(Output!HL1,3),Helper_2!$J$16:$K$27,2,0)+1,0)&lt;&gt;"",
VLOOKUP(VALUE(RIGHT(HL1,2)),'Traditional Water Use Form'!$Y$45:$AK$76,VLOOKUP(LEFT(Output!HL1,3),Helper_2!$J$16:$K$27,2,0)+1,0),
IF(
VLOOKUP(DATE($N$2,VLOOKUP(LEFT(HL$1,3),Helper_2!$J$16:$K$27,2,0),VALUE(RIGHT(Output!HL1,2))),'Vertical Water Use Form'!$C$34:$E$399,2,0)="","null",
VLOOKUP(DATE($N$2,VLOOKUP(LEFT(HL$1,3),Helper_2!$J$16:$K$27,2,0),VALUE(RIGHT(Output!HL1,2))),'Vertical Water Use Form'!$C$34:$E$399,2,0)))</f>
        <v>null</v>
      </c>
      <c r="HM2" s="33" t="str">
        <f>IF(
VLOOKUP(VALUE(RIGHT(HM1,2)),'Traditional Water Use Form'!$Y$45:$AK$76,VLOOKUP(LEFT(Output!HM1,3),Helper_2!$J$16:$K$27,2,0)+1,0)&lt;&gt;"",
VLOOKUP(VALUE(RIGHT(HM1,2)),'Traditional Water Use Form'!$Y$45:$AK$76,VLOOKUP(LEFT(Output!HM1,3),Helper_2!$J$16:$K$27,2,0)+1,0),
IF(
VLOOKUP(DATE($N$2,VLOOKUP(LEFT(HM$1,3),Helper_2!$J$16:$K$27,2,0),VALUE(RIGHT(Output!HM1,2))),'Vertical Water Use Form'!$C$34:$E$399,2,0)="","null",
VLOOKUP(DATE($N$2,VLOOKUP(LEFT(HM$1,3),Helper_2!$J$16:$K$27,2,0),VALUE(RIGHT(Output!HM1,2))),'Vertical Water Use Form'!$C$34:$E$399,2,0)))</f>
        <v>null</v>
      </c>
      <c r="HN2" s="33" t="str">
        <f>IF(
VLOOKUP(VALUE(RIGHT(HN1,2)),'Traditional Water Use Form'!$Y$45:$AK$76,VLOOKUP(LEFT(Output!HN1,3),Helper_2!$J$16:$K$27,2,0)+1,0)&lt;&gt;"",
VLOOKUP(VALUE(RIGHT(HN1,2)),'Traditional Water Use Form'!$Y$45:$AK$76,VLOOKUP(LEFT(Output!HN1,3),Helper_2!$J$16:$K$27,2,0)+1,0),
IF(
VLOOKUP(DATE($N$2,VLOOKUP(LEFT(HN$1,3),Helper_2!$J$16:$K$27,2,0),VALUE(RIGHT(Output!HN1,2))),'Vertical Water Use Form'!$C$34:$E$399,2,0)="","null",
VLOOKUP(DATE($N$2,VLOOKUP(LEFT(HN$1,3),Helper_2!$J$16:$K$27,2,0),VALUE(RIGHT(Output!HN1,2))),'Vertical Water Use Form'!$C$34:$E$399,2,0)))</f>
        <v>null</v>
      </c>
      <c r="HO2" s="33" t="str">
        <f>IF(
VLOOKUP(VALUE(RIGHT(HO1,2)),'Traditional Water Use Form'!$Y$45:$AK$76,VLOOKUP(LEFT(Output!HO1,3),Helper_2!$J$16:$K$27,2,0)+1,0)&lt;&gt;"",
VLOOKUP(VALUE(RIGHT(HO1,2)),'Traditional Water Use Form'!$Y$45:$AK$76,VLOOKUP(LEFT(Output!HO1,3),Helper_2!$J$16:$K$27,2,0)+1,0),
IF(
VLOOKUP(DATE($N$2,VLOOKUP(LEFT(HO$1,3),Helper_2!$J$16:$K$27,2,0),VALUE(RIGHT(Output!HO1,2))),'Vertical Water Use Form'!$C$34:$E$399,2,0)="","null",
VLOOKUP(DATE($N$2,VLOOKUP(LEFT(HO$1,3),Helper_2!$J$16:$K$27,2,0),VALUE(RIGHT(Output!HO1,2))),'Vertical Water Use Form'!$C$34:$E$399,2,0)))</f>
        <v>null</v>
      </c>
      <c r="HP2" s="33" t="str">
        <f>IF(
VLOOKUP(VALUE(RIGHT(HP1,2)),'Traditional Water Use Form'!$Y$45:$AK$76,VLOOKUP(LEFT(Output!HP1,3),Helper_2!$J$16:$K$27,2,0)+1,0)&lt;&gt;"",
VLOOKUP(VALUE(RIGHT(HP1,2)),'Traditional Water Use Form'!$Y$45:$AK$76,VLOOKUP(LEFT(Output!HP1,3),Helper_2!$J$16:$K$27,2,0)+1,0),
IF(
VLOOKUP(DATE($N$2,VLOOKUP(LEFT(HP$1,3),Helper_2!$J$16:$K$27,2,0),VALUE(RIGHT(Output!HP1,2))),'Vertical Water Use Form'!$C$34:$E$399,2,0)="","null",
VLOOKUP(DATE($N$2,VLOOKUP(LEFT(HP$1,3),Helper_2!$J$16:$K$27,2,0),VALUE(RIGHT(Output!HP1,2))),'Vertical Water Use Form'!$C$34:$E$399,2,0)))</f>
        <v>null</v>
      </c>
      <c r="HQ2" s="33" t="str">
        <f>IF(
VLOOKUP(VALUE(RIGHT(HQ1,2)),'Traditional Water Use Form'!$Y$45:$AK$76,VLOOKUP(LEFT(Output!HQ1,3),Helper_2!$J$16:$K$27,2,0)+1,0)&lt;&gt;"",
VLOOKUP(VALUE(RIGHT(HQ1,2)),'Traditional Water Use Form'!$Y$45:$AK$76,VLOOKUP(LEFT(Output!HQ1,3),Helper_2!$J$16:$K$27,2,0)+1,0),
IF(
VLOOKUP(DATE($N$2,VLOOKUP(LEFT(HQ$1,3),Helper_2!$J$16:$K$27,2,0),VALUE(RIGHT(Output!HQ1,2))),'Vertical Water Use Form'!$C$34:$E$399,2,0)="","null",
VLOOKUP(DATE($N$2,VLOOKUP(LEFT(HQ$1,3),Helper_2!$J$16:$K$27,2,0),VALUE(RIGHT(Output!HQ1,2))),'Vertical Water Use Form'!$C$34:$E$399,2,0)))</f>
        <v>null</v>
      </c>
      <c r="HR2" s="33" t="str">
        <f>IF(
VLOOKUP(VALUE(RIGHT(HR1,2)),'Traditional Water Use Form'!$Y$45:$AK$76,VLOOKUP(LEFT(Output!HR1,3),Helper_2!$J$16:$K$27,2,0)+1,0)&lt;&gt;"",
VLOOKUP(VALUE(RIGHT(HR1,2)),'Traditional Water Use Form'!$Y$45:$AK$76,VLOOKUP(LEFT(Output!HR1,3),Helper_2!$J$16:$K$27,2,0)+1,0),
IF(
VLOOKUP(DATE($N$2,VLOOKUP(LEFT(HR$1,3),Helper_2!$J$16:$K$27,2,0),VALUE(RIGHT(Output!HR1,2))),'Vertical Water Use Form'!$C$34:$E$399,2,0)="","null",
VLOOKUP(DATE($N$2,VLOOKUP(LEFT(HR$1,3),Helper_2!$J$16:$K$27,2,0),VALUE(RIGHT(Output!HR1,2))),'Vertical Water Use Form'!$C$34:$E$399,2,0)))</f>
        <v>null</v>
      </c>
      <c r="HS2" s="33" t="str">
        <f>IF(
VLOOKUP(VALUE(RIGHT(HS1,2)),'Traditional Water Use Form'!$Y$45:$AK$76,VLOOKUP(LEFT(Output!HS1,3),Helper_2!$J$16:$K$27,2,0)+1,0)&lt;&gt;"",
VLOOKUP(VALUE(RIGHT(HS1,2)),'Traditional Water Use Form'!$Y$45:$AK$76,VLOOKUP(LEFT(Output!HS1,3),Helper_2!$J$16:$K$27,2,0)+1,0),
IF(
VLOOKUP(DATE($N$2,VLOOKUP(LEFT(HS$1,3),Helper_2!$J$16:$K$27,2,0),VALUE(RIGHT(Output!HS1,2))),'Vertical Water Use Form'!$C$34:$E$399,2,0)="","null",
VLOOKUP(DATE($N$2,VLOOKUP(LEFT(HS$1,3),Helper_2!$J$16:$K$27,2,0),VALUE(RIGHT(Output!HS1,2))),'Vertical Water Use Form'!$C$34:$E$399,2,0)))</f>
        <v>null</v>
      </c>
      <c r="HT2" s="33" t="str">
        <f>IF(
VLOOKUP(VALUE(RIGHT(HT1,2)),'Traditional Water Use Form'!$Y$45:$AK$76,VLOOKUP(LEFT(Output!HT1,3),Helper_2!$J$16:$K$27,2,0)+1,0)&lt;&gt;"",
VLOOKUP(VALUE(RIGHT(HT1,2)),'Traditional Water Use Form'!$Y$45:$AK$76,VLOOKUP(LEFT(Output!HT1,3),Helper_2!$J$16:$K$27,2,0)+1,0),
IF(
VLOOKUP(DATE($N$2,VLOOKUP(LEFT(HT$1,3),Helper_2!$J$16:$K$27,2,0),VALUE(RIGHT(Output!HT1,2))),'Vertical Water Use Form'!$C$34:$E$399,2,0)="","null",
VLOOKUP(DATE($N$2,VLOOKUP(LEFT(HT$1,3),Helper_2!$J$16:$K$27,2,0),VALUE(RIGHT(Output!HT1,2))),'Vertical Water Use Form'!$C$34:$E$399,2,0)))</f>
        <v>null</v>
      </c>
      <c r="HU2" s="33" t="str">
        <f>IF(
VLOOKUP(VALUE(RIGHT(HU1,2)),'Traditional Water Use Form'!$Y$45:$AK$76,VLOOKUP(LEFT(Output!HU1,3),Helper_2!$J$16:$K$27,2,0)+1,0)&lt;&gt;"",
VLOOKUP(VALUE(RIGHT(HU1,2)),'Traditional Water Use Form'!$Y$45:$AK$76,VLOOKUP(LEFT(Output!HU1,3),Helper_2!$J$16:$K$27,2,0)+1,0),
IF(
VLOOKUP(DATE($N$2,VLOOKUP(LEFT(HU$1,3),Helper_2!$J$16:$K$27,2,0),VALUE(RIGHT(Output!HU1,2))),'Vertical Water Use Form'!$C$34:$E$399,2,0)="","null",
VLOOKUP(DATE($N$2,VLOOKUP(LEFT(HU$1,3),Helper_2!$J$16:$K$27,2,0),VALUE(RIGHT(Output!HU1,2))),'Vertical Water Use Form'!$C$34:$E$399,2,0)))</f>
        <v>null</v>
      </c>
      <c r="HV2" s="33" t="str">
        <f>IF(
VLOOKUP(VALUE(RIGHT(HV1,2)),'Traditional Water Use Form'!$Y$45:$AK$76,VLOOKUP(LEFT(Output!HV1,3),Helper_2!$J$16:$K$27,2,0)+1,0)&lt;&gt;"",
VLOOKUP(VALUE(RIGHT(HV1,2)),'Traditional Water Use Form'!$Y$45:$AK$76,VLOOKUP(LEFT(Output!HV1,3),Helper_2!$J$16:$K$27,2,0)+1,0),
IF(
VLOOKUP(DATE($N$2,VLOOKUP(LEFT(HV$1,3),Helper_2!$J$16:$K$27,2,0),VALUE(RIGHT(Output!HV1,2))),'Vertical Water Use Form'!$C$34:$E$399,2,0)="","null",
VLOOKUP(DATE($N$2,VLOOKUP(LEFT(HV$1,3),Helper_2!$J$16:$K$27,2,0),VALUE(RIGHT(Output!HV1,2))),'Vertical Water Use Form'!$C$34:$E$399,2,0)))</f>
        <v>null</v>
      </c>
      <c r="HW2" s="33" t="str">
        <f>IF(
VLOOKUP(VALUE(RIGHT(HW1,2)),'Traditional Water Use Form'!$Y$45:$AK$76,VLOOKUP(LEFT(Output!HW1,3),Helper_2!$J$16:$K$27,2,0)+1,0)&lt;&gt;"",
VLOOKUP(VALUE(RIGHT(HW1,2)),'Traditional Water Use Form'!$Y$45:$AK$76,VLOOKUP(LEFT(Output!HW1,3),Helper_2!$J$16:$K$27,2,0)+1,0),
IF(
VLOOKUP(DATE($N$2,VLOOKUP(LEFT(HW$1,3),Helper_2!$J$16:$K$27,2,0),VALUE(RIGHT(Output!HW1,2))),'Vertical Water Use Form'!$C$34:$E$399,2,0)="","null",
VLOOKUP(DATE($N$2,VLOOKUP(LEFT(HW$1,3),Helper_2!$J$16:$K$27,2,0),VALUE(RIGHT(Output!HW1,2))),'Vertical Water Use Form'!$C$34:$E$399,2,0)))</f>
        <v>null</v>
      </c>
      <c r="HX2" s="33" t="str">
        <f>IF(
VLOOKUP(VALUE(RIGHT(HX1,2)),'Traditional Water Use Form'!$Y$45:$AK$76,VLOOKUP(LEFT(Output!HX1,3),Helper_2!$J$16:$K$27,2,0)+1,0)&lt;&gt;"",
VLOOKUP(VALUE(RIGHT(HX1,2)),'Traditional Water Use Form'!$Y$45:$AK$76,VLOOKUP(LEFT(Output!HX1,3),Helper_2!$J$16:$K$27,2,0)+1,0),
IF(
VLOOKUP(DATE($N$2,VLOOKUP(LEFT(HX$1,3),Helper_2!$J$16:$K$27,2,0),VALUE(RIGHT(Output!HX1,2))),'Vertical Water Use Form'!$C$34:$E$399,2,0)="","null",
VLOOKUP(DATE($N$2,VLOOKUP(LEFT(HX$1,3),Helper_2!$J$16:$K$27,2,0),VALUE(RIGHT(Output!HX1,2))),'Vertical Water Use Form'!$C$34:$E$399,2,0)))</f>
        <v>null</v>
      </c>
      <c r="HY2" s="33" t="str">
        <f>IF(
VLOOKUP(VALUE(RIGHT(HY1,2)),'Traditional Water Use Form'!$Y$45:$AK$76,VLOOKUP(LEFT(Output!HY1,3),Helper_2!$J$16:$K$27,2,0)+1,0)&lt;&gt;"",
VLOOKUP(VALUE(RIGHT(HY1,2)),'Traditional Water Use Form'!$Y$45:$AK$76,VLOOKUP(LEFT(Output!HY1,3),Helper_2!$J$16:$K$27,2,0)+1,0),
IF(
VLOOKUP(DATE($N$2,VLOOKUP(LEFT(HY$1,3),Helper_2!$J$16:$K$27,2,0),VALUE(RIGHT(Output!HY1,2))),'Vertical Water Use Form'!$C$34:$E$399,2,0)="","null",
VLOOKUP(DATE($N$2,VLOOKUP(LEFT(HY$1,3),Helper_2!$J$16:$K$27,2,0),VALUE(RIGHT(Output!HY1,2))),'Vertical Water Use Form'!$C$34:$E$399,2,0)))</f>
        <v>null</v>
      </c>
      <c r="HZ2" s="33" t="str">
        <f>IF(
VLOOKUP(VALUE(RIGHT(HZ1,2)),'Traditional Water Use Form'!$Y$45:$AK$76,VLOOKUP(LEFT(Output!HZ1,3),Helper_2!$J$16:$K$27,2,0)+1,0)&lt;&gt;"",
VLOOKUP(VALUE(RIGHT(HZ1,2)),'Traditional Water Use Form'!$Y$45:$AK$76,VLOOKUP(LEFT(Output!HZ1,3),Helper_2!$J$16:$K$27,2,0)+1,0),
IF(
VLOOKUP(DATE($N$2,VLOOKUP(LEFT(HZ$1,3),Helper_2!$J$16:$K$27,2,0),VALUE(RIGHT(Output!HZ1,2))),'Vertical Water Use Form'!$C$34:$E$399,2,0)="","null",
VLOOKUP(DATE($N$2,VLOOKUP(LEFT(HZ$1,3),Helper_2!$J$16:$K$27,2,0),VALUE(RIGHT(Output!HZ1,2))),'Vertical Water Use Form'!$C$34:$E$399,2,0)))</f>
        <v>null</v>
      </c>
      <c r="IA2" s="33" t="str">
        <f>IF(
VLOOKUP(VALUE(RIGHT(IA1,2)),'Traditional Water Use Form'!$Y$45:$AK$76,VLOOKUP(LEFT(Output!IA1,3),Helper_2!$J$16:$K$27,2,0)+1,0)&lt;&gt;"",
VLOOKUP(VALUE(RIGHT(IA1,2)),'Traditional Water Use Form'!$Y$45:$AK$76,VLOOKUP(LEFT(Output!IA1,3),Helper_2!$J$16:$K$27,2,0)+1,0),
IF(
VLOOKUP(DATE($N$2,VLOOKUP(LEFT(IA$1,3),Helper_2!$J$16:$K$27,2,0),VALUE(RIGHT(Output!IA1,2))),'Vertical Water Use Form'!$C$34:$E$399,2,0)="","null",
VLOOKUP(DATE($N$2,VLOOKUP(LEFT(IA$1,3),Helper_2!$J$16:$K$27,2,0),VALUE(RIGHT(Output!IA1,2))),'Vertical Water Use Form'!$C$34:$E$399,2,0)))</f>
        <v>null</v>
      </c>
      <c r="IB2" s="33" t="str">
        <f>IF(
VLOOKUP(VALUE(RIGHT(IB1,2)),'Traditional Water Use Form'!$Y$45:$AK$76,VLOOKUP(LEFT(Output!IB1,3),Helper_2!$J$16:$K$27,2,0)+1,0)&lt;&gt;"",
VLOOKUP(VALUE(RIGHT(IB1,2)),'Traditional Water Use Form'!$Y$45:$AK$76,VLOOKUP(LEFT(Output!IB1,3),Helper_2!$J$16:$K$27,2,0)+1,0),
IF(
VLOOKUP(DATE($N$2,VLOOKUP(LEFT(IB$1,3),Helper_2!$J$16:$K$27,2,0),VALUE(RIGHT(Output!IB1,2))),'Vertical Water Use Form'!$C$34:$E$399,2,0)="","null",
VLOOKUP(DATE($N$2,VLOOKUP(LEFT(IB$1,3),Helper_2!$J$16:$K$27,2,0),VALUE(RIGHT(Output!IB1,2))),'Vertical Water Use Form'!$C$34:$E$399,2,0)))</f>
        <v>null</v>
      </c>
      <c r="IC2" s="33" t="str">
        <f>IF(
VLOOKUP(VALUE(RIGHT(IC1,2)),'Traditional Water Use Form'!$Y$45:$AK$76,VLOOKUP(LEFT(Output!IC1,3),Helper_2!$J$16:$K$27,2,0)+1,0)&lt;&gt;"",
VLOOKUP(VALUE(RIGHT(IC1,2)),'Traditional Water Use Form'!$Y$45:$AK$76,VLOOKUP(LEFT(Output!IC1,3),Helper_2!$J$16:$K$27,2,0)+1,0),
IF(
VLOOKUP(DATE($N$2,VLOOKUP(LEFT(IC$1,3),Helper_2!$J$16:$K$27,2,0),VALUE(RIGHT(Output!IC1,2))),'Vertical Water Use Form'!$C$34:$E$399,2,0)="","null",
VLOOKUP(DATE($N$2,VLOOKUP(LEFT(IC$1,3),Helper_2!$J$16:$K$27,2,0),VALUE(RIGHT(Output!IC1,2))),'Vertical Water Use Form'!$C$34:$E$399,2,0)))</f>
        <v>null</v>
      </c>
      <c r="ID2" s="33" t="str">
        <f>IF(
VLOOKUP(VALUE(RIGHT(ID1,2)),'Traditional Water Use Form'!$Y$45:$AK$76,VLOOKUP(LEFT(Output!ID1,3),Helper_2!$J$16:$K$27,2,0)+1,0)&lt;&gt;"",
VLOOKUP(VALUE(RIGHT(ID1,2)),'Traditional Water Use Form'!$Y$45:$AK$76,VLOOKUP(LEFT(Output!ID1,3),Helper_2!$J$16:$K$27,2,0)+1,0),
IF(
VLOOKUP(DATE($N$2,VLOOKUP(LEFT(ID$1,3),Helper_2!$J$16:$K$27,2,0),VALUE(RIGHT(Output!ID1,2))),'Vertical Water Use Form'!$C$34:$E$399,2,0)="","null",
VLOOKUP(DATE($N$2,VLOOKUP(LEFT(ID$1,3),Helper_2!$J$16:$K$27,2,0),VALUE(RIGHT(Output!ID1,2))),'Vertical Water Use Form'!$C$34:$E$399,2,0)))</f>
        <v>null</v>
      </c>
      <c r="IE2" s="33" t="str">
        <f>IF(
VLOOKUP(VALUE(RIGHT(IE1,2)),'Traditional Water Use Form'!$Y$45:$AK$76,VLOOKUP(LEFT(Output!IE1,3),Helper_2!$J$16:$K$27,2,0)+1,0)&lt;&gt;"",
VLOOKUP(VALUE(RIGHT(IE1,2)),'Traditional Water Use Form'!$Y$45:$AK$76,VLOOKUP(LEFT(Output!IE1,3),Helper_2!$J$16:$K$27,2,0)+1,0),
IF(
VLOOKUP(DATE($N$2,VLOOKUP(LEFT(IE$1,3),Helper_2!$J$16:$K$27,2,0),VALUE(RIGHT(Output!IE1,2))),'Vertical Water Use Form'!$C$34:$E$399,2,0)="","null",
VLOOKUP(DATE($N$2,VLOOKUP(LEFT(IE$1,3),Helper_2!$J$16:$K$27,2,0),VALUE(RIGHT(Output!IE1,2))),'Vertical Water Use Form'!$C$34:$E$399,2,0)))</f>
        <v>null</v>
      </c>
      <c r="IF2" s="33" t="str">
        <f>IF(
VLOOKUP(VALUE(RIGHT(IF1,2)),'Traditional Water Use Form'!$Y$45:$AK$76,VLOOKUP(LEFT(Output!IF1,3),Helper_2!$J$16:$K$27,2,0)+1,0)&lt;&gt;"",
VLOOKUP(VALUE(RIGHT(IF1,2)),'Traditional Water Use Form'!$Y$45:$AK$76,VLOOKUP(LEFT(Output!IF1,3),Helper_2!$J$16:$K$27,2,0)+1,0),
IF(
VLOOKUP(DATE($N$2,VLOOKUP(LEFT(IF$1,3),Helper_2!$J$16:$K$27,2,0),VALUE(RIGHT(Output!IF1,2))),'Vertical Water Use Form'!$C$34:$E$399,2,0)="","null",
VLOOKUP(DATE($N$2,VLOOKUP(LEFT(IF$1,3),Helper_2!$J$16:$K$27,2,0),VALUE(RIGHT(Output!IF1,2))),'Vertical Water Use Form'!$C$34:$E$399,2,0)))</f>
        <v>null</v>
      </c>
      <c r="IG2" s="33" t="str">
        <f>IF(
VLOOKUP(VALUE(RIGHT(IG1,2)),'Traditional Water Use Form'!$Y$45:$AK$76,VLOOKUP(LEFT(Output!IG1,3),Helper_2!$J$16:$K$27,2,0)+1,0)&lt;&gt;"",
VLOOKUP(VALUE(RIGHT(IG1,2)),'Traditional Water Use Form'!$Y$45:$AK$76,VLOOKUP(LEFT(Output!IG1,3),Helper_2!$J$16:$K$27,2,0)+1,0),
IF(
VLOOKUP(DATE($N$2,VLOOKUP(LEFT(IG$1,3),Helper_2!$J$16:$K$27,2,0),VALUE(RIGHT(Output!IG1,2))),'Vertical Water Use Form'!$C$34:$E$399,2,0)="","null",
VLOOKUP(DATE($N$2,VLOOKUP(LEFT(IG$1,3),Helper_2!$J$16:$K$27,2,0),VALUE(RIGHT(Output!IG1,2))),'Vertical Water Use Form'!$C$34:$E$399,2,0)))</f>
        <v>null</v>
      </c>
      <c r="IH2" s="33" t="str">
        <f>IF(
VLOOKUP(VALUE(RIGHT(IH1,2)),'Traditional Water Use Form'!$Y$45:$AK$76,VLOOKUP(LEFT(Output!IH1,3),Helper_2!$J$16:$K$27,2,0)+1,0)&lt;&gt;"",
VLOOKUP(VALUE(RIGHT(IH1,2)),'Traditional Water Use Form'!$Y$45:$AK$76,VLOOKUP(LEFT(Output!IH1,3),Helper_2!$J$16:$K$27,2,0)+1,0),
IF(
VLOOKUP(DATE($N$2,VLOOKUP(LEFT(IH$1,3),Helper_2!$J$16:$K$27,2,0),VALUE(RIGHT(Output!IH1,2))),'Vertical Water Use Form'!$C$34:$E$399,2,0)="","null",
VLOOKUP(DATE($N$2,VLOOKUP(LEFT(IH$1,3),Helper_2!$J$16:$K$27,2,0),VALUE(RIGHT(Output!IH1,2))),'Vertical Water Use Form'!$C$34:$E$399,2,0)))</f>
        <v>null</v>
      </c>
      <c r="II2" s="33" t="str">
        <f>IF(
VLOOKUP(VALUE(RIGHT(II1,2)),'Traditional Water Use Form'!$Y$45:$AK$76,VLOOKUP(LEFT(Output!II1,3),Helper_2!$J$16:$K$27,2,0)+1,0)&lt;&gt;"",
VLOOKUP(VALUE(RIGHT(II1,2)),'Traditional Water Use Form'!$Y$45:$AK$76,VLOOKUP(LEFT(Output!II1,3),Helper_2!$J$16:$K$27,2,0)+1,0),
IF(
VLOOKUP(DATE($N$2,VLOOKUP(LEFT(II$1,3),Helper_2!$J$16:$K$27,2,0),VALUE(RIGHT(Output!II1,2))),'Vertical Water Use Form'!$C$34:$E$399,2,0)="","null",
VLOOKUP(DATE($N$2,VLOOKUP(LEFT(II$1,3),Helper_2!$J$16:$K$27,2,0),VALUE(RIGHT(Output!II1,2))),'Vertical Water Use Form'!$C$34:$E$399,2,0)))</f>
        <v>null</v>
      </c>
      <c r="IJ2" s="33" t="str">
        <f>IF(
VLOOKUP(VALUE(RIGHT(IJ1,2)),'Traditional Water Use Form'!$Y$45:$AK$76,VLOOKUP(LEFT(Output!IJ1,3),Helper_2!$J$16:$K$27,2,0)+1,0)&lt;&gt;"",
VLOOKUP(VALUE(RIGHT(IJ1,2)),'Traditional Water Use Form'!$Y$45:$AK$76,VLOOKUP(LEFT(Output!IJ1,3),Helper_2!$J$16:$K$27,2,0)+1,0),
IF(
VLOOKUP(DATE($N$2,VLOOKUP(LEFT(IJ$1,3),Helper_2!$J$16:$K$27,2,0),VALUE(RIGHT(Output!IJ1,2))),'Vertical Water Use Form'!$C$34:$E$399,2,0)="","null",
VLOOKUP(DATE($N$2,VLOOKUP(LEFT(IJ$1,3),Helper_2!$J$16:$K$27,2,0),VALUE(RIGHT(Output!IJ1,2))),'Vertical Water Use Form'!$C$34:$E$399,2,0)))</f>
        <v>null</v>
      </c>
      <c r="IK2" s="33" t="str">
        <f>IF(
VLOOKUP(VALUE(RIGHT(IK1,2)),'Traditional Water Use Form'!$Y$45:$AK$76,VLOOKUP(LEFT(Output!IK1,3),Helper_2!$J$16:$K$27,2,0)+1,0)&lt;&gt;"",
VLOOKUP(VALUE(RIGHT(IK1,2)),'Traditional Water Use Form'!$Y$45:$AK$76,VLOOKUP(LEFT(Output!IK1,3),Helper_2!$J$16:$K$27,2,0)+1,0),
IF(
VLOOKUP(DATE($N$2,VLOOKUP(LEFT(IK$1,3),Helper_2!$J$16:$K$27,2,0),VALUE(RIGHT(Output!IK1,2))),'Vertical Water Use Form'!$C$34:$E$399,2,0)="","null",
VLOOKUP(DATE($N$2,VLOOKUP(LEFT(IK$1,3),Helper_2!$J$16:$K$27,2,0),VALUE(RIGHT(Output!IK1,2))),'Vertical Water Use Form'!$C$34:$E$399,2,0)))</f>
        <v>null</v>
      </c>
      <c r="IL2" s="33" t="str">
        <f>IF(
VLOOKUP(VALUE(RIGHT(IL1,2)),'Traditional Water Use Form'!$Y$45:$AK$76,VLOOKUP(LEFT(Output!IL1,3),Helper_2!$J$16:$K$27,2,0)+1,0)&lt;&gt;"",
VLOOKUP(VALUE(RIGHT(IL1,2)),'Traditional Water Use Form'!$Y$45:$AK$76,VLOOKUP(LEFT(Output!IL1,3),Helper_2!$J$16:$K$27,2,0)+1,0),
IF(
VLOOKUP(DATE($N$2,VLOOKUP(LEFT(IL$1,3),Helper_2!$J$16:$K$27,2,0),VALUE(RIGHT(Output!IL1,2))),'Vertical Water Use Form'!$C$34:$E$399,2,0)="","null",
VLOOKUP(DATE($N$2,VLOOKUP(LEFT(IL$1,3),Helper_2!$J$16:$K$27,2,0),VALUE(RIGHT(Output!IL1,2))),'Vertical Water Use Form'!$C$34:$E$399,2,0)))</f>
        <v>null</v>
      </c>
      <c r="IM2" s="33" t="str">
        <f>IF(
VLOOKUP(VALUE(RIGHT(IM1,2)),'Traditional Water Use Form'!$Y$45:$AK$76,VLOOKUP(LEFT(Output!IM1,3),Helper_2!$J$16:$K$27,2,0)+1,0)&lt;&gt;"",
VLOOKUP(VALUE(RIGHT(IM1,2)),'Traditional Water Use Form'!$Y$45:$AK$76,VLOOKUP(LEFT(Output!IM1,3),Helper_2!$J$16:$K$27,2,0)+1,0),
IF(
VLOOKUP(DATE($N$2,VLOOKUP(LEFT(IM$1,3),Helper_2!$J$16:$K$27,2,0),VALUE(RIGHT(Output!IM1,2))),'Vertical Water Use Form'!$C$34:$E$399,2,0)="","null",
VLOOKUP(DATE($N$2,VLOOKUP(LEFT(IM$1,3),Helper_2!$J$16:$K$27,2,0),VALUE(RIGHT(Output!IM1,2))),'Vertical Water Use Form'!$C$34:$E$399,2,0)))</f>
        <v>null</v>
      </c>
      <c r="IN2" s="33" t="str">
        <f>IF(
VLOOKUP(VALUE(RIGHT(IN1,2)),'Traditional Water Use Form'!$Y$45:$AK$76,VLOOKUP(LEFT(Output!IN1,3),Helper_2!$J$16:$K$27,2,0)+1,0)&lt;&gt;"",
VLOOKUP(VALUE(RIGHT(IN1,2)),'Traditional Water Use Form'!$Y$45:$AK$76,VLOOKUP(LEFT(Output!IN1,3),Helper_2!$J$16:$K$27,2,0)+1,0),
IF(
VLOOKUP(DATE($N$2,VLOOKUP(LEFT(IN$1,3),Helper_2!$J$16:$K$27,2,0),VALUE(RIGHT(Output!IN1,2))),'Vertical Water Use Form'!$C$34:$E$399,2,0)="","null",
VLOOKUP(DATE($N$2,VLOOKUP(LEFT(IN$1,3),Helper_2!$J$16:$K$27,2,0),VALUE(RIGHT(Output!IN1,2))),'Vertical Water Use Form'!$C$34:$E$399,2,0)))</f>
        <v>null</v>
      </c>
      <c r="IO2" s="33" t="str">
        <f>IF(
VLOOKUP(VALUE(RIGHT(IO1,2)),'Traditional Water Use Form'!$Y$45:$AK$76,VLOOKUP(LEFT(Output!IO1,3),Helper_2!$J$16:$K$27,2,0)+1,0)&lt;&gt;"",
VLOOKUP(VALUE(RIGHT(IO1,2)),'Traditional Water Use Form'!$Y$45:$AK$76,VLOOKUP(LEFT(Output!IO1,3),Helper_2!$J$16:$K$27,2,0)+1,0),
IF(
VLOOKUP(DATE($N$2,VLOOKUP(LEFT(IO$1,3),Helper_2!$J$16:$K$27,2,0),VALUE(RIGHT(Output!IO1,2))),'Vertical Water Use Form'!$C$34:$E$399,2,0)="","null",
VLOOKUP(DATE($N$2,VLOOKUP(LEFT(IO$1,3),Helper_2!$J$16:$K$27,2,0),VALUE(RIGHT(Output!IO1,2))),'Vertical Water Use Form'!$C$34:$E$399,2,0)))</f>
        <v>null</v>
      </c>
      <c r="IP2" s="33" t="str">
        <f>IF(
VLOOKUP(VALUE(RIGHT(IP1,2)),'Traditional Water Use Form'!$Y$45:$AK$76,VLOOKUP(LEFT(Output!IP1,3),Helper_2!$J$16:$K$27,2,0)+1,0)&lt;&gt;"",
VLOOKUP(VALUE(RIGHT(IP1,2)),'Traditional Water Use Form'!$Y$45:$AK$76,VLOOKUP(LEFT(Output!IP1,3),Helper_2!$J$16:$K$27,2,0)+1,0),
IF(
VLOOKUP(DATE($N$2,VLOOKUP(LEFT(IP$1,3),Helper_2!$J$16:$K$27,2,0),VALUE(RIGHT(Output!IP1,2))),'Vertical Water Use Form'!$C$34:$E$399,2,0)="","null",
VLOOKUP(DATE($N$2,VLOOKUP(LEFT(IP$1,3),Helper_2!$J$16:$K$27,2,0),VALUE(RIGHT(Output!IP1,2))),'Vertical Water Use Form'!$C$34:$E$399,2,0)))</f>
        <v>null</v>
      </c>
      <c r="IQ2" s="33" t="str">
        <f>IF(
VLOOKUP(VALUE(RIGHT(IQ1,2)),'Traditional Water Use Form'!$Y$45:$AK$76,VLOOKUP(LEFT(Output!IQ1,3),Helper_2!$J$16:$K$27,2,0)+1,0)&lt;&gt;"",
VLOOKUP(VALUE(RIGHT(IQ1,2)),'Traditional Water Use Form'!$Y$45:$AK$76,VLOOKUP(LEFT(Output!IQ1,3),Helper_2!$J$16:$K$27,2,0)+1,0),
IF(
VLOOKUP(DATE($N$2,VLOOKUP(LEFT(IQ$1,3),Helper_2!$J$16:$K$27,2,0),VALUE(RIGHT(Output!IQ1,2))),'Vertical Water Use Form'!$C$34:$E$399,2,0)="","null",
VLOOKUP(DATE($N$2,VLOOKUP(LEFT(IQ$1,3),Helper_2!$J$16:$K$27,2,0),VALUE(RIGHT(Output!IQ1,2))),'Vertical Water Use Form'!$C$34:$E$399,2,0)))</f>
        <v>null</v>
      </c>
      <c r="IR2" s="33" t="str">
        <f>IF(
VLOOKUP(VALUE(RIGHT(IR1,2)),'Traditional Water Use Form'!$Y$45:$AK$76,VLOOKUP(LEFT(Output!IR1,3),Helper_2!$J$16:$K$27,2,0)+1,0)&lt;&gt;"",
VLOOKUP(VALUE(RIGHT(IR1,2)),'Traditional Water Use Form'!$Y$45:$AK$76,VLOOKUP(LEFT(Output!IR1,3),Helper_2!$J$16:$K$27,2,0)+1,0),
IF(
VLOOKUP(DATE($N$2,VLOOKUP(LEFT(IR$1,3),Helper_2!$J$16:$K$27,2,0),VALUE(RIGHT(Output!IR1,2))),'Vertical Water Use Form'!$C$34:$E$399,2,0)="","null",
VLOOKUP(DATE($N$2,VLOOKUP(LEFT(IR$1,3),Helper_2!$J$16:$K$27,2,0),VALUE(RIGHT(Output!IR1,2))),'Vertical Water Use Form'!$C$34:$E$399,2,0)))</f>
        <v>null</v>
      </c>
      <c r="IS2" s="33" t="str">
        <f>IF(
VLOOKUP(VALUE(RIGHT(IS1,2)),'Traditional Water Use Form'!$Y$45:$AK$76,VLOOKUP(LEFT(Output!IS1,3),Helper_2!$J$16:$K$27,2,0)+1,0)&lt;&gt;"",
VLOOKUP(VALUE(RIGHT(IS1,2)),'Traditional Water Use Form'!$Y$45:$AK$76,VLOOKUP(LEFT(Output!IS1,3),Helper_2!$J$16:$K$27,2,0)+1,0),
IF(
VLOOKUP(DATE($N$2,VLOOKUP(LEFT(IS$1,3),Helper_2!$J$16:$K$27,2,0),VALUE(RIGHT(Output!IS1,2))),'Vertical Water Use Form'!$C$34:$E$399,2,0)="","null",
VLOOKUP(DATE($N$2,VLOOKUP(LEFT(IS$1,3),Helper_2!$J$16:$K$27,2,0),VALUE(RIGHT(Output!IS1,2))),'Vertical Water Use Form'!$C$34:$E$399,2,0)))</f>
        <v>null</v>
      </c>
      <c r="IT2" s="33" t="str">
        <f>IF(
VLOOKUP(VALUE(RIGHT(IT1,2)),'Traditional Water Use Form'!$Y$45:$AK$76,VLOOKUP(LEFT(Output!IT1,3),Helper_2!$J$16:$K$27,2,0)+1,0)&lt;&gt;"",
VLOOKUP(VALUE(RIGHT(IT1,2)),'Traditional Water Use Form'!$Y$45:$AK$76,VLOOKUP(LEFT(Output!IT1,3),Helper_2!$J$16:$K$27,2,0)+1,0),
IF(
VLOOKUP(DATE($N$2,VLOOKUP(LEFT(IT$1,3),Helper_2!$J$16:$K$27,2,0),VALUE(RIGHT(Output!IT1,2))),'Vertical Water Use Form'!$C$34:$E$399,2,0)="","null",
VLOOKUP(DATE($N$2,VLOOKUP(LEFT(IT$1,3),Helper_2!$J$16:$K$27,2,0),VALUE(RIGHT(Output!IT1,2))),'Vertical Water Use Form'!$C$34:$E$399,2,0)))</f>
        <v>null</v>
      </c>
      <c r="IU2" s="33" t="str">
        <f>IF(
VLOOKUP(VALUE(RIGHT(IU1,2)),'Traditional Water Use Form'!$Y$45:$AK$76,VLOOKUP(LEFT(Output!IU1,3),Helper_2!$J$16:$K$27,2,0)+1,0)&lt;&gt;"",
VLOOKUP(VALUE(RIGHT(IU1,2)),'Traditional Water Use Form'!$Y$45:$AK$76,VLOOKUP(LEFT(Output!IU1,3),Helper_2!$J$16:$K$27,2,0)+1,0),
IF(
VLOOKUP(DATE($N$2,VLOOKUP(LEFT(IU$1,3),Helper_2!$J$16:$K$27,2,0),VALUE(RIGHT(Output!IU1,2))),'Vertical Water Use Form'!$C$34:$E$399,2,0)="","null",
VLOOKUP(DATE($N$2,VLOOKUP(LEFT(IU$1,3),Helper_2!$J$16:$K$27,2,0),VALUE(RIGHT(Output!IU1,2))),'Vertical Water Use Form'!$C$34:$E$399,2,0)))</f>
        <v>null</v>
      </c>
      <c r="IV2" s="33" t="str">
        <f>IF(
VLOOKUP(VALUE(RIGHT(IV1,2)),'Traditional Water Use Form'!$Y$45:$AK$76,VLOOKUP(LEFT(Output!IV1,3),Helper_2!$J$16:$K$27,2,0)+1,0)&lt;&gt;"",
VLOOKUP(VALUE(RIGHT(IV1,2)),'Traditional Water Use Form'!$Y$45:$AK$76,VLOOKUP(LEFT(Output!IV1,3),Helper_2!$J$16:$K$27,2,0)+1,0),
IF(
VLOOKUP(DATE($N$2,VLOOKUP(LEFT(IV$1,3),Helper_2!$J$16:$K$27,2,0),VALUE(RIGHT(Output!IV1,2))),'Vertical Water Use Form'!$C$34:$E$399,2,0)="","null",
VLOOKUP(DATE($N$2,VLOOKUP(LEFT(IV$1,3),Helper_2!$J$16:$K$27,2,0),VALUE(RIGHT(Output!IV1,2))),'Vertical Water Use Form'!$C$34:$E$399,2,0)))</f>
        <v>null</v>
      </c>
      <c r="IW2" s="33" t="str">
        <f>IF(
VLOOKUP(VALUE(RIGHT(IW1,2)),'Traditional Water Use Form'!$Y$45:$AK$76,VLOOKUP(LEFT(Output!IW1,3),Helper_2!$J$16:$K$27,2,0)+1,0)&lt;&gt;"",
VLOOKUP(VALUE(RIGHT(IW1,2)),'Traditional Water Use Form'!$Y$45:$AK$76,VLOOKUP(LEFT(Output!IW1,3),Helper_2!$J$16:$K$27,2,0)+1,0),
IF(
VLOOKUP(DATE($N$2,VLOOKUP(LEFT(IW$1,3),Helper_2!$J$16:$K$27,2,0),VALUE(RIGHT(Output!IW1,2))),'Vertical Water Use Form'!$C$34:$E$399,2,0)="","null",
VLOOKUP(DATE($N$2,VLOOKUP(LEFT(IW$1,3),Helper_2!$J$16:$K$27,2,0),VALUE(RIGHT(Output!IW1,2))),'Vertical Water Use Form'!$C$34:$E$399,2,0)))</f>
        <v>null</v>
      </c>
      <c r="IX2" s="33" t="str">
        <f>IF(
VLOOKUP(VALUE(RIGHT(IX1,2)),'Traditional Water Use Form'!$Y$45:$AK$76,VLOOKUP(LEFT(Output!IX1,3),Helper_2!$J$16:$K$27,2,0)+1,0)&lt;&gt;"",
VLOOKUP(VALUE(RIGHT(IX1,2)),'Traditional Water Use Form'!$Y$45:$AK$76,VLOOKUP(LEFT(Output!IX1,3),Helper_2!$J$16:$K$27,2,0)+1,0),
IF(
VLOOKUP(DATE($N$2,VLOOKUP(LEFT(IX$1,3),Helper_2!$J$16:$K$27,2,0),VALUE(RIGHT(Output!IX1,2))),'Vertical Water Use Form'!$C$34:$E$399,2,0)="","null",
VLOOKUP(DATE($N$2,VLOOKUP(LEFT(IX$1,3),Helper_2!$J$16:$K$27,2,0),VALUE(RIGHT(Output!IX1,2))),'Vertical Water Use Form'!$C$34:$E$399,2,0)))</f>
        <v>null</v>
      </c>
      <c r="IY2" s="33" t="str">
        <f>IF(
VLOOKUP(VALUE(RIGHT(IY1,2)),'Traditional Water Use Form'!$Y$45:$AK$76,VLOOKUP(LEFT(Output!IY1,3),Helper_2!$J$16:$K$27,2,0)+1,0)&lt;&gt;"",
VLOOKUP(VALUE(RIGHT(IY1,2)),'Traditional Water Use Form'!$Y$45:$AK$76,VLOOKUP(LEFT(Output!IY1,3),Helper_2!$J$16:$K$27,2,0)+1,0),
IF(
VLOOKUP(DATE($N$2,VLOOKUP(LEFT(IY$1,3),Helper_2!$J$16:$K$27,2,0),VALUE(RIGHT(Output!IY1,2))),'Vertical Water Use Form'!$C$34:$E$399,2,0)="","null",
VLOOKUP(DATE($N$2,VLOOKUP(LEFT(IY$1,3),Helper_2!$J$16:$K$27,2,0),VALUE(RIGHT(Output!IY1,2))),'Vertical Water Use Form'!$C$34:$E$399,2,0)))</f>
        <v>null</v>
      </c>
      <c r="IZ2" s="33" t="str">
        <f>IF(
VLOOKUP(VALUE(RIGHT(IZ1,2)),'Traditional Water Use Form'!$Y$45:$AK$76,VLOOKUP(LEFT(Output!IZ1,3),Helper_2!$J$16:$K$27,2,0)+1,0)&lt;&gt;"",
VLOOKUP(VALUE(RIGHT(IZ1,2)),'Traditional Water Use Form'!$Y$45:$AK$76,VLOOKUP(LEFT(Output!IZ1,3),Helper_2!$J$16:$K$27,2,0)+1,0),
IF(
VLOOKUP(DATE($N$2,VLOOKUP(LEFT(IZ$1,3),Helper_2!$J$16:$K$27,2,0),VALUE(RIGHT(Output!IZ1,2))),'Vertical Water Use Form'!$C$34:$E$399,2,0)="","null",
VLOOKUP(DATE($N$2,VLOOKUP(LEFT(IZ$1,3),Helper_2!$J$16:$K$27,2,0),VALUE(RIGHT(Output!IZ1,2))),'Vertical Water Use Form'!$C$34:$E$399,2,0)))</f>
        <v>null</v>
      </c>
      <c r="JA2" s="33" t="str">
        <f>IF(
VLOOKUP(VALUE(RIGHT(JA1,2)),'Traditional Water Use Form'!$Y$45:$AK$76,VLOOKUP(LEFT(Output!JA1,3),Helper_2!$J$16:$K$27,2,0)+1,0)&lt;&gt;"",
VLOOKUP(VALUE(RIGHT(JA1,2)),'Traditional Water Use Form'!$Y$45:$AK$76,VLOOKUP(LEFT(Output!JA1,3),Helper_2!$J$16:$K$27,2,0)+1,0),
IF(
VLOOKUP(DATE($N$2,VLOOKUP(LEFT(JA$1,3),Helper_2!$J$16:$K$27,2,0),VALUE(RIGHT(Output!JA1,2))),'Vertical Water Use Form'!$C$34:$E$399,2,0)="","null",
VLOOKUP(DATE($N$2,VLOOKUP(LEFT(JA$1,3),Helper_2!$J$16:$K$27,2,0),VALUE(RIGHT(Output!JA1,2))),'Vertical Water Use Form'!$C$34:$E$399,2,0)))</f>
        <v>null</v>
      </c>
      <c r="JB2" s="33" t="str">
        <f>IF(
VLOOKUP(VALUE(RIGHT(JB1,2)),'Traditional Water Use Form'!$Y$45:$AK$76,VLOOKUP(LEFT(Output!JB1,3),Helper_2!$J$16:$K$27,2,0)+1,0)&lt;&gt;"",
VLOOKUP(VALUE(RIGHT(JB1,2)),'Traditional Water Use Form'!$Y$45:$AK$76,VLOOKUP(LEFT(Output!JB1,3),Helper_2!$J$16:$K$27,2,0)+1,0),
IF(
VLOOKUP(DATE($N$2,VLOOKUP(LEFT(JB$1,3),Helper_2!$J$16:$K$27,2,0),VALUE(RIGHT(Output!JB1,2))),'Vertical Water Use Form'!$C$34:$E$399,2,0)="","null",
VLOOKUP(DATE($N$2,VLOOKUP(LEFT(JB$1,3),Helper_2!$J$16:$K$27,2,0),VALUE(RIGHT(Output!JB1,2))),'Vertical Water Use Form'!$C$34:$E$399,2,0)))</f>
        <v>null</v>
      </c>
      <c r="JC2" s="33" t="str">
        <f>IF(
VLOOKUP(VALUE(RIGHT(JC1,2)),'Traditional Water Use Form'!$Y$45:$AK$76,VLOOKUP(LEFT(Output!JC1,3),Helper_2!$J$16:$K$27,2,0)+1,0)&lt;&gt;"",
VLOOKUP(VALUE(RIGHT(JC1,2)),'Traditional Water Use Form'!$Y$45:$AK$76,VLOOKUP(LEFT(Output!JC1,3),Helper_2!$J$16:$K$27,2,0)+1,0),
IF(
VLOOKUP(DATE($N$2,VLOOKUP(LEFT(JC$1,3),Helper_2!$J$16:$K$27,2,0),VALUE(RIGHT(Output!JC1,2))),'Vertical Water Use Form'!$C$34:$E$399,2,0)="","null",
VLOOKUP(DATE($N$2,VLOOKUP(LEFT(JC$1,3),Helper_2!$J$16:$K$27,2,0),VALUE(RIGHT(Output!JC1,2))),'Vertical Water Use Form'!$C$34:$E$399,2,0)))</f>
        <v>null</v>
      </c>
      <c r="JD2" s="33" t="str">
        <f>IF(
VLOOKUP(VALUE(RIGHT(JD1,2)),'Traditional Water Use Form'!$Y$45:$AK$76,VLOOKUP(LEFT(Output!JD1,3),Helper_2!$J$16:$K$27,2,0)+1,0)&lt;&gt;"",
VLOOKUP(VALUE(RIGHT(JD1,2)),'Traditional Water Use Form'!$Y$45:$AK$76,VLOOKUP(LEFT(Output!JD1,3),Helper_2!$J$16:$K$27,2,0)+1,0),
IF(
VLOOKUP(DATE($N$2,VLOOKUP(LEFT(JD$1,3),Helper_2!$J$16:$K$27,2,0),VALUE(RIGHT(Output!JD1,2))),'Vertical Water Use Form'!$C$34:$E$399,2,0)="","null",
VLOOKUP(DATE($N$2,VLOOKUP(LEFT(JD$1,3),Helper_2!$J$16:$K$27,2,0),VALUE(RIGHT(Output!JD1,2))),'Vertical Water Use Form'!$C$34:$E$399,2,0)))</f>
        <v>null</v>
      </c>
      <c r="JE2" s="33" t="str">
        <f>IF(
VLOOKUP(VALUE(RIGHT(JE1,2)),'Traditional Water Use Form'!$Y$45:$AK$76,VLOOKUP(LEFT(Output!JE1,3),Helper_2!$J$16:$K$27,2,0)+1,0)&lt;&gt;"",
VLOOKUP(VALUE(RIGHT(JE1,2)),'Traditional Water Use Form'!$Y$45:$AK$76,VLOOKUP(LEFT(Output!JE1,3),Helper_2!$J$16:$K$27,2,0)+1,0),
IF(
VLOOKUP(DATE($N$2,VLOOKUP(LEFT(JE$1,3),Helper_2!$J$16:$K$27,2,0),VALUE(RIGHT(Output!JE1,2))),'Vertical Water Use Form'!$C$34:$E$399,2,0)="","null",
VLOOKUP(DATE($N$2,VLOOKUP(LEFT(JE$1,3),Helper_2!$J$16:$K$27,2,0),VALUE(RIGHT(Output!JE1,2))),'Vertical Water Use Form'!$C$34:$E$399,2,0)))</f>
        <v>null</v>
      </c>
      <c r="JF2" s="33" t="str">
        <f>IF(
VLOOKUP(VALUE(RIGHT(JF1,2)),'Traditional Water Use Form'!$Y$45:$AK$76,VLOOKUP(LEFT(Output!JF1,3),Helper_2!$J$16:$K$27,2,0)+1,0)&lt;&gt;"",
VLOOKUP(VALUE(RIGHT(JF1,2)),'Traditional Water Use Form'!$Y$45:$AK$76,VLOOKUP(LEFT(Output!JF1,3),Helper_2!$J$16:$K$27,2,0)+1,0),
IF(
VLOOKUP(DATE($N$2,VLOOKUP(LEFT(JF$1,3),Helper_2!$J$16:$K$27,2,0),VALUE(RIGHT(Output!JF1,2))),'Vertical Water Use Form'!$C$34:$E$399,2,0)="","null",
VLOOKUP(DATE($N$2,VLOOKUP(LEFT(JF$1,3),Helper_2!$J$16:$K$27,2,0),VALUE(RIGHT(Output!JF1,2))),'Vertical Water Use Form'!$C$34:$E$399,2,0)))</f>
        <v>null</v>
      </c>
      <c r="JG2" s="33" t="str">
        <f>IF(
VLOOKUP(VALUE(RIGHT(JG1,2)),'Traditional Water Use Form'!$Y$45:$AK$76,VLOOKUP(LEFT(Output!JG1,3),Helper_2!$J$16:$K$27,2,0)+1,0)&lt;&gt;"",
VLOOKUP(VALUE(RIGHT(JG1,2)),'Traditional Water Use Form'!$Y$45:$AK$76,VLOOKUP(LEFT(Output!JG1,3),Helper_2!$J$16:$K$27,2,0)+1,0),
IF(
VLOOKUP(DATE($N$2,VLOOKUP(LEFT(JG$1,3),Helper_2!$J$16:$K$27,2,0),VALUE(RIGHT(Output!JG1,2))),'Vertical Water Use Form'!$C$34:$E$399,2,0)="","null",
VLOOKUP(DATE($N$2,VLOOKUP(LEFT(JG$1,3),Helper_2!$J$16:$K$27,2,0),VALUE(RIGHT(Output!JG1,2))),'Vertical Water Use Form'!$C$34:$E$399,2,0)))</f>
        <v>null</v>
      </c>
      <c r="JH2" s="33" t="str">
        <f>IF(
VLOOKUP(VALUE(RIGHT(JH1,2)),'Traditional Water Use Form'!$Y$45:$AK$76,VLOOKUP(LEFT(Output!JH1,3),Helper_2!$J$16:$K$27,2,0)+1,0)&lt;&gt;"",
VLOOKUP(VALUE(RIGHT(JH1,2)),'Traditional Water Use Form'!$Y$45:$AK$76,VLOOKUP(LEFT(Output!JH1,3),Helper_2!$J$16:$K$27,2,0)+1,0),
IF(
VLOOKUP(DATE($N$2,VLOOKUP(LEFT(JH$1,3),Helper_2!$J$16:$K$27,2,0),VALUE(RIGHT(Output!JH1,2))),'Vertical Water Use Form'!$C$34:$E$399,2,0)="","null",
VLOOKUP(DATE($N$2,VLOOKUP(LEFT(JH$1,3),Helper_2!$J$16:$K$27,2,0),VALUE(RIGHT(Output!JH1,2))),'Vertical Water Use Form'!$C$34:$E$399,2,0)))</f>
        <v>null</v>
      </c>
      <c r="JI2" s="33" t="str">
        <f>IF(
VLOOKUP(VALUE(RIGHT(JI1,2)),'Traditional Water Use Form'!$Y$45:$AK$76,VLOOKUP(LEFT(Output!JI1,3),Helper_2!$J$16:$K$27,2,0)+1,0)&lt;&gt;"",
VLOOKUP(VALUE(RIGHT(JI1,2)),'Traditional Water Use Form'!$Y$45:$AK$76,VLOOKUP(LEFT(Output!JI1,3),Helper_2!$J$16:$K$27,2,0)+1,0),
IF(
VLOOKUP(DATE($N$2,VLOOKUP(LEFT(JI$1,3),Helper_2!$J$16:$K$27,2,0),VALUE(RIGHT(Output!JI1,2))),'Vertical Water Use Form'!$C$34:$E$399,2,0)="","null",
VLOOKUP(DATE($N$2,VLOOKUP(LEFT(JI$1,3),Helper_2!$J$16:$K$27,2,0),VALUE(RIGHT(Output!JI1,2))),'Vertical Water Use Form'!$C$34:$E$399,2,0)))</f>
        <v>null</v>
      </c>
      <c r="JJ2" s="33" t="str">
        <f>IF(
VLOOKUP(VALUE(RIGHT(JJ1,2)),'Traditional Water Use Form'!$Y$45:$AK$76,VLOOKUP(LEFT(Output!JJ1,3),Helper_2!$J$16:$K$27,2,0)+1,0)&lt;&gt;"",
VLOOKUP(VALUE(RIGHT(JJ1,2)),'Traditional Water Use Form'!$Y$45:$AK$76,VLOOKUP(LEFT(Output!JJ1,3),Helper_2!$J$16:$K$27,2,0)+1,0),
IF(
VLOOKUP(DATE($N$2,VLOOKUP(LEFT(JJ$1,3),Helper_2!$J$16:$K$27,2,0),VALUE(RIGHT(Output!JJ1,2))),'Vertical Water Use Form'!$C$34:$E$399,2,0)="","null",
VLOOKUP(DATE($N$2,VLOOKUP(LEFT(JJ$1,3),Helper_2!$J$16:$K$27,2,0),VALUE(RIGHT(Output!JJ1,2))),'Vertical Water Use Form'!$C$34:$E$399,2,0)))</f>
        <v>null</v>
      </c>
      <c r="JK2" s="33" t="str">
        <f>IF(
VLOOKUP(VALUE(RIGHT(JK1,2)),'Traditional Water Use Form'!$Y$45:$AK$76,VLOOKUP(LEFT(Output!JK1,3),Helper_2!$J$16:$K$27,2,0)+1,0)&lt;&gt;"",
VLOOKUP(VALUE(RIGHT(JK1,2)),'Traditional Water Use Form'!$Y$45:$AK$76,VLOOKUP(LEFT(Output!JK1,3),Helper_2!$J$16:$K$27,2,0)+1,0),
IF(
VLOOKUP(DATE($N$2,VLOOKUP(LEFT(JK$1,3),Helper_2!$J$16:$K$27,2,0),VALUE(RIGHT(Output!JK1,2))),'Vertical Water Use Form'!$C$34:$E$399,2,0)="","null",
VLOOKUP(DATE($N$2,VLOOKUP(LEFT(JK$1,3),Helper_2!$J$16:$K$27,2,0),VALUE(RIGHT(Output!JK1,2))),'Vertical Water Use Form'!$C$34:$E$399,2,0)))</f>
        <v>null</v>
      </c>
      <c r="JL2" s="33" t="str">
        <f>IF(
VLOOKUP(VALUE(RIGHT(JL1,2)),'Traditional Water Use Form'!$Y$45:$AK$76,VLOOKUP(LEFT(Output!JL1,3),Helper_2!$J$16:$K$27,2,0)+1,0)&lt;&gt;"",
VLOOKUP(VALUE(RIGHT(JL1,2)),'Traditional Water Use Form'!$Y$45:$AK$76,VLOOKUP(LEFT(Output!JL1,3),Helper_2!$J$16:$K$27,2,0)+1,0),
IF(
VLOOKUP(DATE($N$2,VLOOKUP(LEFT(JL$1,3),Helper_2!$J$16:$K$27,2,0),VALUE(RIGHT(Output!JL1,2))),'Vertical Water Use Form'!$C$34:$E$399,2,0)="","null",
VLOOKUP(DATE($N$2,VLOOKUP(LEFT(JL$1,3),Helper_2!$J$16:$K$27,2,0),VALUE(RIGHT(Output!JL1,2))),'Vertical Water Use Form'!$C$34:$E$399,2,0)))</f>
        <v>null</v>
      </c>
      <c r="JM2" s="33" t="str">
        <f>IF(
VLOOKUP(VALUE(RIGHT(JM1,2)),'Traditional Water Use Form'!$Y$45:$AK$76,VLOOKUP(LEFT(Output!JM1,3),Helper_2!$J$16:$K$27,2,0)+1,0)&lt;&gt;"",
VLOOKUP(VALUE(RIGHT(JM1,2)),'Traditional Water Use Form'!$Y$45:$AK$76,VLOOKUP(LEFT(Output!JM1,3),Helper_2!$J$16:$K$27,2,0)+1,0),
IF(
VLOOKUP(DATE($N$2,VLOOKUP(LEFT(JM$1,3),Helper_2!$J$16:$K$27,2,0),VALUE(RIGHT(Output!JM1,2))),'Vertical Water Use Form'!$C$34:$E$399,2,0)="","null",
VLOOKUP(DATE($N$2,VLOOKUP(LEFT(JM$1,3),Helper_2!$J$16:$K$27,2,0),VALUE(RIGHT(Output!JM1,2))),'Vertical Water Use Form'!$C$34:$E$399,2,0)))</f>
        <v>null</v>
      </c>
      <c r="JN2" s="33" t="str">
        <f>IF(
VLOOKUP(VALUE(RIGHT(JN1,2)),'Traditional Water Use Form'!$Y$45:$AK$76,VLOOKUP(LEFT(Output!JN1,3),Helper_2!$J$16:$K$27,2,0)+1,0)&lt;&gt;"",
VLOOKUP(VALUE(RIGHT(JN1,2)),'Traditional Water Use Form'!$Y$45:$AK$76,VLOOKUP(LEFT(Output!JN1,3),Helper_2!$J$16:$K$27,2,0)+1,0),
IF(
VLOOKUP(DATE($N$2,VLOOKUP(LEFT(JN$1,3),Helper_2!$J$16:$K$27,2,0),VALUE(RIGHT(Output!JN1,2))),'Vertical Water Use Form'!$C$34:$E$399,2,0)="","null",
VLOOKUP(DATE($N$2,VLOOKUP(LEFT(JN$1,3),Helper_2!$J$16:$K$27,2,0),VALUE(RIGHT(Output!JN1,2))),'Vertical Water Use Form'!$C$34:$E$399,2,0)))</f>
        <v>null</v>
      </c>
      <c r="JO2" s="33" t="str">
        <f>IF(
VLOOKUP(VALUE(RIGHT(JO1,2)),'Traditional Water Use Form'!$Y$45:$AK$76,VLOOKUP(LEFT(Output!JO1,3),Helper_2!$J$16:$K$27,2,0)+1,0)&lt;&gt;"",
VLOOKUP(VALUE(RIGHT(JO1,2)),'Traditional Water Use Form'!$Y$45:$AK$76,VLOOKUP(LEFT(Output!JO1,3),Helper_2!$J$16:$K$27,2,0)+1,0),
IF(
VLOOKUP(DATE($N$2,VLOOKUP(LEFT(JO$1,3),Helper_2!$J$16:$K$27,2,0),VALUE(RIGHT(Output!JO1,2))),'Vertical Water Use Form'!$C$34:$E$399,2,0)="","null",
VLOOKUP(DATE($N$2,VLOOKUP(LEFT(JO$1,3),Helper_2!$J$16:$K$27,2,0),VALUE(RIGHT(Output!JO1,2))),'Vertical Water Use Form'!$C$34:$E$399,2,0)))</f>
        <v>null</v>
      </c>
      <c r="JP2" s="33" t="str">
        <f>IF(
VLOOKUP(VALUE(RIGHT(JP1,2)),'Traditional Water Use Form'!$Y$45:$AK$76,VLOOKUP(LEFT(Output!JP1,3),Helper_2!$J$16:$K$27,2,0)+1,0)&lt;&gt;"",
VLOOKUP(VALUE(RIGHT(JP1,2)),'Traditional Water Use Form'!$Y$45:$AK$76,VLOOKUP(LEFT(Output!JP1,3),Helper_2!$J$16:$K$27,2,0)+1,0),
IF(
VLOOKUP(DATE($N$2,VLOOKUP(LEFT(JP$1,3),Helper_2!$J$16:$K$27,2,0),VALUE(RIGHT(Output!JP1,2))),'Vertical Water Use Form'!$C$34:$E$399,2,0)="","null",
VLOOKUP(DATE($N$2,VLOOKUP(LEFT(JP$1,3),Helper_2!$J$16:$K$27,2,0),VALUE(RIGHT(Output!JP1,2))),'Vertical Water Use Form'!$C$34:$E$399,2,0)))</f>
        <v>null</v>
      </c>
      <c r="JQ2" s="33" t="str">
        <f>IF(
VLOOKUP(VALUE(RIGHT(JQ1,2)),'Traditional Water Use Form'!$Y$45:$AK$76,VLOOKUP(LEFT(Output!JQ1,3),Helper_2!$J$16:$K$27,2,0)+1,0)&lt;&gt;"",
VLOOKUP(VALUE(RIGHT(JQ1,2)),'Traditional Water Use Form'!$Y$45:$AK$76,VLOOKUP(LEFT(Output!JQ1,3),Helper_2!$J$16:$K$27,2,0)+1,0),
IF(
VLOOKUP(DATE($N$2,VLOOKUP(LEFT(JQ$1,3),Helper_2!$J$16:$K$27,2,0),VALUE(RIGHT(Output!JQ1,2))),'Vertical Water Use Form'!$C$34:$E$399,2,0)="","null",
VLOOKUP(DATE($N$2,VLOOKUP(LEFT(JQ$1,3),Helper_2!$J$16:$K$27,2,0),VALUE(RIGHT(Output!JQ1,2))),'Vertical Water Use Form'!$C$34:$E$399,2,0)))</f>
        <v>null</v>
      </c>
      <c r="JR2" s="33" t="str">
        <f>IF(
VLOOKUP(VALUE(RIGHT(JR1,2)),'Traditional Water Use Form'!$Y$45:$AK$76,VLOOKUP(LEFT(Output!JR1,3),Helper_2!$J$16:$K$27,2,0)+1,0)&lt;&gt;"",
VLOOKUP(VALUE(RIGHT(JR1,2)),'Traditional Water Use Form'!$Y$45:$AK$76,VLOOKUP(LEFT(Output!JR1,3),Helper_2!$J$16:$K$27,2,0)+1,0),
IF(
VLOOKUP(DATE($N$2,VLOOKUP(LEFT(JR$1,3),Helper_2!$J$16:$K$27,2,0),VALUE(RIGHT(Output!JR1,2))),'Vertical Water Use Form'!$C$34:$E$399,2,0)="","null",
VLOOKUP(DATE($N$2,VLOOKUP(LEFT(JR$1,3),Helper_2!$J$16:$K$27,2,0),VALUE(RIGHT(Output!JR1,2))),'Vertical Water Use Form'!$C$34:$E$399,2,0)))</f>
        <v>null</v>
      </c>
      <c r="JS2" s="33" t="str">
        <f>IF(
VLOOKUP(VALUE(RIGHT(JS1,2)),'Traditional Water Use Form'!$Y$45:$AK$76,VLOOKUP(LEFT(Output!JS1,3),Helper_2!$J$16:$K$27,2,0)+1,0)&lt;&gt;"",
VLOOKUP(VALUE(RIGHT(JS1,2)),'Traditional Water Use Form'!$Y$45:$AK$76,VLOOKUP(LEFT(Output!JS1,3),Helper_2!$J$16:$K$27,2,0)+1,0),
IF(
VLOOKUP(DATE($N$2,VLOOKUP(LEFT(JS$1,3),Helper_2!$J$16:$K$27,2,0),VALUE(RIGHT(Output!JS1,2))),'Vertical Water Use Form'!$C$34:$E$399,2,0)="","null",
VLOOKUP(DATE($N$2,VLOOKUP(LEFT(JS$1,3),Helper_2!$J$16:$K$27,2,0),VALUE(RIGHT(Output!JS1,2))),'Vertical Water Use Form'!$C$34:$E$399,2,0)))</f>
        <v>null</v>
      </c>
      <c r="JT2" s="33" t="str">
        <f>IF(
VLOOKUP(VALUE(RIGHT(JT1,2)),'Traditional Water Use Form'!$Y$45:$AK$76,VLOOKUP(LEFT(Output!JT1,3),Helper_2!$J$16:$K$27,2,0)+1,0)&lt;&gt;"",
VLOOKUP(VALUE(RIGHT(JT1,2)),'Traditional Water Use Form'!$Y$45:$AK$76,VLOOKUP(LEFT(Output!JT1,3),Helper_2!$J$16:$K$27,2,0)+1,0),
IF(
VLOOKUP(DATE($N$2,VLOOKUP(LEFT(JT$1,3),Helper_2!$J$16:$K$27,2,0),VALUE(RIGHT(Output!JT1,2))),'Vertical Water Use Form'!$C$34:$E$399,2,0)="","null",
VLOOKUP(DATE($N$2,VLOOKUP(LEFT(JT$1,3),Helper_2!$J$16:$K$27,2,0),VALUE(RIGHT(Output!JT1,2))),'Vertical Water Use Form'!$C$34:$E$399,2,0)))</f>
        <v>null</v>
      </c>
      <c r="JU2" s="33" t="str">
        <f>IF(
VLOOKUP(VALUE(RIGHT(JU1,2)),'Traditional Water Use Form'!$Y$45:$AK$76,VLOOKUP(LEFT(Output!JU1,3),Helper_2!$J$16:$K$27,2,0)+1,0)&lt;&gt;"",
VLOOKUP(VALUE(RIGHT(JU1,2)),'Traditional Water Use Form'!$Y$45:$AK$76,VLOOKUP(LEFT(Output!JU1,3),Helper_2!$J$16:$K$27,2,0)+1,0),
IF(
VLOOKUP(DATE($N$2,VLOOKUP(LEFT(JU$1,3),Helper_2!$J$16:$K$27,2,0),VALUE(RIGHT(Output!JU1,2))),'Vertical Water Use Form'!$C$34:$E$399,2,0)="","null",
VLOOKUP(DATE($N$2,VLOOKUP(LEFT(JU$1,3),Helper_2!$J$16:$K$27,2,0),VALUE(RIGHT(Output!JU1,2))),'Vertical Water Use Form'!$C$34:$E$399,2,0)))</f>
        <v>null</v>
      </c>
      <c r="JV2" s="33" t="str">
        <f>IF(
VLOOKUP(VALUE(RIGHT(JV1,2)),'Traditional Water Use Form'!$Y$45:$AK$76,VLOOKUP(LEFT(Output!JV1,3),Helper_2!$J$16:$K$27,2,0)+1,0)&lt;&gt;"",
VLOOKUP(VALUE(RIGHT(JV1,2)),'Traditional Water Use Form'!$Y$45:$AK$76,VLOOKUP(LEFT(Output!JV1,3),Helper_2!$J$16:$K$27,2,0)+1,0),
IF(
VLOOKUP(DATE($N$2,VLOOKUP(LEFT(JV$1,3),Helper_2!$J$16:$K$27,2,0),VALUE(RIGHT(Output!JV1,2))),'Vertical Water Use Form'!$C$34:$E$399,2,0)="","null",
VLOOKUP(DATE($N$2,VLOOKUP(LEFT(JV$1,3),Helper_2!$J$16:$K$27,2,0),VALUE(RIGHT(Output!JV1,2))),'Vertical Water Use Form'!$C$34:$E$399,2,0)))</f>
        <v>null</v>
      </c>
      <c r="JW2" s="33" t="str">
        <f>IF(
VLOOKUP(VALUE(RIGHT(JW1,2)),'Traditional Water Use Form'!$Y$45:$AK$76,VLOOKUP(LEFT(Output!JW1,3),Helper_2!$J$16:$K$27,2,0)+1,0)&lt;&gt;"",
VLOOKUP(VALUE(RIGHT(JW1,2)),'Traditional Water Use Form'!$Y$45:$AK$76,VLOOKUP(LEFT(Output!JW1,3),Helper_2!$J$16:$K$27,2,0)+1,0),
IF(
VLOOKUP(DATE($N$2,VLOOKUP(LEFT(JW$1,3),Helper_2!$J$16:$K$27,2,0),VALUE(RIGHT(Output!JW1,2))),'Vertical Water Use Form'!$C$34:$E$399,2,0)="","null",
VLOOKUP(DATE($N$2,VLOOKUP(LEFT(JW$1,3),Helper_2!$J$16:$K$27,2,0),VALUE(RIGHT(Output!JW1,2))),'Vertical Water Use Form'!$C$34:$E$399,2,0)))</f>
        <v>null</v>
      </c>
      <c r="JX2" s="33" t="str">
        <f>IF(
VLOOKUP(VALUE(RIGHT(JX1,2)),'Traditional Water Use Form'!$Y$45:$AK$76,VLOOKUP(LEFT(Output!JX1,3),Helper_2!$J$16:$K$27,2,0)+1,0)&lt;&gt;"",
VLOOKUP(VALUE(RIGHT(JX1,2)),'Traditional Water Use Form'!$Y$45:$AK$76,VLOOKUP(LEFT(Output!JX1,3),Helper_2!$J$16:$K$27,2,0)+1,0),
IF(
VLOOKUP(DATE($N$2,VLOOKUP(LEFT(JX$1,3),Helper_2!$J$16:$K$27,2,0),VALUE(RIGHT(Output!JX1,2))),'Vertical Water Use Form'!$C$34:$E$399,2,0)="","null",
VLOOKUP(DATE($N$2,VLOOKUP(LEFT(JX$1,3),Helper_2!$J$16:$K$27,2,0),VALUE(RIGHT(Output!JX1,2))),'Vertical Water Use Form'!$C$34:$E$399,2,0)))</f>
        <v>null</v>
      </c>
      <c r="JY2" s="33" t="str">
        <f>IF(
VLOOKUP(VALUE(RIGHT(JY1,2)),'Traditional Water Use Form'!$Y$45:$AK$76,VLOOKUP(LEFT(Output!JY1,3),Helper_2!$J$16:$K$27,2,0)+1,0)&lt;&gt;"",
VLOOKUP(VALUE(RIGHT(JY1,2)),'Traditional Water Use Form'!$Y$45:$AK$76,VLOOKUP(LEFT(Output!JY1,3),Helper_2!$J$16:$K$27,2,0)+1,0),
IF(
VLOOKUP(DATE($N$2,VLOOKUP(LEFT(JY$1,3),Helper_2!$J$16:$K$27,2,0),VALUE(RIGHT(Output!JY1,2))),'Vertical Water Use Form'!$C$34:$E$399,2,0)="","null",
VLOOKUP(DATE($N$2,VLOOKUP(LEFT(JY$1,3),Helper_2!$J$16:$K$27,2,0),VALUE(RIGHT(Output!JY1,2))),'Vertical Water Use Form'!$C$34:$E$399,2,0)))</f>
        <v>null</v>
      </c>
      <c r="JZ2" s="33" t="str">
        <f>IF(
VLOOKUP(VALUE(RIGHT(JZ1,2)),'Traditional Water Use Form'!$Y$45:$AK$76,VLOOKUP(LEFT(Output!JZ1,3),Helper_2!$J$16:$K$27,2,0)+1,0)&lt;&gt;"",
VLOOKUP(VALUE(RIGHT(JZ1,2)),'Traditional Water Use Form'!$Y$45:$AK$76,VLOOKUP(LEFT(Output!JZ1,3),Helper_2!$J$16:$K$27,2,0)+1,0),
IF(
VLOOKUP(DATE($N$2,VLOOKUP(LEFT(JZ$1,3),Helper_2!$J$16:$K$27,2,0),VALUE(RIGHT(Output!JZ1,2))),'Vertical Water Use Form'!$C$34:$E$399,2,0)="","null",
VLOOKUP(DATE($N$2,VLOOKUP(LEFT(JZ$1,3),Helper_2!$J$16:$K$27,2,0),VALUE(RIGHT(Output!JZ1,2))),'Vertical Water Use Form'!$C$34:$E$399,2,0)))</f>
        <v>null</v>
      </c>
      <c r="KA2" s="33" t="str">
        <f>IF(
VLOOKUP(VALUE(RIGHT(KA1,2)),'Traditional Water Use Form'!$Y$45:$AK$76,VLOOKUP(LEFT(Output!KA1,3),Helper_2!$J$16:$K$27,2,0)+1,0)&lt;&gt;"",
VLOOKUP(VALUE(RIGHT(KA1,2)),'Traditional Water Use Form'!$Y$45:$AK$76,VLOOKUP(LEFT(Output!KA1,3),Helper_2!$J$16:$K$27,2,0)+1,0),
IF(
VLOOKUP(DATE($N$2,VLOOKUP(LEFT(KA$1,3),Helper_2!$J$16:$K$27,2,0),VALUE(RIGHT(Output!KA1,2))),'Vertical Water Use Form'!$C$34:$E$399,2,0)="","null",
VLOOKUP(DATE($N$2,VLOOKUP(LEFT(KA$1,3),Helper_2!$J$16:$K$27,2,0),VALUE(RIGHT(Output!KA1,2))),'Vertical Water Use Form'!$C$34:$E$399,2,0)))</f>
        <v>null</v>
      </c>
      <c r="KB2" s="33" t="str">
        <f>IF(
VLOOKUP(VALUE(RIGHT(KB1,2)),'Traditional Water Use Form'!$Y$45:$AK$76,VLOOKUP(LEFT(Output!KB1,3),Helper_2!$J$16:$K$27,2,0)+1,0)&lt;&gt;"",
VLOOKUP(VALUE(RIGHT(KB1,2)),'Traditional Water Use Form'!$Y$45:$AK$76,VLOOKUP(LEFT(Output!KB1,3),Helper_2!$J$16:$K$27,2,0)+1,0),
IF(
VLOOKUP(DATE($N$2,VLOOKUP(LEFT(KB$1,3),Helper_2!$J$16:$K$27,2,0),VALUE(RIGHT(Output!KB1,2))),'Vertical Water Use Form'!$C$34:$E$399,2,0)="","null",
VLOOKUP(DATE($N$2,VLOOKUP(LEFT(KB$1,3),Helper_2!$J$16:$K$27,2,0),VALUE(RIGHT(Output!KB1,2))),'Vertical Water Use Form'!$C$34:$E$399,2,0)))</f>
        <v>null</v>
      </c>
      <c r="KC2" s="33" t="str">
        <f>IF(
VLOOKUP(VALUE(RIGHT(KC1,2)),'Traditional Water Use Form'!$Y$45:$AK$76,VLOOKUP(LEFT(Output!KC1,3),Helper_2!$J$16:$K$27,2,0)+1,0)&lt;&gt;"",
VLOOKUP(VALUE(RIGHT(KC1,2)),'Traditional Water Use Form'!$Y$45:$AK$76,VLOOKUP(LEFT(Output!KC1,3),Helper_2!$J$16:$K$27,2,0)+1,0),
IF(
VLOOKUP(DATE($N$2,VLOOKUP(LEFT(KC$1,3),Helper_2!$J$16:$K$27,2,0),VALUE(RIGHT(Output!KC1,2))),'Vertical Water Use Form'!$C$34:$E$399,2,0)="","null",
VLOOKUP(DATE($N$2,VLOOKUP(LEFT(KC$1,3),Helper_2!$J$16:$K$27,2,0),VALUE(RIGHT(Output!KC1,2))),'Vertical Water Use Form'!$C$34:$E$399,2,0)))</f>
        <v>null</v>
      </c>
      <c r="KD2" s="33" t="str">
        <f>IF(
VLOOKUP(VALUE(RIGHT(KD1,2)),'Traditional Water Use Form'!$Y$45:$AK$76,VLOOKUP(LEFT(Output!KD1,3),Helper_2!$J$16:$K$27,2,0)+1,0)&lt;&gt;"",
VLOOKUP(VALUE(RIGHT(KD1,2)),'Traditional Water Use Form'!$Y$45:$AK$76,VLOOKUP(LEFT(Output!KD1,3),Helper_2!$J$16:$K$27,2,0)+1,0),
IF(
VLOOKUP(DATE($N$2,VLOOKUP(LEFT(KD$1,3),Helper_2!$J$16:$K$27,2,0),VALUE(RIGHT(Output!KD1,2))),'Vertical Water Use Form'!$C$34:$E$399,2,0)="","null",
VLOOKUP(DATE($N$2,VLOOKUP(LEFT(KD$1,3),Helper_2!$J$16:$K$27,2,0),VALUE(RIGHT(Output!KD1,2))),'Vertical Water Use Form'!$C$34:$E$399,2,0)))</f>
        <v>null</v>
      </c>
      <c r="KE2" s="33" t="str">
        <f>IF(
VLOOKUP(VALUE(RIGHT(KE1,2)),'Traditional Water Use Form'!$Y$45:$AK$76,VLOOKUP(LEFT(Output!KE1,3),Helper_2!$J$16:$K$27,2,0)+1,0)&lt;&gt;"",
VLOOKUP(VALUE(RIGHT(KE1,2)),'Traditional Water Use Form'!$Y$45:$AK$76,VLOOKUP(LEFT(Output!KE1,3),Helper_2!$J$16:$K$27,2,0)+1,0),
IF(
VLOOKUP(DATE($N$2,VLOOKUP(LEFT(KE$1,3),Helper_2!$J$16:$K$27,2,0),VALUE(RIGHT(Output!KE1,2))),'Vertical Water Use Form'!$C$34:$E$399,2,0)="","null",
VLOOKUP(DATE($N$2,VLOOKUP(LEFT(KE$1,3),Helper_2!$J$16:$K$27,2,0),VALUE(RIGHT(Output!KE1,2))),'Vertical Water Use Form'!$C$34:$E$399,2,0)))</f>
        <v>null</v>
      </c>
      <c r="KF2" s="33" t="str">
        <f>IF(
VLOOKUP(VALUE(RIGHT(KF1,2)),'Traditional Water Use Form'!$Y$45:$AK$76,VLOOKUP(LEFT(Output!KF1,3),Helper_2!$J$16:$K$27,2,0)+1,0)&lt;&gt;"",
VLOOKUP(VALUE(RIGHT(KF1,2)),'Traditional Water Use Form'!$Y$45:$AK$76,VLOOKUP(LEFT(Output!KF1,3),Helper_2!$J$16:$K$27,2,0)+1,0),
IF(
VLOOKUP(DATE($N$2,VLOOKUP(LEFT(KF$1,3),Helper_2!$J$16:$K$27,2,0),VALUE(RIGHT(Output!KF1,2))),'Vertical Water Use Form'!$C$34:$E$399,2,0)="","null",
VLOOKUP(DATE($N$2,VLOOKUP(LEFT(KF$1,3),Helper_2!$J$16:$K$27,2,0),VALUE(RIGHT(Output!KF1,2))),'Vertical Water Use Form'!$C$34:$E$399,2,0)))</f>
        <v>null</v>
      </c>
      <c r="KG2" s="33" t="str">
        <f>IF(
VLOOKUP(VALUE(RIGHT(KG1,2)),'Traditional Water Use Form'!$Y$45:$AK$76,VLOOKUP(LEFT(Output!KG1,3),Helper_2!$J$16:$K$27,2,0)+1,0)&lt;&gt;"",
VLOOKUP(VALUE(RIGHT(KG1,2)),'Traditional Water Use Form'!$Y$45:$AK$76,VLOOKUP(LEFT(Output!KG1,3),Helper_2!$J$16:$K$27,2,0)+1,0),
IF(
VLOOKUP(DATE($N$2,VLOOKUP(LEFT(KG$1,3),Helper_2!$J$16:$K$27,2,0),VALUE(RIGHT(Output!KG1,2))),'Vertical Water Use Form'!$C$34:$E$399,2,0)="","null",
VLOOKUP(DATE($N$2,VLOOKUP(LEFT(KG$1,3),Helper_2!$J$16:$K$27,2,0),VALUE(RIGHT(Output!KG1,2))),'Vertical Water Use Form'!$C$34:$E$399,2,0)))</f>
        <v>null</v>
      </c>
      <c r="KH2" s="33" t="str">
        <f>IF(
VLOOKUP(VALUE(RIGHT(KH1,2)),'Traditional Water Use Form'!$Y$45:$AK$76,VLOOKUP(LEFT(Output!KH1,3),Helper_2!$J$16:$K$27,2,0)+1,0)&lt;&gt;"",
VLOOKUP(VALUE(RIGHT(KH1,2)),'Traditional Water Use Form'!$Y$45:$AK$76,VLOOKUP(LEFT(Output!KH1,3),Helper_2!$J$16:$K$27,2,0)+1,0),
IF(
VLOOKUP(DATE($N$2,VLOOKUP(LEFT(KH$1,3),Helper_2!$J$16:$K$27,2,0),VALUE(RIGHT(Output!KH1,2))),'Vertical Water Use Form'!$C$34:$E$399,2,0)="","null",
VLOOKUP(DATE($N$2,VLOOKUP(LEFT(KH$1,3),Helper_2!$J$16:$K$27,2,0),VALUE(RIGHT(Output!KH1,2))),'Vertical Water Use Form'!$C$34:$E$399,2,0)))</f>
        <v>null</v>
      </c>
      <c r="KI2" s="33" t="str">
        <f>IF(
VLOOKUP(VALUE(RIGHT(KI1,2)),'Traditional Water Use Form'!$Y$45:$AK$76,VLOOKUP(LEFT(Output!KI1,3),Helper_2!$J$16:$K$27,2,0)+1,0)&lt;&gt;"",
VLOOKUP(VALUE(RIGHT(KI1,2)),'Traditional Water Use Form'!$Y$45:$AK$76,VLOOKUP(LEFT(Output!KI1,3),Helper_2!$J$16:$K$27,2,0)+1,0),
IF(
VLOOKUP(DATE($N$2,VLOOKUP(LEFT(KI$1,3),Helper_2!$J$16:$K$27,2,0),VALUE(RIGHT(Output!KI1,2))),'Vertical Water Use Form'!$C$34:$E$399,2,0)="","null",
VLOOKUP(DATE($N$2,VLOOKUP(LEFT(KI$1,3),Helper_2!$J$16:$K$27,2,0),VALUE(RIGHT(Output!KI1,2))),'Vertical Water Use Form'!$C$34:$E$399,2,0)))</f>
        <v>null</v>
      </c>
      <c r="KJ2" s="33" t="str">
        <f>IF(
VLOOKUP(VALUE(RIGHT(KJ1,2)),'Traditional Water Use Form'!$Y$45:$AK$76,VLOOKUP(LEFT(Output!KJ1,3),Helper_2!$J$16:$K$27,2,0)+1,0)&lt;&gt;"",
VLOOKUP(VALUE(RIGHT(KJ1,2)),'Traditional Water Use Form'!$Y$45:$AK$76,VLOOKUP(LEFT(Output!KJ1,3),Helper_2!$J$16:$K$27,2,0)+1,0),
IF(
VLOOKUP(DATE($N$2,VLOOKUP(LEFT(KJ$1,3),Helper_2!$J$16:$K$27,2,0),VALUE(RIGHT(Output!KJ1,2))),'Vertical Water Use Form'!$C$34:$E$399,2,0)="","null",
VLOOKUP(DATE($N$2,VLOOKUP(LEFT(KJ$1,3),Helper_2!$J$16:$K$27,2,0),VALUE(RIGHT(Output!KJ1,2))),'Vertical Water Use Form'!$C$34:$E$399,2,0)))</f>
        <v>null</v>
      </c>
      <c r="KK2" s="33" t="str">
        <f>IF(
VLOOKUP(VALUE(RIGHT(KK1,2)),'Traditional Water Use Form'!$Y$45:$AK$76,VLOOKUP(LEFT(Output!KK1,3),Helper_2!$J$16:$K$27,2,0)+1,0)&lt;&gt;"",
VLOOKUP(VALUE(RIGHT(KK1,2)),'Traditional Water Use Form'!$Y$45:$AK$76,VLOOKUP(LEFT(Output!KK1,3),Helper_2!$J$16:$K$27,2,0)+1,0),
IF(
VLOOKUP(DATE($N$2,VLOOKUP(LEFT(KK$1,3),Helper_2!$J$16:$K$27,2,0),VALUE(RIGHT(Output!KK1,2))),'Vertical Water Use Form'!$C$34:$E$399,2,0)="","null",
VLOOKUP(DATE($N$2,VLOOKUP(LEFT(KK$1,3),Helper_2!$J$16:$K$27,2,0),VALUE(RIGHT(Output!KK1,2))),'Vertical Water Use Form'!$C$34:$E$399,2,0)))</f>
        <v>null</v>
      </c>
      <c r="KL2" s="33" t="str">
        <f>IF(
VLOOKUP(VALUE(RIGHT(KL1,2)),'Traditional Water Use Form'!$Y$45:$AK$76,VLOOKUP(LEFT(Output!KL1,3),Helper_2!$J$16:$K$27,2,0)+1,0)&lt;&gt;"",
VLOOKUP(VALUE(RIGHT(KL1,2)),'Traditional Water Use Form'!$Y$45:$AK$76,VLOOKUP(LEFT(Output!KL1,3),Helper_2!$J$16:$K$27,2,0)+1,0),
IF(
VLOOKUP(DATE($N$2,VLOOKUP(LEFT(KL$1,3),Helper_2!$J$16:$K$27,2,0),VALUE(RIGHT(Output!KL1,2))),'Vertical Water Use Form'!$C$34:$E$399,2,0)="","null",
VLOOKUP(DATE($N$2,VLOOKUP(LEFT(KL$1,3),Helper_2!$J$16:$K$27,2,0),VALUE(RIGHT(Output!KL1,2))),'Vertical Water Use Form'!$C$34:$E$399,2,0)))</f>
        <v>null</v>
      </c>
      <c r="KM2" s="33" t="str">
        <f>IF(
VLOOKUP(VALUE(RIGHT(KM1,2)),'Traditional Water Use Form'!$Y$45:$AK$76,VLOOKUP(LEFT(Output!KM1,3),Helper_2!$J$16:$K$27,2,0)+1,0)&lt;&gt;"",
VLOOKUP(VALUE(RIGHT(KM1,2)),'Traditional Water Use Form'!$Y$45:$AK$76,VLOOKUP(LEFT(Output!KM1,3),Helper_2!$J$16:$K$27,2,0)+1,0),
IF(
VLOOKUP(DATE($N$2,VLOOKUP(LEFT(KM$1,3),Helper_2!$J$16:$K$27,2,0),VALUE(RIGHT(Output!KM1,2))),'Vertical Water Use Form'!$C$34:$E$399,2,0)="","null",
VLOOKUP(DATE($N$2,VLOOKUP(LEFT(KM$1,3),Helper_2!$J$16:$K$27,2,0),VALUE(RIGHT(Output!KM1,2))),'Vertical Water Use Form'!$C$34:$E$399,2,0)))</f>
        <v>null</v>
      </c>
      <c r="KN2" s="33" t="str">
        <f>IF(
VLOOKUP(VALUE(RIGHT(KN1,2)),'Traditional Water Use Form'!$Y$45:$AK$76,VLOOKUP(LEFT(Output!KN1,3),Helper_2!$J$16:$K$27,2,0)+1,0)&lt;&gt;"",
VLOOKUP(VALUE(RIGHT(KN1,2)),'Traditional Water Use Form'!$Y$45:$AK$76,VLOOKUP(LEFT(Output!KN1,3),Helper_2!$J$16:$K$27,2,0)+1,0),
IF(
VLOOKUP(DATE($N$2,VLOOKUP(LEFT(KN$1,3),Helper_2!$J$16:$K$27,2,0),VALUE(RIGHT(Output!KN1,2))),'Vertical Water Use Form'!$C$34:$E$399,2,0)="","null",
VLOOKUP(DATE($N$2,VLOOKUP(LEFT(KN$1,3),Helper_2!$J$16:$K$27,2,0),VALUE(RIGHT(Output!KN1,2))),'Vertical Water Use Form'!$C$34:$E$399,2,0)))</f>
        <v>null</v>
      </c>
      <c r="KO2" s="33" t="str">
        <f>IF(
VLOOKUP(VALUE(RIGHT(KO1,2)),'Traditional Water Use Form'!$Y$45:$AK$76,VLOOKUP(LEFT(Output!KO1,3),Helper_2!$J$16:$K$27,2,0)+1,0)&lt;&gt;"",
VLOOKUP(VALUE(RIGHT(KO1,2)),'Traditional Water Use Form'!$Y$45:$AK$76,VLOOKUP(LEFT(Output!KO1,3),Helper_2!$J$16:$K$27,2,0)+1,0),
IF(
VLOOKUP(DATE($N$2,VLOOKUP(LEFT(KO$1,3),Helper_2!$J$16:$K$27,2,0),VALUE(RIGHT(Output!KO1,2))),'Vertical Water Use Form'!$C$34:$E$399,2,0)="","null",
VLOOKUP(DATE($N$2,VLOOKUP(LEFT(KO$1,3),Helper_2!$J$16:$K$27,2,0),VALUE(RIGHT(Output!KO1,2))),'Vertical Water Use Form'!$C$34:$E$399,2,0)))</f>
        <v>null</v>
      </c>
      <c r="KP2" s="33" t="str">
        <f>IF(
VLOOKUP(VALUE(RIGHT(KP1,2)),'Traditional Water Use Form'!$Y$45:$AK$76,VLOOKUP(LEFT(Output!KP1,3),Helper_2!$J$16:$K$27,2,0)+1,0)&lt;&gt;"",
VLOOKUP(VALUE(RIGHT(KP1,2)),'Traditional Water Use Form'!$Y$45:$AK$76,VLOOKUP(LEFT(Output!KP1,3),Helper_2!$J$16:$K$27,2,0)+1,0),
IF(
VLOOKUP(DATE($N$2,VLOOKUP(LEFT(KP$1,3),Helper_2!$J$16:$K$27,2,0),VALUE(RIGHT(Output!KP1,2))),'Vertical Water Use Form'!$C$34:$E$399,2,0)="","null",
VLOOKUP(DATE($N$2,VLOOKUP(LEFT(KP$1,3),Helper_2!$J$16:$K$27,2,0),VALUE(RIGHT(Output!KP1,2))),'Vertical Water Use Form'!$C$34:$E$399,2,0)))</f>
        <v>null</v>
      </c>
      <c r="KQ2" s="33" t="str">
        <f>IF(
VLOOKUP(VALUE(RIGHT(KQ1,2)),'Traditional Water Use Form'!$Y$45:$AK$76,VLOOKUP(LEFT(Output!KQ1,3),Helper_2!$J$16:$K$27,2,0)+1,0)&lt;&gt;"",
VLOOKUP(VALUE(RIGHT(KQ1,2)),'Traditional Water Use Form'!$Y$45:$AK$76,VLOOKUP(LEFT(Output!KQ1,3),Helper_2!$J$16:$K$27,2,0)+1,0),
IF(
VLOOKUP(DATE($N$2,VLOOKUP(LEFT(KQ$1,3),Helper_2!$J$16:$K$27,2,0),VALUE(RIGHT(Output!KQ1,2))),'Vertical Water Use Form'!$C$34:$E$399,2,0)="","null",
VLOOKUP(DATE($N$2,VLOOKUP(LEFT(KQ$1,3),Helper_2!$J$16:$K$27,2,0),VALUE(RIGHT(Output!KQ1,2))),'Vertical Water Use Form'!$C$34:$E$399,2,0)))</f>
        <v>null</v>
      </c>
      <c r="KR2" s="33" t="str">
        <f>IF(
VLOOKUP(VALUE(RIGHT(KR1,2)),'Traditional Water Use Form'!$Y$45:$AK$76,VLOOKUP(LEFT(Output!KR1,3),Helper_2!$J$16:$K$27,2,0)+1,0)&lt;&gt;"",
VLOOKUP(VALUE(RIGHT(KR1,2)),'Traditional Water Use Form'!$Y$45:$AK$76,VLOOKUP(LEFT(Output!KR1,3),Helper_2!$J$16:$K$27,2,0)+1,0),
IF(
VLOOKUP(DATE($N$2,VLOOKUP(LEFT(KR$1,3),Helper_2!$J$16:$K$27,2,0),VALUE(RIGHT(Output!KR1,2))),'Vertical Water Use Form'!$C$34:$E$399,2,0)="","null",
VLOOKUP(DATE($N$2,VLOOKUP(LEFT(KR$1,3),Helper_2!$J$16:$K$27,2,0),VALUE(RIGHT(Output!KR1,2))),'Vertical Water Use Form'!$C$34:$E$399,2,0)))</f>
        <v>null</v>
      </c>
      <c r="KS2" s="33" t="str">
        <f>IF(
VLOOKUP(VALUE(RIGHT(KS1,2)),'Traditional Water Use Form'!$Y$45:$AK$76,VLOOKUP(LEFT(Output!KS1,3),Helper_2!$J$16:$K$27,2,0)+1,0)&lt;&gt;"",
VLOOKUP(VALUE(RIGHT(KS1,2)),'Traditional Water Use Form'!$Y$45:$AK$76,VLOOKUP(LEFT(Output!KS1,3),Helper_2!$J$16:$K$27,2,0)+1,0),
IF(
VLOOKUP(DATE($N$2,VLOOKUP(LEFT(KS$1,3),Helper_2!$J$16:$K$27,2,0),VALUE(RIGHT(Output!KS1,2))),'Vertical Water Use Form'!$C$34:$E$399,2,0)="","null",
VLOOKUP(DATE($N$2,VLOOKUP(LEFT(KS$1,3),Helper_2!$J$16:$K$27,2,0),VALUE(RIGHT(Output!KS1,2))),'Vertical Water Use Form'!$C$34:$E$399,2,0)))</f>
        <v>null</v>
      </c>
      <c r="KT2" s="33" t="str">
        <f>IF(
VLOOKUP(VALUE(RIGHT(KT1,2)),'Traditional Water Use Form'!$Y$45:$AK$76,VLOOKUP(LEFT(Output!KT1,3),Helper_2!$J$16:$K$27,2,0)+1,0)&lt;&gt;"",
VLOOKUP(VALUE(RIGHT(KT1,2)),'Traditional Water Use Form'!$Y$45:$AK$76,VLOOKUP(LEFT(Output!KT1,3),Helper_2!$J$16:$K$27,2,0)+1,0),
IF(
VLOOKUP(DATE($N$2,VLOOKUP(LEFT(KT$1,3),Helper_2!$J$16:$K$27,2,0),VALUE(RIGHT(Output!KT1,2))),'Vertical Water Use Form'!$C$34:$E$399,2,0)="","null",
VLOOKUP(DATE($N$2,VLOOKUP(LEFT(KT$1,3),Helper_2!$J$16:$K$27,2,0),VALUE(RIGHT(Output!KT1,2))),'Vertical Water Use Form'!$C$34:$E$399,2,0)))</f>
        <v>null</v>
      </c>
      <c r="KU2" s="33" t="str">
        <f>IF(
VLOOKUP(VALUE(RIGHT(KU1,2)),'Traditional Water Use Form'!$Y$45:$AK$76,VLOOKUP(LEFT(Output!KU1,3),Helper_2!$J$16:$K$27,2,0)+1,0)&lt;&gt;"",
VLOOKUP(VALUE(RIGHT(KU1,2)),'Traditional Water Use Form'!$Y$45:$AK$76,VLOOKUP(LEFT(Output!KU1,3),Helper_2!$J$16:$K$27,2,0)+1,0),
IF(
VLOOKUP(DATE($N$2,VLOOKUP(LEFT(KU$1,3),Helper_2!$J$16:$K$27,2,0),VALUE(RIGHT(Output!KU1,2))),'Vertical Water Use Form'!$C$34:$E$399,2,0)="","null",
VLOOKUP(DATE($N$2,VLOOKUP(LEFT(KU$1,3),Helper_2!$J$16:$K$27,2,0),VALUE(RIGHT(Output!KU1,2))),'Vertical Water Use Form'!$C$34:$E$399,2,0)))</f>
        <v>null</v>
      </c>
      <c r="KV2" s="33" t="str">
        <f>IF(
VLOOKUP(VALUE(RIGHT(KV1,2)),'Traditional Water Use Form'!$Y$45:$AK$76,VLOOKUP(LEFT(Output!KV1,3),Helper_2!$J$16:$K$27,2,0)+1,0)&lt;&gt;"",
VLOOKUP(VALUE(RIGHT(KV1,2)),'Traditional Water Use Form'!$Y$45:$AK$76,VLOOKUP(LEFT(Output!KV1,3),Helper_2!$J$16:$K$27,2,0)+1,0),
IF(
VLOOKUP(DATE($N$2,VLOOKUP(LEFT(KV$1,3),Helper_2!$J$16:$K$27,2,0),VALUE(RIGHT(Output!KV1,2))),'Vertical Water Use Form'!$C$34:$E$399,2,0)="","null",
VLOOKUP(DATE($N$2,VLOOKUP(LEFT(KV$1,3),Helper_2!$J$16:$K$27,2,0),VALUE(RIGHT(Output!KV1,2))),'Vertical Water Use Form'!$C$34:$E$399,2,0)))</f>
        <v>null</v>
      </c>
      <c r="KW2" s="33" t="str">
        <f>IF(
VLOOKUP(VALUE(RIGHT(KW1,2)),'Traditional Water Use Form'!$Y$45:$AK$76,VLOOKUP(LEFT(Output!KW1,3),Helper_2!$J$16:$K$27,2,0)+1,0)&lt;&gt;"",
VLOOKUP(VALUE(RIGHT(KW1,2)),'Traditional Water Use Form'!$Y$45:$AK$76,VLOOKUP(LEFT(Output!KW1,3),Helper_2!$J$16:$K$27,2,0)+1,0),
IF(
VLOOKUP(DATE($N$2,VLOOKUP(LEFT(KW$1,3),Helper_2!$J$16:$K$27,2,0),VALUE(RIGHT(Output!KW1,2))),'Vertical Water Use Form'!$C$34:$E$399,2,0)="","null",
VLOOKUP(DATE($N$2,VLOOKUP(LEFT(KW$1,3),Helper_2!$J$16:$K$27,2,0),VALUE(RIGHT(Output!KW1,2))),'Vertical Water Use Form'!$C$34:$E$399,2,0)))</f>
        <v>null</v>
      </c>
      <c r="KX2" s="33" t="str">
        <f>IF(
VLOOKUP(VALUE(RIGHT(KX1,2)),'Traditional Water Use Form'!$Y$45:$AK$76,VLOOKUP(LEFT(Output!KX1,3),Helper_2!$J$16:$K$27,2,0)+1,0)&lt;&gt;"",
VLOOKUP(VALUE(RIGHT(KX1,2)),'Traditional Water Use Form'!$Y$45:$AK$76,VLOOKUP(LEFT(Output!KX1,3),Helper_2!$J$16:$K$27,2,0)+1,0),
IF(
VLOOKUP(DATE($N$2,VLOOKUP(LEFT(KX$1,3),Helper_2!$J$16:$K$27,2,0),VALUE(RIGHT(Output!KX1,2))),'Vertical Water Use Form'!$C$34:$E$399,2,0)="","null",
VLOOKUP(DATE($N$2,VLOOKUP(LEFT(KX$1,3),Helper_2!$J$16:$K$27,2,0),VALUE(RIGHT(Output!KX1,2))),'Vertical Water Use Form'!$C$34:$E$399,2,0)))</f>
        <v>null</v>
      </c>
      <c r="KY2" s="33" t="str">
        <f>IF(
VLOOKUP(VALUE(RIGHT(KY1,2)),'Traditional Water Use Form'!$Y$45:$AK$76,VLOOKUP(LEFT(Output!KY1,3),Helper_2!$J$16:$K$27,2,0)+1,0)&lt;&gt;"",
VLOOKUP(VALUE(RIGHT(KY1,2)),'Traditional Water Use Form'!$Y$45:$AK$76,VLOOKUP(LEFT(Output!KY1,3),Helper_2!$J$16:$K$27,2,0)+1,0),
IF(
VLOOKUP(DATE($N$2,VLOOKUP(LEFT(KY$1,3),Helper_2!$J$16:$K$27,2,0),VALUE(RIGHT(Output!KY1,2))),'Vertical Water Use Form'!$C$34:$E$399,2,0)="","null",
VLOOKUP(DATE($N$2,VLOOKUP(LEFT(KY$1,3),Helper_2!$J$16:$K$27,2,0),VALUE(RIGHT(Output!KY1,2))),'Vertical Water Use Form'!$C$34:$E$399,2,0)))</f>
        <v>null</v>
      </c>
      <c r="KZ2" s="33" t="str">
        <f>IF(
VLOOKUP(VALUE(RIGHT(KZ1,2)),'Traditional Water Use Form'!$Y$45:$AK$76,VLOOKUP(LEFT(Output!KZ1,3),Helper_2!$J$16:$K$27,2,0)+1,0)&lt;&gt;"",
VLOOKUP(VALUE(RIGHT(KZ1,2)),'Traditional Water Use Form'!$Y$45:$AK$76,VLOOKUP(LEFT(Output!KZ1,3),Helper_2!$J$16:$K$27,2,0)+1,0),
IF(
VLOOKUP(DATE($N$2,VLOOKUP(LEFT(KZ$1,3),Helper_2!$J$16:$K$27,2,0),VALUE(RIGHT(Output!KZ1,2))),'Vertical Water Use Form'!$C$34:$E$399,2,0)="","null",
VLOOKUP(DATE($N$2,VLOOKUP(LEFT(KZ$1,3),Helper_2!$J$16:$K$27,2,0),VALUE(RIGHT(Output!KZ1,2))),'Vertical Water Use Form'!$C$34:$E$399,2,0)))</f>
        <v>null</v>
      </c>
      <c r="LA2" s="33" t="str">
        <f>IF(
VLOOKUP(VALUE(RIGHT(LA1,2)),'Traditional Water Use Form'!$Y$45:$AK$76,VLOOKUP(LEFT(Output!LA1,3),Helper_2!$J$16:$K$27,2,0)+1,0)&lt;&gt;"",
VLOOKUP(VALUE(RIGHT(LA1,2)),'Traditional Water Use Form'!$Y$45:$AK$76,VLOOKUP(LEFT(Output!LA1,3),Helper_2!$J$16:$K$27,2,0)+1,0),
IF(
VLOOKUP(DATE($N$2,VLOOKUP(LEFT(LA$1,3),Helper_2!$J$16:$K$27,2,0),VALUE(RIGHT(Output!LA1,2))),'Vertical Water Use Form'!$C$34:$E$399,2,0)="","null",
VLOOKUP(DATE($N$2,VLOOKUP(LEFT(LA$1,3),Helper_2!$J$16:$K$27,2,0),VALUE(RIGHT(Output!LA1,2))),'Vertical Water Use Form'!$C$34:$E$399,2,0)))</f>
        <v>null</v>
      </c>
      <c r="LB2" s="33" t="str">
        <f>IF(
VLOOKUP(VALUE(RIGHT(LB1,2)),'Traditional Water Use Form'!$Y$45:$AK$76,VLOOKUP(LEFT(Output!LB1,3),Helper_2!$J$16:$K$27,2,0)+1,0)&lt;&gt;"",
VLOOKUP(VALUE(RIGHT(LB1,2)),'Traditional Water Use Form'!$Y$45:$AK$76,VLOOKUP(LEFT(Output!LB1,3),Helper_2!$J$16:$K$27,2,0)+1,0),
IF(
VLOOKUP(DATE($N$2,VLOOKUP(LEFT(LB$1,3),Helper_2!$J$16:$K$27,2,0),VALUE(RIGHT(Output!LB1,2))),'Vertical Water Use Form'!$C$34:$E$399,2,0)="","null",
VLOOKUP(DATE($N$2,VLOOKUP(LEFT(LB$1,3),Helper_2!$J$16:$K$27,2,0),VALUE(RIGHT(Output!LB1,2))),'Vertical Water Use Form'!$C$34:$E$399,2,0)))</f>
        <v>null</v>
      </c>
      <c r="LC2" s="33" t="str">
        <f>IF(
VLOOKUP(VALUE(RIGHT(LC1,2)),'Traditional Water Use Form'!$Y$45:$AK$76,VLOOKUP(LEFT(Output!LC1,3),Helper_2!$J$16:$K$27,2,0)+1,0)&lt;&gt;"",
VLOOKUP(VALUE(RIGHT(LC1,2)),'Traditional Water Use Form'!$Y$45:$AK$76,VLOOKUP(LEFT(Output!LC1,3),Helper_2!$J$16:$K$27,2,0)+1,0),
IF(
VLOOKUP(DATE($N$2,VLOOKUP(LEFT(LC$1,3),Helper_2!$J$16:$K$27,2,0),VALUE(RIGHT(Output!LC1,2))),'Vertical Water Use Form'!$C$34:$E$399,2,0)="","null",
VLOOKUP(DATE($N$2,VLOOKUP(LEFT(LC$1,3),Helper_2!$J$16:$K$27,2,0),VALUE(RIGHT(Output!LC1,2))),'Vertical Water Use Form'!$C$34:$E$399,2,0)))</f>
        <v>null</v>
      </c>
      <c r="LD2" s="33" t="str">
        <f>IF(
VLOOKUP(VALUE(RIGHT(LD1,2)),'Traditional Water Use Form'!$Y$45:$AK$76,VLOOKUP(LEFT(Output!LD1,3),Helper_2!$J$16:$K$27,2,0)+1,0)&lt;&gt;"",
VLOOKUP(VALUE(RIGHT(LD1,2)),'Traditional Water Use Form'!$Y$45:$AK$76,VLOOKUP(LEFT(Output!LD1,3),Helper_2!$J$16:$K$27,2,0)+1,0),
IF(
VLOOKUP(DATE($N$2,VLOOKUP(LEFT(LD$1,3),Helper_2!$J$16:$K$27,2,0),VALUE(RIGHT(Output!LD1,2))),'Vertical Water Use Form'!$C$34:$E$399,2,0)="","null",
VLOOKUP(DATE($N$2,VLOOKUP(LEFT(LD$1,3),Helper_2!$J$16:$K$27,2,0),VALUE(RIGHT(Output!LD1,2))),'Vertical Water Use Form'!$C$34:$E$399,2,0)))</f>
        <v>null</v>
      </c>
      <c r="LE2" s="33" t="str">
        <f>IF(
VLOOKUP(VALUE(RIGHT(LE1,2)),'Traditional Water Use Form'!$Y$45:$AK$76,VLOOKUP(LEFT(Output!LE1,3),Helper_2!$J$16:$K$27,2,0)+1,0)&lt;&gt;"",
VLOOKUP(VALUE(RIGHT(LE1,2)),'Traditional Water Use Form'!$Y$45:$AK$76,VLOOKUP(LEFT(Output!LE1,3),Helper_2!$J$16:$K$27,2,0)+1,0),
IF(
VLOOKUP(DATE($N$2,VLOOKUP(LEFT(LE$1,3),Helper_2!$J$16:$K$27,2,0),VALUE(RIGHT(Output!LE1,2))),'Vertical Water Use Form'!$C$34:$E$399,2,0)="","null",
VLOOKUP(DATE($N$2,VLOOKUP(LEFT(LE$1,3),Helper_2!$J$16:$K$27,2,0),VALUE(RIGHT(Output!LE1,2))),'Vertical Water Use Form'!$C$34:$E$399,2,0)))</f>
        <v>null</v>
      </c>
      <c r="LF2" s="33" t="str">
        <f>IF(
VLOOKUP(VALUE(RIGHT(LF1,2)),'Traditional Water Use Form'!$Y$45:$AK$76,VLOOKUP(LEFT(Output!LF1,3),Helper_2!$J$16:$K$27,2,0)+1,0)&lt;&gt;"",
VLOOKUP(VALUE(RIGHT(LF1,2)),'Traditional Water Use Form'!$Y$45:$AK$76,VLOOKUP(LEFT(Output!LF1,3),Helper_2!$J$16:$K$27,2,0)+1,0),
IF(
VLOOKUP(DATE($N$2,VLOOKUP(LEFT(LF$1,3),Helper_2!$J$16:$K$27,2,0),VALUE(RIGHT(Output!LF1,2))),'Vertical Water Use Form'!$C$34:$E$399,2,0)="","null",
VLOOKUP(DATE($N$2,VLOOKUP(LEFT(LF$1,3),Helper_2!$J$16:$K$27,2,0),VALUE(RIGHT(Output!LF1,2))),'Vertical Water Use Form'!$C$34:$E$399,2,0)))</f>
        <v>null</v>
      </c>
      <c r="LG2" s="33" t="str">
        <f>IF(
VLOOKUP(VALUE(RIGHT(LG1,2)),'Traditional Water Use Form'!$Y$45:$AK$76,VLOOKUP(LEFT(Output!LG1,3),Helper_2!$J$16:$K$27,2,0)+1,0)&lt;&gt;"",
VLOOKUP(VALUE(RIGHT(LG1,2)),'Traditional Water Use Form'!$Y$45:$AK$76,VLOOKUP(LEFT(Output!LG1,3),Helper_2!$J$16:$K$27,2,0)+1,0),
IF(
VLOOKUP(DATE($N$2,VLOOKUP(LEFT(LG$1,3),Helper_2!$J$16:$K$27,2,0),VALUE(RIGHT(Output!LG1,2))),'Vertical Water Use Form'!$C$34:$E$399,2,0)="","null",
VLOOKUP(DATE($N$2,VLOOKUP(LEFT(LG$1,3),Helper_2!$J$16:$K$27,2,0),VALUE(RIGHT(Output!LG1,2))),'Vertical Water Use Form'!$C$34:$E$399,2,0)))</f>
        <v>null</v>
      </c>
      <c r="LH2" s="33" t="str">
        <f>IF(
VLOOKUP(VALUE(RIGHT(LH1,2)),'Traditional Water Use Form'!$Y$45:$AK$76,VLOOKUP(LEFT(Output!LH1,3),Helper_2!$J$16:$K$27,2,0)+1,0)&lt;&gt;"",
VLOOKUP(VALUE(RIGHT(LH1,2)),'Traditional Water Use Form'!$Y$45:$AK$76,VLOOKUP(LEFT(Output!LH1,3),Helper_2!$J$16:$K$27,2,0)+1,0),
IF(
VLOOKUP(DATE($N$2,VLOOKUP(LEFT(LH$1,3),Helper_2!$J$16:$K$27,2,0),VALUE(RIGHT(Output!LH1,2))),'Vertical Water Use Form'!$C$34:$E$399,2,0)="","null",
VLOOKUP(DATE($N$2,VLOOKUP(LEFT(LH$1,3),Helper_2!$J$16:$K$27,2,0),VALUE(RIGHT(Output!LH1,2))),'Vertical Water Use Form'!$C$34:$E$399,2,0)))</f>
        <v>null</v>
      </c>
      <c r="LI2" s="33" t="str">
        <f>IF(
VLOOKUP(VALUE(RIGHT(LI1,2)),'Traditional Water Use Form'!$Y$45:$AK$76,VLOOKUP(LEFT(Output!LI1,3),Helper_2!$J$16:$K$27,2,0)+1,0)&lt;&gt;"",
VLOOKUP(VALUE(RIGHT(LI1,2)),'Traditional Water Use Form'!$Y$45:$AK$76,VLOOKUP(LEFT(Output!LI1,3),Helper_2!$J$16:$K$27,2,0)+1,0),
IF(
VLOOKUP(DATE($N$2,VLOOKUP(LEFT(LI$1,3),Helper_2!$J$16:$K$27,2,0),VALUE(RIGHT(Output!LI1,2))),'Vertical Water Use Form'!$C$34:$E$399,2,0)="","null",
VLOOKUP(DATE($N$2,VLOOKUP(LEFT(LI$1,3),Helper_2!$J$16:$K$27,2,0),VALUE(RIGHT(Output!LI1,2))),'Vertical Water Use Form'!$C$34:$E$399,2,0)))</f>
        <v>null</v>
      </c>
      <c r="LJ2" s="33" t="str">
        <f>IF(
VLOOKUP(VALUE(RIGHT(LJ1,2)),'Traditional Water Use Form'!$Y$45:$AK$76,VLOOKUP(LEFT(Output!LJ1,3),Helper_2!$J$16:$K$27,2,0)+1,0)&lt;&gt;"",
VLOOKUP(VALUE(RIGHT(LJ1,2)),'Traditional Water Use Form'!$Y$45:$AK$76,VLOOKUP(LEFT(Output!LJ1,3),Helper_2!$J$16:$K$27,2,0)+1,0),
IF(
VLOOKUP(DATE($N$2,VLOOKUP(LEFT(LJ$1,3),Helper_2!$J$16:$K$27,2,0),VALUE(RIGHT(Output!LJ1,2))),'Vertical Water Use Form'!$C$34:$E$399,2,0)="","null",
VLOOKUP(DATE($N$2,VLOOKUP(LEFT(LJ$1,3),Helper_2!$J$16:$K$27,2,0),VALUE(RIGHT(Output!LJ1,2))),'Vertical Water Use Form'!$C$34:$E$399,2,0)))</f>
        <v>null</v>
      </c>
      <c r="LK2" s="33" t="str">
        <f>IF(
VLOOKUP(VALUE(RIGHT(LK1,2)),'Traditional Water Use Form'!$Y$45:$AK$76,VLOOKUP(LEFT(Output!LK1,3),Helper_2!$J$16:$K$27,2,0)+1,0)&lt;&gt;"",
VLOOKUP(VALUE(RIGHT(LK1,2)),'Traditional Water Use Form'!$Y$45:$AK$76,VLOOKUP(LEFT(Output!LK1,3),Helper_2!$J$16:$K$27,2,0)+1,0),
IF(
VLOOKUP(DATE($N$2,VLOOKUP(LEFT(LK$1,3),Helper_2!$J$16:$K$27,2,0),VALUE(RIGHT(Output!LK1,2))),'Vertical Water Use Form'!$C$34:$E$399,2,0)="","null",
VLOOKUP(DATE($N$2,VLOOKUP(LEFT(LK$1,3),Helper_2!$J$16:$K$27,2,0),VALUE(RIGHT(Output!LK1,2))),'Vertical Water Use Form'!$C$34:$E$399,2,0)))</f>
        <v>null</v>
      </c>
      <c r="LL2" s="33" t="str">
        <f>IF(
VLOOKUP(VALUE(RIGHT(LL1,2)),'Traditional Water Use Form'!$Y$45:$AK$76,VLOOKUP(LEFT(Output!LL1,3),Helper_2!$J$16:$K$27,2,0)+1,0)&lt;&gt;"",
VLOOKUP(VALUE(RIGHT(LL1,2)),'Traditional Water Use Form'!$Y$45:$AK$76,VLOOKUP(LEFT(Output!LL1,3),Helper_2!$J$16:$K$27,2,0)+1,0),
IF(
VLOOKUP(DATE($N$2,VLOOKUP(LEFT(LL$1,3),Helper_2!$J$16:$K$27,2,0),VALUE(RIGHT(Output!LL1,2))),'Vertical Water Use Form'!$C$34:$E$399,2,0)="","null",
VLOOKUP(DATE($N$2,VLOOKUP(LEFT(LL$1,3),Helper_2!$J$16:$K$27,2,0),VALUE(RIGHT(Output!LL1,2))),'Vertical Water Use Form'!$C$34:$E$399,2,0)))</f>
        <v>null</v>
      </c>
      <c r="LM2" s="33" t="str">
        <f>IF(
VLOOKUP(VALUE(RIGHT(LM1,2)),'Traditional Water Use Form'!$Y$45:$AK$76,VLOOKUP(LEFT(Output!LM1,3),Helper_2!$J$16:$K$27,2,0)+1,0)&lt;&gt;"",
VLOOKUP(VALUE(RIGHT(LM1,2)),'Traditional Water Use Form'!$Y$45:$AK$76,VLOOKUP(LEFT(Output!LM1,3),Helper_2!$J$16:$K$27,2,0)+1,0),
IF(
VLOOKUP(DATE($N$2,VLOOKUP(LEFT(LM$1,3),Helper_2!$J$16:$K$27,2,0),VALUE(RIGHT(Output!LM1,2))),'Vertical Water Use Form'!$C$34:$E$399,2,0)="","null",
VLOOKUP(DATE($N$2,VLOOKUP(LEFT(LM$1,3),Helper_2!$J$16:$K$27,2,0),VALUE(RIGHT(Output!LM1,2))),'Vertical Water Use Form'!$C$34:$E$399,2,0)))</f>
        <v>null</v>
      </c>
      <c r="LN2" s="33" t="str">
        <f>IF(
VLOOKUP(VALUE(RIGHT(LN1,2)),'Traditional Water Use Form'!$Y$45:$AK$76,VLOOKUP(LEFT(Output!LN1,3),Helper_2!$J$16:$K$27,2,0)+1,0)&lt;&gt;"",
VLOOKUP(VALUE(RIGHT(LN1,2)),'Traditional Water Use Form'!$Y$45:$AK$76,VLOOKUP(LEFT(Output!LN1,3),Helper_2!$J$16:$K$27,2,0)+1,0),
IF(
VLOOKUP(DATE($N$2,VLOOKUP(LEFT(LN$1,3),Helper_2!$J$16:$K$27,2,0),VALUE(RIGHT(Output!LN1,2))),'Vertical Water Use Form'!$C$34:$E$399,2,0)="","null",
VLOOKUP(DATE($N$2,VLOOKUP(LEFT(LN$1,3),Helper_2!$J$16:$K$27,2,0),VALUE(RIGHT(Output!LN1,2))),'Vertical Water Use Form'!$C$34:$E$399,2,0)))</f>
        <v>null</v>
      </c>
      <c r="LO2" s="33" t="str">
        <f>IF(
VLOOKUP(VALUE(RIGHT(LO1,2)),'Traditional Water Use Form'!$Y$45:$AK$76,VLOOKUP(LEFT(Output!LO1,3),Helper_2!$J$16:$K$27,2,0)+1,0)&lt;&gt;"",
VLOOKUP(VALUE(RIGHT(LO1,2)),'Traditional Water Use Form'!$Y$45:$AK$76,VLOOKUP(LEFT(Output!LO1,3),Helper_2!$J$16:$K$27,2,0)+1,0),
IF(
VLOOKUP(DATE($N$2,VLOOKUP(LEFT(LO$1,3),Helper_2!$J$16:$K$27,2,0),VALUE(RIGHT(Output!LO1,2))),'Vertical Water Use Form'!$C$34:$E$399,2,0)="","null",
VLOOKUP(DATE($N$2,VLOOKUP(LEFT(LO$1,3),Helper_2!$J$16:$K$27,2,0),VALUE(RIGHT(Output!LO1,2))),'Vertical Water Use Form'!$C$34:$E$399,2,0)))</f>
        <v>null</v>
      </c>
      <c r="LP2" s="33" t="str">
        <f>IF(
VLOOKUP(VALUE(RIGHT(LP1,2)),'Traditional Water Use Form'!$Y$45:$AK$76,VLOOKUP(LEFT(Output!LP1,3),Helper_2!$J$16:$K$27,2,0)+1,0)&lt;&gt;"",
VLOOKUP(VALUE(RIGHT(LP1,2)),'Traditional Water Use Form'!$Y$45:$AK$76,VLOOKUP(LEFT(Output!LP1,3),Helper_2!$J$16:$K$27,2,0)+1,0),
IF(
VLOOKUP(DATE($N$2,VLOOKUP(LEFT(LP$1,3),Helper_2!$J$16:$K$27,2,0),VALUE(RIGHT(Output!LP1,2))),'Vertical Water Use Form'!$C$34:$E$399,2,0)="","null",
VLOOKUP(DATE($N$2,VLOOKUP(LEFT(LP$1,3),Helper_2!$J$16:$K$27,2,0),VALUE(RIGHT(Output!LP1,2))),'Vertical Water Use Form'!$C$34:$E$399,2,0)))</f>
        <v>null</v>
      </c>
      <c r="LQ2" s="33" t="str">
        <f>IF(
VLOOKUP(VALUE(RIGHT(LQ1,2)),'Traditional Water Use Form'!$Y$45:$AK$76,VLOOKUP(LEFT(Output!LQ1,3),Helper_2!$J$16:$K$27,2,0)+1,0)&lt;&gt;"",
VLOOKUP(VALUE(RIGHT(LQ1,2)),'Traditional Water Use Form'!$Y$45:$AK$76,VLOOKUP(LEFT(Output!LQ1,3),Helper_2!$J$16:$K$27,2,0)+1,0),
IF(
VLOOKUP(DATE($N$2,VLOOKUP(LEFT(LQ$1,3),Helper_2!$J$16:$K$27,2,0),VALUE(RIGHT(Output!LQ1,2))),'Vertical Water Use Form'!$C$34:$E$399,2,0)="","null",
VLOOKUP(DATE($N$2,VLOOKUP(LEFT(LQ$1,3),Helper_2!$J$16:$K$27,2,0),VALUE(RIGHT(Output!LQ1,2))),'Vertical Water Use Form'!$C$34:$E$399,2,0)))</f>
        <v>null</v>
      </c>
      <c r="LR2" s="33" t="str">
        <f>IF(
VLOOKUP(VALUE(RIGHT(LR1,2)),'Traditional Water Use Form'!$Y$45:$AK$76,VLOOKUP(LEFT(Output!LR1,3),Helper_2!$J$16:$K$27,2,0)+1,0)&lt;&gt;"",
VLOOKUP(VALUE(RIGHT(LR1,2)),'Traditional Water Use Form'!$Y$45:$AK$76,VLOOKUP(LEFT(Output!LR1,3),Helper_2!$J$16:$K$27,2,0)+1,0),
IF(
VLOOKUP(DATE($N$2,VLOOKUP(LEFT(LR$1,3),Helper_2!$J$16:$K$27,2,0),VALUE(RIGHT(Output!LR1,2))),'Vertical Water Use Form'!$C$34:$E$399,2,0)="","null",
VLOOKUP(DATE($N$2,VLOOKUP(LEFT(LR$1,3),Helper_2!$J$16:$K$27,2,0),VALUE(RIGHT(Output!LR1,2))),'Vertical Water Use Form'!$C$34:$E$399,2,0)))</f>
        <v>null</v>
      </c>
      <c r="LS2" s="33" t="str">
        <f>IF(
VLOOKUP(VALUE(RIGHT(LS1,2)),'Traditional Water Use Form'!$Y$45:$AK$76,VLOOKUP(LEFT(Output!LS1,3),Helper_2!$J$16:$K$27,2,0)+1,0)&lt;&gt;"",
VLOOKUP(VALUE(RIGHT(LS1,2)),'Traditional Water Use Form'!$Y$45:$AK$76,VLOOKUP(LEFT(Output!LS1,3),Helper_2!$J$16:$K$27,2,0)+1,0),
IF(
VLOOKUP(DATE($N$2,VLOOKUP(LEFT(LS$1,3),Helper_2!$J$16:$K$27,2,0),VALUE(RIGHT(Output!LS1,2))),'Vertical Water Use Form'!$C$34:$E$399,2,0)="","null",
VLOOKUP(DATE($N$2,VLOOKUP(LEFT(LS$1,3),Helper_2!$J$16:$K$27,2,0),VALUE(RIGHT(Output!LS1,2))),'Vertical Water Use Form'!$C$34:$E$399,2,0)))</f>
        <v>null</v>
      </c>
      <c r="LT2" s="33" t="str">
        <f>IF(
VLOOKUP(VALUE(RIGHT(LT1,2)),'Traditional Water Use Form'!$Y$45:$AK$76,VLOOKUP(LEFT(Output!LT1,3),Helper_2!$J$16:$K$27,2,0)+1,0)&lt;&gt;"",
VLOOKUP(VALUE(RIGHT(LT1,2)),'Traditional Water Use Form'!$Y$45:$AK$76,VLOOKUP(LEFT(Output!LT1,3),Helper_2!$J$16:$K$27,2,0)+1,0),
IF(
VLOOKUP(DATE($N$2,VLOOKUP(LEFT(LT$1,3),Helper_2!$J$16:$K$27,2,0),VALUE(RIGHT(Output!LT1,2))),'Vertical Water Use Form'!$C$34:$E$399,2,0)="","null",
VLOOKUP(DATE($N$2,VLOOKUP(LEFT(LT$1,3),Helper_2!$J$16:$K$27,2,0),VALUE(RIGHT(Output!LT1,2))),'Vertical Water Use Form'!$C$34:$E$399,2,0)))</f>
        <v>null</v>
      </c>
      <c r="LU2" s="33" t="str">
        <f>IF(
VLOOKUP(VALUE(RIGHT(LU1,2)),'Traditional Water Use Form'!$Y$45:$AK$76,VLOOKUP(LEFT(Output!LU1,3),Helper_2!$J$16:$K$27,2,0)+1,0)&lt;&gt;"",
VLOOKUP(VALUE(RIGHT(LU1,2)),'Traditional Water Use Form'!$Y$45:$AK$76,VLOOKUP(LEFT(Output!LU1,3),Helper_2!$J$16:$K$27,2,0)+1,0),
IF(
VLOOKUP(DATE($N$2,VLOOKUP(LEFT(LU$1,3),Helper_2!$J$16:$K$27,2,0),VALUE(RIGHT(Output!LU1,2))),'Vertical Water Use Form'!$C$34:$E$399,2,0)="","null",
VLOOKUP(DATE($N$2,VLOOKUP(LEFT(LU$1,3),Helper_2!$J$16:$K$27,2,0),VALUE(RIGHT(Output!LU1,2))),'Vertical Water Use Form'!$C$34:$E$399,2,0)))</f>
        <v>null</v>
      </c>
      <c r="LV2" s="33" t="str">
        <f>IF(
VLOOKUP(VALUE(RIGHT(LV1,2)),'Traditional Water Use Form'!$Y$45:$AK$76,VLOOKUP(LEFT(Output!LV1,3),Helper_2!$J$16:$K$27,2,0)+1,0)&lt;&gt;"",
VLOOKUP(VALUE(RIGHT(LV1,2)),'Traditional Water Use Form'!$Y$45:$AK$76,VLOOKUP(LEFT(Output!LV1,3),Helper_2!$J$16:$K$27,2,0)+1,0),
IF(
VLOOKUP(DATE($N$2,VLOOKUP(LEFT(LV$1,3),Helper_2!$J$16:$K$27,2,0),VALUE(RIGHT(Output!LV1,2))),'Vertical Water Use Form'!$C$34:$E$399,2,0)="","null",
VLOOKUP(DATE($N$2,VLOOKUP(LEFT(LV$1,3),Helper_2!$J$16:$K$27,2,0),VALUE(RIGHT(Output!LV1,2))),'Vertical Water Use Form'!$C$34:$E$399,2,0)))</f>
        <v>null</v>
      </c>
      <c r="LW2" s="33" t="str">
        <f>IF(
VLOOKUP(VALUE(RIGHT(LW1,2)),'Traditional Water Use Form'!$Y$45:$AK$76,VLOOKUP(LEFT(Output!LW1,3),Helper_2!$J$16:$K$27,2,0)+1,0)&lt;&gt;"",
VLOOKUP(VALUE(RIGHT(LW1,2)),'Traditional Water Use Form'!$Y$45:$AK$76,VLOOKUP(LEFT(Output!LW1,3),Helper_2!$J$16:$K$27,2,0)+1,0),
IF(
VLOOKUP(DATE($N$2,VLOOKUP(LEFT(LW$1,3),Helper_2!$J$16:$K$27,2,0),VALUE(RIGHT(Output!LW1,2))),'Vertical Water Use Form'!$C$34:$E$399,2,0)="","null",
VLOOKUP(DATE($N$2,VLOOKUP(LEFT(LW$1,3),Helper_2!$J$16:$K$27,2,0),VALUE(RIGHT(Output!LW1,2))),'Vertical Water Use Form'!$C$34:$E$399,2,0)))</f>
        <v>null</v>
      </c>
      <c r="LX2" s="33" t="str">
        <f>IF(
VLOOKUP(VALUE(RIGHT(LX1,2)),'Traditional Water Use Form'!$Y$45:$AK$76,VLOOKUP(LEFT(Output!LX1,3),Helper_2!$J$16:$K$27,2,0)+1,0)&lt;&gt;"",
VLOOKUP(VALUE(RIGHT(LX1,2)),'Traditional Water Use Form'!$Y$45:$AK$76,VLOOKUP(LEFT(Output!LX1,3),Helper_2!$J$16:$K$27,2,0)+1,0),
IF(
VLOOKUP(DATE($N$2,VLOOKUP(LEFT(LX$1,3),Helper_2!$J$16:$K$27,2,0),VALUE(RIGHT(Output!LX1,2))),'Vertical Water Use Form'!$C$34:$E$399,2,0)="","null",
VLOOKUP(DATE($N$2,VLOOKUP(LEFT(LX$1,3),Helper_2!$J$16:$K$27,2,0),VALUE(RIGHT(Output!LX1,2))),'Vertical Water Use Form'!$C$34:$E$399,2,0)))</f>
        <v>null</v>
      </c>
      <c r="LY2" s="33" t="str">
        <f>IF(
VLOOKUP(VALUE(RIGHT(LY1,2)),'Traditional Water Use Form'!$Y$45:$AK$76,VLOOKUP(LEFT(Output!LY1,3),Helper_2!$J$16:$K$27,2,0)+1,0)&lt;&gt;"",
VLOOKUP(VALUE(RIGHT(LY1,2)),'Traditional Water Use Form'!$Y$45:$AK$76,VLOOKUP(LEFT(Output!LY1,3),Helper_2!$J$16:$K$27,2,0)+1,0),
IF(
VLOOKUP(DATE($N$2,VLOOKUP(LEFT(LY$1,3),Helper_2!$J$16:$K$27,2,0),VALUE(RIGHT(Output!LY1,2))),'Vertical Water Use Form'!$C$34:$E$399,2,0)="","null",
VLOOKUP(DATE($N$2,VLOOKUP(LEFT(LY$1,3),Helper_2!$J$16:$K$27,2,0),VALUE(RIGHT(Output!LY1,2))),'Vertical Water Use Form'!$C$34:$E$399,2,0)))</f>
        <v>null</v>
      </c>
      <c r="LZ2" s="33" t="str">
        <f>IF(
VLOOKUP(VALUE(RIGHT(LZ1,2)),'Traditional Water Use Form'!$Y$45:$AK$76,VLOOKUP(LEFT(Output!LZ1,3),Helper_2!$J$16:$K$27,2,0)+1,0)&lt;&gt;"",
VLOOKUP(VALUE(RIGHT(LZ1,2)),'Traditional Water Use Form'!$Y$45:$AK$76,VLOOKUP(LEFT(Output!LZ1,3),Helper_2!$J$16:$K$27,2,0)+1,0),
IF(
VLOOKUP(DATE($N$2,VLOOKUP(LEFT(LZ$1,3),Helper_2!$J$16:$K$27,2,0),VALUE(RIGHT(Output!LZ1,2))),'Vertical Water Use Form'!$C$34:$E$399,2,0)="","null",
VLOOKUP(DATE($N$2,VLOOKUP(LEFT(LZ$1,3),Helper_2!$J$16:$K$27,2,0),VALUE(RIGHT(Output!LZ1,2))),'Vertical Water Use Form'!$C$34:$E$399,2,0)))</f>
        <v>null</v>
      </c>
      <c r="MA2" s="33" t="str">
        <f>IF(
VLOOKUP(VALUE(RIGHT(MA1,2)),'Traditional Water Use Form'!$Y$45:$AK$76,VLOOKUP(LEFT(Output!MA1,3),Helper_2!$J$16:$K$27,2,0)+1,0)&lt;&gt;"",
VLOOKUP(VALUE(RIGHT(MA1,2)),'Traditional Water Use Form'!$Y$45:$AK$76,VLOOKUP(LEFT(Output!MA1,3),Helper_2!$J$16:$K$27,2,0)+1,0),
IF(
VLOOKUP(DATE($N$2,VLOOKUP(LEFT(MA$1,3),Helper_2!$J$16:$K$27,2,0),VALUE(RIGHT(Output!MA1,2))),'Vertical Water Use Form'!$C$34:$E$399,2,0)="","null",
VLOOKUP(DATE($N$2,VLOOKUP(LEFT(MA$1,3),Helper_2!$J$16:$K$27,2,0),VALUE(RIGHT(Output!MA1,2))),'Vertical Water Use Form'!$C$34:$E$399,2,0)))</f>
        <v>null</v>
      </c>
      <c r="MB2" s="33" t="str">
        <f>IF(
VLOOKUP(VALUE(RIGHT(MB1,2)),'Traditional Water Use Form'!$Y$45:$AK$76,VLOOKUP(LEFT(Output!MB1,3),Helper_2!$J$16:$K$27,2,0)+1,0)&lt;&gt;"",
VLOOKUP(VALUE(RIGHT(MB1,2)),'Traditional Water Use Form'!$Y$45:$AK$76,VLOOKUP(LEFT(Output!MB1,3),Helper_2!$J$16:$K$27,2,0)+1,0),
IF(
VLOOKUP(DATE($N$2,VLOOKUP(LEFT(MB$1,3),Helper_2!$J$16:$K$27,2,0),VALUE(RIGHT(Output!MB1,2))),'Vertical Water Use Form'!$C$34:$E$399,2,0)="","null",
VLOOKUP(DATE($N$2,VLOOKUP(LEFT(MB$1,3),Helper_2!$J$16:$K$27,2,0),VALUE(RIGHT(Output!MB1,2))),'Vertical Water Use Form'!$C$34:$E$399,2,0)))</f>
        <v>null</v>
      </c>
      <c r="MC2" s="33" t="str">
        <f>IF(
VLOOKUP(VALUE(RIGHT(MC1,2)),'Traditional Water Use Form'!$Y$45:$AK$76,VLOOKUP(LEFT(Output!MC1,3),Helper_2!$J$16:$K$27,2,0)+1,0)&lt;&gt;"",
VLOOKUP(VALUE(RIGHT(MC1,2)),'Traditional Water Use Form'!$Y$45:$AK$76,VLOOKUP(LEFT(Output!MC1,3),Helper_2!$J$16:$K$27,2,0)+1,0),
IF(
VLOOKUP(DATE($N$2,VLOOKUP(LEFT(MC$1,3),Helper_2!$J$16:$K$27,2,0),VALUE(RIGHT(Output!MC1,2))),'Vertical Water Use Form'!$C$34:$E$399,2,0)="","null",
VLOOKUP(DATE($N$2,VLOOKUP(LEFT(MC$1,3),Helper_2!$J$16:$K$27,2,0),VALUE(RIGHT(Output!MC1,2))),'Vertical Water Use Form'!$C$34:$E$399,2,0)))</f>
        <v>null</v>
      </c>
      <c r="MD2" s="33" t="str">
        <f>IF(
VLOOKUP(VALUE(RIGHT(MD1,2)),'Traditional Water Use Form'!$Y$45:$AK$76,VLOOKUP(LEFT(Output!MD1,3),Helper_2!$J$16:$K$27,2,0)+1,0)&lt;&gt;"",
VLOOKUP(VALUE(RIGHT(MD1,2)),'Traditional Water Use Form'!$Y$45:$AK$76,VLOOKUP(LEFT(Output!MD1,3),Helper_2!$J$16:$K$27,2,0)+1,0),
IF(
VLOOKUP(DATE($N$2,VLOOKUP(LEFT(MD$1,3),Helper_2!$J$16:$K$27,2,0),VALUE(RIGHT(Output!MD1,2))),'Vertical Water Use Form'!$C$34:$E$399,2,0)="","null",
VLOOKUP(DATE($N$2,VLOOKUP(LEFT(MD$1,3),Helper_2!$J$16:$K$27,2,0),VALUE(RIGHT(Output!MD1,2))),'Vertical Water Use Form'!$C$34:$E$399,2,0)))</f>
        <v>null</v>
      </c>
      <c r="ME2" s="33" t="str">
        <f>IF(
VLOOKUP(VALUE(RIGHT(ME1,2)),'Traditional Water Use Form'!$Y$45:$AK$76,VLOOKUP(LEFT(Output!ME1,3),Helper_2!$J$16:$K$27,2,0)+1,0)&lt;&gt;"",
VLOOKUP(VALUE(RIGHT(ME1,2)),'Traditional Water Use Form'!$Y$45:$AK$76,VLOOKUP(LEFT(Output!ME1,3),Helper_2!$J$16:$K$27,2,0)+1,0),
IF(
VLOOKUP(DATE($N$2,VLOOKUP(LEFT(ME$1,3),Helper_2!$J$16:$K$27,2,0),VALUE(RIGHT(Output!ME1,2))),'Vertical Water Use Form'!$C$34:$E$399,2,0)="","null",
VLOOKUP(DATE($N$2,VLOOKUP(LEFT(ME$1,3),Helper_2!$J$16:$K$27,2,0),VALUE(RIGHT(Output!ME1,2))),'Vertical Water Use Form'!$C$34:$E$399,2,0)))</f>
        <v>null</v>
      </c>
      <c r="MF2" s="33" t="str">
        <f>IF(
VLOOKUP(VALUE(RIGHT(MF1,2)),'Traditional Water Use Form'!$Y$45:$AK$76,VLOOKUP(LEFT(Output!MF1,3),Helper_2!$J$16:$K$27,2,0)+1,0)&lt;&gt;"",
VLOOKUP(VALUE(RIGHT(MF1,2)),'Traditional Water Use Form'!$Y$45:$AK$76,VLOOKUP(LEFT(Output!MF1,3),Helper_2!$J$16:$K$27,2,0)+1,0),
IF(
VLOOKUP(DATE($N$2,VLOOKUP(LEFT(MF$1,3),Helper_2!$J$16:$K$27,2,0),VALUE(RIGHT(Output!MF1,2))),'Vertical Water Use Form'!$C$34:$E$399,2,0)="","null",
VLOOKUP(DATE($N$2,VLOOKUP(LEFT(MF$1,3),Helper_2!$J$16:$K$27,2,0),VALUE(RIGHT(Output!MF1,2))),'Vertical Water Use Form'!$C$34:$E$399,2,0)))</f>
        <v>null</v>
      </c>
      <c r="MG2" s="33" t="str">
        <f>IF(
VLOOKUP(VALUE(RIGHT(MG1,2)),'Traditional Water Use Form'!$Y$45:$AK$76,VLOOKUP(LEFT(Output!MG1,3),Helper_2!$J$16:$K$27,2,0)+1,0)&lt;&gt;"",
VLOOKUP(VALUE(RIGHT(MG1,2)),'Traditional Water Use Form'!$Y$45:$AK$76,VLOOKUP(LEFT(Output!MG1,3),Helper_2!$J$16:$K$27,2,0)+1,0),
IF(
VLOOKUP(DATE($N$2,VLOOKUP(LEFT(MG$1,3),Helper_2!$J$16:$K$27,2,0),VALUE(RIGHT(Output!MG1,2))),'Vertical Water Use Form'!$C$34:$E$399,2,0)="","null",
VLOOKUP(DATE($N$2,VLOOKUP(LEFT(MG$1,3),Helper_2!$J$16:$K$27,2,0),VALUE(RIGHT(Output!MG1,2))),'Vertical Water Use Form'!$C$34:$E$399,2,0)))</f>
        <v>null</v>
      </c>
      <c r="MH2" s="33" t="str">
        <f>IF(
VLOOKUP(VALUE(RIGHT(MH1,2)),'Traditional Water Use Form'!$Y$45:$AK$76,VLOOKUP(LEFT(Output!MH1,3),Helper_2!$J$16:$K$27,2,0)+1,0)&lt;&gt;"",
VLOOKUP(VALUE(RIGHT(MH1,2)),'Traditional Water Use Form'!$Y$45:$AK$76,VLOOKUP(LEFT(Output!MH1,3),Helper_2!$J$16:$K$27,2,0)+1,0),
IF(
VLOOKUP(DATE($N$2,VLOOKUP(LEFT(MH$1,3),Helper_2!$J$16:$K$27,2,0),VALUE(RIGHT(Output!MH1,2))),'Vertical Water Use Form'!$C$34:$E$399,2,0)="","null",
VLOOKUP(DATE($N$2,VLOOKUP(LEFT(MH$1,3),Helper_2!$J$16:$K$27,2,0),VALUE(RIGHT(Output!MH1,2))),'Vertical Water Use Form'!$C$34:$E$399,2,0)))</f>
        <v>null</v>
      </c>
      <c r="MI2" s="33" t="str">
        <f>IF(
VLOOKUP(VALUE(RIGHT(MI1,2)),'Traditional Water Use Form'!$Y$45:$AK$76,VLOOKUP(LEFT(Output!MI1,3),Helper_2!$J$16:$K$27,2,0)+1,0)&lt;&gt;"",
VLOOKUP(VALUE(RIGHT(MI1,2)),'Traditional Water Use Form'!$Y$45:$AK$76,VLOOKUP(LEFT(Output!MI1,3),Helper_2!$J$16:$K$27,2,0)+1,0),
IF(
VLOOKUP(DATE($N$2,VLOOKUP(LEFT(MI$1,3),Helper_2!$J$16:$K$27,2,0),VALUE(RIGHT(Output!MI1,2))),'Vertical Water Use Form'!$C$34:$E$399,2,0)="","null",
VLOOKUP(DATE($N$2,VLOOKUP(LEFT(MI$1,3),Helper_2!$J$16:$K$27,2,0),VALUE(RIGHT(Output!MI1,2))),'Vertical Water Use Form'!$C$34:$E$399,2,0)))</f>
        <v>null</v>
      </c>
      <c r="MJ2" s="33" t="str">
        <f>IF(
VLOOKUP(VALUE(RIGHT(MJ1,2)),'Traditional Water Use Form'!$Y$45:$AK$76,VLOOKUP(LEFT(Output!MJ1,3),Helper_2!$J$16:$K$27,2,0)+1,0)&lt;&gt;"",
VLOOKUP(VALUE(RIGHT(MJ1,2)),'Traditional Water Use Form'!$Y$45:$AK$76,VLOOKUP(LEFT(Output!MJ1,3),Helper_2!$J$16:$K$27,2,0)+1,0),
IF(
VLOOKUP(DATE($N$2,VLOOKUP(LEFT(MJ$1,3),Helper_2!$J$16:$K$27,2,0),VALUE(RIGHT(Output!MJ1,2))),'Vertical Water Use Form'!$C$34:$E$399,2,0)="","null",
VLOOKUP(DATE($N$2,VLOOKUP(LEFT(MJ$1,3),Helper_2!$J$16:$K$27,2,0),VALUE(RIGHT(Output!MJ1,2))),'Vertical Water Use Form'!$C$34:$E$399,2,0)))</f>
        <v>null</v>
      </c>
      <c r="MK2" s="33" t="str">
        <f>IF(
VLOOKUP(VALUE(RIGHT(MK1,2)),'Traditional Water Use Form'!$Y$45:$AK$76,VLOOKUP(LEFT(Output!MK1,3),Helper_2!$J$16:$K$27,2,0)+1,0)&lt;&gt;"",
VLOOKUP(VALUE(RIGHT(MK1,2)),'Traditional Water Use Form'!$Y$45:$AK$76,VLOOKUP(LEFT(Output!MK1,3),Helper_2!$J$16:$K$27,2,0)+1,0),
IF(
VLOOKUP(DATE($N$2,VLOOKUP(LEFT(MK$1,3),Helper_2!$J$16:$K$27,2,0),VALUE(RIGHT(Output!MK1,2))),'Vertical Water Use Form'!$C$34:$E$399,2,0)="","null",
VLOOKUP(DATE($N$2,VLOOKUP(LEFT(MK$1,3),Helper_2!$J$16:$K$27,2,0),VALUE(RIGHT(Output!MK1,2))),'Vertical Water Use Form'!$C$34:$E$399,2,0)))</f>
        <v>null</v>
      </c>
      <c r="ML2" s="33" t="str">
        <f>IF(
VLOOKUP(VALUE(RIGHT(ML1,2)),'Traditional Water Use Form'!$Y$45:$AK$76,VLOOKUP(LEFT(Output!ML1,3),Helper_2!$J$16:$K$27,2,0)+1,0)&lt;&gt;"",
VLOOKUP(VALUE(RIGHT(ML1,2)),'Traditional Water Use Form'!$Y$45:$AK$76,VLOOKUP(LEFT(Output!ML1,3),Helper_2!$J$16:$K$27,2,0)+1,0),
IF(
VLOOKUP(DATE($N$2,VLOOKUP(LEFT(ML$1,3),Helper_2!$J$16:$K$27,2,0),VALUE(RIGHT(Output!ML1,2))),'Vertical Water Use Form'!$C$34:$E$399,2,0)="","null",
VLOOKUP(DATE($N$2,VLOOKUP(LEFT(ML$1,3),Helper_2!$J$16:$K$27,2,0),VALUE(RIGHT(Output!ML1,2))),'Vertical Water Use Form'!$C$34:$E$399,2,0)))</f>
        <v>null</v>
      </c>
      <c r="MM2" s="33" t="str">
        <f>IF(
VLOOKUP(VALUE(RIGHT(MM1,2)),'Traditional Water Use Form'!$Y$45:$AK$76,VLOOKUP(LEFT(Output!MM1,3),Helper_2!$J$16:$K$27,2,0)+1,0)&lt;&gt;"",
VLOOKUP(VALUE(RIGHT(MM1,2)),'Traditional Water Use Form'!$Y$45:$AK$76,VLOOKUP(LEFT(Output!MM1,3),Helper_2!$J$16:$K$27,2,0)+1,0),
IF(
VLOOKUP(DATE($N$2,VLOOKUP(LEFT(MM$1,3),Helper_2!$J$16:$K$27,2,0),VALUE(RIGHT(Output!MM1,2))),'Vertical Water Use Form'!$C$34:$E$399,2,0)="","null",
VLOOKUP(DATE($N$2,VLOOKUP(LEFT(MM$1,3),Helper_2!$J$16:$K$27,2,0),VALUE(RIGHT(Output!MM1,2))),'Vertical Water Use Form'!$C$34:$E$399,2,0)))</f>
        <v>null</v>
      </c>
      <c r="MN2" s="33" t="str">
        <f>IF(
VLOOKUP(VALUE(RIGHT(MN1,2)),'Traditional Water Use Form'!$Y$45:$AK$76,VLOOKUP(LEFT(Output!MN1,3),Helper_2!$J$16:$K$27,2,0)+1,0)&lt;&gt;"",
VLOOKUP(VALUE(RIGHT(MN1,2)),'Traditional Water Use Form'!$Y$45:$AK$76,VLOOKUP(LEFT(Output!MN1,3),Helper_2!$J$16:$K$27,2,0)+1,0),
IF(
VLOOKUP(DATE($N$2,VLOOKUP(LEFT(MN$1,3),Helper_2!$J$16:$K$27,2,0),VALUE(RIGHT(Output!MN1,2))),'Vertical Water Use Form'!$C$34:$E$399,2,0)="","null",
VLOOKUP(DATE($N$2,VLOOKUP(LEFT(MN$1,3),Helper_2!$J$16:$K$27,2,0),VALUE(RIGHT(Output!MN1,2))),'Vertical Water Use Form'!$C$34:$E$399,2,0)))</f>
        <v>null</v>
      </c>
      <c r="MO2" s="33" t="str">
        <f>IF(
VLOOKUP(VALUE(RIGHT(MO1,2)),'Traditional Water Use Form'!$Y$45:$AK$76,VLOOKUP(LEFT(Output!MO1,3),Helper_2!$J$16:$K$27,2,0)+1,0)&lt;&gt;"",
VLOOKUP(VALUE(RIGHT(MO1,2)),'Traditional Water Use Form'!$Y$45:$AK$76,VLOOKUP(LEFT(Output!MO1,3),Helper_2!$J$16:$K$27,2,0)+1,0),
IF(
VLOOKUP(DATE($N$2,VLOOKUP(LEFT(MO$1,3),Helper_2!$J$16:$K$27,2,0),VALUE(RIGHT(Output!MO1,2))),'Vertical Water Use Form'!$C$34:$E$399,2,0)="","null",
VLOOKUP(DATE($N$2,VLOOKUP(LEFT(MO$1,3),Helper_2!$J$16:$K$27,2,0),VALUE(RIGHT(Output!MO1,2))),'Vertical Water Use Form'!$C$34:$E$399,2,0)))</f>
        <v>null</v>
      </c>
      <c r="MP2" s="33" t="str">
        <f>IF(
VLOOKUP(VALUE(RIGHT(MP1,2)),'Traditional Water Use Form'!$Y$45:$AK$76,VLOOKUP(LEFT(Output!MP1,3),Helper_2!$J$16:$K$27,2,0)+1,0)&lt;&gt;"",
VLOOKUP(VALUE(RIGHT(MP1,2)),'Traditional Water Use Form'!$Y$45:$AK$76,VLOOKUP(LEFT(Output!MP1,3),Helper_2!$J$16:$K$27,2,0)+1,0),
IF(
VLOOKUP(DATE($N$2,VLOOKUP(LEFT(MP$1,3),Helper_2!$J$16:$K$27,2,0),VALUE(RIGHT(Output!MP1,2))),'Vertical Water Use Form'!$C$34:$E$399,2,0)="","null",
VLOOKUP(DATE($N$2,VLOOKUP(LEFT(MP$1,3),Helper_2!$J$16:$K$27,2,0),VALUE(RIGHT(Output!MP1,2))),'Vertical Water Use Form'!$C$34:$E$399,2,0)))</f>
        <v>null</v>
      </c>
      <c r="MQ2" s="33" t="str">
        <f>IF(
VLOOKUP(VALUE(RIGHT(MQ1,2)),'Traditional Water Use Form'!$Y$45:$AK$76,VLOOKUP(LEFT(Output!MQ1,3),Helper_2!$J$16:$K$27,2,0)+1,0)&lt;&gt;"",
VLOOKUP(VALUE(RIGHT(MQ1,2)),'Traditional Water Use Form'!$Y$45:$AK$76,VLOOKUP(LEFT(Output!MQ1,3),Helper_2!$J$16:$K$27,2,0)+1,0),
IF(
VLOOKUP(DATE($N$2,VLOOKUP(LEFT(MQ$1,3),Helper_2!$J$16:$K$27,2,0),VALUE(RIGHT(Output!MQ1,2))),'Vertical Water Use Form'!$C$34:$E$399,2,0)="","null",
VLOOKUP(DATE($N$2,VLOOKUP(LEFT(MQ$1,3),Helper_2!$J$16:$K$27,2,0),VALUE(RIGHT(Output!MQ1,2))),'Vertical Water Use Form'!$C$34:$E$399,2,0)))</f>
        <v>null</v>
      </c>
      <c r="MR2" s="33" t="str">
        <f>IF(
VLOOKUP(VALUE(RIGHT(MR1,2)),'Traditional Water Use Form'!$Y$45:$AK$76,VLOOKUP(LEFT(Output!MR1,3),Helper_2!$J$16:$K$27,2,0)+1,0)&lt;&gt;"",
VLOOKUP(VALUE(RIGHT(MR1,2)),'Traditional Water Use Form'!$Y$45:$AK$76,VLOOKUP(LEFT(Output!MR1,3),Helper_2!$J$16:$K$27,2,0)+1,0),
IF(
VLOOKUP(DATE($N$2,VLOOKUP(LEFT(MR$1,3),Helper_2!$J$16:$K$27,2,0),VALUE(RIGHT(Output!MR1,2))),'Vertical Water Use Form'!$C$34:$E$399,2,0)="","null",
VLOOKUP(DATE($N$2,VLOOKUP(LEFT(MR$1,3),Helper_2!$J$16:$K$27,2,0),VALUE(RIGHT(Output!MR1,2))),'Vertical Water Use Form'!$C$34:$E$399,2,0)))</f>
        <v>null</v>
      </c>
      <c r="MS2" s="33" t="str">
        <f>IF(
VLOOKUP(VALUE(RIGHT(MS1,2)),'Traditional Water Use Form'!$Y$45:$AK$76,VLOOKUP(LEFT(Output!MS1,3),Helper_2!$J$16:$K$27,2,0)+1,0)&lt;&gt;"",
VLOOKUP(VALUE(RIGHT(MS1,2)),'Traditional Water Use Form'!$Y$45:$AK$76,VLOOKUP(LEFT(Output!MS1,3),Helper_2!$J$16:$K$27,2,0)+1,0),
IF(
VLOOKUP(DATE($N$2,VLOOKUP(LEFT(MS$1,3),Helper_2!$J$16:$K$27,2,0),VALUE(RIGHT(Output!MS1,2))),'Vertical Water Use Form'!$C$34:$E$399,2,0)="","null",
VLOOKUP(DATE($N$2,VLOOKUP(LEFT(MS$1,3),Helper_2!$J$16:$K$27,2,0),VALUE(RIGHT(Output!MS1,2))),'Vertical Water Use Form'!$C$34:$E$399,2,0)))</f>
        <v>null</v>
      </c>
      <c r="MT2" s="33" t="str">
        <f>IF(
VLOOKUP(VALUE(RIGHT(MT1,2)),'Traditional Water Use Form'!$Y$45:$AK$76,VLOOKUP(LEFT(Output!MT1,3),Helper_2!$J$16:$K$27,2,0)+1,0)&lt;&gt;"",
VLOOKUP(VALUE(RIGHT(MT1,2)),'Traditional Water Use Form'!$Y$45:$AK$76,VLOOKUP(LEFT(Output!MT1,3),Helper_2!$J$16:$K$27,2,0)+1,0),
IF(
VLOOKUP(DATE($N$2,VLOOKUP(LEFT(MT$1,3),Helper_2!$J$16:$K$27,2,0),VALUE(RIGHT(Output!MT1,2))),'Vertical Water Use Form'!$C$34:$E$399,2,0)="","null",
VLOOKUP(DATE($N$2,VLOOKUP(LEFT(MT$1,3),Helper_2!$J$16:$K$27,2,0),VALUE(RIGHT(Output!MT1,2))),'Vertical Water Use Form'!$C$34:$E$399,2,0)))</f>
        <v>null</v>
      </c>
      <c r="MU2" s="33" t="str">
        <f>IF(
VLOOKUP(VALUE(RIGHT(MU1,2)),'Traditional Water Use Form'!$Y$45:$AK$76,VLOOKUP(LEFT(Output!MU1,3),Helper_2!$J$16:$K$27,2,0)+1,0)&lt;&gt;"",
VLOOKUP(VALUE(RIGHT(MU1,2)),'Traditional Water Use Form'!$Y$45:$AK$76,VLOOKUP(LEFT(Output!MU1,3),Helper_2!$J$16:$K$27,2,0)+1,0),
IF(
VLOOKUP(DATE($N$2,VLOOKUP(LEFT(MU$1,3),Helper_2!$J$16:$K$27,2,0),VALUE(RIGHT(Output!MU1,2))),'Vertical Water Use Form'!$C$34:$E$399,2,0)="","null",
VLOOKUP(DATE($N$2,VLOOKUP(LEFT(MU$1,3),Helper_2!$J$16:$K$27,2,0),VALUE(RIGHT(Output!MU1,2))),'Vertical Water Use Form'!$C$34:$E$399,2,0)))</f>
        <v>null</v>
      </c>
      <c r="MV2" s="33" t="str">
        <f>IF(
VLOOKUP(VALUE(RIGHT(MV1,2)),'Traditional Water Use Form'!$Y$45:$AK$76,VLOOKUP(LEFT(Output!MV1,3),Helper_2!$J$16:$K$27,2,0)+1,0)&lt;&gt;"",
VLOOKUP(VALUE(RIGHT(MV1,2)),'Traditional Water Use Form'!$Y$45:$AK$76,VLOOKUP(LEFT(Output!MV1,3),Helper_2!$J$16:$K$27,2,0)+1,0),
IF(
VLOOKUP(DATE($N$2,VLOOKUP(LEFT(MV$1,3),Helper_2!$J$16:$K$27,2,0),VALUE(RIGHT(Output!MV1,2))),'Vertical Water Use Form'!$C$34:$E$399,2,0)="","null",
VLOOKUP(DATE($N$2,VLOOKUP(LEFT(MV$1,3),Helper_2!$J$16:$K$27,2,0),VALUE(RIGHT(Output!MV1,2))),'Vertical Water Use Form'!$C$34:$E$399,2,0)))</f>
        <v>null</v>
      </c>
      <c r="MW2" s="33" t="str">
        <f>IF(
VLOOKUP(VALUE(RIGHT(MW1,2)),'Traditional Water Use Form'!$Y$45:$AK$76,VLOOKUP(LEFT(Output!MW1,3),Helper_2!$J$16:$K$27,2,0)+1,0)&lt;&gt;"",
VLOOKUP(VALUE(RIGHT(MW1,2)),'Traditional Water Use Form'!$Y$45:$AK$76,VLOOKUP(LEFT(Output!MW1,3),Helper_2!$J$16:$K$27,2,0)+1,0),
IF(
VLOOKUP(DATE($N$2,VLOOKUP(LEFT(MW$1,3),Helper_2!$J$16:$K$27,2,0),VALUE(RIGHT(Output!MW1,2))),'Vertical Water Use Form'!$C$34:$E$399,2,0)="","null",
VLOOKUP(DATE($N$2,VLOOKUP(LEFT(MW$1,3),Helper_2!$J$16:$K$27,2,0),VALUE(RIGHT(Output!MW1,2))),'Vertical Water Use Form'!$C$34:$E$399,2,0)))</f>
        <v>null</v>
      </c>
      <c r="MX2" s="33" t="str">
        <f>IF(
VLOOKUP(VALUE(RIGHT(MX1,2)),'Traditional Water Use Form'!$Y$45:$AK$76,VLOOKUP(LEFT(Output!MX1,3),Helper_2!$J$16:$K$27,2,0)+1,0)&lt;&gt;"",
VLOOKUP(VALUE(RIGHT(MX1,2)),'Traditional Water Use Form'!$Y$45:$AK$76,VLOOKUP(LEFT(Output!MX1,3),Helper_2!$J$16:$K$27,2,0)+1,0),
IF(
VLOOKUP(DATE($N$2,VLOOKUP(LEFT(MX$1,3),Helper_2!$J$16:$K$27,2,0),VALUE(RIGHT(Output!MX1,2))),'Vertical Water Use Form'!$C$34:$E$399,2,0)="","null",
VLOOKUP(DATE($N$2,VLOOKUP(LEFT(MX$1,3),Helper_2!$J$16:$K$27,2,0),VALUE(RIGHT(Output!MX1,2))),'Vertical Water Use Form'!$C$34:$E$399,2,0)))</f>
        <v>null</v>
      </c>
      <c r="MY2" s="33" t="str">
        <f>IF(
VLOOKUP(VALUE(RIGHT(MY1,2)),'Traditional Water Use Form'!$Y$45:$AK$76,VLOOKUP(LEFT(Output!MY1,3),Helper_2!$J$16:$K$27,2,0)+1,0)&lt;&gt;"",
VLOOKUP(VALUE(RIGHT(MY1,2)),'Traditional Water Use Form'!$Y$45:$AK$76,VLOOKUP(LEFT(Output!MY1,3),Helper_2!$J$16:$K$27,2,0)+1,0),
IF(
VLOOKUP(DATE($N$2,VLOOKUP(LEFT(MY$1,3),Helper_2!$J$16:$K$27,2,0),VALUE(RIGHT(Output!MY1,2))),'Vertical Water Use Form'!$C$34:$E$399,2,0)="","null",
VLOOKUP(DATE($N$2,VLOOKUP(LEFT(MY$1,3),Helper_2!$J$16:$K$27,2,0),VALUE(RIGHT(Output!MY1,2))),'Vertical Water Use Form'!$C$34:$E$399,2,0)))</f>
        <v>null</v>
      </c>
      <c r="MZ2" s="33" t="str">
        <f>IF(
VLOOKUP(VALUE(RIGHT(MZ1,2)),'Traditional Water Use Form'!$Y$45:$AK$76,VLOOKUP(LEFT(Output!MZ1,3),Helper_2!$J$16:$K$27,2,0)+1,0)&lt;&gt;"",
VLOOKUP(VALUE(RIGHT(MZ1,2)),'Traditional Water Use Form'!$Y$45:$AK$76,VLOOKUP(LEFT(Output!MZ1,3),Helper_2!$J$16:$K$27,2,0)+1,0),
IF(
VLOOKUP(DATE($N$2,VLOOKUP(LEFT(MZ$1,3),Helper_2!$J$16:$K$27,2,0),VALUE(RIGHT(Output!MZ1,2))),'Vertical Water Use Form'!$C$34:$E$399,2,0)="","null",
VLOOKUP(DATE($N$2,VLOOKUP(LEFT(MZ$1,3),Helper_2!$J$16:$K$27,2,0),VALUE(RIGHT(Output!MZ1,2))),'Vertical Water Use Form'!$C$34:$E$399,2,0)))</f>
        <v>null</v>
      </c>
      <c r="NA2" s="33" t="str">
        <f>IF(
VLOOKUP(VALUE(RIGHT(NA1,2)),'Traditional Water Use Form'!$Y$45:$AK$76,VLOOKUP(LEFT(Output!NA1,3),Helper_2!$J$16:$K$27,2,0)+1,0)&lt;&gt;"",
VLOOKUP(VALUE(RIGHT(NA1,2)),'Traditional Water Use Form'!$Y$45:$AK$76,VLOOKUP(LEFT(Output!NA1,3),Helper_2!$J$16:$K$27,2,0)+1,0),
IF(
VLOOKUP(DATE($N$2,VLOOKUP(LEFT(NA$1,3),Helper_2!$J$16:$K$27,2,0),VALUE(RIGHT(Output!NA1,2))),'Vertical Water Use Form'!$C$34:$E$399,2,0)="","null",
VLOOKUP(DATE($N$2,VLOOKUP(LEFT(NA$1,3),Helper_2!$J$16:$K$27,2,0),VALUE(RIGHT(Output!NA1,2))),'Vertical Water Use Form'!$C$34:$E$399,2,0)))</f>
        <v>null</v>
      </c>
      <c r="NB2" s="33" t="str">
        <f>IF(
VLOOKUP(VALUE(RIGHT(NB1,2)),'Traditional Water Use Form'!$Y$45:$AK$76,VLOOKUP(LEFT(Output!NB1,3),Helper_2!$J$16:$K$27,2,0)+1,0)&lt;&gt;"",
VLOOKUP(VALUE(RIGHT(NB1,2)),'Traditional Water Use Form'!$Y$45:$AK$76,VLOOKUP(LEFT(Output!NB1,3),Helper_2!$J$16:$K$27,2,0)+1,0),
IF(
VLOOKUP(DATE($N$2,VLOOKUP(LEFT(NB$1,3),Helper_2!$J$16:$K$27,2,0),VALUE(RIGHT(Output!NB1,2))),'Vertical Water Use Form'!$C$34:$E$399,2,0)="","null",
VLOOKUP(DATE($N$2,VLOOKUP(LEFT(NB$1,3),Helper_2!$J$16:$K$27,2,0),VALUE(RIGHT(Output!NB1,2))),'Vertical Water Use Form'!$C$34:$E$399,2,0)))</f>
        <v>null</v>
      </c>
      <c r="NC2" s="33" t="str">
        <f>IF(
VLOOKUP(VALUE(RIGHT(NC1,2)),'Traditional Water Use Form'!$Y$45:$AK$76,VLOOKUP(LEFT(Output!NC1,3),Helper_2!$J$16:$K$27,2,0)+1,0)&lt;&gt;"",
VLOOKUP(VALUE(RIGHT(NC1,2)),'Traditional Water Use Form'!$Y$45:$AK$76,VLOOKUP(LEFT(Output!NC1,3),Helper_2!$J$16:$K$27,2,0)+1,0),
IF(
VLOOKUP(DATE($N$2,VLOOKUP(LEFT(NC$1,3),Helper_2!$J$16:$K$27,2,0),VALUE(RIGHT(Output!NC1,2))),'Vertical Water Use Form'!$C$34:$E$399,2,0)="","null",
VLOOKUP(DATE($N$2,VLOOKUP(LEFT(NC$1,3),Helper_2!$J$16:$K$27,2,0),VALUE(RIGHT(Output!NC1,2))),'Vertical Water Use Form'!$C$34:$E$399,2,0)))</f>
        <v>null</v>
      </c>
      <c r="ND2" s="33" t="str">
        <f>IF(
VLOOKUP(VALUE(RIGHT(ND1,2)),'Traditional Water Use Form'!$Y$45:$AK$76,VLOOKUP(LEFT(Output!ND1,3),Helper_2!$J$16:$K$27,2,0)+1,0)&lt;&gt;"",
VLOOKUP(VALUE(RIGHT(ND1,2)),'Traditional Water Use Form'!$Y$45:$AK$76,VLOOKUP(LEFT(Output!ND1,3),Helper_2!$J$16:$K$27,2,0)+1,0),
IF(
VLOOKUP(DATE($N$2,VLOOKUP(LEFT(ND$1,3),Helper_2!$J$16:$K$27,2,0),VALUE(RIGHT(Output!ND1,2))),'Vertical Water Use Form'!$C$34:$E$399,2,0)="","null",
VLOOKUP(DATE($N$2,VLOOKUP(LEFT(ND$1,3),Helper_2!$J$16:$K$27,2,0),VALUE(RIGHT(Output!ND1,2))),'Vertical Water Use Form'!$C$34:$E$399,2,0)))</f>
        <v>null</v>
      </c>
      <c r="NE2" s="33" t="str">
        <f>IF(
VLOOKUP(VALUE(RIGHT(NE1,2)),'Traditional Water Use Form'!$Y$45:$AK$76,VLOOKUP(LEFT(Output!NE1,3),Helper_2!$J$16:$K$27,2,0)+1,0)&lt;&gt;"",
VLOOKUP(VALUE(RIGHT(NE1,2)),'Traditional Water Use Form'!$Y$45:$AK$76,VLOOKUP(LEFT(Output!NE1,3),Helper_2!$J$16:$K$27,2,0)+1,0),
IF(
VLOOKUP(DATE($N$2,VLOOKUP(LEFT(NE$1,3),Helper_2!$J$16:$K$27,2,0),VALUE(RIGHT(Output!NE1,2))),'Vertical Water Use Form'!$C$34:$E$399,2,0)="","null",
VLOOKUP(DATE($N$2,VLOOKUP(LEFT(NE$1,3),Helper_2!$J$16:$K$27,2,0),VALUE(RIGHT(Output!NE1,2))),'Vertical Water Use Form'!$C$34:$E$399,2,0)))</f>
        <v>null</v>
      </c>
      <c r="NF2" s="33" t="str">
        <f>IF(
VLOOKUP(VALUE(RIGHT(NF1,2)),'Traditional Water Use Form'!$Y$45:$AK$76,VLOOKUP(LEFT(Output!NF1,3),Helper_2!$J$16:$K$27,2,0)+1,0)&lt;&gt;"",
VLOOKUP(VALUE(RIGHT(NF1,2)),'Traditional Water Use Form'!$Y$45:$AK$76,VLOOKUP(LEFT(Output!NF1,3),Helper_2!$J$16:$K$27,2,0)+1,0),
IF(
VLOOKUP(DATE($N$2,VLOOKUP(LEFT(NF$1,3),Helper_2!$J$16:$K$27,2,0),VALUE(RIGHT(Output!NF1,2))),'Vertical Water Use Form'!$C$34:$E$399,2,0)="","null",
VLOOKUP(DATE($N$2,VLOOKUP(LEFT(NF$1,3),Helper_2!$J$16:$K$27,2,0),VALUE(RIGHT(Output!NF1,2))),'Vertical Water Use Form'!$C$34:$E$399,2,0)))</f>
        <v>null</v>
      </c>
      <c r="NG2" s="33" t="str">
        <f>IF(
VLOOKUP(VALUE(RIGHT(NG1,2)),'Traditional Water Use Form'!$Y$45:$AK$76,VLOOKUP(LEFT(Output!NG1,3),Helper_2!$J$16:$K$27,2,0)+1,0)&lt;&gt;"",
VLOOKUP(VALUE(RIGHT(NG1,2)),'Traditional Water Use Form'!$Y$45:$AK$76,VLOOKUP(LEFT(Output!NG1,3),Helper_2!$J$16:$K$27,2,0)+1,0),
IF(
VLOOKUP(DATE($N$2,VLOOKUP(LEFT(NG$1,3),Helper_2!$J$16:$K$27,2,0),VALUE(RIGHT(Output!NG1,2))),'Vertical Water Use Form'!$C$34:$E$399,2,0)="","null",
VLOOKUP(DATE($N$2,VLOOKUP(LEFT(NG$1,3),Helper_2!$J$16:$K$27,2,0),VALUE(RIGHT(Output!NG1,2))),'Vertical Water Use Form'!$C$34:$E$399,2,0)))</f>
        <v>null</v>
      </c>
      <c r="NH2" s="33" t="str">
        <f>IF(
VLOOKUP(VALUE(RIGHT(NH1,2)),'Traditional Water Use Form'!$Y$45:$AK$76,VLOOKUP(LEFT(Output!NH1,3),Helper_2!$J$16:$K$27,2,0)+1,0)&lt;&gt;"",
VLOOKUP(VALUE(RIGHT(NH1,2)),'Traditional Water Use Form'!$Y$45:$AK$76,VLOOKUP(LEFT(Output!NH1,3),Helper_2!$J$16:$K$27,2,0)+1,0),
IF(
VLOOKUP(DATE($N$2,VLOOKUP(LEFT(NH$1,3),Helper_2!$J$16:$K$27,2,0),VALUE(RIGHT(Output!NH1,2))),'Vertical Water Use Form'!$C$34:$E$399,2,0)="","null",
VLOOKUP(DATE($N$2,VLOOKUP(LEFT(NH$1,3),Helper_2!$J$16:$K$27,2,0),VALUE(RIGHT(Output!NH1,2))),'Vertical Water Use Form'!$C$34:$E$399,2,0)))</f>
        <v>null</v>
      </c>
      <c r="NI2" s="33" t="str">
        <f>IF(
VLOOKUP(VALUE(RIGHT(NI1,2)),'Traditional Water Use Form'!$Y$45:$AK$76,VLOOKUP(LEFT(Output!NI1,3),Helper_2!$J$16:$K$27,2,0)+1,0)&lt;&gt;"",
VLOOKUP(VALUE(RIGHT(NI1,2)),'Traditional Water Use Form'!$Y$45:$AK$76,VLOOKUP(LEFT(Output!NI1,3),Helper_2!$J$16:$K$27,2,0)+1,0),
IF(
VLOOKUP(DATE($N$2,VLOOKUP(LEFT(NI$1,3),Helper_2!$J$16:$K$27,2,0),VALUE(RIGHT(Output!NI1,2))),'Vertical Water Use Form'!$C$34:$E$399,2,0)="","null",
VLOOKUP(DATE($N$2,VLOOKUP(LEFT(NI$1,3),Helper_2!$J$16:$K$27,2,0),VALUE(RIGHT(Output!NI1,2))),'Vertical Water Use Form'!$C$34:$E$399,2,0)))</f>
        <v>null</v>
      </c>
      <c r="NJ2" s="33" t="str">
        <f>IF(
VLOOKUP(VALUE(RIGHT(NJ1,2)),'Traditional Water Use Form'!$Y$45:$AK$76,VLOOKUP(LEFT(Output!NJ1,3),Helper_2!$J$16:$K$27,2,0)+1,0)&lt;&gt;"",
VLOOKUP(VALUE(RIGHT(NJ1,2)),'Traditional Water Use Form'!$Y$45:$AK$76,VLOOKUP(LEFT(Output!NJ1,3),Helper_2!$J$16:$K$27,2,0)+1,0),
IF(
VLOOKUP(DATE($N$2,VLOOKUP(LEFT(NJ$1,3),Helper_2!$J$16:$K$27,2,0),VALUE(RIGHT(Output!NJ1,2))),'Vertical Water Use Form'!$C$34:$E$399,2,0)="","null",
VLOOKUP(DATE($N$2,VLOOKUP(LEFT(NJ$1,3),Helper_2!$J$16:$K$27,2,0),VALUE(RIGHT(Output!NJ1,2))),'Vertical Water Use Form'!$C$34:$E$399,2,0)))</f>
        <v>null</v>
      </c>
      <c r="NK2" s="33" t="str">
        <f>IF(
VLOOKUP(VALUE(RIGHT(NK1,2)),'Traditional Water Use Form'!$Y$45:$AK$76,VLOOKUP(LEFT(Output!NK1,3),Helper_2!$J$16:$K$27,2,0)+1,0)&lt;&gt;"",
VLOOKUP(VALUE(RIGHT(NK1,2)),'Traditional Water Use Form'!$Y$45:$AK$76,VLOOKUP(LEFT(Output!NK1,3),Helper_2!$J$16:$K$27,2,0)+1,0),
IF(
VLOOKUP(DATE($N$2,VLOOKUP(LEFT(NK$1,3),Helper_2!$J$16:$K$27,2,0),VALUE(RIGHT(Output!NK1,2))),'Vertical Water Use Form'!$C$34:$E$399,2,0)="","null",
VLOOKUP(DATE($N$2,VLOOKUP(LEFT(NK$1,3),Helper_2!$J$16:$K$27,2,0),VALUE(RIGHT(Output!NK1,2))),'Vertical Water Use Form'!$C$34:$E$399,2,0)))</f>
        <v>null</v>
      </c>
      <c r="NL2" s="33" t="str">
        <f>IF(
VLOOKUP(VALUE(RIGHT(NL1,2)),'Traditional Water Use Form'!$Y$45:$AK$76,VLOOKUP(LEFT(Output!NL1,3),Helper_2!$J$16:$K$27,2,0)+1,0)&lt;&gt;"",
VLOOKUP(VALUE(RIGHT(NL1,2)),'Traditional Water Use Form'!$Y$45:$AK$76,VLOOKUP(LEFT(Output!NL1,3),Helper_2!$J$16:$K$27,2,0)+1,0),
IF(
VLOOKUP(DATE($N$2,VLOOKUP(LEFT(NL$1,3),Helper_2!$J$16:$K$27,2,0),VALUE(RIGHT(Output!NL1,2))),'Vertical Water Use Form'!$C$34:$E$399,2,0)="","null",
VLOOKUP(DATE($N$2,VLOOKUP(LEFT(NL$1,3),Helper_2!$J$16:$K$27,2,0),VALUE(RIGHT(Output!NL1,2))),'Vertical Water Use Form'!$C$34:$E$399,2,0)))</f>
        <v>null</v>
      </c>
      <c r="NM2" s="33" t="str">
        <f>IF(
VLOOKUP(VALUE(RIGHT(NM1,2)),'Traditional Water Use Form'!$Y$45:$AK$76,VLOOKUP(LEFT(Output!NM1,3),Helper_2!$J$16:$K$27,2,0)+1,0)&lt;&gt;"",
VLOOKUP(VALUE(RIGHT(NM1,2)),'Traditional Water Use Form'!$Y$45:$AK$76,VLOOKUP(LEFT(Output!NM1,3),Helper_2!$J$16:$K$27,2,0)+1,0),
IF(
VLOOKUP(DATE($N$2,VLOOKUP(LEFT(NM$1,3),Helper_2!$J$16:$K$27,2,0),VALUE(RIGHT(Output!NM1,2))),'Vertical Water Use Form'!$C$34:$E$399,2,0)="","null",
VLOOKUP(DATE($N$2,VLOOKUP(LEFT(NM$1,3),Helper_2!$J$16:$K$27,2,0),VALUE(RIGHT(Output!NM1,2))),'Vertical Water Use Form'!$C$34:$E$399,2,0)))</f>
        <v>null</v>
      </c>
      <c r="NN2" s="33" t="str">
        <f>IF(
VLOOKUP(VALUE(RIGHT(NN1,2)),'Traditional Water Use Form'!$Y$45:$AK$76,VLOOKUP(LEFT(Output!NN1,3),Helper_2!$J$16:$K$27,2,0)+1,0)&lt;&gt;"",
VLOOKUP(VALUE(RIGHT(NN1,2)),'Traditional Water Use Form'!$Y$45:$AK$76,VLOOKUP(LEFT(Output!NN1,3),Helper_2!$J$16:$K$27,2,0)+1,0),
IF(
VLOOKUP(DATE($N$2,VLOOKUP(LEFT(NN$1,3),Helper_2!$J$16:$K$27,2,0),VALUE(RIGHT(Output!NN1,2))),'Vertical Water Use Form'!$C$34:$E$399,2,0)="","null",
VLOOKUP(DATE($N$2,VLOOKUP(LEFT(NN$1,3),Helper_2!$J$16:$K$27,2,0),VALUE(RIGHT(Output!NN1,2))),'Vertical Water Use Form'!$C$34:$E$399,2,0)))</f>
        <v>null</v>
      </c>
      <c r="NO2" s="33" t="str">
        <f>IF(
VLOOKUP(VALUE(RIGHT(NO1,2)),'Traditional Water Use Form'!$Y$45:$AK$76,VLOOKUP(LEFT(Output!NO1,3),Helper_2!$J$16:$K$27,2,0)+1,0)&lt;&gt;"",
VLOOKUP(VALUE(RIGHT(NO1,2)),'Traditional Water Use Form'!$Y$45:$AK$76,VLOOKUP(LEFT(Output!NO1,3),Helper_2!$J$16:$K$27,2,0)+1,0),
IF(
VLOOKUP(DATE($N$2,VLOOKUP(LEFT(NO$1,3),Helper_2!$J$16:$K$27,2,0),VALUE(RIGHT(Output!NO1,2))),'Vertical Water Use Form'!$C$34:$E$399,2,0)="","null",
VLOOKUP(DATE($N$2,VLOOKUP(LEFT(NO$1,3),Helper_2!$J$16:$K$27,2,0),VALUE(RIGHT(Output!NO1,2))),'Vertical Water Use Form'!$C$34:$E$399,2,0)))</f>
        <v>null</v>
      </c>
      <c r="NP2" s="33" t="str">
        <f>IF(
VLOOKUP(VALUE(RIGHT(NP1,2)),'Traditional Water Use Form'!$Y$45:$AK$76,VLOOKUP(LEFT(Output!NP1,3),Helper_2!$J$16:$K$27,2,0)+1,0)&lt;&gt;"",
VLOOKUP(VALUE(RIGHT(NP1,2)),'Traditional Water Use Form'!$Y$45:$AK$76,VLOOKUP(LEFT(Output!NP1,3),Helper_2!$J$16:$K$27,2,0)+1,0),
IF(
VLOOKUP(DATE($N$2,VLOOKUP(LEFT(NP$1,3),Helper_2!$J$16:$K$27,2,0),VALUE(RIGHT(Output!NP1,2))),'Vertical Water Use Form'!$C$34:$E$399,2,0)="","null",
VLOOKUP(DATE($N$2,VLOOKUP(LEFT(NP$1,3),Helper_2!$J$16:$K$27,2,0),VALUE(RIGHT(Output!NP1,2))),'Vertical Water Use Form'!$C$34:$E$399,2,0)))</f>
        <v>null</v>
      </c>
    </row>
  </sheetData>
  <sheetProtection sheet="1" objects="1" scenarios="1"/>
  <phoneticPr fontId="1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Instructions</vt:lpstr>
      <vt:lpstr>Traditional Water Use Form</vt:lpstr>
      <vt:lpstr>Vertical Water Use Form</vt:lpstr>
      <vt:lpstr>Printer Friendly</vt:lpstr>
      <vt:lpstr>ActiveConsumptiveDiversions</vt:lpstr>
      <vt:lpstr>Helper_1</vt:lpstr>
      <vt:lpstr>Helper_2</vt:lpstr>
      <vt:lpstr>Output</vt:lpstr>
      <vt:lpstr>H2_PermRegID</vt:lpstr>
      <vt:lpstr>LY_TF</vt:lpstr>
      <vt:lpstr>'Printer Friendly'!Print_Area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Jeffrey Gill</dc:creator>
  <cp:lastModifiedBy>Hibbard, Alexandria</cp:lastModifiedBy>
  <cp:lastPrinted>2025-10-16T16:32:22Z</cp:lastPrinted>
  <dcterms:created xsi:type="dcterms:W3CDTF">2015-06-05T18:17:20Z</dcterms:created>
  <dcterms:modified xsi:type="dcterms:W3CDTF">2025-11-28T18:58:23Z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8bc0c9865d8f490f86ec0393d3434daf</vt:lpwstr>
  </property>
</Properties>
</file>