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386" windowWidth="19395" windowHeight="6270" activeTab="0"/>
  </bookViews>
  <sheets>
    <sheet name="Emissions" sheetId="1" r:id="rId1"/>
    <sheet name="Emission Factors" sheetId="2" r:id="rId2"/>
    <sheet name="Lists" sheetId="3" state="hidden" r:id="rId3"/>
    <sheet name="About" sheetId="4" r:id="rId4"/>
  </sheets>
  <definedNames>
    <definedName name="AFU">'Lists'!$A$5:$A$10,'Lists'!$D$6:$D$10</definedName>
    <definedName name="ANFU">'Lists'!$C$5:$D$10</definedName>
    <definedName name="BF">'Lists'!$F$5:$F$10</definedName>
    <definedName name="BS">'Lists'!$H$5:$H$7</definedName>
    <definedName name="Control">'Lists'!#REF!</definedName>
    <definedName name="EF">'Lists'!$K$5:$K$6</definedName>
    <definedName name="FM">'Lists'!$J$5:$J$6</definedName>
    <definedName name="HHV">'Emission Factors'!$T$3:$U$7</definedName>
    <definedName name="MFR">'Lists'!$A$5:$B$10</definedName>
    <definedName name="PF">'Lists'!$E$5:$E$9</definedName>
    <definedName name="_xlnm.Print_Area" localSheetId="0">'Emissions'!$B$1:$M$97</definedName>
    <definedName name="ToB">'Lists'!$I$5:$I$7</definedName>
    <definedName name="Units">'Lists'!$G$5:$G$8</definedName>
  </definedNames>
  <calcPr fullCalcOnLoad="1"/>
</workbook>
</file>

<file path=xl/comments1.xml><?xml version="1.0" encoding="utf-8"?>
<comments xmlns="http://schemas.openxmlformats.org/spreadsheetml/2006/main">
  <authors>
    <author>Raquel Herrera</author>
  </authors>
  <commentList>
    <comment ref="F4" authorId="0">
      <text>
        <r>
          <rPr>
            <sz val="11"/>
            <rFont val="Calibri"/>
            <family val="2"/>
          </rPr>
          <t>Macros must be enabled before proceeding.</t>
        </r>
      </text>
    </comment>
  </commentList>
</comments>
</file>

<file path=xl/sharedStrings.xml><?xml version="1.0" encoding="utf-8"?>
<sst xmlns="http://schemas.openxmlformats.org/spreadsheetml/2006/main" count="397" uniqueCount="138">
  <si>
    <t>Primary Fuel Types</t>
  </si>
  <si>
    <t>Natural Gas</t>
  </si>
  <si>
    <t>Backup Fuel Types</t>
  </si>
  <si>
    <t>No. 2 Fuel Oil</t>
  </si>
  <si>
    <t>No. 4 Fuel Oil</t>
  </si>
  <si>
    <t>No. 6 Fuel Oil</t>
  </si>
  <si>
    <t>None</t>
  </si>
  <si>
    <t>Units</t>
  </si>
  <si>
    <t>gal/hr</t>
  </si>
  <si>
    <t>scf/hr</t>
  </si>
  <si>
    <t>Mgal/yr</t>
  </si>
  <si>
    <t>MMcf/yr</t>
  </si>
  <si>
    <t>Boiler Size</t>
  </si>
  <si>
    <t>&gt; 100 MMBtu/hr</t>
  </si>
  <si>
    <t>Type of Boiler</t>
  </si>
  <si>
    <t>Commercial</t>
  </si>
  <si>
    <t>Industrial</t>
  </si>
  <si>
    <t>Utility</t>
  </si>
  <si>
    <t>Primary Fuel Emissions</t>
  </si>
  <si>
    <t>NOx</t>
  </si>
  <si>
    <t>SOx</t>
  </si>
  <si>
    <t>VOC</t>
  </si>
  <si>
    <t xml:space="preserve">CO </t>
  </si>
  <si>
    <r>
      <t>PM</t>
    </r>
    <r>
      <rPr>
        <vertAlign val="subscript"/>
        <sz val="11"/>
        <color indexed="8"/>
        <rFont val="Calibri"/>
        <family val="2"/>
      </rPr>
      <t>10</t>
    </r>
  </si>
  <si>
    <r>
      <t>PM</t>
    </r>
    <r>
      <rPr>
        <vertAlign val="subscript"/>
        <sz val="11"/>
        <color indexed="8"/>
        <rFont val="Calibri"/>
        <family val="2"/>
      </rPr>
      <t>2.5</t>
    </r>
  </si>
  <si>
    <r>
      <t>CO</t>
    </r>
    <r>
      <rPr>
        <vertAlign val="subscript"/>
        <sz val="11"/>
        <color indexed="8"/>
        <rFont val="Calibri"/>
        <family val="2"/>
      </rPr>
      <t>2</t>
    </r>
  </si>
  <si>
    <r>
      <t>N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</si>
  <si>
    <t xml:space="preserve">Emission Factors </t>
  </si>
  <si>
    <t>Backup Fuel Emissions</t>
  </si>
  <si>
    <t>Emission Factors</t>
  </si>
  <si>
    <t>AP-42</t>
  </si>
  <si>
    <t>Manufacturer's Data</t>
  </si>
  <si>
    <t xml:space="preserve">Backup Fuel: </t>
  </si>
  <si>
    <t xml:space="preserve">Boiler Size: </t>
  </si>
  <si>
    <r>
      <t>CH</t>
    </r>
    <r>
      <rPr>
        <vertAlign val="subscript"/>
        <sz val="11"/>
        <color indexed="8"/>
        <rFont val="Calibri"/>
        <family val="2"/>
      </rPr>
      <t xml:space="preserve">4 </t>
    </r>
  </si>
  <si>
    <t xml:space="preserve">Primary Fuel: </t>
  </si>
  <si>
    <t xml:space="preserve">Maximum Firing Rate = </t>
  </si>
  <si>
    <t xml:space="preserve">Annual Fuel Usage = </t>
  </si>
  <si>
    <t>Boiler Specifications</t>
  </si>
  <si>
    <t xml:space="preserve">Company Name: </t>
  </si>
  <si>
    <t xml:space="preserve">Boiler Description: </t>
  </si>
  <si>
    <t>Propane</t>
  </si>
  <si>
    <t>Primary Fuel Data</t>
  </si>
  <si>
    <t>Backup Fuel Data</t>
  </si>
  <si>
    <t xml:space="preserve">Maximum Potential </t>
  </si>
  <si>
    <t>Firing Method</t>
  </si>
  <si>
    <t xml:space="preserve">Normal </t>
  </si>
  <si>
    <t>Tangential</t>
  </si>
  <si>
    <t>(lb/hr)</t>
  </si>
  <si>
    <t>(tpy)</t>
  </si>
  <si>
    <t>(lb/1000 gal)</t>
  </si>
  <si>
    <t>Normal</t>
  </si>
  <si>
    <t>Short-term</t>
  </si>
  <si>
    <t xml:space="preserve">Firing Method:  </t>
  </si>
  <si>
    <t>Max Firing Rate</t>
  </si>
  <si>
    <t>Annual Fuel Usage</t>
  </si>
  <si>
    <t>10 - 100 MMBtu/hr</t>
  </si>
  <si>
    <t>&lt; 10 MMBtu/hr</t>
  </si>
  <si>
    <t>#2 oil</t>
  </si>
  <si>
    <t>10-100 MMBtu/hr</t>
  </si>
  <si>
    <t>#4 oil</t>
  </si>
  <si>
    <t>#6 oil</t>
  </si>
  <si>
    <t>NG</t>
  </si>
  <si>
    <t>(lb/MMcf)</t>
  </si>
  <si>
    <t>LPG</t>
  </si>
  <si>
    <t>Manufacturer's Emission Factors</t>
  </si>
  <si>
    <t>GWP</t>
  </si>
  <si>
    <t>EF (kg/MMBtu)</t>
  </si>
  <si>
    <t>Oil No. 2</t>
  </si>
  <si>
    <t>Oil No. 4</t>
  </si>
  <si>
    <t>Oil No. 6</t>
  </si>
  <si>
    <t xml:space="preserve">Nat Gas </t>
  </si>
  <si>
    <t>High Heat Value [Oil No. 2] (mmBtu/gal)</t>
  </si>
  <si>
    <t>High Heat Value [Natural Gas] (mmBtu/scf)</t>
  </si>
  <si>
    <t>High Heat Value [Oil No. 6] (mmBtu/gal)</t>
  </si>
  <si>
    <t>High Heat Value [Oil No. 4] (mmBtu/gal)</t>
  </si>
  <si>
    <t>High Heat Value [Propane] (mmBtu/scf)</t>
  </si>
  <si>
    <t>O26</t>
  </si>
  <si>
    <t>Fuel Type</t>
  </si>
  <si>
    <t>Criteria Pollutants</t>
  </si>
  <si>
    <t>Benzene</t>
  </si>
  <si>
    <t>Naphthalene</t>
  </si>
  <si>
    <t>1,1,1 - Trichloroethane</t>
  </si>
  <si>
    <t>Toluene</t>
  </si>
  <si>
    <t>POM</t>
  </si>
  <si>
    <t>Antimony</t>
  </si>
  <si>
    <t>Arsenic</t>
  </si>
  <si>
    <t>Barium</t>
  </si>
  <si>
    <t>Beryllium</t>
  </si>
  <si>
    <t>Cadmium</t>
  </si>
  <si>
    <t>Chromium</t>
  </si>
  <si>
    <t>Cobalt</t>
  </si>
  <si>
    <t>Copper</t>
  </si>
  <si>
    <t>Fluoride</t>
  </si>
  <si>
    <t>Lead</t>
  </si>
  <si>
    <t>Manganese</t>
  </si>
  <si>
    <t>Mercury</t>
  </si>
  <si>
    <t>Molybdenum</t>
  </si>
  <si>
    <t>Nickel</t>
  </si>
  <si>
    <t>Selenium</t>
  </si>
  <si>
    <t xml:space="preserve">Vanadium </t>
  </si>
  <si>
    <t>Zinc</t>
  </si>
  <si>
    <t>#4 and #6 oil</t>
  </si>
  <si>
    <t>HCOH</t>
  </si>
  <si>
    <t>o-Xylene</t>
  </si>
  <si>
    <t>Hazardous Air Pollutant</t>
  </si>
  <si>
    <t>Criteria Pollutant/Greenhouse Gas</t>
  </si>
  <si>
    <t>Ethyl-benzene</t>
  </si>
  <si>
    <t>Butane</t>
  </si>
  <si>
    <t>Ethane</t>
  </si>
  <si>
    <t>Hexane</t>
  </si>
  <si>
    <t>Pentane</t>
  </si>
  <si>
    <t>NG SA</t>
  </si>
  <si>
    <t>Hazardous Air Pollutant (HAP)</t>
  </si>
  <si>
    <t>Total Emissions</t>
  </si>
  <si>
    <t>Primary Fuel Emission Factors</t>
  </si>
  <si>
    <t>O37</t>
  </si>
  <si>
    <t>Backup Fuel Emission Factors</t>
  </si>
  <si>
    <t>Notes :</t>
  </si>
  <si>
    <t>Bureau of Air Management</t>
  </si>
  <si>
    <t>79 Elm Street</t>
  </si>
  <si>
    <t>Hartford, CT 06106</t>
  </si>
  <si>
    <t xml:space="preserve">Created by Raquel Herrera, APCE </t>
  </si>
  <si>
    <t>Connecticut Department of Energy and Environmental Protection</t>
  </si>
  <si>
    <t>Proposed Allowable</t>
  </si>
  <si>
    <r>
      <t>CO</t>
    </r>
    <r>
      <rPr>
        <vertAlign val="subscript"/>
        <sz val="11"/>
        <color indexed="8"/>
        <rFont val="Calibri"/>
        <family val="2"/>
      </rPr>
      <t>2</t>
    </r>
  </si>
  <si>
    <r>
      <t>CH</t>
    </r>
    <r>
      <rPr>
        <vertAlign val="subscript"/>
        <sz val="11"/>
        <color indexed="8"/>
        <rFont val="Calibri"/>
        <family val="2"/>
      </rPr>
      <t>4</t>
    </r>
  </si>
  <si>
    <r>
      <t>N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</si>
  <si>
    <t>Backup Fuel Hazardous Air Pollutants Emissions</t>
  </si>
  <si>
    <t>Primary Fuel Hazardous Air Pollutants Emissions</t>
  </si>
  <si>
    <r>
      <t>Total GHGs (in 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e)</t>
    </r>
  </si>
  <si>
    <t>Greenhouse Gases (GHGs)</t>
  </si>
  <si>
    <t>Hazardous Air Pollutants (HAPs) Emission Factors</t>
  </si>
  <si>
    <t>GHG</t>
  </si>
  <si>
    <t>January 2014</t>
  </si>
  <si>
    <t>CT DEEP Boiler Emissions Calculator v1.1</t>
  </si>
  <si>
    <r>
      <rPr>
        <b/>
        <sz val="16"/>
        <color indexed="8"/>
        <rFont val="Calibri"/>
        <family val="2"/>
      </rPr>
      <t xml:space="preserve">Emission Factors Sources:  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1.</t>
    </r>
    <r>
      <rPr>
        <sz val="11"/>
        <color theme="1"/>
        <rFont val="Calibri"/>
        <family val="2"/>
      </rPr>
      <t xml:space="preserve"> Criteria Pollutants and HAPs for Oil Nos. 2, 4, and 6:  Compilation of Air Pollutant Emission Factors, AP-42, 5th Edition, Volume I, Section 1.3, May 2010.                                                                 </t>
    </r>
    <r>
      <rPr>
        <b/>
        <sz val="11"/>
        <color indexed="8"/>
        <rFont val="Calibri"/>
        <family val="2"/>
      </rPr>
      <t xml:space="preserve">2. </t>
    </r>
    <r>
      <rPr>
        <sz val="11"/>
        <color theme="1"/>
        <rFont val="Calibri"/>
        <family val="2"/>
      </rPr>
      <t xml:space="preserve">Criteria Pollutants and HAPs  for Natural Gas:  Compilation of Air Pollutant Emission Factors, AP-42, 5th Edition, Volume I, Section 1.4, July 1998.                                                                        </t>
    </r>
    <r>
      <rPr>
        <b/>
        <sz val="11"/>
        <color indexed="8"/>
        <rFont val="Calibri"/>
        <family val="2"/>
      </rPr>
      <t>3.</t>
    </r>
    <r>
      <rPr>
        <sz val="11"/>
        <color theme="1"/>
        <rFont val="Calibri"/>
        <family val="2"/>
      </rPr>
      <t xml:space="preserve"> Criteria Pollutants for Propane (HAPs are not available):  Compilation of Air Pollutant Emission Factors, AP-42, 5th Edition, Volume I, Section 1.5, July 2008.                                       4. Greenhouse Gases for all types of fuel: 40 CFR Part 98, Subpart C, Tables C-1 and C-2, as amended on November 29, 2013.                                                                                                                                                                              </t>
    </r>
  </si>
  <si>
    <t xml:space="preserve">               CT DEEP Boiler Emissions Calculator v1.1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</si>
</sst>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32"/>
      <color indexed="8"/>
      <name val="Calibri"/>
      <family val="2"/>
    </font>
    <font>
      <sz val="16"/>
      <color indexed="8"/>
      <name val="Calibri"/>
      <family val="2"/>
    </font>
    <font>
      <sz val="11.5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1"/>
      <name val="Calibri"/>
      <family val="2"/>
    </font>
    <font>
      <sz val="24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32"/>
      <color theme="1"/>
      <name val="Calibri"/>
      <family val="2"/>
    </font>
    <font>
      <sz val="16"/>
      <color theme="1"/>
      <name val="Calibri"/>
      <family val="2"/>
    </font>
    <font>
      <sz val="11.5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62">
    <xf numFmtId="0" fontId="0" fillId="0" borderId="0" xfId="0" applyFont="1" applyAlignment="1">
      <alignment/>
    </xf>
    <xf numFmtId="0" fontId="0" fillId="19" borderId="10" xfId="0" applyFill="1" applyBorder="1" applyAlignment="1" applyProtection="1">
      <alignment horizontal="center" vertical="center"/>
      <protection hidden="1" locked="0"/>
    </xf>
    <xf numFmtId="0" fontId="0" fillId="33" borderId="0" xfId="0" applyFill="1" applyBorder="1" applyAlignment="1" applyProtection="1">
      <alignment horizontal="right" vertical="center"/>
      <protection hidden="1" locked="0"/>
    </xf>
    <xf numFmtId="0" fontId="0" fillId="33" borderId="0" xfId="0" applyFill="1" applyBorder="1" applyAlignment="1" applyProtection="1">
      <alignment/>
      <protection hidden="1" locked="0"/>
    </xf>
    <xf numFmtId="0" fontId="0" fillId="19" borderId="0" xfId="0" applyFill="1" applyBorder="1" applyAlignment="1" applyProtection="1">
      <alignment/>
      <protection hidden="1" locked="0"/>
    </xf>
    <xf numFmtId="0" fontId="0" fillId="19" borderId="11" xfId="0" applyFill="1" applyBorder="1" applyAlignment="1" applyProtection="1">
      <alignment horizontal="center" vertical="center"/>
      <protection hidden="1" locked="0"/>
    </xf>
    <xf numFmtId="165" fontId="0" fillId="2" borderId="12" xfId="0" applyNumberFormat="1" applyFill="1" applyBorder="1" applyAlignment="1" applyProtection="1">
      <alignment horizontal="center" vertical="center"/>
      <protection hidden="1" locked="0"/>
    </xf>
    <xf numFmtId="165" fontId="0" fillId="2" borderId="13" xfId="0" applyNumberFormat="1" applyFill="1" applyBorder="1" applyAlignment="1" applyProtection="1">
      <alignment horizontal="center" vertical="center"/>
      <protection hidden="1" locked="0"/>
    </xf>
    <xf numFmtId="0" fontId="0" fillId="2" borderId="14" xfId="0" applyFill="1" applyBorder="1" applyAlignment="1" applyProtection="1">
      <alignment horizontal="right"/>
      <protection hidden="1"/>
    </xf>
    <xf numFmtId="0" fontId="0" fillId="2" borderId="15" xfId="0" applyFill="1" applyBorder="1" applyAlignment="1" applyProtection="1">
      <alignment horizontal="left"/>
      <protection hidden="1"/>
    </xf>
    <xf numFmtId="0" fontId="0" fillId="8" borderId="14" xfId="0" applyFill="1" applyBorder="1" applyAlignment="1" applyProtection="1">
      <alignment horizontal="right"/>
      <protection hidden="1"/>
    </xf>
    <xf numFmtId="0" fontId="0" fillId="8" borderId="15" xfId="0" applyFill="1" applyBorder="1" applyAlignment="1" applyProtection="1">
      <alignment horizontal="left"/>
      <protection hidden="1"/>
    </xf>
    <xf numFmtId="11" fontId="0" fillId="8" borderId="0" xfId="0" applyNumberFormat="1" applyFill="1" applyBorder="1" applyAlignment="1" applyProtection="1">
      <alignment horizontal="center" vertical="center"/>
      <protection hidden="1"/>
    </xf>
    <xf numFmtId="0" fontId="0" fillId="8" borderId="16" xfId="0" applyFill="1" applyBorder="1" applyAlignment="1" applyProtection="1">
      <alignment horizontal="right"/>
      <protection hidden="1"/>
    </xf>
    <xf numFmtId="0" fontId="0" fillId="8" borderId="17" xfId="0" applyFill="1" applyBorder="1" applyAlignment="1" applyProtection="1">
      <alignment horizontal="left"/>
      <protection hidden="1"/>
    </xf>
    <xf numFmtId="4" fontId="0" fillId="8" borderId="10" xfId="0" applyNumberFormat="1" applyFill="1" applyBorder="1" applyAlignment="1" applyProtection="1">
      <alignment horizontal="center" vertical="center"/>
      <protection hidden="1"/>
    </xf>
    <xf numFmtId="2" fontId="0" fillId="8" borderId="0" xfId="0" applyNumberFormat="1" applyFill="1" applyBorder="1" applyAlignment="1" applyProtection="1">
      <alignment horizontal="center" vertical="center"/>
      <protection hidden="1"/>
    </xf>
    <xf numFmtId="0" fontId="0" fillId="8" borderId="18" xfId="0" applyFill="1" applyBorder="1" applyAlignment="1" applyProtection="1">
      <alignment horizontal="right"/>
      <protection hidden="1"/>
    </xf>
    <xf numFmtId="0" fontId="0" fillId="8" borderId="19" xfId="0" applyFill="1" applyBorder="1" applyAlignment="1" applyProtection="1">
      <alignment horizontal="left"/>
      <protection hidden="1"/>
    </xf>
    <xf numFmtId="0" fontId="0" fillId="33" borderId="0" xfId="0" applyFill="1" applyBorder="1" applyAlignment="1" applyProtection="1">
      <alignment horizontal="left"/>
      <protection hidden="1"/>
    </xf>
    <xf numFmtId="0" fontId="0" fillId="33" borderId="0" xfId="0" applyFill="1" applyBorder="1" applyAlignment="1" applyProtection="1">
      <alignment horizontal="right"/>
      <protection hidden="1"/>
    </xf>
    <xf numFmtId="165" fontId="0" fillId="2" borderId="15" xfId="0" applyNumberFormat="1" applyFill="1" applyBorder="1" applyAlignment="1" applyProtection="1">
      <alignment horizontal="center" vertical="center"/>
      <protection hidden="1"/>
    </xf>
    <xf numFmtId="165" fontId="0" fillId="8" borderId="15" xfId="0" applyNumberFormat="1" applyFill="1" applyBorder="1" applyAlignment="1" applyProtection="1">
      <alignment horizontal="center" vertical="center"/>
      <protection hidden="1"/>
    </xf>
    <xf numFmtId="2" fontId="0" fillId="2" borderId="0" xfId="0" applyNumberFormat="1" applyFill="1" applyBorder="1" applyAlignment="1" applyProtection="1">
      <alignment horizontal="center" vertical="center"/>
      <protection hidden="1"/>
    </xf>
    <xf numFmtId="4" fontId="0" fillId="8" borderId="16" xfId="0" applyNumberFormat="1" applyFill="1" applyBorder="1" applyAlignment="1" applyProtection="1">
      <alignment horizontal="center" vertical="center"/>
      <protection hidden="1"/>
    </xf>
    <xf numFmtId="2" fontId="0" fillId="8" borderId="10" xfId="0" applyNumberFormat="1" applyFill="1" applyBorder="1" applyAlignment="1" applyProtection="1">
      <alignment horizontal="center" vertical="center"/>
      <protection hidden="1"/>
    </xf>
    <xf numFmtId="165" fontId="0" fillId="8" borderId="17" xfId="0" applyNumberFormat="1" applyFill="1" applyBorder="1" applyAlignment="1" applyProtection="1">
      <alignment horizontal="center" vertical="center"/>
      <protection hidden="1"/>
    </xf>
    <xf numFmtId="11" fontId="0" fillId="8" borderId="15" xfId="0" applyNumberFormat="1" applyFill="1" applyBorder="1" applyAlignment="1" applyProtection="1">
      <alignment horizontal="center" vertical="center"/>
      <protection hidden="1"/>
    </xf>
    <xf numFmtId="11" fontId="0" fillId="2" borderId="0" xfId="0" applyNumberFormat="1" applyFill="1" applyBorder="1" applyAlignment="1" applyProtection="1">
      <alignment horizontal="center" vertical="center"/>
      <protection hidden="1"/>
    </xf>
    <xf numFmtId="11" fontId="0" fillId="2" borderId="15" xfId="0" applyNumberFormat="1" applyFill="1" applyBorder="1" applyAlignment="1" applyProtection="1">
      <alignment horizontal="center" vertical="center"/>
      <protection hidden="1"/>
    </xf>
    <xf numFmtId="11" fontId="0" fillId="8" borderId="10" xfId="0" applyNumberFormat="1" applyFill="1" applyBorder="1" applyAlignment="1" applyProtection="1">
      <alignment horizontal="center" vertical="center"/>
      <protection hidden="1"/>
    </xf>
    <xf numFmtId="11" fontId="0" fillId="8" borderId="17" xfId="0" applyNumberFormat="1" applyFill="1" applyBorder="1" applyAlignment="1" applyProtection="1">
      <alignment horizontal="center" vertical="center"/>
      <protection hidden="1"/>
    </xf>
    <xf numFmtId="11" fontId="0" fillId="33" borderId="0" xfId="0" applyNumberFormat="1" applyFill="1" applyBorder="1" applyAlignment="1" applyProtection="1">
      <alignment horizontal="center" vertical="center"/>
      <protection hidden="1"/>
    </xf>
    <xf numFmtId="0" fontId="0" fillId="13" borderId="20" xfId="0" applyFill="1" applyBorder="1" applyAlignment="1" applyProtection="1">
      <alignment horizontal="center" vertical="center"/>
      <protection hidden="1"/>
    </xf>
    <xf numFmtId="170" fontId="0" fillId="19" borderId="0" xfId="0" applyNumberFormat="1" applyFill="1" applyBorder="1" applyAlignment="1" applyProtection="1">
      <alignment horizontal="center" vertical="center"/>
      <protection hidden="1" locked="0"/>
    </xf>
    <xf numFmtId="4" fontId="0" fillId="2" borderId="0" xfId="0" applyNumberFormat="1" applyFill="1" applyBorder="1" applyAlignment="1" applyProtection="1">
      <alignment horizontal="center" vertical="center"/>
      <protection hidden="1"/>
    </xf>
    <xf numFmtId="2" fontId="0" fillId="33" borderId="0" xfId="0" applyNumberFormat="1" applyFill="1" applyBorder="1" applyAlignment="1" applyProtection="1">
      <alignment horizontal="center" vertical="center"/>
      <protection hidden="1"/>
    </xf>
    <xf numFmtId="4" fontId="0" fillId="33" borderId="0" xfId="0" applyNumberForma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53" fillId="33" borderId="0" xfId="0" applyFont="1" applyFill="1" applyAlignment="1" applyProtection="1">
      <alignment horizontal="left"/>
      <protection hidden="1"/>
    </xf>
    <xf numFmtId="0" fontId="54" fillId="33" borderId="0" xfId="0" applyFont="1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55" fillId="33" borderId="0" xfId="0" applyFont="1" applyFill="1" applyBorder="1" applyAlignment="1" applyProtection="1">
      <alignment horizontal="center"/>
      <protection hidden="1"/>
    </xf>
    <xf numFmtId="0" fontId="55" fillId="2" borderId="16" xfId="0" applyNumberFormat="1" applyFont="1" applyFill="1" applyBorder="1" applyAlignment="1" applyProtection="1">
      <alignment horizontal="left"/>
      <protection hidden="1"/>
    </xf>
    <xf numFmtId="0" fontId="55" fillId="2" borderId="10" xfId="0" applyFont="1" applyFill="1" applyBorder="1" applyAlignment="1" applyProtection="1">
      <alignment horizontal="center"/>
      <protection hidden="1"/>
    </xf>
    <xf numFmtId="0" fontId="55" fillId="2" borderId="17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51" fillId="19" borderId="18" xfId="0" applyFont="1" applyFill="1" applyBorder="1" applyAlignment="1" applyProtection="1">
      <alignment horizontal="left" vertical="center"/>
      <protection hidden="1"/>
    </xf>
    <xf numFmtId="0" fontId="0" fillId="19" borderId="21" xfId="0" applyFill="1" applyBorder="1" applyAlignment="1" applyProtection="1">
      <alignment/>
      <protection hidden="1"/>
    </xf>
    <xf numFmtId="0" fontId="0" fillId="19" borderId="19" xfId="0" applyFill="1" applyBorder="1" applyAlignment="1" applyProtection="1">
      <alignment/>
      <protection hidden="1"/>
    </xf>
    <xf numFmtId="0" fontId="51" fillId="19" borderId="18" xfId="0" applyFont="1" applyFill="1" applyBorder="1" applyAlignment="1" applyProtection="1">
      <alignment/>
      <protection hidden="1"/>
    </xf>
    <xf numFmtId="0" fontId="0" fillId="19" borderId="14" xfId="0" applyFill="1" applyBorder="1" applyAlignment="1" applyProtection="1">
      <alignment horizontal="right" vertical="center"/>
      <protection hidden="1"/>
    </xf>
    <xf numFmtId="0" fontId="0" fillId="19" borderId="0" xfId="0" applyFill="1" applyBorder="1" applyAlignment="1" applyProtection="1">
      <alignment/>
      <protection hidden="1"/>
    </xf>
    <xf numFmtId="0" fontId="0" fillId="19" borderId="15" xfId="0" applyFill="1" applyBorder="1" applyAlignment="1" applyProtection="1">
      <alignment horizontal="left"/>
      <protection hidden="1"/>
    </xf>
    <xf numFmtId="0" fontId="0" fillId="19" borderId="14" xfId="0" applyFill="1" applyBorder="1" applyAlignment="1" applyProtection="1">
      <alignment/>
      <protection hidden="1"/>
    </xf>
    <xf numFmtId="0" fontId="0" fillId="19" borderId="0" xfId="0" applyFill="1" applyBorder="1" applyAlignment="1" applyProtection="1">
      <alignment horizontal="right"/>
      <protection hidden="1"/>
    </xf>
    <xf numFmtId="0" fontId="0" fillId="19" borderId="15" xfId="0" applyFill="1" applyBorder="1" applyAlignment="1" applyProtection="1">
      <alignment/>
      <protection hidden="1"/>
    </xf>
    <xf numFmtId="0" fontId="0" fillId="19" borderId="14" xfId="0" applyFill="1" applyBorder="1" applyAlignment="1" applyProtection="1">
      <alignment horizontal="right"/>
      <protection hidden="1"/>
    </xf>
    <xf numFmtId="0" fontId="0" fillId="19" borderId="0" xfId="0" applyFill="1" applyBorder="1" applyAlignment="1" applyProtection="1">
      <alignment horizontal="left"/>
      <protection hidden="1"/>
    </xf>
    <xf numFmtId="0" fontId="0" fillId="19" borderId="10" xfId="0" applyFill="1" applyBorder="1" applyAlignment="1" applyProtection="1">
      <alignment horizontal="right" vertical="center"/>
      <protection hidden="1"/>
    </xf>
    <xf numFmtId="0" fontId="0" fillId="19" borderId="10" xfId="0" applyFill="1" applyBorder="1" applyAlignment="1" applyProtection="1">
      <alignment/>
      <protection hidden="1"/>
    </xf>
    <xf numFmtId="0" fontId="0" fillId="19" borderId="17" xfId="0" applyFill="1" applyBorder="1" applyAlignment="1" applyProtection="1">
      <alignment/>
      <protection hidden="1"/>
    </xf>
    <xf numFmtId="0" fontId="0" fillId="19" borderId="16" xfId="0" applyFill="1" applyBorder="1" applyAlignment="1" applyProtection="1">
      <alignment horizontal="right" vertical="center"/>
      <protection hidden="1"/>
    </xf>
    <xf numFmtId="0" fontId="0" fillId="19" borderId="17" xfId="0" applyFill="1" applyBorder="1" applyAlignment="1" applyProtection="1">
      <alignment horizontal="left"/>
      <protection hidden="1"/>
    </xf>
    <xf numFmtId="0" fontId="0" fillId="33" borderId="0" xfId="0" applyFill="1" applyBorder="1" applyAlignment="1" applyProtection="1">
      <alignment horizontal="right" vertical="top" wrapText="1" shrinkToFit="1"/>
      <protection hidden="1"/>
    </xf>
    <xf numFmtId="0" fontId="0" fillId="33" borderId="0" xfId="0" applyFill="1" applyBorder="1" applyAlignment="1" applyProtection="1">
      <alignment horizontal="right" wrapText="1" shrinkToFit="1"/>
      <protection hidden="1"/>
    </xf>
    <xf numFmtId="0" fontId="0" fillId="33" borderId="0" xfId="0" applyFill="1" applyBorder="1" applyAlignment="1" applyProtection="1">
      <alignment horizontal="right" vertical="center"/>
      <protection hidden="1"/>
    </xf>
    <xf numFmtId="0" fontId="0" fillId="19" borderId="21" xfId="0" applyFill="1" applyBorder="1" applyAlignment="1" applyProtection="1">
      <alignment horizontal="right" wrapText="1" shrinkToFit="1"/>
      <protection hidden="1"/>
    </xf>
    <xf numFmtId="0" fontId="0" fillId="19" borderId="21" xfId="0" applyFill="1" applyBorder="1" applyAlignment="1" applyProtection="1">
      <alignment horizontal="right" vertical="center"/>
      <protection hidden="1"/>
    </xf>
    <xf numFmtId="0" fontId="0" fillId="19" borderId="0" xfId="0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/>
      <protection hidden="1"/>
    </xf>
    <xf numFmtId="0" fontId="0" fillId="2" borderId="22" xfId="0" applyFill="1" applyBorder="1" applyAlignment="1" applyProtection="1">
      <alignment horizontal="right"/>
      <protection hidden="1"/>
    </xf>
    <xf numFmtId="0" fontId="0" fillId="2" borderId="23" xfId="0" applyFill="1" applyBorder="1" applyAlignment="1" applyProtection="1">
      <alignment horizontal="left"/>
      <protection hidden="1"/>
    </xf>
    <xf numFmtId="2" fontId="0" fillId="2" borderId="20" xfId="0" applyNumberFormat="1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 horizontal="center" vertical="center"/>
      <protection hidden="1"/>
    </xf>
    <xf numFmtId="170" fontId="0" fillId="2" borderId="20" xfId="0" applyNumberFormat="1" applyFill="1" applyBorder="1" applyAlignment="1" applyProtection="1">
      <alignment horizontal="center" vertical="center"/>
      <protection hidden="1"/>
    </xf>
    <xf numFmtId="0" fontId="0" fillId="2" borderId="22" xfId="0" applyFill="1" applyBorder="1" applyAlignment="1" applyProtection="1">
      <alignment horizontal="center" vertical="center"/>
      <protection hidden="1"/>
    </xf>
    <xf numFmtId="0" fontId="0" fillId="2" borderId="23" xfId="0" applyFill="1" applyBorder="1" applyAlignment="1" applyProtection="1">
      <alignment horizontal="center" vertical="center"/>
      <protection hidden="1"/>
    </xf>
    <xf numFmtId="0" fontId="37" fillId="33" borderId="0" xfId="0" applyFont="1" applyFill="1" applyAlignment="1" applyProtection="1">
      <alignment horizontal="center" vertical="center"/>
      <protection hidden="1"/>
    </xf>
    <xf numFmtId="0" fontId="0" fillId="11" borderId="22" xfId="0" applyFill="1" applyBorder="1" applyAlignment="1" applyProtection="1">
      <alignment horizontal="right" vertical="center"/>
      <protection hidden="1"/>
    </xf>
    <xf numFmtId="0" fontId="0" fillId="11" borderId="23" xfId="0" applyFill="1" applyBorder="1" applyAlignment="1" applyProtection="1">
      <alignment horizontal="left"/>
      <protection hidden="1"/>
    </xf>
    <xf numFmtId="0" fontId="0" fillId="11" borderId="20" xfId="0" applyFill="1" applyBorder="1" applyAlignment="1" applyProtection="1">
      <alignment horizontal="center" vertical="center"/>
      <protection hidden="1"/>
    </xf>
    <xf numFmtId="0" fontId="0" fillId="11" borderId="22" xfId="0" applyFill="1" applyBorder="1" applyAlignment="1" applyProtection="1">
      <alignment horizontal="center" vertical="center"/>
      <protection hidden="1"/>
    </xf>
    <xf numFmtId="4" fontId="0" fillId="11" borderId="23" xfId="0" applyNumberFormat="1" applyFill="1" applyBorder="1" applyAlignment="1" applyProtection="1">
      <alignment horizontal="center" vertical="center"/>
      <protection hidden="1"/>
    </xf>
    <xf numFmtId="0" fontId="5" fillId="5" borderId="14" xfId="0" applyFont="1" applyFill="1" applyBorder="1" applyAlignment="1" applyProtection="1">
      <alignment horizontal="right"/>
      <protection hidden="1"/>
    </xf>
    <xf numFmtId="0" fontId="5" fillId="5" borderId="15" xfId="0" applyFont="1" applyFill="1" applyBorder="1" applyAlignment="1" applyProtection="1">
      <alignment horizontal="left"/>
      <protection hidden="1"/>
    </xf>
    <xf numFmtId="2" fontId="5" fillId="5" borderId="0" xfId="0" applyNumberFormat="1" applyFont="1" applyFill="1" applyBorder="1" applyAlignment="1" applyProtection="1">
      <alignment horizontal="center" vertical="center"/>
      <protection hidden="1"/>
    </xf>
    <xf numFmtId="4" fontId="5" fillId="5" borderId="14" xfId="0" applyNumberFormat="1" applyFont="1" applyFill="1" applyBorder="1" applyAlignment="1" applyProtection="1">
      <alignment horizontal="center" vertical="center"/>
      <protection hidden="1"/>
    </xf>
    <xf numFmtId="0" fontId="0" fillId="11" borderId="14" xfId="0" applyFill="1" applyBorder="1" applyAlignment="1" applyProtection="1">
      <alignment horizontal="right"/>
      <protection hidden="1"/>
    </xf>
    <xf numFmtId="0" fontId="0" fillId="11" borderId="15" xfId="0" applyFill="1" applyBorder="1" applyAlignment="1" applyProtection="1">
      <alignment horizontal="left"/>
      <protection hidden="1"/>
    </xf>
    <xf numFmtId="2" fontId="0" fillId="11" borderId="0" xfId="0" applyNumberFormat="1" applyFill="1" applyBorder="1" applyAlignment="1" applyProtection="1">
      <alignment horizontal="center" vertical="center"/>
      <protection hidden="1"/>
    </xf>
    <xf numFmtId="4" fontId="0" fillId="11" borderId="14" xfId="0" applyNumberFormat="1" applyFill="1" applyBorder="1" applyAlignment="1" applyProtection="1">
      <alignment horizontal="center" vertical="center"/>
      <protection hidden="1"/>
    </xf>
    <xf numFmtId="0" fontId="0" fillId="5" borderId="16" xfId="0" applyFill="1" applyBorder="1" applyAlignment="1" applyProtection="1">
      <alignment horizontal="right"/>
      <protection hidden="1"/>
    </xf>
    <xf numFmtId="0" fontId="0" fillId="5" borderId="17" xfId="0" applyFill="1" applyBorder="1" applyAlignment="1" applyProtection="1">
      <alignment horizontal="left"/>
      <protection hidden="1"/>
    </xf>
    <xf numFmtId="2" fontId="0" fillId="5" borderId="10" xfId="0" applyNumberFormat="1" applyFill="1" applyBorder="1" applyAlignment="1" applyProtection="1">
      <alignment horizontal="center" vertical="center"/>
      <protection hidden="1"/>
    </xf>
    <xf numFmtId="4" fontId="0" fillId="5" borderId="16" xfId="0" applyNumberForma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4" fontId="0" fillId="8" borderId="14" xfId="0" applyNumberFormat="1" applyFill="1" applyBorder="1" applyAlignment="1" applyProtection="1">
      <alignment horizontal="center" vertical="center"/>
      <protection hidden="1"/>
    </xf>
    <xf numFmtId="4" fontId="0" fillId="8" borderId="0" xfId="0" applyNumberFormat="1" applyFill="1" applyBorder="1" applyAlignment="1" applyProtection="1">
      <alignment horizontal="center" vertical="center"/>
      <protection hidden="1"/>
    </xf>
    <xf numFmtId="4" fontId="0" fillId="2" borderId="14" xfId="0" applyNumberFormat="1" applyFill="1" applyBorder="1" applyAlignment="1" applyProtection="1">
      <alignment horizontal="center" vertical="center"/>
      <protection hidden="1"/>
    </xf>
    <xf numFmtId="0" fontId="55" fillId="33" borderId="0" xfId="0" applyNumberFormat="1" applyFont="1" applyFill="1" applyBorder="1" applyAlignment="1" applyProtection="1">
      <alignment horizontal="left"/>
      <protection hidden="1"/>
    </xf>
    <xf numFmtId="0" fontId="56" fillId="13" borderId="20" xfId="0" applyFont="1" applyFill="1" applyBorder="1" applyAlignment="1" applyProtection="1">
      <alignment horizontal="center" vertical="center"/>
      <protection hidden="1"/>
    </xf>
    <xf numFmtId="4" fontId="56" fillId="13" borderId="23" xfId="0" applyNumberFormat="1" applyFont="1" applyFill="1" applyBorder="1" applyAlignment="1" applyProtection="1">
      <alignment horizontal="center" vertical="center"/>
      <protection hidden="1"/>
    </xf>
    <xf numFmtId="11" fontId="0" fillId="2" borderId="20" xfId="0" applyNumberFormat="1" applyFill="1" applyBorder="1" applyAlignment="1" applyProtection="1">
      <alignment horizontal="center" vertical="center"/>
      <protection hidden="1"/>
    </xf>
    <xf numFmtId="11" fontId="0" fillId="2" borderId="23" xfId="0" applyNumberFormat="1" applyFill="1" applyBorder="1" applyAlignment="1" applyProtection="1">
      <alignment horizontal="center" vertical="center"/>
      <protection hidden="1"/>
    </xf>
    <xf numFmtId="0" fontId="56" fillId="13" borderId="22" xfId="0" applyFont="1" applyFill="1" applyBorder="1" applyAlignment="1" applyProtection="1">
      <alignment horizontal="center" vertical="center"/>
      <protection hidden="1"/>
    </xf>
    <xf numFmtId="0" fontId="57" fillId="13" borderId="20" xfId="0" applyFont="1" applyFill="1" applyBorder="1" applyAlignment="1" applyProtection="1">
      <alignment horizontal="center" vertical="center"/>
      <protection hidden="1"/>
    </xf>
    <xf numFmtId="4" fontId="56" fillId="13" borderId="20" xfId="0" applyNumberFormat="1" applyFont="1" applyFill="1" applyBorder="1" applyAlignment="1" applyProtection="1">
      <alignment horizontal="center" vertical="center"/>
      <protection hidden="1"/>
    </xf>
    <xf numFmtId="0" fontId="56" fillId="13" borderId="23" xfId="0" applyFont="1" applyFill="1" applyBorder="1" applyAlignment="1" applyProtection="1">
      <alignment horizontal="center" vertical="center"/>
      <protection hidden="1"/>
    </xf>
    <xf numFmtId="0" fontId="57" fillId="13" borderId="22" xfId="0" applyFont="1" applyFill="1" applyBorder="1" applyAlignment="1" applyProtection="1">
      <alignment horizontal="center" vertical="center" wrapText="1"/>
      <protection hidden="1"/>
    </xf>
    <xf numFmtId="0" fontId="56" fillId="13" borderId="20" xfId="0" applyFont="1" applyFill="1" applyBorder="1" applyAlignment="1" applyProtection="1">
      <alignment horizontal="center" vertical="center" wrapText="1"/>
      <protection hidden="1"/>
    </xf>
    <xf numFmtId="0" fontId="57" fillId="13" borderId="20" xfId="0" applyFont="1" applyFill="1" applyBorder="1" applyAlignment="1" applyProtection="1">
      <alignment horizontal="center" vertical="center" wrapText="1"/>
      <protection hidden="1"/>
    </xf>
    <xf numFmtId="0" fontId="0" fillId="11" borderId="20" xfId="0" applyFill="1" applyBorder="1" applyAlignment="1" applyProtection="1">
      <alignment horizontal="center" vertical="center"/>
      <protection hidden="1" locked="0"/>
    </xf>
    <xf numFmtId="0" fontId="51" fillId="19" borderId="18" xfId="0" applyFont="1" applyFill="1" applyBorder="1" applyAlignment="1" applyProtection="1">
      <alignment horizontal="left" wrapText="1" shrinkToFit="1"/>
      <protection hidden="1"/>
    </xf>
    <xf numFmtId="0" fontId="58" fillId="0" borderId="0" xfId="0" applyFont="1" applyAlignment="1" applyProtection="1">
      <alignment horizontal="center"/>
      <protection hidden="1"/>
    </xf>
    <xf numFmtId="4" fontId="0" fillId="2" borderId="22" xfId="0" applyNumberForma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9" borderId="24" xfId="0" applyFill="1" applyBorder="1" applyAlignment="1" applyProtection="1">
      <alignment horizontal="center" vertical="center"/>
      <protection hidden="1"/>
    </xf>
    <xf numFmtId="0" fontId="0" fillId="9" borderId="21" xfId="0" applyFill="1" applyBorder="1" applyAlignment="1" applyProtection="1">
      <alignment horizontal="center" vertical="center"/>
      <protection hidden="1"/>
    </xf>
    <xf numFmtId="0" fontId="0" fillId="9" borderId="22" xfId="0" applyFill="1" applyBorder="1" applyAlignment="1" applyProtection="1">
      <alignment horizontal="center" vertical="center"/>
      <protection hidden="1"/>
    </xf>
    <xf numFmtId="0" fontId="0" fillId="9" borderId="20" xfId="0" applyFill="1" applyBorder="1" applyAlignment="1" applyProtection="1">
      <alignment horizontal="center" vertical="center"/>
      <protection hidden="1"/>
    </xf>
    <xf numFmtId="0" fontId="0" fillId="9" borderId="23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9" borderId="18" xfId="0" applyFill="1" applyBorder="1" applyAlignment="1" applyProtection="1">
      <alignment/>
      <protection hidden="1"/>
    </xf>
    <xf numFmtId="0" fontId="0" fillId="9" borderId="21" xfId="0" applyFill="1" applyBorder="1" applyAlignment="1" applyProtection="1">
      <alignment/>
      <protection hidden="1"/>
    </xf>
    <xf numFmtId="0" fontId="0" fillId="9" borderId="19" xfId="0" applyFill="1" applyBorder="1" applyAlignment="1" applyProtection="1">
      <alignment horizontal="center"/>
      <protection hidden="1"/>
    </xf>
    <xf numFmtId="0" fontId="0" fillId="11" borderId="19" xfId="0" applyFill="1" applyBorder="1" applyAlignment="1" applyProtection="1">
      <alignment vertical="center"/>
      <protection hidden="1"/>
    </xf>
    <xf numFmtId="0" fontId="29" fillId="32" borderId="18" xfId="56" applyFont="1" applyFill="1" applyBorder="1" applyProtection="1">
      <alignment/>
      <protection hidden="1"/>
    </xf>
    <xf numFmtId="0" fontId="0" fillId="32" borderId="25" xfId="0" applyFill="1" applyBorder="1" applyAlignment="1" applyProtection="1">
      <alignment/>
      <protection hidden="1"/>
    </xf>
    <xf numFmtId="0" fontId="0" fillId="32" borderId="21" xfId="0" applyFill="1" applyBorder="1" applyAlignment="1" applyProtection="1">
      <alignment/>
      <protection hidden="1"/>
    </xf>
    <xf numFmtId="2" fontId="0" fillId="32" borderId="26" xfId="0" applyNumberFormat="1" applyFill="1" applyBorder="1" applyAlignment="1" applyProtection="1">
      <alignment horizontal="center"/>
      <protection hidden="1"/>
    </xf>
    <xf numFmtId="2" fontId="0" fillId="32" borderId="21" xfId="0" applyNumberFormat="1" applyFill="1" applyBorder="1" applyAlignment="1" applyProtection="1">
      <alignment horizontal="center"/>
      <protection hidden="1"/>
    </xf>
    <xf numFmtId="0" fontId="0" fillId="32" borderId="21" xfId="0" applyFont="1" applyFill="1" applyBorder="1" applyAlignment="1" applyProtection="1">
      <alignment horizontal="center"/>
      <protection hidden="1"/>
    </xf>
    <xf numFmtId="0" fontId="0" fillId="32" borderId="21" xfId="0" applyFill="1" applyBorder="1" applyAlignment="1" applyProtection="1">
      <alignment horizontal="center"/>
      <protection hidden="1"/>
    </xf>
    <xf numFmtId="0" fontId="0" fillId="32" borderId="27" xfId="0" applyFill="1" applyBorder="1" applyAlignment="1" applyProtection="1">
      <alignment horizontal="center"/>
      <protection hidden="1"/>
    </xf>
    <xf numFmtId="4" fontId="0" fillId="32" borderId="21" xfId="0" applyNumberFormat="1" applyFill="1" applyBorder="1" applyAlignment="1" applyProtection="1">
      <alignment horizontal="center"/>
      <protection hidden="1"/>
    </xf>
    <xf numFmtId="0" fontId="0" fillId="32" borderId="19" xfId="0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9" borderId="14" xfId="0" applyFill="1" applyBorder="1" applyAlignment="1" applyProtection="1">
      <alignment/>
      <protection hidden="1"/>
    </xf>
    <xf numFmtId="0" fontId="0" fillId="9" borderId="0" xfId="0" applyFill="1" applyBorder="1" applyAlignment="1" applyProtection="1">
      <alignment/>
      <protection hidden="1"/>
    </xf>
    <xf numFmtId="0" fontId="0" fillId="9" borderId="15" xfId="0" applyFill="1" applyBorder="1" applyAlignment="1" applyProtection="1">
      <alignment horizontal="center"/>
      <protection hidden="1"/>
    </xf>
    <xf numFmtId="0" fontId="0" fillId="11" borderId="15" xfId="0" applyFill="1" applyBorder="1" applyAlignment="1" applyProtection="1">
      <alignment vertical="center"/>
      <protection hidden="1"/>
    </xf>
    <xf numFmtId="0" fontId="0" fillId="32" borderId="14" xfId="0" applyFill="1" applyBorder="1" applyAlignment="1" applyProtection="1">
      <alignment/>
      <protection hidden="1"/>
    </xf>
    <xf numFmtId="0" fontId="0" fillId="32" borderId="28" xfId="0" applyFill="1" applyBorder="1" applyAlignment="1" applyProtection="1">
      <alignment/>
      <protection hidden="1"/>
    </xf>
    <xf numFmtId="0" fontId="0" fillId="32" borderId="0" xfId="0" applyFill="1" applyBorder="1" applyAlignment="1" applyProtection="1">
      <alignment/>
      <protection hidden="1"/>
    </xf>
    <xf numFmtId="0" fontId="0" fillId="32" borderId="29" xfId="0" applyFill="1" applyBorder="1" applyAlignment="1" applyProtection="1">
      <alignment horizontal="center"/>
      <protection hidden="1"/>
    </xf>
    <xf numFmtId="0" fontId="0" fillId="32" borderId="0" xfId="0" applyFill="1" applyBorder="1" applyAlignment="1" applyProtection="1">
      <alignment horizontal="center"/>
      <protection hidden="1"/>
    </xf>
    <xf numFmtId="0" fontId="0" fillId="32" borderId="30" xfId="0" applyFill="1" applyBorder="1" applyAlignment="1" applyProtection="1">
      <alignment horizontal="center"/>
      <protection hidden="1"/>
    </xf>
    <xf numFmtId="4" fontId="0" fillId="32" borderId="0" xfId="0" applyNumberFormat="1" applyFill="1" applyBorder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32" borderId="15" xfId="0" applyFill="1" applyBorder="1" applyAlignment="1" applyProtection="1">
      <alignment horizontal="center"/>
      <protection hidden="1"/>
    </xf>
    <xf numFmtId="0" fontId="0" fillId="9" borderId="14" xfId="0" applyFill="1" applyBorder="1" applyAlignment="1" applyProtection="1">
      <alignment horizontal="left"/>
      <protection hidden="1"/>
    </xf>
    <xf numFmtId="0" fontId="59" fillId="32" borderId="14" xfId="0" applyFont="1" applyFill="1" applyBorder="1" applyAlignment="1" applyProtection="1">
      <alignment/>
      <protection hidden="1"/>
    </xf>
    <xf numFmtId="0" fontId="0" fillId="32" borderId="31" xfId="0" applyFill="1" applyBorder="1" applyAlignment="1" applyProtection="1">
      <alignment/>
      <protection hidden="1"/>
    </xf>
    <xf numFmtId="0" fontId="0" fillId="32" borderId="10" xfId="0" applyFill="1" applyBorder="1" applyAlignment="1" applyProtection="1">
      <alignment/>
      <protection hidden="1"/>
    </xf>
    <xf numFmtId="0" fontId="0" fillId="32" borderId="32" xfId="0" applyFill="1" applyBorder="1" applyAlignment="1" applyProtection="1">
      <alignment horizontal="center"/>
      <protection hidden="1"/>
    </xf>
    <xf numFmtId="0" fontId="0" fillId="32" borderId="10" xfId="0" applyFill="1" applyBorder="1" applyAlignment="1" applyProtection="1">
      <alignment horizontal="center"/>
      <protection hidden="1"/>
    </xf>
    <xf numFmtId="0" fontId="0" fillId="32" borderId="33" xfId="0" applyFill="1" applyBorder="1" applyAlignment="1" applyProtection="1">
      <alignment horizontal="center"/>
      <protection hidden="1"/>
    </xf>
    <xf numFmtId="4" fontId="0" fillId="32" borderId="10" xfId="0" applyNumberFormat="1" applyFill="1" applyBorder="1" applyAlignment="1" applyProtection="1">
      <alignment horizontal="center"/>
      <protection hidden="1"/>
    </xf>
    <xf numFmtId="0" fontId="0" fillId="32" borderId="10" xfId="0" applyFont="1" applyFill="1" applyBorder="1" applyAlignment="1" applyProtection="1">
      <alignment horizontal="center"/>
      <protection hidden="1"/>
    </xf>
    <xf numFmtId="0" fontId="0" fillId="32" borderId="17" xfId="0" applyFill="1" applyBorder="1" applyAlignment="1" applyProtection="1">
      <alignment horizontal="center"/>
      <protection hidden="1"/>
    </xf>
    <xf numFmtId="0" fontId="29" fillId="32" borderId="24" xfId="56" applyFont="1" applyFill="1" applyBorder="1" applyProtection="1">
      <alignment/>
      <protection hidden="1"/>
    </xf>
    <xf numFmtId="0" fontId="0" fillId="32" borderId="18" xfId="0" applyFill="1" applyBorder="1" applyAlignment="1" applyProtection="1">
      <alignment/>
      <protection hidden="1"/>
    </xf>
    <xf numFmtId="0" fontId="0" fillId="9" borderId="16" xfId="0" applyFill="1" applyBorder="1" applyAlignment="1" applyProtection="1">
      <alignment horizontal="left"/>
      <protection hidden="1"/>
    </xf>
    <xf numFmtId="0" fontId="0" fillId="9" borderId="10" xfId="0" applyFill="1" applyBorder="1" applyAlignment="1" applyProtection="1">
      <alignment/>
      <protection hidden="1"/>
    </xf>
    <xf numFmtId="0" fontId="0" fillId="9" borderId="17" xfId="0" applyFill="1" applyBorder="1" applyAlignment="1" applyProtection="1">
      <alignment horizontal="center"/>
      <protection hidden="1"/>
    </xf>
    <xf numFmtId="0" fontId="0" fillId="11" borderId="17" xfId="0" applyFill="1" applyBorder="1" applyAlignment="1" applyProtection="1">
      <alignment vertical="center"/>
      <protection hidden="1"/>
    </xf>
    <xf numFmtId="0" fontId="0" fillId="32" borderId="34" xfId="0" applyFill="1" applyBorder="1" applyAlignment="1" applyProtection="1">
      <alignment/>
      <protection hidden="1"/>
    </xf>
    <xf numFmtId="0" fontId="0" fillId="32" borderId="16" xfId="0" applyFill="1" applyBorder="1" applyAlignment="1" applyProtection="1">
      <alignment/>
      <protection hidden="1"/>
    </xf>
    <xf numFmtId="2" fontId="0" fillId="32" borderId="32" xfId="0" applyNumberFormat="1" applyFill="1" applyBorder="1" applyAlignment="1" applyProtection="1">
      <alignment horizontal="center"/>
      <protection hidden="1"/>
    </xf>
    <xf numFmtId="2" fontId="0" fillId="32" borderId="10" xfId="0" applyNumberForma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29" fillId="32" borderId="34" xfId="56" applyFont="1" applyFill="1" applyBorder="1" applyProtection="1">
      <alignment/>
      <protection hidden="1"/>
    </xf>
    <xf numFmtId="2" fontId="0" fillId="32" borderId="29" xfId="0" applyNumberFormat="1" applyFill="1" applyBorder="1" applyAlignment="1" applyProtection="1">
      <alignment horizontal="center"/>
      <protection hidden="1"/>
    </xf>
    <xf numFmtId="2" fontId="0" fillId="32" borderId="0" xfId="0" applyNumberFormat="1" applyFill="1" applyBorder="1" applyAlignment="1" applyProtection="1">
      <alignment horizontal="center"/>
      <protection hidden="1"/>
    </xf>
    <xf numFmtId="0" fontId="0" fillId="9" borderId="20" xfId="0" applyFill="1" applyBorder="1" applyAlignment="1" applyProtection="1">
      <alignment horizontal="center"/>
      <protection hidden="1"/>
    </xf>
    <xf numFmtId="0" fontId="0" fillId="9" borderId="14" xfId="0" applyFill="1" applyBorder="1" applyAlignment="1" applyProtection="1">
      <alignment horizontal="center"/>
      <protection hidden="1"/>
    </xf>
    <xf numFmtId="0" fontId="0" fillId="11" borderId="14" xfId="0" applyFill="1" applyBorder="1" applyAlignment="1" applyProtection="1">
      <alignment horizontal="center"/>
      <protection hidden="1"/>
    </xf>
    <xf numFmtId="0" fontId="0" fillId="11" borderId="0" xfId="0" applyFill="1" applyBorder="1" applyAlignment="1" applyProtection="1">
      <alignment horizontal="center"/>
      <protection hidden="1"/>
    </xf>
    <xf numFmtId="0" fontId="0" fillId="11" borderId="15" xfId="0" applyFill="1" applyBorder="1" applyAlignment="1" applyProtection="1">
      <alignment horizontal="center"/>
      <protection hidden="1"/>
    </xf>
    <xf numFmtId="0" fontId="0" fillId="32" borderId="26" xfId="0" applyFill="1" applyBorder="1" applyAlignment="1" applyProtection="1">
      <alignment/>
      <protection hidden="1"/>
    </xf>
    <xf numFmtId="0" fontId="0" fillId="9" borderId="16" xfId="0" applyFill="1" applyBorder="1" applyAlignment="1" applyProtection="1">
      <alignment horizontal="center"/>
      <protection hidden="1"/>
    </xf>
    <xf numFmtId="0" fontId="0" fillId="11" borderId="16" xfId="0" applyFill="1" applyBorder="1" applyAlignment="1" applyProtection="1">
      <alignment horizontal="center"/>
      <protection hidden="1"/>
    </xf>
    <xf numFmtId="0" fontId="0" fillId="11" borderId="10" xfId="0" applyFill="1" applyBorder="1" applyAlignment="1" applyProtection="1">
      <alignment horizontal="center"/>
      <protection hidden="1"/>
    </xf>
    <xf numFmtId="0" fontId="0" fillId="11" borderId="17" xfId="0" applyFill="1" applyBorder="1" applyAlignment="1" applyProtection="1">
      <alignment horizontal="center"/>
      <protection hidden="1"/>
    </xf>
    <xf numFmtId="0" fontId="29" fillId="32" borderId="35" xfId="56" applyFont="1" applyFill="1" applyBorder="1" applyProtection="1">
      <alignment/>
      <protection hidden="1"/>
    </xf>
    <xf numFmtId="0" fontId="0" fillId="32" borderId="32" xfId="0" applyFill="1" applyBorder="1" applyAlignment="1" applyProtection="1">
      <alignment/>
      <protection hidden="1"/>
    </xf>
    <xf numFmtId="0" fontId="51" fillId="9" borderId="36" xfId="0" applyFont="1" applyFill="1" applyBorder="1" applyAlignment="1" applyProtection="1">
      <alignment horizontal="center"/>
      <protection hidden="1"/>
    </xf>
    <xf numFmtId="0" fontId="0" fillId="32" borderId="30" xfId="0" applyFill="1" applyBorder="1" applyAlignment="1" applyProtection="1">
      <alignment/>
      <protection hidden="1"/>
    </xf>
    <xf numFmtId="4" fontId="0" fillId="32" borderId="29" xfId="0" applyNumberFormat="1" applyFill="1" applyBorder="1" applyAlignment="1" applyProtection="1">
      <alignment horizontal="center"/>
      <protection hidden="1"/>
    </xf>
    <xf numFmtId="0" fontId="0" fillId="32" borderId="27" xfId="0" applyFill="1" applyBorder="1" applyAlignment="1" applyProtection="1">
      <alignment/>
      <protection hidden="1"/>
    </xf>
    <xf numFmtId="0" fontId="0" fillId="32" borderId="26" xfId="0" applyFill="1" applyBorder="1" applyAlignment="1" applyProtection="1">
      <alignment horizontal="center"/>
      <protection hidden="1"/>
    </xf>
    <xf numFmtId="4" fontId="0" fillId="32" borderId="26" xfId="0" applyNumberFormat="1" applyFill="1" applyBorder="1" applyAlignment="1" applyProtection="1">
      <alignment horizontal="center"/>
      <protection hidden="1"/>
    </xf>
    <xf numFmtId="0" fontId="0" fillId="32" borderId="33" xfId="0" applyFill="1" applyBorder="1" applyAlignment="1" applyProtection="1">
      <alignment/>
      <protection hidden="1"/>
    </xf>
    <xf numFmtId="4" fontId="0" fillId="32" borderId="32" xfId="0" applyNumberFormat="1" applyFill="1" applyBorder="1" applyAlignment="1" applyProtection="1">
      <alignment horizontal="center"/>
      <protection hidden="1"/>
    </xf>
    <xf numFmtId="0" fontId="0" fillId="32" borderId="25" xfId="0" applyFill="1" applyBorder="1" applyAlignment="1" applyProtection="1">
      <alignment horizontal="center"/>
      <protection hidden="1"/>
    </xf>
    <xf numFmtId="0" fontId="0" fillId="32" borderId="35" xfId="0" applyFill="1" applyBorder="1" applyAlignment="1" applyProtection="1">
      <alignment/>
      <protection hidden="1"/>
    </xf>
    <xf numFmtId="0" fontId="0" fillId="32" borderId="28" xfId="0" applyFill="1" applyBorder="1" applyAlignment="1" applyProtection="1">
      <alignment horizontal="center"/>
      <protection hidden="1"/>
    </xf>
    <xf numFmtId="0" fontId="29" fillId="32" borderId="14" xfId="56" applyFont="1" applyFill="1" applyBorder="1" applyProtection="1">
      <alignment/>
      <protection hidden="1"/>
    </xf>
    <xf numFmtId="0" fontId="52" fillId="2" borderId="0" xfId="0" applyFont="1" applyFill="1" applyAlignment="1" applyProtection="1">
      <alignment/>
      <protection hidden="1"/>
    </xf>
    <xf numFmtId="0" fontId="29" fillId="2" borderId="0" xfId="56" applyFont="1" applyFill="1" applyBorder="1" applyProtection="1">
      <alignment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4" fontId="0" fillId="2" borderId="0" xfId="0" applyNumberFormat="1" applyFill="1" applyBorder="1" applyAlignment="1" applyProtection="1">
      <alignment horizontal="center"/>
      <protection hidden="1"/>
    </xf>
    <xf numFmtId="0" fontId="0" fillId="32" borderId="24" xfId="0" applyFill="1" applyBorder="1" applyAlignment="1" applyProtection="1">
      <alignment/>
      <protection hidden="1"/>
    </xf>
    <xf numFmtId="0" fontId="56" fillId="15" borderId="21" xfId="0" applyFont="1" applyFill="1" applyBorder="1" applyAlignment="1" applyProtection="1">
      <alignment horizontal="center" vertical="center"/>
      <protection hidden="1"/>
    </xf>
    <xf numFmtId="4" fontId="56" fillId="15" borderId="19" xfId="0" applyNumberFormat="1" applyFont="1" applyFill="1" applyBorder="1" applyAlignment="1" applyProtection="1">
      <alignment horizontal="center" vertical="center"/>
      <protection hidden="1"/>
    </xf>
    <xf numFmtId="0" fontId="29" fillId="15" borderId="14" xfId="56" applyFont="1" applyFill="1" applyBorder="1" applyProtection="1">
      <alignment/>
      <protection hidden="1"/>
    </xf>
    <xf numFmtId="0" fontId="0" fillId="32" borderId="34" xfId="0" applyFill="1" applyBorder="1" applyAlignment="1" applyProtection="1">
      <alignment horizontal="center"/>
      <protection hidden="1"/>
    </xf>
    <xf numFmtId="11" fontId="0" fillId="32" borderId="0" xfId="0" applyNumberFormat="1" applyFill="1" applyBorder="1" applyAlignment="1" applyProtection="1">
      <alignment horizontal="center" vertical="center"/>
      <protection hidden="1"/>
    </xf>
    <xf numFmtId="11" fontId="0" fillId="32" borderId="15" xfId="0" applyNumberFormat="1" applyFill="1" applyBorder="1" applyAlignment="1" applyProtection="1">
      <alignment horizontal="center" vertical="center"/>
      <protection hidden="1"/>
    </xf>
    <xf numFmtId="0" fontId="0" fillId="11" borderId="14" xfId="0" applyFill="1" applyBorder="1" applyAlignment="1" applyProtection="1">
      <alignment/>
      <protection hidden="1"/>
    </xf>
    <xf numFmtId="11" fontId="5" fillId="32" borderId="0" xfId="0" applyNumberFormat="1" applyFont="1" applyFill="1" applyBorder="1" applyAlignment="1" applyProtection="1">
      <alignment horizontal="center"/>
      <protection hidden="1"/>
    </xf>
    <xf numFmtId="11" fontId="0" fillId="32" borderId="0" xfId="0" applyNumberFormat="1" applyFill="1" applyBorder="1" applyAlignment="1" applyProtection="1">
      <alignment horizontal="center"/>
      <protection hidden="1"/>
    </xf>
    <xf numFmtId="11" fontId="0" fillId="32" borderId="15" xfId="0" applyNumberFormat="1" applyFill="1" applyBorder="1" applyAlignment="1" applyProtection="1">
      <alignment horizontal="center"/>
      <protection hidden="1"/>
    </xf>
    <xf numFmtId="0" fontId="29" fillId="16" borderId="14" xfId="56" applyFont="1" applyFill="1" applyBorder="1" applyProtection="1">
      <alignment/>
      <protection hidden="1"/>
    </xf>
    <xf numFmtId="0" fontId="56" fillId="17" borderId="21" xfId="0" applyFont="1" applyFill="1" applyBorder="1" applyAlignment="1" applyProtection="1">
      <alignment horizontal="center" vertical="center"/>
      <protection hidden="1"/>
    </xf>
    <xf numFmtId="0" fontId="56" fillId="17" borderId="21" xfId="0" applyFont="1" applyFill="1" applyBorder="1" applyAlignment="1" applyProtection="1">
      <alignment horizontal="center" vertical="center" wrapText="1"/>
      <protection hidden="1"/>
    </xf>
    <xf numFmtId="0" fontId="57" fillId="17" borderId="19" xfId="0" applyFont="1" applyFill="1" applyBorder="1" applyAlignment="1" applyProtection="1">
      <alignment horizontal="center" vertical="center"/>
      <protection hidden="1"/>
    </xf>
    <xf numFmtId="0" fontId="0" fillId="32" borderId="0" xfId="0" applyFill="1" applyBorder="1" applyAlignment="1" applyProtection="1">
      <alignment horizontal="center" vertical="center"/>
      <protection hidden="1"/>
    </xf>
    <xf numFmtId="0" fontId="0" fillId="32" borderId="0" xfId="0" applyFont="1" applyFill="1" applyBorder="1" applyAlignment="1" applyProtection="1">
      <alignment horizontal="center" vertical="center"/>
      <protection hidden="1"/>
    </xf>
    <xf numFmtId="4" fontId="0" fillId="32" borderId="0" xfId="0" applyNumberFormat="1" applyFill="1" applyBorder="1" applyAlignment="1" applyProtection="1">
      <alignment horizontal="center" vertical="center"/>
      <protection hidden="1"/>
    </xf>
    <xf numFmtId="0" fontId="0" fillId="32" borderId="15" xfId="0" applyFill="1" applyBorder="1" applyAlignment="1" applyProtection="1">
      <alignment horizontal="center" vertical="center"/>
      <protection hidden="1"/>
    </xf>
    <xf numFmtId="11" fontId="5" fillId="32" borderId="15" xfId="0" applyNumberFormat="1" applyFont="1" applyFill="1" applyBorder="1" applyAlignment="1" applyProtection="1">
      <alignment horizontal="center"/>
      <protection hidden="1"/>
    </xf>
    <xf numFmtId="0" fontId="29" fillId="16" borderId="16" xfId="56" applyFont="1" applyFill="1" applyBorder="1" applyProtection="1">
      <alignment/>
      <protection hidden="1"/>
    </xf>
    <xf numFmtId="0" fontId="0" fillId="32" borderId="35" xfId="0" applyFill="1" applyBorder="1" applyAlignment="1" applyProtection="1">
      <alignment horizontal="center"/>
      <protection hidden="1"/>
    </xf>
    <xf numFmtId="11" fontId="5" fillId="32" borderId="10" xfId="0" applyNumberFormat="1" applyFont="1" applyFill="1" applyBorder="1" applyAlignment="1" applyProtection="1">
      <alignment horizontal="center"/>
      <protection hidden="1"/>
    </xf>
    <xf numFmtId="11" fontId="0" fillId="32" borderId="10" xfId="0" applyNumberFormat="1" applyFill="1" applyBorder="1" applyAlignment="1" applyProtection="1">
      <alignment horizontal="center"/>
      <protection hidden="1"/>
    </xf>
    <xf numFmtId="11" fontId="5" fillId="32" borderId="10" xfId="0" applyNumberFormat="1" applyFont="1" applyFill="1" applyBorder="1" applyAlignment="1" applyProtection="1" quotePrefix="1">
      <alignment horizontal="center"/>
      <protection hidden="1"/>
    </xf>
    <xf numFmtId="11" fontId="5" fillId="32" borderId="17" xfId="0" applyNumberFormat="1" applyFont="1" applyFill="1" applyBorder="1" applyAlignment="1" applyProtection="1">
      <alignment horizontal="center"/>
      <protection hidden="1"/>
    </xf>
    <xf numFmtId="0" fontId="57" fillId="17" borderId="0" xfId="0" applyFont="1" applyFill="1" applyBorder="1" applyAlignment="1" applyProtection="1">
      <alignment horizontal="center" vertical="center"/>
      <protection hidden="1"/>
    </xf>
    <xf numFmtId="0" fontId="56" fillId="17" borderId="0" xfId="0" applyFont="1" applyFill="1" applyBorder="1" applyAlignment="1" applyProtection="1">
      <alignment horizontal="center" vertical="center"/>
      <protection hidden="1"/>
    </xf>
    <xf numFmtId="0" fontId="57" fillId="17" borderId="0" xfId="0" applyFont="1" applyFill="1" applyBorder="1" applyAlignment="1" applyProtection="1">
      <alignment horizontal="center" vertical="center" wrapText="1"/>
      <protection hidden="1"/>
    </xf>
    <xf numFmtId="0" fontId="56" fillId="16" borderId="0" xfId="0" applyFont="1" applyFill="1" applyBorder="1" applyAlignment="1" applyProtection="1">
      <alignment horizontal="center" vertical="center"/>
      <protection hidden="1"/>
    </xf>
    <xf numFmtId="0" fontId="56" fillId="16" borderId="15" xfId="0" applyFont="1" applyFill="1" applyBorder="1" applyAlignment="1" applyProtection="1">
      <alignment horizontal="center" vertical="center"/>
      <protection hidden="1"/>
    </xf>
    <xf numFmtId="0" fontId="52" fillId="32" borderId="0" xfId="0" applyFont="1" applyFill="1" applyBorder="1" applyAlignment="1" applyProtection="1">
      <alignment/>
      <protection hidden="1"/>
    </xf>
    <xf numFmtId="0" fontId="0" fillId="32" borderId="15" xfId="0" applyFill="1" applyBorder="1" applyAlignment="1" applyProtection="1">
      <alignment/>
      <protection hidden="1"/>
    </xf>
    <xf numFmtId="11" fontId="0" fillId="2" borderId="0" xfId="0" applyNumberForma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2" borderId="17" xfId="0" applyFill="1" applyBorder="1" applyAlignment="1" applyProtection="1">
      <alignment/>
      <protection hidden="1"/>
    </xf>
    <xf numFmtId="0" fontId="0" fillId="13" borderId="0" xfId="0" applyFill="1" applyAlignment="1" applyProtection="1">
      <alignment/>
      <protection hidden="1"/>
    </xf>
    <xf numFmtId="0" fontId="0" fillId="8" borderId="22" xfId="0" applyFill="1" applyBorder="1" applyAlignment="1" applyProtection="1">
      <alignment horizontal="center"/>
      <protection hidden="1"/>
    </xf>
    <xf numFmtId="0" fontId="0" fillId="8" borderId="20" xfId="0" applyFill="1" applyBorder="1" applyAlignment="1" applyProtection="1">
      <alignment horizontal="center"/>
      <protection hidden="1"/>
    </xf>
    <xf numFmtId="0" fontId="0" fillId="8" borderId="23" xfId="0" applyFill="1" applyBorder="1" applyAlignment="1" applyProtection="1">
      <alignment horizontal="center"/>
      <protection hidden="1"/>
    </xf>
    <xf numFmtId="0" fontId="0" fillId="8" borderId="36" xfId="0" applyFill="1" applyBorder="1" applyAlignment="1" applyProtection="1">
      <alignment horizontal="center"/>
      <protection hidden="1"/>
    </xf>
    <xf numFmtId="0" fontId="0" fillId="10" borderId="14" xfId="0" applyFill="1" applyBorder="1" applyAlignment="1" applyProtection="1">
      <alignment horizontal="center" vertical="center"/>
      <protection hidden="1"/>
    </xf>
    <xf numFmtId="0" fontId="0" fillId="10" borderId="0" xfId="0" applyFill="1" applyBorder="1" applyAlignment="1" applyProtection="1">
      <alignment horizontal="center" vertical="center"/>
      <protection hidden="1"/>
    </xf>
    <xf numFmtId="0" fontId="0" fillId="10" borderId="15" xfId="0" applyFill="1" applyBorder="1" applyAlignment="1" applyProtection="1">
      <alignment horizontal="center" vertical="center"/>
      <protection hidden="1"/>
    </xf>
    <xf numFmtId="0" fontId="0" fillId="10" borderId="0" xfId="0" applyFill="1" applyBorder="1" applyAlignment="1" applyProtection="1">
      <alignment vertical="center"/>
      <protection hidden="1"/>
    </xf>
    <xf numFmtId="0" fontId="0" fillId="10" borderId="14" xfId="0" applyFill="1" applyBorder="1" applyAlignment="1" applyProtection="1">
      <alignment vertical="center"/>
      <protection hidden="1"/>
    </xf>
    <xf numFmtId="0" fontId="0" fillId="10" borderId="34" xfId="0" applyFill="1" applyBorder="1" applyAlignment="1" applyProtection="1">
      <alignment vertical="center"/>
      <protection hidden="1"/>
    </xf>
    <xf numFmtId="0" fontId="0" fillId="10" borderId="15" xfId="0" applyFill="1" applyBorder="1" applyAlignment="1" applyProtection="1">
      <alignment vertical="center"/>
      <protection hidden="1"/>
    </xf>
    <xf numFmtId="0" fontId="0" fillId="10" borderId="16" xfId="0" applyFill="1" applyBorder="1" applyAlignment="1" applyProtection="1">
      <alignment horizontal="center" vertical="center"/>
      <protection hidden="1"/>
    </xf>
    <xf numFmtId="0" fontId="0" fillId="10" borderId="10" xfId="0" applyFill="1" applyBorder="1" applyAlignment="1" applyProtection="1">
      <alignment horizontal="center" vertical="center"/>
      <protection hidden="1"/>
    </xf>
    <xf numFmtId="0" fontId="0" fillId="10" borderId="17" xfId="0" applyFill="1" applyBorder="1" applyAlignment="1" applyProtection="1">
      <alignment horizontal="center" vertical="center"/>
      <protection hidden="1"/>
    </xf>
    <xf numFmtId="0" fontId="0" fillId="10" borderId="10" xfId="0" applyFill="1" applyBorder="1" applyAlignment="1" applyProtection="1">
      <alignment vertical="center"/>
      <protection hidden="1"/>
    </xf>
    <xf numFmtId="0" fontId="0" fillId="10" borderId="16" xfId="0" applyFill="1" applyBorder="1" applyAlignment="1" applyProtection="1">
      <alignment vertical="center"/>
      <protection hidden="1"/>
    </xf>
    <xf numFmtId="0" fontId="0" fillId="10" borderId="35" xfId="0" applyFill="1" applyBorder="1" applyAlignment="1" applyProtection="1">
      <alignment vertical="center"/>
      <protection hidden="1"/>
    </xf>
    <xf numFmtId="0" fontId="0" fillId="10" borderId="17" xfId="0" applyFill="1" applyBorder="1" applyAlignment="1" applyProtection="1">
      <alignment vertical="center"/>
      <protection hidden="1"/>
    </xf>
    <xf numFmtId="0" fontId="0" fillId="13" borderId="0" xfId="0" applyFill="1" applyAlignment="1" applyProtection="1">
      <alignment horizontal="center"/>
      <protection hidden="1"/>
    </xf>
    <xf numFmtId="0" fontId="0" fillId="3" borderId="0" xfId="18" applyFill="1" applyBorder="1" applyAlignment="1" applyProtection="1">
      <alignment/>
      <protection hidden="1"/>
    </xf>
    <xf numFmtId="0" fontId="0" fillId="3" borderId="0" xfId="18" applyFill="1" applyBorder="1" applyAlignment="1" applyProtection="1">
      <alignment horizontal="center"/>
      <protection hidden="1"/>
    </xf>
    <xf numFmtId="0" fontId="0" fillId="3" borderId="0" xfId="0" applyFill="1" applyAlignment="1" applyProtection="1">
      <alignment/>
      <protection hidden="1"/>
    </xf>
    <xf numFmtId="0" fontId="59" fillId="3" borderId="0" xfId="18" applyFont="1" applyFill="1" applyBorder="1" applyAlignment="1" applyProtection="1">
      <alignment/>
      <protection hidden="1"/>
    </xf>
    <xf numFmtId="0" fontId="51" fillId="3" borderId="0" xfId="18" applyFont="1" applyFill="1" applyBorder="1" applyAlignment="1" applyProtection="1">
      <alignment/>
      <protection hidden="1"/>
    </xf>
    <xf numFmtId="0" fontId="60" fillId="3" borderId="0" xfId="18" applyFont="1" applyFill="1" applyBorder="1" applyAlignment="1" applyProtection="1">
      <alignment/>
      <protection hidden="1"/>
    </xf>
    <xf numFmtId="0" fontId="60" fillId="3" borderId="0" xfId="18" applyFont="1" applyFill="1" applyBorder="1" applyAlignment="1" applyProtection="1">
      <alignment horizontal="center"/>
      <protection hidden="1"/>
    </xf>
    <xf numFmtId="0" fontId="51" fillId="3" borderId="0" xfId="18" applyFont="1" applyFill="1" applyBorder="1" applyAlignment="1" applyProtection="1">
      <alignment horizontal="center"/>
      <protection hidden="1"/>
    </xf>
    <xf numFmtId="0" fontId="61" fillId="3" borderId="0" xfId="18" applyFont="1" applyFill="1" applyBorder="1" applyAlignment="1" applyProtection="1">
      <alignment/>
      <protection hidden="1"/>
    </xf>
    <xf numFmtId="17" fontId="61" fillId="3" borderId="0" xfId="18" applyNumberFormat="1" applyFont="1" applyFill="1" applyBorder="1" applyAlignment="1" applyProtection="1" quotePrefix="1">
      <alignment horizontal="center"/>
      <protection hidden="1"/>
    </xf>
    <xf numFmtId="0" fontId="61" fillId="3" borderId="0" xfId="18" applyFont="1" applyFill="1" applyBorder="1" applyAlignment="1" applyProtection="1">
      <alignment horizontal="center"/>
      <protection hidden="1"/>
    </xf>
    <xf numFmtId="0" fontId="62" fillId="3" borderId="0" xfId="18" applyFont="1" applyFill="1" applyBorder="1" applyAlignment="1" applyProtection="1">
      <alignment horizontal="center"/>
      <protection hidden="1"/>
    </xf>
    <xf numFmtId="165" fontId="0" fillId="19" borderId="0" xfId="0" applyNumberFormat="1" applyFill="1" applyBorder="1" applyAlignment="1" applyProtection="1">
      <alignment horizontal="center" vertical="center"/>
      <protection hidden="1" locked="0"/>
    </xf>
    <xf numFmtId="165" fontId="5" fillId="5" borderId="15" xfId="0" applyNumberFormat="1" applyFont="1" applyFill="1" applyBorder="1" applyAlignment="1" applyProtection="1">
      <alignment horizontal="center" vertical="center"/>
      <protection hidden="1"/>
    </xf>
    <xf numFmtId="165" fontId="0" fillId="11" borderId="15" xfId="0" applyNumberFormat="1" applyFill="1" applyBorder="1" applyAlignment="1" applyProtection="1">
      <alignment horizontal="center" vertical="center"/>
      <protection hidden="1"/>
    </xf>
    <xf numFmtId="165" fontId="0" fillId="5" borderId="17" xfId="0" applyNumberFormat="1" applyFill="1" applyBorder="1" applyAlignment="1" applyProtection="1">
      <alignment horizontal="center" vertical="center"/>
      <protection hidden="1"/>
    </xf>
    <xf numFmtId="0" fontId="0" fillId="13" borderId="21" xfId="0" applyFill="1" applyBorder="1" applyAlignment="1" applyProtection="1">
      <alignment horizontal="center" vertical="center"/>
      <protection hidden="1"/>
    </xf>
    <xf numFmtId="0" fontId="55" fillId="2" borderId="16" xfId="0" applyFont="1" applyFill="1" applyBorder="1" applyAlignment="1" applyProtection="1">
      <alignment horizontal="left"/>
      <protection hidden="1"/>
    </xf>
    <xf numFmtId="0" fontId="0" fillId="2" borderId="18" xfId="0" applyFill="1" applyBorder="1" applyAlignment="1" applyProtection="1">
      <alignment horizontal="right"/>
      <protection hidden="1"/>
    </xf>
    <xf numFmtId="2" fontId="0" fillId="2" borderId="21" xfId="0" applyNumberFormat="1" applyFill="1" applyBorder="1" applyAlignment="1" applyProtection="1">
      <alignment horizontal="center" vertical="center"/>
      <protection hidden="1"/>
    </xf>
    <xf numFmtId="4" fontId="0" fillId="2" borderId="21" xfId="0" applyNumberFormat="1" applyFill="1" applyBorder="1" applyAlignment="1" applyProtection="1">
      <alignment horizontal="center" vertical="center"/>
      <protection hidden="1"/>
    </xf>
    <xf numFmtId="165" fontId="0" fillId="2" borderId="19" xfId="0" applyNumberFormat="1" applyFill="1" applyBorder="1" applyAlignment="1" applyProtection="1">
      <alignment horizontal="center" vertical="center"/>
      <protection hidden="1"/>
    </xf>
    <xf numFmtId="2" fontId="0" fillId="2" borderId="18" xfId="0" applyNumberFormat="1" applyFill="1" applyBorder="1" applyAlignment="1" applyProtection="1">
      <alignment horizontal="center" vertical="center"/>
      <protection hidden="1"/>
    </xf>
    <xf numFmtId="2" fontId="0" fillId="2" borderId="19" xfId="0" applyNumberFormat="1" applyFill="1" applyBorder="1" applyAlignment="1" applyProtection="1">
      <alignment horizontal="center" vertical="center"/>
      <protection hidden="1"/>
    </xf>
    <xf numFmtId="2" fontId="0" fillId="8" borderId="16" xfId="0" applyNumberFormat="1" applyFill="1" applyBorder="1" applyAlignment="1" applyProtection="1">
      <alignment horizontal="center" vertical="center"/>
      <protection hidden="1"/>
    </xf>
    <xf numFmtId="2" fontId="0" fillId="8" borderId="17" xfId="0" applyNumberFormat="1" applyFill="1" applyBorder="1" applyAlignment="1" applyProtection="1">
      <alignment horizontal="center" vertical="center"/>
      <protection hidden="1"/>
    </xf>
    <xf numFmtId="2" fontId="0" fillId="33" borderId="10" xfId="0" applyNumberFormat="1" applyFill="1" applyBorder="1" applyAlignment="1" applyProtection="1">
      <alignment horizontal="center" vertical="center"/>
      <protection hidden="1"/>
    </xf>
    <xf numFmtId="4" fontId="0" fillId="33" borderId="10" xfId="0" applyNumberFormat="1" applyFill="1" applyBorder="1" applyAlignment="1" applyProtection="1">
      <alignment horizontal="center" vertical="center"/>
      <protection hidden="1"/>
    </xf>
    <xf numFmtId="165" fontId="0" fillId="33" borderId="0" xfId="0" applyNumberFormat="1" applyFill="1" applyBorder="1" applyAlignment="1" applyProtection="1">
      <alignment horizontal="center" vertical="center"/>
      <protection hidden="1"/>
    </xf>
    <xf numFmtId="0" fontId="0" fillId="2" borderId="19" xfId="0" applyFill="1" applyBorder="1" applyAlignment="1" applyProtection="1">
      <alignment horizontal="left"/>
      <protection hidden="1"/>
    </xf>
    <xf numFmtId="11" fontId="5" fillId="32" borderId="0" xfId="0" applyNumberFormat="1" applyFont="1" applyFill="1" applyBorder="1" applyAlignment="1" applyProtection="1">
      <alignment horizontal="center" vertical="center"/>
      <protection hidden="1"/>
    </xf>
    <xf numFmtId="11" fontId="0" fillId="32" borderId="0" xfId="0" applyNumberFormat="1" applyFont="1" applyFill="1" applyBorder="1" applyAlignment="1" applyProtection="1">
      <alignment horizontal="center" vertical="center"/>
      <protection hidden="1"/>
    </xf>
    <xf numFmtId="11" fontId="0" fillId="32" borderId="15" xfId="0" applyNumberFormat="1" applyFont="1" applyFill="1" applyBorder="1" applyAlignment="1" applyProtection="1">
      <alignment horizontal="center" vertical="center"/>
      <protection hidden="1"/>
    </xf>
    <xf numFmtId="0" fontId="56" fillId="15" borderId="21" xfId="0" applyFont="1" applyFill="1" applyBorder="1" applyAlignment="1" applyProtection="1">
      <alignment horizontal="center"/>
      <protection hidden="1"/>
    </xf>
    <xf numFmtId="0" fontId="56" fillId="17" borderId="21" xfId="0" applyFont="1" applyFill="1" applyBorder="1" applyAlignment="1" applyProtection="1">
      <alignment horizontal="center"/>
      <protection hidden="1"/>
    </xf>
    <xf numFmtId="0" fontId="57" fillId="17" borderId="21" xfId="0" applyFont="1" applyFill="1" applyBorder="1" applyAlignment="1" applyProtection="1">
      <alignment horizontal="center"/>
      <protection hidden="1"/>
    </xf>
    <xf numFmtId="0" fontId="56" fillId="16" borderId="19" xfId="0" applyFont="1" applyFill="1" applyBorder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0" fillId="32" borderId="0" xfId="0" applyFont="1" applyFill="1" applyBorder="1" applyAlignment="1" applyProtection="1">
      <alignment/>
      <protection hidden="1"/>
    </xf>
    <xf numFmtId="0" fontId="0" fillId="32" borderId="15" xfId="0" applyFont="1" applyFill="1" applyBorder="1" applyAlignment="1" applyProtection="1">
      <alignment/>
      <protection hidden="1"/>
    </xf>
    <xf numFmtId="11" fontId="0" fillId="32" borderId="0" xfId="0" applyNumberFormat="1" applyFont="1" applyFill="1" applyBorder="1" applyAlignment="1" applyProtection="1">
      <alignment horizontal="center"/>
      <protection hidden="1"/>
    </xf>
    <xf numFmtId="0" fontId="0" fillId="32" borderId="15" xfId="0" applyFont="1" applyFill="1" applyBorder="1" applyAlignment="1" applyProtection="1">
      <alignment horizontal="center"/>
      <protection hidden="1"/>
    </xf>
    <xf numFmtId="11" fontId="0" fillId="32" borderId="10" xfId="0" applyNumberFormat="1" applyFont="1" applyFill="1" applyBorder="1" applyAlignment="1" applyProtection="1">
      <alignment horizontal="center" vertical="center"/>
      <protection hidden="1"/>
    </xf>
    <xf numFmtId="0" fontId="0" fillId="32" borderId="10" xfId="0" applyFont="1" applyFill="1" applyBorder="1" applyAlignment="1" applyProtection="1">
      <alignment/>
      <protection hidden="1"/>
    </xf>
    <xf numFmtId="11" fontId="0" fillId="32" borderId="10" xfId="0" applyNumberFormat="1" applyFont="1" applyFill="1" applyBorder="1" applyAlignment="1" applyProtection="1">
      <alignment horizontal="center"/>
      <protection hidden="1"/>
    </xf>
    <xf numFmtId="11" fontId="0" fillId="32" borderId="17" xfId="0" applyNumberFormat="1" applyFont="1" applyFill="1" applyBorder="1" applyAlignment="1" applyProtection="1">
      <alignment horizontal="center"/>
      <protection hidden="1"/>
    </xf>
    <xf numFmtId="0" fontId="55" fillId="2" borderId="22" xfId="0" applyFont="1" applyFill="1" applyBorder="1" applyAlignment="1" applyProtection="1">
      <alignment horizontal="left" vertical="center"/>
      <protection hidden="1" locked="0"/>
    </xf>
    <xf numFmtId="0" fontId="55" fillId="2" borderId="20" xfId="0" applyFont="1" applyFill="1" applyBorder="1" applyAlignment="1" applyProtection="1">
      <alignment horizontal="left" vertical="center"/>
      <protection hidden="1" locked="0"/>
    </xf>
    <xf numFmtId="0" fontId="55" fillId="2" borderId="23" xfId="0" applyFont="1" applyFill="1" applyBorder="1" applyAlignment="1" applyProtection="1">
      <alignment horizontal="left" vertical="center"/>
      <protection hidden="1" locked="0"/>
    </xf>
    <xf numFmtId="0" fontId="55" fillId="2" borderId="22" xfId="0" applyNumberFormat="1" applyFont="1" applyFill="1" applyBorder="1" applyAlignment="1" applyProtection="1">
      <alignment horizontal="left" vertical="center"/>
      <protection hidden="1" locked="0"/>
    </xf>
    <xf numFmtId="0" fontId="55" fillId="2" borderId="20" xfId="0" applyNumberFormat="1" applyFont="1" applyFill="1" applyBorder="1" applyAlignment="1" applyProtection="1">
      <alignment horizontal="left" vertical="center"/>
      <protection hidden="1" locked="0"/>
    </xf>
    <xf numFmtId="0" fontId="55" fillId="2" borderId="23" xfId="0" applyNumberFormat="1" applyFont="1" applyFill="1" applyBorder="1" applyAlignment="1" applyProtection="1">
      <alignment horizontal="left" vertical="center"/>
      <protection hidden="1" locked="0"/>
    </xf>
    <xf numFmtId="0" fontId="0" fillId="2" borderId="18" xfId="0" applyFill="1" applyBorder="1" applyAlignment="1" applyProtection="1">
      <alignment horizontal="left" vertical="top" wrapText="1" shrinkToFit="1"/>
      <protection hidden="1" locked="0"/>
    </xf>
    <xf numFmtId="0" fontId="0" fillId="0" borderId="21" xfId="0" applyBorder="1" applyAlignment="1" applyProtection="1">
      <alignment horizontal="left"/>
      <protection hidden="1" locked="0"/>
    </xf>
    <xf numFmtId="0" fontId="0" fillId="0" borderId="19" xfId="0" applyBorder="1" applyAlignment="1" applyProtection="1">
      <alignment horizontal="left"/>
      <protection hidden="1" locked="0"/>
    </xf>
    <xf numFmtId="0" fontId="0" fillId="0" borderId="14" xfId="0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left"/>
      <protection hidden="1" locked="0"/>
    </xf>
    <xf numFmtId="0" fontId="0" fillId="0" borderId="15" xfId="0" applyBorder="1" applyAlignment="1" applyProtection="1">
      <alignment horizontal="left"/>
      <protection hidden="1" locked="0"/>
    </xf>
    <xf numFmtId="0" fontId="0" fillId="0" borderId="16" xfId="0" applyBorder="1" applyAlignment="1" applyProtection="1">
      <alignment horizontal="left"/>
      <protection hidden="1" locked="0"/>
    </xf>
    <xf numFmtId="0" fontId="0" fillId="0" borderId="10" xfId="0" applyBorder="1" applyAlignment="1" applyProtection="1">
      <alignment horizontal="left"/>
      <protection hidden="1" locked="0"/>
    </xf>
    <xf numFmtId="0" fontId="0" fillId="0" borderId="17" xfId="0" applyBorder="1" applyAlignment="1" applyProtection="1">
      <alignment horizontal="left"/>
      <protection hidden="1" locked="0"/>
    </xf>
    <xf numFmtId="0" fontId="0" fillId="13" borderId="22" xfId="0" applyFill="1" applyBorder="1" applyAlignment="1" applyProtection="1">
      <alignment horizontal="center" vertical="center"/>
      <protection hidden="1"/>
    </xf>
    <xf numFmtId="0" fontId="0" fillId="13" borderId="20" xfId="0" applyFill="1" applyBorder="1" applyAlignment="1" applyProtection="1">
      <alignment horizontal="center" vertical="center"/>
      <protection hidden="1"/>
    </xf>
    <xf numFmtId="0" fontId="0" fillId="19" borderId="16" xfId="0" applyFill="1" applyBorder="1" applyAlignment="1" applyProtection="1">
      <alignment horizontal="right" vertical="center"/>
      <protection hidden="1"/>
    </xf>
    <xf numFmtId="0" fontId="0" fillId="19" borderId="17" xfId="0" applyFill="1" applyBorder="1" applyAlignment="1" applyProtection="1">
      <alignment horizontal="right" vertical="center"/>
      <protection hidden="1"/>
    </xf>
    <xf numFmtId="0" fontId="34" fillId="34" borderId="22" xfId="0" applyFont="1" applyFill="1" applyBorder="1" applyAlignment="1" applyProtection="1">
      <alignment horizontal="center" vertical="center"/>
      <protection hidden="1"/>
    </xf>
    <xf numFmtId="0" fontId="34" fillId="34" borderId="20" xfId="0" applyFont="1" applyFill="1" applyBorder="1" applyAlignment="1" applyProtection="1">
      <alignment horizontal="center" vertical="center"/>
      <protection hidden="1"/>
    </xf>
    <xf numFmtId="0" fontId="34" fillId="34" borderId="23" xfId="0" applyFont="1" applyFill="1" applyBorder="1" applyAlignment="1" applyProtection="1">
      <alignment horizontal="center" vertical="center"/>
      <protection hidden="1"/>
    </xf>
    <xf numFmtId="0" fontId="0" fillId="19" borderId="22" xfId="0" applyFill="1" applyBorder="1" applyAlignment="1" applyProtection="1">
      <alignment horizontal="right" vertical="center"/>
      <protection hidden="1"/>
    </xf>
    <xf numFmtId="0" fontId="0" fillId="19" borderId="23" xfId="0" applyFill="1" applyBorder="1" applyAlignment="1" applyProtection="1">
      <alignment horizontal="right" vertical="center"/>
      <protection hidden="1"/>
    </xf>
    <xf numFmtId="0" fontId="0" fillId="19" borderId="16" xfId="0" applyFill="1" applyBorder="1" applyAlignment="1" applyProtection="1">
      <alignment horizontal="right" vertical="top" wrapText="1" shrinkToFit="1"/>
      <protection hidden="1"/>
    </xf>
    <xf numFmtId="0" fontId="0" fillId="19" borderId="10" xfId="0" applyFill="1" applyBorder="1" applyAlignment="1" applyProtection="1">
      <alignment horizontal="right" wrapText="1" shrinkToFit="1"/>
      <protection hidden="1"/>
    </xf>
    <xf numFmtId="0" fontId="63" fillId="34" borderId="22" xfId="0" applyFont="1" applyFill="1" applyBorder="1" applyAlignment="1" applyProtection="1">
      <alignment horizontal="center"/>
      <protection hidden="1"/>
    </xf>
    <xf numFmtId="0" fontId="63" fillId="34" borderId="20" xfId="0" applyFont="1" applyFill="1" applyBorder="1" applyAlignment="1" applyProtection="1">
      <alignment horizontal="center"/>
      <protection hidden="1"/>
    </xf>
    <xf numFmtId="0" fontId="63" fillId="34" borderId="21" xfId="0" applyFont="1" applyFill="1" applyBorder="1" applyAlignment="1" applyProtection="1">
      <alignment horizontal="center"/>
      <protection hidden="1"/>
    </xf>
    <xf numFmtId="0" fontId="63" fillId="34" borderId="19" xfId="0" applyFont="1" applyFill="1" applyBorder="1" applyAlignment="1" applyProtection="1">
      <alignment horizontal="center"/>
      <protection hidden="1"/>
    </xf>
    <xf numFmtId="0" fontId="63" fillId="34" borderId="22" xfId="0" applyFont="1" applyFill="1" applyBorder="1" applyAlignment="1" applyProtection="1">
      <alignment horizontal="center" vertical="center"/>
      <protection hidden="1"/>
    </xf>
    <xf numFmtId="0" fontId="63" fillId="34" borderId="20" xfId="0" applyFont="1" applyFill="1" applyBorder="1" applyAlignment="1" applyProtection="1">
      <alignment horizontal="center" vertical="center"/>
      <protection hidden="1"/>
    </xf>
    <xf numFmtId="0" fontId="63" fillId="34" borderId="23" xfId="0" applyFont="1" applyFill="1" applyBorder="1" applyAlignment="1" applyProtection="1">
      <alignment horizontal="center" vertical="center"/>
      <protection hidden="1"/>
    </xf>
    <xf numFmtId="0" fontId="63" fillId="34" borderId="23" xfId="0" applyFont="1" applyFill="1" applyBorder="1" applyAlignment="1" applyProtection="1">
      <alignment horizontal="center"/>
      <protection hidden="1"/>
    </xf>
    <xf numFmtId="0" fontId="0" fillId="2" borderId="10" xfId="0" applyNumberFormat="1" applyFill="1" applyBorder="1" applyAlignment="1" applyProtection="1">
      <alignment vertical="center" wrapText="1" shrinkToFit="1"/>
      <protection hidden="1"/>
    </xf>
    <xf numFmtId="0" fontId="29" fillId="17" borderId="22" xfId="56" applyFont="1" applyFill="1" applyBorder="1" applyAlignment="1" applyProtection="1">
      <alignment horizontal="center"/>
      <protection hidden="1"/>
    </xf>
    <xf numFmtId="0" fontId="29" fillId="17" borderId="20" xfId="56" applyFont="1" applyFill="1" applyBorder="1" applyAlignment="1" applyProtection="1">
      <alignment horizontal="center"/>
      <protection hidden="1"/>
    </xf>
    <xf numFmtId="0" fontId="29" fillId="17" borderId="23" xfId="56" applyFont="1" applyFill="1" applyBorder="1" applyAlignment="1" applyProtection="1">
      <alignment horizontal="center"/>
      <protection hidden="1"/>
    </xf>
    <xf numFmtId="0" fontId="0" fillId="11" borderId="22" xfId="0" applyFill="1" applyBorder="1" applyAlignment="1" applyProtection="1">
      <alignment horizontal="center" vertical="center"/>
      <protection hidden="1"/>
    </xf>
    <xf numFmtId="0" fontId="0" fillId="11" borderId="20" xfId="0" applyFill="1" applyBorder="1" applyAlignment="1" applyProtection="1">
      <alignment horizontal="center" vertical="center"/>
      <protection hidden="1"/>
    </xf>
    <xf numFmtId="0" fontId="0" fillId="11" borderId="23" xfId="0" applyFill="1" applyBorder="1" applyAlignment="1" applyProtection="1">
      <alignment horizontal="center" vertical="center"/>
      <protection hidden="1"/>
    </xf>
    <xf numFmtId="0" fontId="0" fillId="11" borderId="22" xfId="0" applyFill="1" applyBorder="1" applyAlignment="1" applyProtection="1">
      <alignment horizontal="center"/>
      <protection hidden="1"/>
    </xf>
    <xf numFmtId="0" fontId="0" fillId="11" borderId="20" xfId="0" applyFill="1" applyBorder="1" applyAlignment="1" applyProtection="1">
      <alignment horizontal="center"/>
      <protection hidden="1"/>
    </xf>
    <xf numFmtId="0" fontId="0" fillId="11" borderId="23" xfId="0" applyFill="1" applyBorder="1" applyAlignment="1" applyProtection="1">
      <alignment horizontal="center"/>
      <protection hidden="1"/>
    </xf>
    <xf numFmtId="0" fontId="0" fillId="9" borderId="22" xfId="0" applyFill="1" applyBorder="1" applyAlignment="1" applyProtection="1">
      <alignment horizontal="center" vertical="center"/>
      <protection hidden="1"/>
    </xf>
    <xf numFmtId="0" fontId="0" fillId="9" borderId="20" xfId="0" applyFill="1" applyBorder="1" applyAlignment="1" applyProtection="1">
      <alignment horizontal="center" vertical="center"/>
      <protection hidden="1"/>
    </xf>
    <xf numFmtId="0" fontId="0" fillId="9" borderId="23" xfId="0" applyFill="1" applyBorder="1" applyAlignment="1" applyProtection="1">
      <alignment horizontal="center" vertical="center"/>
      <protection hidden="1"/>
    </xf>
    <xf numFmtId="0" fontId="0" fillId="9" borderId="22" xfId="0" applyFill="1" applyBorder="1" applyAlignment="1" applyProtection="1">
      <alignment horizontal="center"/>
      <protection hidden="1"/>
    </xf>
    <xf numFmtId="0" fontId="0" fillId="9" borderId="20" xfId="0" applyFill="1" applyBorder="1" applyAlignment="1" applyProtection="1">
      <alignment horizontal="center"/>
      <protection hidden="1"/>
    </xf>
    <xf numFmtId="0" fontId="0" fillId="9" borderId="23" xfId="0" applyFill="1" applyBorder="1" applyAlignment="1" applyProtection="1">
      <alignment horizontal="center"/>
      <protection hidden="1"/>
    </xf>
    <xf numFmtId="0" fontId="0" fillId="9" borderId="24" xfId="0" applyFill="1" applyBorder="1" applyAlignment="1" applyProtection="1">
      <alignment horizontal="center" vertical="center"/>
      <protection hidden="1"/>
    </xf>
    <xf numFmtId="0" fontId="0" fillId="9" borderId="35" xfId="0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4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542925</xdr:colOff>
      <xdr:row>18</xdr:row>
      <xdr:rowOff>9525</xdr:rowOff>
    </xdr:from>
    <xdr:to>
      <xdr:col>12</xdr:col>
      <xdr:colOff>1057275</xdr:colOff>
      <xdr:row>19</xdr:row>
      <xdr:rowOff>190500</xdr:rowOff>
    </xdr:to>
    <xdr:sp macro="[0]!Calculate">
      <xdr:nvSpPr>
        <xdr:cNvPr id="1" name="Rectangle 3"/>
        <xdr:cNvSpPr>
          <a:spLocks/>
        </xdr:cNvSpPr>
      </xdr:nvSpPr>
      <xdr:spPr>
        <a:xfrm>
          <a:off x="9553575" y="4105275"/>
          <a:ext cx="1209675" cy="390525"/>
        </a:xfrm>
        <a:prstGeom prst="rect">
          <a:avLst/>
        </a:prstGeom>
        <a:solidFill>
          <a:srgbClr val="FAC090"/>
        </a:solidFill>
        <a:ln w="1905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Calculate</a:t>
          </a:r>
        </a:p>
      </xdr:txBody>
    </xdr:sp>
    <xdr:clientData/>
  </xdr:twoCellAnchor>
  <xdr:twoCellAnchor>
    <xdr:from>
      <xdr:col>9</xdr:col>
      <xdr:colOff>561975</xdr:colOff>
      <xdr:row>19</xdr:row>
      <xdr:rowOff>238125</xdr:rowOff>
    </xdr:from>
    <xdr:to>
      <xdr:col>11</xdr:col>
      <xdr:colOff>466725</xdr:colOff>
      <xdr:row>20</xdr:row>
      <xdr:rowOff>371475</xdr:rowOff>
    </xdr:to>
    <xdr:sp macro="[0]!Clear">
      <xdr:nvSpPr>
        <xdr:cNvPr id="2" name="Rectangle 5"/>
        <xdr:cNvSpPr>
          <a:spLocks/>
        </xdr:cNvSpPr>
      </xdr:nvSpPr>
      <xdr:spPr>
        <a:xfrm>
          <a:off x="8277225" y="4543425"/>
          <a:ext cx="1200150" cy="390525"/>
        </a:xfrm>
        <a:prstGeom prst="rect">
          <a:avLst/>
        </a:prstGeom>
        <a:solidFill>
          <a:srgbClr val="FAC090"/>
        </a:solidFill>
        <a:ln w="1905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Clear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All</a:t>
          </a:r>
        </a:p>
      </xdr:txBody>
    </xdr:sp>
    <xdr:clientData/>
  </xdr:twoCellAnchor>
  <xdr:twoCellAnchor>
    <xdr:from>
      <xdr:col>2</xdr:col>
      <xdr:colOff>895350</xdr:colOff>
      <xdr:row>12</xdr:row>
      <xdr:rowOff>0</xdr:rowOff>
    </xdr:from>
    <xdr:to>
      <xdr:col>5</xdr:col>
      <xdr:colOff>9525</xdr:colOff>
      <xdr:row>13</xdr:row>
      <xdr:rowOff>28575</xdr:rowOff>
    </xdr:to>
    <xdr:sp macro="[0]!MD">
      <xdr:nvSpPr>
        <xdr:cNvPr id="3" name="Rectangle 4"/>
        <xdr:cNvSpPr>
          <a:spLocks/>
        </xdr:cNvSpPr>
      </xdr:nvSpPr>
      <xdr:spPr>
        <a:xfrm>
          <a:off x="3152775" y="2800350"/>
          <a:ext cx="1657350" cy="285750"/>
        </a:xfrm>
        <a:prstGeom prst="rect">
          <a:avLst/>
        </a:prstGeom>
        <a:solidFill>
          <a:srgbClr val="CCC1DA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Manufacturer's Data</a:t>
          </a:r>
        </a:p>
      </xdr:txBody>
    </xdr:sp>
    <xdr:clientData/>
  </xdr:twoCellAnchor>
  <xdr:twoCellAnchor>
    <xdr:from>
      <xdr:col>2</xdr:col>
      <xdr:colOff>895350</xdr:colOff>
      <xdr:row>19</xdr:row>
      <xdr:rowOff>0</xdr:rowOff>
    </xdr:from>
    <xdr:to>
      <xdr:col>5</xdr:col>
      <xdr:colOff>9525</xdr:colOff>
      <xdr:row>20</xdr:row>
      <xdr:rowOff>28575</xdr:rowOff>
    </xdr:to>
    <xdr:sp macro="[0]!MD2">
      <xdr:nvSpPr>
        <xdr:cNvPr id="4" name="Rectangle 7"/>
        <xdr:cNvSpPr>
          <a:spLocks/>
        </xdr:cNvSpPr>
      </xdr:nvSpPr>
      <xdr:spPr>
        <a:xfrm>
          <a:off x="3152775" y="4305300"/>
          <a:ext cx="1657350" cy="285750"/>
        </a:xfrm>
        <a:prstGeom prst="rect">
          <a:avLst/>
        </a:prstGeom>
        <a:solidFill>
          <a:srgbClr val="CCC1DA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Manufacturer's Data</a:t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1</xdr:col>
      <xdr:colOff>923925</xdr:colOff>
      <xdr:row>3</xdr:row>
      <xdr:rowOff>142875</xdr:rowOff>
    </xdr:to>
    <xdr:pic>
      <xdr:nvPicPr>
        <xdr:cNvPr id="5" name="Picture 408" descr="DEEPLogoCIRCLEBoldtextaroundcirc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914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542925</xdr:colOff>
      <xdr:row>19</xdr:row>
      <xdr:rowOff>238125</xdr:rowOff>
    </xdr:from>
    <xdr:to>
      <xdr:col>12</xdr:col>
      <xdr:colOff>1057275</xdr:colOff>
      <xdr:row>20</xdr:row>
      <xdr:rowOff>371475</xdr:rowOff>
    </xdr:to>
    <xdr:sp macro="[0]!Report">
      <xdr:nvSpPr>
        <xdr:cNvPr id="6" name="Rectangle 6"/>
        <xdr:cNvSpPr>
          <a:spLocks/>
        </xdr:cNvSpPr>
      </xdr:nvSpPr>
      <xdr:spPr>
        <a:xfrm>
          <a:off x="9553575" y="4543425"/>
          <a:ext cx="1209675" cy="390525"/>
        </a:xfrm>
        <a:prstGeom prst="rect">
          <a:avLst/>
        </a:prstGeom>
        <a:solidFill>
          <a:srgbClr val="FAC090"/>
        </a:solidFill>
        <a:ln w="1905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Print</a:t>
          </a:r>
        </a:p>
      </xdr:txBody>
    </xdr:sp>
    <xdr:clientData/>
  </xdr:twoCellAnchor>
  <xdr:twoCellAnchor>
    <xdr:from>
      <xdr:col>11</xdr:col>
      <xdr:colOff>542925</xdr:colOff>
      <xdr:row>3</xdr:row>
      <xdr:rowOff>66675</xdr:rowOff>
    </xdr:from>
    <xdr:to>
      <xdr:col>12</xdr:col>
      <xdr:colOff>1057275</xdr:colOff>
      <xdr:row>4</xdr:row>
      <xdr:rowOff>152400</xdr:rowOff>
    </xdr:to>
    <xdr:sp macro="[0]!Instructions">
      <xdr:nvSpPr>
        <xdr:cNvPr id="7" name="Rectangle 8"/>
        <xdr:cNvSpPr>
          <a:spLocks/>
        </xdr:cNvSpPr>
      </xdr:nvSpPr>
      <xdr:spPr>
        <a:xfrm>
          <a:off x="9553575" y="790575"/>
          <a:ext cx="1209675" cy="381000"/>
        </a:xfrm>
        <a:prstGeom prst="rect">
          <a:avLst/>
        </a:prstGeom>
        <a:solidFill>
          <a:srgbClr val="FDFDD1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V88"/>
  <sheetViews>
    <sheetView tabSelected="1" zoomScalePageLayoutView="0" workbookViewId="0" topLeftCell="A1">
      <selection activeCell="F4" sqref="F4:J4"/>
    </sheetView>
  </sheetViews>
  <sheetFormatPr defaultColWidth="9.140625" defaultRowHeight="15"/>
  <cols>
    <col min="1" max="1" width="3.28125" style="38" customWidth="1"/>
    <col min="2" max="2" width="30.57421875" style="38" customWidth="1"/>
    <col min="3" max="3" width="18.140625" style="38" customWidth="1"/>
    <col min="4" max="4" width="9.57421875" style="38" customWidth="1"/>
    <col min="5" max="5" width="10.421875" style="38" bestFit="1" customWidth="1"/>
    <col min="6" max="7" width="11.7109375" style="38" customWidth="1"/>
    <col min="8" max="8" width="9.8515625" style="38" customWidth="1"/>
    <col min="9" max="9" width="10.421875" style="38" bestFit="1" customWidth="1"/>
    <col min="10" max="10" width="10.28125" style="38" customWidth="1"/>
    <col min="11" max="11" width="9.140625" style="38" customWidth="1"/>
    <col min="12" max="12" width="10.421875" style="38" bestFit="1" customWidth="1"/>
    <col min="13" max="13" width="16.57421875" style="38" customWidth="1"/>
    <col min="14" max="14" width="9.140625" style="38" customWidth="1"/>
    <col min="15" max="15" width="9.28125" style="38" bestFit="1" customWidth="1"/>
    <col min="16" max="16384" width="9.140625" style="38" customWidth="1"/>
  </cols>
  <sheetData>
    <row r="1" ht="7.5" customHeight="1"/>
    <row r="2" spans="2:3" ht="31.5">
      <c r="B2" s="39" t="s">
        <v>137</v>
      </c>
      <c r="C2" s="40"/>
    </row>
    <row r="3" spans="4:12" ht="18" customHeight="1" thickBot="1">
      <c r="D3" s="41"/>
      <c r="E3" s="41"/>
      <c r="F3" s="41"/>
      <c r="G3" s="41"/>
      <c r="H3" s="41"/>
      <c r="I3" s="41"/>
      <c r="J3" s="41"/>
      <c r="K3" s="41"/>
      <c r="L3" s="41"/>
    </row>
    <row r="4" spans="4:13" ht="23.25" customHeight="1" thickBot="1">
      <c r="D4" s="332" t="s">
        <v>39</v>
      </c>
      <c r="E4" s="333"/>
      <c r="F4" s="310"/>
      <c r="G4" s="311"/>
      <c r="H4" s="311"/>
      <c r="I4" s="311"/>
      <c r="J4" s="312"/>
      <c r="K4" s="42"/>
      <c r="L4" s="42"/>
      <c r="M4" s="42"/>
    </row>
    <row r="5" spans="2:13" ht="23.25" customHeight="1" thickBot="1">
      <c r="B5" s="41"/>
      <c r="C5" s="41"/>
      <c r="D5" s="327" t="s">
        <v>40</v>
      </c>
      <c r="E5" s="328"/>
      <c r="F5" s="313"/>
      <c r="G5" s="314"/>
      <c r="H5" s="314"/>
      <c r="I5" s="314"/>
      <c r="J5" s="315"/>
      <c r="K5" s="42"/>
      <c r="L5" s="42"/>
      <c r="M5" s="46"/>
    </row>
    <row r="6" spans="2:13" ht="16.5" customHeight="1">
      <c r="B6" s="41"/>
      <c r="C6" s="41"/>
      <c r="D6" s="19"/>
      <c r="E6" s="41"/>
      <c r="F6" s="42"/>
      <c r="G6" s="42"/>
      <c r="H6" s="42"/>
      <c r="I6" s="47"/>
      <c r="J6" s="47"/>
      <c r="K6" s="47"/>
      <c r="L6" s="47"/>
      <c r="M6" s="47"/>
    </row>
    <row r="7" spans="4:13" ht="13.5" customHeight="1" thickBot="1">
      <c r="D7" s="19"/>
      <c r="I7" s="41"/>
      <c r="K7" s="41"/>
      <c r="L7" s="41"/>
      <c r="M7" s="41"/>
    </row>
    <row r="8" spans="2:15" ht="18.75" customHeight="1">
      <c r="B8" s="48" t="s">
        <v>42</v>
      </c>
      <c r="C8" s="49"/>
      <c r="D8" s="49"/>
      <c r="E8" s="50"/>
      <c r="G8" s="51" t="s">
        <v>38</v>
      </c>
      <c r="H8" s="49"/>
      <c r="I8" s="49"/>
      <c r="J8" s="49"/>
      <c r="K8" s="50"/>
      <c r="L8" s="41"/>
      <c r="M8" s="41"/>
      <c r="N8" s="41"/>
      <c r="O8" s="41"/>
    </row>
    <row r="9" spans="2:14" ht="17.25" customHeight="1">
      <c r="B9" s="52" t="s">
        <v>35</v>
      </c>
      <c r="C9" s="3"/>
      <c r="D9" s="53"/>
      <c r="E9" s="54"/>
      <c r="G9" s="55"/>
      <c r="H9" s="56" t="s">
        <v>33</v>
      </c>
      <c r="I9" s="4"/>
      <c r="J9" s="53"/>
      <c r="K9" s="57"/>
      <c r="L9" s="41"/>
      <c r="M9" s="41"/>
      <c r="N9" s="41"/>
    </row>
    <row r="10" spans="2:15" ht="18" customHeight="1">
      <c r="B10" s="58" t="s">
        <v>36</v>
      </c>
      <c r="C10" s="6"/>
      <c r="D10" s="53">
        <f>IF(C9&lt;&gt;"",VLOOKUP(C9,MFR,2,FALSE),"")</f>
      </c>
      <c r="E10" s="54"/>
      <c r="G10" s="55"/>
      <c r="H10" s="56" t="s">
        <v>53</v>
      </c>
      <c r="I10" s="4"/>
      <c r="J10" s="53"/>
      <c r="K10" s="57"/>
      <c r="L10" s="41"/>
      <c r="M10" s="41"/>
      <c r="N10" s="41"/>
      <c r="O10" s="41"/>
    </row>
    <row r="11" spans="2:15" ht="16.5" customHeight="1" thickBot="1">
      <c r="B11" s="58" t="s">
        <v>37</v>
      </c>
      <c r="C11" s="7"/>
      <c r="D11" s="59">
        <f>IF(C9&lt;&gt;"",VLOOKUP(C9,ANFU,2,FALSE),"")</f>
      </c>
      <c r="E11" s="57"/>
      <c r="G11" s="334"/>
      <c r="H11" s="335"/>
      <c r="I11" s="60"/>
      <c r="J11" s="61"/>
      <c r="K11" s="62"/>
      <c r="L11" s="41"/>
      <c r="M11" s="41"/>
      <c r="N11" s="41"/>
      <c r="O11" s="41"/>
    </row>
    <row r="12" spans="2:15" ht="16.5" customHeight="1" thickBot="1">
      <c r="B12" s="63">
        <f>IF(D10="gal/hr","% Sulfur in Fuel = ","")</f>
      </c>
      <c r="C12" s="5"/>
      <c r="D12" s="61"/>
      <c r="E12" s="64"/>
      <c r="G12" s="65"/>
      <c r="H12" s="66"/>
      <c r="I12" s="67"/>
      <c r="J12" s="41"/>
      <c r="K12" s="41"/>
      <c r="L12" s="41"/>
      <c r="M12" s="41"/>
      <c r="N12" s="41"/>
      <c r="O12" s="41"/>
    </row>
    <row r="13" spans="2:15" ht="20.25" customHeight="1" thickBot="1">
      <c r="B13" s="67"/>
      <c r="C13" s="41"/>
      <c r="D13" s="19"/>
      <c r="E13" s="41"/>
      <c r="G13" s="116" t="s">
        <v>118</v>
      </c>
      <c r="H13" s="68"/>
      <c r="I13" s="69"/>
      <c r="J13" s="49"/>
      <c r="K13" s="50"/>
      <c r="L13" s="41"/>
      <c r="M13" s="41"/>
      <c r="N13" s="41"/>
      <c r="O13" s="41"/>
    </row>
    <row r="14" spans="2:15" ht="15.75" customHeight="1" thickBot="1">
      <c r="B14" s="67"/>
      <c r="C14" s="41"/>
      <c r="D14" s="19"/>
      <c r="E14" s="41"/>
      <c r="F14" s="41"/>
      <c r="G14" s="316"/>
      <c r="H14" s="317"/>
      <c r="I14" s="317"/>
      <c r="J14" s="317"/>
      <c r="K14" s="318"/>
      <c r="L14" s="41"/>
      <c r="M14" s="41"/>
      <c r="N14" s="41"/>
      <c r="O14" s="41"/>
    </row>
    <row r="15" spans="2:15" ht="15">
      <c r="B15" s="51" t="s">
        <v>43</v>
      </c>
      <c r="C15" s="49"/>
      <c r="D15" s="49"/>
      <c r="E15" s="50"/>
      <c r="G15" s="319"/>
      <c r="H15" s="320"/>
      <c r="I15" s="320"/>
      <c r="J15" s="320"/>
      <c r="K15" s="321"/>
      <c r="L15" s="41"/>
      <c r="M15" s="41"/>
      <c r="N15" s="41"/>
      <c r="O15" s="41"/>
    </row>
    <row r="16" spans="2:15" ht="16.5" customHeight="1">
      <c r="B16" s="52" t="s">
        <v>32</v>
      </c>
      <c r="C16" s="2"/>
      <c r="D16" s="70"/>
      <c r="E16" s="54"/>
      <c r="G16" s="319"/>
      <c r="H16" s="320"/>
      <c r="I16" s="320"/>
      <c r="J16" s="320"/>
      <c r="K16" s="321"/>
      <c r="L16" s="41"/>
      <c r="M16" s="41"/>
      <c r="N16" s="41"/>
      <c r="O16" s="41"/>
    </row>
    <row r="17" spans="2:15" ht="18" customHeight="1">
      <c r="B17" s="58">
        <f>IF(D17="","","Maximum Firing Rate = ")</f>
      </c>
      <c r="C17" s="34"/>
      <c r="D17" s="53">
        <f>IF(C16&lt;&gt;"",VLOOKUP(C16,MFR,2,FALSE),"")</f>
      </c>
      <c r="E17" s="54"/>
      <c r="G17" s="319"/>
      <c r="H17" s="320"/>
      <c r="I17" s="320"/>
      <c r="J17" s="320"/>
      <c r="K17" s="321"/>
      <c r="L17" s="41"/>
      <c r="M17" s="41"/>
      <c r="N17" s="41"/>
      <c r="O17" s="41"/>
    </row>
    <row r="18" spans="2:15" ht="16.5" customHeight="1">
      <c r="B18" s="58">
        <f>IF(D17="","","Annual Fuel Usage = ")</f>
      </c>
      <c r="C18" s="276"/>
      <c r="D18" s="59">
        <f>IF(C16&lt;&gt;"",VLOOKUP(C16,ANFU,2,FALSE),"")</f>
      </c>
      <c r="E18" s="54"/>
      <c r="G18" s="319"/>
      <c r="H18" s="320"/>
      <c r="I18" s="320"/>
      <c r="J18" s="320"/>
      <c r="K18" s="321"/>
      <c r="L18" s="41"/>
      <c r="M18" s="117"/>
      <c r="N18" s="41"/>
      <c r="O18" s="41"/>
    </row>
    <row r="19" spans="2:15" ht="16.5" customHeight="1" thickBot="1">
      <c r="B19" s="63">
        <f>IF(D17="gal/hr","% Sulfur in Fuel = ","")</f>
      </c>
      <c r="C19" s="1"/>
      <c r="D19" s="61"/>
      <c r="E19" s="64"/>
      <c r="G19" s="322"/>
      <c r="H19" s="323"/>
      <c r="I19" s="323"/>
      <c r="J19" s="323"/>
      <c r="K19" s="324"/>
      <c r="L19" s="41"/>
      <c r="M19" s="41"/>
      <c r="N19" s="41"/>
      <c r="O19" s="41"/>
    </row>
    <row r="20" spans="2:15" ht="20.25" customHeight="1">
      <c r="B20" s="67"/>
      <c r="C20" s="41"/>
      <c r="D20" s="19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</row>
    <row r="21" ht="36" customHeight="1" thickBot="1">
      <c r="O21" s="71"/>
    </row>
    <row r="22" spans="2:15" ht="16.5" thickBot="1">
      <c r="B22" s="340" t="s">
        <v>18</v>
      </c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2"/>
      <c r="O22" s="71"/>
    </row>
    <row r="23" spans="2:22" ht="18.75" thickBot="1">
      <c r="B23" s="325" t="s">
        <v>106</v>
      </c>
      <c r="C23" s="326"/>
      <c r="D23" s="33" t="s">
        <v>23</v>
      </c>
      <c r="E23" s="33" t="s">
        <v>24</v>
      </c>
      <c r="F23" s="33" t="s">
        <v>19</v>
      </c>
      <c r="G23" s="33" t="s">
        <v>20</v>
      </c>
      <c r="H23" s="33" t="s">
        <v>21</v>
      </c>
      <c r="I23" s="33" t="s">
        <v>22</v>
      </c>
      <c r="J23" s="33" t="s">
        <v>25</v>
      </c>
      <c r="K23" s="33" t="s">
        <v>34</v>
      </c>
      <c r="L23" s="33" t="s">
        <v>26</v>
      </c>
      <c r="M23" s="111" t="s">
        <v>130</v>
      </c>
      <c r="O23" s="72"/>
      <c r="P23" s="73"/>
      <c r="Q23" s="73"/>
      <c r="R23" s="73"/>
      <c r="S23" s="73"/>
      <c r="T23" s="73"/>
      <c r="U23" s="73"/>
      <c r="V23" s="73"/>
    </row>
    <row r="24" spans="2:22" ht="15.75" thickBot="1">
      <c r="B24" s="74" t="s">
        <v>27</v>
      </c>
      <c r="C24" s="75"/>
      <c r="D24" s="76"/>
      <c r="E24" s="76"/>
      <c r="F24" s="77"/>
      <c r="G24" s="78"/>
      <c r="H24" s="77"/>
      <c r="I24" s="77"/>
      <c r="J24" s="118"/>
      <c r="K24" s="77"/>
      <c r="L24" s="77"/>
      <c r="M24" s="80"/>
      <c r="O24" s="72"/>
      <c r="P24" s="73"/>
      <c r="Q24" s="73"/>
      <c r="R24" s="73"/>
      <c r="S24" s="73"/>
      <c r="T24" s="73"/>
      <c r="U24" s="73"/>
      <c r="V24" s="73"/>
    </row>
    <row r="25" spans="2:22" ht="15" hidden="1">
      <c r="B25" s="10" t="s">
        <v>52</v>
      </c>
      <c r="C25" s="11" t="s">
        <v>48</v>
      </c>
      <c r="D25" s="16">
        <f aca="true" t="shared" si="0" ref="D25:I25">IF(D24="","",IF($D$10="gal/hr",((D24/1000)*$C$10),((D24/(10^6))*$C$10)))</f>
      </c>
      <c r="E25" s="16">
        <f t="shared" si="0"/>
      </c>
      <c r="F25" s="16">
        <f t="shared" si="0"/>
      </c>
      <c r="G25" s="16">
        <f t="shared" si="0"/>
      </c>
      <c r="H25" s="16">
        <f t="shared" si="0"/>
      </c>
      <c r="I25" s="16">
        <f t="shared" si="0"/>
      </c>
      <c r="J25" s="100">
        <f>IF(J26="","",(J26/8760)*2000)</f>
      </c>
      <c r="K25" s="16">
        <f>IF(K26="","",(K26/8760)*2000)</f>
      </c>
      <c r="L25" s="16">
        <f>IF(L26="","",(L26/8760)*2000)</f>
      </c>
      <c r="M25" s="22"/>
      <c r="O25" s="72"/>
      <c r="P25" s="73"/>
      <c r="Q25" s="73"/>
      <c r="R25" s="73"/>
      <c r="S25" s="73"/>
      <c r="T25" s="73"/>
      <c r="U25" s="73"/>
      <c r="V25" s="73"/>
    </row>
    <row r="26" spans="2:22" ht="15" hidden="1">
      <c r="B26" s="8" t="s">
        <v>44</v>
      </c>
      <c r="C26" s="9" t="s">
        <v>49</v>
      </c>
      <c r="D26" s="35">
        <f aca="true" t="shared" si="1" ref="D26:I26">IF(D25="","",(D25*8760)/2000)</f>
      </c>
      <c r="E26" s="35">
        <f t="shared" si="1"/>
      </c>
      <c r="F26" s="35">
        <f t="shared" si="1"/>
      </c>
      <c r="G26" s="35">
        <f t="shared" si="1"/>
      </c>
      <c r="H26" s="35">
        <f t="shared" si="1"/>
      </c>
      <c r="I26" s="35">
        <f t="shared" si="1"/>
      </c>
      <c r="J26" s="102">
        <f>IF(J24="","",((J24*$O$26*$C$10*0.001*8760)*1.102))</f>
      </c>
      <c r="K26" s="23">
        <f>IF(K24="","",((K24*$O$26*$C$10*0.001*8760)*1.102))</f>
      </c>
      <c r="L26" s="23">
        <f>IF(L24="","",((L24*$O$26*$C$10*0.001*8760)*1.102))</f>
      </c>
      <c r="M26" s="21">
        <f>IF($C$24="","",(J26+(K26*25)+(L26*298)))</f>
      </c>
      <c r="O26" s="81">
        <f>IF(C9&lt;&gt;"",VLOOKUP(C9,HHV,2,FALSE),"")</f>
      </c>
      <c r="P26" s="73"/>
      <c r="Q26" s="73"/>
      <c r="R26" s="73"/>
      <c r="S26" s="73"/>
      <c r="T26" s="73"/>
      <c r="U26" s="73"/>
      <c r="V26" s="73"/>
    </row>
    <row r="27" spans="2:22" ht="15.75" hidden="1" thickBot="1">
      <c r="B27" s="13" t="s">
        <v>124</v>
      </c>
      <c r="C27" s="14" t="s">
        <v>49</v>
      </c>
      <c r="D27" s="15">
        <f aca="true" t="shared" si="2" ref="D27:I27">IF($C$24="","",((D24*$C$11)/2000))</f>
      </c>
      <c r="E27" s="15">
        <f t="shared" si="2"/>
      </c>
      <c r="F27" s="15">
        <f t="shared" si="2"/>
      </c>
      <c r="G27" s="15">
        <f t="shared" si="2"/>
      </c>
      <c r="H27" s="15">
        <f t="shared" si="2"/>
      </c>
      <c r="I27" s="15">
        <f t="shared" si="2"/>
      </c>
      <c r="J27" s="24">
        <f>IF(J24="","",IF($D$10="gal/hr",((J24*$O$26*$C$11*1000*0.001)*1.102),((J24*$O$26*$C$11*(10^6)*0.001)*1.102)))</f>
      </c>
      <c r="K27" s="25">
        <f>IF(K24="","",IF($D$10="gal/hr",((K24*$O$26*$C$11*1000*0.001)*1.102),((K24*$O$26*$C$11*(10^6)*0.001)*1.102)))</f>
      </c>
      <c r="L27" s="25">
        <f>IF(L24="","",IF($D$10="gal/hr",((L24*$O$26*$C$11*1000*0.001)*1.102),((L24*$O$26*$C$11*(10^6)*0.001)*1.102)))</f>
      </c>
      <c r="M27" s="26">
        <f>IF($C$24="","",(J27+(K27*25)+(L27*298)))</f>
      </c>
      <c r="O27" s="72"/>
      <c r="P27" s="73"/>
      <c r="Q27" s="73"/>
      <c r="R27" s="73"/>
      <c r="S27" s="73"/>
      <c r="T27" s="73"/>
      <c r="U27" s="73"/>
      <c r="V27" s="73"/>
    </row>
    <row r="28" spans="2:22" ht="15.75" hidden="1" thickBot="1">
      <c r="B28" s="82" t="s">
        <v>65</v>
      </c>
      <c r="C28" s="83">
        <f>IF(D10="","",IF(D10="gal/hr","(lb/1000 gal)","(lb/MMcf)"))</f>
      </c>
      <c r="D28" s="115"/>
      <c r="E28" s="115"/>
      <c r="F28" s="115"/>
      <c r="G28" s="115"/>
      <c r="H28" s="115"/>
      <c r="I28" s="115"/>
      <c r="J28" s="85">
        <f>IF(J24="","",J24)</f>
      </c>
      <c r="K28" s="84">
        <f>IF(K24="","",K24)</f>
      </c>
      <c r="L28" s="84">
        <f>IF(L24="","",L24)</f>
      </c>
      <c r="M28" s="86"/>
      <c r="O28" s="72"/>
      <c r="P28" s="73"/>
      <c r="Q28" s="73"/>
      <c r="R28" s="73"/>
      <c r="S28" s="73"/>
      <c r="T28" s="73"/>
      <c r="U28" s="73"/>
      <c r="V28" s="73"/>
    </row>
    <row r="29" spans="2:22" ht="17.25" customHeight="1" hidden="1">
      <c r="B29" s="87" t="s">
        <v>52</v>
      </c>
      <c r="C29" s="88" t="s">
        <v>48</v>
      </c>
      <c r="D29" s="89">
        <f aca="true" t="shared" si="3" ref="D29:I29">IF(D28="","",IF($D$10="gal/hr",((D28/1000)*$C$10),((D28/(10^6))*$C$10)))</f>
      </c>
      <c r="E29" s="89">
        <f t="shared" si="3"/>
      </c>
      <c r="F29" s="89">
        <f t="shared" si="3"/>
      </c>
      <c r="G29" s="89">
        <f t="shared" si="3"/>
      </c>
      <c r="H29" s="89">
        <f t="shared" si="3"/>
      </c>
      <c r="I29" s="89">
        <f t="shared" si="3"/>
      </c>
      <c r="J29" s="90">
        <f>J25</f>
      </c>
      <c r="K29" s="89">
        <f aca="true" t="shared" si="4" ref="K29:M31">K25</f>
      </c>
      <c r="L29" s="89">
        <f t="shared" si="4"/>
      </c>
      <c r="M29" s="277"/>
      <c r="O29" s="72"/>
      <c r="P29" s="73"/>
      <c r="Q29" s="73"/>
      <c r="R29" s="73"/>
      <c r="S29" s="73"/>
      <c r="T29" s="73"/>
      <c r="U29" s="73"/>
      <c r="V29" s="73"/>
    </row>
    <row r="30" spans="2:22" ht="17.25" customHeight="1" hidden="1">
      <c r="B30" s="91" t="s">
        <v>44</v>
      </c>
      <c r="C30" s="92" t="s">
        <v>49</v>
      </c>
      <c r="D30" s="93">
        <f aca="true" t="shared" si="5" ref="D30:I30">IF(D29="","",(D29*8760)/2000)</f>
      </c>
      <c r="E30" s="93">
        <f t="shared" si="5"/>
      </c>
      <c r="F30" s="93">
        <f t="shared" si="5"/>
      </c>
      <c r="G30" s="93">
        <f t="shared" si="5"/>
      </c>
      <c r="H30" s="93">
        <f t="shared" si="5"/>
      </c>
      <c r="I30" s="93">
        <f t="shared" si="5"/>
      </c>
      <c r="J30" s="94">
        <f>J26</f>
      </c>
      <c r="K30" s="93">
        <f>K26</f>
      </c>
      <c r="L30" s="93">
        <f t="shared" si="4"/>
      </c>
      <c r="M30" s="278">
        <f>M26</f>
      </c>
      <c r="O30" s="72"/>
      <c r="P30" s="73"/>
      <c r="Q30" s="73"/>
      <c r="R30" s="73"/>
      <c r="S30" s="73"/>
      <c r="T30" s="73"/>
      <c r="U30" s="73"/>
      <c r="V30" s="73"/>
    </row>
    <row r="31" spans="2:22" ht="15.75" hidden="1" thickBot="1">
      <c r="B31" s="95" t="s">
        <v>124</v>
      </c>
      <c r="C31" s="96" t="s">
        <v>49</v>
      </c>
      <c r="D31" s="97">
        <f aca="true" t="shared" si="6" ref="D31:I31">IF(D28="","",((D28*$C$11)/2000))</f>
      </c>
      <c r="E31" s="97">
        <f t="shared" si="6"/>
      </c>
      <c r="F31" s="97">
        <f t="shared" si="6"/>
      </c>
      <c r="G31" s="97">
        <f t="shared" si="6"/>
      </c>
      <c r="H31" s="97">
        <f t="shared" si="6"/>
      </c>
      <c r="I31" s="97">
        <f t="shared" si="6"/>
      </c>
      <c r="J31" s="98">
        <f>J27</f>
      </c>
      <c r="K31" s="97">
        <f t="shared" si="4"/>
      </c>
      <c r="L31" s="97">
        <f t="shared" si="4"/>
      </c>
      <c r="M31" s="279">
        <f t="shared" si="4"/>
      </c>
      <c r="O31" s="72"/>
      <c r="P31" s="73"/>
      <c r="Q31" s="73"/>
      <c r="R31" s="73"/>
      <c r="S31" s="73"/>
      <c r="T31" s="73"/>
      <c r="U31" s="73"/>
      <c r="V31" s="73"/>
    </row>
    <row r="32" spans="1:22" ht="16.5" customHeight="1" thickBot="1">
      <c r="A32" s="41"/>
      <c r="B32" s="41"/>
      <c r="C32" s="41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41"/>
      <c r="O32" s="72"/>
      <c r="P32" s="73"/>
      <c r="Q32" s="73"/>
      <c r="R32" s="73"/>
      <c r="S32" s="73"/>
      <c r="T32" s="73"/>
      <c r="U32" s="73"/>
      <c r="V32" s="73"/>
    </row>
    <row r="33" spans="1:22" ht="15.75" customHeight="1" thickBot="1">
      <c r="A33" s="41"/>
      <c r="B33" s="336" t="s">
        <v>28</v>
      </c>
      <c r="C33" s="337"/>
      <c r="D33" s="337"/>
      <c r="E33" s="337"/>
      <c r="F33" s="337"/>
      <c r="G33" s="337"/>
      <c r="H33" s="337"/>
      <c r="I33" s="337"/>
      <c r="J33" s="337"/>
      <c r="K33" s="337"/>
      <c r="L33" s="337"/>
      <c r="M33" s="343"/>
      <c r="N33" s="41"/>
      <c r="O33" s="72"/>
      <c r="P33" s="73"/>
      <c r="Q33" s="73"/>
      <c r="R33" s="73"/>
      <c r="S33" s="73"/>
      <c r="T33" s="73"/>
      <c r="U33" s="73"/>
      <c r="V33" s="73"/>
    </row>
    <row r="34" spans="1:22" ht="18.75" customHeight="1" thickBot="1">
      <c r="A34" s="41"/>
      <c r="B34" s="325" t="s">
        <v>106</v>
      </c>
      <c r="C34" s="326"/>
      <c r="D34" s="33" t="s">
        <v>23</v>
      </c>
      <c r="E34" s="33" t="s">
        <v>24</v>
      </c>
      <c r="F34" s="33" t="s">
        <v>19</v>
      </c>
      <c r="G34" s="33" t="s">
        <v>20</v>
      </c>
      <c r="H34" s="33" t="s">
        <v>21</v>
      </c>
      <c r="I34" s="33" t="s">
        <v>22</v>
      </c>
      <c r="J34" s="33" t="s">
        <v>25</v>
      </c>
      <c r="K34" s="33" t="s">
        <v>34</v>
      </c>
      <c r="L34" s="33" t="s">
        <v>26</v>
      </c>
      <c r="M34" s="111" t="s">
        <v>130</v>
      </c>
      <c r="N34" s="41"/>
      <c r="O34" s="72"/>
      <c r="P34" s="73"/>
      <c r="Q34" s="73"/>
      <c r="R34" s="73"/>
      <c r="S34" s="73"/>
      <c r="T34" s="73"/>
      <c r="U34" s="73"/>
      <c r="V34" s="73"/>
    </row>
    <row r="35" spans="1:22" ht="15.75" customHeight="1" thickBot="1">
      <c r="A35" s="41"/>
      <c r="B35" s="74" t="s">
        <v>27</v>
      </c>
      <c r="C35" s="75"/>
      <c r="D35" s="76"/>
      <c r="E35" s="76"/>
      <c r="F35" s="77"/>
      <c r="G35" s="78"/>
      <c r="H35" s="77"/>
      <c r="I35" s="77"/>
      <c r="J35" s="79"/>
      <c r="K35" s="77"/>
      <c r="L35" s="77"/>
      <c r="M35" s="80"/>
      <c r="N35" s="41"/>
      <c r="O35" s="72"/>
      <c r="P35" s="73"/>
      <c r="Q35" s="73"/>
      <c r="R35" s="73"/>
      <c r="S35" s="73"/>
      <c r="T35" s="73"/>
      <c r="U35" s="73"/>
      <c r="V35" s="73"/>
    </row>
    <row r="36" spans="2:22" ht="15.75" customHeight="1" hidden="1">
      <c r="B36" s="10" t="s">
        <v>52</v>
      </c>
      <c r="C36" s="11" t="s">
        <v>48</v>
      </c>
      <c r="D36" s="16">
        <f aca="true" t="shared" si="7" ref="D36:I36">IF(D35="","",IF($D$17="gal/hr",((D35/1000)*$C$17),((D35/(10^6))*$C$17)))</f>
      </c>
      <c r="E36" s="16">
        <f t="shared" si="7"/>
      </c>
      <c r="F36" s="16">
        <f t="shared" si="7"/>
      </c>
      <c r="G36" s="16">
        <f t="shared" si="7"/>
      </c>
      <c r="H36" s="16">
        <f t="shared" si="7"/>
      </c>
      <c r="I36" s="16">
        <f t="shared" si="7"/>
      </c>
      <c r="J36" s="100">
        <f>IF(J37="","",(J37/8760)*2000)</f>
      </c>
      <c r="K36" s="101">
        <f>IF(K37="","",(K37/8760)*2000)</f>
      </c>
      <c r="L36" s="101">
        <f>IF(L37="","",(L37/8760)*2000)</f>
      </c>
      <c r="M36" s="22"/>
      <c r="O36" s="72"/>
      <c r="P36" s="73"/>
      <c r="Q36" s="73"/>
      <c r="R36" s="73"/>
      <c r="S36" s="73"/>
      <c r="T36" s="73"/>
      <c r="U36" s="73"/>
      <c r="V36" s="73"/>
    </row>
    <row r="37" spans="2:22" ht="15.75" customHeight="1" hidden="1">
      <c r="B37" s="8" t="s">
        <v>44</v>
      </c>
      <c r="C37" s="9" t="s">
        <v>49</v>
      </c>
      <c r="D37" s="23">
        <f aca="true" t="shared" si="8" ref="D37:I37">IF(D36="","",(D36*8760)/2000)</f>
      </c>
      <c r="E37" s="23">
        <f t="shared" si="8"/>
      </c>
      <c r="F37" s="23">
        <f t="shared" si="8"/>
      </c>
      <c r="G37" s="23">
        <f t="shared" si="8"/>
      </c>
      <c r="H37" s="23">
        <f t="shared" si="8"/>
      </c>
      <c r="I37" s="23">
        <f t="shared" si="8"/>
      </c>
      <c r="J37" s="102">
        <f>IF($D$17="","",((J35*$O$37*$C$17*0.001*8760)*1.102))</f>
      </c>
      <c r="K37" s="35">
        <f>IF($D$17="","",((K35*$O$37*$C$17*0.001*8760)*1.102))</f>
      </c>
      <c r="L37" s="35">
        <f>IF($D$17="","",((L35*$O$37*$C$17*0.001*8760)*1.102))</f>
      </c>
      <c r="M37" s="21">
        <f>IF(J37="","",(J37+(K37*25)+(L37*298)))</f>
      </c>
      <c r="O37" s="81">
        <f>IF(C16&lt;&gt;"",VLOOKUP(C16,HHV,2,FALSE),"")</f>
      </c>
      <c r="P37" s="73"/>
      <c r="Q37" s="73"/>
      <c r="R37" s="73"/>
      <c r="S37" s="73"/>
      <c r="T37" s="73"/>
      <c r="U37" s="73"/>
      <c r="V37" s="73"/>
    </row>
    <row r="38" spans="2:15" ht="15.75" customHeight="1" hidden="1" thickBot="1">
      <c r="B38" s="13" t="s">
        <v>124</v>
      </c>
      <c r="C38" s="14" t="s">
        <v>49</v>
      </c>
      <c r="D38" s="25">
        <f aca="true" t="shared" si="9" ref="D38:I38">IF($C$35="","",((D35*$C$18)/2000))</f>
      </c>
      <c r="E38" s="25">
        <f t="shared" si="9"/>
      </c>
      <c r="F38" s="25">
        <f t="shared" si="9"/>
      </c>
      <c r="G38" s="25">
        <f t="shared" si="9"/>
      </c>
      <c r="H38" s="25">
        <f t="shared" si="9"/>
      </c>
      <c r="I38" s="25">
        <f t="shared" si="9"/>
      </c>
      <c r="J38" s="24">
        <f>IF($D$17="","",IF($D$17="gal/hr",((J35*$O$37*$C$18*1000*0.001)*1.102),((J35*$O$37*$C$18*(10^6)*0.001)*1.102)))</f>
      </c>
      <c r="K38" s="15">
        <f>IF($D$17="","",IF($D$17="gal/hr",((K35*$O$37*$C$18*1000*0.001)*1.102),((K35*$O$37*$C$18*(10^6)*0.001)*1.102)))</f>
      </c>
      <c r="L38" s="15">
        <f>IF($D$17="","",IF($D$17="gal/hr",((L35*$O$37*$C$18*1000*0.001)*1.102),((L35*$O$37*$C$18*(10^6)*0.001)*1.102)))</f>
      </c>
      <c r="M38" s="26">
        <f>IF(J38="","",(J38+(K38*25)+(L38*298)))</f>
      </c>
      <c r="O38" s="72"/>
    </row>
    <row r="39" spans="1:15" ht="15.75" customHeight="1" hidden="1" thickBot="1">
      <c r="A39" s="41"/>
      <c r="B39" s="85" t="s">
        <v>65</v>
      </c>
      <c r="C39" s="83">
        <f>IF(D17="","",IF(D17="gal/hr","(lb/1000 gal)","(lb/MMcf)"))</f>
      </c>
      <c r="D39" s="115"/>
      <c r="E39" s="115"/>
      <c r="F39" s="115"/>
      <c r="G39" s="115"/>
      <c r="H39" s="115"/>
      <c r="I39" s="115"/>
      <c r="J39" s="85">
        <f>IF(J35="","",J35)</f>
      </c>
      <c r="K39" s="84">
        <f>IF(K35="","",K35)</f>
      </c>
      <c r="L39" s="84">
        <f>IF(L35="","",L35)</f>
      </c>
      <c r="M39" s="86"/>
      <c r="N39" s="41"/>
      <c r="O39" s="72"/>
    </row>
    <row r="40" spans="1:15" ht="15.75" customHeight="1" hidden="1">
      <c r="A40" s="41"/>
      <c r="B40" s="87" t="s">
        <v>52</v>
      </c>
      <c r="C40" s="88" t="s">
        <v>48</v>
      </c>
      <c r="D40" s="89">
        <f aca="true" t="shared" si="10" ref="D40:I40">IF(D39="","",IF($D$17="gal/hr",((D39/1000)*$C$17),((D39/(10^6))*$C$17)))</f>
      </c>
      <c r="E40" s="89">
        <f t="shared" si="10"/>
      </c>
      <c r="F40" s="89">
        <f t="shared" si="10"/>
      </c>
      <c r="G40" s="89">
        <f t="shared" si="10"/>
      </c>
      <c r="H40" s="89">
        <f t="shared" si="10"/>
      </c>
      <c r="I40" s="89">
        <f t="shared" si="10"/>
      </c>
      <c r="J40" s="90">
        <f>J36</f>
      </c>
      <c r="K40" s="89">
        <f aca="true" t="shared" si="11" ref="K40:M42">K36</f>
      </c>
      <c r="L40" s="89">
        <f t="shared" si="11"/>
      </c>
      <c r="M40" s="277"/>
      <c r="N40" s="41"/>
      <c r="O40" s="72"/>
    </row>
    <row r="41" spans="1:15" ht="15.75" customHeight="1" hidden="1">
      <c r="A41" s="41"/>
      <c r="B41" s="91" t="s">
        <v>44</v>
      </c>
      <c r="C41" s="92" t="s">
        <v>49</v>
      </c>
      <c r="D41" s="93">
        <f aca="true" t="shared" si="12" ref="D41:I41">IF(D40="","",(D40*8760)/2000)</f>
      </c>
      <c r="E41" s="93">
        <f t="shared" si="12"/>
      </c>
      <c r="F41" s="93">
        <f t="shared" si="12"/>
      </c>
      <c r="G41" s="93">
        <f t="shared" si="12"/>
      </c>
      <c r="H41" s="93">
        <f t="shared" si="12"/>
      </c>
      <c r="I41" s="93">
        <f t="shared" si="12"/>
      </c>
      <c r="J41" s="94">
        <f>J37</f>
      </c>
      <c r="K41" s="93">
        <f t="shared" si="11"/>
      </c>
      <c r="L41" s="93">
        <f t="shared" si="11"/>
      </c>
      <c r="M41" s="278">
        <f>M37</f>
      </c>
      <c r="N41" s="41"/>
      <c r="O41" s="72"/>
    </row>
    <row r="42" spans="1:15" ht="15.75" customHeight="1" hidden="1" thickBot="1">
      <c r="A42" s="41"/>
      <c r="B42" s="95" t="s">
        <v>124</v>
      </c>
      <c r="C42" s="96" t="s">
        <v>49</v>
      </c>
      <c r="D42" s="97">
        <f aca="true" t="shared" si="13" ref="D42:I42">IF(D39="","",((D39*$C$18)/2000))</f>
      </c>
      <c r="E42" s="97">
        <f t="shared" si="13"/>
      </c>
      <c r="F42" s="97">
        <f t="shared" si="13"/>
      </c>
      <c r="G42" s="97">
        <f t="shared" si="13"/>
      </c>
      <c r="H42" s="97">
        <f t="shared" si="13"/>
      </c>
      <c r="I42" s="97">
        <f t="shared" si="13"/>
      </c>
      <c r="J42" s="98">
        <f>J38</f>
      </c>
      <c r="K42" s="97">
        <f t="shared" si="11"/>
      </c>
      <c r="L42" s="97">
        <f t="shared" si="11"/>
      </c>
      <c r="M42" s="279">
        <f t="shared" si="11"/>
      </c>
      <c r="N42" s="41"/>
      <c r="O42" s="72"/>
    </row>
    <row r="43" spans="1:15" ht="15.75" customHeight="1">
      <c r="A43" s="41"/>
      <c r="B43" s="20"/>
      <c r="C43" s="19"/>
      <c r="D43" s="36"/>
      <c r="E43" s="36"/>
      <c r="F43" s="36"/>
      <c r="G43" s="36"/>
      <c r="H43" s="36"/>
      <c r="I43" s="36"/>
      <c r="J43" s="37"/>
      <c r="K43" s="36"/>
      <c r="L43" s="36"/>
      <c r="M43" s="37"/>
      <c r="N43" s="41"/>
      <c r="O43" s="72"/>
    </row>
    <row r="44" spans="1:15" ht="15.75" customHeight="1" hidden="1" thickBot="1">
      <c r="A44" s="41"/>
      <c r="B44" s="336" t="s">
        <v>114</v>
      </c>
      <c r="C44" s="337"/>
      <c r="D44" s="338"/>
      <c r="E44" s="338"/>
      <c r="F44" s="338"/>
      <c r="G44" s="338"/>
      <c r="H44" s="338"/>
      <c r="I44" s="338"/>
      <c r="J44" s="338"/>
      <c r="K44" s="338"/>
      <c r="L44" s="338"/>
      <c r="M44" s="339"/>
      <c r="N44" s="41"/>
      <c r="O44" s="72"/>
    </row>
    <row r="45" spans="1:15" ht="18.75" customHeight="1" hidden="1" thickBot="1">
      <c r="A45" s="41"/>
      <c r="B45" s="325" t="s">
        <v>106</v>
      </c>
      <c r="C45" s="326"/>
      <c r="D45" s="280" t="s">
        <v>23</v>
      </c>
      <c r="E45" s="280" t="s">
        <v>24</v>
      </c>
      <c r="F45" s="280" t="s">
        <v>19</v>
      </c>
      <c r="G45" s="280" t="s">
        <v>20</v>
      </c>
      <c r="H45" s="280" t="s">
        <v>21</v>
      </c>
      <c r="I45" s="280" t="s">
        <v>22</v>
      </c>
      <c r="J45" s="280" t="s">
        <v>25</v>
      </c>
      <c r="K45" s="280" t="s">
        <v>34</v>
      </c>
      <c r="L45" s="280" t="s">
        <v>26</v>
      </c>
      <c r="M45" s="111" t="s">
        <v>130</v>
      </c>
      <c r="N45" s="41"/>
      <c r="O45" s="71"/>
    </row>
    <row r="46" spans="1:14" ht="15.75" customHeight="1" hidden="1">
      <c r="A46" s="41"/>
      <c r="B46" s="282" t="s">
        <v>44</v>
      </c>
      <c r="C46" s="293" t="s">
        <v>49</v>
      </c>
      <c r="D46" s="286">
        <f aca="true" t="shared" si="14" ref="D46:I47">IF(D30="",MAX(D26,IF(D41="",D37,D41)),MAX(D30,IF(D41="",D37,D41)))</f>
        <v>0</v>
      </c>
      <c r="E46" s="283">
        <f t="shared" si="14"/>
        <v>0</v>
      </c>
      <c r="F46" s="283">
        <f t="shared" si="14"/>
        <v>0</v>
      </c>
      <c r="G46" s="283">
        <f t="shared" si="14"/>
        <v>0</v>
      </c>
      <c r="H46" s="283">
        <f t="shared" si="14"/>
        <v>0</v>
      </c>
      <c r="I46" s="287">
        <f t="shared" si="14"/>
        <v>0</v>
      </c>
      <c r="J46" s="284">
        <f aca="true" t="shared" si="15" ref="J46:M47">MAX(J26,J37)</f>
        <v>0</v>
      </c>
      <c r="K46" s="283">
        <f t="shared" si="15"/>
        <v>0</v>
      </c>
      <c r="L46" s="283">
        <f t="shared" si="15"/>
        <v>0</v>
      </c>
      <c r="M46" s="285">
        <f t="shared" si="15"/>
        <v>0</v>
      </c>
      <c r="N46" s="41"/>
    </row>
    <row r="47" spans="1:14" ht="15.75" customHeight="1" hidden="1" thickBot="1">
      <c r="A47" s="41"/>
      <c r="B47" s="13" t="s">
        <v>124</v>
      </c>
      <c r="C47" s="14" t="s">
        <v>49</v>
      </c>
      <c r="D47" s="288">
        <f t="shared" si="14"/>
        <v>0</v>
      </c>
      <c r="E47" s="25">
        <f t="shared" si="14"/>
        <v>0</v>
      </c>
      <c r="F47" s="25">
        <f t="shared" si="14"/>
        <v>0</v>
      </c>
      <c r="G47" s="25">
        <f t="shared" si="14"/>
        <v>0</v>
      </c>
      <c r="H47" s="25">
        <f t="shared" si="14"/>
        <v>0</v>
      </c>
      <c r="I47" s="289">
        <f t="shared" si="14"/>
        <v>0</v>
      </c>
      <c r="J47" s="15">
        <f t="shared" si="15"/>
        <v>0</v>
      </c>
      <c r="K47" s="25">
        <f t="shared" si="15"/>
        <v>0</v>
      </c>
      <c r="L47" s="25">
        <f t="shared" si="15"/>
        <v>0</v>
      </c>
      <c r="M47" s="26">
        <f t="shared" si="15"/>
        <v>0</v>
      </c>
      <c r="N47" s="41"/>
    </row>
    <row r="48" spans="1:14" ht="15.75" customHeight="1" hidden="1" thickBot="1">
      <c r="A48" s="41"/>
      <c r="B48" s="20"/>
      <c r="C48" s="19"/>
      <c r="D48" s="290"/>
      <c r="E48" s="290"/>
      <c r="F48" s="290"/>
      <c r="G48" s="290"/>
      <c r="H48" s="290"/>
      <c r="I48" s="290"/>
      <c r="J48" s="291"/>
      <c r="K48" s="36"/>
      <c r="L48" s="36"/>
      <c r="M48" s="292"/>
      <c r="N48" s="41"/>
    </row>
    <row r="49" spans="2:13" ht="21" customHeight="1" hidden="1" thickBot="1">
      <c r="B49" s="20"/>
      <c r="C49" s="19"/>
      <c r="D49" s="327" t="s">
        <v>39</v>
      </c>
      <c r="E49" s="328"/>
      <c r="F49" s="281">
        <f>IF(F4="","",F4)</f>
      </c>
      <c r="G49" s="44"/>
      <c r="H49" s="44"/>
      <c r="I49" s="44"/>
      <c r="J49" s="45"/>
      <c r="K49" s="32"/>
      <c r="L49" s="32"/>
      <c r="M49" s="32"/>
    </row>
    <row r="50" spans="2:13" ht="21" customHeight="1" hidden="1" thickBot="1">
      <c r="B50" s="20"/>
      <c r="C50" s="19"/>
      <c r="D50" s="327" t="s">
        <v>40</v>
      </c>
      <c r="E50" s="328"/>
      <c r="F50" s="43">
        <f>IF(F5="","",F5)</f>
      </c>
      <c r="G50" s="44"/>
      <c r="H50" s="44"/>
      <c r="I50" s="44"/>
      <c r="J50" s="45"/>
      <c r="K50" s="32"/>
      <c r="L50" s="32"/>
      <c r="M50" s="32"/>
    </row>
    <row r="51" spans="2:13" ht="19.5" hidden="1" thickBot="1">
      <c r="B51" s="20"/>
      <c r="C51" s="19"/>
      <c r="D51" s="67"/>
      <c r="E51" s="67"/>
      <c r="F51" s="103"/>
      <c r="G51" s="42"/>
      <c r="H51" s="42"/>
      <c r="I51" s="42"/>
      <c r="J51" s="42"/>
      <c r="K51" s="32"/>
      <c r="L51" s="32"/>
      <c r="M51" s="32"/>
    </row>
    <row r="52" spans="2:13" ht="16.5" hidden="1" thickBot="1">
      <c r="B52" s="329" t="s">
        <v>129</v>
      </c>
      <c r="C52" s="330"/>
      <c r="D52" s="330"/>
      <c r="E52" s="330"/>
      <c r="F52" s="330"/>
      <c r="G52" s="330"/>
      <c r="H52" s="330"/>
      <c r="I52" s="330"/>
      <c r="J52" s="330"/>
      <c r="K52" s="330"/>
      <c r="L52" s="330"/>
      <c r="M52" s="331"/>
    </row>
    <row r="53" spans="2:13" ht="15.75" hidden="1" thickBot="1">
      <c r="B53" s="325" t="s">
        <v>113</v>
      </c>
      <c r="C53" s="326"/>
      <c r="D53" s="104"/>
      <c r="E53" s="104"/>
      <c r="F53" s="104"/>
      <c r="G53" s="104"/>
      <c r="H53" s="104"/>
      <c r="I53" s="104"/>
      <c r="J53" s="104"/>
      <c r="K53" s="104"/>
      <c r="L53" s="104"/>
      <c r="M53" s="105"/>
    </row>
    <row r="54" spans="2:13" ht="15.75" hidden="1" thickBot="1">
      <c r="B54" s="74" t="s">
        <v>27</v>
      </c>
      <c r="C54" s="75"/>
      <c r="D54" s="106"/>
      <c r="E54" s="106"/>
      <c r="F54" s="106"/>
      <c r="G54" s="106"/>
      <c r="H54" s="106"/>
      <c r="I54" s="106"/>
      <c r="J54" s="106"/>
      <c r="K54" s="106"/>
      <c r="L54" s="106"/>
      <c r="M54" s="107"/>
    </row>
    <row r="55" spans="2:13" ht="15" hidden="1">
      <c r="B55" s="10" t="s">
        <v>52</v>
      </c>
      <c r="C55" s="11" t="s">
        <v>48</v>
      </c>
      <c r="D55" s="12">
        <f>IF(D54="","",IF($D$10="gal/hr",((D54/1000)*$C$10),((D54/(10^6))*$C$10)))</f>
      </c>
      <c r="E55" s="12">
        <f aca="true" t="shared" si="16" ref="E55:M55">IF(E54="","",IF($D$10="gal/hr",((E54/1000)*$C$10),((E54/(10^6))*$C$10)))</f>
      </c>
      <c r="F55" s="12">
        <f t="shared" si="16"/>
      </c>
      <c r="G55" s="12">
        <f>IF(G54="","",IF($D$10="gal/hr",((G54/1000)*$C$10),((G54/(10^6))*$C$10)))</f>
      </c>
      <c r="H55" s="12">
        <f t="shared" si="16"/>
      </c>
      <c r="I55" s="12">
        <f t="shared" si="16"/>
      </c>
      <c r="J55" s="12">
        <f t="shared" si="16"/>
      </c>
      <c r="K55" s="12">
        <f t="shared" si="16"/>
      </c>
      <c r="L55" s="12">
        <f t="shared" si="16"/>
      </c>
      <c r="M55" s="27">
        <f t="shared" si="16"/>
      </c>
    </row>
    <row r="56" spans="2:13" ht="15" hidden="1">
      <c r="B56" s="8" t="s">
        <v>44</v>
      </c>
      <c r="C56" s="9" t="s">
        <v>49</v>
      </c>
      <c r="D56" s="28">
        <f>IF(D55="","",(D55*8760)/2000)</f>
      </c>
      <c r="E56" s="28">
        <f>IF(E55="","",(E55*8760)/2000)</f>
      </c>
      <c r="F56" s="28">
        <f aca="true" t="shared" si="17" ref="F56:M56">IF(F55="","",(F55*8760)/2000)</f>
      </c>
      <c r="G56" s="28">
        <f>IF(G55="","",(G55*8760)/2000)</f>
      </c>
      <c r="H56" s="28">
        <f t="shared" si="17"/>
      </c>
      <c r="I56" s="28">
        <f t="shared" si="17"/>
      </c>
      <c r="J56" s="28">
        <f t="shared" si="17"/>
      </c>
      <c r="K56" s="28">
        <f t="shared" si="17"/>
      </c>
      <c r="L56" s="28">
        <f t="shared" si="17"/>
      </c>
      <c r="M56" s="29">
        <f t="shared" si="17"/>
      </c>
    </row>
    <row r="57" spans="2:13" ht="15.75" hidden="1" thickBot="1">
      <c r="B57" s="13" t="s">
        <v>124</v>
      </c>
      <c r="C57" s="14" t="s">
        <v>49</v>
      </c>
      <c r="D57" s="30">
        <f>IF(D54="","",((D54*$C$11)/2000))</f>
      </c>
      <c r="E57" s="30">
        <f aca="true" t="shared" si="18" ref="E57:M57">IF(E54="","",((E54*$C$11)/2000))</f>
      </c>
      <c r="F57" s="30">
        <f t="shared" si="18"/>
      </c>
      <c r="G57" s="30">
        <f t="shared" si="18"/>
      </c>
      <c r="H57" s="30">
        <f t="shared" si="18"/>
      </c>
      <c r="I57" s="30">
        <f t="shared" si="18"/>
      </c>
      <c r="J57" s="30">
        <f t="shared" si="18"/>
      </c>
      <c r="K57" s="30">
        <f t="shared" si="18"/>
      </c>
      <c r="L57" s="30">
        <f t="shared" si="18"/>
      </c>
      <c r="M57" s="31">
        <f t="shared" si="18"/>
      </c>
    </row>
    <row r="58" spans="1:14" ht="17.25" customHeight="1" hidden="1" thickBot="1">
      <c r="A58" s="41"/>
      <c r="B58" s="20"/>
      <c r="C58" s="19"/>
      <c r="D58" s="67"/>
      <c r="E58" s="67"/>
      <c r="F58" s="103"/>
      <c r="G58" s="42"/>
      <c r="H58" s="42"/>
      <c r="I58" s="42"/>
      <c r="J58" s="42"/>
      <c r="K58" s="32"/>
      <c r="L58" s="32"/>
      <c r="M58" s="32"/>
      <c r="N58" s="41"/>
    </row>
    <row r="59" spans="2:13" ht="15.75" hidden="1" thickBot="1">
      <c r="B59" s="325" t="s">
        <v>105</v>
      </c>
      <c r="C59" s="326"/>
      <c r="D59" s="108"/>
      <c r="E59" s="104"/>
      <c r="F59" s="104"/>
      <c r="G59" s="104"/>
      <c r="H59" s="104"/>
      <c r="I59" s="104"/>
      <c r="J59" s="109"/>
      <c r="K59" s="104"/>
      <c r="L59" s="110"/>
      <c r="M59" s="111"/>
    </row>
    <row r="60" spans="2:13" ht="15.75" hidden="1" thickBot="1">
      <c r="B60" s="74" t="s">
        <v>27</v>
      </c>
      <c r="C60" s="75"/>
      <c r="D60" s="106"/>
      <c r="E60" s="106"/>
      <c r="F60" s="106"/>
      <c r="G60" s="106"/>
      <c r="H60" s="106"/>
      <c r="I60" s="106"/>
      <c r="J60" s="106"/>
      <c r="K60" s="106"/>
      <c r="L60" s="106"/>
      <c r="M60" s="107"/>
    </row>
    <row r="61" spans="2:13" ht="15" hidden="1">
      <c r="B61" s="17" t="s">
        <v>52</v>
      </c>
      <c r="C61" s="18" t="s">
        <v>48</v>
      </c>
      <c r="D61" s="12">
        <f aca="true" t="shared" si="19" ref="D61:M61">IF(D60="","",IF($D$10="gal/hr",((D60/1000)*$C$10),((D60/(10^6))*$C$10)))</f>
      </c>
      <c r="E61" s="12">
        <f t="shared" si="19"/>
      </c>
      <c r="F61" s="12">
        <f t="shared" si="19"/>
      </c>
      <c r="G61" s="12">
        <f t="shared" si="19"/>
      </c>
      <c r="H61" s="12">
        <f t="shared" si="19"/>
      </c>
      <c r="I61" s="12">
        <f t="shared" si="19"/>
      </c>
      <c r="J61" s="12">
        <f t="shared" si="19"/>
      </c>
      <c r="K61" s="12">
        <f t="shared" si="19"/>
      </c>
      <c r="L61" s="12">
        <f t="shared" si="19"/>
      </c>
      <c r="M61" s="27">
        <f t="shared" si="19"/>
      </c>
    </row>
    <row r="62" spans="2:13" ht="15" hidden="1">
      <c r="B62" s="8" t="s">
        <v>44</v>
      </c>
      <c r="C62" s="9" t="s">
        <v>49</v>
      </c>
      <c r="D62" s="28">
        <f>IF(D61="","",(D61*8760)/2000)</f>
      </c>
      <c r="E62" s="28">
        <f>IF(E61="","",(E61*8760)/2000)</f>
      </c>
      <c r="F62" s="28">
        <f aca="true" t="shared" si="20" ref="F62:M62">IF(F61="","",(F61*8760)/2000)</f>
      </c>
      <c r="G62" s="28">
        <f t="shared" si="20"/>
      </c>
      <c r="H62" s="28">
        <f t="shared" si="20"/>
      </c>
      <c r="I62" s="28">
        <f t="shared" si="20"/>
      </c>
      <c r="J62" s="28">
        <f t="shared" si="20"/>
      </c>
      <c r="K62" s="28">
        <f t="shared" si="20"/>
      </c>
      <c r="L62" s="28">
        <f t="shared" si="20"/>
      </c>
      <c r="M62" s="29">
        <f t="shared" si="20"/>
      </c>
    </row>
    <row r="63" spans="2:13" ht="15.75" hidden="1" thickBot="1">
      <c r="B63" s="13" t="s">
        <v>124</v>
      </c>
      <c r="C63" s="14" t="s">
        <v>49</v>
      </c>
      <c r="D63" s="30">
        <f>IF(D60="","",((D60*$C$11)/2000))</f>
      </c>
      <c r="E63" s="30">
        <f aca="true" t="shared" si="21" ref="E63:M63">IF(E60="","",((E60*$C$11)/2000))</f>
      </c>
      <c r="F63" s="30">
        <f t="shared" si="21"/>
      </c>
      <c r="G63" s="30">
        <f t="shared" si="21"/>
      </c>
      <c r="H63" s="30">
        <f t="shared" si="21"/>
      </c>
      <c r="I63" s="30">
        <f t="shared" si="21"/>
      </c>
      <c r="J63" s="30">
        <f t="shared" si="21"/>
      </c>
      <c r="K63" s="30"/>
      <c r="L63" s="30">
        <f t="shared" si="21"/>
      </c>
      <c r="M63" s="31">
        <f t="shared" si="21"/>
      </c>
    </row>
    <row r="64" spans="1:14" ht="17.25" customHeight="1" hidden="1" thickBot="1">
      <c r="A64" s="41"/>
      <c r="B64" s="41"/>
      <c r="C64" s="41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41"/>
    </row>
    <row r="65" spans="2:13" ht="23.25" customHeight="1" hidden="1" thickBot="1">
      <c r="B65" s="325" t="s">
        <v>105</v>
      </c>
      <c r="C65" s="326"/>
      <c r="D65" s="112"/>
      <c r="E65" s="113"/>
      <c r="F65" s="114"/>
      <c r="G65" s="113"/>
      <c r="H65" s="113"/>
      <c r="I65" s="104"/>
      <c r="J65" s="104"/>
      <c r="K65" s="104"/>
      <c r="L65" s="110"/>
      <c r="M65" s="111"/>
    </row>
    <row r="66" spans="2:13" ht="15.75" hidden="1" thickBot="1">
      <c r="B66" s="74" t="s">
        <v>27</v>
      </c>
      <c r="C66" s="75"/>
      <c r="D66" s="106"/>
      <c r="E66" s="106"/>
      <c r="F66" s="106"/>
      <c r="G66" s="106"/>
      <c r="H66" s="106"/>
      <c r="I66" s="106"/>
      <c r="J66" s="106"/>
      <c r="K66" s="106"/>
      <c r="L66" s="106"/>
      <c r="M66" s="107"/>
    </row>
    <row r="67" spans="2:13" ht="15" hidden="1">
      <c r="B67" s="17" t="s">
        <v>52</v>
      </c>
      <c r="C67" s="18" t="s">
        <v>48</v>
      </c>
      <c r="D67" s="12">
        <f>IF(D66="","",IF($D$10="gal/hr",((D66/1000)*$C$10),((D66/(10^6))*$C$10)))</f>
      </c>
      <c r="E67" s="12">
        <f aca="true" t="shared" si="22" ref="E67:M67">IF(E66="","",IF($D$10="gal/hr",((E66/1000)*$C$10),((E66/(10^6))*$C$10)))</f>
      </c>
      <c r="F67" s="12">
        <f t="shared" si="22"/>
      </c>
      <c r="G67" s="12">
        <f t="shared" si="22"/>
      </c>
      <c r="H67" s="12">
        <f t="shared" si="22"/>
      </c>
      <c r="I67" s="12">
        <f t="shared" si="22"/>
      </c>
      <c r="J67" s="12">
        <f t="shared" si="22"/>
      </c>
      <c r="K67" s="12">
        <f t="shared" si="22"/>
      </c>
      <c r="L67" s="12">
        <f t="shared" si="22"/>
      </c>
      <c r="M67" s="27">
        <f t="shared" si="22"/>
      </c>
    </row>
    <row r="68" spans="2:13" ht="15" hidden="1">
      <c r="B68" s="8" t="s">
        <v>44</v>
      </c>
      <c r="C68" s="9" t="s">
        <v>49</v>
      </c>
      <c r="D68" s="28">
        <f>IF(D67="","",(D67*8760)/2000)</f>
      </c>
      <c r="E68" s="28">
        <f>IF(E67="","",(E67*8760)/2000)</f>
      </c>
      <c r="F68" s="28">
        <f aca="true" t="shared" si="23" ref="F68:M68">IF(F67="","",(F67*8760)/2000)</f>
      </c>
      <c r="G68" s="28">
        <f t="shared" si="23"/>
      </c>
      <c r="H68" s="28">
        <f t="shared" si="23"/>
      </c>
      <c r="I68" s="28">
        <f t="shared" si="23"/>
      </c>
      <c r="J68" s="28">
        <f t="shared" si="23"/>
      </c>
      <c r="K68" s="28">
        <f t="shared" si="23"/>
      </c>
      <c r="L68" s="28">
        <f t="shared" si="23"/>
      </c>
      <c r="M68" s="29">
        <f t="shared" si="23"/>
      </c>
    </row>
    <row r="69" spans="2:13" ht="15.75" hidden="1" thickBot="1">
      <c r="B69" s="13" t="s">
        <v>124</v>
      </c>
      <c r="C69" s="14" t="s">
        <v>49</v>
      </c>
      <c r="D69" s="30">
        <f>IF(D66="","",((D66*$C$11)/2000))</f>
      </c>
      <c r="E69" s="30">
        <f aca="true" t="shared" si="24" ref="E69:M69">IF(E66="","",((E66*$C$11)/2000))</f>
      </c>
      <c r="F69" s="30">
        <f t="shared" si="24"/>
      </c>
      <c r="G69" s="30">
        <f t="shared" si="24"/>
      </c>
      <c r="H69" s="30">
        <f t="shared" si="24"/>
      </c>
      <c r="I69" s="30">
        <f t="shared" si="24"/>
      </c>
      <c r="J69" s="30">
        <f t="shared" si="24"/>
      </c>
      <c r="K69" s="30">
        <f t="shared" si="24"/>
      </c>
      <c r="L69" s="30">
        <f t="shared" si="24"/>
      </c>
      <c r="M69" s="31">
        <f t="shared" si="24"/>
      </c>
    </row>
    <row r="70" ht="19.5" customHeight="1" hidden="1" thickBot="1"/>
    <row r="71" spans="1:14" ht="16.5" customHeight="1" hidden="1" thickBot="1">
      <c r="A71" s="41"/>
      <c r="B71" s="329" t="s">
        <v>128</v>
      </c>
      <c r="C71" s="330"/>
      <c r="D71" s="330"/>
      <c r="E71" s="330"/>
      <c r="F71" s="330"/>
      <c r="G71" s="330"/>
      <c r="H71" s="330"/>
      <c r="I71" s="330"/>
      <c r="J71" s="330"/>
      <c r="K71" s="330"/>
      <c r="L71" s="330"/>
      <c r="M71" s="331"/>
      <c r="N71" s="41"/>
    </row>
    <row r="72" spans="2:13" ht="15.75" hidden="1" thickBot="1">
      <c r="B72" s="325" t="s">
        <v>105</v>
      </c>
      <c r="C72" s="326"/>
      <c r="D72" s="104"/>
      <c r="E72" s="104"/>
      <c r="F72" s="104"/>
      <c r="G72" s="104"/>
      <c r="H72" s="104"/>
      <c r="I72" s="104"/>
      <c r="J72" s="104"/>
      <c r="K72" s="104"/>
      <c r="L72" s="104"/>
      <c r="M72" s="105"/>
    </row>
    <row r="73" spans="2:13" ht="15.75" hidden="1" thickBot="1">
      <c r="B73" s="74" t="s">
        <v>27</v>
      </c>
      <c r="C73" s="75"/>
      <c r="D73" s="106"/>
      <c r="E73" s="106"/>
      <c r="F73" s="106"/>
      <c r="G73" s="106"/>
      <c r="H73" s="106"/>
      <c r="I73" s="106"/>
      <c r="J73" s="106"/>
      <c r="K73" s="106"/>
      <c r="L73" s="106"/>
      <c r="M73" s="107"/>
    </row>
    <row r="74" spans="2:13" ht="15" hidden="1">
      <c r="B74" s="10" t="s">
        <v>52</v>
      </c>
      <c r="C74" s="11" t="s">
        <v>48</v>
      </c>
      <c r="D74" s="12">
        <f>IF(D73="","",IF($D$17="gal/hr",((D73/1000)*$C$17),((D73/(10^6))*$C$17)))</f>
      </c>
      <c r="E74" s="12">
        <f aca="true" t="shared" si="25" ref="E74:M74">IF(E73="","",IF($D$17="gal/hr",((E73/1000)*$C$17),((E73/(10^6))*$C$17)))</f>
      </c>
      <c r="F74" s="12">
        <f t="shared" si="25"/>
      </c>
      <c r="G74" s="12">
        <f t="shared" si="25"/>
      </c>
      <c r="H74" s="12">
        <f t="shared" si="25"/>
      </c>
      <c r="I74" s="12">
        <f t="shared" si="25"/>
      </c>
      <c r="J74" s="12">
        <f t="shared" si="25"/>
      </c>
      <c r="K74" s="12">
        <f t="shared" si="25"/>
      </c>
      <c r="L74" s="12">
        <f t="shared" si="25"/>
      </c>
      <c r="M74" s="27">
        <f t="shared" si="25"/>
      </c>
    </row>
    <row r="75" spans="2:13" ht="15" hidden="1">
      <c r="B75" s="8" t="s">
        <v>44</v>
      </c>
      <c r="C75" s="9" t="s">
        <v>49</v>
      </c>
      <c r="D75" s="28">
        <f>IF(D74="","",(D74*8760)/2000)</f>
      </c>
      <c r="E75" s="28">
        <f>IF(E74="","",(E74*8760)/2000)</f>
      </c>
      <c r="F75" s="28">
        <f>IF(F74="","",(F74*8760)/2000)</f>
      </c>
      <c r="G75" s="28">
        <f>IF(G74="","",(G74*8760)/2000)</f>
      </c>
      <c r="H75" s="28">
        <f aca="true" t="shared" si="26" ref="H75:M75">IF(H74="","",(H74*8760)/2000)</f>
      </c>
      <c r="I75" s="28">
        <f t="shared" si="26"/>
      </c>
      <c r="J75" s="28">
        <f t="shared" si="26"/>
      </c>
      <c r="K75" s="28">
        <f t="shared" si="26"/>
      </c>
      <c r="L75" s="28">
        <f t="shared" si="26"/>
      </c>
      <c r="M75" s="29">
        <f t="shared" si="26"/>
      </c>
    </row>
    <row r="76" spans="2:13" ht="15.75" hidden="1" thickBot="1">
      <c r="B76" s="13" t="s">
        <v>124</v>
      </c>
      <c r="C76" s="14" t="s">
        <v>49</v>
      </c>
      <c r="D76" s="30">
        <f>IF(D73="","",((D73*$C$18)/2000))</f>
      </c>
      <c r="E76" s="30">
        <f aca="true" t="shared" si="27" ref="E76:M76">IF(E73="","",((E73*$C$18)/2000))</f>
      </c>
      <c r="F76" s="30">
        <f t="shared" si="27"/>
      </c>
      <c r="G76" s="30">
        <f t="shared" si="27"/>
      </c>
      <c r="H76" s="30">
        <f t="shared" si="27"/>
      </c>
      <c r="I76" s="30">
        <f t="shared" si="27"/>
      </c>
      <c r="J76" s="30">
        <f t="shared" si="27"/>
      </c>
      <c r="K76" s="30">
        <f t="shared" si="27"/>
      </c>
      <c r="L76" s="30">
        <f t="shared" si="27"/>
      </c>
      <c r="M76" s="31">
        <f t="shared" si="27"/>
      </c>
    </row>
    <row r="77" spans="1:14" ht="17.25" customHeight="1" hidden="1" thickBo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</row>
    <row r="78" spans="2:13" ht="15.75" hidden="1" thickBot="1">
      <c r="B78" s="325" t="s">
        <v>105</v>
      </c>
      <c r="C78" s="326"/>
      <c r="D78" s="108"/>
      <c r="E78" s="104"/>
      <c r="F78" s="104"/>
      <c r="G78" s="104"/>
      <c r="H78" s="104"/>
      <c r="I78" s="104"/>
      <c r="J78" s="109"/>
      <c r="K78" s="104"/>
      <c r="L78" s="110"/>
      <c r="M78" s="111"/>
    </row>
    <row r="79" spans="2:13" ht="15.75" hidden="1" thickBot="1">
      <c r="B79" s="74" t="s">
        <v>27</v>
      </c>
      <c r="C79" s="75"/>
      <c r="D79" s="106"/>
      <c r="E79" s="106"/>
      <c r="F79" s="106"/>
      <c r="G79" s="106"/>
      <c r="H79" s="106"/>
      <c r="I79" s="106"/>
      <c r="J79" s="106"/>
      <c r="K79" s="106"/>
      <c r="L79" s="106"/>
      <c r="M79" s="107"/>
    </row>
    <row r="80" spans="2:13" ht="15" hidden="1">
      <c r="B80" s="17" t="s">
        <v>52</v>
      </c>
      <c r="C80" s="18" t="s">
        <v>48</v>
      </c>
      <c r="D80" s="12">
        <f>IF(D79="","",IF($D$17="gal/hr",((D79/1000)*$C$17),((D79/(10^6))*$C$17)))</f>
      </c>
      <c r="E80" s="12">
        <f aca="true" t="shared" si="28" ref="E80:M80">IF(E79="","",IF($D$17="gal/hr",((E79/1000)*$C$17),((E79/(10^6))*$C$17)))</f>
      </c>
      <c r="F80" s="12">
        <f t="shared" si="28"/>
      </c>
      <c r="G80" s="12">
        <f t="shared" si="28"/>
      </c>
      <c r="H80" s="12">
        <f t="shared" si="28"/>
      </c>
      <c r="I80" s="12">
        <f t="shared" si="28"/>
      </c>
      <c r="J80" s="12">
        <f t="shared" si="28"/>
      </c>
      <c r="K80" s="12">
        <f t="shared" si="28"/>
      </c>
      <c r="L80" s="12">
        <f t="shared" si="28"/>
      </c>
      <c r="M80" s="27">
        <f t="shared" si="28"/>
      </c>
    </row>
    <row r="81" spans="2:13" ht="15" hidden="1">
      <c r="B81" s="8" t="s">
        <v>44</v>
      </c>
      <c r="C81" s="9" t="s">
        <v>49</v>
      </c>
      <c r="D81" s="28">
        <f>IF(D80="","",(D80*8760)/2000)</f>
      </c>
      <c r="E81" s="28">
        <f>IF(E80="","",(E80*8760)/2000)</f>
      </c>
      <c r="F81" s="28">
        <f aca="true" t="shared" si="29" ref="F81:M81">IF(F80="","",(F80*8760)/2000)</f>
      </c>
      <c r="G81" s="28">
        <f t="shared" si="29"/>
      </c>
      <c r="H81" s="28">
        <f t="shared" si="29"/>
      </c>
      <c r="I81" s="28">
        <f t="shared" si="29"/>
      </c>
      <c r="J81" s="28">
        <f t="shared" si="29"/>
      </c>
      <c r="K81" s="28">
        <f t="shared" si="29"/>
      </c>
      <c r="L81" s="28">
        <f t="shared" si="29"/>
      </c>
      <c r="M81" s="29">
        <f t="shared" si="29"/>
      </c>
    </row>
    <row r="82" spans="2:13" ht="15.75" hidden="1" thickBot="1">
      <c r="B82" s="13" t="s">
        <v>124</v>
      </c>
      <c r="C82" s="14" t="s">
        <v>49</v>
      </c>
      <c r="D82" s="30">
        <f>IF(D79="","",((D79*$C$18)/2000))</f>
      </c>
      <c r="E82" s="30">
        <f aca="true" t="shared" si="30" ref="E82:M82">IF(E79="","",((E79*$C$18)/2000))</f>
      </c>
      <c r="F82" s="30">
        <f t="shared" si="30"/>
      </c>
      <c r="G82" s="30">
        <f t="shared" si="30"/>
      </c>
      <c r="H82" s="30">
        <f t="shared" si="30"/>
      </c>
      <c r="I82" s="30">
        <f t="shared" si="30"/>
      </c>
      <c r="J82" s="30">
        <f t="shared" si="30"/>
      </c>
      <c r="K82" s="30">
        <f t="shared" si="30"/>
      </c>
      <c r="L82" s="30">
        <f t="shared" si="30"/>
      </c>
      <c r="M82" s="31">
        <f t="shared" si="30"/>
      </c>
    </row>
    <row r="83" spans="1:14" ht="17.25" customHeight="1" hidden="1" thickBo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</row>
    <row r="84" spans="2:13" ht="23.25" customHeight="1" hidden="1" thickBot="1">
      <c r="B84" s="325" t="s">
        <v>105</v>
      </c>
      <c r="C84" s="326"/>
      <c r="D84" s="112"/>
      <c r="E84" s="113"/>
      <c r="F84" s="114"/>
      <c r="G84" s="113"/>
      <c r="H84" s="113"/>
      <c r="I84" s="104"/>
      <c r="J84" s="104"/>
      <c r="K84" s="104"/>
      <c r="L84" s="110"/>
      <c r="M84" s="111"/>
    </row>
    <row r="85" spans="2:13" ht="15.75" hidden="1" thickBot="1">
      <c r="B85" s="74" t="s">
        <v>27</v>
      </c>
      <c r="C85" s="75"/>
      <c r="D85" s="106"/>
      <c r="E85" s="106"/>
      <c r="F85" s="106"/>
      <c r="G85" s="106"/>
      <c r="H85" s="106"/>
      <c r="I85" s="106"/>
      <c r="J85" s="106"/>
      <c r="K85" s="106"/>
      <c r="L85" s="106"/>
      <c r="M85" s="107"/>
    </row>
    <row r="86" spans="2:13" ht="15" hidden="1">
      <c r="B86" s="17" t="s">
        <v>52</v>
      </c>
      <c r="C86" s="18" t="s">
        <v>48</v>
      </c>
      <c r="D86" s="12">
        <f>IF(D85="","",IF($D$17="gal/hr",((D85/1000)*$C$17),((D85/(10^6))*$C$17)))</f>
      </c>
      <c r="E86" s="12">
        <f aca="true" t="shared" si="31" ref="E86:M86">IF(E85="","",IF($D$17="gal/hr",((E85/1000)*$C$17),((E85/(10^6))*$C$17)))</f>
      </c>
      <c r="F86" s="12">
        <f t="shared" si="31"/>
      </c>
      <c r="G86" s="12">
        <f t="shared" si="31"/>
      </c>
      <c r="H86" s="12">
        <f t="shared" si="31"/>
      </c>
      <c r="I86" s="12">
        <f t="shared" si="31"/>
      </c>
      <c r="J86" s="12">
        <f t="shared" si="31"/>
      </c>
      <c r="K86" s="12">
        <f t="shared" si="31"/>
      </c>
      <c r="L86" s="12">
        <f t="shared" si="31"/>
      </c>
      <c r="M86" s="27">
        <f t="shared" si="31"/>
      </c>
    </row>
    <row r="87" spans="2:13" ht="15" hidden="1">
      <c r="B87" s="8" t="s">
        <v>44</v>
      </c>
      <c r="C87" s="9" t="s">
        <v>49</v>
      </c>
      <c r="D87" s="28">
        <f>IF(D86="","",(D86*8760)/2000)</f>
      </c>
      <c r="E87" s="28">
        <f>IF(E86="","",(E86*8760)/2000)</f>
      </c>
      <c r="F87" s="28">
        <f aca="true" t="shared" si="32" ref="F87:M87">IF(F86="","",(F86*8760)/2000)</f>
      </c>
      <c r="G87" s="28">
        <f t="shared" si="32"/>
      </c>
      <c r="H87" s="28">
        <f t="shared" si="32"/>
      </c>
      <c r="I87" s="28">
        <f t="shared" si="32"/>
      </c>
      <c r="J87" s="28">
        <f t="shared" si="32"/>
      </c>
      <c r="K87" s="28">
        <f t="shared" si="32"/>
      </c>
      <c r="L87" s="28">
        <f t="shared" si="32"/>
      </c>
      <c r="M87" s="29">
        <f t="shared" si="32"/>
      </c>
    </row>
    <row r="88" spans="2:13" ht="15.75" hidden="1" thickBot="1">
      <c r="B88" s="13" t="s">
        <v>124</v>
      </c>
      <c r="C88" s="14" t="s">
        <v>49</v>
      </c>
      <c r="D88" s="30">
        <f>IF(D85="","",((D85*$C$18)/2000))</f>
      </c>
      <c r="E88" s="30">
        <f aca="true" t="shared" si="33" ref="E88:M88">IF(E85="","",((E85*$C$18)/2000))</f>
      </c>
      <c r="F88" s="30">
        <f t="shared" si="33"/>
      </c>
      <c r="G88" s="30">
        <f t="shared" si="33"/>
      </c>
      <c r="H88" s="30">
        <f t="shared" si="33"/>
      </c>
      <c r="I88" s="30">
        <f t="shared" si="33"/>
      </c>
      <c r="J88" s="30">
        <f t="shared" si="33"/>
      </c>
      <c r="K88" s="30">
        <f t="shared" si="33"/>
      </c>
      <c r="L88" s="30">
        <f t="shared" si="33"/>
      </c>
      <c r="M88" s="31">
        <f t="shared" si="33"/>
      </c>
    </row>
  </sheetData>
  <sheetProtection password="D06C" sheet="1" objects="1" scenarios="1" selectLockedCells="1"/>
  <mergeCells count="22">
    <mergeCell ref="B78:C78"/>
    <mergeCell ref="B84:C84"/>
    <mergeCell ref="B71:M71"/>
    <mergeCell ref="B44:M44"/>
    <mergeCell ref="B72:C72"/>
    <mergeCell ref="B22:M22"/>
    <mergeCell ref="B33:M33"/>
    <mergeCell ref="B53:C53"/>
    <mergeCell ref="B23:C23"/>
    <mergeCell ref="B65:C65"/>
    <mergeCell ref="D49:E49"/>
    <mergeCell ref="B34:C34"/>
    <mergeCell ref="F4:J4"/>
    <mergeCell ref="F5:J5"/>
    <mergeCell ref="G14:K19"/>
    <mergeCell ref="B59:C59"/>
    <mergeCell ref="D50:E50"/>
    <mergeCell ref="B52:M52"/>
    <mergeCell ref="D4:E4"/>
    <mergeCell ref="D5:E5"/>
    <mergeCell ref="G11:H11"/>
    <mergeCell ref="B45:C45"/>
  </mergeCells>
  <conditionalFormatting sqref="C12">
    <cfRule type="expression" priority="4" dxfId="4" stopIfTrue="1">
      <formula>$D$10="gal/hr"</formula>
    </cfRule>
  </conditionalFormatting>
  <conditionalFormatting sqref="C19">
    <cfRule type="expression" priority="3" dxfId="4" stopIfTrue="1">
      <formula>$D$17="gal/hr"</formula>
    </cfRule>
  </conditionalFormatting>
  <conditionalFormatting sqref="C18">
    <cfRule type="expression" priority="2" dxfId="4" stopIfTrue="1">
      <formula>$B$18="Annual Fuel Usage = "</formula>
    </cfRule>
  </conditionalFormatting>
  <conditionalFormatting sqref="C17">
    <cfRule type="expression" priority="1" dxfId="4" stopIfTrue="1">
      <formula>$B$17="Maximum Firing Rate = "</formula>
    </cfRule>
  </conditionalFormatting>
  <printOptions/>
  <pageMargins left="0.7" right="0.7" top="0.9" bottom="0.9" header="0.3" footer="0.3"/>
  <pageSetup fitToHeight="2" horizontalDpi="600" verticalDpi="600" orientation="landscape" scale="72" r:id="rId4"/>
  <rowBreaks count="1" manualBreakCount="1">
    <brk id="47" min="1" max="12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M202"/>
  <sheetViews>
    <sheetView zoomScalePageLayoutView="0" workbookViewId="0" topLeftCell="A1">
      <selection activeCell="D56" sqref="D56:M56"/>
    </sheetView>
  </sheetViews>
  <sheetFormatPr defaultColWidth="9.140625" defaultRowHeight="15"/>
  <cols>
    <col min="1" max="1" width="20.421875" style="120" customWidth="1"/>
    <col min="2" max="2" width="15.8515625" style="120" customWidth="1"/>
    <col min="3" max="3" width="11.421875" style="120" customWidth="1"/>
    <col min="4" max="4" width="12.140625" style="120" customWidth="1"/>
    <col min="5" max="5" width="11.7109375" style="120" customWidth="1"/>
    <col min="6" max="6" width="9.421875" style="120" customWidth="1"/>
    <col min="7" max="7" width="12.421875" style="120" customWidth="1"/>
    <col min="8" max="8" width="9.8515625" style="120" customWidth="1"/>
    <col min="9" max="9" width="10.140625" style="120" customWidth="1"/>
    <col min="10" max="10" width="9.57421875" style="120" customWidth="1"/>
    <col min="11" max="11" width="12.00390625" style="120" customWidth="1"/>
    <col min="12" max="12" width="10.00390625" style="120" customWidth="1"/>
    <col min="13" max="13" width="9.140625" style="120" customWidth="1"/>
    <col min="14" max="14" width="10.8515625" style="120" customWidth="1"/>
    <col min="15" max="17" width="9.140625" style="120" customWidth="1"/>
    <col min="18" max="18" width="8.8515625" style="120" customWidth="1"/>
    <col min="19" max="19" width="11.140625" style="120" customWidth="1"/>
    <col min="20" max="20" width="9.140625" style="120" customWidth="1"/>
    <col min="21" max="16384" width="9.140625" style="120" customWidth="1"/>
  </cols>
  <sheetData>
    <row r="1" spans="1:65" ht="87.75" customHeight="1" thickBot="1">
      <c r="A1" s="344" t="s">
        <v>136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</row>
    <row r="2" spans="1:65" ht="15.75" thickBot="1">
      <c r="A2" s="348" t="s">
        <v>115</v>
      </c>
      <c r="B2" s="349"/>
      <c r="C2" s="349"/>
      <c r="D2" s="350"/>
      <c r="E2" s="351" t="s">
        <v>79</v>
      </c>
      <c r="F2" s="352"/>
      <c r="G2" s="352"/>
      <c r="H2" s="352"/>
      <c r="I2" s="352"/>
      <c r="J2" s="353"/>
      <c r="K2" s="351" t="s">
        <v>131</v>
      </c>
      <c r="L2" s="352"/>
      <c r="M2" s="353"/>
      <c r="N2" s="121"/>
      <c r="O2" s="121"/>
      <c r="P2" s="121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</row>
    <row r="3" spans="1:65" ht="18.75" thickBot="1">
      <c r="A3" s="354" t="s">
        <v>78</v>
      </c>
      <c r="B3" s="355"/>
      <c r="C3" s="356"/>
      <c r="D3" s="122" t="s">
        <v>7</v>
      </c>
      <c r="E3" s="123" t="s">
        <v>23</v>
      </c>
      <c r="F3" s="123" t="s">
        <v>24</v>
      </c>
      <c r="G3" s="123" t="s">
        <v>19</v>
      </c>
      <c r="H3" s="123" t="s">
        <v>20</v>
      </c>
      <c r="I3" s="123" t="s">
        <v>21</v>
      </c>
      <c r="J3" s="123" t="s">
        <v>22</v>
      </c>
      <c r="K3" s="124" t="s">
        <v>25</v>
      </c>
      <c r="L3" s="125" t="s">
        <v>34</v>
      </c>
      <c r="M3" s="126" t="s">
        <v>26</v>
      </c>
      <c r="N3" s="127"/>
      <c r="O3" s="121"/>
      <c r="P3" s="128" t="s">
        <v>72</v>
      </c>
      <c r="Q3" s="129"/>
      <c r="R3" s="129"/>
      <c r="S3" s="129"/>
      <c r="T3" s="130">
        <v>1</v>
      </c>
      <c r="U3" s="131">
        <v>0.138</v>
      </c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</row>
    <row r="4" spans="1:65" ht="15.75">
      <c r="A4" s="132" t="s">
        <v>58</v>
      </c>
      <c r="B4" s="133" t="s">
        <v>13</v>
      </c>
      <c r="C4" s="134"/>
      <c r="D4" s="133" t="s">
        <v>50</v>
      </c>
      <c r="E4" s="135">
        <f>5.9*0.24</f>
        <v>1.416</v>
      </c>
      <c r="F4" s="136">
        <f>4.3*0.24</f>
        <v>1.032</v>
      </c>
      <c r="G4" s="137">
        <v>24</v>
      </c>
      <c r="H4" s="138">
        <f>142*Emissions!$C$12</f>
        <v>0</v>
      </c>
      <c r="I4" s="138">
        <v>0.2</v>
      </c>
      <c r="J4" s="139">
        <v>5</v>
      </c>
      <c r="K4" s="140">
        <f>Q11</f>
        <v>73.96</v>
      </c>
      <c r="L4" s="138">
        <f>Q12</f>
        <v>0.003</v>
      </c>
      <c r="M4" s="141">
        <f>Q13</f>
        <v>0.0006</v>
      </c>
      <c r="N4" s="142"/>
      <c r="O4" s="142"/>
      <c r="P4" s="143" t="s">
        <v>75</v>
      </c>
      <c r="Q4" s="144"/>
      <c r="R4" s="144"/>
      <c r="S4" s="144"/>
      <c r="T4" s="145">
        <v>2</v>
      </c>
      <c r="U4" s="146">
        <v>0.146</v>
      </c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</row>
    <row r="5" spans="1:65" ht="15">
      <c r="A5" s="147"/>
      <c r="B5" s="148" t="s">
        <v>59</v>
      </c>
      <c r="C5" s="149"/>
      <c r="D5" s="148" t="s">
        <v>50</v>
      </c>
      <c r="E5" s="150">
        <v>1</v>
      </c>
      <c r="F5" s="151">
        <v>0.25</v>
      </c>
      <c r="G5" s="151">
        <v>20</v>
      </c>
      <c r="H5" s="151">
        <f>142*Emissions!$C$12</f>
        <v>0</v>
      </c>
      <c r="I5" s="151">
        <v>0.2</v>
      </c>
      <c r="J5" s="152">
        <v>5</v>
      </c>
      <c r="K5" s="153">
        <f aca="true" t="shared" si="0" ref="K5:M6">K4</f>
        <v>73.96</v>
      </c>
      <c r="L5" s="154">
        <f t="shared" si="0"/>
        <v>0.003</v>
      </c>
      <c r="M5" s="155">
        <f t="shared" si="0"/>
        <v>0.0006</v>
      </c>
      <c r="N5" s="142"/>
      <c r="O5" s="121"/>
      <c r="P5" s="156" t="s">
        <v>74</v>
      </c>
      <c r="Q5" s="144"/>
      <c r="R5" s="144"/>
      <c r="S5" s="144"/>
      <c r="T5" s="145">
        <v>3</v>
      </c>
      <c r="U5" s="146">
        <v>0.15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</row>
    <row r="6" spans="1:65" ht="16.5" thickBot="1">
      <c r="A6" s="157"/>
      <c r="B6" s="158" t="s">
        <v>57</v>
      </c>
      <c r="C6" s="159"/>
      <c r="D6" s="158" t="s">
        <v>50</v>
      </c>
      <c r="E6" s="160">
        <v>1.08</v>
      </c>
      <c r="F6" s="161">
        <v>0.83</v>
      </c>
      <c r="G6" s="161">
        <v>20</v>
      </c>
      <c r="H6" s="161">
        <f>142*Emissions!$C$12</f>
        <v>0</v>
      </c>
      <c r="I6" s="161">
        <v>0.34</v>
      </c>
      <c r="J6" s="162">
        <v>5</v>
      </c>
      <c r="K6" s="163">
        <f t="shared" si="0"/>
        <v>73.96</v>
      </c>
      <c r="L6" s="164">
        <f t="shared" si="0"/>
        <v>0.003</v>
      </c>
      <c r="M6" s="165">
        <f t="shared" si="0"/>
        <v>0.0006</v>
      </c>
      <c r="N6" s="142"/>
      <c r="O6" s="121"/>
      <c r="P6" s="156" t="s">
        <v>73</v>
      </c>
      <c r="Q6" s="144"/>
      <c r="R6" s="144"/>
      <c r="S6" s="144"/>
      <c r="T6" s="145">
        <v>4</v>
      </c>
      <c r="U6" s="146">
        <v>0.001026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</row>
    <row r="7" spans="1:65" ht="16.5" thickBot="1">
      <c r="A7" s="166"/>
      <c r="B7" s="167" t="s">
        <v>13</v>
      </c>
      <c r="C7" s="133" t="s">
        <v>51</v>
      </c>
      <c r="D7" s="133" t="s">
        <v>50</v>
      </c>
      <c r="E7" s="135">
        <f>5.9*0.84</f>
        <v>4.956</v>
      </c>
      <c r="F7" s="136">
        <f>4.3*0.84</f>
        <v>3.6119999999999997</v>
      </c>
      <c r="G7" s="138">
        <v>47</v>
      </c>
      <c r="H7" s="138">
        <f>150*Emissions!$C$12</f>
        <v>0</v>
      </c>
      <c r="I7" s="138">
        <v>0.76</v>
      </c>
      <c r="J7" s="139">
        <v>5</v>
      </c>
      <c r="K7" s="140">
        <f>R11</f>
        <v>75.04</v>
      </c>
      <c r="L7" s="138">
        <f>R12</f>
        <v>0.003</v>
      </c>
      <c r="M7" s="141">
        <f>R13</f>
        <v>0.0006</v>
      </c>
      <c r="N7" s="142"/>
      <c r="O7" s="119"/>
      <c r="P7" s="168" t="s">
        <v>76</v>
      </c>
      <c r="Q7" s="169"/>
      <c r="R7" s="169"/>
      <c r="S7" s="169"/>
      <c r="T7" s="170">
        <v>5</v>
      </c>
      <c r="U7" s="171">
        <v>0.091</v>
      </c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</row>
    <row r="8" spans="1:65" ht="15.75" thickBot="1">
      <c r="A8" s="172" t="s">
        <v>60</v>
      </c>
      <c r="B8" s="173"/>
      <c r="C8" s="158" t="s">
        <v>47</v>
      </c>
      <c r="D8" s="158" t="s">
        <v>50</v>
      </c>
      <c r="E8" s="174">
        <f>5.9*0.84</f>
        <v>4.956</v>
      </c>
      <c r="F8" s="175">
        <f>4.3*0.84</f>
        <v>3.6119999999999997</v>
      </c>
      <c r="G8" s="161">
        <v>32</v>
      </c>
      <c r="H8" s="161">
        <f>150*Emissions!$C$12</f>
        <v>0</v>
      </c>
      <c r="I8" s="161">
        <v>0.76</v>
      </c>
      <c r="J8" s="162">
        <v>5</v>
      </c>
      <c r="K8" s="163">
        <f aca="true" t="shared" si="1" ref="K8:M10">K7</f>
        <v>75.04</v>
      </c>
      <c r="L8" s="161">
        <f t="shared" si="1"/>
        <v>0.003</v>
      </c>
      <c r="M8" s="165">
        <f t="shared" si="1"/>
        <v>0.0006</v>
      </c>
      <c r="N8" s="142"/>
      <c r="O8" s="119"/>
      <c r="P8" s="176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</row>
    <row r="9" spans="1:65" ht="16.5" thickBot="1">
      <c r="A9" s="177"/>
      <c r="B9" s="149" t="s">
        <v>59</v>
      </c>
      <c r="C9" s="148"/>
      <c r="D9" s="148" t="s">
        <v>50</v>
      </c>
      <c r="E9" s="178">
        <f>7.17*0.84</f>
        <v>6.0228</v>
      </c>
      <c r="F9" s="179">
        <f>4.67*0.84</f>
        <v>3.9227999999999996</v>
      </c>
      <c r="G9" s="151">
        <v>20</v>
      </c>
      <c r="H9" s="151">
        <f>150*Emissions!$C$12</f>
        <v>0</v>
      </c>
      <c r="I9" s="151">
        <v>0.2</v>
      </c>
      <c r="J9" s="152">
        <v>5</v>
      </c>
      <c r="K9" s="153">
        <f t="shared" si="1"/>
        <v>75.04</v>
      </c>
      <c r="L9" s="151">
        <f t="shared" si="1"/>
        <v>0.003</v>
      </c>
      <c r="M9" s="155">
        <f t="shared" si="1"/>
        <v>0.0006</v>
      </c>
      <c r="N9" s="119"/>
      <c r="O9" s="119"/>
      <c r="P9" s="360" t="s">
        <v>133</v>
      </c>
      <c r="Q9" s="357" t="s">
        <v>67</v>
      </c>
      <c r="R9" s="358"/>
      <c r="S9" s="358"/>
      <c r="T9" s="358"/>
      <c r="U9" s="359"/>
      <c r="V9" s="360" t="s">
        <v>66</v>
      </c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</row>
    <row r="10" spans="1:65" ht="16.5" thickBot="1">
      <c r="A10" s="177"/>
      <c r="B10" s="149" t="s">
        <v>57</v>
      </c>
      <c r="C10" s="148"/>
      <c r="D10" s="148" t="s">
        <v>50</v>
      </c>
      <c r="E10" s="178">
        <f>5.17*0.84</f>
        <v>4.3427999999999995</v>
      </c>
      <c r="F10" s="179">
        <f>1.92*0.84</f>
        <v>1.6127999999999998</v>
      </c>
      <c r="G10" s="151">
        <v>20</v>
      </c>
      <c r="H10" s="151">
        <f>150*Emissions!$C$12</f>
        <v>0</v>
      </c>
      <c r="I10" s="151">
        <v>0.34</v>
      </c>
      <c r="J10" s="152">
        <v>5</v>
      </c>
      <c r="K10" s="151">
        <f t="shared" si="1"/>
        <v>75.04</v>
      </c>
      <c r="L10" s="151">
        <f t="shared" si="1"/>
        <v>0.003</v>
      </c>
      <c r="M10" s="155">
        <f t="shared" si="1"/>
        <v>0.0006</v>
      </c>
      <c r="N10" s="119"/>
      <c r="O10" s="119"/>
      <c r="P10" s="361"/>
      <c r="Q10" s="180" t="s">
        <v>68</v>
      </c>
      <c r="R10" s="180" t="s">
        <v>69</v>
      </c>
      <c r="S10" s="180" t="s">
        <v>70</v>
      </c>
      <c r="T10" s="180" t="s">
        <v>71</v>
      </c>
      <c r="U10" s="180" t="s">
        <v>41</v>
      </c>
      <c r="V10" s="361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</row>
    <row r="11" spans="1:65" ht="18">
      <c r="A11" s="166"/>
      <c r="B11" s="134" t="s">
        <v>13</v>
      </c>
      <c r="C11" s="133" t="s">
        <v>51</v>
      </c>
      <c r="D11" s="133" t="s">
        <v>50</v>
      </c>
      <c r="E11" s="135">
        <f>5.9*((1.12*Emissions!$C$12)+0.37)</f>
        <v>2.1830000000000003</v>
      </c>
      <c r="F11" s="136">
        <f>4.3*((1.12*Emissions!$C$12)+0.37)</f>
        <v>1.591</v>
      </c>
      <c r="G11" s="138">
        <v>47</v>
      </c>
      <c r="H11" s="138">
        <f>157*Emissions!$C$12</f>
        <v>0</v>
      </c>
      <c r="I11" s="138">
        <v>0.76</v>
      </c>
      <c r="J11" s="139">
        <v>5</v>
      </c>
      <c r="K11" s="140">
        <f>S11</f>
        <v>75.1</v>
      </c>
      <c r="L11" s="138">
        <f>S12</f>
        <v>0.003</v>
      </c>
      <c r="M11" s="141">
        <f>S13</f>
        <v>0.0006</v>
      </c>
      <c r="N11" s="142"/>
      <c r="O11" s="121"/>
      <c r="P11" s="181" t="s">
        <v>125</v>
      </c>
      <c r="Q11" s="182">
        <v>73.96</v>
      </c>
      <c r="R11" s="183">
        <v>75.04</v>
      </c>
      <c r="S11" s="183">
        <v>75.1</v>
      </c>
      <c r="T11" s="183">
        <v>53.06</v>
      </c>
      <c r="U11" s="183">
        <v>62.87</v>
      </c>
      <c r="V11" s="184">
        <v>1</v>
      </c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</row>
    <row r="12" spans="1:65" ht="18.75" thickBot="1">
      <c r="A12" s="172" t="s">
        <v>61</v>
      </c>
      <c r="B12" s="149"/>
      <c r="C12" s="148" t="s">
        <v>47</v>
      </c>
      <c r="D12" s="148" t="s">
        <v>50</v>
      </c>
      <c r="E12" s="178">
        <f>5.9*((1.12*Emissions!$C$12)+0.37)</f>
        <v>2.1830000000000003</v>
      </c>
      <c r="F12" s="179">
        <f>4.3*((1.12*Emissions!$C$12)+0.37)</f>
        <v>1.591</v>
      </c>
      <c r="G12" s="151">
        <v>32</v>
      </c>
      <c r="H12" s="151">
        <f>157*Emissions!$C$12</f>
        <v>0</v>
      </c>
      <c r="I12" s="151">
        <v>0.76</v>
      </c>
      <c r="J12" s="152">
        <v>5</v>
      </c>
      <c r="K12" s="153">
        <f aca="true" t="shared" si="2" ref="K12:M14">K11</f>
        <v>75.1</v>
      </c>
      <c r="L12" s="151">
        <f t="shared" si="2"/>
        <v>0.003</v>
      </c>
      <c r="M12" s="155">
        <f t="shared" si="2"/>
        <v>0.0006</v>
      </c>
      <c r="N12" s="142"/>
      <c r="O12" s="121"/>
      <c r="P12" s="181" t="s">
        <v>126</v>
      </c>
      <c r="Q12" s="182">
        <v>0.003</v>
      </c>
      <c r="R12" s="183">
        <v>0.003</v>
      </c>
      <c r="S12" s="183">
        <v>0.003</v>
      </c>
      <c r="T12" s="183">
        <v>0.001</v>
      </c>
      <c r="U12" s="183">
        <v>0.003</v>
      </c>
      <c r="V12" s="184">
        <v>25</v>
      </c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</row>
    <row r="13" spans="1:65" ht="18.75" thickBot="1">
      <c r="A13" s="177"/>
      <c r="B13" s="134" t="s">
        <v>59</v>
      </c>
      <c r="C13" s="133"/>
      <c r="D13" s="185" t="s">
        <v>50</v>
      </c>
      <c r="E13" s="135">
        <f>7.17*((1.12*Emissions!$C$12)+0.37)</f>
        <v>2.6529</v>
      </c>
      <c r="F13" s="136">
        <f>4.67*((1.12*Emissions!$C$12)+0.37)</f>
        <v>1.7279</v>
      </c>
      <c r="G13" s="138">
        <v>55</v>
      </c>
      <c r="H13" s="138">
        <f>157*Emissions!$C$12</f>
        <v>0</v>
      </c>
      <c r="I13" s="138">
        <v>0.28</v>
      </c>
      <c r="J13" s="139">
        <v>5</v>
      </c>
      <c r="K13" s="140">
        <f t="shared" si="2"/>
        <v>75.1</v>
      </c>
      <c r="L13" s="138">
        <f t="shared" si="2"/>
        <v>0.003</v>
      </c>
      <c r="M13" s="141">
        <f t="shared" si="2"/>
        <v>0.0006</v>
      </c>
      <c r="N13" s="121"/>
      <c r="O13" s="121"/>
      <c r="P13" s="186" t="s">
        <v>127</v>
      </c>
      <c r="Q13" s="187">
        <v>0.0006</v>
      </c>
      <c r="R13" s="188">
        <v>0.0006</v>
      </c>
      <c r="S13" s="188">
        <v>0.0006</v>
      </c>
      <c r="T13" s="188">
        <v>0.0001</v>
      </c>
      <c r="U13" s="188">
        <v>0.0006</v>
      </c>
      <c r="V13" s="189">
        <v>298</v>
      </c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</row>
    <row r="14" spans="1:65" ht="16.5" thickBot="1">
      <c r="A14" s="190"/>
      <c r="B14" s="159" t="s">
        <v>57</v>
      </c>
      <c r="C14" s="158"/>
      <c r="D14" s="191" t="s">
        <v>50</v>
      </c>
      <c r="E14" s="174">
        <f>5.17*((1.12*Emissions!$C$12)+0.37)</f>
        <v>1.9129</v>
      </c>
      <c r="F14" s="175">
        <f>1.92*((1.12*Emissions!$C$12)+0.37)</f>
        <v>0.7103999999999999</v>
      </c>
      <c r="G14" s="161">
        <v>55</v>
      </c>
      <c r="H14" s="161">
        <f>157*Emissions!$C$12</f>
        <v>0</v>
      </c>
      <c r="I14" s="161">
        <v>1.13</v>
      </c>
      <c r="J14" s="162">
        <v>5</v>
      </c>
      <c r="K14" s="163">
        <f t="shared" si="2"/>
        <v>75.1</v>
      </c>
      <c r="L14" s="161">
        <f t="shared" si="2"/>
        <v>0.003</v>
      </c>
      <c r="M14" s="165">
        <f t="shared" si="2"/>
        <v>0.0006</v>
      </c>
      <c r="N14" s="142"/>
      <c r="O14" s="121"/>
      <c r="P14" s="119"/>
      <c r="Q14" s="119"/>
      <c r="R14" s="119"/>
      <c r="S14" s="119"/>
      <c r="T14" s="119"/>
      <c r="U14" s="119"/>
      <c r="V14" s="192" t="s">
        <v>77</v>
      </c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</row>
    <row r="15" spans="1:65" ht="16.5" thickBot="1">
      <c r="A15" s="177"/>
      <c r="B15" s="193" t="s">
        <v>13</v>
      </c>
      <c r="C15" s="148" t="s">
        <v>51</v>
      </c>
      <c r="D15" s="150" t="s">
        <v>63</v>
      </c>
      <c r="E15" s="150">
        <v>7.6</v>
      </c>
      <c r="F15" s="151">
        <v>7.6</v>
      </c>
      <c r="G15" s="154">
        <v>190</v>
      </c>
      <c r="H15" s="151">
        <v>0.6</v>
      </c>
      <c r="I15" s="151">
        <v>5.5</v>
      </c>
      <c r="J15" s="151">
        <v>84</v>
      </c>
      <c r="K15" s="194">
        <f>T11</f>
        <v>53.06</v>
      </c>
      <c r="L15" s="151">
        <f>T12</f>
        <v>0.001</v>
      </c>
      <c r="M15" s="155">
        <f>T13</f>
        <v>0.0001</v>
      </c>
      <c r="N15" s="119"/>
      <c r="O15" s="119"/>
      <c r="P15" s="119"/>
      <c r="Q15" s="119"/>
      <c r="R15" s="119"/>
      <c r="S15" s="119"/>
      <c r="T15" s="119"/>
      <c r="U15" s="119"/>
      <c r="V15" s="192" t="s">
        <v>116</v>
      </c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</row>
    <row r="16" spans="1:65" ht="15.75" thickBot="1">
      <c r="A16" s="172"/>
      <c r="B16" s="193"/>
      <c r="C16" s="148" t="s">
        <v>47</v>
      </c>
      <c r="D16" s="150" t="s">
        <v>63</v>
      </c>
      <c r="E16" s="160">
        <v>7.6</v>
      </c>
      <c r="F16" s="151">
        <v>7.6</v>
      </c>
      <c r="G16" s="151">
        <v>170</v>
      </c>
      <c r="H16" s="151">
        <v>0.6</v>
      </c>
      <c r="I16" s="151">
        <v>5.5</v>
      </c>
      <c r="J16" s="151">
        <v>24</v>
      </c>
      <c r="K16" s="194">
        <f aca="true" t="shared" si="3" ref="K16:M20">K15</f>
        <v>53.06</v>
      </c>
      <c r="L16" s="151">
        <f t="shared" si="3"/>
        <v>0.001</v>
      </c>
      <c r="M16" s="155">
        <f t="shared" si="3"/>
        <v>0.0001</v>
      </c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</row>
    <row r="17" spans="1:65" ht="15.75">
      <c r="A17" s="177" t="s">
        <v>62</v>
      </c>
      <c r="B17" s="195" t="s">
        <v>59</v>
      </c>
      <c r="C17" s="133" t="s">
        <v>51</v>
      </c>
      <c r="D17" s="196" t="s">
        <v>63</v>
      </c>
      <c r="E17" s="196">
        <v>7.6</v>
      </c>
      <c r="F17" s="138">
        <v>7.6</v>
      </c>
      <c r="G17" s="138">
        <v>100</v>
      </c>
      <c r="H17" s="138">
        <v>0.6</v>
      </c>
      <c r="I17" s="138">
        <v>5.5</v>
      </c>
      <c r="J17" s="138">
        <v>84</v>
      </c>
      <c r="K17" s="197">
        <f t="shared" si="3"/>
        <v>53.06</v>
      </c>
      <c r="L17" s="138">
        <f t="shared" si="3"/>
        <v>0.001</v>
      </c>
      <c r="M17" s="141">
        <f t="shared" si="3"/>
        <v>0.0001</v>
      </c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</row>
    <row r="18" spans="1:65" ht="16.5" thickBot="1">
      <c r="A18" s="177"/>
      <c r="B18" s="198"/>
      <c r="C18" s="158" t="s">
        <v>47</v>
      </c>
      <c r="D18" s="160" t="s">
        <v>63</v>
      </c>
      <c r="E18" s="160">
        <v>7.6</v>
      </c>
      <c r="F18" s="161">
        <v>7.6</v>
      </c>
      <c r="G18" s="164">
        <v>170</v>
      </c>
      <c r="H18" s="161">
        <v>0.6</v>
      </c>
      <c r="I18" s="161">
        <v>5.5</v>
      </c>
      <c r="J18" s="161">
        <v>24</v>
      </c>
      <c r="K18" s="199">
        <f t="shared" si="3"/>
        <v>53.06</v>
      </c>
      <c r="L18" s="161">
        <f t="shared" si="3"/>
        <v>0.001</v>
      </c>
      <c r="M18" s="165">
        <f t="shared" si="3"/>
        <v>0.0001</v>
      </c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</row>
    <row r="19" spans="1:65" ht="15.75">
      <c r="A19" s="177"/>
      <c r="B19" s="149" t="s">
        <v>57</v>
      </c>
      <c r="C19" s="133" t="s">
        <v>51</v>
      </c>
      <c r="D19" s="200" t="s">
        <v>63</v>
      </c>
      <c r="E19" s="196">
        <v>7.6</v>
      </c>
      <c r="F19" s="138">
        <v>7.6</v>
      </c>
      <c r="G19" s="138">
        <v>100</v>
      </c>
      <c r="H19" s="138">
        <v>0.6</v>
      </c>
      <c r="I19" s="138">
        <v>5.5</v>
      </c>
      <c r="J19" s="139">
        <v>84</v>
      </c>
      <c r="K19" s="153">
        <f t="shared" si="3"/>
        <v>53.06</v>
      </c>
      <c r="L19" s="151">
        <f t="shared" si="3"/>
        <v>0.001</v>
      </c>
      <c r="M19" s="155">
        <f t="shared" si="3"/>
        <v>0.0001</v>
      </c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</row>
    <row r="20" spans="1:65" ht="15.75" thickBot="1">
      <c r="A20" s="201"/>
      <c r="B20" s="149"/>
      <c r="C20" s="148" t="s">
        <v>47</v>
      </c>
      <c r="D20" s="202" t="s">
        <v>63</v>
      </c>
      <c r="E20" s="150">
        <v>7.6</v>
      </c>
      <c r="F20" s="151">
        <v>7.6</v>
      </c>
      <c r="G20" s="151">
        <v>170</v>
      </c>
      <c r="H20" s="151">
        <v>0.6</v>
      </c>
      <c r="I20" s="151">
        <v>5.5</v>
      </c>
      <c r="J20" s="152">
        <v>24</v>
      </c>
      <c r="K20" s="153">
        <f t="shared" si="3"/>
        <v>53.06</v>
      </c>
      <c r="L20" s="151">
        <f t="shared" si="3"/>
        <v>0.001</v>
      </c>
      <c r="M20" s="155">
        <f t="shared" si="3"/>
        <v>0.0001</v>
      </c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</row>
    <row r="21" spans="1:65" ht="15.75">
      <c r="A21" s="203" t="s">
        <v>64</v>
      </c>
      <c r="B21" s="133" t="s">
        <v>13</v>
      </c>
      <c r="C21" s="134"/>
      <c r="D21" s="133" t="s">
        <v>50</v>
      </c>
      <c r="E21" s="138">
        <v>0.7</v>
      </c>
      <c r="F21" s="138">
        <v>0.7</v>
      </c>
      <c r="G21" s="137">
        <v>13</v>
      </c>
      <c r="H21" s="138">
        <f>0.1*Emissions!$C$12</f>
        <v>0</v>
      </c>
      <c r="I21" s="138">
        <v>0.8</v>
      </c>
      <c r="J21" s="138">
        <v>7.5</v>
      </c>
      <c r="K21" s="197">
        <f>U11</f>
        <v>62.87</v>
      </c>
      <c r="L21" s="138">
        <f>U12</f>
        <v>0.003</v>
      </c>
      <c r="M21" s="141">
        <f>U13</f>
        <v>0.0006</v>
      </c>
      <c r="N21" s="119"/>
      <c r="O21" s="119"/>
      <c r="P21" s="204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</row>
    <row r="22" spans="1:65" ht="15">
      <c r="A22" s="147"/>
      <c r="B22" s="148" t="s">
        <v>59</v>
      </c>
      <c r="C22" s="149"/>
      <c r="D22" s="148" t="s">
        <v>50</v>
      </c>
      <c r="E22" s="151">
        <v>0.7</v>
      </c>
      <c r="F22" s="151">
        <v>0.7</v>
      </c>
      <c r="G22" s="151">
        <v>13</v>
      </c>
      <c r="H22" s="151">
        <f>0.1*Emissions!$C$12</f>
        <v>0</v>
      </c>
      <c r="I22" s="151">
        <v>0.8</v>
      </c>
      <c r="J22" s="151">
        <v>7.5</v>
      </c>
      <c r="K22" s="194">
        <f aca="true" t="shared" si="4" ref="K22:M23">K21</f>
        <v>62.87</v>
      </c>
      <c r="L22" s="151">
        <f t="shared" si="4"/>
        <v>0.003</v>
      </c>
      <c r="M22" s="155">
        <f t="shared" si="4"/>
        <v>0.0006</v>
      </c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</row>
    <row r="23" spans="1:65" ht="15.75" thickBot="1">
      <c r="A23" s="173"/>
      <c r="B23" s="158" t="s">
        <v>57</v>
      </c>
      <c r="C23" s="159"/>
      <c r="D23" s="158" t="s">
        <v>50</v>
      </c>
      <c r="E23" s="161">
        <v>0.7</v>
      </c>
      <c r="F23" s="161">
        <v>0.7</v>
      </c>
      <c r="G23" s="161">
        <v>13</v>
      </c>
      <c r="H23" s="161">
        <f>0.1*Emissions!$C$12</f>
        <v>0</v>
      </c>
      <c r="I23" s="161">
        <v>0.8</v>
      </c>
      <c r="J23" s="161">
        <v>7.5</v>
      </c>
      <c r="K23" s="199">
        <f t="shared" si="4"/>
        <v>62.87</v>
      </c>
      <c r="L23" s="161">
        <f t="shared" si="4"/>
        <v>0.003</v>
      </c>
      <c r="M23" s="165">
        <f t="shared" si="4"/>
        <v>0.0006</v>
      </c>
      <c r="N23" s="119"/>
      <c r="O23" s="119"/>
      <c r="P23" s="204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</row>
    <row r="24" spans="1:65" ht="16.5" thickBot="1">
      <c r="A24" s="205"/>
      <c r="B24" s="121"/>
      <c r="C24" s="121"/>
      <c r="D24" s="121"/>
      <c r="E24" s="142"/>
      <c r="F24" s="142"/>
      <c r="G24" s="206"/>
      <c r="H24" s="142"/>
      <c r="I24" s="142"/>
      <c r="J24" s="142"/>
      <c r="K24" s="207"/>
      <c r="L24" s="142"/>
      <c r="M24" s="142"/>
      <c r="N24" s="121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</row>
    <row r="25" spans="1:65" ht="16.5" thickBot="1">
      <c r="A25" s="345" t="s">
        <v>132</v>
      </c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7"/>
      <c r="M25" s="142"/>
      <c r="N25" s="121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</row>
    <row r="26" spans="1:65" ht="15">
      <c r="A26" s="167"/>
      <c r="B26" s="208"/>
      <c r="C26" s="209" t="s">
        <v>86</v>
      </c>
      <c r="D26" s="209" t="s">
        <v>88</v>
      </c>
      <c r="E26" s="209" t="s">
        <v>89</v>
      </c>
      <c r="F26" s="209" t="s">
        <v>90</v>
      </c>
      <c r="G26" s="209" t="s">
        <v>92</v>
      </c>
      <c r="H26" s="209" t="s">
        <v>103</v>
      </c>
      <c r="I26" s="209" t="s">
        <v>94</v>
      </c>
      <c r="J26" s="209" t="s">
        <v>95</v>
      </c>
      <c r="K26" s="209" t="s">
        <v>96</v>
      </c>
      <c r="L26" s="210" t="s">
        <v>98</v>
      </c>
      <c r="M26" s="121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</row>
    <row r="27" spans="1:65" ht="15.75">
      <c r="A27" s="211" t="s">
        <v>58</v>
      </c>
      <c r="B27" s="212" t="s">
        <v>50</v>
      </c>
      <c r="C27" s="213">
        <f>(0.14*4)/1000</f>
        <v>0.0005600000000000001</v>
      </c>
      <c r="D27" s="213">
        <f>(0.14*3)/1000</f>
        <v>0.00042</v>
      </c>
      <c r="E27" s="213">
        <f>(0.14*3)/1000</f>
        <v>0.00042</v>
      </c>
      <c r="F27" s="213">
        <f>(0.14*3)/1000</f>
        <v>0.00042</v>
      </c>
      <c r="G27" s="213">
        <f>(0.14*6)/1000</f>
        <v>0.00084</v>
      </c>
      <c r="H27" s="213">
        <v>0.061</v>
      </c>
      <c r="I27" s="213">
        <f>(0.14*9)/1000</f>
        <v>0.0012600000000000003</v>
      </c>
      <c r="J27" s="213">
        <f>(0.14*6)/1000</f>
        <v>0.00084</v>
      </c>
      <c r="K27" s="213">
        <f>(0.14*3)/1000</f>
        <v>0.00042</v>
      </c>
      <c r="L27" s="214">
        <f>(0.14*3)/1000</f>
        <v>0.00042</v>
      </c>
      <c r="M27" s="142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</row>
    <row r="28" spans="1:65" ht="15">
      <c r="A28" s="215" t="s">
        <v>102</v>
      </c>
      <c r="B28" s="212" t="s">
        <v>50</v>
      </c>
      <c r="C28" s="216">
        <v>0.00132</v>
      </c>
      <c r="D28" s="217">
        <v>2.78E-05</v>
      </c>
      <c r="E28" s="217">
        <v>0.000398</v>
      </c>
      <c r="F28" s="217">
        <v>0.000845</v>
      </c>
      <c r="G28" s="217">
        <v>0.00176</v>
      </c>
      <c r="H28" s="216">
        <v>0.033</v>
      </c>
      <c r="I28" s="217">
        <v>0.00151</v>
      </c>
      <c r="J28" s="217">
        <v>0.003</v>
      </c>
      <c r="K28" s="217">
        <v>0.000113</v>
      </c>
      <c r="L28" s="218">
        <v>0.0845</v>
      </c>
      <c r="M28" s="142"/>
      <c r="N28" s="121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</row>
    <row r="29" spans="1:65" ht="16.5" thickBot="1">
      <c r="A29" s="219" t="s">
        <v>62</v>
      </c>
      <c r="B29" s="212" t="s">
        <v>63</v>
      </c>
      <c r="C29" s="216">
        <v>0.0002</v>
      </c>
      <c r="D29" s="217">
        <v>1.2E-05</v>
      </c>
      <c r="E29" s="217">
        <v>0.0011</v>
      </c>
      <c r="F29" s="217">
        <v>0.0014</v>
      </c>
      <c r="G29" s="217">
        <v>0.00085</v>
      </c>
      <c r="H29" s="216">
        <v>0.075</v>
      </c>
      <c r="I29" s="217">
        <v>0.0005</v>
      </c>
      <c r="J29" s="217">
        <v>0.00038</v>
      </c>
      <c r="K29" s="217">
        <v>0.00026</v>
      </c>
      <c r="L29" s="218">
        <v>0.0021</v>
      </c>
      <c r="M29" s="142"/>
      <c r="N29" s="121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</row>
    <row r="30" spans="1:65" ht="25.5">
      <c r="A30" s="132"/>
      <c r="B30" s="208"/>
      <c r="C30" s="209" t="s">
        <v>84</v>
      </c>
      <c r="D30" s="209" t="s">
        <v>99</v>
      </c>
      <c r="E30" s="209" t="s">
        <v>101</v>
      </c>
      <c r="F30" s="220" t="s">
        <v>85</v>
      </c>
      <c r="G30" s="220" t="s">
        <v>87</v>
      </c>
      <c r="H30" s="220" t="s">
        <v>80</v>
      </c>
      <c r="I30" s="221" t="s">
        <v>107</v>
      </c>
      <c r="J30" s="220" t="s">
        <v>91</v>
      </c>
      <c r="K30" s="220" t="s">
        <v>93</v>
      </c>
      <c r="L30" s="222" t="s">
        <v>81</v>
      </c>
      <c r="M30" s="142"/>
      <c r="N30" s="121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</row>
    <row r="31" spans="1:65" ht="15.75">
      <c r="A31" s="211" t="s">
        <v>58</v>
      </c>
      <c r="B31" s="212" t="s">
        <v>50</v>
      </c>
      <c r="C31" s="213">
        <v>0.0033</v>
      </c>
      <c r="D31" s="213">
        <f>(0.14*15)/1000</f>
        <v>0.0021000000000000003</v>
      </c>
      <c r="E31" s="213">
        <f>(0.14*4)/1000</f>
        <v>0.0005600000000000001</v>
      </c>
      <c r="F31" s="223"/>
      <c r="G31" s="224"/>
      <c r="H31" s="223"/>
      <c r="I31" s="223"/>
      <c r="J31" s="223"/>
      <c r="K31" s="225"/>
      <c r="L31" s="226"/>
      <c r="M31" s="142"/>
      <c r="N31" s="121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</row>
    <row r="32" spans="1:65" ht="15">
      <c r="A32" s="215" t="s">
        <v>102</v>
      </c>
      <c r="B32" s="212" t="s">
        <v>50</v>
      </c>
      <c r="C32" s="216">
        <v>0.0013</v>
      </c>
      <c r="D32" s="217">
        <v>0.000683</v>
      </c>
      <c r="E32" s="217">
        <v>0.0291</v>
      </c>
      <c r="F32" s="216">
        <v>0.00525</v>
      </c>
      <c r="G32" s="217">
        <v>0.00257</v>
      </c>
      <c r="H32" s="216">
        <v>0.000214</v>
      </c>
      <c r="I32" s="216">
        <v>6.36E-05</v>
      </c>
      <c r="J32" s="217">
        <v>0.00602</v>
      </c>
      <c r="K32" s="217">
        <v>0.0373</v>
      </c>
      <c r="L32" s="227">
        <v>0.00113</v>
      </c>
      <c r="M32" s="142"/>
      <c r="N32" s="121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</row>
    <row r="33" spans="1:65" ht="16.5" thickBot="1">
      <c r="A33" s="228" t="s">
        <v>62</v>
      </c>
      <c r="B33" s="229" t="s">
        <v>63</v>
      </c>
      <c r="C33" s="230"/>
      <c r="D33" s="231">
        <v>2.4E-05</v>
      </c>
      <c r="E33" s="231">
        <v>0.029</v>
      </c>
      <c r="F33" s="232"/>
      <c r="G33" s="231">
        <v>0.0044</v>
      </c>
      <c r="H33" s="230">
        <v>0.0021</v>
      </c>
      <c r="I33" s="230"/>
      <c r="J33" s="231">
        <v>8.4E-05</v>
      </c>
      <c r="K33" s="231"/>
      <c r="L33" s="233">
        <v>0.00061</v>
      </c>
      <c r="M33" s="142"/>
      <c r="N33" s="121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</row>
    <row r="34" spans="1:65" ht="24" customHeight="1">
      <c r="A34" s="147"/>
      <c r="B34" s="172"/>
      <c r="C34" s="234" t="s">
        <v>97</v>
      </c>
      <c r="D34" s="235" t="s">
        <v>104</v>
      </c>
      <c r="E34" s="236" t="s">
        <v>82</v>
      </c>
      <c r="F34" s="235" t="s">
        <v>83</v>
      </c>
      <c r="G34" s="235" t="s">
        <v>100</v>
      </c>
      <c r="H34" s="237" t="s">
        <v>108</v>
      </c>
      <c r="I34" s="237" t="s">
        <v>109</v>
      </c>
      <c r="J34" s="237" t="s">
        <v>110</v>
      </c>
      <c r="K34" s="237" t="s">
        <v>111</v>
      </c>
      <c r="L34" s="238" t="s">
        <v>41</v>
      </c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</row>
    <row r="35" spans="1:65" ht="15.75">
      <c r="A35" s="211" t="s">
        <v>58</v>
      </c>
      <c r="B35" s="212" t="s">
        <v>50</v>
      </c>
      <c r="C35" s="224"/>
      <c r="D35" s="224"/>
      <c r="E35" s="301"/>
      <c r="F35" s="224"/>
      <c r="G35" s="224"/>
      <c r="H35" s="302"/>
      <c r="I35" s="302"/>
      <c r="J35" s="302"/>
      <c r="K35" s="239"/>
      <c r="L35" s="303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</row>
    <row r="36" spans="1:65" ht="15">
      <c r="A36" s="215" t="s">
        <v>102</v>
      </c>
      <c r="B36" s="212" t="s">
        <v>50</v>
      </c>
      <c r="C36" s="304">
        <v>0.000787</v>
      </c>
      <c r="D36" s="216">
        <v>0.000109</v>
      </c>
      <c r="E36" s="216">
        <v>0.000236</v>
      </c>
      <c r="F36" s="216">
        <v>0.0062</v>
      </c>
      <c r="G36" s="304">
        <v>0.0318</v>
      </c>
      <c r="H36" s="154"/>
      <c r="I36" s="154"/>
      <c r="J36" s="154"/>
      <c r="K36" s="154"/>
      <c r="L36" s="305"/>
      <c r="M36" s="142"/>
      <c r="N36" s="121"/>
      <c r="O36" s="121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</row>
    <row r="37" spans="1:65" ht="16.5" thickBot="1">
      <c r="A37" s="228" t="s">
        <v>62</v>
      </c>
      <c r="B37" s="229" t="s">
        <v>63</v>
      </c>
      <c r="C37" s="306">
        <v>0.0011</v>
      </c>
      <c r="D37" s="307"/>
      <c r="E37" s="307"/>
      <c r="F37" s="308">
        <v>0.0034</v>
      </c>
      <c r="G37" s="306">
        <v>0.0023</v>
      </c>
      <c r="H37" s="308">
        <v>2.1</v>
      </c>
      <c r="I37" s="308">
        <v>3.1</v>
      </c>
      <c r="J37" s="308">
        <v>1.8</v>
      </c>
      <c r="K37" s="308">
        <v>2.6</v>
      </c>
      <c r="L37" s="309">
        <v>1.6</v>
      </c>
      <c r="M37" s="121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</row>
    <row r="38" spans="1:65" ht="15">
      <c r="A38" s="121"/>
      <c r="B38" s="121"/>
      <c r="C38" s="241"/>
      <c r="D38" s="121"/>
      <c r="E38" s="119"/>
      <c r="F38" s="121"/>
      <c r="G38" s="121"/>
      <c r="H38" s="121"/>
      <c r="I38" s="121"/>
      <c r="J38" s="121"/>
      <c r="K38" s="121"/>
      <c r="L38" s="121"/>
      <c r="M38" s="121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</row>
    <row r="39" spans="1:65" ht="15" hidden="1">
      <c r="A39" s="242"/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121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</row>
    <row r="40" spans="1:65" ht="15" hidden="1">
      <c r="A40" s="242"/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121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</row>
    <row r="41" spans="1:65" ht="15.75" thickBot="1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</row>
    <row r="42" spans="1:65" ht="15">
      <c r="A42" s="167"/>
      <c r="B42" s="208"/>
      <c r="C42" s="297" t="s">
        <v>99</v>
      </c>
      <c r="D42" s="297" t="s">
        <v>101</v>
      </c>
      <c r="E42" s="298" t="s">
        <v>87</v>
      </c>
      <c r="F42" s="298" t="s">
        <v>80</v>
      </c>
      <c r="G42" s="298" t="s">
        <v>91</v>
      </c>
      <c r="H42" s="299" t="s">
        <v>81</v>
      </c>
      <c r="I42" s="299" t="s">
        <v>97</v>
      </c>
      <c r="J42" s="298" t="s">
        <v>83</v>
      </c>
      <c r="K42" s="298" t="s">
        <v>100</v>
      </c>
      <c r="L42" s="300" t="s">
        <v>108</v>
      </c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</row>
    <row r="43" spans="1:65" ht="15">
      <c r="A43" s="147" t="s">
        <v>112</v>
      </c>
      <c r="B43" s="212" t="s">
        <v>63</v>
      </c>
      <c r="C43" s="295">
        <f>D33</f>
        <v>2.4E-05</v>
      </c>
      <c r="D43" s="295">
        <f>E33</f>
        <v>0.029</v>
      </c>
      <c r="E43" s="295">
        <v>0.0044</v>
      </c>
      <c r="F43" s="294">
        <v>0.0021</v>
      </c>
      <c r="G43" s="295">
        <v>8.4E-05</v>
      </c>
      <c r="H43" s="294">
        <v>0.00061</v>
      </c>
      <c r="I43" s="295">
        <v>0.0011</v>
      </c>
      <c r="J43" s="295">
        <v>0.0034</v>
      </c>
      <c r="K43" s="295">
        <v>0.0023</v>
      </c>
      <c r="L43" s="296">
        <v>2.1</v>
      </c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</row>
    <row r="44" spans="1:65" ht="15">
      <c r="A44" s="147"/>
      <c r="B44" s="172"/>
      <c r="C44" s="237" t="s">
        <v>109</v>
      </c>
      <c r="D44" s="237" t="s">
        <v>110</v>
      </c>
      <c r="E44" s="237" t="s">
        <v>111</v>
      </c>
      <c r="F44" s="237" t="s">
        <v>41</v>
      </c>
      <c r="G44" s="149"/>
      <c r="H44" s="149"/>
      <c r="I44" s="149"/>
      <c r="J44" s="149"/>
      <c r="K44" s="149"/>
      <c r="L44" s="240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</row>
    <row r="45" spans="1:65" ht="15.75" thickBot="1">
      <c r="A45" s="173"/>
      <c r="B45" s="229" t="s">
        <v>63</v>
      </c>
      <c r="C45" s="231">
        <v>3.1</v>
      </c>
      <c r="D45" s="231">
        <v>1.8</v>
      </c>
      <c r="E45" s="231">
        <v>2.6</v>
      </c>
      <c r="F45" s="231">
        <v>1.6</v>
      </c>
      <c r="G45" s="159"/>
      <c r="H45" s="159"/>
      <c r="I45" s="159"/>
      <c r="J45" s="159"/>
      <c r="K45" s="159"/>
      <c r="L45" s="243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</row>
    <row r="46" spans="1:65" ht="15">
      <c r="A46" s="121"/>
      <c r="B46" s="121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</row>
    <row r="47" spans="1:65" ht="15.75" thickBot="1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</row>
    <row r="48" spans="1:65" ht="15.75" thickBot="1">
      <c r="A48" s="348" t="s">
        <v>117</v>
      </c>
      <c r="B48" s="349"/>
      <c r="C48" s="349"/>
      <c r="D48" s="350"/>
      <c r="E48" s="351" t="s">
        <v>79</v>
      </c>
      <c r="F48" s="352"/>
      <c r="G48" s="352"/>
      <c r="H48" s="352"/>
      <c r="I48" s="352"/>
      <c r="J48" s="353"/>
      <c r="K48" s="351" t="s">
        <v>131</v>
      </c>
      <c r="L48" s="352"/>
      <c r="M48" s="353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</row>
    <row r="49" spans="1:65" ht="18.75" thickBot="1">
      <c r="A49" s="354" t="s">
        <v>78</v>
      </c>
      <c r="B49" s="355"/>
      <c r="C49" s="356"/>
      <c r="D49" s="122" t="s">
        <v>7</v>
      </c>
      <c r="E49" s="123" t="s">
        <v>23</v>
      </c>
      <c r="F49" s="123" t="s">
        <v>24</v>
      </c>
      <c r="G49" s="123" t="s">
        <v>19</v>
      </c>
      <c r="H49" s="123" t="s">
        <v>20</v>
      </c>
      <c r="I49" s="123" t="s">
        <v>21</v>
      </c>
      <c r="J49" s="123" t="s">
        <v>22</v>
      </c>
      <c r="K49" s="124" t="s">
        <v>25</v>
      </c>
      <c r="L49" s="125" t="s">
        <v>34</v>
      </c>
      <c r="M49" s="126" t="s">
        <v>26</v>
      </c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</row>
    <row r="50" spans="1:65" ht="15.75">
      <c r="A50" s="132" t="s">
        <v>58</v>
      </c>
      <c r="B50" s="133" t="s">
        <v>13</v>
      </c>
      <c r="C50" s="134"/>
      <c r="D50" s="133" t="s">
        <v>50</v>
      </c>
      <c r="E50" s="135">
        <f>5.9*0.24</f>
        <v>1.416</v>
      </c>
      <c r="F50" s="136">
        <f>4.3*0.24</f>
        <v>1.032</v>
      </c>
      <c r="G50" s="137">
        <v>24</v>
      </c>
      <c r="H50" s="138">
        <f>142*Emissions!C19</f>
        <v>0</v>
      </c>
      <c r="I50" s="138">
        <v>0.2</v>
      </c>
      <c r="J50" s="139">
        <v>5</v>
      </c>
      <c r="K50" s="140">
        <v>73.96</v>
      </c>
      <c r="L50" s="138">
        <v>0.003</v>
      </c>
      <c r="M50" s="141">
        <v>0.0006</v>
      </c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</row>
    <row r="51" spans="1:65" ht="15">
      <c r="A51" s="147"/>
      <c r="B51" s="148" t="s">
        <v>59</v>
      </c>
      <c r="C51" s="149"/>
      <c r="D51" s="148" t="s">
        <v>50</v>
      </c>
      <c r="E51" s="150">
        <v>1</v>
      </c>
      <c r="F51" s="151">
        <v>0.25</v>
      </c>
      <c r="G51" s="151">
        <v>20</v>
      </c>
      <c r="H51" s="151">
        <f>142*Emissions!C19</f>
        <v>0</v>
      </c>
      <c r="I51" s="151">
        <v>0.2</v>
      </c>
      <c r="J51" s="152">
        <v>5</v>
      </c>
      <c r="K51" s="153">
        <v>73.96</v>
      </c>
      <c r="L51" s="154">
        <v>0.003</v>
      </c>
      <c r="M51" s="155">
        <v>0.0006</v>
      </c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</row>
    <row r="52" spans="1:65" ht="16.5" thickBot="1">
      <c r="A52" s="157"/>
      <c r="B52" s="158" t="s">
        <v>57</v>
      </c>
      <c r="C52" s="159"/>
      <c r="D52" s="158" t="s">
        <v>50</v>
      </c>
      <c r="E52" s="160">
        <v>1.08</v>
      </c>
      <c r="F52" s="161">
        <v>0.83</v>
      </c>
      <c r="G52" s="161">
        <v>20</v>
      </c>
      <c r="H52" s="161">
        <f>142*Emissions!$C$19</f>
        <v>0</v>
      </c>
      <c r="I52" s="161">
        <v>0.34</v>
      </c>
      <c r="J52" s="162">
        <v>5</v>
      </c>
      <c r="K52" s="163">
        <v>73.96</v>
      </c>
      <c r="L52" s="164">
        <v>0.003</v>
      </c>
      <c r="M52" s="165">
        <v>0.0006</v>
      </c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</row>
    <row r="53" spans="1:65" ht="15.75">
      <c r="A53" s="166"/>
      <c r="B53" s="167" t="s">
        <v>13</v>
      </c>
      <c r="C53" s="133" t="s">
        <v>51</v>
      </c>
      <c r="D53" s="133" t="s">
        <v>50</v>
      </c>
      <c r="E53" s="135">
        <f>5.9*0.84</f>
        <v>4.956</v>
      </c>
      <c r="F53" s="136">
        <f>4.3*0.84</f>
        <v>3.6119999999999997</v>
      </c>
      <c r="G53" s="138">
        <v>47</v>
      </c>
      <c r="H53" s="138">
        <f>150*Emissions!$C$19</f>
        <v>0</v>
      </c>
      <c r="I53" s="138">
        <v>0.76</v>
      </c>
      <c r="J53" s="139">
        <v>5</v>
      </c>
      <c r="K53" s="140">
        <v>75.04</v>
      </c>
      <c r="L53" s="138">
        <v>0.003</v>
      </c>
      <c r="M53" s="141">
        <v>0.0006</v>
      </c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</row>
    <row r="54" spans="1:65" ht="15.75" thickBot="1">
      <c r="A54" s="172" t="s">
        <v>60</v>
      </c>
      <c r="B54" s="173"/>
      <c r="C54" s="158" t="s">
        <v>47</v>
      </c>
      <c r="D54" s="158" t="s">
        <v>50</v>
      </c>
      <c r="E54" s="174">
        <f>5.9*0.84</f>
        <v>4.956</v>
      </c>
      <c r="F54" s="175">
        <f>4.3*0.84</f>
        <v>3.6119999999999997</v>
      </c>
      <c r="G54" s="161">
        <v>32</v>
      </c>
      <c r="H54" s="161">
        <f>150*Emissions!$C$19</f>
        <v>0</v>
      </c>
      <c r="I54" s="161">
        <v>0.76</v>
      </c>
      <c r="J54" s="162">
        <v>5</v>
      </c>
      <c r="K54" s="163">
        <v>75.04</v>
      </c>
      <c r="L54" s="161">
        <v>0.003</v>
      </c>
      <c r="M54" s="165">
        <v>0.0006</v>
      </c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</row>
    <row r="55" spans="1:65" ht="15.75">
      <c r="A55" s="177"/>
      <c r="B55" s="149" t="s">
        <v>59</v>
      </c>
      <c r="C55" s="148"/>
      <c r="D55" s="148" t="s">
        <v>50</v>
      </c>
      <c r="E55" s="178">
        <f>7.17*0.84</f>
        <v>6.0228</v>
      </c>
      <c r="F55" s="179">
        <f>4.67*0.84</f>
        <v>3.9227999999999996</v>
      </c>
      <c r="G55" s="151">
        <v>20</v>
      </c>
      <c r="H55" s="151">
        <f>150*Emissions!$C$19</f>
        <v>0</v>
      </c>
      <c r="I55" s="151">
        <v>0.2</v>
      </c>
      <c r="J55" s="152">
        <v>5</v>
      </c>
      <c r="K55" s="153">
        <v>75.04</v>
      </c>
      <c r="L55" s="151">
        <v>0.003</v>
      </c>
      <c r="M55" s="155">
        <v>0.0006</v>
      </c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</row>
    <row r="56" spans="1:65" ht="16.5" thickBot="1">
      <c r="A56" s="177"/>
      <c r="B56" s="149" t="s">
        <v>57</v>
      </c>
      <c r="C56" s="148"/>
      <c r="D56" s="148" t="s">
        <v>50</v>
      </c>
      <c r="E56" s="178">
        <f>5.17*0.84</f>
        <v>4.3427999999999995</v>
      </c>
      <c r="F56" s="179">
        <f>1.92*0.84</f>
        <v>1.6127999999999998</v>
      </c>
      <c r="G56" s="151">
        <v>20</v>
      </c>
      <c r="H56" s="151">
        <f>150*Emissions!$C$19</f>
        <v>0</v>
      </c>
      <c r="I56" s="151">
        <v>0.34</v>
      </c>
      <c r="J56" s="152">
        <v>5</v>
      </c>
      <c r="K56" s="151">
        <v>75.04</v>
      </c>
      <c r="L56" s="151">
        <v>0.003</v>
      </c>
      <c r="M56" s="155">
        <v>0.0006</v>
      </c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</row>
    <row r="57" spans="1:65" ht="15.75">
      <c r="A57" s="166"/>
      <c r="B57" s="134" t="s">
        <v>13</v>
      </c>
      <c r="C57" s="133" t="s">
        <v>51</v>
      </c>
      <c r="D57" s="133" t="s">
        <v>50</v>
      </c>
      <c r="E57" s="135">
        <f>5.9*((1.12*Emissions!$C$19)+0.37)</f>
        <v>2.1830000000000003</v>
      </c>
      <c r="F57" s="136">
        <f>4.3*((1.12*Emissions!$C$19)+0.37)</f>
        <v>1.591</v>
      </c>
      <c r="G57" s="138">
        <v>47</v>
      </c>
      <c r="H57" s="138">
        <f>157*Emissions!$C$19</f>
        <v>0</v>
      </c>
      <c r="I57" s="138">
        <v>0.76</v>
      </c>
      <c r="J57" s="139">
        <v>5</v>
      </c>
      <c r="K57" s="140">
        <v>75.1</v>
      </c>
      <c r="L57" s="138">
        <v>0.003</v>
      </c>
      <c r="M57" s="141">
        <v>0.0006</v>
      </c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</row>
    <row r="58" spans="1:65" ht="15.75" thickBot="1">
      <c r="A58" s="172" t="s">
        <v>61</v>
      </c>
      <c r="B58" s="149"/>
      <c r="C58" s="148" t="s">
        <v>47</v>
      </c>
      <c r="D58" s="148" t="s">
        <v>50</v>
      </c>
      <c r="E58" s="178">
        <f>5.9*((1.12*Emissions!$C$19)+0.37)</f>
        <v>2.1830000000000003</v>
      </c>
      <c r="F58" s="179">
        <f>4.3*((1.12*Emissions!$C$19)+0.37)</f>
        <v>1.591</v>
      </c>
      <c r="G58" s="151">
        <v>32</v>
      </c>
      <c r="H58" s="151">
        <f>157*Emissions!$C$19</f>
        <v>0</v>
      </c>
      <c r="I58" s="151">
        <v>0.76</v>
      </c>
      <c r="J58" s="152">
        <v>5</v>
      </c>
      <c r="K58" s="153">
        <v>75.1</v>
      </c>
      <c r="L58" s="151">
        <v>0.003</v>
      </c>
      <c r="M58" s="155">
        <v>0.0006</v>
      </c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</row>
    <row r="59" spans="1:65" ht="15.75">
      <c r="A59" s="177"/>
      <c r="B59" s="134" t="s">
        <v>59</v>
      </c>
      <c r="C59" s="133"/>
      <c r="D59" s="185" t="s">
        <v>50</v>
      </c>
      <c r="E59" s="135">
        <f>7.17*((1.12*Emissions!$C$19)+0.37)</f>
        <v>2.6529</v>
      </c>
      <c r="F59" s="136">
        <f>4.67*((1.12*Emissions!$C$19)+0.37)</f>
        <v>1.7279</v>
      </c>
      <c r="G59" s="138">
        <v>55</v>
      </c>
      <c r="H59" s="138">
        <f>157*Emissions!$C$19</f>
        <v>0</v>
      </c>
      <c r="I59" s="138">
        <v>0.28</v>
      </c>
      <c r="J59" s="139">
        <v>5</v>
      </c>
      <c r="K59" s="140">
        <v>75.1</v>
      </c>
      <c r="L59" s="138">
        <v>0.003</v>
      </c>
      <c r="M59" s="141">
        <v>0.0006</v>
      </c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</row>
    <row r="60" spans="1:65" ht="16.5" thickBot="1">
      <c r="A60" s="190"/>
      <c r="B60" s="159" t="s">
        <v>57</v>
      </c>
      <c r="C60" s="158"/>
      <c r="D60" s="191" t="s">
        <v>50</v>
      </c>
      <c r="E60" s="174">
        <f>5.17*((1.12*Emissions!$C$19)+0.37)</f>
        <v>1.9129</v>
      </c>
      <c r="F60" s="175">
        <f>1.92*((1.12*Emissions!$C$19)+0.37)</f>
        <v>0.7103999999999999</v>
      </c>
      <c r="G60" s="161">
        <v>55</v>
      </c>
      <c r="H60" s="161">
        <f>157*Emissions!$C$19</f>
        <v>0</v>
      </c>
      <c r="I60" s="161">
        <v>1.13</v>
      </c>
      <c r="J60" s="162">
        <v>5</v>
      </c>
      <c r="K60" s="163">
        <v>75.1</v>
      </c>
      <c r="L60" s="161">
        <v>0.003</v>
      </c>
      <c r="M60" s="165">
        <v>0.0006</v>
      </c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</row>
    <row r="61" spans="1:65" ht="15.75">
      <c r="A61" s="177"/>
      <c r="B61" s="193" t="s">
        <v>13</v>
      </c>
      <c r="C61" s="148" t="s">
        <v>51</v>
      </c>
      <c r="D61" s="150" t="s">
        <v>63</v>
      </c>
      <c r="E61" s="150">
        <v>7.6</v>
      </c>
      <c r="F61" s="151">
        <v>7.6</v>
      </c>
      <c r="G61" s="154">
        <v>190</v>
      </c>
      <c r="H61" s="151">
        <v>0.6</v>
      </c>
      <c r="I61" s="151">
        <v>5.5</v>
      </c>
      <c r="J61" s="151">
        <v>84</v>
      </c>
      <c r="K61" s="194">
        <v>53.06</v>
      </c>
      <c r="L61" s="151">
        <v>0.001</v>
      </c>
      <c r="M61" s="155">
        <v>0.0001</v>
      </c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  <c r="BL61" s="119"/>
      <c r="BM61" s="119"/>
    </row>
    <row r="62" spans="1:65" ht="15.75" thickBot="1">
      <c r="A62" s="172"/>
      <c r="B62" s="193"/>
      <c r="C62" s="148" t="s">
        <v>47</v>
      </c>
      <c r="D62" s="150" t="s">
        <v>63</v>
      </c>
      <c r="E62" s="160">
        <v>7.6</v>
      </c>
      <c r="F62" s="151">
        <v>7.6</v>
      </c>
      <c r="G62" s="151">
        <v>170</v>
      </c>
      <c r="H62" s="151">
        <v>0.6</v>
      </c>
      <c r="I62" s="151">
        <v>5.5</v>
      </c>
      <c r="J62" s="151">
        <v>24</v>
      </c>
      <c r="K62" s="194">
        <v>53.06</v>
      </c>
      <c r="L62" s="151">
        <v>0.001</v>
      </c>
      <c r="M62" s="155">
        <v>0.0001</v>
      </c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</row>
    <row r="63" spans="1:65" ht="15.75">
      <c r="A63" s="177" t="s">
        <v>62</v>
      </c>
      <c r="B63" s="195" t="s">
        <v>59</v>
      </c>
      <c r="C63" s="133" t="s">
        <v>51</v>
      </c>
      <c r="D63" s="196" t="s">
        <v>63</v>
      </c>
      <c r="E63" s="196">
        <v>7.6</v>
      </c>
      <c r="F63" s="138">
        <v>7.6</v>
      </c>
      <c r="G63" s="138">
        <v>100</v>
      </c>
      <c r="H63" s="138">
        <v>0.6</v>
      </c>
      <c r="I63" s="138">
        <v>5.5</v>
      </c>
      <c r="J63" s="138">
        <v>84</v>
      </c>
      <c r="K63" s="197">
        <v>53.06</v>
      </c>
      <c r="L63" s="138">
        <v>0.001</v>
      </c>
      <c r="M63" s="141">
        <v>0.0001</v>
      </c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</row>
    <row r="64" spans="1:65" ht="16.5" thickBot="1">
      <c r="A64" s="177"/>
      <c r="B64" s="198"/>
      <c r="C64" s="158" t="s">
        <v>47</v>
      </c>
      <c r="D64" s="160" t="s">
        <v>63</v>
      </c>
      <c r="E64" s="160">
        <v>7.6</v>
      </c>
      <c r="F64" s="161">
        <v>7.6</v>
      </c>
      <c r="G64" s="164">
        <v>170</v>
      </c>
      <c r="H64" s="161">
        <v>0.6</v>
      </c>
      <c r="I64" s="161">
        <v>5.5</v>
      </c>
      <c r="J64" s="161">
        <v>24</v>
      </c>
      <c r="K64" s="199">
        <v>53.06</v>
      </c>
      <c r="L64" s="161">
        <v>0.001</v>
      </c>
      <c r="M64" s="165">
        <v>0.0001</v>
      </c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19"/>
      <c r="BJ64" s="119"/>
      <c r="BK64" s="119"/>
      <c r="BL64" s="119"/>
      <c r="BM64" s="119"/>
    </row>
    <row r="65" spans="1:65" ht="15.75">
      <c r="A65" s="177"/>
      <c r="B65" s="149" t="s">
        <v>57</v>
      </c>
      <c r="C65" s="133" t="s">
        <v>51</v>
      </c>
      <c r="D65" s="200" t="s">
        <v>63</v>
      </c>
      <c r="E65" s="196">
        <v>7.6</v>
      </c>
      <c r="F65" s="138">
        <v>7.6</v>
      </c>
      <c r="G65" s="138">
        <v>100</v>
      </c>
      <c r="H65" s="138">
        <v>0.6</v>
      </c>
      <c r="I65" s="138">
        <v>5.5</v>
      </c>
      <c r="J65" s="139">
        <v>84</v>
      </c>
      <c r="K65" s="153">
        <v>53.06</v>
      </c>
      <c r="L65" s="151">
        <v>0.001</v>
      </c>
      <c r="M65" s="155">
        <v>0.0001</v>
      </c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19"/>
      <c r="BJ65" s="119"/>
      <c r="BK65" s="119"/>
      <c r="BL65" s="119"/>
      <c r="BM65" s="119"/>
    </row>
    <row r="66" spans="1:65" ht="15.75" thickBot="1">
      <c r="A66" s="201"/>
      <c r="B66" s="149"/>
      <c r="C66" s="148" t="s">
        <v>47</v>
      </c>
      <c r="D66" s="202" t="s">
        <v>63</v>
      </c>
      <c r="E66" s="150">
        <v>7.6</v>
      </c>
      <c r="F66" s="151">
        <v>7.6</v>
      </c>
      <c r="G66" s="151">
        <v>170</v>
      </c>
      <c r="H66" s="151">
        <v>0.6</v>
      </c>
      <c r="I66" s="151">
        <v>5.5</v>
      </c>
      <c r="J66" s="152">
        <v>24</v>
      </c>
      <c r="K66" s="153">
        <v>53.06</v>
      </c>
      <c r="L66" s="151">
        <v>0.001</v>
      </c>
      <c r="M66" s="155">
        <v>0.0001</v>
      </c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</row>
    <row r="67" spans="1:65" ht="15.75">
      <c r="A67" s="203" t="s">
        <v>64</v>
      </c>
      <c r="B67" s="133" t="s">
        <v>13</v>
      </c>
      <c r="C67" s="134"/>
      <c r="D67" s="133" t="s">
        <v>50</v>
      </c>
      <c r="E67" s="138">
        <v>0.7</v>
      </c>
      <c r="F67" s="138">
        <v>0.7</v>
      </c>
      <c r="G67" s="137">
        <v>13</v>
      </c>
      <c r="H67" s="138">
        <f>0.1*Emissions!$C$19</f>
        <v>0</v>
      </c>
      <c r="I67" s="138">
        <v>0.8</v>
      </c>
      <c r="J67" s="138">
        <v>7.5</v>
      </c>
      <c r="K67" s="197">
        <v>62.87</v>
      </c>
      <c r="L67" s="138">
        <v>0.003</v>
      </c>
      <c r="M67" s="141">
        <v>0.0006</v>
      </c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  <c r="BM67" s="119"/>
    </row>
    <row r="68" spans="1:65" ht="15">
      <c r="A68" s="147"/>
      <c r="B68" s="148" t="s">
        <v>59</v>
      </c>
      <c r="C68" s="149"/>
      <c r="D68" s="148" t="s">
        <v>50</v>
      </c>
      <c r="E68" s="151">
        <v>0.7</v>
      </c>
      <c r="F68" s="151">
        <v>0.7</v>
      </c>
      <c r="G68" s="151">
        <v>13</v>
      </c>
      <c r="H68" s="151">
        <f>0.1*Emissions!$C$19</f>
        <v>0</v>
      </c>
      <c r="I68" s="151">
        <v>0.8</v>
      </c>
      <c r="J68" s="151">
        <v>7.5</v>
      </c>
      <c r="K68" s="194">
        <v>62.87</v>
      </c>
      <c r="L68" s="151">
        <v>0.003</v>
      </c>
      <c r="M68" s="155">
        <v>0.0006</v>
      </c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</row>
    <row r="69" spans="1:65" ht="15.75" thickBot="1">
      <c r="A69" s="173"/>
      <c r="B69" s="158" t="s">
        <v>57</v>
      </c>
      <c r="C69" s="159"/>
      <c r="D69" s="158" t="s">
        <v>50</v>
      </c>
      <c r="E69" s="161">
        <v>0.7</v>
      </c>
      <c r="F69" s="161">
        <v>0.7</v>
      </c>
      <c r="G69" s="161">
        <v>13</v>
      </c>
      <c r="H69" s="161">
        <f>0.1*Emissions!$C$19</f>
        <v>0</v>
      </c>
      <c r="I69" s="161">
        <v>0.8</v>
      </c>
      <c r="J69" s="161">
        <v>7.5</v>
      </c>
      <c r="K69" s="199">
        <v>62.87</v>
      </c>
      <c r="L69" s="161">
        <v>0.003</v>
      </c>
      <c r="M69" s="165">
        <v>0.0006</v>
      </c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19"/>
      <c r="BJ69" s="119"/>
      <c r="BK69" s="119"/>
      <c r="BL69" s="119"/>
      <c r="BM69" s="119"/>
    </row>
    <row r="70" spans="1:65" ht="15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</row>
    <row r="71" spans="1:65" ht="15">
      <c r="A71" s="119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</row>
    <row r="72" spans="1:65" ht="15">
      <c r="A72" s="119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19"/>
      <c r="BK72" s="119"/>
      <c r="BL72" s="119"/>
      <c r="BM72" s="119"/>
    </row>
    <row r="73" spans="1:65" ht="15">
      <c r="A73" s="119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</row>
    <row r="74" spans="1:65" ht="15">
      <c r="A74" s="119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</row>
    <row r="75" spans="1:65" ht="15">
      <c r="A75" s="119"/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</row>
    <row r="76" spans="1:65" ht="15">
      <c r="A76" s="119"/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</row>
    <row r="77" spans="1:65" ht="15">
      <c r="A77" s="119"/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</row>
    <row r="78" spans="1:65" ht="15">
      <c r="A78" s="119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</row>
    <row r="79" spans="1:65" ht="15">
      <c r="A79" s="119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19"/>
      <c r="BK79" s="119"/>
      <c r="BL79" s="119"/>
      <c r="BM79" s="119"/>
    </row>
    <row r="80" spans="1:65" ht="15">
      <c r="A80" s="119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  <c r="BI80" s="119"/>
      <c r="BJ80" s="119"/>
      <c r="BK80" s="119"/>
      <c r="BL80" s="119"/>
      <c r="BM80" s="119"/>
    </row>
    <row r="81" spans="1:65" ht="15">
      <c r="A81" s="119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119"/>
      <c r="BI81" s="119"/>
      <c r="BJ81" s="119"/>
      <c r="BK81" s="119"/>
      <c r="BL81" s="119"/>
      <c r="BM81" s="119"/>
    </row>
    <row r="82" spans="1:65" ht="15">
      <c r="A82" s="119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19"/>
      <c r="BI82" s="119"/>
      <c r="BJ82" s="119"/>
      <c r="BK82" s="119"/>
      <c r="BL82" s="119"/>
      <c r="BM82" s="119"/>
    </row>
    <row r="83" spans="1:65" ht="15">
      <c r="A83" s="119"/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  <c r="BH83" s="119"/>
      <c r="BI83" s="119"/>
      <c r="BJ83" s="119"/>
      <c r="BK83" s="119"/>
      <c r="BL83" s="119"/>
      <c r="BM83" s="119"/>
    </row>
    <row r="84" spans="1:65" ht="15">
      <c r="A84" s="119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19"/>
      <c r="BJ84" s="119"/>
      <c r="BK84" s="119"/>
      <c r="BL84" s="119"/>
      <c r="BM84" s="119"/>
    </row>
    <row r="85" spans="1:65" ht="15">
      <c r="A85" s="119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19"/>
      <c r="BK85" s="119"/>
      <c r="BL85" s="119"/>
      <c r="BM85" s="119"/>
    </row>
    <row r="86" spans="1:65" ht="15">
      <c r="A86" s="119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</row>
    <row r="87" spans="1:65" ht="15">
      <c r="A87" s="119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  <c r="BH87" s="119"/>
      <c r="BI87" s="119"/>
      <c r="BJ87" s="119"/>
      <c r="BK87" s="119"/>
      <c r="BL87" s="119"/>
      <c r="BM87" s="119"/>
    </row>
    <row r="88" spans="1:65" ht="15">
      <c r="A88" s="119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</row>
    <row r="89" spans="1:65" ht="15">
      <c r="A89" s="119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  <c r="BI89" s="119"/>
      <c r="BJ89" s="119"/>
      <c r="BK89" s="119"/>
      <c r="BL89" s="119"/>
      <c r="BM89" s="119"/>
    </row>
    <row r="90" spans="1:65" ht="15">
      <c r="A90" s="119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19"/>
      <c r="BI90" s="119"/>
      <c r="BJ90" s="119"/>
      <c r="BK90" s="119"/>
      <c r="BL90" s="119"/>
      <c r="BM90" s="119"/>
    </row>
    <row r="91" spans="1:65" ht="15">
      <c r="A91" s="119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  <c r="BI91" s="119"/>
      <c r="BJ91" s="119"/>
      <c r="BK91" s="119"/>
      <c r="BL91" s="119"/>
      <c r="BM91" s="119"/>
    </row>
    <row r="92" spans="1:65" ht="15">
      <c r="A92" s="119"/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  <c r="BH92" s="119"/>
      <c r="BI92" s="119"/>
      <c r="BJ92" s="119"/>
      <c r="BK92" s="119"/>
      <c r="BL92" s="119"/>
      <c r="BM92" s="119"/>
    </row>
    <row r="93" spans="1:65" ht="15">
      <c r="A93" s="119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  <c r="BH93" s="119"/>
      <c r="BI93" s="119"/>
      <c r="BJ93" s="119"/>
      <c r="BK93" s="119"/>
      <c r="BL93" s="119"/>
      <c r="BM93" s="119"/>
    </row>
    <row r="94" spans="1:65" ht="15">
      <c r="A94" s="119"/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  <c r="BH94" s="119"/>
      <c r="BI94" s="119"/>
      <c r="BJ94" s="119"/>
      <c r="BK94" s="119"/>
      <c r="BL94" s="119"/>
      <c r="BM94" s="119"/>
    </row>
    <row r="95" spans="1:65" ht="15">
      <c r="A95" s="119"/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  <c r="BH95" s="119"/>
      <c r="BI95" s="119"/>
      <c r="BJ95" s="119"/>
      <c r="BK95" s="119"/>
      <c r="BL95" s="119"/>
      <c r="BM95" s="119"/>
    </row>
    <row r="96" spans="1:65" ht="15">
      <c r="A96" s="119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  <c r="BH96" s="119"/>
      <c r="BI96" s="119"/>
      <c r="BJ96" s="119"/>
      <c r="BK96" s="119"/>
      <c r="BL96" s="119"/>
      <c r="BM96" s="119"/>
    </row>
    <row r="97" spans="1:65" ht="15">
      <c r="A97" s="119"/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  <c r="AR97" s="119"/>
      <c r="AS97" s="119"/>
      <c r="AT97" s="119"/>
      <c r="AU97" s="119"/>
      <c r="AV97" s="119"/>
      <c r="AW97" s="119"/>
      <c r="AX97" s="119"/>
      <c r="AY97" s="119"/>
      <c r="AZ97" s="119"/>
      <c r="BA97" s="119"/>
      <c r="BB97" s="119"/>
      <c r="BC97" s="119"/>
      <c r="BD97" s="119"/>
      <c r="BE97" s="119"/>
      <c r="BF97" s="119"/>
      <c r="BG97" s="119"/>
      <c r="BH97" s="119"/>
      <c r="BI97" s="119"/>
      <c r="BJ97" s="119"/>
      <c r="BK97" s="119"/>
      <c r="BL97" s="119"/>
      <c r="BM97" s="119"/>
    </row>
    <row r="98" spans="1:65" ht="15">
      <c r="A98" s="119"/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  <c r="BH98" s="119"/>
      <c r="BI98" s="119"/>
      <c r="BJ98" s="119"/>
      <c r="BK98" s="119"/>
      <c r="BL98" s="119"/>
      <c r="BM98" s="119"/>
    </row>
    <row r="99" spans="1:65" ht="15">
      <c r="A99" s="119"/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19"/>
      <c r="BC99" s="119"/>
      <c r="BD99" s="119"/>
      <c r="BE99" s="119"/>
      <c r="BF99" s="119"/>
      <c r="BG99" s="119"/>
      <c r="BH99" s="119"/>
      <c r="BI99" s="119"/>
      <c r="BJ99" s="119"/>
      <c r="BK99" s="119"/>
      <c r="BL99" s="119"/>
      <c r="BM99" s="119"/>
    </row>
    <row r="100" spans="1:65" ht="15">
      <c r="A100" s="119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  <c r="BH100" s="119"/>
      <c r="BI100" s="119"/>
      <c r="BJ100" s="119"/>
      <c r="BK100" s="119"/>
      <c r="BL100" s="119"/>
      <c r="BM100" s="119"/>
    </row>
    <row r="101" spans="1:65" ht="15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  <c r="BI101" s="119"/>
      <c r="BJ101" s="119"/>
      <c r="BK101" s="119"/>
      <c r="BL101" s="119"/>
      <c r="BM101" s="119"/>
    </row>
    <row r="102" spans="1:65" ht="15">
      <c r="A102" s="119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19"/>
      <c r="BC102" s="119"/>
      <c r="BD102" s="119"/>
      <c r="BE102" s="119"/>
      <c r="BF102" s="119"/>
      <c r="BG102" s="119"/>
      <c r="BH102" s="119"/>
      <c r="BI102" s="119"/>
      <c r="BJ102" s="119"/>
      <c r="BK102" s="119"/>
      <c r="BL102" s="119"/>
      <c r="BM102" s="119"/>
    </row>
    <row r="103" spans="1:65" ht="15">
      <c r="A103" s="119"/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119"/>
      <c r="BD103" s="119"/>
      <c r="BE103" s="119"/>
      <c r="BF103" s="119"/>
      <c r="BG103" s="119"/>
      <c r="BH103" s="119"/>
      <c r="BI103" s="119"/>
      <c r="BJ103" s="119"/>
      <c r="BK103" s="119"/>
      <c r="BL103" s="119"/>
      <c r="BM103" s="119"/>
    </row>
    <row r="104" spans="1:65" ht="15">
      <c r="A104" s="119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119"/>
      <c r="AT104" s="119"/>
      <c r="AU104" s="119"/>
      <c r="AV104" s="119"/>
      <c r="AW104" s="119"/>
      <c r="AX104" s="119"/>
      <c r="AY104" s="119"/>
      <c r="AZ104" s="119"/>
      <c r="BA104" s="119"/>
      <c r="BB104" s="119"/>
      <c r="BC104" s="119"/>
      <c r="BD104" s="119"/>
      <c r="BE104" s="119"/>
      <c r="BF104" s="119"/>
      <c r="BG104" s="119"/>
      <c r="BH104" s="119"/>
      <c r="BI104" s="119"/>
      <c r="BJ104" s="119"/>
      <c r="BK104" s="119"/>
      <c r="BL104" s="119"/>
      <c r="BM104" s="119"/>
    </row>
    <row r="105" spans="1:65" ht="15">
      <c r="A105" s="119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Q105" s="119"/>
      <c r="AR105" s="119"/>
      <c r="AS105" s="119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</row>
    <row r="106" spans="1:65" ht="15">
      <c r="A106" s="119"/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</row>
    <row r="107" spans="1:65" ht="15">
      <c r="A107" s="119"/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119"/>
      <c r="AT107" s="119"/>
      <c r="AU107" s="119"/>
      <c r="AV107" s="119"/>
      <c r="AW107" s="119"/>
      <c r="AX107" s="119"/>
      <c r="AY107" s="119"/>
      <c r="AZ107" s="119"/>
      <c r="BA107" s="119"/>
      <c r="BB107" s="119"/>
      <c r="BC107" s="119"/>
      <c r="BD107" s="119"/>
      <c r="BE107" s="119"/>
      <c r="BF107" s="119"/>
      <c r="BG107" s="119"/>
      <c r="BH107" s="119"/>
      <c r="BI107" s="119"/>
      <c r="BJ107" s="119"/>
      <c r="BK107" s="119"/>
      <c r="BL107" s="119"/>
      <c r="BM107" s="119"/>
    </row>
    <row r="108" spans="1:65" ht="15">
      <c r="A108" s="119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Q108" s="119"/>
      <c r="AR108" s="119"/>
      <c r="AS108" s="119"/>
      <c r="AT108" s="119"/>
      <c r="AU108" s="119"/>
      <c r="AV108" s="119"/>
      <c r="AW108" s="119"/>
      <c r="AX108" s="119"/>
      <c r="AY108" s="119"/>
      <c r="AZ108" s="119"/>
      <c r="BA108" s="119"/>
      <c r="BB108" s="119"/>
      <c r="BC108" s="119"/>
      <c r="BD108" s="119"/>
      <c r="BE108" s="119"/>
      <c r="BF108" s="119"/>
      <c r="BG108" s="119"/>
      <c r="BH108" s="119"/>
      <c r="BI108" s="119"/>
      <c r="BJ108" s="119"/>
      <c r="BK108" s="119"/>
      <c r="BL108" s="119"/>
      <c r="BM108" s="119"/>
    </row>
    <row r="109" spans="1:65" ht="15">
      <c r="A109" s="119"/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Q109" s="119"/>
      <c r="AR109" s="119"/>
      <c r="AS109" s="119"/>
      <c r="AT109" s="119"/>
      <c r="AU109" s="119"/>
      <c r="AV109" s="119"/>
      <c r="AW109" s="119"/>
      <c r="AX109" s="119"/>
      <c r="AY109" s="119"/>
      <c r="AZ109" s="119"/>
      <c r="BA109" s="119"/>
      <c r="BB109" s="119"/>
      <c r="BC109" s="119"/>
      <c r="BD109" s="119"/>
      <c r="BE109" s="119"/>
      <c r="BF109" s="119"/>
      <c r="BG109" s="119"/>
      <c r="BH109" s="119"/>
      <c r="BI109" s="119"/>
      <c r="BJ109" s="119"/>
      <c r="BK109" s="119"/>
      <c r="BL109" s="119"/>
      <c r="BM109" s="119"/>
    </row>
    <row r="110" spans="1:65" ht="15">
      <c r="A110" s="119"/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Q110" s="119"/>
      <c r="AR110" s="119"/>
      <c r="AS110" s="119"/>
      <c r="AT110" s="119"/>
      <c r="AU110" s="119"/>
      <c r="AV110" s="119"/>
      <c r="AW110" s="119"/>
      <c r="AX110" s="119"/>
      <c r="AY110" s="119"/>
      <c r="AZ110" s="119"/>
      <c r="BA110" s="119"/>
      <c r="BB110" s="119"/>
      <c r="BC110" s="119"/>
      <c r="BD110" s="119"/>
      <c r="BE110" s="119"/>
      <c r="BF110" s="119"/>
      <c r="BG110" s="119"/>
      <c r="BH110" s="119"/>
      <c r="BI110" s="119"/>
      <c r="BJ110" s="119"/>
      <c r="BK110" s="119"/>
      <c r="BL110" s="119"/>
      <c r="BM110" s="119"/>
    </row>
    <row r="111" spans="1:65" ht="15">
      <c r="A111" s="119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Q111" s="119"/>
      <c r="AR111" s="119"/>
      <c r="AS111" s="119"/>
      <c r="AT111" s="119"/>
      <c r="AU111" s="119"/>
      <c r="AV111" s="119"/>
      <c r="AW111" s="119"/>
      <c r="AX111" s="119"/>
      <c r="AY111" s="119"/>
      <c r="AZ111" s="119"/>
      <c r="BA111" s="119"/>
      <c r="BB111" s="119"/>
      <c r="BC111" s="119"/>
      <c r="BD111" s="119"/>
      <c r="BE111" s="119"/>
      <c r="BF111" s="119"/>
      <c r="BG111" s="119"/>
      <c r="BH111" s="119"/>
      <c r="BI111" s="119"/>
      <c r="BJ111" s="119"/>
      <c r="BK111" s="119"/>
      <c r="BL111" s="119"/>
      <c r="BM111" s="119"/>
    </row>
    <row r="112" spans="1:65" ht="15">
      <c r="A112" s="119"/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119"/>
      <c r="AT112" s="119"/>
      <c r="AU112" s="119"/>
      <c r="AV112" s="119"/>
      <c r="AW112" s="119"/>
      <c r="AX112" s="119"/>
      <c r="AY112" s="119"/>
      <c r="AZ112" s="119"/>
      <c r="BA112" s="119"/>
      <c r="BB112" s="119"/>
      <c r="BC112" s="119"/>
      <c r="BD112" s="119"/>
      <c r="BE112" s="119"/>
      <c r="BF112" s="119"/>
      <c r="BG112" s="119"/>
      <c r="BH112" s="119"/>
      <c r="BI112" s="119"/>
      <c r="BJ112" s="119"/>
      <c r="BK112" s="119"/>
      <c r="BL112" s="119"/>
      <c r="BM112" s="119"/>
    </row>
    <row r="113" spans="1:65" ht="15">
      <c r="A113" s="119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Q113" s="119"/>
      <c r="AR113" s="119"/>
      <c r="AS113" s="119"/>
      <c r="AT113" s="119"/>
      <c r="AU113" s="119"/>
      <c r="AV113" s="119"/>
      <c r="AW113" s="119"/>
      <c r="AX113" s="119"/>
      <c r="AY113" s="119"/>
      <c r="AZ113" s="119"/>
      <c r="BA113" s="119"/>
      <c r="BB113" s="119"/>
      <c r="BC113" s="119"/>
      <c r="BD113" s="119"/>
      <c r="BE113" s="119"/>
      <c r="BF113" s="119"/>
      <c r="BG113" s="119"/>
      <c r="BH113" s="119"/>
      <c r="BI113" s="119"/>
      <c r="BJ113" s="119"/>
      <c r="BK113" s="119"/>
      <c r="BL113" s="119"/>
      <c r="BM113" s="119"/>
    </row>
    <row r="114" spans="1:65" ht="15">
      <c r="A114" s="119"/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Q114" s="119"/>
      <c r="AR114" s="119"/>
      <c r="AS114" s="119"/>
      <c r="AT114" s="119"/>
      <c r="AU114" s="119"/>
      <c r="AV114" s="119"/>
      <c r="AW114" s="119"/>
      <c r="AX114" s="119"/>
      <c r="AY114" s="119"/>
      <c r="AZ114" s="119"/>
      <c r="BA114" s="119"/>
      <c r="BB114" s="119"/>
      <c r="BC114" s="119"/>
      <c r="BD114" s="119"/>
      <c r="BE114" s="119"/>
      <c r="BF114" s="119"/>
      <c r="BG114" s="119"/>
      <c r="BH114" s="119"/>
      <c r="BI114" s="119"/>
      <c r="BJ114" s="119"/>
      <c r="BK114" s="119"/>
      <c r="BL114" s="119"/>
      <c r="BM114" s="119"/>
    </row>
    <row r="115" spans="1:65" ht="15">
      <c r="A115" s="119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Q115" s="119"/>
      <c r="AR115" s="119"/>
      <c r="AS115" s="119"/>
      <c r="AT115" s="119"/>
      <c r="AU115" s="119"/>
      <c r="AV115" s="119"/>
      <c r="AW115" s="119"/>
      <c r="AX115" s="119"/>
      <c r="AY115" s="119"/>
      <c r="AZ115" s="119"/>
      <c r="BA115" s="119"/>
      <c r="BB115" s="119"/>
      <c r="BC115" s="119"/>
      <c r="BD115" s="119"/>
      <c r="BE115" s="119"/>
      <c r="BF115" s="119"/>
      <c r="BG115" s="119"/>
      <c r="BH115" s="119"/>
      <c r="BI115" s="119"/>
      <c r="BJ115" s="119"/>
      <c r="BK115" s="119"/>
      <c r="BL115" s="119"/>
      <c r="BM115" s="119"/>
    </row>
    <row r="116" spans="1:65" ht="15">
      <c r="A116" s="119"/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Q116" s="119"/>
      <c r="AR116" s="119"/>
      <c r="AS116" s="119"/>
      <c r="AT116" s="119"/>
      <c r="AU116" s="119"/>
      <c r="AV116" s="119"/>
      <c r="AW116" s="119"/>
      <c r="AX116" s="119"/>
      <c r="AY116" s="119"/>
      <c r="AZ116" s="119"/>
      <c r="BA116" s="119"/>
      <c r="BB116" s="119"/>
      <c r="BC116" s="119"/>
      <c r="BD116" s="119"/>
      <c r="BE116" s="119"/>
      <c r="BF116" s="119"/>
      <c r="BG116" s="119"/>
      <c r="BH116" s="119"/>
      <c r="BI116" s="119"/>
      <c r="BJ116" s="119"/>
      <c r="BK116" s="119"/>
      <c r="BL116" s="119"/>
      <c r="BM116" s="119"/>
    </row>
    <row r="117" spans="1:65" ht="15">
      <c r="A117" s="119"/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Q117" s="119"/>
      <c r="AR117" s="119"/>
      <c r="AS117" s="119"/>
      <c r="AT117" s="119"/>
      <c r="AU117" s="119"/>
      <c r="AV117" s="119"/>
      <c r="AW117" s="119"/>
      <c r="AX117" s="119"/>
      <c r="AY117" s="119"/>
      <c r="AZ117" s="119"/>
      <c r="BA117" s="119"/>
      <c r="BB117" s="119"/>
      <c r="BC117" s="119"/>
      <c r="BD117" s="119"/>
      <c r="BE117" s="119"/>
      <c r="BF117" s="119"/>
      <c r="BG117" s="119"/>
      <c r="BH117" s="119"/>
      <c r="BI117" s="119"/>
      <c r="BJ117" s="119"/>
      <c r="BK117" s="119"/>
      <c r="BL117" s="119"/>
      <c r="BM117" s="119"/>
    </row>
    <row r="118" spans="1:65" ht="15">
      <c r="A118" s="119"/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Q118" s="119"/>
      <c r="AR118" s="119"/>
      <c r="AS118" s="119"/>
      <c r="AT118" s="119"/>
      <c r="AU118" s="119"/>
      <c r="AV118" s="119"/>
      <c r="AW118" s="119"/>
      <c r="AX118" s="119"/>
      <c r="AY118" s="119"/>
      <c r="AZ118" s="119"/>
      <c r="BA118" s="119"/>
      <c r="BB118" s="119"/>
      <c r="BC118" s="119"/>
      <c r="BD118" s="119"/>
      <c r="BE118" s="119"/>
      <c r="BF118" s="119"/>
      <c r="BG118" s="119"/>
      <c r="BH118" s="119"/>
      <c r="BI118" s="119"/>
      <c r="BJ118" s="119"/>
      <c r="BK118" s="119"/>
      <c r="BL118" s="119"/>
      <c r="BM118" s="119"/>
    </row>
    <row r="119" spans="1:65" ht="15">
      <c r="A119" s="119"/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Q119" s="119"/>
      <c r="AR119" s="119"/>
      <c r="AS119" s="119"/>
      <c r="AT119" s="119"/>
      <c r="AU119" s="119"/>
      <c r="AV119" s="119"/>
      <c r="AW119" s="119"/>
      <c r="AX119" s="119"/>
      <c r="AY119" s="119"/>
      <c r="AZ119" s="119"/>
      <c r="BA119" s="119"/>
      <c r="BB119" s="119"/>
      <c r="BC119" s="119"/>
      <c r="BD119" s="119"/>
      <c r="BE119" s="119"/>
      <c r="BF119" s="119"/>
      <c r="BG119" s="119"/>
      <c r="BH119" s="119"/>
      <c r="BI119" s="119"/>
      <c r="BJ119" s="119"/>
      <c r="BK119" s="119"/>
      <c r="BL119" s="119"/>
      <c r="BM119" s="119"/>
    </row>
    <row r="120" spans="1:65" ht="15">
      <c r="A120" s="119"/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Q120" s="119"/>
      <c r="AR120" s="119"/>
      <c r="AS120" s="119"/>
      <c r="AT120" s="119"/>
      <c r="AU120" s="119"/>
      <c r="AV120" s="119"/>
      <c r="AW120" s="119"/>
      <c r="AX120" s="119"/>
      <c r="AY120" s="119"/>
      <c r="AZ120" s="119"/>
      <c r="BA120" s="119"/>
      <c r="BB120" s="119"/>
      <c r="BC120" s="119"/>
      <c r="BD120" s="119"/>
      <c r="BE120" s="119"/>
      <c r="BF120" s="119"/>
      <c r="BG120" s="119"/>
      <c r="BH120" s="119"/>
      <c r="BI120" s="119"/>
      <c r="BJ120" s="119"/>
      <c r="BK120" s="119"/>
      <c r="BL120" s="119"/>
      <c r="BM120" s="119"/>
    </row>
    <row r="121" spans="1:65" ht="15">
      <c r="A121" s="119"/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Q121" s="119"/>
      <c r="AR121" s="119"/>
      <c r="AS121" s="119"/>
      <c r="AT121" s="119"/>
      <c r="AU121" s="119"/>
      <c r="AV121" s="119"/>
      <c r="AW121" s="119"/>
      <c r="AX121" s="119"/>
      <c r="AY121" s="119"/>
      <c r="AZ121" s="119"/>
      <c r="BA121" s="119"/>
      <c r="BB121" s="119"/>
      <c r="BC121" s="119"/>
      <c r="BD121" s="119"/>
      <c r="BE121" s="119"/>
      <c r="BF121" s="119"/>
      <c r="BG121" s="119"/>
      <c r="BH121" s="119"/>
      <c r="BI121" s="119"/>
      <c r="BJ121" s="119"/>
      <c r="BK121" s="119"/>
      <c r="BL121" s="119"/>
      <c r="BM121" s="119"/>
    </row>
    <row r="122" spans="1:65" ht="15">
      <c r="A122" s="119"/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Q122" s="119"/>
      <c r="AR122" s="119"/>
      <c r="AS122" s="119"/>
      <c r="AT122" s="119"/>
      <c r="AU122" s="119"/>
      <c r="AV122" s="119"/>
      <c r="AW122" s="119"/>
      <c r="AX122" s="119"/>
      <c r="AY122" s="119"/>
      <c r="AZ122" s="119"/>
      <c r="BA122" s="119"/>
      <c r="BB122" s="119"/>
      <c r="BC122" s="119"/>
      <c r="BD122" s="119"/>
      <c r="BE122" s="119"/>
      <c r="BF122" s="119"/>
      <c r="BG122" s="119"/>
      <c r="BH122" s="119"/>
      <c r="BI122" s="119"/>
      <c r="BJ122" s="119"/>
      <c r="BK122" s="119"/>
      <c r="BL122" s="119"/>
      <c r="BM122" s="119"/>
    </row>
    <row r="123" spans="1:65" ht="15">
      <c r="A123" s="119"/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Q123" s="119"/>
      <c r="AR123" s="119"/>
      <c r="AS123" s="119"/>
      <c r="AT123" s="119"/>
      <c r="AU123" s="119"/>
      <c r="AV123" s="119"/>
      <c r="AW123" s="119"/>
      <c r="AX123" s="119"/>
      <c r="AY123" s="119"/>
      <c r="AZ123" s="119"/>
      <c r="BA123" s="119"/>
      <c r="BB123" s="119"/>
      <c r="BC123" s="119"/>
      <c r="BD123" s="119"/>
      <c r="BE123" s="119"/>
      <c r="BF123" s="119"/>
      <c r="BG123" s="119"/>
      <c r="BH123" s="119"/>
      <c r="BI123" s="119"/>
      <c r="BJ123" s="119"/>
      <c r="BK123" s="119"/>
      <c r="BL123" s="119"/>
      <c r="BM123" s="119"/>
    </row>
    <row r="124" spans="1:65" ht="15">
      <c r="A124" s="119"/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Q124" s="119"/>
      <c r="AR124" s="119"/>
      <c r="AS124" s="119"/>
      <c r="AT124" s="119"/>
      <c r="AU124" s="119"/>
      <c r="AV124" s="119"/>
      <c r="AW124" s="119"/>
      <c r="AX124" s="119"/>
      <c r="AY124" s="119"/>
      <c r="AZ124" s="119"/>
      <c r="BA124" s="119"/>
      <c r="BB124" s="119"/>
      <c r="BC124" s="119"/>
      <c r="BD124" s="119"/>
      <c r="BE124" s="119"/>
      <c r="BF124" s="119"/>
      <c r="BG124" s="119"/>
      <c r="BH124" s="119"/>
      <c r="BI124" s="119"/>
      <c r="BJ124" s="119"/>
      <c r="BK124" s="119"/>
      <c r="BL124" s="119"/>
      <c r="BM124" s="119"/>
    </row>
    <row r="125" spans="1:65" ht="15">
      <c r="A125" s="119"/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Q125" s="119"/>
      <c r="AR125" s="119"/>
      <c r="AS125" s="119"/>
      <c r="AT125" s="119"/>
      <c r="AU125" s="119"/>
      <c r="AV125" s="119"/>
      <c r="AW125" s="119"/>
      <c r="AX125" s="119"/>
      <c r="AY125" s="119"/>
      <c r="AZ125" s="119"/>
      <c r="BA125" s="119"/>
      <c r="BB125" s="119"/>
      <c r="BC125" s="119"/>
      <c r="BD125" s="119"/>
      <c r="BE125" s="119"/>
      <c r="BF125" s="119"/>
      <c r="BG125" s="119"/>
      <c r="BH125" s="119"/>
      <c r="BI125" s="119"/>
      <c r="BJ125" s="119"/>
      <c r="BK125" s="119"/>
      <c r="BL125" s="119"/>
      <c r="BM125" s="119"/>
    </row>
    <row r="126" spans="1:65" ht="15">
      <c r="A126" s="119"/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Q126" s="119"/>
      <c r="AR126" s="119"/>
      <c r="AS126" s="119"/>
      <c r="AT126" s="119"/>
      <c r="AU126" s="119"/>
      <c r="AV126" s="119"/>
      <c r="AW126" s="119"/>
      <c r="AX126" s="119"/>
      <c r="AY126" s="119"/>
      <c r="AZ126" s="119"/>
      <c r="BA126" s="119"/>
      <c r="BB126" s="119"/>
      <c r="BC126" s="119"/>
      <c r="BD126" s="119"/>
      <c r="BE126" s="119"/>
      <c r="BF126" s="119"/>
      <c r="BG126" s="119"/>
      <c r="BH126" s="119"/>
      <c r="BI126" s="119"/>
      <c r="BJ126" s="119"/>
      <c r="BK126" s="119"/>
      <c r="BL126" s="119"/>
      <c r="BM126" s="119"/>
    </row>
    <row r="127" spans="1:65" ht="15">
      <c r="A127" s="119"/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Q127" s="119"/>
      <c r="AR127" s="119"/>
      <c r="AS127" s="119"/>
      <c r="AT127" s="119"/>
      <c r="AU127" s="119"/>
      <c r="AV127" s="119"/>
      <c r="AW127" s="119"/>
      <c r="AX127" s="119"/>
      <c r="AY127" s="119"/>
      <c r="AZ127" s="119"/>
      <c r="BA127" s="119"/>
      <c r="BB127" s="119"/>
      <c r="BC127" s="119"/>
      <c r="BD127" s="119"/>
      <c r="BE127" s="119"/>
      <c r="BF127" s="119"/>
      <c r="BG127" s="119"/>
      <c r="BH127" s="119"/>
      <c r="BI127" s="119"/>
      <c r="BJ127" s="119"/>
      <c r="BK127" s="119"/>
      <c r="BL127" s="119"/>
      <c r="BM127" s="119"/>
    </row>
    <row r="128" spans="1:65" ht="15">
      <c r="A128" s="119"/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Q128" s="119"/>
      <c r="AR128" s="119"/>
      <c r="AS128" s="119"/>
      <c r="AT128" s="119"/>
      <c r="AU128" s="119"/>
      <c r="AV128" s="119"/>
      <c r="AW128" s="119"/>
      <c r="AX128" s="119"/>
      <c r="AY128" s="119"/>
      <c r="AZ128" s="119"/>
      <c r="BA128" s="119"/>
      <c r="BB128" s="119"/>
      <c r="BC128" s="119"/>
      <c r="BD128" s="119"/>
      <c r="BE128" s="119"/>
      <c r="BF128" s="119"/>
      <c r="BG128" s="119"/>
      <c r="BH128" s="119"/>
      <c r="BI128" s="119"/>
      <c r="BJ128" s="119"/>
      <c r="BK128" s="119"/>
      <c r="BL128" s="119"/>
      <c r="BM128" s="119"/>
    </row>
    <row r="129" spans="1:65" ht="15">
      <c r="A129" s="119"/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Q129" s="119"/>
      <c r="AR129" s="119"/>
      <c r="AS129" s="119"/>
      <c r="AT129" s="119"/>
      <c r="AU129" s="119"/>
      <c r="AV129" s="119"/>
      <c r="AW129" s="119"/>
      <c r="AX129" s="119"/>
      <c r="AY129" s="119"/>
      <c r="AZ129" s="119"/>
      <c r="BA129" s="119"/>
      <c r="BB129" s="119"/>
      <c r="BC129" s="119"/>
      <c r="BD129" s="119"/>
      <c r="BE129" s="119"/>
      <c r="BF129" s="119"/>
      <c r="BG129" s="119"/>
      <c r="BH129" s="119"/>
      <c r="BI129" s="119"/>
      <c r="BJ129" s="119"/>
      <c r="BK129" s="119"/>
      <c r="BL129" s="119"/>
      <c r="BM129" s="119"/>
    </row>
    <row r="130" spans="1:65" ht="15">
      <c r="A130" s="119"/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Q130" s="119"/>
      <c r="AR130" s="119"/>
      <c r="AS130" s="119"/>
      <c r="AT130" s="119"/>
      <c r="AU130" s="119"/>
      <c r="AV130" s="119"/>
      <c r="AW130" s="119"/>
      <c r="AX130" s="119"/>
      <c r="AY130" s="119"/>
      <c r="AZ130" s="119"/>
      <c r="BA130" s="119"/>
      <c r="BB130" s="119"/>
      <c r="BC130" s="119"/>
      <c r="BD130" s="119"/>
      <c r="BE130" s="119"/>
      <c r="BF130" s="119"/>
      <c r="BG130" s="119"/>
      <c r="BH130" s="119"/>
      <c r="BI130" s="119"/>
      <c r="BJ130" s="119"/>
      <c r="BK130" s="119"/>
      <c r="BL130" s="119"/>
      <c r="BM130" s="119"/>
    </row>
    <row r="131" spans="1:65" ht="15">
      <c r="A131" s="119"/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Q131" s="119"/>
      <c r="AR131" s="119"/>
      <c r="AS131" s="119"/>
      <c r="AT131" s="119"/>
      <c r="AU131" s="119"/>
      <c r="AV131" s="119"/>
      <c r="AW131" s="119"/>
      <c r="AX131" s="119"/>
      <c r="AY131" s="119"/>
      <c r="AZ131" s="119"/>
      <c r="BA131" s="119"/>
      <c r="BB131" s="119"/>
      <c r="BC131" s="119"/>
      <c r="BD131" s="119"/>
      <c r="BE131" s="119"/>
      <c r="BF131" s="119"/>
      <c r="BG131" s="119"/>
      <c r="BH131" s="119"/>
      <c r="BI131" s="119"/>
      <c r="BJ131" s="119"/>
      <c r="BK131" s="119"/>
      <c r="BL131" s="119"/>
      <c r="BM131" s="119"/>
    </row>
    <row r="132" spans="1:65" ht="15">
      <c r="A132" s="119"/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Q132" s="119"/>
      <c r="AR132" s="119"/>
      <c r="AS132" s="119"/>
      <c r="AT132" s="119"/>
      <c r="AU132" s="119"/>
      <c r="AV132" s="119"/>
      <c r="AW132" s="119"/>
      <c r="AX132" s="119"/>
      <c r="AY132" s="119"/>
      <c r="AZ132" s="119"/>
      <c r="BA132" s="119"/>
      <c r="BB132" s="119"/>
      <c r="BC132" s="119"/>
      <c r="BD132" s="119"/>
      <c r="BE132" s="119"/>
      <c r="BF132" s="119"/>
      <c r="BG132" s="119"/>
      <c r="BH132" s="119"/>
      <c r="BI132" s="119"/>
      <c r="BJ132" s="119"/>
      <c r="BK132" s="119"/>
      <c r="BL132" s="119"/>
      <c r="BM132" s="119"/>
    </row>
    <row r="133" spans="1:65" ht="15">
      <c r="A133" s="119"/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Q133" s="119"/>
      <c r="AR133" s="119"/>
      <c r="AS133" s="119"/>
      <c r="AT133" s="119"/>
      <c r="AU133" s="119"/>
      <c r="AV133" s="119"/>
      <c r="AW133" s="119"/>
      <c r="AX133" s="119"/>
      <c r="AY133" s="119"/>
      <c r="AZ133" s="119"/>
      <c r="BA133" s="119"/>
      <c r="BB133" s="119"/>
      <c r="BC133" s="119"/>
      <c r="BD133" s="119"/>
      <c r="BE133" s="119"/>
      <c r="BF133" s="119"/>
      <c r="BG133" s="119"/>
      <c r="BH133" s="119"/>
      <c r="BI133" s="119"/>
      <c r="BJ133" s="119"/>
      <c r="BK133" s="119"/>
      <c r="BL133" s="119"/>
      <c r="BM133" s="119"/>
    </row>
    <row r="134" spans="1:65" ht="15">
      <c r="A134" s="119"/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Q134" s="119"/>
      <c r="AR134" s="119"/>
      <c r="AS134" s="119"/>
      <c r="AT134" s="119"/>
      <c r="AU134" s="119"/>
      <c r="AV134" s="119"/>
      <c r="AW134" s="119"/>
      <c r="AX134" s="119"/>
      <c r="AY134" s="119"/>
      <c r="AZ134" s="119"/>
      <c r="BA134" s="119"/>
      <c r="BB134" s="119"/>
      <c r="BC134" s="119"/>
      <c r="BD134" s="119"/>
      <c r="BE134" s="119"/>
      <c r="BF134" s="119"/>
      <c r="BG134" s="119"/>
      <c r="BH134" s="119"/>
      <c r="BI134" s="119"/>
      <c r="BJ134" s="119"/>
      <c r="BK134" s="119"/>
      <c r="BL134" s="119"/>
      <c r="BM134" s="119"/>
    </row>
    <row r="135" spans="1:65" ht="15">
      <c r="A135" s="119"/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Q135" s="119"/>
      <c r="AR135" s="119"/>
      <c r="AS135" s="119"/>
      <c r="AT135" s="119"/>
      <c r="AU135" s="119"/>
      <c r="AV135" s="119"/>
      <c r="AW135" s="119"/>
      <c r="AX135" s="119"/>
      <c r="AY135" s="119"/>
      <c r="AZ135" s="119"/>
      <c r="BA135" s="119"/>
      <c r="BB135" s="119"/>
      <c r="BC135" s="119"/>
      <c r="BD135" s="119"/>
      <c r="BE135" s="119"/>
      <c r="BF135" s="119"/>
      <c r="BG135" s="119"/>
      <c r="BH135" s="119"/>
      <c r="BI135" s="119"/>
      <c r="BJ135" s="119"/>
      <c r="BK135" s="119"/>
      <c r="BL135" s="119"/>
      <c r="BM135" s="119"/>
    </row>
    <row r="136" spans="1:65" ht="15">
      <c r="A136" s="119"/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Q136" s="119"/>
      <c r="AR136" s="119"/>
      <c r="AS136" s="119"/>
      <c r="AT136" s="119"/>
      <c r="AU136" s="119"/>
      <c r="AV136" s="119"/>
      <c r="AW136" s="119"/>
      <c r="AX136" s="119"/>
      <c r="AY136" s="119"/>
      <c r="AZ136" s="119"/>
      <c r="BA136" s="119"/>
      <c r="BB136" s="119"/>
      <c r="BC136" s="119"/>
      <c r="BD136" s="119"/>
      <c r="BE136" s="119"/>
      <c r="BF136" s="119"/>
      <c r="BG136" s="119"/>
      <c r="BH136" s="119"/>
      <c r="BI136" s="119"/>
      <c r="BJ136" s="119"/>
      <c r="BK136" s="119"/>
      <c r="BL136" s="119"/>
      <c r="BM136" s="119"/>
    </row>
    <row r="137" spans="1:65" ht="15">
      <c r="A137" s="119"/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Q137" s="119"/>
      <c r="AR137" s="119"/>
      <c r="AS137" s="119"/>
      <c r="AT137" s="119"/>
      <c r="AU137" s="119"/>
      <c r="AV137" s="119"/>
      <c r="AW137" s="119"/>
      <c r="AX137" s="119"/>
      <c r="AY137" s="119"/>
      <c r="AZ137" s="119"/>
      <c r="BA137" s="119"/>
      <c r="BB137" s="119"/>
      <c r="BC137" s="119"/>
      <c r="BD137" s="119"/>
      <c r="BE137" s="119"/>
      <c r="BF137" s="119"/>
      <c r="BG137" s="119"/>
      <c r="BH137" s="119"/>
      <c r="BI137" s="119"/>
      <c r="BJ137" s="119"/>
      <c r="BK137" s="119"/>
      <c r="BL137" s="119"/>
      <c r="BM137" s="119"/>
    </row>
    <row r="138" spans="1:65" ht="15">
      <c r="A138" s="119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  <c r="AH138" s="119"/>
      <c r="AI138" s="119"/>
      <c r="AJ138" s="119"/>
      <c r="AK138" s="119"/>
      <c r="AL138" s="119"/>
      <c r="AM138" s="119"/>
      <c r="AN138" s="119"/>
      <c r="AO138" s="119"/>
      <c r="AP138" s="119"/>
      <c r="AQ138" s="119"/>
      <c r="AR138" s="119"/>
      <c r="AS138" s="119"/>
      <c r="AT138" s="119"/>
      <c r="AU138" s="119"/>
      <c r="AV138" s="119"/>
      <c r="AW138" s="119"/>
      <c r="AX138" s="119"/>
      <c r="AY138" s="119"/>
      <c r="AZ138" s="119"/>
      <c r="BA138" s="119"/>
      <c r="BB138" s="119"/>
      <c r="BC138" s="119"/>
      <c r="BD138" s="119"/>
      <c r="BE138" s="119"/>
      <c r="BF138" s="119"/>
      <c r="BG138" s="119"/>
      <c r="BH138" s="119"/>
      <c r="BI138" s="119"/>
      <c r="BJ138" s="119"/>
      <c r="BK138" s="119"/>
      <c r="BL138" s="119"/>
      <c r="BM138" s="119"/>
    </row>
    <row r="139" spans="1:65" ht="15">
      <c r="A139" s="119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Q139" s="119"/>
      <c r="AR139" s="119"/>
      <c r="AS139" s="119"/>
      <c r="AT139" s="119"/>
      <c r="AU139" s="119"/>
      <c r="AV139" s="119"/>
      <c r="AW139" s="119"/>
      <c r="AX139" s="119"/>
      <c r="AY139" s="119"/>
      <c r="AZ139" s="119"/>
      <c r="BA139" s="119"/>
      <c r="BB139" s="119"/>
      <c r="BC139" s="119"/>
      <c r="BD139" s="119"/>
      <c r="BE139" s="119"/>
      <c r="BF139" s="119"/>
      <c r="BG139" s="119"/>
      <c r="BH139" s="119"/>
      <c r="BI139" s="119"/>
      <c r="BJ139" s="119"/>
      <c r="BK139" s="119"/>
      <c r="BL139" s="119"/>
      <c r="BM139" s="119"/>
    </row>
    <row r="140" spans="1:65" ht="15">
      <c r="A140" s="119"/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Q140" s="119"/>
      <c r="AR140" s="119"/>
      <c r="AS140" s="119"/>
      <c r="AT140" s="119"/>
      <c r="AU140" s="119"/>
      <c r="AV140" s="119"/>
      <c r="AW140" s="119"/>
      <c r="AX140" s="119"/>
      <c r="AY140" s="119"/>
      <c r="AZ140" s="119"/>
      <c r="BA140" s="119"/>
      <c r="BB140" s="119"/>
      <c r="BC140" s="119"/>
      <c r="BD140" s="119"/>
      <c r="BE140" s="119"/>
      <c r="BF140" s="119"/>
      <c r="BG140" s="119"/>
      <c r="BH140" s="119"/>
      <c r="BI140" s="119"/>
      <c r="BJ140" s="119"/>
      <c r="BK140" s="119"/>
      <c r="BL140" s="119"/>
      <c r="BM140" s="119"/>
    </row>
    <row r="141" spans="1:65" ht="15">
      <c r="A141" s="119"/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Q141" s="119"/>
      <c r="AR141" s="119"/>
      <c r="AS141" s="119"/>
      <c r="AT141" s="119"/>
      <c r="AU141" s="119"/>
      <c r="AV141" s="119"/>
      <c r="AW141" s="119"/>
      <c r="AX141" s="119"/>
      <c r="AY141" s="119"/>
      <c r="AZ141" s="119"/>
      <c r="BA141" s="119"/>
      <c r="BB141" s="119"/>
      <c r="BC141" s="119"/>
      <c r="BD141" s="119"/>
      <c r="BE141" s="119"/>
      <c r="BF141" s="119"/>
      <c r="BG141" s="119"/>
      <c r="BH141" s="119"/>
      <c r="BI141" s="119"/>
      <c r="BJ141" s="119"/>
      <c r="BK141" s="119"/>
      <c r="BL141" s="119"/>
      <c r="BM141" s="119"/>
    </row>
    <row r="142" spans="1:65" ht="15">
      <c r="A142" s="119"/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Q142" s="119"/>
      <c r="AR142" s="119"/>
      <c r="AS142" s="119"/>
      <c r="AT142" s="119"/>
      <c r="AU142" s="119"/>
      <c r="AV142" s="119"/>
      <c r="AW142" s="119"/>
      <c r="AX142" s="119"/>
      <c r="AY142" s="119"/>
      <c r="AZ142" s="119"/>
      <c r="BA142" s="119"/>
      <c r="BB142" s="119"/>
      <c r="BC142" s="119"/>
      <c r="BD142" s="119"/>
      <c r="BE142" s="119"/>
      <c r="BF142" s="119"/>
      <c r="BG142" s="119"/>
      <c r="BH142" s="119"/>
      <c r="BI142" s="119"/>
      <c r="BJ142" s="119"/>
      <c r="BK142" s="119"/>
      <c r="BL142" s="119"/>
      <c r="BM142" s="119"/>
    </row>
    <row r="143" spans="1:65" ht="15">
      <c r="A143" s="119"/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Q143" s="119"/>
      <c r="AR143" s="119"/>
      <c r="AS143" s="119"/>
      <c r="AT143" s="119"/>
      <c r="AU143" s="119"/>
      <c r="AV143" s="119"/>
      <c r="AW143" s="119"/>
      <c r="AX143" s="119"/>
      <c r="AY143" s="119"/>
      <c r="AZ143" s="119"/>
      <c r="BA143" s="119"/>
      <c r="BB143" s="119"/>
      <c r="BC143" s="119"/>
      <c r="BD143" s="119"/>
      <c r="BE143" s="119"/>
      <c r="BF143" s="119"/>
      <c r="BG143" s="119"/>
      <c r="BH143" s="119"/>
      <c r="BI143" s="119"/>
      <c r="BJ143" s="119"/>
      <c r="BK143" s="119"/>
      <c r="BL143" s="119"/>
      <c r="BM143" s="119"/>
    </row>
    <row r="144" spans="1:65" ht="15">
      <c r="A144" s="119"/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Q144" s="119"/>
      <c r="AR144" s="119"/>
      <c r="AS144" s="119"/>
      <c r="AT144" s="119"/>
      <c r="AU144" s="119"/>
      <c r="AV144" s="119"/>
      <c r="AW144" s="119"/>
      <c r="AX144" s="119"/>
      <c r="AY144" s="119"/>
      <c r="AZ144" s="119"/>
      <c r="BA144" s="119"/>
      <c r="BB144" s="119"/>
      <c r="BC144" s="119"/>
      <c r="BD144" s="119"/>
      <c r="BE144" s="119"/>
      <c r="BF144" s="119"/>
      <c r="BG144" s="119"/>
      <c r="BH144" s="119"/>
      <c r="BI144" s="119"/>
      <c r="BJ144" s="119"/>
      <c r="BK144" s="119"/>
      <c r="BL144" s="119"/>
      <c r="BM144" s="119"/>
    </row>
    <row r="145" spans="1:65" ht="15">
      <c r="A145" s="119"/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Q145" s="119"/>
      <c r="AR145" s="119"/>
      <c r="AS145" s="119"/>
      <c r="AT145" s="119"/>
      <c r="AU145" s="119"/>
      <c r="AV145" s="119"/>
      <c r="AW145" s="119"/>
      <c r="AX145" s="119"/>
      <c r="AY145" s="119"/>
      <c r="AZ145" s="119"/>
      <c r="BA145" s="119"/>
      <c r="BB145" s="119"/>
      <c r="BC145" s="119"/>
      <c r="BD145" s="119"/>
      <c r="BE145" s="119"/>
      <c r="BF145" s="119"/>
      <c r="BG145" s="119"/>
      <c r="BH145" s="119"/>
      <c r="BI145" s="119"/>
      <c r="BJ145" s="119"/>
      <c r="BK145" s="119"/>
      <c r="BL145" s="119"/>
      <c r="BM145" s="119"/>
    </row>
    <row r="146" spans="1:65" ht="15">
      <c r="A146" s="119"/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Q146" s="119"/>
      <c r="AR146" s="119"/>
      <c r="AS146" s="119"/>
      <c r="AT146" s="119"/>
      <c r="AU146" s="119"/>
      <c r="AV146" s="119"/>
      <c r="AW146" s="119"/>
      <c r="AX146" s="119"/>
      <c r="AY146" s="119"/>
      <c r="AZ146" s="119"/>
      <c r="BA146" s="119"/>
      <c r="BB146" s="119"/>
      <c r="BC146" s="119"/>
      <c r="BD146" s="119"/>
      <c r="BE146" s="119"/>
      <c r="BF146" s="119"/>
      <c r="BG146" s="119"/>
      <c r="BH146" s="119"/>
      <c r="BI146" s="119"/>
      <c r="BJ146" s="119"/>
      <c r="BK146" s="119"/>
      <c r="BL146" s="119"/>
      <c r="BM146" s="119"/>
    </row>
    <row r="147" spans="1:65" ht="15">
      <c r="A147" s="119"/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Q147" s="119"/>
      <c r="AR147" s="119"/>
      <c r="AS147" s="119"/>
      <c r="AT147" s="119"/>
      <c r="AU147" s="119"/>
      <c r="AV147" s="119"/>
      <c r="AW147" s="119"/>
      <c r="AX147" s="119"/>
      <c r="AY147" s="119"/>
      <c r="AZ147" s="119"/>
      <c r="BA147" s="119"/>
      <c r="BB147" s="119"/>
      <c r="BC147" s="119"/>
      <c r="BD147" s="119"/>
      <c r="BE147" s="119"/>
      <c r="BF147" s="119"/>
      <c r="BG147" s="119"/>
      <c r="BH147" s="119"/>
      <c r="BI147" s="119"/>
      <c r="BJ147" s="119"/>
      <c r="BK147" s="119"/>
      <c r="BL147" s="119"/>
      <c r="BM147" s="119"/>
    </row>
    <row r="148" spans="1:65" ht="15">
      <c r="A148" s="119"/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Q148" s="119"/>
      <c r="AR148" s="119"/>
      <c r="AS148" s="119"/>
      <c r="AT148" s="119"/>
      <c r="AU148" s="119"/>
      <c r="AV148" s="119"/>
      <c r="AW148" s="119"/>
      <c r="AX148" s="119"/>
      <c r="AY148" s="119"/>
      <c r="AZ148" s="119"/>
      <c r="BA148" s="119"/>
      <c r="BB148" s="119"/>
      <c r="BC148" s="119"/>
      <c r="BD148" s="119"/>
      <c r="BE148" s="119"/>
      <c r="BF148" s="119"/>
      <c r="BG148" s="119"/>
      <c r="BH148" s="119"/>
      <c r="BI148" s="119"/>
      <c r="BJ148" s="119"/>
      <c r="BK148" s="119"/>
      <c r="BL148" s="119"/>
      <c r="BM148" s="119"/>
    </row>
    <row r="149" spans="1:65" ht="15">
      <c r="A149" s="119"/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Q149" s="119"/>
      <c r="AR149" s="119"/>
      <c r="AS149" s="119"/>
      <c r="AT149" s="119"/>
      <c r="AU149" s="119"/>
      <c r="AV149" s="119"/>
      <c r="AW149" s="119"/>
      <c r="AX149" s="119"/>
      <c r="AY149" s="119"/>
      <c r="AZ149" s="119"/>
      <c r="BA149" s="119"/>
      <c r="BB149" s="119"/>
      <c r="BC149" s="119"/>
      <c r="BD149" s="119"/>
      <c r="BE149" s="119"/>
      <c r="BF149" s="119"/>
      <c r="BG149" s="119"/>
      <c r="BH149" s="119"/>
      <c r="BI149" s="119"/>
      <c r="BJ149" s="119"/>
      <c r="BK149" s="119"/>
      <c r="BL149" s="119"/>
      <c r="BM149" s="119"/>
    </row>
    <row r="150" spans="1:65" ht="15">
      <c r="A150" s="119"/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Q150" s="119"/>
      <c r="AR150" s="119"/>
      <c r="AS150" s="119"/>
      <c r="AT150" s="119"/>
      <c r="AU150" s="119"/>
      <c r="AV150" s="119"/>
      <c r="AW150" s="119"/>
      <c r="AX150" s="119"/>
      <c r="AY150" s="119"/>
      <c r="AZ150" s="119"/>
      <c r="BA150" s="119"/>
      <c r="BB150" s="119"/>
      <c r="BC150" s="119"/>
      <c r="BD150" s="119"/>
      <c r="BE150" s="119"/>
      <c r="BF150" s="119"/>
      <c r="BG150" s="119"/>
      <c r="BH150" s="119"/>
      <c r="BI150" s="119"/>
      <c r="BJ150" s="119"/>
      <c r="BK150" s="119"/>
      <c r="BL150" s="119"/>
      <c r="BM150" s="119"/>
    </row>
    <row r="151" spans="1:65" ht="15">
      <c r="A151" s="119"/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Q151" s="119"/>
      <c r="AR151" s="119"/>
      <c r="AS151" s="119"/>
      <c r="AT151" s="119"/>
      <c r="AU151" s="119"/>
      <c r="AV151" s="119"/>
      <c r="AW151" s="119"/>
      <c r="AX151" s="119"/>
      <c r="AY151" s="119"/>
      <c r="AZ151" s="119"/>
      <c r="BA151" s="119"/>
      <c r="BB151" s="119"/>
      <c r="BC151" s="119"/>
      <c r="BD151" s="119"/>
      <c r="BE151" s="119"/>
      <c r="BF151" s="119"/>
      <c r="BG151" s="119"/>
      <c r="BH151" s="119"/>
      <c r="BI151" s="119"/>
      <c r="BJ151" s="119"/>
      <c r="BK151" s="119"/>
      <c r="BL151" s="119"/>
      <c r="BM151" s="119"/>
    </row>
    <row r="152" spans="1:65" ht="15">
      <c r="A152" s="119"/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Q152" s="119"/>
      <c r="AR152" s="119"/>
      <c r="AS152" s="119"/>
      <c r="AT152" s="119"/>
      <c r="AU152" s="119"/>
      <c r="AV152" s="119"/>
      <c r="AW152" s="119"/>
      <c r="AX152" s="119"/>
      <c r="AY152" s="119"/>
      <c r="AZ152" s="119"/>
      <c r="BA152" s="119"/>
      <c r="BB152" s="119"/>
      <c r="BC152" s="119"/>
      <c r="BD152" s="119"/>
      <c r="BE152" s="119"/>
      <c r="BF152" s="119"/>
      <c r="BG152" s="119"/>
      <c r="BH152" s="119"/>
      <c r="BI152" s="119"/>
      <c r="BJ152" s="119"/>
      <c r="BK152" s="119"/>
      <c r="BL152" s="119"/>
      <c r="BM152" s="119"/>
    </row>
    <row r="153" spans="1:65" ht="15">
      <c r="A153" s="119"/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Q153" s="119"/>
      <c r="AR153" s="119"/>
      <c r="AS153" s="119"/>
      <c r="AT153" s="119"/>
      <c r="AU153" s="119"/>
      <c r="AV153" s="119"/>
      <c r="AW153" s="119"/>
      <c r="AX153" s="119"/>
      <c r="AY153" s="119"/>
      <c r="AZ153" s="119"/>
      <c r="BA153" s="119"/>
      <c r="BB153" s="119"/>
      <c r="BC153" s="119"/>
      <c r="BD153" s="119"/>
      <c r="BE153" s="119"/>
      <c r="BF153" s="119"/>
      <c r="BG153" s="119"/>
      <c r="BH153" s="119"/>
      <c r="BI153" s="119"/>
      <c r="BJ153" s="119"/>
      <c r="BK153" s="119"/>
      <c r="BL153" s="119"/>
      <c r="BM153" s="119"/>
    </row>
    <row r="154" spans="1:65" ht="15">
      <c r="A154" s="119"/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Q154" s="119"/>
      <c r="AR154" s="119"/>
      <c r="AS154" s="119"/>
      <c r="AT154" s="119"/>
      <c r="AU154" s="119"/>
      <c r="AV154" s="119"/>
      <c r="AW154" s="119"/>
      <c r="AX154" s="119"/>
      <c r="AY154" s="119"/>
      <c r="AZ154" s="119"/>
      <c r="BA154" s="119"/>
      <c r="BB154" s="119"/>
      <c r="BC154" s="119"/>
      <c r="BD154" s="119"/>
      <c r="BE154" s="119"/>
      <c r="BF154" s="119"/>
      <c r="BG154" s="119"/>
      <c r="BH154" s="119"/>
      <c r="BI154" s="119"/>
      <c r="BJ154" s="119"/>
      <c r="BK154" s="119"/>
      <c r="BL154" s="119"/>
      <c r="BM154" s="119"/>
    </row>
    <row r="155" spans="1:65" ht="15">
      <c r="A155" s="119"/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Q155" s="119"/>
      <c r="AR155" s="119"/>
      <c r="AS155" s="119"/>
      <c r="AT155" s="119"/>
      <c r="AU155" s="119"/>
      <c r="AV155" s="119"/>
      <c r="AW155" s="119"/>
      <c r="AX155" s="119"/>
      <c r="AY155" s="119"/>
      <c r="AZ155" s="119"/>
      <c r="BA155" s="119"/>
      <c r="BB155" s="119"/>
      <c r="BC155" s="119"/>
      <c r="BD155" s="119"/>
      <c r="BE155" s="119"/>
      <c r="BF155" s="119"/>
      <c r="BG155" s="119"/>
      <c r="BH155" s="119"/>
      <c r="BI155" s="119"/>
      <c r="BJ155" s="119"/>
      <c r="BK155" s="119"/>
      <c r="BL155" s="119"/>
      <c r="BM155" s="119"/>
    </row>
    <row r="156" spans="1:65" ht="15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Q156" s="119"/>
      <c r="AR156" s="119"/>
      <c r="AS156" s="119"/>
      <c r="AT156" s="119"/>
      <c r="AU156" s="119"/>
      <c r="AV156" s="119"/>
      <c r="AW156" s="119"/>
      <c r="AX156" s="119"/>
      <c r="AY156" s="119"/>
      <c r="AZ156" s="119"/>
      <c r="BA156" s="119"/>
      <c r="BB156" s="119"/>
      <c r="BC156" s="119"/>
      <c r="BD156" s="119"/>
      <c r="BE156" s="119"/>
      <c r="BF156" s="119"/>
      <c r="BG156" s="119"/>
      <c r="BH156" s="119"/>
      <c r="BI156" s="119"/>
      <c r="BJ156" s="119"/>
      <c r="BK156" s="119"/>
      <c r="BL156" s="119"/>
      <c r="BM156" s="119"/>
    </row>
    <row r="157" spans="1:65" ht="15">
      <c r="A157" s="119"/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Q157" s="119"/>
      <c r="AR157" s="119"/>
      <c r="AS157" s="119"/>
      <c r="AT157" s="119"/>
      <c r="AU157" s="119"/>
      <c r="AV157" s="119"/>
      <c r="AW157" s="119"/>
      <c r="AX157" s="119"/>
      <c r="AY157" s="119"/>
      <c r="AZ157" s="119"/>
      <c r="BA157" s="119"/>
      <c r="BB157" s="119"/>
      <c r="BC157" s="119"/>
      <c r="BD157" s="119"/>
      <c r="BE157" s="119"/>
      <c r="BF157" s="119"/>
      <c r="BG157" s="119"/>
      <c r="BH157" s="119"/>
      <c r="BI157" s="119"/>
      <c r="BJ157" s="119"/>
      <c r="BK157" s="119"/>
      <c r="BL157" s="119"/>
      <c r="BM157" s="119"/>
    </row>
    <row r="158" spans="1:65" ht="15">
      <c r="A158" s="119"/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Q158" s="119"/>
      <c r="AR158" s="119"/>
      <c r="AS158" s="119"/>
      <c r="AT158" s="119"/>
      <c r="AU158" s="119"/>
      <c r="AV158" s="119"/>
      <c r="AW158" s="119"/>
      <c r="AX158" s="119"/>
      <c r="AY158" s="119"/>
      <c r="AZ158" s="119"/>
      <c r="BA158" s="119"/>
      <c r="BB158" s="119"/>
      <c r="BC158" s="119"/>
      <c r="BD158" s="119"/>
      <c r="BE158" s="119"/>
      <c r="BF158" s="119"/>
      <c r="BG158" s="119"/>
      <c r="BH158" s="119"/>
      <c r="BI158" s="119"/>
      <c r="BJ158" s="119"/>
      <c r="BK158" s="119"/>
      <c r="BL158" s="119"/>
      <c r="BM158" s="119"/>
    </row>
    <row r="159" spans="1:65" ht="15">
      <c r="A159" s="119"/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Q159" s="119"/>
      <c r="AR159" s="119"/>
      <c r="AS159" s="119"/>
      <c r="AT159" s="119"/>
      <c r="AU159" s="119"/>
      <c r="AV159" s="119"/>
      <c r="AW159" s="119"/>
      <c r="AX159" s="119"/>
      <c r="AY159" s="119"/>
      <c r="AZ159" s="119"/>
      <c r="BA159" s="119"/>
      <c r="BB159" s="119"/>
      <c r="BC159" s="119"/>
      <c r="BD159" s="119"/>
      <c r="BE159" s="119"/>
      <c r="BF159" s="119"/>
      <c r="BG159" s="119"/>
      <c r="BH159" s="119"/>
      <c r="BI159" s="119"/>
      <c r="BJ159" s="119"/>
      <c r="BK159" s="119"/>
      <c r="BL159" s="119"/>
      <c r="BM159" s="119"/>
    </row>
    <row r="160" spans="1:65" ht="15">
      <c r="A160" s="119"/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Q160" s="119"/>
      <c r="AR160" s="119"/>
      <c r="AS160" s="119"/>
      <c r="AT160" s="119"/>
      <c r="AU160" s="119"/>
      <c r="AV160" s="119"/>
      <c r="AW160" s="119"/>
      <c r="AX160" s="119"/>
      <c r="AY160" s="119"/>
      <c r="AZ160" s="119"/>
      <c r="BA160" s="119"/>
      <c r="BB160" s="119"/>
      <c r="BC160" s="119"/>
      <c r="BD160" s="119"/>
      <c r="BE160" s="119"/>
      <c r="BF160" s="119"/>
      <c r="BG160" s="119"/>
      <c r="BH160" s="119"/>
      <c r="BI160" s="119"/>
      <c r="BJ160" s="119"/>
      <c r="BK160" s="119"/>
      <c r="BL160" s="119"/>
      <c r="BM160" s="119"/>
    </row>
    <row r="161" spans="1:65" ht="15">
      <c r="A161" s="119"/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Q161" s="119"/>
      <c r="AR161" s="119"/>
      <c r="AS161" s="119"/>
      <c r="AT161" s="119"/>
      <c r="AU161" s="119"/>
      <c r="AV161" s="119"/>
      <c r="AW161" s="119"/>
      <c r="AX161" s="119"/>
      <c r="AY161" s="119"/>
      <c r="AZ161" s="119"/>
      <c r="BA161" s="119"/>
      <c r="BB161" s="119"/>
      <c r="BC161" s="119"/>
      <c r="BD161" s="119"/>
      <c r="BE161" s="119"/>
      <c r="BF161" s="119"/>
      <c r="BG161" s="119"/>
      <c r="BH161" s="119"/>
      <c r="BI161" s="119"/>
      <c r="BJ161" s="119"/>
      <c r="BK161" s="119"/>
      <c r="BL161" s="119"/>
      <c r="BM161" s="119"/>
    </row>
    <row r="162" spans="1:65" ht="15">
      <c r="A162" s="119"/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Q162" s="119"/>
      <c r="AR162" s="119"/>
      <c r="AS162" s="119"/>
      <c r="AT162" s="119"/>
      <c r="AU162" s="119"/>
      <c r="AV162" s="119"/>
      <c r="AW162" s="119"/>
      <c r="AX162" s="119"/>
      <c r="AY162" s="119"/>
      <c r="AZ162" s="119"/>
      <c r="BA162" s="119"/>
      <c r="BB162" s="119"/>
      <c r="BC162" s="119"/>
      <c r="BD162" s="119"/>
      <c r="BE162" s="119"/>
      <c r="BF162" s="119"/>
      <c r="BG162" s="119"/>
      <c r="BH162" s="119"/>
      <c r="BI162" s="119"/>
      <c r="BJ162" s="119"/>
      <c r="BK162" s="119"/>
      <c r="BL162" s="119"/>
      <c r="BM162" s="119"/>
    </row>
    <row r="163" spans="1:65" ht="15">
      <c r="A163" s="119"/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Q163" s="119"/>
      <c r="AR163" s="119"/>
      <c r="AS163" s="119"/>
      <c r="AT163" s="119"/>
      <c r="AU163" s="119"/>
      <c r="AV163" s="119"/>
      <c r="AW163" s="119"/>
      <c r="AX163" s="119"/>
      <c r="AY163" s="119"/>
      <c r="AZ163" s="119"/>
      <c r="BA163" s="119"/>
      <c r="BB163" s="119"/>
      <c r="BC163" s="119"/>
      <c r="BD163" s="119"/>
      <c r="BE163" s="119"/>
      <c r="BF163" s="119"/>
      <c r="BG163" s="119"/>
      <c r="BH163" s="119"/>
      <c r="BI163" s="119"/>
      <c r="BJ163" s="119"/>
      <c r="BK163" s="119"/>
      <c r="BL163" s="119"/>
      <c r="BM163" s="119"/>
    </row>
    <row r="164" spans="1:65" ht="15">
      <c r="A164" s="119"/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Q164" s="119"/>
      <c r="AR164" s="119"/>
      <c r="AS164" s="119"/>
      <c r="AT164" s="119"/>
      <c r="AU164" s="119"/>
      <c r="AV164" s="119"/>
      <c r="AW164" s="119"/>
      <c r="AX164" s="119"/>
      <c r="AY164" s="119"/>
      <c r="AZ164" s="119"/>
      <c r="BA164" s="119"/>
      <c r="BB164" s="119"/>
      <c r="BC164" s="119"/>
      <c r="BD164" s="119"/>
      <c r="BE164" s="119"/>
      <c r="BF164" s="119"/>
      <c r="BG164" s="119"/>
      <c r="BH164" s="119"/>
      <c r="BI164" s="119"/>
      <c r="BJ164" s="119"/>
      <c r="BK164" s="119"/>
      <c r="BL164" s="119"/>
      <c r="BM164" s="119"/>
    </row>
    <row r="165" spans="1:65" ht="15">
      <c r="A165" s="119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Q165" s="119"/>
      <c r="AR165" s="119"/>
      <c r="AS165" s="119"/>
      <c r="AT165" s="119"/>
      <c r="AU165" s="119"/>
      <c r="AV165" s="119"/>
      <c r="AW165" s="119"/>
      <c r="AX165" s="119"/>
      <c r="AY165" s="119"/>
      <c r="AZ165" s="119"/>
      <c r="BA165" s="119"/>
      <c r="BB165" s="119"/>
      <c r="BC165" s="119"/>
      <c r="BD165" s="119"/>
      <c r="BE165" s="119"/>
      <c r="BF165" s="119"/>
      <c r="BG165" s="119"/>
      <c r="BH165" s="119"/>
      <c r="BI165" s="119"/>
      <c r="BJ165" s="119"/>
      <c r="BK165" s="119"/>
      <c r="BL165" s="119"/>
      <c r="BM165" s="119"/>
    </row>
    <row r="166" spans="1:65" ht="15">
      <c r="A166" s="119"/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Q166" s="119"/>
      <c r="AR166" s="119"/>
      <c r="AS166" s="119"/>
      <c r="AT166" s="119"/>
      <c r="AU166" s="119"/>
      <c r="AV166" s="119"/>
      <c r="AW166" s="119"/>
      <c r="AX166" s="119"/>
      <c r="AY166" s="119"/>
      <c r="AZ166" s="119"/>
      <c r="BA166" s="119"/>
      <c r="BB166" s="119"/>
      <c r="BC166" s="119"/>
      <c r="BD166" s="119"/>
      <c r="BE166" s="119"/>
      <c r="BF166" s="119"/>
      <c r="BG166" s="119"/>
      <c r="BH166" s="119"/>
      <c r="BI166" s="119"/>
      <c r="BJ166" s="119"/>
      <c r="BK166" s="119"/>
      <c r="BL166" s="119"/>
      <c r="BM166" s="119"/>
    </row>
    <row r="167" spans="1:65" ht="15">
      <c r="A167" s="119"/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Q167" s="119"/>
      <c r="AR167" s="119"/>
      <c r="AS167" s="119"/>
      <c r="AT167" s="119"/>
      <c r="AU167" s="119"/>
      <c r="AV167" s="119"/>
      <c r="AW167" s="119"/>
      <c r="AX167" s="119"/>
      <c r="AY167" s="119"/>
      <c r="AZ167" s="119"/>
      <c r="BA167" s="119"/>
      <c r="BB167" s="119"/>
      <c r="BC167" s="119"/>
      <c r="BD167" s="119"/>
      <c r="BE167" s="119"/>
      <c r="BF167" s="119"/>
      <c r="BG167" s="119"/>
      <c r="BH167" s="119"/>
      <c r="BI167" s="119"/>
      <c r="BJ167" s="119"/>
      <c r="BK167" s="119"/>
      <c r="BL167" s="119"/>
      <c r="BM167" s="119"/>
    </row>
    <row r="168" spans="1:65" ht="15">
      <c r="A168" s="119"/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Q168" s="119"/>
      <c r="AR168" s="119"/>
      <c r="AS168" s="119"/>
      <c r="AT168" s="119"/>
      <c r="AU168" s="119"/>
      <c r="AV168" s="119"/>
      <c r="AW168" s="119"/>
      <c r="AX168" s="119"/>
      <c r="AY168" s="119"/>
      <c r="AZ168" s="119"/>
      <c r="BA168" s="119"/>
      <c r="BB168" s="119"/>
      <c r="BC168" s="119"/>
      <c r="BD168" s="119"/>
      <c r="BE168" s="119"/>
      <c r="BF168" s="119"/>
      <c r="BG168" s="119"/>
      <c r="BH168" s="119"/>
      <c r="BI168" s="119"/>
      <c r="BJ168" s="119"/>
      <c r="BK168" s="119"/>
      <c r="BL168" s="119"/>
      <c r="BM168" s="119"/>
    </row>
    <row r="169" spans="1:65" ht="15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Q169" s="119"/>
      <c r="AR169" s="119"/>
      <c r="AS169" s="119"/>
      <c r="AT169" s="119"/>
      <c r="AU169" s="119"/>
      <c r="AV169" s="119"/>
      <c r="AW169" s="119"/>
      <c r="AX169" s="119"/>
      <c r="AY169" s="119"/>
      <c r="AZ169" s="119"/>
      <c r="BA169" s="119"/>
      <c r="BB169" s="119"/>
      <c r="BC169" s="119"/>
      <c r="BD169" s="119"/>
      <c r="BE169" s="119"/>
      <c r="BF169" s="119"/>
      <c r="BG169" s="119"/>
      <c r="BH169" s="119"/>
      <c r="BI169" s="119"/>
      <c r="BJ169" s="119"/>
      <c r="BK169" s="119"/>
      <c r="BL169" s="119"/>
      <c r="BM169" s="119"/>
    </row>
    <row r="170" spans="1:65" ht="15">
      <c r="A170" s="119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Q170" s="119"/>
      <c r="AR170" s="119"/>
      <c r="AS170" s="119"/>
      <c r="AT170" s="119"/>
      <c r="AU170" s="119"/>
      <c r="AV170" s="119"/>
      <c r="AW170" s="119"/>
      <c r="AX170" s="119"/>
      <c r="AY170" s="119"/>
      <c r="AZ170" s="119"/>
      <c r="BA170" s="119"/>
      <c r="BB170" s="119"/>
      <c r="BC170" s="119"/>
      <c r="BD170" s="119"/>
      <c r="BE170" s="119"/>
      <c r="BF170" s="119"/>
      <c r="BG170" s="119"/>
      <c r="BH170" s="119"/>
      <c r="BI170" s="119"/>
      <c r="BJ170" s="119"/>
      <c r="BK170" s="119"/>
      <c r="BL170" s="119"/>
      <c r="BM170" s="119"/>
    </row>
    <row r="171" spans="1:65" ht="15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Q171" s="119"/>
      <c r="AR171" s="119"/>
      <c r="AS171" s="119"/>
      <c r="AT171" s="119"/>
      <c r="AU171" s="119"/>
      <c r="AV171" s="119"/>
      <c r="AW171" s="119"/>
      <c r="AX171" s="119"/>
      <c r="AY171" s="119"/>
      <c r="AZ171" s="119"/>
      <c r="BA171" s="119"/>
      <c r="BB171" s="119"/>
      <c r="BC171" s="119"/>
      <c r="BD171" s="119"/>
      <c r="BE171" s="119"/>
      <c r="BF171" s="119"/>
      <c r="BG171" s="119"/>
      <c r="BH171" s="119"/>
      <c r="BI171" s="119"/>
      <c r="BJ171" s="119"/>
      <c r="BK171" s="119"/>
      <c r="BL171" s="119"/>
      <c r="BM171" s="119"/>
    </row>
    <row r="172" spans="1:65" ht="15">
      <c r="A172" s="119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Q172" s="119"/>
      <c r="AR172" s="119"/>
      <c r="AS172" s="119"/>
      <c r="AT172" s="119"/>
      <c r="AU172" s="119"/>
      <c r="AV172" s="119"/>
      <c r="AW172" s="119"/>
      <c r="AX172" s="119"/>
      <c r="AY172" s="119"/>
      <c r="AZ172" s="119"/>
      <c r="BA172" s="119"/>
      <c r="BB172" s="119"/>
      <c r="BC172" s="119"/>
      <c r="BD172" s="119"/>
      <c r="BE172" s="119"/>
      <c r="BF172" s="119"/>
      <c r="BG172" s="119"/>
      <c r="BH172" s="119"/>
      <c r="BI172" s="119"/>
      <c r="BJ172" s="119"/>
      <c r="BK172" s="119"/>
      <c r="BL172" s="119"/>
      <c r="BM172" s="119"/>
    </row>
    <row r="173" spans="1:65" ht="15">
      <c r="A173" s="119"/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Q173" s="119"/>
      <c r="AR173" s="119"/>
      <c r="AS173" s="119"/>
      <c r="AT173" s="119"/>
      <c r="AU173" s="119"/>
      <c r="AV173" s="119"/>
      <c r="AW173" s="119"/>
      <c r="AX173" s="119"/>
      <c r="AY173" s="119"/>
      <c r="AZ173" s="119"/>
      <c r="BA173" s="119"/>
      <c r="BB173" s="119"/>
      <c r="BC173" s="119"/>
      <c r="BD173" s="119"/>
      <c r="BE173" s="119"/>
      <c r="BF173" s="119"/>
      <c r="BG173" s="119"/>
      <c r="BH173" s="119"/>
      <c r="BI173" s="119"/>
      <c r="BJ173" s="119"/>
      <c r="BK173" s="119"/>
      <c r="BL173" s="119"/>
      <c r="BM173" s="119"/>
    </row>
    <row r="174" spans="1:65" ht="15">
      <c r="A174" s="119"/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Q174" s="119"/>
      <c r="AR174" s="119"/>
      <c r="AS174" s="119"/>
      <c r="AT174" s="119"/>
      <c r="AU174" s="119"/>
      <c r="AV174" s="119"/>
      <c r="AW174" s="119"/>
      <c r="AX174" s="119"/>
      <c r="AY174" s="119"/>
      <c r="AZ174" s="119"/>
      <c r="BA174" s="119"/>
      <c r="BB174" s="119"/>
      <c r="BC174" s="119"/>
      <c r="BD174" s="119"/>
      <c r="BE174" s="119"/>
      <c r="BF174" s="119"/>
      <c r="BG174" s="119"/>
      <c r="BH174" s="119"/>
      <c r="BI174" s="119"/>
      <c r="BJ174" s="119"/>
      <c r="BK174" s="119"/>
      <c r="BL174" s="119"/>
      <c r="BM174" s="119"/>
    </row>
    <row r="175" spans="1:65" ht="15">
      <c r="A175" s="119"/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Q175" s="119"/>
      <c r="AR175" s="119"/>
      <c r="AS175" s="119"/>
      <c r="AT175" s="119"/>
      <c r="AU175" s="119"/>
      <c r="AV175" s="119"/>
      <c r="AW175" s="119"/>
      <c r="AX175" s="119"/>
      <c r="AY175" s="119"/>
      <c r="AZ175" s="119"/>
      <c r="BA175" s="119"/>
      <c r="BB175" s="119"/>
      <c r="BC175" s="119"/>
      <c r="BD175" s="119"/>
      <c r="BE175" s="119"/>
      <c r="BF175" s="119"/>
      <c r="BG175" s="119"/>
      <c r="BH175" s="119"/>
      <c r="BI175" s="119"/>
      <c r="BJ175" s="119"/>
      <c r="BK175" s="119"/>
      <c r="BL175" s="119"/>
      <c r="BM175" s="119"/>
    </row>
    <row r="176" spans="1:65" ht="15">
      <c r="A176" s="119"/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Q176" s="119"/>
      <c r="AR176" s="119"/>
      <c r="AS176" s="119"/>
      <c r="AT176" s="119"/>
      <c r="AU176" s="119"/>
      <c r="AV176" s="119"/>
      <c r="AW176" s="119"/>
      <c r="AX176" s="119"/>
      <c r="AY176" s="119"/>
      <c r="AZ176" s="119"/>
      <c r="BA176" s="119"/>
      <c r="BB176" s="119"/>
      <c r="BC176" s="119"/>
      <c r="BD176" s="119"/>
      <c r="BE176" s="119"/>
      <c r="BF176" s="119"/>
      <c r="BG176" s="119"/>
      <c r="BH176" s="119"/>
      <c r="BI176" s="119"/>
      <c r="BJ176" s="119"/>
      <c r="BK176" s="119"/>
      <c r="BL176" s="119"/>
      <c r="BM176" s="119"/>
    </row>
    <row r="177" spans="1:65" ht="15">
      <c r="A177" s="119"/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Q177" s="119"/>
      <c r="AR177" s="119"/>
      <c r="AS177" s="119"/>
      <c r="AT177" s="119"/>
      <c r="AU177" s="119"/>
      <c r="AV177" s="119"/>
      <c r="AW177" s="119"/>
      <c r="AX177" s="119"/>
      <c r="AY177" s="119"/>
      <c r="AZ177" s="119"/>
      <c r="BA177" s="119"/>
      <c r="BB177" s="119"/>
      <c r="BC177" s="119"/>
      <c r="BD177" s="119"/>
      <c r="BE177" s="119"/>
      <c r="BF177" s="119"/>
      <c r="BG177" s="119"/>
      <c r="BH177" s="119"/>
      <c r="BI177" s="119"/>
      <c r="BJ177" s="119"/>
      <c r="BK177" s="119"/>
      <c r="BL177" s="119"/>
      <c r="BM177" s="119"/>
    </row>
    <row r="178" spans="1:65" ht="15">
      <c r="A178" s="119"/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Q178" s="119"/>
      <c r="AR178" s="119"/>
      <c r="AS178" s="119"/>
      <c r="AT178" s="119"/>
      <c r="AU178" s="119"/>
      <c r="AV178" s="119"/>
      <c r="AW178" s="119"/>
      <c r="AX178" s="119"/>
      <c r="AY178" s="119"/>
      <c r="AZ178" s="119"/>
      <c r="BA178" s="119"/>
      <c r="BB178" s="119"/>
      <c r="BC178" s="119"/>
      <c r="BD178" s="119"/>
      <c r="BE178" s="119"/>
      <c r="BF178" s="119"/>
      <c r="BG178" s="119"/>
      <c r="BH178" s="119"/>
      <c r="BI178" s="119"/>
      <c r="BJ178" s="119"/>
      <c r="BK178" s="119"/>
      <c r="BL178" s="119"/>
      <c r="BM178" s="119"/>
    </row>
    <row r="179" spans="1:65" ht="15">
      <c r="A179" s="119"/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Q179" s="119"/>
      <c r="AR179" s="119"/>
      <c r="AS179" s="119"/>
      <c r="AT179" s="119"/>
      <c r="AU179" s="119"/>
      <c r="AV179" s="119"/>
      <c r="AW179" s="119"/>
      <c r="AX179" s="119"/>
      <c r="AY179" s="119"/>
      <c r="AZ179" s="119"/>
      <c r="BA179" s="119"/>
      <c r="BB179" s="119"/>
      <c r="BC179" s="119"/>
      <c r="BD179" s="119"/>
      <c r="BE179" s="119"/>
      <c r="BF179" s="119"/>
      <c r="BG179" s="119"/>
      <c r="BH179" s="119"/>
      <c r="BI179" s="119"/>
      <c r="BJ179" s="119"/>
      <c r="BK179" s="119"/>
      <c r="BL179" s="119"/>
      <c r="BM179" s="119"/>
    </row>
    <row r="180" spans="1:65" ht="15">
      <c r="A180" s="119"/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Q180" s="119"/>
      <c r="AR180" s="119"/>
      <c r="AS180" s="119"/>
      <c r="AT180" s="119"/>
      <c r="AU180" s="119"/>
      <c r="AV180" s="119"/>
      <c r="AW180" s="119"/>
      <c r="AX180" s="119"/>
      <c r="AY180" s="119"/>
      <c r="AZ180" s="119"/>
      <c r="BA180" s="119"/>
      <c r="BB180" s="119"/>
      <c r="BC180" s="119"/>
      <c r="BD180" s="119"/>
      <c r="BE180" s="119"/>
      <c r="BF180" s="119"/>
      <c r="BG180" s="119"/>
      <c r="BH180" s="119"/>
      <c r="BI180" s="119"/>
      <c r="BJ180" s="119"/>
      <c r="BK180" s="119"/>
      <c r="BL180" s="119"/>
      <c r="BM180" s="119"/>
    </row>
    <row r="181" spans="1:65" ht="15">
      <c r="A181" s="119"/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Q181" s="119"/>
      <c r="AR181" s="119"/>
      <c r="AS181" s="119"/>
      <c r="AT181" s="119"/>
      <c r="AU181" s="119"/>
      <c r="AV181" s="119"/>
      <c r="AW181" s="119"/>
      <c r="AX181" s="119"/>
      <c r="AY181" s="119"/>
      <c r="AZ181" s="119"/>
      <c r="BA181" s="119"/>
      <c r="BB181" s="119"/>
      <c r="BC181" s="119"/>
      <c r="BD181" s="119"/>
      <c r="BE181" s="119"/>
      <c r="BF181" s="119"/>
      <c r="BG181" s="119"/>
      <c r="BH181" s="119"/>
      <c r="BI181" s="119"/>
      <c r="BJ181" s="119"/>
      <c r="BK181" s="119"/>
      <c r="BL181" s="119"/>
      <c r="BM181" s="119"/>
    </row>
    <row r="182" spans="1:65" ht="15">
      <c r="A182" s="119"/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Q182" s="119"/>
      <c r="AR182" s="119"/>
      <c r="AS182" s="119"/>
      <c r="AT182" s="119"/>
      <c r="AU182" s="119"/>
      <c r="AV182" s="119"/>
      <c r="AW182" s="119"/>
      <c r="AX182" s="119"/>
      <c r="AY182" s="119"/>
      <c r="AZ182" s="119"/>
      <c r="BA182" s="119"/>
      <c r="BB182" s="119"/>
      <c r="BC182" s="119"/>
      <c r="BD182" s="119"/>
      <c r="BE182" s="119"/>
      <c r="BF182" s="119"/>
      <c r="BG182" s="119"/>
      <c r="BH182" s="119"/>
      <c r="BI182" s="119"/>
      <c r="BJ182" s="119"/>
      <c r="BK182" s="119"/>
      <c r="BL182" s="119"/>
      <c r="BM182" s="119"/>
    </row>
    <row r="183" spans="1:65" ht="15">
      <c r="A183" s="119"/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Q183" s="119"/>
      <c r="AR183" s="119"/>
      <c r="AS183" s="119"/>
      <c r="AT183" s="119"/>
      <c r="AU183" s="119"/>
      <c r="AV183" s="119"/>
      <c r="AW183" s="119"/>
      <c r="AX183" s="119"/>
      <c r="AY183" s="119"/>
      <c r="AZ183" s="119"/>
      <c r="BA183" s="119"/>
      <c r="BB183" s="119"/>
      <c r="BC183" s="119"/>
      <c r="BD183" s="119"/>
      <c r="BE183" s="119"/>
      <c r="BF183" s="119"/>
      <c r="BG183" s="119"/>
      <c r="BH183" s="119"/>
      <c r="BI183" s="119"/>
      <c r="BJ183" s="119"/>
      <c r="BK183" s="119"/>
      <c r="BL183" s="119"/>
      <c r="BM183" s="119"/>
    </row>
    <row r="184" spans="1:65" ht="15">
      <c r="A184" s="119"/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Q184" s="119"/>
      <c r="AR184" s="119"/>
      <c r="AS184" s="119"/>
      <c r="AT184" s="119"/>
      <c r="AU184" s="119"/>
      <c r="AV184" s="119"/>
      <c r="AW184" s="119"/>
      <c r="AX184" s="119"/>
      <c r="AY184" s="119"/>
      <c r="AZ184" s="119"/>
      <c r="BA184" s="119"/>
      <c r="BB184" s="119"/>
      <c r="BC184" s="119"/>
      <c r="BD184" s="119"/>
      <c r="BE184" s="119"/>
      <c r="BF184" s="119"/>
      <c r="BG184" s="119"/>
      <c r="BH184" s="119"/>
      <c r="BI184" s="119"/>
      <c r="BJ184" s="119"/>
      <c r="BK184" s="119"/>
      <c r="BL184" s="119"/>
      <c r="BM184" s="119"/>
    </row>
    <row r="185" spans="1:65" ht="15">
      <c r="A185" s="119"/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Q185" s="119"/>
      <c r="AR185" s="119"/>
      <c r="AS185" s="119"/>
      <c r="AT185" s="119"/>
      <c r="AU185" s="119"/>
      <c r="AV185" s="119"/>
      <c r="AW185" s="119"/>
      <c r="AX185" s="119"/>
      <c r="AY185" s="119"/>
      <c r="AZ185" s="119"/>
      <c r="BA185" s="119"/>
      <c r="BB185" s="119"/>
      <c r="BC185" s="119"/>
      <c r="BD185" s="119"/>
      <c r="BE185" s="119"/>
      <c r="BF185" s="119"/>
      <c r="BG185" s="119"/>
      <c r="BH185" s="119"/>
      <c r="BI185" s="119"/>
      <c r="BJ185" s="119"/>
      <c r="BK185" s="119"/>
      <c r="BL185" s="119"/>
      <c r="BM185" s="119"/>
    </row>
    <row r="186" spans="1:65" ht="15">
      <c r="A186" s="119"/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Q186" s="119"/>
      <c r="AR186" s="119"/>
      <c r="AS186" s="119"/>
      <c r="AT186" s="119"/>
      <c r="AU186" s="119"/>
      <c r="AV186" s="119"/>
      <c r="AW186" s="119"/>
      <c r="AX186" s="119"/>
      <c r="AY186" s="119"/>
      <c r="AZ186" s="119"/>
      <c r="BA186" s="119"/>
      <c r="BB186" s="119"/>
      <c r="BC186" s="119"/>
      <c r="BD186" s="119"/>
      <c r="BE186" s="119"/>
      <c r="BF186" s="119"/>
      <c r="BG186" s="119"/>
      <c r="BH186" s="119"/>
      <c r="BI186" s="119"/>
      <c r="BJ186" s="119"/>
      <c r="BK186" s="119"/>
      <c r="BL186" s="119"/>
      <c r="BM186" s="119"/>
    </row>
    <row r="187" spans="1:65" ht="15">
      <c r="A187" s="119"/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Q187" s="119"/>
      <c r="AR187" s="119"/>
      <c r="AS187" s="119"/>
      <c r="AT187" s="119"/>
      <c r="AU187" s="119"/>
      <c r="AV187" s="119"/>
      <c r="AW187" s="119"/>
      <c r="AX187" s="119"/>
      <c r="AY187" s="119"/>
      <c r="AZ187" s="119"/>
      <c r="BA187" s="119"/>
      <c r="BB187" s="119"/>
      <c r="BC187" s="119"/>
      <c r="BD187" s="119"/>
      <c r="BE187" s="119"/>
      <c r="BF187" s="119"/>
      <c r="BG187" s="119"/>
      <c r="BH187" s="119"/>
      <c r="BI187" s="119"/>
      <c r="BJ187" s="119"/>
      <c r="BK187" s="119"/>
      <c r="BL187" s="119"/>
      <c r="BM187" s="119"/>
    </row>
    <row r="188" spans="1:65" ht="15">
      <c r="A188" s="119"/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Q188" s="119"/>
      <c r="AR188" s="119"/>
      <c r="AS188" s="119"/>
      <c r="AT188" s="119"/>
      <c r="AU188" s="119"/>
      <c r="AV188" s="119"/>
      <c r="AW188" s="119"/>
      <c r="AX188" s="119"/>
      <c r="AY188" s="119"/>
      <c r="AZ188" s="119"/>
      <c r="BA188" s="119"/>
      <c r="BB188" s="119"/>
      <c r="BC188" s="119"/>
      <c r="BD188" s="119"/>
      <c r="BE188" s="119"/>
      <c r="BF188" s="119"/>
      <c r="BG188" s="119"/>
      <c r="BH188" s="119"/>
      <c r="BI188" s="119"/>
      <c r="BJ188" s="119"/>
      <c r="BK188" s="119"/>
      <c r="BL188" s="119"/>
      <c r="BM188" s="119"/>
    </row>
    <row r="189" spans="1:65" ht="15">
      <c r="A189" s="119"/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Q189" s="119"/>
      <c r="AR189" s="119"/>
      <c r="AS189" s="119"/>
      <c r="AT189" s="119"/>
      <c r="AU189" s="119"/>
      <c r="AV189" s="119"/>
      <c r="AW189" s="119"/>
      <c r="AX189" s="119"/>
      <c r="AY189" s="119"/>
      <c r="AZ189" s="119"/>
      <c r="BA189" s="119"/>
      <c r="BB189" s="119"/>
      <c r="BC189" s="119"/>
      <c r="BD189" s="119"/>
      <c r="BE189" s="119"/>
      <c r="BF189" s="119"/>
      <c r="BG189" s="119"/>
      <c r="BH189" s="119"/>
      <c r="BI189" s="119"/>
      <c r="BJ189" s="119"/>
      <c r="BK189" s="119"/>
      <c r="BL189" s="119"/>
      <c r="BM189" s="119"/>
    </row>
    <row r="190" spans="1:65" ht="15">
      <c r="A190" s="119"/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Q190" s="119"/>
      <c r="AR190" s="119"/>
      <c r="AS190" s="119"/>
      <c r="AT190" s="119"/>
      <c r="AU190" s="119"/>
      <c r="AV190" s="119"/>
      <c r="AW190" s="119"/>
      <c r="AX190" s="119"/>
      <c r="AY190" s="119"/>
      <c r="AZ190" s="119"/>
      <c r="BA190" s="119"/>
      <c r="BB190" s="119"/>
      <c r="BC190" s="119"/>
      <c r="BD190" s="119"/>
      <c r="BE190" s="119"/>
      <c r="BF190" s="119"/>
      <c r="BG190" s="119"/>
      <c r="BH190" s="119"/>
      <c r="BI190" s="119"/>
      <c r="BJ190" s="119"/>
      <c r="BK190" s="119"/>
      <c r="BL190" s="119"/>
      <c r="BM190" s="119"/>
    </row>
    <row r="191" spans="1:65" ht="15">
      <c r="A191" s="119"/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Q191" s="119"/>
      <c r="AR191" s="119"/>
      <c r="AS191" s="119"/>
      <c r="AT191" s="119"/>
      <c r="AU191" s="119"/>
      <c r="AV191" s="119"/>
      <c r="AW191" s="119"/>
      <c r="AX191" s="119"/>
      <c r="AY191" s="119"/>
      <c r="AZ191" s="119"/>
      <c r="BA191" s="119"/>
      <c r="BB191" s="119"/>
      <c r="BC191" s="119"/>
      <c r="BD191" s="119"/>
      <c r="BE191" s="119"/>
      <c r="BF191" s="119"/>
      <c r="BG191" s="119"/>
      <c r="BH191" s="119"/>
      <c r="BI191" s="119"/>
      <c r="BJ191" s="119"/>
      <c r="BK191" s="119"/>
      <c r="BL191" s="119"/>
      <c r="BM191" s="119"/>
    </row>
    <row r="192" spans="1:65" ht="15">
      <c r="A192" s="119"/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Q192" s="119"/>
      <c r="AR192" s="119"/>
      <c r="AS192" s="119"/>
      <c r="AT192" s="119"/>
      <c r="AU192" s="119"/>
      <c r="AV192" s="119"/>
      <c r="AW192" s="119"/>
      <c r="AX192" s="119"/>
      <c r="AY192" s="119"/>
      <c r="AZ192" s="119"/>
      <c r="BA192" s="119"/>
      <c r="BB192" s="119"/>
      <c r="BC192" s="119"/>
      <c r="BD192" s="119"/>
      <c r="BE192" s="119"/>
      <c r="BF192" s="119"/>
      <c r="BG192" s="119"/>
      <c r="BH192" s="119"/>
      <c r="BI192" s="119"/>
      <c r="BJ192" s="119"/>
      <c r="BK192" s="119"/>
      <c r="BL192" s="119"/>
      <c r="BM192" s="119"/>
    </row>
    <row r="193" spans="1:65" ht="15">
      <c r="A193" s="119"/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Q193" s="119"/>
      <c r="AR193" s="119"/>
      <c r="AS193" s="119"/>
      <c r="AT193" s="119"/>
      <c r="AU193" s="119"/>
      <c r="AV193" s="119"/>
      <c r="AW193" s="119"/>
      <c r="AX193" s="119"/>
      <c r="AY193" s="119"/>
      <c r="AZ193" s="119"/>
      <c r="BA193" s="119"/>
      <c r="BB193" s="119"/>
      <c r="BC193" s="119"/>
      <c r="BD193" s="119"/>
      <c r="BE193" s="119"/>
      <c r="BF193" s="119"/>
      <c r="BG193" s="119"/>
      <c r="BH193" s="119"/>
      <c r="BI193" s="119"/>
      <c r="BJ193" s="119"/>
      <c r="BK193" s="119"/>
      <c r="BL193" s="119"/>
      <c r="BM193" s="119"/>
    </row>
    <row r="194" spans="1:65" ht="15">
      <c r="A194" s="119"/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Q194" s="119"/>
      <c r="AR194" s="119"/>
      <c r="AS194" s="119"/>
      <c r="AT194" s="119"/>
      <c r="AU194" s="119"/>
      <c r="AV194" s="119"/>
      <c r="AW194" s="119"/>
      <c r="AX194" s="119"/>
      <c r="AY194" s="119"/>
      <c r="AZ194" s="119"/>
      <c r="BA194" s="119"/>
      <c r="BB194" s="119"/>
      <c r="BC194" s="119"/>
      <c r="BD194" s="119"/>
      <c r="BE194" s="119"/>
      <c r="BF194" s="119"/>
      <c r="BG194" s="119"/>
      <c r="BH194" s="119"/>
      <c r="BI194" s="119"/>
      <c r="BJ194" s="119"/>
      <c r="BK194" s="119"/>
      <c r="BL194" s="119"/>
      <c r="BM194" s="119"/>
    </row>
    <row r="195" spans="1:65" ht="15">
      <c r="A195" s="119"/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Q195" s="119"/>
      <c r="AR195" s="119"/>
      <c r="AS195" s="119"/>
      <c r="AT195" s="119"/>
      <c r="AU195" s="119"/>
      <c r="AV195" s="119"/>
      <c r="AW195" s="119"/>
      <c r="AX195" s="119"/>
      <c r="AY195" s="119"/>
      <c r="AZ195" s="119"/>
      <c r="BA195" s="119"/>
      <c r="BB195" s="119"/>
      <c r="BC195" s="119"/>
      <c r="BD195" s="119"/>
      <c r="BE195" s="119"/>
      <c r="BF195" s="119"/>
      <c r="BG195" s="119"/>
      <c r="BH195" s="119"/>
      <c r="BI195" s="119"/>
      <c r="BJ195" s="119"/>
      <c r="BK195" s="119"/>
      <c r="BL195" s="119"/>
      <c r="BM195" s="119"/>
    </row>
    <row r="196" spans="1:16" ht="15">
      <c r="A196" s="119"/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</row>
    <row r="197" spans="1:16" ht="15">
      <c r="A197" s="119"/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</row>
    <row r="198" spans="1:16" ht="15">
      <c r="A198" s="119"/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</row>
    <row r="199" spans="1:16" ht="15">
      <c r="A199" s="119"/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</row>
    <row r="200" spans="1:16" ht="15">
      <c r="A200" s="119"/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</row>
    <row r="201" spans="1:16" ht="15">
      <c r="A201" s="119"/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</row>
    <row r="202" spans="1:16" ht="15">
      <c r="A202" s="119"/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</row>
  </sheetData>
  <sheetProtection password="D06C" sheet="1" selectLockedCells="1" selectUnlockedCells="1"/>
  <mergeCells count="13">
    <mergeCell ref="Q9:U9"/>
    <mergeCell ref="P9:P10"/>
    <mergeCell ref="V9:V10"/>
    <mergeCell ref="K2:M2"/>
    <mergeCell ref="E2:J2"/>
    <mergeCell ref="A2:D2"/>
    <mergeCell ref="A1:M1"/>
    <mergeCell ref="A25:L25"/>
    <mergeCell ref="A48:D48"/>
    <mergeCell ref="E48:J48"/>
    <mergeCell ref="K48:M48"/>
    <mergeCell ref="A49:C49"/>
    <mergeCell ref="A3:C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4:K11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3.421875" style="244" customWidth="1"/>
    <col min="2" max="2" width="15.421875" style="244" customWidth="1"/>
    <col min="3" max="3" width="4.140625" style="244" customWidth="1"/>
    <col min="4" max="4" width="18.140625" style="244" customWidth="1"/>
    <col min="5" max="6" width="22.7109375" style="244" bestFit="1" customWidth="1"/>
    <col min="7" max="7" width="9.140625" style="244" customWidth="1"/>
    <col min="8" max="8" width="17.7109375" style="244" customWidth="1"/>
    <col min="9" max="9" width="14.28125" style="244" customWidth="1"/>
    <col min="10" max="10" width="18.421875" style="244" customWidth="1"/>
    <col min="11" max="11" width="19.57421875" style="244" customWidth="1"/>
    <col min="12" max="16384" width="9.140625" style="244" customWidth="1"/>
  </cols>
  <sheetData>
    <row r="3" ht="15.75" thickBot="1"/>
    <row r="4" spans="1:11" ht="15.75" thickBot="1">
      <c r="A4" s="245"/>
      <c r="B4" s="246" t="s">
        <v>54</v>
      </c>
      <c r="C4" s="245"/>
      <c r="D4" s="247" t="s">
        <v>55</v>
      </c>
      <c r="E4" s="246" t="s">
        <v>0</v>
      </c>
      <c r="F4" s="245" t="s">
        <v>2</v>
      </c>
      <c r="G4" s="248" t="s">
        <v>7</v>
      </c>
      <c r="H4" s="246" t="s">
        <v>12</v>
      </c>
      <c r="I4" s="248" t="s">
        <v>14</v>
      </c>
      <c r="J4" s="247" t="s">
        <v>45</v>
      </c>
      <c r="K4" s="247" t="s">
        <v>29</v>
      </c>
    </row>
    <row r="5" spans="1:11" ht="15">
      <c r="A5" s="249">
        <v>1</v>
      </c>
      <c r="B5" s="250" t="s">
        <v>8</v>
      </c>
      <c r="C5" s="249">
        <v>1</v>
      </c>
      <c r="D5" s="251" t="s">
        <v>10</v>
      </c>
      <c r="E5" s="252" t="s">
        <v>3</v>
      </c>
      <c r="F5" s="253" t="s">
        <v>3</v>
      </c>
      <c r="G5" s="254" t="s">
        <v>8</v>
      </c>
      <c r="H5" s="252" t="s">
        <v>57</v>
      </c>
      <c r="I5" s="254" t="s">
        <v>15</v>
      </c>
      <c r="J5" s="255" t="s">
        <v>46</v>
      </c>
      <c r="K5" s="255" t="s">
        <v>30</v>
      </c>
    </row>
    <row r="6" spans="1:11" ht="15">
      <c r="A6" s="249">
        <v>2</v>
      </c>
      <c r="B6" s="250" t="s">
        <v>8</v>
      </c>
      <c r="C6" s="249">
        <v>2</v>
      </c>
      <c r="D6" s="251" t="s">
        <v>10</v>
      </c>
      <c r="E6" s="252" t="s">
        <v>4</v>
      </c>
      <c r="F6" s="253" t="s">
        <v>4</v>
      </c>
      <c r="G6" s="254" t="s">
        <v>9</v>
      </c>
      <c r="H6" s="252" t="s">
        <v>56</v>
      </c>
      <c r="I6" s="254" t="s">
        <v>16</v>
      </c>
      <c r="J6" s="255" t="s">
        <v>47</v>
      </c>
      <c r="K6" s="255" t="s">
        <v>31</v>
      </c>
    </row>
    <row r="7" spans="1:11" ht="15">
      <c r="A7" s="249">
        <v>3</v>
      </c>
      <c r="B7" s="250" t="s">
        <v>8</v>
      </c>
      <c r="C7" s="249">
        <v>3</v>
      </c>
      <c r="D7" s="251" t="s">
        <v>10</v>
      </c>
      <c r="E7" s="252" t="s">
        <v>5</v>
      </c>
      <c r="F7" s="253" t="s">
        <v>5</v>
      </c>
      <c r="G7" s="254" t="s">
        <v>10</v>
      </c>
      <c r="H7" s="252" t="s">
        <v>13</v>
      </c>
      <c r="I7" s="254" t="s">
        <v>17</v>
      </c>
      <c r="J7" s="255"/>
      <c r="K7" s="255"/>
    </row>
    <row r="8" spans="1:11" ht="15">
      <c r="A8" s="249">
        <v>4</v>
      </c>
      <c r="B8" s="250" t="s">
        <v>9</v>
      </c>
      <c r="C8" s="249">
        <v>4</v>
      </c>
      <c r="D8" s="251" t="s">
        <v>11</v>
      </c>
      <c r="E8" s="252" t="s">
        <v>1</v>
      </c>
      <c r="F8" s="253" t="s">
        <v>1</v>
      </c>
      <c r="G8" s="254" t="s">
        <v>11</v>
      </c>
      <c r="H8" s="252"/>
      <c r="I8" s="254"/>
      <c r="J8" s="255"/>
      <c r="K8" s="255"/>
    </row>
    <row r="9" spans="1:11" ht="15">
      <c r="A9" s="249">
        <v>5</v>
      </c>
      <c r="B9" s="250" t="s">
        <v>8</v>
      </c>
      <c r="C9" s="249">
        <v>5</v>
      </c>
      <c r="D9" s="251" t="s">
        <v>10</v>
      </c>
      <c r="E9" s="252" t="s">
        <v>41</v>
      </c>
      <c r="F9" s="253" t="s">
        <v>41</v>
      </c>
      <c r="G9" s="254"/>
      <c r="H9" s="252"/>
      <c r="I9" s="254"/>
      <c r="J9" s="255"/>
      <c r="K9" s="255"/>
    </row>
    <row r="10" spans="1:11" ht="15.75" thickBot="1">
      <c r="A10" s="256">
        <v>6</v>
      </c>
      <c r="B10" s="257">
        <f>IF(A10="6","","")</f>
      </c>
      <c r="C10" s="256">
        <v>6</v>
      </c>
      <c r="D10" s="258">
        <f>IF(C10="6","","")</f>
      </c>
      <c r="E10" s="259"/>
      <c r="F10" s="260" t="s">
        <v>6</v>
      </c>
      <c r="G10" s="261"/>
      <c r="H10" s="259"/>
      <c r="I10" s="261"/>
      <c r="J10" s="262"/>
      <c r="K10" s="262"/>
    </row>
    <row r="11" spans="3:4" ht="15">
      <c r="C11" s="263"/>
      <c r="D11" s="263"/>
    </row>
    <row r="12" ht="15"/>
    <row r="13" ht="15"/>
    <row r="14" ht="15"/>
  </sheetData>
  <sheetProtection password="D06C" sheet="1" selectLockedCells="1" selectUnlockedCells="1"/>
  <printOptions/>
  <pageMargins left="0.7" right="0.7" top="0.75" bottom="0.75" header="0.3" footer="0.3"/>
  <pageSetup horizontalDpi="600" verticalDpi="600" orientation="portrait" r:id="rId3"/>
  <legacyDrawing r:id="rId2"/>
  <oleObjects>
    <oleObject progId="Document" dvAspect="DVASPECT_ICON" shapeId="196483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G14:P25"/>
  <sheetViews>
    <sheetView zoomScalePageLayoutView="0" workbookViewId="0" topLeftCell="A1">
      <selection activeCell="E35" sqref="E35"/>
    </sheetView>
  </sheetViews>
  <sheetFormatPr defaultColWidth="9.140625" defaultRowHeight="15"/>
  <cols>
    <col min="1" max="16384" width="9.140625" style="266" customWidth="1"/>
  </cols>
  <sheetData>
    <row r="14" spans="7:16" ht="15">
      <c r="G14" s="264"/>
      <c r="H14" s="264"/>
      <c r="I14" s="264"/>
      <c r="J14" s="264"/>
      <c r="K14" s="265"/>
      <c r="L14" s="265"/>
      <c r="M14" s="265"/>
      <c r="N14" s="265"/>
      <c r="O14" s="264"/>
      <c r="P14" s="264"/>
    </row>
    <row r="15" spans="7:16" ht="42">
      <c r="G15" s="267"/>
      <c r="H15" s="268"/>
      <c r="I15" s="268"/>
      <c r="J15" s="269"/>
      <c r="K15" s="270" t="s">
        <v>135</v>
      </c>
      <c r="L15" s="270"/>
      <c r="M15" s="271"/>
      <c r="N15" s="271"/>
      <c r="O15" s="264"/>
      <c r="P15" s="264"/>
    </row>
    <row r="16" spans="7:16" ht="21">
      <c r="G16" s="267"/>
      <c r="H16" s="272"/>
      <c r="I16" s="272"/>
      <c r="J16" s="272"/>
      <c r="K16" s="273" t="s">
        <v>134</v>
      </c>
      <c r="L16" s="274"/>
      <c r="M16" s="274"/>
      <c r="N16" s="274"/>
      <c r="O16" s="264"/>
      <c r="P16" s="264"/>
    </row>
    <row r="17" spans="7:16" ht="21">
      <c r="G17" s="267"/>
      <c r="H17" s="272"/>
      <c r="I17" s="272"/>
      <c r="J17" s="272"/>
      <c r="K17" s="274" t="s">
        <v>122</v>
      </c>
      <c r="L17" s="274"/>
      <c r="M17" s="274"/>
      <c r="N17" s="274"/>
      <c r="O17" s="264"/>
      <c r="P17" s="264"/>
    </row>
    <row r="18" spans="7:16" ht="21">
      <c r="G18" s="267"/>
      <c r="H18" s="272"/>
      <c r="I18" s="274"/>
      <c r="J18" s="274"/>
      <c r="K18" s="274"/>
      <c r="L18" s="274"/>
      <c r="M18" s="274"/>
      <c r="N18" s="272"/>
      <c r="O18" s="264"/>
      <c r="P18" s="264"/>
    </row>
    <row r="19" spans="7:16" ht="21">
      <c r="G19" s="275"/>
      <c r="H19" s="272"/>
      <c r="I19" s="272"/>
      <c r="J19" s="272"/>
      <c r="K19" s="274" t="s">
        <v>123</v>
      </c>
      <c r="L19" s="274"/>
      <c r="M19" s="274"/>
      <c r="N19" s="274"/>
      <c r="O19" s="264"/>
      <c r="P19" s="264"/>
    </row>
    <row r="20" spans="7:16" ht="21">
      <c r="G20" s="264"/>
      <c r="H20" s="272"/>
      <c r="I20" s="272"/>
      <c r="J20" s="272"/>
      <c r="K20" s="274" t="s">
        <v>119</v>
      </c>
      <c r="L20" s="274"/>
      <c r="M20" s="272"/>
      <c r="N20" s="274"/>
      <c r="O20" s="264"/>
      <c r="P20" s="264"/>
    </row>
    <row r="21" spans="7:16" ht="21">
      <c r="G21" s="264"/>
      <c r="H21" s="272"/>
      <c r="I21" s="272"/>
      <c r="J21" s="274"/>
      <c r="K21" s="274" t="s">
        <v>120</v>
      </c>
      <c r="L21" s="274"/>
      <c r="M21" s="272"/>
      <c r="N21" s="274"/>
      <c r="O21" s="264"/>
      <c r="P21" s="264"/>
    </row>
    <row r="22" spans="7:16" ht="21">
      <c r="G22" s="264"/>
      <c r="H22" s="272"/>
      <c r="I22" s="272"/>
      <c r="J22" s="274"/>
      <c r="K22" s="274" t="s">
        <v>121</v>
      </c>
      <c r="L22" s="274"/>
      <c r="M22" s="272"/>
      <c r="N22" s="274"/>
      <c r="O22" s="264"/>
      <c r="P22" s="264"/>
    </row>
    <row r="23" spans="7:16" ht="21">
      <c r="G23" s="264"/>
      <c r="H23" s="272"/>
      <c r="I23" s="272"/>
      <c r="J23" s="272"/>
      <c r="K23" s="274"/>
      <c r="L23" s="274"/>
      <c r="M23" s="274"/>
      <c r="N23" s="274"/>
      <c r="O23" s="264"/>
      <c r="P23" s="264"/>
    </row>
    <row r="24" spans="7:16" ht="15">
      <c r="G24" s="264"/>
      <c r="H24" s="264"/>
      <c r="I24" s="264"/>
      <c r="J24" s="264"/>
      <c r="K24" s="264"/>
      <c r="L24" s="264"/>
      <c r="M24" s="264"/>
      <c r="N24" s="264"/>
      <c r="O24" s="264"/>
      <c r="P24" s="264"/>
    </row>
    <row r="25" spans="7:16" ht="15">
      <c r="G25" s="264"/>
      <c r="H25" s="264"/>
      <c r="I25" s="264"/>
      <c r="J25" s="264"/>
      <c r="K25" s="264"/>
      <c r="L25" s="264"/>
      <c r="M25" s="264"/>
      <c r="N25" s="264"/>
      <c r="O25" s="264"/>
      <c r="P25" s="264"/>
    </row>
  </sheetData>
  <sheetProtection password="D06C" sheet="1" selectLockedCells="1" selectUnlockedCells="1"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Herrera</dc:creator>
  <cp:keywords/>
  <dc:description/>
  <cp:lastModifiedBy>DEEP User</cp:lastModifiedBy>
  <cp:lastPrinted>2011-07-09T01:52:58Z</cp:lastPrinted>
  <dcterms:created xsi:type="dcterms:W3CDTF">2011-04-27T15:24:06Z</dcterms:created>
  <dcterms:modified xsi:type="dcterms:W3CDTF">2014-01-24T16:09:40Z</dcterms:modified>
  <cp:category/>
  <cp:version/>
  <cp:contentType/>
  <cp:contentStatus/>
</cp:coreProperties>
</file>