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nons\AppData\Local\Microsoft\Windows\INetCache\Content.Outlook\M0UIAM55\"/>
    </mc:Choice>
  </mc:AlternateContent>
  <xr:revisionPtr revIDLastSave="0" documentId="13_ncr:1_{557A0C3E-C603-4B58-BD4A-3A84F4BBB7EE}" xr6:coauthVersionLast="47" xr6:coauthVersionMax="47" xr10:uidLastSave="{00000000-0000-0000-0000-000000000000}"/>
  <bookViews>
    <workbookView xWindow="-108" yWindow="-108" windowWidth="23256" windowHeight="12576" activeTab="1" xr2:uid="{173CD250-2332-45DC-B105-E8A947391617}"/>
  </bookViews>
  <sheets>
    <sheet name="Calculation" sheetId="1" r:id="rId1"/>
    <sheet name="Paste" sheetId="2" r:id="rId2"/>
  </sheets>
  <definedNames>
    <definedName name="_xlnm._FilterDatabase" localSheetId="1" hidden="1">Paste!$A$1:$Z$830393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" i="1" l="1"/>
  <c r="B11" i="1"/>
  <c r="B10" i="1"/>
  <c r="B9" i="1"/>
  <c r="B8" i="1"/>
  <c r="B7" i="1"/>
  <c r="B6" i="1"/>
  <c r="B5" i="1"/>
  <c r="B4" i="1"/>
  <c r="B3" i="1"/>
  <c r="B24" i="1" l="1"/>
  <c r="B12" i="1"/>
  <c r="B13" i="1"/>
  <c r="B14" i="1"/>
  <c r="B15" i="1"/>
  <c r="B16" i="1"/>
  <c r="B17" i="1"/>
  <c r="B18" i="1"/>
  <c r="B19" i="1"/>
  <c r="B20" i="1"/>
  <c r="B21" i="1"/>
  <c r="B22" i="1"/>
  <c r="B25" i="1"/>
</calcChain>
</file>

<file path=xl/sharedStrings.xml><?xml version="1.0" encoding="utf-8"?>
<sst xmlns="http://schemas.openxmlformats.org/spreadsheetml/2006/main" count="26" uniqueCount="26">
  <si>
    <t>Category</t>
  </si>
  <si>
    <t>Amount</t>
  </si>
  <si>
    <t>CLA</t>
  </si>
  <si>
    <t>CLA1Tm</t>
  </si>
  <si>
    <t>CRS</t>
  </si>
  <si>
    <t>CRS1Tm</t>
  </si>
  <si>
    <t>IHS</t>
  </si>
  <si>
    <t>IHS1Tm</t>
  </si>
  <si>
    <t>CTV</t>
  </si>
  <si>
    <t>CTV1Tm</t>
  </si>
  <si>
    <t>DAY</t>
  </si>
  <si>
    <t>DAY1Tm</t>
  </si>
  <si>
    <t>FI (Excluding ARPA)</t>
  </si>
  <si>
    <t>FI ARPA</t>
  </si>
  <si>
    <t>Start Up revenue report on Annual Report Page 30. (backed out of program line(s) above)</t>
  </si>
  <si>
    <t>R&amp;B</t>
  </si>
  <si>
    <t>Cost Settlement report on Annual Report.(backed out of program line(s) above)</t>
  </si>
  <si>
    <t>Cash Advance (Report on Financial Statement)(backed out of program line(s) above)</t>
  </si>
  <si>
    <t>Advance Bridge Funding (Report on Financial Statement)(backed out of program line(s) above)</t>
  </si>
  <si>
    <t>ARPA HCBS Provider Stability (backed out of program line(s) above)</t>
  </si>
  <si>
    <t>ARPA HCBS Workforce (backed out of program line(s) above)</t>
  </si>
  <si>
    <t>ARPA HCBS IT (backed out of program line(s) above)</t>
  </si>
  <si>
    <t>ARPA HCBS Other (backed out of program line(s) above)</t>
  </si>
  <si>
    <t>ARPA STATE (backed out of program line(s) above)</t>
  </si>
  <si>
    <t>Recoupment, DDS, DSS, OAG, CRF (report with Cost Settlement). (backed out of program line(s) above)</t>
  </si>
  <si>
    <t>Benefit Pool (included in program line(s)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</si>
</sst>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4" fontId="0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0" fillId="0" borderId="0" xfId="0" quotePrefix="1" applyNumberFormat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4366-8EEB-431B-A6C3-64B5C15A73A1}">
  <dimension ref="A1:F29"/>
  <sheetViews>
    <sheetView workbookViewId="0">
      <selection activeCell="C6" sqref="C6"/>
    </sheetView>
  </sheetViews>
  <sheetFormatPr defaultRowHeight="14.4" x14ac:dyDescent="0.3"/>
  <cols>
    <col min="1" max="1" width="86.6640625" bestFit="1" customWidth="1"/>
    <col min="2" max="2" width="18" bestFit="1" customWidth="1"/>
    <col min="3" max="3" width="36.33203125" customWidth="1"/>
    <col min="4" max="4" width="53.44140625" bestFit="1" customWidth="1"/>
    <col min="5" max="5" width="18" bestFit="1" customWidth="1"/>
    <col min="6" max="6" width="36.6640625" bestFit="1" customWidth="1"/>
  </cols>
  <sheetData>
    <row r="1" spans="1:6" x14ac:dyDescent="0.3">
      <c r="A1" s="1" t="s">
        <v>0</v>
      </c>
      <c r="B1" s="1" t="s">
        <v>1</v>
      </c>
      <c r="C1" s="5"/>
      <c r="D1" s="5"/>
      <c r="E1" s="2"/>
      <c r="F1" s="2"/>
    </row>
    <row r="2" spans="1:6" x14ac:dyDescent="0.3">
      <c r="A2" t="s">
        <v>2</v>
      </c>
      <c r="B2" s="2">
        <f>SUMIFS(Paste!J:J,Paste!X:X,Calculation!A2)-(SUMIFS(Paste!J:J,Paste!K:K,"StUp ARPA Respite Care",Paste!X:X,Calculation!A2)+SUMIFS(Paste!J:J,Paste!K:K,"StUp Remote Supports I.H.S.",Paste!X:X,Calculation!A2)+SUMIFS(Paste!J:J,Paste!K:K,"StUpCLA-Crs",Paste!X:X,Calculation!A2))-(SUMIFS(Paste!J:J,Paste!K:K,"CostSettle",Paste!X:X,Calculation!A2))-(SUMIFS(Paste!J:J,Paste!K:K,"CashAdvCLA",Paste!X:X,Calculation!A2))-(SUMIFS(Paste!J:J,Paste!K:K,"*bridge*",Paste!X:X,Calculation!A2))-(SUMIFS(Paste!J:J,Paste!K:K,"Cost Settlement*",Paste!X:X,Calculation!A2))-(SUMIFS(Paste!J:J,Paste!K:K,"ARPA Workforce Stability Incentive",Paste!X:X,Calculation!A2))-(SUMIFS(Paste!J:J,Paste!K:K,"ARPA Temporary Provider Stabilization",Paste!X:X,Calculation!A2))-(SUMIFS(Paste!J:J,Paste!K:K,"ARPA Stability and Infrastructure Improvements thr",Paste!X:X,Calculation!A2))-(SUMIFS(Paste!J:J,Paste!H:H,"Z*",Paste!X:X,Calculation!A2))-(SUMIFS(Paste!J:J,Paste!H:H,"RBS*",Paste!X:X,Calculation!A2))-SUMIFS(Paste!J:J,Paste!X:X,Calculation!A2,Paste!V:V,"*CRF*")</f>
        <v>0</v>
      </c>
      <c r="C2" s="4"/>
      <c r="D2" s="6"/>
    </row>
    <row r="3" spans="1:6" x14ac:dyDescent="0.3">
      <c r="A3" t="s">
        <v>3</v>
      </c>
      <c r="B3" s="2">
        <f>SUMIFS(Paste!J:J,Paste!X:X,Calculation!A3)-(SUMIFS(Paste!J:J,Paste!K:K,"StUp ARPA Respite Care",Paste!X:X,Calculation!A3)+SUMIFS(Paste!J:J,Paste!K:K,"StUp Remote Supports I.H.S.",Paste!X:X,Calculation!A3)+SUMIFS(Paste!J:J,Paste!K:K,"StUpCLA-Crs",Paste!X:X,Calculation!A3))-(SUMIFS(Paste!J:J,Paste!K:K,"CostSettle",Paste!X:X,Calculation!A3))-(SUMIFS(Paste!J:J,Paste!K:K,"CashAdvCLA",Paste!X:X,Calculation!A3))-(SUMIFS(Paste!J:J,Paste!K:K,"*bridge*",Paste!X:X,Calculation!A3))-(SUMIFS(Paste!J:J,Paste!K:K,"Cost Settlement*",Paste!X:X,Calculation!A3))-(SUMIFS(Paste!J:J,Paste!K:K,"ARPA Workforce Stability Incentive",Paste!X:X,Calculation!A3))-(SUMIFS(Paste!J:J,Paste!K:K,"ARPA Temporary Provider Stabilization",Paste!X:X,Calculation!A3))-(SUMIFS(Paste!J:J,Paste!K:K,"ARPA Stability and Infrastructure Improvements thr",Paste!X:X,Calculation!A3))-(SUMIFS(Paste!J:J,Paste!H:H,"Z*",Paste!X:X,Calculation!A3))-(SUMIFS(Paste!J:J,Paste!H:H,"RBS*",Paste!X:X,Calculation!A3))-SUMIFS(Paste!J:J,Paste!X:X,Calculation!A3,Paste!V:V,"*CRF*")</f>
        <v>0</v>
      </c>
      <c r="C3" s="4"/>
      <c r="D3" s="5"/>
    </row>
    <row r="4" spans="1:6" x14ac:dyDescent="0.3">
      <c r="A4" t="s">
        <v>4</v>
      </c>
      <c r="B4" s="2">
        <f>SUMIFS(Paste!J:J,Paste!X:X,Calculation!A4)-(SUMIFS(Paste!J:J,Paste!K:K,"StUp ARPA Respite Care",Paste!X:X,Calculation!A4)+SUMIFS(Paste!J:J,Paste!K:K,"StUp Remote Supports I.H.S.",Paste!X:X,Calculation!A4)+SUMIFS(Paste!J:J,Paste!K:K,"StUpCLA-Crs",Paste!X:X,Calculation!A4))-(SUMIFS(Paste!J:J,Paste!K:K,"CostSettle",Paste!X:X,Calculation!A4))-(SUMIFS(Paste!J:J,Paste!K:K,"CashAdvCLA",Paste!X:X,Calculation!A4))-(SUMIFS(Paste!J:J,Paste!K:K,"*bridge*",Paste!X:X,Calculation!A4))-(SUMIFS(Paste!J:J,Paste!K:K,"Cost Settlement*",Paste!X:X,Calculation!A4))-(SUMIFS(Paste!J:J,Paste!K:K,"ARPA Workforce Stability Incentive",Paste!X:X,Calculation!A4))-(SUMIFS(Paste!J:J,Paste!K:K,"ARPA Temporary Provider Stabilization",Paste!X:X,Calculation!A4))-(SUMIFS(Paste!J:J,Paste!K:K,"ARPA Stability and Infrastructure Improvements thr",Paste!X:X,Calculation!A4))-(SUMIFS(Paste!J:J,Paste!H:H,"Z*",Paste!X:X,Calculation!A4))-(SUMIFS(Paste!J:J,Paste!H:H,"RBS*",Paste!X:X,Calculation!A4))-SUMIFS(Paste!J:J,Paste!X:X,Calculation!A4,Paste!V:V,"*CRF*")</f>
        <v>0</v>
      </c>
      <c r="C4" s="4"/>
      <c r="D4" s="5"/>
    </row>
    <row r="5" spans="1:6" x14ac:dyDescent="0.3">
      <c r="A5" t="s">
        <v>5</v>
      </c>
      <c r="B5" s="2">
        <f>SUMIFS(Paste!J:J,Paste!X:X,Calculation!A5)-(SUMIFS(Paste!J:J,Paste!K:K,"StUp ARPA Respite Care",Paste!X:X,Calculation!A5)+SUMIFS(Paste!J:J,Paste!K:K,"StUp Remote Supports I.H.S.",Paste!X:X,Calculation!A5)+SUMIFS(Paste!J:J,Paste!K:K,"StUpCLA-Crs",Paste!X:X,Calculation!A5))-(SUMIFS(Paste!J:J,Paste!K:K,"CostSettle",Paste!X:X,Calculation!A5))-(SUMIFS(Paste!J:J,Paste!K:K,"CashAdvCLA",Paste!X:X,Calculation!A5))-(SUMIFS(Paste!J:J,Paste!K:K,"*bridge*",Paste!X:X,Calculation!A5))-(SUMIFS(Paste!J:J,Paste!K:K,"Cost Settlement*",Paste!X:X,Calculation!A5))-(SUMIFS(Paste!J:J,Paste!K:K,"ARPA Workforce Stability Incentive",Paste!X:X,Calculation!A5))-(SUMIFS(Paste!J:J,Paste!K:K,"ARPA Temporary Provider Stabilization",Paste!X:X,Calculation!A5))-(SUMIFS(Paste!J:J,Paste!K:K,"ARPA Stability and Infrastructure Improvements thr",Paste!X:X,Calculation!A5))-(SUMIFS(Paste!J:J,Paste!H:H,"Z*",Paste!X:X,Calculation!A5))-(SUMIFS(Paste!J:J,Paste!H:H,"RBS*",Paste!X:X,Calculation!A5))-SUMIFS(Paste!J:J,Paste!X:X,Calculation!A5,Paste!V:V,"*CRF*")</f>
        <v>0</v>
      </c>
      <c r="C5" s="4"/>
      <c r="D5" s="5"/>
    </row>
    <row r="6" spans="1:6" x14ac:dyDescent="0.3">
      <c r="A6" t="s">
        <v>6</v>
      </c>
      <c r="B6" s="2">
        <f>SUMIFS(Paste!J:J,Paste!X:X,Calculation!A6)-(SUMIFS(Paste!J:J,Paste!K:K,"StUp ARPA Respite Care",Paste!X:X,Calculation!A6)+SUMIFS(Paste!J:J,Paste!K:K,"StUp Remote Supports I.H.S.",Paste!X:X,Calculation!A6)+SUMIFS(Paste!J:J,Paste!K:K,"StUpCLA-Crs",Paste!X:X,Calculation!A6))-(SUMIFS(Paste!J:J,Paste!K:K,"CostSettle",Paste!X:X,Calculation!A6))-(SUMIFS(Paste!J:J,Paste!K:K,"CashAdvCLA",Paste!X:X,Calculation!A6))-(SUMIFS(Paste!J:J,Paste!K:K,"*bridge*",Paste!X:X,Calculation!A6))-(SUMIFS(Paste!J:J,Paste!K:K,"Cost Settlement*",Paste!X:X,Calculation!A6))-(SUMIFS(Paste!J:J,Paste!K:K,"ARPA Workforce Stability Incentive",Paste!X:X,Calculation!A6))-(SUMIFS(Paste!J:J,Paste!K:K,"ARPA Temporary Provider Stabilization",Paste!X:X,Calculation!A6))-(SUMIFS(Paste!J:J,Paste!K:K,"ARPA Stability and Infrastructure Improvements thr",Paste!X:X,Calculation!A6))-(SUMIFS(Paste!J:J,Paste!H:H,"Z*",Paste!X:X,Calculation!A6))-(SUMIFS(Paste!J:J,Paste!H:H,"RBS*",Paste!X:X,Calculation!A6))-SUMIFS(Paste!J:J,Paste!X:X,Calculation!A6,Paste!V:V,"*CRF*")</f>
        <v>0</v>
      </c>
      <c r="C6" s="4"/>
      <c r="D6" s="5"/>
    </row>
    <row r="7" spans="1:6" x14ac:dyDescent="0.3">
      <c r="A7" t="s">
        <v>7</v>
      </c>
      <c r="B7" s="2">
        <f>SUMIFS(Paste!J:J,Paste!X:X,Calculation!A7)-(SUMIFS(Paste!J:J,Paste!K:K,"StUp ARPA Respite Care",Paste!X:X,Calculation!A7)+SUMIFS(Paste!J:J,Paste!K:K,"StUp Remote Supports I.H.S.",Paste!X:X,Calculation!A7)+SUMIFS(Paste!J:J,Paste!K:K,"StUpCLA-Crs",Paste!X:X,Calculation!A7))-(SUMIFS(Paste!J:J,Paste!K:K,"CostSettle",Paste!X:X,Calculation!A7))-(SUMIFS(Paste!J:J,Paste!K:K,"CashAdvCLA",Paste!X:X,Calculation!A7))-(SUMIFS(Paste!J:J,Paste!K:K,"*bridge*",Paste!X:X,Calculation!A7))-(SUMIFS(Paste!J:J,Paste!K:K,"Cost Settlement*",Paste!X:X,Calculation!A7))-(SUMIFS(Paste!J:J,Paste!K:K,"ARPA Workforce Stability Incentive",Paste!X:X,Calculation!A7))-(SUMIFS(Paste!J:J,Paste!K:K,"ARPA Temporary Provider Stabilization",Paste!X:X,Calculation!A7))-(SUMIFS(Paste!J:J,Paste!K:K,"ARPA Stability and Infrastructure Improvements thr",Paste!X:X,Calculation!A7))-(SUMIFS(Paste!J:J,Paste!H:H,"Z*",Paste!X:X,Calculation!A7))-(SUMIFS(Paste!J:J,Paste!H:H,"RBS*",Paste!X:X,Calculation!A7))-SUMIFS(Paste!J:J,Paste!X:X,Calculation!A7,Paste!V:V,"*CRF*")</f>
        <v>0</v>
      </c>
      <c r="C7" s="4"/>
      <c r="D7" s="5"/>
    </row>
    <row r="8" spans="1:6" x14ac:dyDescent="0.3">
      <c r="A8" t="s">
        <v>8</v>
      </c>
      <c r="B8" s="2">
        <f>SUMIFS(Paste!J:J,Paste!X:X,Calculation!A8)-(SUMIFS(Paste!J:J,Paste!K:K,"StUp ARPA Respite Care",Paste!X:X,Calculation!A8)+SUMIFS(Paste!J:J,Paste!K:K,"StUp Remote Supports I.H.S.",Paste!X:X,Calculation!A8)+SUMIFS(Paste!J:J,Paste!K:K,"StUpCLA-Crs",Paste!X:X,Calculation!A8))-(SUMIFS(Paste!J:J,Paste!K:K,"CostSettle",Paste!X:X,Calculation!A8))-(SUMIFS(Paste!J:J,Paste!K:K,"CashAdvCLA",Paste!X:X,Calculation!A8))-(SUMIFS(Paste!J:J,Paste!K:K,"*bridge*",Paste!X:X,Calculation!A8))-(SUMIFS(Paste!J:J,Paste!K:K,"Cost Settlement*",Paste!X:X,Calculation!A8))-(SUMIFS(Paste!J:J,Paste!K:K,"ARPA Workforce Stability Incentive",Paste!X:X,Calculation!A8))-(SUMIFS(Paste!J:J,Paste!K:K,"ARPA Temporary Provider Stabilization",Paste!X:X,Calculation!A8))-(SUMIFS(Paste!J:J,Paste!K:K,"ARPA Stability and Infrastructure Improvements thr",Paste!X:X,Calculation!A8))-(SUMIFS(Paste!J:J,Paste!H:H,"Z*",Paste!X:X,Calculation!A8))-(SUMIFS(Paste!J:J,Paste!H:H,"RBS*",Paste!X:X,Calculation!A8))-SUMIFS(Paste!J:J,Paste!X:X,Calculation!A8,Paste!V:V,"*CRF*")</f>
        <v>0</v>
      </c>
      <c r="C8" s="4"/>
      <c r="D8" s="5"/>
    </row>
    <row r="9" spans="1:6" x14ac:dyDescent="0.3">
      <c r="A9" t="s">
        <v>9</v>
      </c>
      <c r="B9" s="2">
        <f>SUMIFS(Paste!J:J,Paste!X:X,Calculation!A9)-(SUMIFS(Paste!J:J,Paste!K:K,"StUp ARPA Respite Care",Paste!X:X,Calculation!A9)+SUMIFS(Paste!J:J,Paste!K:K,"StUp Remote Supports I.H.S.",Paste!X:X,Calculation!A9)+SUMIFS(Paste!J:J,Paste!K:K,"StUpCLA-Crs",Paste!X:X,Calculation!A9))-(SUMIFS(Paste!J:J,Paste!K:K,"CostSettle",Paste!X:X,Calculation!A9))-(SUMIFS(Paste!J:J,Paste!K:K,"CashAdvCLA",Paste!X:X,Calculation!A9))-(SUMIFS(Paste!J:J,Paste!K:K,"*bridge*",Paste!X:X,Calculation!A9))-(SUMIFS(Paste!J:J,Paste!K:K,"Cost Settlement*",Paste!X:X,Calculation!A9))-(SUMIFS(Paste!J:J,Paste!K:K,"ARPA Workforce Stability Incentive",Paste!X:X,Calculation!A9))-(SUMIFS(Paste!J:J,Paste!K:K,"ARPA Temporary Provider Stabilization",Paste!X:X,Calculation!A9))-(SUMIFS(Paste!J:J,Paste!K:K,"ARPA Stability and Infrastructure Improvements thr",Paste!X:X,Calculation!A9))-(SUMIFS(Paste!J:J,Paste!H:H,"Z*",Paste!X:X,Calculation!A9))-(SUMIFS(Paste!J:J,Paste!H:H,"RBS*",Paste!X:X,Calculation!A9))-SUMIFS(Paste!J:J,Paste!X:X,Calculation!A9,Paste!V:V,"*CRF*")</f>
        <v>0</v>
      </c>
      <c r="C9" s="4"/>
      <c r="D9" s="5"/>
    </row>
    <row r="10" spans="1:6" x14ac:dyDescent="0.3">
      <c r="A10" t="s">
        <v>10</v>
      </c>
      <c r="B10" s="2">
        <f>SUMIFS(Paste!J:J,Paste!X:X,Calculation!A10)-(SUMIFS(Paste!J:J,Paste!K:K,"StUp ARPA Respite Care",Paste!X:X,Calculation!A10)+SUMIFS(Paste!J:J,Paste!K:K,"StUp Remote Supports I.H.S.",Paste!X:X,Calculation!A10)+SUMIFS(Paste!J:J,Paste!K:K,"StUpCLA-Crs",Paste!X:X,Calculation!A10))-(SUMIFS(Paste!J:J,Paste!K:K,"CostSettle",Paste!X:X,Calculation!A10))-(SUMIFS(Paste!J:J,Paste!K:K,"CashAdvCLA",Paste!X:X,Calculation!A10))-(SUMIFS(Paste!J:J,Paste!K:K,"*bridge*",Paste!X:X,Calculation!A10))-(SUMIFS(Paste!J:J,Paste!K:K,"Cost Settlement*",Paste!X:X,Calculation!A10))-(SUMIFS(Paste!J:J,Paste!K:K,"ARPA Workforce Stability Incentive",Paste!X:X,Calculation!A10))-(SUMIFS(Paste!J:J,Paste!K:K,"ARPA Temporary Provider Stabilization",Paste!X:X,Calculation!A10))-(SUMIFS(Paste!J:J,Paste!K:K,"ARPA Stability and Infrastructure Improvements thr",Paste!X:X,Calculation!A10))-(SUMIFS(Paste!J:J,Paste!H:H,"Z*",Paste!X:X,Calculation!A10))-(SUMIFS(Paste!J:J,Paste!H:H,"RBS*",Paste!X:X,Calculation!A10))-SUMIFS(Paste!J:J,Paste!X:X,Calculation!A10,Paste!V:V,"*CRF*")</f>
        <v>0</v>
      </c>
      <c r="C10" s="4"/>
      <c r="D10" s="5"/>
    </row>
    <row r="11" spans="1:6" x14ac:dyDescent="0.3">
      <c r="A11" t="s">
        <v>11</v>
      </c>
      <c r="B11" s="2">
        <f>SUMIFS(Paste!J:J,Paste!X:X,Calculation!A11)-(SUMIFS(Paste!J:J,Paste!K:K,"StUp ARPA Respite Care",Paste!X:X,Calculation!A11)+SUMIFS(Paste!J:J,Paste!K:K,"StUp Remote Supports I.H.S.",Paste!X:X,Calculation!A11)+SUMIFS(Paste!J:J,Paste!K:K,"StUpCLA-Crs",Paste!X:X,Calculation!A11))-(SUMIFS(Paste!J:J,Paste!K:K,"CostSettle",Paste!X:X,Calculation!A11))-(SUMIFS(Paste!J:J,Paste!K:K,"CashAdvCLA",Paste!X:X,Calculation!A11))-(SUMIFS(Paste!J:J,Paste!K:K,"*bridge*",Paste!X:X,Calculation!A11))-(SUMIFS(Paste!J:J,Paste!K:K,"Cost Settlement*",Paste!X:X,Calculation!A11))-(SUMIFS(Paste!J:J,Paste!K:K,"ARPA Workforce Stability Incentive",Paste!X:X,Calculation!A11))-(SUMIFS(Paste!J:J,Paste!K:K,"ARPA Temporary Provider Stabilization",Paste!X:X,Calculation!A11))-(SUMIFS(Paste!J:J,Paste!K:K,"ARPA Stability and Infrastructure Improvements thr",Paste!X:X,Calculation!A11))-(SUMIFS(Paste!J:J,Paste!H:H,"Z*",Paste!X:X,Calculation!A11))-(SUMIFS(Paste!J:J,Paste!H:H,"RBS*",Paste!X:X,Calculation!A11))-SUMIFS(Paste!J:J,Paste!X:X,Calculation!A11,Paste!V:V,"*CRF*")</f>
        <v>0</v>
      </c>
      <c r="C11" s="4"/>
      <c r="D11" s="5"/>
    </row>
    <row r="12" spans="1:6" x14ac:dyDescent="0.3">
      <c r="A12" s="3" t="s">
        <v>12</v>
      </c>
      <c r="B12" s="4">
        <f>SUMIFS(Paste!J:J,Paste!X:X,"FI")-SUMIFS(Paste!J:J,Paste!K:K,"FI - ARPA")</f>
        <v>0</v>
      </c>
      <c r="D12" s="5"/>
    </row>
    <row r="13" spans="1:6" x14ac:dyDescent="0.3">
      <c r="A13" s="3" t="s">
        <v>13</v>
      </c>
      <c r="B13" s="4">
        <f>SUMIFS(Paste!J:J,Paste!K:K,"FI - ARPA")</f>
        <v>0</v>
      </c>
    </row>
    <row r="14" spans="1:6" x14ac:dyDescent="0.3">
      <c r="A14" s="3" t="s">
        <v>14</v>
      </c>
      <c r="B14" s="4">
        <f>SUMIFS(Paste!J:J,Paste!K:K,"StUp ARPA Respite Care")+SUMIFS(Paste!J:J,Paste!K:K,"StUp Remote Supports I.H.S.")+SUMIFS(Paste!J:J,Paste!K:K,"StUpCLA-Crs")</f>
        <v>0</v>
      </c>
    </row>
    <row r="15" spans="1:6" x14ac:dyDescent="0.3">
      <c r="A15" s="3" t="s">
        <v>15</v>
      </c>
      <c r="B15" s="4">
        <f>SUMIFS(Paste!J:J,Paste!X:X,"RBL")+SUMIFS(Paste!J:J,Paste!X:X,"RBL1Tm")+SUMIFS(Paste!J:J,Paste!X:X,"RBR")+SUMIFS(Paste!J:J,Paste!X:X,"RBR1Tm")-SUMIFS(Paste!J:J,Paste!X:X,"RBL",Paste!K:K,"Benefit Pool Funding")-SUMIFS(Paste!J:J,Paste!X:X,"RBL1Tm",Paste!K:K,"Benefit Pool Funding")-SUMIFS(Paste!J:J,Paste!X:X,"RBR",Paste!K:K,"Benefit Pool Funding")-SUMIFS(Paste!J:J,Paste!X:X,"RBR1Tm",Paste!K:K,"Benefit Pool Funding")</f>
        <v>0</v>
      </c>
      <c r="D15" s="5"/>
    </row>
    <row r="16" spans="1:6" x14ac:dyDescent="0.3">
      <c r="A16" s="3" t="s">
        <v>16</v>
      </c>
      <c r="B16" s="4">
        <f>SUMIFS(Paste!J:J,Paste!K:K,"Cost Settlement*")</f>
        <v>0</v>
      </c>
    </row>
    <row r="17" spans="1:4" x14ac:dyDescent="0.3">
      <c r="A17" s="3" t="s">
        <v>17</v>
      </c>
      <c r="B17" s="4">
        <f>SUMIFS(Paste!J:J,Paste!K:K,"CashAdvCLA")</f>
        <v>0</v>
      </c>
    </row>
    <row r="18" spans="1:4" x14ac:dyDescent="0.3">
      <c r="A18" s="3" t="s">
        <v>18</v>
      </c>
      <c r="B18" s="4">
        <f>SUMIFS(Paste!J:J,Paste!K:K,"*bridge*")</f>
        <v>0</v>
      </c>
    </row>
    <row r="19" spans="1:4" x14ac:dyDescent="0.3">
      <c r="A19" s="3" t="s">
        <v>19</v>
      </c>
      <c r="B19" s="4">
        <f>SUMIFS(Paste!J:J,Paste!K:K,"ARPA Temporary Provider Stabilization")</f>
        <v>0</v>
      </c>
    </row>
    <row r="20" spans="1:4" x14ac:dyDescent="0.3">
      <c r="A20" s="3" t="s">
        <v>20</v>
      </c>
      <c r="B20" s="4">
        <f>SUMIFS(Paste!J:J,Paste!K:K,"ARPA Workforce Stability Incentive")</f>
        <v>0</v>
      </c>
    </row>
    <row r="21" spans="1:4" x14ac:dyDescent="0.3">
      <c r="A21" s="3" t="s">
        <v>21</v>
      </c>
      <c r="B21" s="4">
        <f>SUMIFS(Paste!J:J,Paste!K:K,"ARPA Stability and Infrastructure Improvements thr")</f>
        <v>0</v>
      </c>
    </row>
    <row r="22" spans="1:4" x14ac:dyDescent="0.3">
      <c r="A22" s="3" t="s">
        <v>22</v>
      </c>
      <c r="B22" s="4">
        <f>SUMIFS(Paste!J:J,Paste!H:H,"Z*")-SUMIFS(Paste!J:J,Paste!H:H,"ZCE*")</f>
        <v>0</v>
      </c>
    </row>
    <row r="23" spans="1:4" x14ac:dyDescent="0.3">
      <c r="A23" s="3" t="s">
        <v>23</v>
      </c>
      <c r="B23" s="4">
        <f>SUMIFS(Paste!J:J,Paste!H:H,"ZCE*")+SUMIFS(Paste!J:J,Paste!H:H,"RBS*")</f>
        <v>0</v>
      </c>
      <c r="C23" s="3"/>
    </row>
    <row r="24" spans="1:4" x14ac:dyDescent="0.3">
      <c r="A24" s="3" t="s">
        <v>24</v>
      </c>
      <c r="B24" s="4">
        <f>SUMIFS(Paste!J:J,Paste!X:X,"DssRcp")+SUMIFS(Paste!J:J,Paste!V:V,"*CRF*")</f>
        <v>0</v>
      </c>
      <c r="C24" s="4"/>
    </row>
    <row r="25" spans="1:4" x14ac:dyDescent="0.3">
      <c r="A25" s="3" t="s">
        <v>25</v>
      </c>
      <c r="B25" s="4">
        <f>SUMIFS(Paste!J:J,Paste!K:K,"Benefit Pool Funding")</f>
        <v>0</v>
      </c>
      <c r="C25" s="3"/>
    </row>
    <row r="26" spans="1:4" x14ac:dyDescent="0.3">
      <c r="A26" s="3"/>
      <c r="B26" s="7"/>
      <c r="C26" s="3"/>
      <c r="D26" s="5"/>
    </row>
    <row r="27" spans="1:4" x14ac:dyDescent="0.3">
      <c r="A27" s="3"/>
      <c r="B27" s="7"/>
      <c r="C27" s="4"/>
      <c r="D27" s="5"/>
    </row>
    <row r="28" spans="1:4" x14ac:dyDescent="0.3">
      <c r="A28" s="3"/>
      <c r="B28" s="3"/>
      <c r="C28" s="3"/>
    </row>
    <row r="29" spans="1:4" x14ac:dyDescent="0.3">
      <c r="A29" s="3"/>
      <c r="B29" s="3"/>
      <c r="C29" s="3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604A-856A-4A26-B863-262357ABEDEF}">
  <dimension ref="J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6640625" defaultRowHeight="14.4" x14ac:dyDescent="0.3"/>
  <sheetData>
    <row r="1" spans="10:10" x14ac:dyDescent="0.3">
      <c r="J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6" ma:contentTypeDescription="Create a new document." ma:contentTypeScope="" ma:versionID="7b5400e9bdfd878d18f66cc9f0eb5915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4d574550018294bafbe057c95de5d20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aa524db-7994-4ced-a2c9-48a98e90847e" xsi:nil="true"/>
    <lcf76f155ced4ddcb4097134ff3c332f xmlns="5aa524db-7994-4ced-a2c9-48a98e90847e">
      <Terms xmlns="http://schemas.microsoft.com/office/infopath/2007/PartnerControls"/>
    </lcf76f155ced4ddcb4097134ff3c332f>
    <TaxCatchAll xmlns="8a992f34-6748-40d0-a1a6-bff449e3bc95" xsi:nil="true"/>
  </documentManagement>
</p:properties>
</file>

<file path=customXml/itemProps1.xml><?xml version="1.0" encoding="utf-8"?>
<ds:datastoreItem xmlns:ds="http://schemas.openxmlformats.org/officeDocument/2006/customXml" ds:itemID="{D22A1A2D-E566-4AB6-A0A0-C396A96C2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F0AA3-644B-4105-B2EC-76DC73D895A2}"/>
</file>

<file path=customXml/itemProps3.xml><?xml version="1.0" encoding="utf-8"?>
<ds:datastoreItem xmlns:ds="http://schemas.openxmlformats.org/officeDocument/2006/customXml" ds:itemID="{76A95F5B-D0DE-459B-8E7F-087E6E686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Paste</vt:lpstr>
    </vt:vector>
  </TitlesOfParts>
  <Manager/>
  <Company>State of CT 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Jerard, Nicholas</dc:creator>
  <cp:keywords/>
  <dc:description/>
  <cp:lastModifiedBy>Bannon, Sean</cp:lastModifiedBy>
  <cp:revision/>
  <dcterms:created xsi:type="dcterms:W3CDTF">2023-11-07T18:34:48Z</dcterms:created>
  <dcterms:modified xsi:type="dcterms:W3CDTF">2024-10-21T16:21:56Z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0x01010043673E79E0C3E640A3EA83010EA564F7</vt:lpwstr>
  </property>
</Properties>
</file>