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PETITIONS\1401-1500\1426\PetitionerSubmissions\"/>
    </mc:Choice>
  </mc:AlternateContent>
  <bookViews>
    <workbookView xWindow="3510" yWindow="3510" windowWidth="21600" windowHeight="12735"/>
  </bookViews>
  <sheets>
    <sheet name="GHG Emissions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1" l="1"/>
  <c r="I8" i="1"/>
  <c r="N11" i="1" s="1"/>
  <c r="N15" i="1" s="1"/>
  <c r="N17" i="1" s="1"/>
  <c r="N16" i="1"/>
  <c r="O8" i="1"/>
  <c r="I17" i="1"/>
  <c r="H21" i="1"/>
  <c r="D18" i="1" l="1"/>
  <c r="I11" i="1" l="1"/>
  <c r="J11" i="1" s="1"/>
  <c r="H20" i="1"/>
  <c r="H47" i="1" l="1"/>
  <c r="I13" i="1" s="1"/>
  <c r="H22" i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C21" i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20" i="1"/>
  <c r="E16" i="1"/>
  <c r="E15" i="1"/>
  <c r="E14" i="1"/>
  <c r="E13" i="1"/>
  <c r="E11" i="1"/>
  <c r="D6" i="1"/>
  <c r="I14" i="1" l="1"/>
  <c r="J14" i="1" s="1"/>
  <c r="J13" i="1"/>
  <c r="I15" i="1"/>
  <c r="J15" i="1" s="1"/>
  <c r="I16" i="1"/>
  <c r="J16" i="1" s="1"/>
  <c r="I3" i="1"/>
  <c r="C40" i="1"/>
  <c r="D8" i="1" s="1"/>
  <c r="H40" i="1"/>
  <c r="O15" i="1" l="1"/>
  <c r="I18" i="1"/>
  <c r="O16" i="1" l="1"/>
</calcChain>
</file>

<file path=xl/sharedStrings.xml><?xml version="1.0" encoding="utf-8"?>
<sst xmlns="http://schemas.openxmlformats.org/spreadsheetml/2006/main" count="60" uniqueCount="32">
  <si>
    <t>NextEra Petition 1352</t>
  </si>
  <si>
    <t>Forestland Acres Removed</t>
  </si>
  <si>
    <t>Natural Gas Figures (NextEra Petition 1352)</t>
  </si>
  <si>
    <t>AC System Size</t>
  </si>
  <si>
    <t>Production (MWh) 20-years</t>
  </si>
  <si>
    <t>MWh/Year</t>
  </si>
  <si>
    <t>AC Capacity Factor</t>
  </si>
  <si>
    <t>Life Cycle Emissions (20-years) (NextEra Petition 1352)</t>
  </si>
  <si>
    <t>Degradation</t>
  </si>
  <si>
    <t>Type</t>
  </si>
  <si>
    <t>MT CO2e</t>
  </si>
  <si>
    <t>MT CO2e per MWh</t>
  </si>
  <si>
    <t>20-year Production (MWh)</t>
  </si>
  <si>
    <t>Natural gas electricity (US/46% shale gas)</t>
  </si>
  <si>
    <t>Life Cycle Emissions (20-years)</t>
  </si>
  <si>
    <t>MT CO2e per MW AC</t>
  </si>
  <si>
    <t>Solar Panels/Infra</t>
  </si>
  <si>
    <t>MT CO2e per Acre</t>
  </si>
  <si>
    <t>Wood Chips</t>
  </si>
  <si>
    <t>Wood Products</t>
  </si>
  <si>
    <t>Lost Forest Carbon</t>
  </si>
  <si>
    <t>Land Clearing &amp; chipping</t>
  </si>
  <si>
    <t>Solar Installation Scenario</t>
  </si>
  <si>
    <t>Carbon sequestration, plantings</t>
  </si>
  <si>
    <t xml:space="preserve">Percentage Reduction </t>
  </si>
  <si>
    <t>Total Life Cycle Emissions</t>
  </si>
  <si>
    <t>Annual Production Estimate (MWh)</t>
  </si>
  <si>
    <t>Area of Disturbance (Acres)</t>
  </si>
  <si>
    <t>Pre-Cleared Area (Acres)</t>
  </si>
  <si>
    <t>Area Deforested (Acres)</t>
  </si>
  <si>
    <t>East Windsor</t>
  </si>
  <si>
    <t>200 evergreens at 0.0068 tons/shrub/year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</si>
</sst>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43" fontId="0" fillId="0" borderId="0" xfId="1" applyFont="1"/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0" fontId="0" fillId="0" borderId="0" xfId="2" applyNumberFormat="1" applyFont="1"/>
    <xf numFmtId="43" fontId="0" fillId="0" borderId="0" xfId="0" applyNumberFormat="1"/>
    <xf numFmtId="3" fontId="0" fillId="0" borderId="1" xfId="0" applyNumberFormat="1" applyBorder="1"/>
    <xf numFmtId="10" fontId="0" fillId="0" borderId="1" xfId="2" applyNumberFormat="1" applyFont="1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1" xfId="1" applyFont="1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9" fontId="0" fillId="0" borderId="1" xfId="2" applyFont="1" applyBorder="1"/>
    <xf numFmtId="43" fontId="0" fillId="0" borderId="5" xfId="1" applyFont="1" applyBorder="1"/>
    <xf numFmtId="43" fontId="0" fillId="0" borderId="6" xfId="1" applyFont="1" applyBorder="1"/>
    <xf numFmtId="43" fontId="2" fillId="0" borderId="1" xfId="0" applyNumberFormat="1" applyFont="1" applyBorder="1"/>
    <xf numFmtId="4" fontId="0" fillId="0" borderId="0" xfId="0" applyNumberFormat="1"/>
    <xf numFmtId="3" fontId="0" fillId="0" borderId="1" xfId="0" applyNumberFormat="1" applyFill="1" applyBorder="1"/>
    <xf numFmtId="10" fontId="0" fillId="0" borderId="1" xfId="2" applyNumberFormat="1" applyFont="1" applyFill="1" applyBorder="1"/>
    <xf numFmtId="43" fontId="0" fillId="0" borderId="1" xfId="0" applyNumberFormat="1" applyFill="1" applyBorder="1"/>
    <xf numFmtId="9" fontId="0" fillId="0" borderId="1" xfId="2" applyNumberFormat="1" applyFont="1" applyBorder="1"/>
    <xf numFmtId="164" fontId="0" fillId="0" borderId="1" xfId="0" applyNumberForma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3" fontId="0" fillId="0" borderId="1" xfId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Natural Gas vs. Solar Installation Scenario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'GHG Emissions'!$M$15:$M$16</c:f>
              <c:strCache>
                <c:ptCount val="2"/>
                <c:pt idx="0">
                  <c:v>Natural gas electricity (US/46% shale gas)</c:v>
                </c:pt>
                <c:pt idx="1">
                  <c:v>Solar Installation Scenario</c:v>
                </c:pt>
              </c:strCache>
            </c:strRef>
          </c:cat>
          <c:val>
            <c:numRef>
              <c:f>'GHG Emissions'!$N$15:$N$16</c:f>
              <c:numCache>
                <c:formatCode>_(* #,##0.00_);_(* \(#,##0.00\);_(* "-"??_);_(@_)</c:formatCode>
                <c:ptCount val="2"/>
                <c:pt idx="0">
                  <c:v>305791.49401912268</c:v>
                </c:pt>
                <c:pt idx="1">
                  <c:v>33385.643501750877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7-42F2-8154-EE72F611B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7932832"/>
        <c:axId val="389623088"/>
      </c:barChart>
      <c:catAx>
        <c:axId val="1827932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GHG Emmissions (Tonne CO2e)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623088"/>
        <c:crosses val="autoZero"/>
        <c:auto val="1"/>
        <c:lblAlgn val="ctr"/>
        <c:lblOffset val="100"/>
        <c:noMultiLvlLbl val="0"/>
      </c:catAx>
      <c:valAx>
        <c:axId val="38962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93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485774</xdr:colOff>
      <xdr:row>20</xdr:row>
      <xdr:rowOff>185737</xdr:rowOff>
    </xdr:from>
    <xdr:to>
      <xdr:col>16</xdr:col>
      <xdr:colOff>200024</xdr:colOff>
      <xdr:row>36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314E3F-744A-4C27-BC69-ECE210D461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47"/>
  <sheetViews>
    <sheetView tabSelected="1" zoomScale="80" zoomScaleNormal="80" workbookViewId="0">
      <selection activeCell="G16" sqref="G16"/>
    </sheetView>
  </sheetViews>
  <sheetFormatPr defaultRowHeight="15" x14ac:dyDescent="0.25"/>
  <cols>
    <col min="3" max="3" width="32.85546875" bestFit="1" customWidth="1"/>
    <col min="4" max="4" width="12" bestFit="1" customWidth="1"/>
    <col min="5" max="5" width="25" bestFit="1" customWidth="1"/>
    <col min="6" max="7" width="19.42578125" customWidth="1"/>
    <col min="8" max="8" width="32.85546875" bestFit="1" customWidth="1"/>
    <col min="9" max="9" width="12.85546875" customWidth="1"/>
    <col min="10" max="10" width="25.5703125" customWidth="1"/>
    <col min="11" max="11" width="19.42578125" customWidth="1"/>
    <col min="13" max="13" width="38.140625" bestFit="1" customWidth="1"/>
    <col min="14" max="14" width="13.7109375" customWidth="1"/>
    <col min="15" max="15" width="19.140625" bestFit="1" customWidth="1"/>
  </cols>
  <sheetData>
    <row r="2" spans="3:15" x14ac:dyDescent="0.25">
      <c r="C2" s="24" t="s">
        <v>0</v>
      </c>
      <c r="D2" s="24"/>
      <c r="E2" s="24"/>
      <c r="H2" s="24" t="s">
        <v>30</v>
      </c>
      <c r="I2" s="24"/>
      <c r="J2" s="24"/>
      <c r="K2" s="1"/>
    </row>
    <row r="3" spans="3:15" x14ac:dyDescent="0.25">
      <c r="C3" s="2" t="s">
        <v>1</v>
      </c>
      <c r="D3" s="3">
        <v>95.3</v>
      </c>
      <c r="E3" s="24"/>
      <c r="H3" s="3" t="s">
        <v>1</v>
      </c>
      <c r="I3" s="4">
        <f>H47</f>
        <v>0</v>
      </c>
      <c r="J3" s="24"/>
      <c r="M3" s="24" t="s">
        <v>2</v>
      </c>
      <c r="N3" s="24"/>
      <c r="O3" s="24"/>
    </row>
    <row r="4" spans="3:15" x14ac:dyDescent="0.25">
      <c r="C4" s="3" t="s">
        <v>3</v>
      </c>
      <c r="D4" s="3">
        <v>19.989999999999998</v>
      </c>
      <c r="E4" s="24"/>
      <c r="F4" s="5"/>
      <c r="G4" s="6"/>
      <c r="H4" s="3" t="s">
        <v>3</v>
      </c>
      <c r="I4" s="23">
        <v>4.9749999999999996</v>
      </c>
      <c r="J4" s="24"/>
      <c r="K4" s="5"/>
      <c r="M4" s="3" t="s">
        <v>4</v>
      </c>
      <c r="N4" s="7">
        <v>744038</v>
      </c>
      <c r="O4" s="3"/>
    </row>
    <row r="5" spans="3:15" x14ac:dyDescent="0.25">
      <c r="C5" s="3" t="s">
        <v>5</v>
      </c>
      <c r="D5" s="7">
        <v>39000</v>
      </c>
      <c r="E5" s="24"/>
      <c r="H5" s="3" t="s">
        <v>5</v>
      </c>
      <c r="I5" s="19">
        <v>9362</v>
      </c>
      <c r="J5" s="24"/>
      <c r="M5" s="25"/>
      <c r="N5" s="26"/>
      <c r="O5" s="27"/>
    </row>
    <row r="6" spans="3:15" x14ac:dyDescent="0.25">
      <c r="C6" s="3" t="s">
        <v>6</v>
      </c>
      <c r="D6" s="8">
        <f>D5/(D4*8760)</f>
        <v>0.22271409677441462</v>
      </c>
      <c r="E6" s="24"/>
      <c r="H6" s="3" t="s">
        <v>6</v>
      </c>
      <c r="I6" s="20">
        <f>I5/(I4*8760)</f>
        <v>0.21481838415823409</v>
      </c>
      <c r="J6" s="24"/>
      <c r="M6" s="24" t="s">
        <v>7</v>
      </c>
      <c r="N6" s="24"/>
      <c r="O6" s="24"/>
    </row>
    <row r="7" spans="3:15" x14ac:dyDescent="0.25">
      <c r="C7" s="3" t="s">
        <v>8</v>
      </c>
      <c r="D7" s="8">
        <v>5.0000000000000001E-3</v>
      </c>
      <c r="E7" s="24"/>
      <c r="H7" s="3" t="s">
        <v>8</v>
      </c>
      <c r="I7" s="8">
        <v>5.0000000000000001E-3</v>
      </c>
      <c r="J7" s="24"/>
      <c r="M7" s="9" t="s">
        <v>9</v>
      </c>
      <c r="N7" s="9" t="s">
        <v>10</v>
      </c>
      <c r="O7" s="10" t="s">
        <v>11</v>
      </c>
    </row>
    <row r="8" spans="3:15" x14ac:dyDescent="0.25">
      <c r="C8" s="3" t="s">
        <v>12</v>
      </c>
      <c r="D8" s="10">
        <f>ROUNDDOWN(C40,0)</f>
        <v>744038</v>
      </c>
      <c r="E8" s="24"/>
      <c r="H8" s="3" t="s">
        <v>12</v>
      </c>
      <c r="I8" s="21">
        <f>ROUNDDOWN(H40,0)</f>
        <v>178607</v>
      </c>
      <c r="J8" s="24"/>
      <c r="M8" s="3" t="s">
        <v>13</v>
      </c>
      <c r="N8" s="11">
        <v>1273861</v>
      </c>
      <c r="O8" s="11">
        <f>N8/N4</f>
        <v>1.712091317916558</v>
      </c>
    </row>
    <row r="9" spans="3:15" x14ac:dyDescent="0.25">
      <c r="C9" s="24" t="s">
        <v>14</v>
      </c>
      <c r="D9" s="24"/>
      <c r="E9" s="24"/>
      <c r="H9" s="24" t="s">
        <v>14</v>
      </c>
      <c r="I9" s="24"/>
      <c r="J9" s="24"/>
    </row>
    <row r="10" spans="3:15" x14ac:dyDescent="0.25">
      <c r="C10" s="9" t="s">
        <v>9</v>
      </c>
      <c r="D10" s="9" t="s">
        <v>10</v>
      </c>
      <c r="E10" s="3" t="s">
        <v>15</v>
      </c>
      <c r="H10" s="9" t="s">
        <v>9</v>
      </c>
      <c r="I10" s="9" t="s">
        <v>10</v>
      </c>
      <c r="J10" s="3" t="s">
        <v>15</v>
      </c>
      <c r="M10" s="24" t="s">
        <v>30</v>
      </c>
      <c r="N10" s="24"/>
      <c r="O10" s="24"/>
    </row>
    <row r="11" spans="3:15" x14ac:dyDescent="0.25">
      <c r="C11" s="3" t="s">
        <v>16</v>
      </c>
      <c r="D11" s="11">
        <v>134152</v>
      </c>
      <c r="E11" s="10">
        <f>D11/D4</f>
        <v>6710.9554777388703</v>
      </c>
      <c r="F11" s="6"/>
      <c r="G11" s="6"/>
      <c r="H11" s="3" t="s">
        <v>16</v>
      </c>
      <c r="I11" s="11">
        <f>E11*I4</f>
        <v>33387.003501750878</v>
      </c>
      <c r="J11" s="10">
        <f>I11/I4</f>
        <v>6710.9554777388703</v>
      </c>
      <c r="K11" s="6"/>
      <c r="M11" s="3" t="s">
        <v>4</v>
      </c>
      <c r="N11" s="10">
        <f>I8</f>
        <v>178607</v>
      </c>
      <c r="O11" s="3"/>
    </row>
    <row r="12" spans="3:15" x14ac:dyDescent="0.25">
      <c r="C12" s="24"/>
      <c r="D12" s="24"/>
      <c r="E12" s="3" t="s">
        <v>17</v>
      </c>
      <c r="H12" s="24"/>
      <c r="I12" s="24"/>
      <c r="J12" s="3" t="s">
        <v>17</v>
      </c>
      <c r="M12" s="25"/>
      <c r="N12" s="26"/>
      <c r="O12" s="27"/>
    </row>
    <row r="13" spans="3:15" x14ac:dyDescent="0.25">
      <c r="C13" s="3" t="s">
        <v>18</v>
      </c>
      <c r="D13" s="11">
        <v>6121</v>
      </c>
      <c r="E13" s="10">
        <f>D13/$D$3</f>
        <v>64.228751311647429</v>
      </c>
      <c r="H13" s="3" t="s">
        <v>18</v>
      </c>
      <c r="I13" s="11">
        <f>E13*$H$47</f>
        <v>0</v>
      </c>
      <c r="J13" s="10" t="e">
        <f>I13/$H$47</f>
        <v>#DIV/0!</v>
      </c>
      <c r="K13" s="6"/>
      <c r="M13" s="24" t="s">
        <v>7</v>
      </c>
      <c r="N13" s="24"/>
      <c r="O13" s="24"/>
    </row>
    <row r="14" spans="3:15" x14ac:dyDescent="0.25">
      <c r="C14" s="3" t="s">
        <v>19</v>
      </c>
      <c r="D14" s="11">
        <v>24205</v>
      </c>
      <c r="E14" s="10">
        <f>D14/$D$3</f>
        <v>253.98740818467996</v>
      </c>
      <c r="H14" s="3" t="s">
        <v>19</v>
      </c>
      <c r="I14" s="11">
        <f>E14*$H$47</f>
        <v>0</v>
      </c>
      <c r="J14" s="10" t="e">
        <f>I14/$H$47</f>
        <v>#DIV/0!</v>
      </c>
      <c r="K14" s="6"/>
      <c r="M14" s="9" t="s">
        <v>9</v>
      </c>
      <c r="N14" s="9" t="s">
        <v>10</v>
      </c>
      <c r="O14" s="10" t="s">
        <v>11</v>
      </c>
    </row>
    <row r="15" spans="3:15" x14ac:dyDescent="0.25">
      <c r="C15" s="3" t="s">
        <v>20</v>
      </c>
      <c r="D15" s="11">
        <v>13739</v>
      </c>
      <c r="E15" s="10">
        <f>D15/$D$3</f>
        <v>144.16579223504723</v>
      </c>
      <c r="H15" s="3" t="s">
        <v>20</v>
      </c>
      <c r="I15" s="11">
        <f>E15*$H$47</f>
        <v>0</v>
      </c>
      <c r="J15" s="10" t="e">
        <f>I15/$H$47</f>
        <v>#DIV/0!</v>
      </c>
      <c r="K15" s="6"/>
      <c r="M15" s="3" t="s">
        <v>13</v>
      </c>
      <c r="N15" s="11">
        <f>O8*N11</f>
        <v>305791.49401912268</v>
      </c>
      <c r="O15" s="12">
        <f>N15/$N$11</f>
        <v>1.712091317916558</v>
      </c>
    </row>
    <row r="16" spans="3:15" x14ac:dyDescent="0.25">
      <c r="C16" s="3" t="s">
        <v>21</v>
      </c>
      <c r="D16" s="11">
        <v>288</v>
      </c>
      <c r="E16" s="10">
        <f>D16/$D$3</f>
        <v>3.0220356768100736</v>
      </c>
      <c r="H16" s="3" t="s">
        <v>21</v>
      </c>
      <c r="I16" s="11">
        <f>E16*$H$47</f>
        <v>0</v>
      </c>
      <c r="J16" s="10" t="e">
        <f>I16/$H$47</f>
        <v>#DIV/0!</v>
      </c>
      <c r="K16" s="6"/>
      <c r="M16" s="3" t="s">
        <v>22</v>
      </c>
      <c r="N16" s="10">
        <f>I18</f>
        <v>33385.643501750877</v>
      </c>
      <c r="O16" s="12">
        <f>N16/$N$11</f>
        <v>0.18692236867396506</v>
      </c>
    </row>
    <row r="17" spans="3:15" ht="27.75" customHeight="1" x14ac:dyDescent="0.25">
      <c r="C17" s="3" t="s">
        <v>23</v>
      </c>
      <c r="D17" s="11">
        <v>-672</v>
      </c>
      <c r="E17" s="24"/>
      <c r="H17" s="3" t="s">
        <v>23</v>
      </c>
      <c r="I17" s="11">
        <f>-(200*0.0068)</f>
        <v>-1.3599999999999999</v>
      </c>
      <c r="J17" s="13" t="s">
        <v>31</v>
      </c>
      <c r="M17" s="3" t="s">
        <v>24</v>
      </c>
      <c r="N17" s="22">
        <f>1-(N16/N15)</f>
        <v>0.89082219697169496</v>
      </c>
      <c r="O17" s="14"/>
    </row>
    <row r="18" spans="3:15" x14ac:dyDescent="0.25">
      <c r="C18" s="3" t="s">
        <v>25</v>
      </c>
      <c r="D18" s="10">
        <f>SUM(D11:D17)</f>
        <v>177833</v>
      </c>
      <c r="E18" s="24"/>
      <c r="F18" s="1"/>
      <c r="G18" s="1"/>
      <c r="H18" s="3" t="s">
        <v>25</v>
      </c>
      <c r="I18" s="10">
        <f>SUM(I11:I17)</f>
        <v>33385.643501750877</v>
      </c>
      <c r="J18" s="3"/>
    </row>
    <row r="19" spans="3:15" x14ac:dyDescent="0.25">
      <c r="C19" s="3" t="s">
        <v>26</v>
      </c>
      <c r="D19" s="28"/>
      <c r="E19" s="28"/>
      <c r="F19" s="6"/>
      <c r="G19" s="6"/>
      <c r="H19" s="3" t="s">
        <v>26</v>
      </c>
      <c r="I19" s="28"/>
      <c r="J19" s="28"/>
    </row>
    <row r="20" spans="3:15" x14ac:dyDescent="0.25">
      <c r="C20" s="11">
        <f>D5</f>
        <v>39000</v>
      </c>
      <c r="D20" s="28"/>
      <c r="E20" s="28"/>
      <c r="F20" s="6"/>
      <c r="G20" s="6"/>
      <c r="H20" s="11">
        <f>I5</f>
        <v>9362</v>
      </c>
      <c r="I20" s="28"/>
      <c r="J20" s="28"/>
    </row>
    <row r="21" spans="3:15" x14ac:dyDescent="0.25">
      <c r="C21" s="11">
        <f>C20*(1-$D$7)</f>
        <v>38805</v>
      </c>
      <c r="D21" s="28"/>
      <c r="E21" s="28"/>
      <c r="F21" s="6"/>
      <c r="G21" s="6"/>
      <c r="H21" s="11">
        <f>H20*(1-$D$7)</f>
        <v>9315.19</v>
      </c>
      <c r="I21" s="28"/>
      <c r="J21" s="28"/>
    </row>
    <row r="22" spans="3:15" x14ac:dyDescent="0.25">
      <c r="C22" s="11">
        <f>C21*(1-$D$7)</f>
        <v>38610.974999999999</v>
      </c>
      <c r="D22" s="28"/>
      <c r="E22" s="28"/>
      <c r="F22" s="6"/>
      <c r="G22" s="6"/>
      <c r="H22" s="11">
        <f>H21*(1-$D$7)</f>
        <v>9268.6140500000001</v>
      </c>
      <c r="I22" s="28"/>
      <c r="J22" s="28"/>
    </row>
    <row r="23" spans="3:15" x14ac:dyDescent="0.25">
      <c r="C23" s="11">
        <f t="shared" ref="C23:C39" si="0">C22*(1-$D$7)</f>
        <v>38417.920124999997</v>
      </c>
      <c r="D23" s="28"/>
      <c r="E23" s="28"/>
      <c r="F23" s="6"/>
      <c r="G23" s="6"/>
      <c r="H23" s="11">
        <f t="shared" ref="H23:H39" si="1">H22*(1-$D$7)</f>
        <v>9222.2709797499992</v>
      </c>
      <c r="I23" s="28"/>
      <c r="J23" s="28"/>
    </row>
    <row r="24" spans="3:15" x14ac:dyDescent="0.25">
      <c r="C24" s="11">
        <f t="shared" si="0"/>
        <v>38225.830524375</v>
      </c>
      <c r="D24" s="28"/>
      <c r="E24" s="28"/>
      <c r="F24" s="6"/>
      <c r="G24" s="6"/>
      <c r="H24" s="11">
        <f t="shared" si="1"/>
        <v>9176.1596248512487</v>
      </c>
      <c r="I24" s="28"/>
      <c r="J24" s="28"/>
    </row>
    <row r="25" spans="3:15" x14ac:dyDescent="0.25">
      <c r="C25" s="11">
        <f t="shared" si="0"/>
        <v>38034.701371753123</v>
      </c>
      <c r="D25" s="28"/>
      <c r="E25" s="28"/>
      <c r="F25" s="6"/>
      <c r="G25" s="6"/>
      <c r="H25" s="11">
        <f t="shared" si="1"/>
        <v>9130.2788267269916</v>
      </c>
      <c r="I25" s="28"/>
      <c r="J25" s="28"/>
    </row>
    <row r="26" spans="3:15" x14ac:dyDescent="0.25">
      <c r="C26" s="11">
        <f t="shared" si="0"/>
        <v>37844.527864894357</v>
      </c>
      <c r="D26" s="28"/>
      <c r="E26" s="28"/>
      <c r="F26" s="6"/>
      <c r="G26" s="6"/>
      <c r="H26" s="11">
        <f t="shared" si="1"/>
        <v>9084.6274325933573</v>
      </c>
      <c r="I26" s="28"/>
      <c r="J26" s="28"/>
    </row>
    <row r="27" spans="3:15" x14ac:dyDescent="0.25">
      <c r="C27" s="11">
        <f t="shared" si="0"/>
        <v>37655.305225569886</v>
      </c>
      <c r="D27" s="28"/>
      <c r="E27" s="28"/>
      <c r="F27" s="6"/>
      <c r="G27" s="6"/>
      <c r="H27" s="11">
        <f t="shared" si="1"/>
        <v>9039.2042954303906</v>
      </c>
      <c r="I27" s="28"/>
      <c r="J27" s="28"/>
    </row>
    <row r="28" spans="3:15" x14ac:dyDescent="0.25">
      <c r="C28" s="11">
        <f t="shared" si="0"/>
        <v>37467.028699442038</v>
      </c>
      <c r="D28" s="28"/>
      <c r="E28" s="28"/>
      <c r="F28" s="6"/>
      <c r="G28" s="6"/>
      <c r="H28" s="11">
        <f t="shared" si="1"/>
        <v>8994.008273953239</v>
      </c>
      <c r="I28" s="28"/>
      <c r="J28" s="28"/>
    </row>
    <row r="29" spans="3:15" x14ac:dyDescent="0.25">
      <c r="C29" s="11">
        <f t="shared" si="0"/>
        <v>37279.693555944825</v>
      </c>
      <c r="D29" s="28"/>
      <c r="E29" s="28"/>
      <c r="F29" s="6"/>
      <c r="G29" s="6"/>
      <c r="H29" s="11">
        <f t="shared" si="1"/>
        <v>8949.0382325834726</v>
      </c>
      <c r="I29" s="28"/>
      <c r="J29" s="28"/>
    </row>
    <row r="30" spans="3:15" x14ac:dyDescent="0.25">
      <c r="C30" s="11">
        <f t="shared" si="0"/>
        <v>37093.295088165098</v>
      </c>
      <c r="D30" s="28"/>
      <c r="E30" s="28"/>
      <c r="F30" s="6"/>
      <c r="G30" s="6"/>
      <c r="H30" s="11">
        <f t="shared" si="1"/>
        <v>8904.2930414205548</v>
      </c>
      <c r="I30" s="28"/>
      <c r="J30" s="28"/>
    </row>
    <row r="31" spans="3:15" x14ac:dyDescent="0.25">
      <c r="C31" s="11">
        <f t="shared" si="0"/>
        <v>36907.828612724275</v>
      </c>
      <c r="D31" s="28"/>
      <c r="E31" s="28"/>
      <c r="F31" s="6"/>
      <c r="G31" s="6"/>
      <c r="H31" s="11">
        <f t="shared" si="1"/>
        <v>8859.7715762134521</v>
      </c>
      <c r="I31" s="28"/>
      <c r="J31" s="28"/>
    </row>
    <row r="32" spans="3:15" x14ac:dyDescent="0.25">
      <c r="C32" s="11">
        <f t="shared" si="0"/>
        <v>36723.289469660653</v>
      </c>
      <c r="D32" s="28"/>
      <c r="E32" s="28"/>
      <c r="F32" s="6"/>
      <c r="G32" s="6"/>
      <c r="H32" s="11">
        <f t="shared" si="1"/>
        <v>8815.4727183323848</v>
      </c>
      <c r="I32" s="28"/>
      <c r="J32" s="28"/>
    </row>
    <row r="33" spans="3:10" x14ac:dyDescent="0.25">
      <c r="C33" s="11">
        <f t="shared" si="0"/>
        <v>36539.673022312352</v>
      </c>
      <c r="D33" s="28"/>
      <c r="E33" s="28"/>
      <c r="F33" s="6"/>
      <c r="G33" s="6"/>
      <c r="H33" s="11">
        <f t="shared" si="1"/>
        <v>8771.3953547407236</v>
      </c>
      <c r="I33" s="28"/>
      <c r="J33" s="28"/>
    </row>
    <row r="34" spans="3:10" x14ac:dyDescent="0.25">
      <c r="C34" s="11">
        <f t="shared" si="0"/>
        <v>36356.974657200793</v>
      </c>
      <c r="D34" s="28"/>
      <c r="E34" s="28"/>
      <c r="F34" s="6"/>
      <c r="G34" s="6"/>
      <c r="H34" s="11">
        <f t="shared" si="1"/>
        <v>8727.5383779670192</v>
      </c>
      <c r="I34" s="28"/>
      <c r="J34" s="28"/>
    </row>
    <row r="35" spans="3:10" x14ac:dyDescent="0.25">
      <c r="C35" s="11">
        <f t="shared" si="0"/>
        <v>36175.189783914786</v>
      </c>
      <c r="D35" s="28"/>
      <c r="E35" s="28"/>
      <c r="F35" s="6"/>
      <c r="G35" s="6"/>
      <c r="H35" s="11">
        <f t="shared" si="1"/>
        <v>8683.9006860771842</v>
      </c>
      <c r="I35" s="28"/>
      <c r="J35" s="28"/>
    </row>
    <row r="36" spans="3:10" x14ac:dyDescent="0.25">
      <c r="C36" s="11">
        <f t="shared" si="0"/>
        <v>35994.313834995213</v>
      </c>
      <c r="D36" s="28"/>
      <c r="E36" s="28"/>
      <c r="F36" s="6"/>
      <c r="G36" s="6"/>
      <c r="H36" s="11">
        <f t="shared" si="1"/>
        <v>8640.4811826467976</v>
      </c>
      <c r="I36" s="28"/>
      <c r="J36" s="28"/>
    </row>
    <row r="37" spans="3:10" x14ac:dyDescent="0.25">
      <c r="C37" s="11">
        <f t="shared" si="0"/>
        <v>35814.34226582024</v>
      </c>
      <c r="D37" s="28"/>
      <c r="E37" s="28"/>
      <c r="F37" s="6"/>
      <c r="G37" s="6"/>
      <c r="H37" s="11">
        <f t="shared" si="1"/>
        <v>8597.2787767335631</v>
      </c>
      <c r="I37" s="28"/>
      <c r="J37" s="28"/>
    </row>
    <row r="38" spans="3:10" x14ac:dyDescent="0.25">
      <c r="C38" s="11">
        <f t="shared" si="0"/>
        <v>35635.270554491137</v>
      </c>
      <c r="D38" s="28"/>
      <c r="E38" s="28"/>
      <c r="F38" s="6"/>
      <c r="G38" s="6"/>
      <c r="H38" s="11">
        <f t="shared" si="1"/>
        <v>8554.2923828498951</v>
      </c>
      <c r="I38" s="28"/>
      <c r="J38" s="28"/>
    </row>
    <row r="39" spans="3:10" ht="15.75" thickBot="1" x14ac:dyDescent="0.3">
      <c r="C39" s="15">
        <f t="shared" si="0"/>
        <v>35457.094201718683</v>
      </c>
      <c r="D39" s="28"/>
      <c r="E39" s="28"/>
      <c r="H39" s="15">
        <f t="shared" si="1"/>
        <v>8511.5209209356453</v>
      </c>
      <c r="I39" s="28"/>
      <c r="J39" s="28"/>
    </row>
    <row r="40" spans="3:10" ht="15.75" thickTop="1" x14ac:dyDescent="0.25">
      <c r="C40" s="16">
        <f>SUM(C20:C39)</f>
        <v>744038.25385798246</v>
      </c>
      <c r="D40" s="28"/>
      <c r="E40" s="28"/>
      <c r="H40" s="16">
        <f>SUM(H20:H39)</f>
        <v>178607.33673380592</v>
      </c>
      <c r="I40" s="28"/>
      <c r="J40" s="28"/>
    </row>
    <row r="42" spans="3:10" x14ac:dyDescent="0.25">
      <c r="H42" s="3" t="s">
        <v>27</v>
      </c>
    </row>
    <row r="43" spans="3:10" x14ac:dyDescent="0.25">
      <c r="H43" s="10">
        <v>29.1</v>
      </c>
    </row>
    <row r="44" spans="3:10" x14ac:dyDescent="0.25">
      <c r="H44" s="3" t="s">
        <v>28</v>
      </c>
    </row>
    <row r="45" spans="3:10" x14ac:dyDescent="0.25">
      <c r="H45" s="10">
        <v>29.1</v>
      </c>
      <c r="J45" s="6"/>
    </row>
    <row r="46" spans="3:10" x14ac:dyDescent="0.25">
      <c r="H46" s="3" t="s">
        <v>29</v>
      </c>
      <c r="I46" s="18"/>
    </row>
    <row r="47" spans="3:10" x14ac:dyDescent="0.25">
      <c r="H47" s="17">
        <f>H43-H45</f>
        <v>0</v>
      </c>
    </row>
  </sheetData>
  <mergeCells count="17">
    <mergeCell ref="M13:O13"/>
    <mergeCell ref="E17:E18"/>
    <mergeCell ref="D19:E40"/>
    <mergeCell ref="I19:J40"/>
    <mergeCell ref="C9:E9"/>
    <mergeCell ref="H9:J9"/>
    <mergeCell ref="M10:O10"/>
    <mergeCell ref="C12:D12"/>
    <mergeCell ref="H12:I12"/>
    <mergeCell ref="M12:O12"/>
    <mergeCell ref="C2:E2"/>
    <mergeCell ref="H2:J2"/>
    <mergeCell ref="E3:E8"/>
    <mergeCell ref="J3:J8"/>
    <mergeCell ref="M3:O3"/>
    <mergeCell ref="M5:O5"/>
    <mergeCell ref="M6:O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GHG Emissions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wherc</dc:creator>
  <cp:lastModifiedBy>Lisa Fontaine</cp:lastModifiedBy>
  <cp:lastPrinted>2020-10-23T19:27:13Z</cp:lastPrinted>
  <dcterms:created xsi:type="dcterms:W3CDTF">2020-08-25T21:47:39Z</dcterms:created>
  <dcterms:modified xsi:type="dcterms:W3CDTF">2020-10-26T11:40:40Z</dcterms:modified>
</cp:coreProperties>
</file>