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IT Policy\ITIM\Submitted Briefs\SOTS\"/>
    </mc:Choice>
  </mc:AlternateContent>
  <bookViews>
    <workbookView xWindow="480" yWindow="120" windowWidth="15480" windowHeight="1164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 name="Sheet1" sheetId="13" r:id="rId9"/>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E11" i="1" l="1"/>
  <c r="D22" i="2"/>
  <c r="D15" i="2"/>
  <c r="E15" i="2"/>
  <c r="F15" i="2"/>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E18" i="6"/>
  <c r="F14" i="6"/>
  <c r="F18" i="6"/>
  <c r="G14" i="6"/>
  <c r="G18" i="6"/>
  <c r="H14" i="6"/>
  <c r="H18" i="6"/>
  <c r="I14" i="6"/>
  <c r="I18" i="6"/>
  <c r="J14" i="6"/>
  <c r="J19" i="6" s="1"/>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G19" i="6" l="1"/>
  <c r="D27" i="2"/>
  <c r="F19" i="6"/>
  <c r="E13" i="5" s="1"/>
  <c r="H27" i="2"/>
  <c r="K27" i="2"/>
  <c r="I19" i="6"/>
  <c r="H13" i="5" s="1"/>
  <c r="H19" i="5" s="1"/>
  <c r="J27" i="2"/>
  <c r="G27" i="2"/>
  <c r="F27" i="2"/>
  <c r="E27" i="2"/>
  <c r="I27" i="2"/>
  <c r="E19" i="6"/>
  <c r="D13" i="5" s="1"/>
  <c r="D19" i="5" s="1"/>
  <c r="K22" i="1"/>
  <c r="K11" i="1"/>
  <c r="K18" i="1"/>
  <c r="H19" i="6"/>
  <c r="G13" i="5" s="1"/>
  <c r="G19" i="5" s="1"/>
  <c r="C13" i="5"/>
  <c r="C19" i="5" s="1"/>
  <c r="O22" i="2"/>
  <c r="O15" i="2"/>
  <c r="I13" i="5"/>
  <c r="I19" i="5" s="1"/>
  <c r="F13" i="5"/>
  <c r="F19" i="5" s="1"/>
  <c r="K14" i="6"/>
  <c r="K18" i="6"/>
  <c r="J23" i="1"/>
  <c r="I21" i="5" s="1"/>
  <c r="H23" i="1"/>
  <c r="G21" i="5" s="1"/>
  <c r="F23" i="1"/>
  <c r="E21" i="5" s="1"/>
  <c r="E23" i="1"/>
  <c r="D21" i="5" s="1"/>
  <c r="I23" i="1"/>
  <c r="H21" i="5" s="1"/>
  <c r="G23" i="1"/>
  <c r="D23" i="1"/>
  <c r="C21" i="5" s="1"/>
  <c r="D23" i="5" l="1"/>
  <c r="K19" i="6"/>
  <c r="O27" i="2"/>
  <c r="K23" i="1"/>
  <c r="G23" i="5"/>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<sst xmlns="http://schemas.openxmlformats.org/spreadsheetml/2006/main" count="245" uniqueCount="119">
  <si>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</si>
  <si>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</si>
  <si>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</si>
  <si>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</si>
  <si>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</si>
  <si>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</si>
  <si>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</si>
  <si>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</si>
  <si>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</si>
  <si>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</si>
  <si>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</si>
  <si>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</si>
  <si>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</si>
  <si>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</si>
  <si>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</si>
  <si>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</si>
  <si>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</si>
  <si>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</si>
  <si>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</si>
  <si>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</si>
  <si>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</si>
  <si>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</si>
  <si>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</si>
  <si>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</si>
  <si>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</si>
  <si>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</si>
  <si>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</si>
  <si>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</si>
  <si>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</si>
  <si>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</si>
  <si>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</si>
  <si>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</si>
  <si>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</si>
  <si>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</si>
  <si>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</si>
  <si>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</si>
  <si>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</si>
  <si>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</si>
  <si>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</si>
  <si>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</si>
  <si>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</si>
  <si>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</si>
  <si>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</si>
  <si>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</si>
  <si>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</si>
  <si>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</si>
  <si>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</si>
  <si>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</si>
  <si>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</si>
  <si>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</si>
  <si>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</si>
  <si>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</si>
  <si>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</si>
  <si>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</si>
  <si>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</si>
  <si>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</si>
  <si>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</si>
  <si>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</si>
  <si>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</si>
  <si>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</si>
  <si>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</si>
  <si>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</si>
  <si>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</si>
  <si>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</si>
  <si>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</si>
  <si>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</si>
  <si>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</si>
  <si>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</si>
  <si>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</si>
  <si>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</si>
  <si>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</si>
  <si>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</si>
  <si>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</si>
  <si>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</si>
  <si>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</si>
  <si>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</si>
  <si>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</si>
  <si>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</si>
  <si>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</si>
  <si>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</si>
  <si>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</si>
  <si>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</si>
  <si>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</si>
  <si>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</si>
  <si>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</si>
  <si>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</si>
  <si>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</si>
  <si>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</si>
  <si>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</si>
  <si>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</si>
  <si>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</si>
  <si>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</si>
  <si>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</si>
  <si>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</si>
  <si>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</si>
  <si>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</si>
  <si>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</si>
  <si>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</si>
  <si>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</si>
  <si>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</si>
  <si>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</si>
  <si>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</si>
  <si>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</si>
  <si>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</si>
  <si>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</si>
  <si>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</si>
  <si>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</si>
  <si>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</si>
  <si>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Election Infrastructure:  Post Election Audit</t>
  </si>
  <si>
    <t>Shannon Wegele</t>
  </si>
  <si>
    <t>860.509.6228</t>
  </si>
  <si>
    <t>shannon.wegele@ct.gov</t>
  </si>
  <si>
    <t>None</t>
  </si>
  <si>
    <t>towns relieved from an expense they cannot budget for because the process of selection is random</t>
  </si>
  <si>
    <t>2016</t>
  </si>
  <si>
    <t xml:space="preserve">aprx. $300,000 </t>
  </si>
  <si>
    <t>2017</t>
  </si>
  <si>
    <t>aprx. $200,000</t>
  </si>
  <si>
    <t>none for 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</si>
</sst>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1">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3" fontId="16" fillId="0" borderId="10" xfId="25" applyNumberFormat="1" applyFill="1" applyBorder="1" applyAlignment="1" applyProtection="1">
      <alignment horizontal="right" vertical="center" wrapText="1" indent="1"/>
      <protection locked="0"/>
    </xf>
    <xf numFmtId="3" fontId="16" fillId="0" borderId="10" xfId="25" applyNumberFormat="1" applyFill="1" applyBorder="1" applyAlignment="1" applyProtection="1">
      <alignment horizontal="right" vertical="center" inden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129540</xdr:rowOff>
        </xdr:from>
        <xdr:to>
          <xdr:col>7</xdr:col>
          <xdr:colOff>7620</xdr:colOff>
          <xdr:row>4</xdr:row>
          <xdr:rowOff>68580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shannon.wegele@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topLeftCell="A34" zoomScaleNormal="100" zoomScaleSheetLayoutView="100" workbookViewId="0">
      <selection activeCell="I31" sqref="I31"/>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8" t="s">
        <v>73</v>
      </c>
      <c r="B2" s="228"/>
      <c r="C2" s="229"/>
    </row>
    <row r="3" spans="1:7" s="162" customFormat="1" ht="16.5" customHeight="1" x14ac:dyDescent="0.2">
      <c r="A3" s="233" t="s">
        <v>25</v>
      </c>
      <c r="B3" s="234"/>
      <c r="C3" s="192"/>
    </row>
    <row r="4" spans="1:7" s="162" customFormat="1" ht="16.5" customHeight="1" x14ac:dyDescent="0.2">
      <c r="A4" s="233" t="s">
        <v>22</v>
      </c>
      <c r="B4" s="234"/>
      <c r="C4" s="193" t="s">
        <v>108</v>
      </c>
    </row>
    <row r="5" spans="1:7" s="162" customFormat="1" ht="16.5" customHeight="1" x14ac:dyDescent="0.2">
      <c r="A5" s="233" t="s">
        <v>26</v>
      </c>
      <c r="B5" s="234"/>
      <c r="C5" s="48"/>
    </row>
    <row r="6" spans="1:7" s="162" customFormat="1" ht="16.5" customHeight="1" x14ac:dyDescent="0.2">
      <c r="A6" s="233" t="s">
        <v>27</v>
      </c>
      <c r="B6" s="234"/>
      <c r="C6" s="193" t="s">
        <v>109</v>
      </c>
      <c r="D6" s="162">
        <v>860</v>
      </c>
      <c r="E6" s="210" t="s">
        <v>80</v>
      </c>
      <c r="F6" s="210"/>
      <c r="G6" s="210"/>
    </row>
    <row r="7" spans="1:7" s="162" customFormat="1" ht="16.5" customHeight="1" x14ac:dyDescent="0.2">
      <c r="A7" s="233" t="s">
        <v>23</v>
      </c>
      <c r="B7" s="234"/>
      <c r="C7" s="193" t="s">
        <v>110</v>
      </c>
      <c r="E7" s="210"/>
      <c r="F7" s="210"/>
      <c r="G7" s="210"/>
    </row>
    <row r="8" spans="1:7" s="163" customFormat="1" ht="16.5" customHeight="1" x14ac:dyDescent="0.2">
      <c r="A8" s="235" t="s">
        <v>24</v>
      </c>
      <c r="B8" s="236"/>
      <c r="C8" s="204" t="s">
        <v>111</v>
      </c>
      <c r="E8" s="210"/>
      <c r="F8" s="210"/>
      <c r="G8" s="210"/>
    </row>
    <row r="9" spans="1:7" ht="15.75" customHeight="1" x14ac:dyDescent="0.3">
      <c r="A9" s="237" t="s">
        <v>74</v>
      </c>
      <c r="B9" s="238"/>
      <c r="C9" s="239"/>
    </row>
    <row r="10" spans="1:7" ht="26.25" customHeight="1" x14ac:dyDescent="0.25">
      <c r="A10" s="211" t="s">
        <v>104</v>
      </c>
      <c r="B10" s="212"/>
      <c r="C10" s="213"/>
    </row>
    <row r="11" spans="1:7" ht="16.5" customHeight="1" x14ac:dyDescent="0.25">
      <c r="A11" s="203">
        <v>1</v>
      </c>
      <c r="B11" s="216" t="s">
        <v>68</v>
      </c>
      <c r="C11" s="216"/>
      <c r="D11" s="202"/>
      <c r="E11" s="202"/>
    </row>
    <row r="12" spans="1:7" ht="16.5" customHeight="1" x14ac:dyDescent="0.25">
      <c r="A12" s="201">
        <v>2</v>
      </c>
      <c r="B12" s="216" t="s">
        <v>31</v>
      </c>
      <c r="C12" s="216"/>
      <c r="D12" s="202"/>
      <c r="E12" s="202"/>
    </row>
    <row r="13" spans="1:7" ht="16.5" customHeight="1" x14ac:dyDescent="0.25">
      <c r="A13" s="201">
        <v>3</v>
      </c>
      <c r="B13" s="216" t="s">
        <v>32</v>
      </c>
      <c r="C13" s="216"/>
      <c r="D13" s="202"/>
      <c r="E13" s="202"/>
    </row>
    <row r="14" spans="1:7" ht="16.5" customHeight="1" x14ac:dyDescent="0.25">
      <c r="A14" s="201">
        <v>4</v>
      </c>
      <c r="B14" s="216" t="s">
        <v>66</v>
      </c>
      <c r="C14" s="216"/>
      <c r="D14" s="202"/>
      <c r="E14" s="202"/>
    </row>
    <row r="15" spans="1:7" ht="16.5" customHeight="1" x14ac:dyDescent="0.25">
      <c r="A15" s="201">
        <v>6</v>
      </c>
      <c r="B15" s="216" t="s">
        <v>67</v>
      </c>
      <c r="C15" s="216"/>
      <c r="D15" s="202"/>
      <c r="E15" s="202"/>
    </row>
    <row r="16" spans="1:7" ht="18" customHeight="1" x14ac:dyDescent="0.25">
      <c r="A16" s="201">
        <v>7</v>
      </c>
      <c r="B16" s="216" t="s">
        <v>33</v>
      </c>
      <c r="C16" s="216"/>
      <c r="D16" s="202"/>
      <c r="E16" s="202"/>
    </row>
    <row r="17" spans="1:3" ht="15.75" customHeight="1" x14ac:dyDescent="0.3">
      <c r="A17" s="230" t="s">
        <v>46</v>
      </c>
      <c r="B17" s="231"/>
      <c r="C17" s="232"/>
    </row>
    <row r="18" spans="1:3" ht="14.25" customHeight="1" x14ac:dyDescent="0.25">
      <c r="A18" s="198">
        <v>3</v>
      </c>
      <c r="B18" s="214" t="s">
        <v>84</v>
      </c>
      <c r="C18" s="215"/>
    </row>
    <row r="19" spans="1:3" ht="14.25" customHeight="1" x14ac:dyDescent="0.3">
      <c r="A19" s="241" t="s">
        <v>20</v>
      </c>
      <c r="B19" s="242"/>
      <c r="C19" s="243"/>
    </row>
    <row r="20" spans="1:3" ht="13.2" x14ac:dyDescent="0.25">
      <c r="A20" s="197">
        <v>1</v>
      </c>
      <c r="B20" s="240" t="s">
        <v>34</v>
      </c>
      <c r="C20" s="240"/>
    </row>
    <row r="21" spans="1:3" ht="93" customHeight="1" x14ac:dyDescent="0.25">
      <c r="A21" s="198">
        <v>2</v>
      </c>
      <c r="B21" s="218" t="s">
        <v>47</v>
      </c>
      <c r="C21" s="218"/>
    </row>
    <row r="22" spans="1:3" ht="13.2" x14ac:dyDescent="0.25">
      <c r="A22" s="198">
        <v>3</v>
      </c>
      <c r="B22" s="218" t="s">
        <v>101</v>
      </c>
      <c r="C22" s="218"/>
    </row>
    <row r="23" spans="1:3" ht="13.2" x14ac:dyDescent="0.25">
      <c r="A23" s="198">
        <v>4</v>
      </c>
      <c r="B23" s="218" t="s">
        <v>102</v>
      </c>
      <c r="C23" s="218"/>
    </row>
    <row r="24" spans="1:3" ht="15.75" customHeight="1" x14ac:dyDescent="0.3">
      <c r="A24" s="222" t="s">
        <v>45</v>
      </c>
      <c r="B24" s="222"/>
      <c r="C24" s="222"/>
    </row>
    <row r="25" spans="1:3" ht="12.75" customHeight="1" x14ac:dyDescent="0.25">
      <c r="A25" s="197">
        <v>1</v>
      </c>
      <c r="B25" s="225" t="s">
        <v>35</v>
      </c>
      <c r="C25" s="225"/>
    </row>
    <row r="26" spans="1:3" ht="13.2" x14ac:dyDescent="0.25">
      <c r="A26" s="198">
        <v>2</v>
      </c>
      <c r="B26" s="226" t="s">
        <v>36</v>
      </c>
      <c r="C26" s="226"/>
    </row>
    <row r="27" spans="1:3" ht="12.75" customHeight="1" x14ac:dyDescent="0.25">
      <c r="A27" s="198">
        <v>3</v>
      </c>
      <c r="B27" s="218" t="s">
        <v>101</v>
      </c>
      <c r="C27" s="218"/>
    </row>
    <row r="28" spans="1:3" ht="13.5" customHeight="1" x14ac:dyDescent="0.2">
      <c r="A28" s="219" t="s">
        <v>50</v>
      </c>
      <c r="B28" s="220"/>
      <c r="C28" s="221"/>
    </row>
    <row r="29" spans="1:3" ht="13.2" x14ac:dyDescent="0.25">
      <c r="A29" s="197">
        <v>1</v>
      </c>
      <c r="B29" s="225" t="s">
        <v>35</v>
      </c>
      <c r="C29" s="225"/>
    </row>
    <row r="30" spans="1:3" ht="13.2" x14ac:dyDescent="0.25">
      <c r="A30" s="198">
        <v>2</v>
      </c>
      <c r="B30" s="226" t="s">
        <v>36</v>
      </c>
      <c r="C30" s="226"/>
    </row>
    <row r="31" spans="1:3" ht="12.75" customHeight="1" x14ac:dyDescent="0.25">
      <c r="A31" s="198">
        <v>3</v>
      </c>
      <c r="B31" s="218" t="s">
        <v>101</v>
      </c>
      <c r="C31" s="218"/>
    </row>
    <row r="32" spans="1:3" ht="13.5" customHeight="1" x14ac:dyDescent="0.2">
      <c r="A32" s="219" t="s">
        <v>54</v>
      </c>
      <c r="B32" s="220"/>
      <c r="C32" s="221"/>
    </row>
    <row r="33" spans="1:3" ht="64.5" customHeight="1" x14ac:dyDescent="0.25">
      <c r="A33" s="197">
        <v>1</v>
      </c>
      <c r="B33" s="223" t="s">
        <v>81</v>
      </c>
      <c r="C33" s="224"/>
    </row>
    <row r="34" spans="1:3" ht="117.75" customHeight="1" x14ac:dyDescent="0.25">
      <c r="A34" s="198">
        <v>2</v>
      </c>
      <c r="B34" s="223" t="s">
        <v>103</v>
      </c>
      <c r="C34" s="224"/>
    </row>
    <row r="35" spans="1:3" ht="54.75" customHeight="1" x14ac:dyDescent="0.25">
      <c r="A35" s="198">
        <v>3</v>
      </c>
      <c r="B35" s="223" t="s">
        <v>82</v>
      </c>
      <c r="C35" s="224"/>
    </row>
    <row r="36" spans="1:3" ht="32.25" customHeight="1" x14ac:dyDescent="0.25">
      <c r="A36" s="198">
        <v>4</v>
      </c>
      <c r="B36" s="223" t="s">
        <v>59</v>
      </c>
      <c r="C36" s="224"/>
    </row>
    <row r="37" spans="1:3" ht="15.75" customHeight="1" x14ac:dyDescent="0.25">
      <c r="A37" s="198">
        <v>5</v>
      </c>
      <c r="B37" s="218" t="s">
        <v>69</v>
      </c>
      <c r="C37" s="218"/>
    </row>
    <row r="38" spans="1:3" ht="107.25" customHeight="1" x14ac:dyDescent="0.25">
      <c r="A38" s="198">
        <v>6</v>
      </c>
      <c r="B38" s="227" t="s">
        <v>100</v>
      </c>
      <c r="C38" s="218"/>
    </row>
    <row r="39" spans="1:3" ht="13.5" customHeight="1" x14ac:dyDescent="0.2">
      <c r="A39" s="219" t="s">
        <v>21</v>
      </c>
      <c r="B39" s="220"/>
      <c r="C39" s="221"/>
    </row>
    <row r="40" spans="1:3" ht="12.75" customHeight="1" x14ac:dyDescent="0.25">
      <c r="A40" s="197">
        <v>1</v>
      </c>
      <c r="B40" s="240" t="s">
        <v>37</v>
      </c>
      <c r="C40" s="240"/>
    </row>
    <row r="41" spans="1:3" ht="27.75" customHeight="1" x14ac:dyDescent="0.25">
      <c r="A41" s="198">
        <v>2</v>
      </c>
      <c r="B41" s="218" t="s">
        <v>75</v>
      </c>
      <c r="C41" s="218"/>
    </row>
    <row r="42" spans="1:3" ht="15.75" customHeight="1" x14ac:dyDescent="0.25">
      <c r="A42" s="199">
        <v>3</v>
      </c>
      <c r="B42" s="218" t="s">
        <v>38</v>
      </c>
      <c r="C42" s="218"/>
    </row>
    <row r="43" spans="1:3" ht="43.5" customHeight="1" x14ac:dyDescent="0.25">
      <c r="A43" s="200">
        <v>4</v>
      </c>
      <c r="B43" s="217" t="s">
        <v>79</v>
      </c>
      <c r="C43" s="218"/>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129540</xdr:rowOff>
              </from>
              <to>
                <xdr:col>7</xdr:col>
                <xdr:colOff>7620</xdr:colOff>
                <xdr:row>4</xdr:row>
                <xdr:rowOff>68580</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tabSelected="1" zoomScaleNormal="100" workbookViewId="0">
      <selection activeCell="C22" sqref="C22"/>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9" t="s">
        <v>25</v>
      </c>
      <c r="B2" s="250"/>
      <c r="C2" s="255" t="str">
        <f>IF(ISBLANK('PROJECT ID|INSTRUCTIONS'!C3)," ",'PROJECT ID|INSTRUCTIONS'!C3)</f>
        <v xml:space="preserve"> </v>
      </c>
      <c r="D2" s="256"/>
      <c r="E2" s="256"/>
      <c r="F2" s="257"/>
    </row>
    <row r="3" spans="1:6" s="19" customFormat="1" ht="16.5" customHeight="1" x14ac:dyDescent="0.25">
      <c r="A3" s="251" t="s">
        <v>22</v>
      </c>
      <c r="B3" s="252"/>
      <c r="C3" s="258" t="str">
        <f>IF(ISBLANK('PROJECT ID|INSTRUCTIONS'!C4)," ",'PROJECT ID|INSTRUCTIONS'!C4)</f>
        <v>Election Infrastructure:  Post Election Audit</v>
      </c>
      <c r="D3" s="259"/>
      <c r="E3" s="259"/>
      <c r="F3" s="260"/>
    </row>
    <row r="4" spans="1:6" s="19" customFormat="1" ht="16.5" customHeight="1" x14ac:dyDescent="0.25">
      <c r="A4" s="253" t="s">
        <v>26</v>
      </c>
      <c r="B4" s="254"/>
      <c r="C4" s="261" t="str">
        <f>IF(ISBLANK('PROJECT ID|INSTRUCTIONS'!C5)," ",'PROJECT ID|INSTRUCTIONS'!C5)</f>
        <v xml:space="preserve"> </v>
      </c>
      <c r="D4" s="262"/>
      <c r="E4" s="262"/>
      <c r="F4" s="263"/>
    </row>
    <row r="5" spans="1:6" s="20" customFormat="1" ht="12" customHeight="1" x14ac:dyDescent="0.25"/>
    <row r="6" spans="1:6" s="20" customFormat="1" ht="18.75" customHeight="1" x14ac:dyDescent="0.3">
      <c r="A6" s="246" t="s">
        <v>20</v>
      </c>
      <c r="B6" s="247"/>
      <c r="C6" s="247"/>
      <c r="D6" s="247"/>
      <c r="E6" s="247"/>
      <c r="F6" s="248"/>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6"/>
      <c r="B10" s="127" t="s">
        <v>112</v>
      </c>
      <c r="C10" s="12"/>
      <c r="D10" s="15"/>
      <c r="E10" s="12"/>
      <c r="F10" s="15"/>
    </row>
    <row r="11" spans="1:6" s="27" customFormat="1" ht="12" x14ac:dyDescent="0.2">
      <c r="A11" s="96"/>
      <c r="B11" s="127"/>
      <c r="C11" s="13"/>
      <c r="D11" s="14"/>
      <c r="E11" s="13"/>
      <c r="F11" s="14"/>
    </row>
    <row r="12" spans="1:6" s="27" customFormat="1" ht="12" x14ac:dyDescent="0.2">
      <c r="A12" s="96"/>
      <c r="B12" s="127"/>
      <c r="C12" s="13"/>
      <c r="D12" s="14"/>
      <c r="E12" s="13"/>
      <c r="F12" s="14"/>
    </row>
    <row r="13" spans="1:6" s="27" customFormat="1" ht="12" x14ac:dyDescent="0.2">
      <c r="A13" s="96"/>
      <c r="B13" s="127"/>
      <c r="C13" s="12"/>
      <c r="D13" s="15"/>
      <c r="E13" s="12"/>
      <c r="F13" s="15"/>
    </row>
    <row r="14" spans="1:6" s="27" customFormat="1" ht="12" x14ac:dyDescent="0.2">
      <c r="A14" s="96"/>
      <c r="B14" s="127"/>
      <c r="C14" s="12"/>
      <c r="D14" s="15"/>
      <c r="E14" s="12"/>
      <c r="F14" s="15"/>
    </row>
    <row r="15" spans="1:6" ht="15" customHeight="1" x14ac:dyDescent="0.2">
      <c r="A15" s="34" t="s">
        <v>11</v>
      </c>
      <c r="B15" s="35"/>
      <c r="C15" s="99"/>
      <c r="D15" s="100"/>
      <c r="E15" s="99"/>
      <c r="F15" s="100"/>
    </row>
    <row r="16" spans="1:6" s="27" customFormat="1" ht="12" x14ac:dyDescent="0.2">
      <c r="A16" s="96"/>
      <c r="B16" s="127" t="s">
        <v>118</v>
      </c>
      <c r="C16" s="13"/>
      <c r="D16" s="14"/>
      <c r="E16" s="13"/>
      <c r="F16" s="14"/>
    </row>
    <row r="17" spans="1:6" s="27" customFormat="1" ht="12" x14ac:dyDescent="0.2">
      <c r="A17" s="96"/>
      <c r="B17" s="127"/>
      <c r="C17" s="13"/>
      <c r="D17" s="14"/>
      <c r="E17" s="13"/>
      <c r="F17" s="14"/>
    </row>
    <row r="18" spans="1:6" s="27" customFormat="1" ht="12" x14ac:dyDescent="0.2">
      <c r="A18" s="96"/>
      <c r="B18" s="127"/>
      <c r="C18" s="13"/>
      <c r="D18" s="14"/>
      <c r="E18" s="13"/>
      <c r="F18" s="14"/>
    </row>
    <row r="19" spans="1:6" s="27" customFormat="1" ht="12" x14ac:dyDescent="0.2">
      <c r="A19" s="96"/>
      <c r="B19" s="127"/>
      <c r="C19" s="12"/>
      <c r="D19" s="15"/>
      <c r="E19" s="12"/>
      <c r="F19" s="15"/>
    </row>
    <row r="20" spans="1:6" s="27" customFormat="1" ht="12" x14ac:dyDescent="0.2">
      <c r="A20" s="96"/>
      <c r="B20" s="127"/>
      <c r="C20" s="16"/>
      <c r="D20" s="17"/>
      <c r="E20" s="16"/>
      <c r="F20" s="17"/>
    </row>
    <row r="21" spans="1:6" ht="15" customHeight="1" x14ac:dyDescent="0.2">
      <c r="A21" s="34" t="s">
        <v>12</v>
      </c>
      <c r="B21" s="35"/>
      <c r="C21" s="97"/>
      <c r="D21" s="98"/>
      <c r="E21" s="187"/>
      <c r="F21" s="98"/>
    </row>
    <row r="22" spans="1:6" s="27" customFormat="1" ht="22.8" x14ac:dyDescent="0.2">
      <c r="A22" s="36"/>
      <c r="B22" s="128" t="s">
        <v>113</v>
      </c>
      <c r="C22" s="13" t="s">
        <v>114</v>
      </c>
      <c r="D22" s="14" t="s">
        <v>115</v>
      </c>
      <c r="E22" s="13" t="s">
        <v>116</v>
      </c>
      <c r="F22" s="14" t="s">
        <v>117</v>
      </c>
    </row>
    <row r="23" spans="1:6" s="27" customFormat="1" ht="12" x14ac:dyDescent="0.2">
      <c r="A23" s="36"/>
      <c r="B23" s="129"/>
      <c r="C23" s="13"/>
      <c r="D23" s="14"/>
      <c r="E23" s="13"/>
      <c r="F23" s="14"/>
    </row>
    <row r="24" spans="1:6" s="27" customFormat="1" ht="12" x14ac:dyDescent="0.2">
      <c r="A24" s="36"/>
      <c r="B24" s="129"/>
      <c r="C24" s="13"/>
      <c r="D24" s="14"/>
      <c r="E24" s="13"/>
      <c r="F24" s="14"/>
    </row>
    <row r="25" spans="1:6" s="27" customFormat="1" ht="12" x14ac:dyDescent="0.2">
      <c r="A25" s="36"/>
      <c r="B25" s="128"/>
      <c r="C25" s="12"/>
      <c r="D25" s="15"/>
      <c r="E25" s="12"/>
      <c r="F25" s="15"/>
    </row>
    <row r="26" spans="1:6" s="27" customFormat="1" ht="12.6" thickBot="1" x14ac:dyDescent="0.25">
      <c r="A26" s="36"/>
      <c r="B26" s="130"/>
      <c r="C26" s="16"/>
      <c r="D26" s="17"/>
      <c r="E26" s="16"/>
      <c r="F26" s="17"/>
    </row>
    <row r="27" spans="1:6" ht="18" customHeight="1" thickTop="1" thickBot="1" x14ac:dyDescent="0.25">
      <c r="A27" s="244" t="s">
        <v>0</v>
      </c>
      <c r="B27" s="245"/>
      <c r="C27" s="28"/>
      <c r="D27" s="29">
        <f>SUM(D9:D26)</f>
        <v>0</v>
      </c>
      <c r="E27" s="28"/>
      <c r="F27" s="29">
        <f>SUM(F9:F26)</f>
        <v>0</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topLeftCell="A4" zoomScaleNormal="100" workbookViewId="0">
      <selection activeCell="G11" sqref="G11"/>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4" t="s">
        <v>25</v>
      </c>
      <c r="B2" s="265"/>
      <c r="C2" s="266"/>
      <c r="D2" s="255" t="str">
        <f>IF(ISBLANK('PROJECT ID|INSTRUCTIONS'!C3)," ",'PROJECT ID|INSTRUCTIONS'!C3)</f>
        <v xml:space="preserve"> </v>
      </c>
      <c r="E2" s="256"/>
      <c r="F2" s="256"/>
      <c r="G2" s="256"/>
      <c r="H2" s="256"/>
      <c r="I2" s="257"/>
    </row>
    <row r="3" spans="1:11" ht="16.5" customHeight="1" x14ac:dyDescent="0.25">
      <c r="A3" s="267" t="s">
        <v>22</v>
      </c>
      <c r="B3" s="268"/>
      <c r="C3" s="252"/>
      <c r="D3" s="258" t="str">
        <f>IF(ISBLANK('PROJECT ID|INSTRUCTIONS'!C4)," ",'PROJECT ID|INSTRUCTIONS'!C4)</f>
        <v>Election Infrastructure:  Post Election Audit</v>
      </c>
      <c r="E3" s="259"/>
      <c r="F3" s="259"/>
      <c r="G3" s="259"/>
      <c r="H3" s="259"/>
      <c r="I3" s="260"/>
    </row>
    <row r="4" spans="1:11" ht="16.5" customHeight="1" x14ac:dyDescent="0.25">
      <c r="A4" s="269" t="s">
        <v>26</v>
      </c>
      <c r="B4" s="270"/>
      <c r="C4" s="271"/>
      <c r="D4" s="261" t="str">
        <f>IF(ISBLANK('PROJECT ID|INSTRUCTIONS'!C5)," ",'PROJECT ID|INSTRUCTIONS'!C5)</f>
        <v xml:space="preserve"> </v>
      </c>
      <c r="E4" s="262"/>
      <c r="F4" s="262"/>
      <c r="G4" s="262"/>
      <c r="H4" s="262"/>
      <c r="I4" s="263"/>
    </row>
    <row r="5" spans="1:11" s="50" customFormat="1" ht="12" customHeight="1" x14ac:dyDescent="0.2">
      <c r="A5" s="49" t="s">
        <v>48</v>
      </c>
      <c r="B5" s="49"/>
      <c r="C5" s="49"/>
      <c r="D5" s="49"/>
      <c r="E5" s="49"/>
      <c r="F5" s="49"/>
      <c r="G5" s="49"/>
    </row>
    <row r="6" spans="1:11" s="51" customFormat="1" ht="18" customHeight="1" x14ac:dyDescent="0.3">
      <c r="A6" s="275" t="s">
        <v>55</v>
      </c>
      <c r="B6" s="276"/>
      <c r="C6" s="276"/>
      <c r="D6" s="276"/>
      <c r="E6" s="276"/>
      <c r="F6" s="276"/>
      <c r="G6" s="276"/>
      <c r="H6" s="276"/>
      <c r="I6" s="276"/>
      <c r="J6" s="276"/>
      <c r="K6" s="277"/>
    </row>
    <row r="7" spans="1:11" s="51" customFormat="1" ht="39.6" x14ac:dyDescent="0.25">
      <c r="A7" s="52"/>
      <c r="B7" s="53" t="s">
        <v>14</v>
      </c>
      <c r="C7" s="54" t="s">
        <v>15</v>
      </c>
      <c r="D7" s="55" t="s">
        <v>13</v>
      </c>
      <c r="E7" s="55" t="str">
        <f>CONCATENATE("FY ",Settings!$C$1)</f>
        <v>FY 2015</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x14ac:dyDescent="0.25">
      <c r="A8" s="278" t="s">
        <v>86</v>
      </c>
      <c r="B8" s="57">
        <v>50110</v>
      </c>
      <c r="C8" s="57" t="s">
        <v>87</v>
      </c>
      <c r="D8" s="3">
        <v>38000</v>
      </c>
      <c r="E8" s="3" t="s">
        <v>60</v>
      </c>
      <c r="F8" s="3">
        <v>28000</v>
      </c>
      <c r="G8" s="3">
        <v>28000</v>
      </c>
      <c r="H8" s="3" t="s">
        <v>60</v>
      </c>
      <c r="I8" s="3" t="s">
        <v>60</v>
      </c>
      <c r="J8" s="3" t="s">
        <v>60</v>
      </c>
      <c r="K8" s="179">
        <f>SUM(D8:J8)</f>
        <v>94000</v>
      </c>
    </row>
    <row r="9" spans="1:11" ht="16.5" customHeight="1" x14ac:dyDescent="0.25">
      <c r="A9" s="279"/>
      <c r="B9" s="57">
        <v>50130</v>
      </c>
      <c r="C9" s="57" t="s">
        <v>88</v>
      </c>
      <c r="D9" s="1">
        <v>152000</v>
      </c>
      <c r="E9" s="208"/>
      <c r="F9" s="208"/>
      <c r="G9" s="208"/>
      <c r="H9" s="209"/>
      <c r="I9" s="209"/>
      <c r="J9" s="209"/>
      <c r="K9" s="98">
        <f t="shared" ref="K9:K19" si="0">SUM(D9:J9)</f>
        <v>152000</v>
      </c>
    </row>
    <row r="10" spans="1:11" ht="16.5" customHeight="1" x14ac:dyDescent="0.25">
      <c r="A10" s="279"/>
      <c r="B10" s="57">
        <v>50170</v>
      </c>
      <c r="C10" s="57" t="s">
        <v>89</v>
      </c>
      <c r="D10" s="2"/>
      <c r="E10" s="2"/>
      <c r="F10" s="2"/>
      <c r="G10" s="2"/>
      <c r="H10" s="2"/>
      <c r="I10" s="2"/>
      <c r="J10" s="2"/>
      <c r="K10" s="186">
        <f t="shared" si="0"/>
        <v>0</v>
      </c>
    </row>
    <row r="11" spans="1:11" ht="16.5" customHeight="1" thickBot="1" x14ac:dyDescent="0.3">
      <c r="A11" s="280"/>
      <c r="B11" s="58" t="s">
        <v>16</v>
      </c>
      <c r="C11" s="58"/>
      <c r="D11" s="59">
        <f>SUM(D8:D10)</f>
        <v>190000</v>
      </c>
      <c r="E11" s="59">
        <f t="shared" ref="E11:J11" si="1">SUM(E8:E10)</f>
        <v>0</v>
      </c>
      <c r="F11" s="59">
        <f t="shared" si="1"/>
        <v>28000</v>
      </c>
      <c r="G11" s="59">
        <f t="shared" si="1"/>
        <v>28000</v>
      </c>
      <c r="H11" s="59">
        <f t="shared" si="1"/>
        <v>0</v>
      </c>
      <c r="I11" s="59">
        <f t="shared" si="1"/>
        <v>0</v>
      </c>
      <c r="J11" s="59">
        <f t="shared" si="1"/>
        <v>0</v>
      </c>
      <c r="K11" s="60">
        <f t="shared" si="0"/>
        <v>246000</v>
      </c>
    </row>
    <row r="12" spans="1:11" ht="16.5" customHeight="1" thickTop="1" x14ac:dyDescent="0.25">
      <c r="A12" s="281" t="s">
        <v>85</v>
      </c>
      <c r="B12" s="57">
        <v>53715</v>
      </c>
      <c r="C12" s="57" t="s">
        <v>90</v>
      </c>
      <c r="D12" s="3"/>
      <c r="E12" s="3"/>
      <c r="F12" s="3"/>
      <c r="G12" s="3"/>
      <c r="H12" s="3"/>
      <c r="I12" s="3"/>
      <c r="J12" s="3"/>
      <c r="K12" s="185">
        <f t="shared" si="0"/>
        <v>0</v>
      </c>
    </row>
    <row r="13" spans="1:11" ht="16.5" customHeight="1" x14ac:dyDescent="0.25">
      <c r="A13" s="279"/>
      <c r="B13" s="57">
        <v>53720</v>
      </c>
      <c r="C13" s="57" t="s">
        <v>91</v>
      </c>
      <c r="D13" s="1"/>
      <c r="E13" s="1"/>
      <c r="F13" s="1"/>
      <c r="G13" s="1"/>
      <c r="H13" s="1"/>
      <c r="I13" s="1"/>
      <c r="J13" s="1"/>
      <c r="K13" s="98">
        <f t="shared" si="0"/>
        <v>0</v>
      </c>
    </row>
    <row r="14" spans="1:11" ht="16.5" customHeight="1" x14ac:dyDescent="0.25">
      <c r="A14" s="279"/>
      <c r="B14" s="57">
        <v>53735</v>
      </c>
      <c r="C14" s="57" t="s">
        <v>92</v>
      </c>
      <c r="D14" s="1"/>
      <c r="E14" s="1"/>
      <c r="F14" s="1"/>
      <c r="G14" s="1"/>
      <c r="H14" s="1"/>
      <c r="I14" s="1"/>
      <c r="J14" s="1"/>
      <c r="K14" s="98">
        <f t="shared" si="0"/>
        <v>0</v>
      </c>
    </row>
    <row r="15" spans="1:11" ht="16.5" customHeight="1" x14ac:dyDescent="0.25">
      <c r="A15" s="279"/>
      <c r="B15" s="57">
        <v>53740</v>
      </c>
      <c r="C15" s="57" t="s">
        <v>93</v>
      </c>
      <c r="D15" s="1"/>
      <c r="E15" s="1"/>
      <c r="F15" s="1"/>
      <c r="G15" s="1"/>
      <c r="H15" s="1"/>
      <c r="I15" s="1"/>
      <c r="J15" s="1"/>
      <c r="K15" s="98">
        <f t="shared" si="0"/>
        <v>0</v>
      </c>
    </row>
    <row r="16" spans="1:11" ht="16.5" customHeight="1" x14ac:dyDescent="0.25">
      <c r="A16" s="279"/>
      <c r="B16" s="57">
        <v>53755</v>
      </c>
      <c r="C16" s="57" t="s">
        <v>94</v>
      </c>
      <c r="D16" s="1"/>
      <c r="E16" s="1"/>
      <c r="F16" s="1"/>
      <c r="G16" s="1"/>
      <c r="H16" s="1"/>
      <c r="I16" s="1"/>
      <c r="J16" s="1"/>
      <c r="K16" s="98">
        <f t="shared" si="0"/>
        <v>0</v>
      </c>
    </row>
    <row r="17" spans="1:11" ht="16.5" customHeight="1" x14ac:dyDescent="0.25">
      <c r="A17" s="279"/>
      <c r="B17" s="57">
        <v>53760</v>
      </c>
      <c r="C17" s="57" t="s">
        <v>95</v>
      </c>
      <c r="D17" s="1"/>
      <c r="E17" s="1"/>
      <c r="F17" s="1"/>
      <c r="G17" s="1"/>
      <c r="H17" s="1"/>
      <c r="I17" s="1"/>
      <c r="J17" s="1"/>
      <c r="K17" s="186">
        <f t="shared" si="0"/>
        <v>0</v>
      </c>
    </row>
    <row r="18" spans="1:11" ht="16.5" customHeight="1" thickBot="1" x14ac:dyDescent="0.3">
      <c r="A18" s="280"/>
      <c r="B18" s="58" t="s">
        <v>16</v>
      </c>
      <c r="C18" s="58"/>
      <c r="D18" s="59">
        <f>SUM(D12:D17)</f>
        <v>0</v>
      </c>
      <c r="E18" s="59">
        <f t="shared" ref="E18:J18" si="2">SUM(E12:E17)</f>
        <v>0</v>
      </c>
      <c r="F18" s="59">
        <f t="shared" si="2"/>
        <v>0</v>
      </c>
      <c r="G18" s="59">
        <f t="shared" si="2"/>
        <v>0</v>
      </c>
      <c r="H18" s="59">
        <f t="shared" si="2"/>
        <v>0</v>
      </c>
      <c r="I18" s="59">
        <f t="shared" si="2"/>
        <v>0</v>
      </c>
      <c r="J18" s="59">
        <f t="shared" si="2"/>
        <v>0</v>
      </c>
      <c r="K18" s="60">
        <f>SUM(D18:J18)</f>
        <v>0</v>
      </c>
    </row>
    <row r="19" spans="1:11" ht="16.5" customHeight="1" thickTop="1" x14ac:dyDescent="0.25">
      <c r="A19" s="281" t="s">
        <v>96</v>
      </c>
      <c r="B19" s="57">
        <v>55700</v>
      </c>
      <c r="C19" s="57" t="s">
        <v>97</v>
      </c>
      <c r="D19" s="1">
        <v>68000</v>
      </c>
      <c r="F19" s="1">
        <v>100000</v>
      </c>
      <c r="G19" s="1"/>
      <c r="H19" s="1"/>
      <c r="I19" s="1"/>
      <c r="J19" s="1"/>
      <c r="K19" s="185">
        <f t="shared" si="0"/>
        <v>168000</v>
      </c>
    </row>
    <row r="20" spans="1:11" ht="16.5" customHeight="1" x14ac:dyDescent="0.25">
      <c r="A20" s="278"/>
      <c r="B20" s="57">
        <v>55710</v>
      </c>
      <c r="C20" s="57" t="s">
        <v>98</v>
      </c>
      <c r="D20" s="1"/>
      <c r="E20" s="1"/>
      <c r="F20" s="1"/>
      <c r="G20" s="1"/>
      <c r="H20" s="1"/>
      <c r="I20" s="1"/>
      <c r="J20" s="1"/>
      <c r="K20" s="205"/>
    </row>
    <row r="21" spans="1:11" ht="48" customHeight="1" x14ac:dyDescent="0.25">
      <c r="A21" s="278"/>
      <c r="B21" s="57">
        <v>55730</v>
      </c>
      <c r="C21" s="57" t="s">
        <v>99</v>
      </c>
      <c r="D21" s="1">
        <v>10000</v>
      </c>
      <c r="E21" s="1"/>
      <c r="F21" s="1"/>
      <c r="G21" s="1"/>
      <c r="H21" s="1"/>
      <c r="I21" s="1"/>
      <c r="J21" s="1"/>
      <c r="K21" s="205"/>
    </row>
    <row r="22" spans="1:11" ht="16.5" customHeight="1" thickBot="1" x14ac:dyDescent="0.3">
      <c r="A22" s="280"/>
      <c r="B22" s="58" t="s">
        <v>16</v>
      </c>
      <c r="C22" s="58"/>
      <c r="D22" s="59">
        <f t="shared" ref="D22:J22" si="3">SUM(D19:D21)</f>
        <v>78000</v>
      </c>
      <c r="E22" s="59">
        <f t="shared" si="3"/>
        <v>0</v>
      </c>
      <c r="F22" s="59">
        <f>SUM(F19:F21)</f>
        <v>100000</v>
      </c>
      <c r="G22" s="59">
        <f t="shared" si="3"/>
        <v>0</v>
      </c>
      <c r="H22" s="59">
        <f t="shared" si="3"/>
        <v>0</v>
      </c>
      <c r="I22" s="59">
        <f t="shared" si="3"/>
        <v>0</v>
      </c>
      <c r="J22" s="59">
        <f t="shared" si="3"/>
        <v>0</v>
      </c>
      <c r="K22" s="60">
        <f>SUM(D22:J22)</f>
        <v>178000</v>
      </c>
    </row>
    <row r="23" spans="1:11" ht="16.5" customHeight="1" thickTop="1" thickBot="1" x14ac:dyDescent="0.3">
      <c r="A23" s="272" t="s">
        <v>17</v>
      </c>
      <c r="B23" s="273"/>
      <c r="C23" s="274"/>
      <c r="D23" s="29">
        <f t="shared" ref="D23:J23" si="4">D11+D18+D22</f>
        <v>268000</v>
      </c>
      <c r="E23" s="29">
        <f t="shared" si="4"/>
        <v>0</v>
      </c>
      <c r="F23" s="29">
        <f t="shared" si="4"/>
        <v>128000</v>
      </c>
      <c r="G23" s="29">
        <f t="shared" si="4"/>
        <v>28000</v>
      </c>
      <c r="H23" s="29">
        <f t="shared" si="4"/>
        <v>0</v>
      </c>
      <c r="I23" s="29">
        <f t="shared" si="4"/>
        <v>0</v>
      </c>
      <c r="J23" s="29">
        <f t="shared" si="4"/>
        <v>0</v>
      </c>
      <c r="K23" s="29">
        <f>SUM(D23:J23)</f>
        <v>424000</v>
      </c>
    </row>
    <row r="24" spans="1:11" ht="13.8" thickTop="1" x14ac:dyDescent="0.25"/>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E30" sqref="E30"/>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64" t="s">
        <v>25</v>
      </c>
      <c r="B2" s="265"/>
      <c r="C2" s="265"/>
      <c r="D2" s="256" t="str">
        <f>IF(ISBLANK('PROJECT ID|INSTRUCTIONS'!C3)," ",'PROJECT ID|INSTRUCTIONS'!C3)</f>
        <v xml:space="preserve"> </v>
      </c>
      <c r="E2" s="282"/>
      <c r="F2" s="282"/>
      <c r="G2" s="282"/>
      <c r="H2" s="282"/>
      <c r="I2" s="283"/>
    </row>
    <row r="3" spans="1:11" s="64" customFormat="1" ht="16.5" customHeight="1" x14ac:dyDescent="0.2">
      <c r="A3" s="267" t="s">
        <v>22</v>
      </c>
      <c r="B3" s="268"/>
      <c r="C3" s="268"/>
      <c r="D3" s="259" t="str">
        <f>IF(ISBLANK('PROJECT ID|INSTRUCTIONS'!C4)," ",'PROJECT ID|INSTRUCTIONS'!C4)</f>
        <v>Election Infrastructure:  Post Election Audit</v>
      </c>
      <c r="E3" s="284"/>
      <c r="F3" s="284"/>
      <c r="G3" s="284"/>
      <c r="H3" s="284"/>
      <c r="I3" s="285"/>
    </row>
    <row r="4" spans="1:11" s="64" customFormat="1" ht="16.5" customHeight="1" x14ac:dyDescent="0.2">
      <c r="A4" s="269" t="s">
        <v>26</v>
      </c>
      <c r="B4" s="270"/>
      <c r="C4" s="270"/>
      <c r="D4" s="262" t="str">
        <f>IF(ISBLANK('PROJECT ID|INSTRUCTIONS'!C5)," ",'PROJECT ID|INSTRUCTIONS'!C5)</f>
        <v xml:space="preserve"> </v>
      </c>
      <c r="E4" s="286"/>
      <c r="F4" s="286"/>
      <c r="G4" s="286"/>
      <c r="H4" s="286"/>
      <c r="I4" s="287"/>
    </row>
    <row r="5" spans="1:11" s="64" customFormat="1" ht="12" customHeight="1" x14ac:dyDescent="0.2">
      <c r="A5" s="65"/>
      <c r="B5" s="65"/>
      <c r="C5" s="65"/>
      <c r="D5" s="65"/>
      <c r="E5" s="66"/>
      <c r="F5" s="66"/>
      <c r="G5" s="66"/>
      <c r="H5" s="66"/>
      <c r="I5" s="66"/>
    </row>
    <row r="6" spans="1:11" ht="18" customHeight="1" x14ac:dyDescent="0.3">
      <c r="A6" s="288" t="s">
        <v>56</v>
      </c>
      <c r="B6" s="289"/>
      <c r="C6" s="289"/>
      <c r="D6" s="289"/>
      <c r="E6" s="289"/>
      <c r="F6" s="289"/>
      <c r="G6" s="289"/>
      <c r="H6" s="289"/>
      <c r="I6" s="289"/>
      <c r="J6" s="289"/>
      <c r="K6" s="290"/>
    </row>
    <row r="7" spans="1:11" ht="40.200000000000003" thickBot="1" x14ac:dyDescent="0.3">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x14ac:dyDescent="0.2">
      <c r="A8" s="281" t="s">
        <v>85</v>
      </c>
      <c r="B8" s="57">
        <v>53715</v>
      </c>
      <c r="C8" s="57" t="s">
        <v>90</v>
      </c>
      <c r="D8" s="3"/>
      <c r="E8" s="3"/>
      <c r="F8" s="3"/>
      <c r="G8" s="3"/>
      <c r="H8" s="3"/>
      <c r="I8" s="3"/>
      <c r="J8" s="40"/>
      <c r="K8" s="184">
        <f t="shared" ref="K8:K19" si="0">SUM(D8:J8)</f>
        <v>0</v>
      </c>
    </row>
    <row r="9" spans="1:11" ht="16.5" customHeight="1" x14ac:dyDescent="0.2">
      <c r="A9" s="279"/>
      <c r="B9" s="57">
        <v>53720</v>
      </c>
      <c r="C9" s="57" t="s">
        <v>91</v>
      </c>
      <c r="D9" s="1"/>
      <c r="E9" s="1"/>
      <c r="F9" s="1"/>
      <c r="G9" s="1"/>
      <c r="H9" s="1"/>
      <c r="I9" s="1"/>
      <c r="J9" s="41"/>
      <c r="K9" s="182">
        <f t="shared" si="0"/>
        <v>0</v>
      </c>
    </row>
    <row r="10" spans="1:11" ht="16.5" customHeight="1" x14ac:dyDescent="0.2">
      <c r="A10" s="279"/>
      <c r="B10" s="57">
        <v>53735</v>
      </c>
      <c r="C10" s="57" t="s">
        <v>92</v>
      </c>
      <c r="D10" s="1"/>
      <c r="E10" s="1"/>
      <c r="F10" s="1"/>
      <c r="G10" s="1"/>
      <c r="H10" s="1"/>
      <c r="I10" s="1"/>
      <c r="J10" s="41"/>
      <c r="K10" s="182">
        <f t="shared" si="0"/>
        <v>0</v>
      </c>
    </row>
    <row r="11" spans="1:11" ht="16.5" customHeight="1" x14ac:dyDescent="0.2">
      <c r="A11" s="279"/>
      <c r="B11" s="57">
        <v>53740</v>
      </c>
      <c r="C11" s="57" t="s">
        <v>93</v>
      </c>
      <c r="D11" s="1"/>
      <c r="E11" s="1"/>
      <c r="F11" s="1"/>
      <c r="G11" s="1"/>
      <c r="H11" s="1"/>
      <c r="I11" s="1"/>
      <c r="J11" s="41"/>
      <c r="K11" s="182">
        <f t="shared" si="0"/>
        <v>0</v>
      </c>
    </row>
    <row r="12" spans="1:11" ht="16.5" customHeight="1" x14ac:dyDescent="0.2">
      <c r="A12" s="279"/>
      <c r="B12" s="57">
        <v>53755</v>
      </c>
      <c r="C12" s="57" t="s">
        <v>94</v>
      </c>
      <c r="D12" s="1"/>
      <c r="E12" s="1"/>
      <c r="F12" s="1"/>
      <c r="G12" s="1"/>
      <c r="H12" s="1"/>
      <c r="I12" s="1"/>
      <c r="J12" s="41"/>
      <c r="K12" s="182">
        <f t="shared" si="0"/>
        <v>0</v>
      </c>
    </row>
    <row r="13" spans="1:11" ht="16.5" customHeight="1" x14ac:dyDescent="0.2">
      <c r="A13" s="279"/>
      <c r="B13" s="57">
        <v>53760</v>
      </c>
      <c r="C13" s="57" t="s">
        <v>95</v>
      </c>
      <c r="D13" s="1"/>
      <c r="E13" s="1"/>
      <c r="F13" s="1"/>
      <c r="G13" s="1"/>
      <c r="H13" s="1"/>
      <c r="I13" s="1"/>
      <c r="J13" s="41"/>
      <c r="K13" s="183">
        <f t="shared" si="0"/>
        <v>0</v>
      </c>
    </row>
    <row r="14" spans="1:11" ht="16.5" customHeight="1" thickBot="1" x14ac:dyDescent="0.25">
      <c r="A14" s="280"/>
      <c r="B14" s="58" t="s">
        <v>16</v>
      </c>
      <c r="C14" s="58"/>
      <c r="D14" s="59">
        <f>SUM(D8:D13)</f>
        <v>0</v>
      </c>
      <c r="E14" s="59">
        <f t="shared" ref="E14:J14" si="1">SUM(E8:E13)</f>
        <v>0</v>
      </c>
      <c r="F14" s="59">
        <f t="shared" si="1"/>
        <v>0</v>
      </c>
      <c r="G14" s="59">
        <f t="shared" si="1"/>
        <v>0</v>
      </c>
      <c r="H14" s="59">
        <f t="shared" si="1"/>
        <v>0</v>
      </c>
      <c r="I14" s="59">
        <f t="shared" si="1"/>
        <v>0</v>
      </c>
      <c r="J14" s="71">
        <f t="shared" si="1"/>
        <v>0</v>
      </c>
      <c r="K14" s="61">
        <f t="shared" si="0"/>
        <v>0</v>
      </c>
    </row>
    <row r="15" spans="1:11" ht="16.5" customHeight="1" thickTop="1" x14ac:dyDescent="0.2">
      <c r="A15" s="281" t="s">
        <v>96</v>
      </c>
      <c r="B15" s="57">
        <v>55700</v>
      </c>
      <c r="C15" s="57" t="s">
        <v>97</v>
      </c>
      <c r="D15" s="1"/>
      <c r="F15" s="1">
        <v>100000</v>
      </c>
      <c r="G15" s="1"/>
      <c r="H15" s="1"/>
      <c r="I15" s="1"/>
      <c r="J15" s="41"/>
      <c r="K15" s="184">
        <f t="shared" si="0"/>
        <v>100000</v>
      </c>
    </row>
    <row r="16" spans="1:11" ht="16.5" customHeight="1" x14ac:dyDescent="0.2">
      <c r="A16" s="278"/>
      <c r="B16" s="57">
        <v>55710</v>
      </c>
      <c r="C16" s="57" t="s">
        <v>98</v>
      </c>
      <c r="D16" s="1"/>
      <c r="E16" s="1"/>
      <c r="F16" s="1"/>
      <c r="G16" s="1"/>
      <c r="H16" s="1"/>
      <c r="I16" s="1"/>
      <c r="J16" s="41"/>
      <c r="K16" s="206"/>
    </row>
    <row r="17" spans="1:11" ht="15.75" customHeight="1" x14ac:dyDescent="0.2">
      <c r="A17" s="278"/>
      <c r="B17" s="57">
        <v>55730</v>
      </c>
      <c r="C17" s="57" t="s">
        <v>99</v>
      </c>
      <c r="D17" s="1"/>
      <c r="E17" s="1"/>
      <c r="F17" s="1"/>
      <c r="G17" s="1"/>
      <c r="H17" s="1"/>
      <c r="I17" s="1"/>
      <c r="J17" s="41"/>
      <c r="K17" s="183">
        <f t="shared" si="0"/>
        <v>0</v>
      </c>
    </row>
    <row r="18" spans="1:11" ht="16.5" customHeight="1" thickBot="1" x14ac:dyDescent="0.25">
      <c r="A18" s="280"/>
      <c r="B18" s="58" t="s">
        <v>16</v>
      </c>
      <c r="C18" s="58"/>
      <c r="D18" s="59"/>
      <c r="E18" s="59">
        <f t="shared" ref="E18:J18" si="2">SUM(E15:E17)</f>
        <v>0</v>
      </c>
      <c r="F18" s="59">
        <f>SUM(F15:F17)</f>
        <v>100000</v>
      </c>
      <c r="G18" s="59">
        <f t="shared" si="2"/>
        <v>0</v>
      </c>
      <c r="H18" s="59">
        <f t="shared" si="2"/>
        <v>0</v>
      </c>
      <c r="I18" s="59">
        <f t="shared" si="2"/>
        <v>0</v>
      </c>
      <c r="J18" s="71">
        <f t="shared" si="2"/>
        <v>0</v>
      </c>
      <c r="K18" s="61">
        <f t="shared" si="0"/>
        <v>100000</v>
      </c>
    </row>
    <row r="19" spans="1:11" ht="16.5" customHeight="1" thickTop="1" thickBot="1" x14ac:dyDescent="0.25">
      <c r="A19" s="62" t="s">
        <v>17</v>
      </c>
      <c r="B19" s="63"/>
      <c r="C19" s="72"/>
      <c r="D19" s="29"/>
      <c r="E19" s="29">
        <f t="shared" ref="E19:J19" si="3">E14+E18</f>
        <v>0</v>
      </c>
      <c r="F19" s="29">
        <f t="shared" si="3"/>
        <v>100000</v>
      </c>
      <c r="G19" s="29">
        <f t="shared" si="3"/>
        <v>0</v>
      </c>
      <c r="H19" s="29">
        <f t="shared" si="3"/>
        <v>0</v>
      </c>
      <c r="I19" s="29">
        <f t="shared" si="3"/>
        <v>0</v>
      </c>
      <c r="J19" s="29">
        <f t="shared" si="3"/>
        <v>0</v>
      </c>
      <c r="K19" s="29">
        <f t="shared" si="0"/>
        <v>100000</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298" t="s">
        <v>25</v>
      </c>
      <c r="B2" s="299"/>
      <c r="C2" s="291" t="str">
        <f>IF(ISBLANK('PROJECT ID|INSTRUCTIONS'!C3)," ",'PROJECT ID|INSTRUCTIONS'!C3)</f>
        <v xml:space="preserve"> </v>
      </c>
      <c r="D2" s="291"/>
      <c r="E2" s="292"/>
    </row>
    <row r="3" spans="1:5" ht="16.5" customHeight="1" x14ac:dyDescent="0.25">
      <c r="A3" s="300" t="s">
        <v>22</v>
      </c>
      <c r="B3" s="301"/>
      <c r="C3" s="293" t="str">
        <f>IF(ISBLANK('PROJECT ID|INSTRUCTIONS'!C4)," ",'PROJECT ID|INSTRUCTIONS'!C4)</f>
        <v>Election Infrastructure:  Post Election Audit</v>
      </c>
      <c r="D3" s="293"/>
      <c r="E3" s="294"/>
    </row>
    <row r="4" spans="1:5" ht="16.5" customHeight="1" x14ac:dyDescent="0.25">
      <c r="A4" s="302" t="s">
        <v>26</v>
      </c>
      <c r="B4" s="303"/>
      <c r="C4" s="295" t="str">
        <f>IF(ISBLANK('PROJECT ID|INSTRUCTIONS'!C5)," ",'PROJECT ID|INSTRUCTIONS'!C5)</f>
        <v xml:space="preserve"> </v>
      </c>
      <c r="D4" s="295"/>
      <c r="E4" s="296"/>
    </row>
    <row r="5" spans="1:5" ht="12" customHeight="1" x14ac:dyDescent="0.25"/>
    <row r="6" spans="1:5" ht="15.6" x14ac:dyDescent="0.25">
      <c r="A6" s="305" t="s">
        <v>71</v>
      </c>
      <c r="B6" s="306"/>
      <c r="C6" s="306"/>
      <c r="D6" s="306"/>
      <c r="E6" s="307"/>
    </row>
    <row r="7" spans="1:5" ht="15.75" customHeight="1" x14ac:dyDescent="0.25">
      <c r="A7" s="196" t="s">
        <v>44</v>
      </c>
      <c r="B7" s="188" t="s">
        <v>49</v>
      </c>
      <c r="C7" s="189" t="s">
        <v>83</v>
      </c>
      <c r="D7" s="189" t="s">
        <v>51</v>
      </c>
      <c r="E7" s="190" t="s">
        <v>43</v>
      </c>
    </row>
    <row r="8" spans="1:5" ht="3.75" customHeight="1" x14ac:dyDescent="0.25">
      <c r="A8" s="194"/>
      <c r="B8" s="194"/>
      <c r="C8" s="195"/>
      <c r="D8" s="195"/>
      <c r="E8" s="195"/>
    </row>
    <row r="9" spans="1:5" ht="13.8" x14ac:dyDescent="0.25">
      <c r="A9" s="308" t="str">
        <f>CONCATENATE("FY ",Settings!$C$1-1)</f>
        <v>FY 2014</v>
      </c>
      <c r="B9" s="309"/>
      <c r="C9" s="309"/>
      <c r="D9" s="309"/>
      <c r="E9" s="310"/>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311" t="str">
        <f>CONCATENATE("FY ",Settings!$C$1)</f>
        <v>FY 2015</v>
      </c>
      <c r="B20" s="312"/>
      <c r="C20" s="312"/>
      <c r="D20" s="312"/>
      <c r="E20" s="313"/>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297" t="s">
        <v>39</v>
      </c>
      <c r="B36" s="297"/>
      <c r="C36" s="297"/>
      <c r="D36" s="191">
        <f>SUM(D21:D35)</f>
        <v>0</v>
      </c>
      <c r="E36" s="76"/>
    </row>
    <row r="37" spans="1:5" ht="15.75" customHeight="1" thickTop="1" x14ac:dyDescent="0.25">
      <c r="A37" s="304" t="str">
        <f>CONCATENATE("FY ",Settings!$C$1+1, "+")</f>
        <v>FY 2016+</v>
      </c>
      <c r="B37" s="304"/>
      <c r="C37" s="304"/>
      <c r="D37" s="304"/>
      <c r="E37" s="304"/>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314" t="s">
        <v>39</v>
      </c>
      <c r="B66" s="315"/>
      <c r="C66" s="316"/>
      <c r="D66" s="191">
        <f>SUM(D38:D65)</f>
        <v>0</v>
      </c>
      <c r="E66" s="76"/>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S21" sqref="S21"/>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49" t="s">
        <v>25</v>
      </c>
      <c r="B2" s="321"/>
      <c r="C2" s="250"/>
      <c r="D2" s="255" t="str">
        <f>IF(ISBLANK('PROJECT ID|INSTRUCTIONS'!C3)," ",'PROJECT ID|INSTRUCTIONS'!C3)</f>
        <v xml:space="preserve"> </v>
      </c>
      <c r="E2" s="256"/>
      <c r="F2" s="256"/>
      <c r="G2" s="256"/>
      <c r="H2" s="256"/>
      <c r="I2" s="256"/>
      <c r="J2" s="256"/>
      <c r="K2" s="257"/>
    </row>
    <row r="3" spans="1:15" s="64" customFormat="1" ht="16.5" customHeight="1" x14ac:dyDescent="0.2">
      <c r="A3" s="251" t="s">
        <v>22</v>
      </c>
      <c r="B3" s="268"/>
      <c r="C3" s="252"/>
      <c r="D3" s="258" t="str">
        <f>IF(ISBLANK('PROJECT ID|INSTRUCTIONS'!C4)," ",'PROJECT ID|INSTRUCTIONS'!C4)</f>
        <v>Election Infrastructure:  Post Election Audit</v>
      </c>
      <c r="E3" s="259"/>
      <c r="F3" s="259"/>
      <c r="G3" s="259"/>
      <c r="H3" s="259"/>
      <c r="I3" s="259"/>
      <c r="J3" s="259"/>
      <c r="K3" s="260"/>
    </row>
    <row r="4" spans="1:15" s="64" customFormat="1" ht="16.5" customHeight="1" x14ac:dyDescent="0.2">
      <c r="A4" s="253" t="s">
        <v>26</v>
      </c>
      <c r="B4" s="322"/>
      <c r="C4" s="254"/>
      <c r="D4" s="261" t="str">
        <f>IF(ISBLANK('PROJECT ID|INSTRUCTIONS'!C5)," ",'PROJECT ID|INSTRUCTIONS'!C5)</f>
        <v xml:space="preserve"> </v>
      </c>
      <c r="E4" s="262"/>
      <c r="F4" s="262"/>
      <c r="G4" s="262"/>
      <c r="H4" s="262"/>
      <c r="I4" s="262"/>
      <c r="J4" s="262"/>
      <c r="K4" s="263"/>
    </row>
    <row r="5" spans="1:15" s="50" customFormat="1" ht="12" customHeight="1" x14ac:dyDescent="0.2"/>
    <row r="6" spans="1:15" ht="16.5" customHeight="1" x14ac:dyDescent="0.2">
      <c r="A6" s="320" t="s">
        <v>52</v>
      </c>
      <c r="B6" s="320"/>
      <c r="C6" s="320"/>
      <c r="D6" s="320"/>
      <c r="E6" s="320"/>
      <c r="F6" s="94">
        <v>2015</v>
      </c>
      <c r="G6" s="50"/>
      <c r="H6" s="77"/>
      <c r="I6" s="50"/>
      <c r="J6" s="50"/>
      <c r="K6" s="50"/>
    </row>
    <row r="7" spans="1:15" ht="16.5" customHeight="1" x14ac:dyDescent="0.2">
      <c r="A7" s="320" t="s">
        <v>53</v>
      </c>
      <c r="B7" s="320"/>
      <c r="C7" s="320"/>
      <c r="D7" s="320"/>
      <c r="E7" s="320"/>
      <c r="F7" s="95">
        <v>2017</v>
      </c>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88" t="s">
        <v>28</v>
      </c>
      <c r="B9" s="289"/>
      <c r="C9" s="289"/>
      <c r="D9" s="289"/>
      <c r="E9" s="289"/>
      <c r="F9" s="289"/>
      <c r="G9" s="289"/>
      <c r="H9" s="289"/>
      <c r="I9" s="289"/>
      <c r="J9" s="289"/>
      <c r="K9" s="290"/>
      <c r="M9" s="317" t="s">
        <v>70</v>
      </c>
      <c r="N9" s="318"/>
      <c r="O9" s="319"/>
    </row>
    <row r="10" spans="1:15" ht="13.2" x14ac:dyDescent="0.25">
      <c r="A10" s="78"/>
      <c r="B10" s="79"/>
      <c r="C10" s="80"/>
      <c r="D10" s="81" t="s">
        <v>18</v>
      </c>
      <c r="E10" s="81" t="s">
        <v>19</v>
      </c>
      <c r="F10" s="82" t="str">
        <f>IF(OR(ISBLANK($F$7),ISBLANK($F$6)),"(c)",IF($F$7-$F$6&gt;1,"(c)",""))</f>
        <v>(c)</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(d)</v>
      </c>
      <c r="M10" s="84" t="s">
        <v>63</v>
      </c>
      <c r="N10" s="81" t="s">
        <v>64</v>
      </c>
      <c r="O10" s="85" t="s">
        <v>65</v>
      </c>
    </row>
    <row r="11" spans="1:15" ht="37.5" customHeight="1" x14ac:dyDescent="0.25">
      <c r="A11" s="86"/>
      <c r="B11" s="87" t="s">
        <v>14</v>
      </c>
      <c r="C11" s="87" t="s">
        <v>15</v>
      </c>
      <c r="D11" s="88" t="s">
        <v>58</v>
      </c>
      <c r="E11" s="88" t="str">
        <f>CONCATENATE("Transition FY"&amp;IF(ISBLANK($F$6),1,RIGHT($F$6,2))&amp;" Support Costs")</f>
        <v>Transition FY15 Support Costs</v>
      </c>
      <c r="F11" s="88" t="str">
        <f>IF(ISBLANK($F$7),CONCATENATE("Transition FY"&amp;IF(ISBLANK($F$6),2,RIGHT($F$6,2)+1)&amp;" Support Costs"),IF(ISBLANK($F$6),"Transition FY2 Support Costs",IF($F$7-$F$6&gt;1,CONCATENATE("Transition FY"&amp;RIGHT($F$6,2)+1&amp;" Support Costs"),"")))</f>
        <v>Transition FY16 Support Costs</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FY17 Support Costs</v>
      </c>
      <c r="L11" s="90"/>
      <c r="M11" s="91" t="s">
        <v>61</v>
      </c>
      <c r="N11" s="82" t="s">
        <v>72</v>
      </c>
      <c r="O11" s="83" t="s">
        <v>62</v>
      </c>
    </row>
    <row r="12" spans="1:15" ht="16.5" customHeight="1" x14ac:dyDescent="0.2">
      <c r="A12" s="278" t="s">
        <v>86</v>
      </c>
      <c r="B12" s="57">
        <v>50110</v>
      </c>
      <c r="C12" s="57" t="s">
        <v>87</v>
      </c>
      <c r="D12" s="3">
        <v>28000</v>
      </c>
      <c r="E12" s="3">
        <v>28000</v>
      </c>
      <c r="F12" s="3">
        <v>28000</v>
      </c>
      <c r="H12" s="3"/>
      <c r="I12" s="3"/>
      <c r="J12" s="3"/>
      <c r="K12" s="3">
        <v>28000</v>
      </c>
      <c r="L12" s="92"/>
      <c r="M12" s="45"/>
      <c r="N12" s="39"/>
      <c r="O12" s="179">
        <f>M12*N12</f>
        <v>0</v>
      </c>
    </row>
    <row r="13" spans="1:15" ht="16.5" customHeight="1" x14ac:dyDescent="0.2">
      <c r="A13" s="279"/>
      <c r="B13" s="57">
        <v>50130</v>
      </c>
      <c r="C13" s="57" t="s">
        <v>88</v>
      </c>
      <c r="D13" s="1"/>
      <c r="E13" s="1"/>
      <c r="F13" s="1"/>
      <c r="G13" s="1"/>
      <c r="H13" s="1"/>
      <c r="I13" s="1"/>
      <c r="J13" s="1"/>
      <c r="K13" s="42"/>
      <c r="M13" s="46"/>
      <c r="N13" s="37"/>
      <c r="O13" s="179">
        <f>M13*N13</f>
        <v>0</v>
      </c>
    </row>
    <row r="14" spans="1:15" ht="16.5" customHeight="1" x14ac:dyDescent="0.2">
      <c r="A14" s="279"/>
      <c r="B14" s="57">
        <v>50170</v>
      </c>
      <c r="C14" s="57" t="s">
        <v>89</v>
      </c>
      <c r="D14" s="2"/>
      <c r="E14" s="2"/>
      <c r="F14" s="2"/>
      <c r="G14" s="2"/>
      <c r="H14" s="2"/>
      <c r="I14" s="2"/>
      <c r="J14" s="2"/>
      <c r="K14" s="43"/>
      <c r="M14" s="47"/>
      <c r="N14" s="38"/>
      <c r="O14" s="179">
        <f>M14*N14</f>
        <v>0</v>
      </c>
    </row>
    <row r="15" spans="1:15" ht="16.5" customHeight="1" thickBot="1" x14ac:dyDescent="0.3">
      <c r="A15" s="280"/>
      <c r="B15" s="58" t="s">
        <v>16</v>
      </c>
      <c r="C15" s="58"/>
      <c r="D15" s="59">
        <f>SUM(D12:D14)</f>
        <v>28000</v>
      </c>
      <c r="E15" s="59">
        <f t="shared" ref="E15:J15" si="0">SUM(E12:E14)</f>
        <v>28000</v>
      </c>
      <c r="F15" s="59">
        <f t="shared" si="0"/>
        <v>28000</v>
      </c>
      <c r="G15" s="59">
        <f t="shared" si="0"/>
        <v>0</v>
      </c>
      <c r="H15" s="59">
        <f t="shared" si="0"/>
        <v>0</v>
      </c>
      <c r="I15" s="59">
        <f t="shared" si="0"/>
        <v>0</v>
      </c>
      <c r="J15" s="59">
        <f t="shared" si="0"/>
        <v>0</v>
      </c>
      <c r="K15" s="60">
        <f>SUM(K12:K14)</f>
        <v>28000</v>
      </c>
      <c r="M15" s="93">
        <f>SUM(M12:M14)</f>
        <v>0</v>
      </c>
      <c r="N15" s="181" t="s">
        <v>60</v>
      </c>
      <c r="O15" s="60">
        <f>SUM(O12:O14)</f>
        <v>0</v>
      </c>
    </row>
    <row r="16" spans="1:15" ht="16.5" customHeight="1" thickTop="1" x14ac:dyDescent="0.2">
      <c r="A16" s="281" t="s">
        <v>85</v>
      </c>
      <c r="B16" s="57">
        <v>53715</v>
      </c>
      <c r="C16" s="57" t="s">
        <v>90</v>
      </c>
      <c r="D16" s="3"/>
      <c r="E16" s="3"/>
      <c r="F16" s="3"/>
      <c r="G16" s="3"/>
      <c r="H16" s="3"/>
      <c r="I16" s="3"/>
      <c r="J16" s="3"/>
      <c r="K16" s="44"/>
      <c r="M16" s="45"/>
      <c r="N16" s="39"/>
      <c r="O16" s="179">
        <f t="shared" ref="O16:O21" si="1">M16*N16</f>
        <v>0</v>
      </c>
    </row>
    <row r="17" spans="1:15" ht="16.5" customHeight="1" x14ac:dyDescent="0.2">
      <c r="A17" s="279"/>
      <c r="B17" s="57">
        <v>53720</v>
      </c>
      <c r="C17" s="57" t="s">
        <v>91</v>
      </c>
      <c r="D17" s="1"/>
      <c r="E17" s="1"/>
      <c r="F17" s="1"/>
      <c r="G17" s="1"/>
      <c r="H17" s="1"/>
      <c r="I17" s="1"/>
      <c r="J17" s="1"/>
      <c r="K17" s="42"/>
      <c r="M17" s="46"/>
      <c r="N17" s="37"/>
      <c r="O17" s="179">
        <f t="shared" si="1"/>
        <v>0</v>
      </c>
    </row>
    <row r="18" spans="1:15" ht="16.5" customHeight="1" x14ac:dyDescent="0.2">
      <c r="A18" s="279"/>
      <c r="B18" s="57">
        <v>53735</v>
      </c>
      <c r="C18" s="57" t="s">
        <v>92</v>
      </c>
      <c r="D18" s="1"/>
      <c r="E18" s="1"/>
      <c r="F18" s="1"/>
      <c r="G18" s="1"/>
      <c r="H18" s="1"/>
      <c r="I18" s="1"/>
      <c r="J18" s="1"/>
      <c r="K18" s="42"/>
      <c r="M18" s="46"/>
      <c r="N18" s="37"/>
      <c r="O18" s="179">
        <f t="shared" si="1"/>
        <v>0</v>
      </c>
    </row>
    <row r="19" spans="1:15" ht="16.5" customHeight="1" x14ac:dyDescent="0.2">
      <c r="A19" s="279"/>
      <c r="B19" s="57">
        <v>53740</v>
      </c>
      <c r="C19" s="57" t="s">
        <v>93</v>
      </c>
      <c r="D19" s="1"/>
      <c r="E19" s="1"/>
      <c r="F19" s="1"/>
      <c r="G19" s="1"/>
      <c r="H19" s="1"/>
      <c r="I19" s="1"/>
      <c r="J19" s="1"/>
      <c r="K19" s="42"/>
      <c r="M19" s="46"/>
      <c r="N19" s="37"/>
      <c r="O19" s="179">
        <f t="shared" si="1"/>
        <v>0</v>
      </c>
    </row>
    <row r="20" spans="1:15" ht="16.5" customHeight="1" x14ac:dyDescent="0.2">
      <c r="A20" s="279"/>
      <c r="B20" s="57">
        <v>53755</v>
      </c>
      <c r="C20" s="57" t="s">
        <v>94</v>
      </c>
      <c r="D20" s="1"/>
      <c r="E20" s="1"/>
      <c r="F20" s="1"/>
      <c r="G20" s="1"/>
      <c r="H20" s="1"/>
      <c r="I20" s="1"/>
      <c r="J20" s="1"/>
      <c r="K20" s="42"/>
      <c r="M20" s="46"/>
      <c r="N20" s="37"/>
      <c r="O20" s="179">
        <f t="shared" si="1"/>
        <v>0</v>
      </c>
    </row>
    <row r="21" spans="1:15" ht="16.5" customHeight="1" x14ac:dyDescent="0.2">
      <c r="A21" s="279"/>
      <c r="B21" s="57">
        <v>53760</v>
      </c>
      <c r="C21" s="57" t="s">
        <v>95</v>
      </c>
      <c r="D21" s="1"/>
      <c r="E21" s="1"/>
      <c r="F21" s="1"/>
      <c r="G21" s="1"/>
      <c r="H21" s="1"/>
      <c r="I21" s="1"/>
      <c r="J21" s="1"/>
      <c r="K21" s="42"/>
      <c r="M21" s="46"/>
      <c r="N21" s="37"/>
      <c r="O21" s="179">
        <f t="shared" si="1"/>
        <v>0</v>
      </c>
    </row>
    <row r="22" spans="1:15" ht="16.5" customHeight="1" thickBot="1" x14ac:dyDescent="0.3">
      <c r="A22" s="280"/>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81" t="s">
        <v>96</v>
      </c>
      <c r="B23" s="57">
        <v>55700</v>
      </c>
      <c r="C23" s="57" t="s">
        <v>97</v>
      </c>
      <c r="D23" s="1"/>
      <c r="E23" s="1"/>
      <c r="F23" s="1"/>
      <c r="G23" s="1"/>
      <c r="H23" s="1"/>
      <c r="I23" s="1"/>
      <c r="J23" s="1"/>
      <c r="K23" s="42"/>
      <c r="M23" s="46"/>
      <c r="N23" s="37"/>
      <c r="O23" s="179">
        <f>M23*N23</f>
        <v>0</v>
      </c>
    </row>
    <row r="24" spans="1:15" ht="16.5" customHeight="1" x14ac:dyDescent="0.2">
      <c r="A24" s="278"/>
      <c r="B24" s="57">
        <v>55710</v>
      </c>
      <c r="C24" s="57" t="s">
        <v>98</v>
      </c>
      <c r="D24" s="1"/>
      <c r="E24" s="1"/>
      <c r="F24" s="1"/>
      <c r="G24" s="1"/>
      <c r="H24" s="1"/>
      <c r="I24" s="1"/>
      <c r="J24" s="1"/>
      <c r="K24" s="42"/>
      <c r="M24" s="46"/>
      <c r="N24" s="37"/>
      <c r="O24" s="179"/>
    </row>
    <row r="25" spans="1:15" ht="16.5" customHeight="1" x14ac:dyDescent="0.2">
      <c r="A25" s="278"/>
      <c r="B25" s="57">
        <v>55730</v>
      </c>
      <c r="C25" s="57" t="s">
        <v>99</v>
      </c>
      <c r="D25" s="1"/>
      <c r="E25" s="1"/>
      <c r="F25" s="1"/>
      <c r="G25" s="1"/>
      <c r="H25" s="1"/>
      <c r="I25" s="1"/>
      <c r="J25" s="1"/>
      <c r="K25" s="42"/>
      <c r="M25" s="46"/>
      <c r="N25" s="37"/>
      <c r="O25" s="179">
        <f>M25*N25</f>
        <v>0</v>
      </c>
    </row>
    <row r="26" spans="1:15" ht="16.5" customHeight="1" thickBot="1" x14ac:dyDescent="0.3">
      <c r="A26" s="280"/>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28000</v>
      </c>
      <c r="E27" s="29">
        <f t="shared" si="4"/>
        <v>28000</v>
      </c>
      <c r="F27" s="29">
        <f t="shared" si="4"/>
        <v>28000</v>
      </c>
      <c r="G27" s="29">
        <f t="shared" si="4"/>
        <v>0</v>
      </c>
      <c r="H27" s="29">
        <f t="shared" si="4"/>
        <v>0</v>
      </c>
      <c r="I27" s="29">
        <f t="shared" si="4"/>
        <v>0</v>
      </c>
      <c r="J27" s="29">
        <f t="shared" si="4"/>
        <v>0</v>
      </c>
      <c r="K27" s="29">
        <f t="shared" si="4"/>
        <v>28000</v>
      </c>
      <c r="M27" s="29">
        <f>M15+M22+M26</f>
        <v>0</v>
      </c>
      <c r="N27" s="180"/>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opLeftCell="A4" zoomScaleNormal="100" workbookViewId="0">
      <selection activeCell="D35" sqref="D35"/>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298" t="s">
        <v>25</v>
      </c>
      <c r="B2" s="299"/>
      <c r="C2" s="337" t="str">
        <f>IF(ISBLANK('PROJECT ID|INSTRUCTIONS'!C3)," ",'PROJECT ID|INSTRUCTIONS'!C3)</f>
        <v xml:space="preserve"> </v>
      </c>
      <c r="D2" s="337"/>
      <c r="E2" s="337"/>
      <c r="F2" s="337"/>
      <c r="G2" s="337"/>
      <c r="H2" s="337"/>
      <c r="I2" s="338"/>
    </row>
    <row r="3" spans="1:12" s="64" customFormat="1" ht="16.5" customHeight="1" x14ac:dyDescent="0.2">
      <c r="A3" s="300" t="s">
        <v>22</v>
      </c>
      <c r="B3" s="301"/>
      <c r="C3" s="339" t="str">
        <f>IF(ISBLANK('PROJECT ID|INSTRUCTIONS'!C4)," ",'PROJECT ID|INSTRUCTIONS'!C4)</f>
        <v>Election Infrastructure:  Post Election Audit</v>
      </c>
      <c r="D3" s="339"/>
      <c r="E3" s="339"/>
      <c r="F3" s="339"/>
      <c r="G3" s="339"/>
      <c r="H3" s="339"/>
      <c r="I3" s="340"/>
    </row>
    <row r="4" spans="1:12" s="64" customFormat="1" ht="16.5" customHeight="1" x14ac:dyDescent="0.2">
      <c r="A4" s="302" t="s">
        <v>26</v>
      </c>
      <c r="B4" s="303"/>
      <c r="C4" s="262" t="str">
        <f>IF(ISBLANK('PROJECT ID|INSTRUCTIONS'!C5)," ",'PROJECT ID|INSTRUCTIONS'!C5)</f>
        <v xml:space="preserve"> </v>
      </c>
      <c r="D4" s="262"/>
      <c r="E4" s="262"/>
      <c r="F4" s="262"/>
      <c r="G4" s="262"/>
      <c r="H4" s="262"/>
      <c r="I4" s="263"/>
    </row>
    <row r="5" spans="1:12" s="105" customFormat="1" ht="12" customHeight="1" x14ac:dyDescent="0.2">
      <c r="A5" s="101"/>
      <c r="B5" s="101"/>
      <c r="C5" s="323"/>
      <c r="D5" s="323"/>
      <c r="E5" s="323"/>
      <c r="F5" s="323"/>
      <c r="G5" s="323"/>
      <c r="H5" s="323"/>
      <c r="I5" s="102"/>
      <c r="J5" s="103"/>
      <c r="K5" s="104"/>
    </row>
    <row r="6" spans="1:12" s="105" customFormat="1" ht="15" customHeight="1" x14ac:dyDescent="0.3">
      <c r="A6" s="324" t="s">
        <v>21</v>
      </c>
      <c r="B6" s="325"/>
      <c r="C6" s="325"/>
      <c r="D6" s="325"/>
      <c r="E6" s="325"/>
      <c r="F6" s="325"/>
      <c r="G6" s="325"/>
      <c r="H6" s="325"/>
      <c r="I6" s="325"/>
      <c r="J6" s="325"/>
      <c r="K6" s="325"/>
      <c r="L6" s="326"/>
    </row>
    <row r="7" spans="1:12" ht="39" customHeight="1" x14ac:dyDescent="0.25">
      <c r="A7" s="164"/>
      <c r="B7" s="165" t="s">
        <v>21</v>
      </c>
      <c r="C7" s="166" t="s">
        <v>30</v>
      </c>
      <c r="D7" s="167" t="str">
        <f>CONCATENATE("FY ",Settings!$C$1)</f>
        <v>FY 2015</v>
      </c>
      <c r="E7" s="167" t="str">
        <f>CONCATENATE("FY ",Settings!$C$1+1)</f>
        <v>FY 2016</v>
      </c>
      <c r="F7" s="167" t="str">
        <f>CONCATENATE("FY ",Settings!$C$1+2)</f>
        <v>FY 2017</v>
      </c>
      <c r="G7" s="167" t="str">
        <f>CONCATENATE("FY ",Settings!$C$1+3)</f>
        <v>FY 2018</v>
      </c>
      <c r="H7" s="167" t="str">
        <f>CONCATENATE("FY ",Settings!$C$1+4)</f>
        <v>FY 2019</v>
      </c>
      <c r="I7" s="167" t="str">
        <f>CONCATENATE("Out Years after FY",Settings!$C$1+4)</f>
        <v>Out Years after FY2019</v>
      </c>
      <c r="J7" s="167" t="str">
        <f>CONCATENATE("Total FY",Settings!$C$1," - FY",Settings!$C$1+4)</f>
        <v>Total FY2015 - FY2019</v>
      </c>
      <c r="K7" s="167" t="str">
        <f>CONCATENATE("Total FY",Settings!$C$1," - Out Years")</f>
        <v>Total FY2015 - Out Years</v>
      </c>
      <c r="L7" s="168" t="s">
        <v>29</v>
      </c>
    </row>
    <row r="8" spans="1:12" ht="16.5" customHeight="1" x14ac:dyDescent="0.25">
      <c r="A8" s="106"/>
      <c r="B8" s="207" t="s">
        <v>105</v>
      </c>
      <c r="C8" s="6">
        <v>38000</v>
      </c>
      <c r="D8" s="6" t="s">
        <v>60</v>
      </c>
      <c r="E8" s="6">
        <v>28000</v>
      </c>
      <c r="F8" s="6">
        <v>28000</v>
      </c>
      <c r="G8" s="6"/>
      <c r="H8" s="6"/>
      <c r="I8" s="123"/>
      <c r="J8" s="120">
        <f>SUM(D8:H8)</f>
        <v>56000</v>
      </c>
      <c r="K8" s="114">
        <f>SUM(D8:I8)</f>
        <v>56000</v>
      </c>
      <c r="L8" s="115">
        <f>SUM(C8:I8)</f>
        <v>94000</v>
      </c>
    </row>
    <row r="9" spans="1:12" ht="16.5" customHeight="1" x14ac:dyDescent="0.25">
      <c r="A9" s="106"/>
      <c r="B9" s="207"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7"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v>230000</v>
      </c>
      <c r="D11" s="4"/>
      <c r="E11" s="4"/>
      <c r="F11" s="4"/>
      <c r="G11" s="4"/>
      <c r="H11" s="4"/>
      <c r="I11" s="4"/>
      <c r="J11" s="121">
        <f t="shared" si="0"/>
        <v>0</v>
      </c>
      <c r="K11" s="116">
        <f t="shared" si="1"/>
        <v>0</v>
      </c>
      <c r="L11" s="117">
        <f t="shared" si="2"/>
        <v>230000</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22.2" customHeight="1" x14ac:dyDescent="0.25">
      <c r="A13" s="108"/>
      <c r="B13" s="125" t="s">
        <v>9</v>
      </c>
      <c r="C13" s="126">
        <f>'CAPITAL DEV. COSTS-THIS REQUEST'!D19</f>
        <v>0</v>
      </c>
      <c r="D13" s="126">
        <f>'CAPITAL DEV. COSTS-THIS REQUEST'!E19</f>
        <v>0</v>
      </c>
      <c r="E13" s="126">
        <f>'CAPITAL DEV. COSTS-THIS REQUEST'!F19</f>
        <v>100000</v>
      </c>
      <c r="F13" s="126">
        <f>'CAPITAL DEV. COSTS-THIS REQUEST'!G19</f>
        <v>0</v>
      </c>
      <c r="G13" s="126">
        <f>'CAPITAL DEV. COSTS-THIS REQUEST'!H19</f>
        <v>0</v>
      </c>
      <c r="H13" s="126">
        <f>'CAPITAL DEV. COSTS-THIS REQUEST'!I19</f>
        <v>0</v>
      </c>
      <c r="I13" s="126">
        <f>'CAPITAL DEV. COSTS-THIS REQUEST'!J19</f>
        <v>0</v>
      </c>
      <c r="J13" s="121">
        <f t="shared" si="0"/>
        <v>100000</v>
      </c>
      <c r="K13" s="116">
        <f t="shared" si="1"/>
        <v>100000</v>
      </c>
      <c r="L13" s="117">
        <f t="shared" si="2"/>
        <v>100000</v>
      </c>
    </row>
    <row r="14" spans="1:12" ht="16.5" customHeight="1" x14ac:dyDescent="0.25">
      <c r="A14" s="335" t="s">
        <v>77</v>
      </c>
      <c r="B14" s="336"/>
      <c r="C14" s="6"/>
      <c r="D14" s="6"/>
      <c r="E14" s="6"/>
      <c r="F14" s="6"/>
      <c r="G14" s="6"/>
      <c r="H14" s="6"/>
      <c r="I14" s="6"/>
      <c r="J14" s="121">
        <f t="shared" si="0"/>
        <v>0</v>
      </c>
      <c r="K14" s="116">
        <f t="shared" si="1"/>
        <v>0</v>
      </c>
      <c r="L14" s="117">
        <f t="shared" si="2"/>
        <v>0</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34" t="s">
        <v>41</v>
      </c>
      <c r="B19" s="334"/>
      <c r="C19" s="11">
        <f t="shared" ref="C19:L19" si="3">SUM(C8:C18)</f>
        <v>268000</v>
      </c>
      <c r="D19" s="11">
        <f t="shared" si="3"/>
        <v>0</v>
      </c>
      <c r="E19" s="11">
        <f t="shared" si="3"/>
        <v>128000</v>
      </c>
      <c r="F19" s="11">
        <f t="shared" si="3"/>
        <v>28000</v>
      </c>
      <c r="G19" s="11">
        <f t="shared" si="3"/>
        <v>0</v>
      </c>
      <c r="H19" s="11">
        <f t="shared" si="3"/>
        <v>0</v>
      </c>
      <c r="I19" s="11">
        <f t="shared" si="3"/>
        <v>0</v>
      </c>
      <c r="J19" s="11">
        <f>SUM(J8:J18)</f>
        <v>156000</v>
      </c>
      <c r="K19" s="11">
        <f t="shared" si="3"/>
        <v>156000</v>
      </c>
      <c r="L19" s="11">
        <f t="shared" si="3"/>
        <v>424000</v>
      </c>
    </row>
    <row r="20" spans="1:12" ht="12.6" customHeight="1" thickTop="1" x14ac:dyDescent="0.25">
      <c r="A20" s="109"/>
      <c r="B20" s="110"/>
      <c r="C20" s="111"/>
      <c r="D20" s="111"/>
      <c r="E20" s="111"/>
      <c r="F20" s="111"/>
      <c r="G20" s="111"/>
      <c r="H20" s="111"/>
      <c r="I20" s="111"/>
    </row>
    <row r="21" spans="1:12" ht="26.25" customHeight="1" x14ac:dyDescent="0.25">
      <c r="A21" s="327" t="s">
        <v>40</v>
      </c>
      <c r="B21" s="328"/>
      <c r="C21" s="7">
        <f>'TOTAL DEVELOPMENT COSTS'!D23</f>
        <v>268000</v>
      </c>
      <c r="D21" s="7">
        <f>'TOTAL DEVELOPMENT COSTS'!E23</f>
        <v>0</v>
      </c>
      <c r="E21" s="7">
        <f>'TOTAL DEVELOPMENT COSTS'!F23</f>
        <v>128000</v>
      </c>
      <c r="F21" s="7">
        <f>'TOTAL DEVELOPMENT COSTS'!G23</f>
        <v>28000</v>
      </c>
      <c r="G21" s="7">
        <f>'TOTAL DEVELOPMENT COSTS'!H23</f>
        <v>0</v>
      </c>
      <c r="H21" s="7">
        <f>'TOTAL DEVELOPMENT COSTS'!I23</f>
        <v>0</v>
      </c>
      <c r="I21" s="7">
        <f>'TOTAL DEVELOPMENT COSTS'!J23</f>
        <v>0</v>
      </c>
    </row>
    <row r="22" spans="1:12" s="112" customFormat="1" ht="8.25" customHeight="1" x14ac:dyDescent="0.25">
      <c r="A22" s="109"/>
      <c r="B22" s="110"/>
      <c r="C22" s="111"/>
      <c r="D22" s="111"/>
      <c r="E22" s="111"/>
      <c r="F22" s="111"/>
      <c r="G22" s="111"/>
      <c r="H22" s="111"/>
      <c r="I22" s="111"/>
      <c r="L22" s="113"/>
    </row>
    <row r="23" spans="1:12" ht="37.5" customHeight="1" thickBot="1" x14ac:dyDescent="0.3">
      <c r="A23" s="329" t="s">
        <v>78</v>
      </c>
      <c r="B23" s="330"/>
      <c r="C23" s="181"/>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199999999999999" x14ac:dyDescent="0.2"/>
  <cols>
    <col min="2" max="2" width="23.875" bestFit="1" customWidth="1"/>
  </cols>
  <sheetData>
    <row r="1" spans="2:3" x14ac:dyDescent="0.2">
      <c r="B1" t="s">
        <v>42</v>
      </c>
      <c r="C1">
        <v>2015</v>
      </c>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0.199999999999999"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Sheet1</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2015-06-03T15:56:50Z</cp:lastPrinted>
  <dcterms:created xsi:type="dcterms:W3CDTF">2009-11-16T15:45:40Z</dcterms:created>
  <dcterms:modified xsi:type="dcterms:W3CDTF">2015-07-01T13:00:40Z</dcterms:modified>
</cp:coreProperties>
</file>