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60" windowWidth="21570" windowHeight="7500" tabRatio="978" firstSheet="1" activeTab="3"/>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52511"/>
</workbook>
</file>

<file path=xl/calcChain.xml><?xml version="1.0" encoding="utf-8"?>
<calcChain xmlns="http://schemas.openxmlformats.org/spreadsheetml/2006/main">
  <c r="F20" i="2" l="1"/>
  <c r="E20" i="2"/>
  <c r="E23" i="2"/>
  <c r="F23" i="2"/>
  <c r="E25" i="2"/>
  <c r="F25" i="2"/>
  <c r="D16" i="2"/>
  <c r="E16" i="2"/>
  <c r="F16" i="2"/>
  <c r="G17" i="6" l="1"/>
  <c r="G16" i="6"/>
  <c r="G15" i="6"/>
  <c r="F17" i="6"/>
  <c r="F16" i="6"/>
  <c r="F15" i="6"/>
  <c r="G13" i="6"/>
  <c r="F13" i="6"/>
  <c r="G12" i="6"/>
  <c r="F12" i="6"/>
  <c r="G11" i="6"/>
  <c r="F11" i="6"/>
  <c r="E8" i="6"/>
  <c r="G8" i="6"/>
  <c r="F8" i="6"/>
  <c r="K21" i="1" l="1"/>
  <c r="K20" i="1"/>
  <c r="D22" i="2" l="1"/>
  <c r="D15" i="2"/>
  <c r="E15" i="2"/>
  <c r="F15" i="2"/>
  <c r="O12" i="2"/>
  <c r="O14" i="2"/>
  <c r="O13" i="2"/>
  <c r="O16" i="2"/>
  <c r="O17" i="2"/>
  <c r="O18" i="2"/>
  <c r="O19" i="2"/>
  <c r="O20" i="2"/>
  <c r="O21" i="2"/>
  <c r="O23" i="2"/>
  <c r="O25" i="2"/>
  <c r="M15" i="2"/>
  <c r="M22" i="2"/>
  <c r="M26" i="2"/>
  <c r="K11" i="2"/>
  <c r="J11" i="2"/>
  <c r="I11" i="2"/>
  <c r="H11" i="2"/>
  <c r="G11" i="2"/>
  <c r="F11" i="2"/>
  <c r="E11" i="2"/>
  <c r="D36" i="10"/>
  <c r="K10" i="2"/>
  <c r="J10" i="2"/>
  <c r="I10" i="2"/>
  <c r="H10" i="2"/>
  <c r="G10" i="2"/>
  <c r="F10" i="2"/>
  <c r="H15" i="2"/>
  <c r="J26" i="2"/>
  <c r="I26" i="2"/>
  <c r="H26" i="2"/>
  <c r="J22" i="2"/>
  <c r="I22" i="2"/>
  <c r="H22" i="2"/>
  <c r="J15" i="2"/>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D18" i="6"/>
  <c r="E18" i="6"/>
  <c r="F14" i="6"/>
  <c r="F18" i="6"/>
  <c r="G14" i="6"/>
  <c r="G18" i="6"/>
  <c r="H14" i="6"/>
  <c r="H18" i="6"/>
  <c r="I14" i="6"/>
  <c r="I18" i="6"/>
  <c r="J14" i="6"/>
  <c r="J18" i="6"/>
  <c r="J14" i="5"/>
  <c r="K14" i="5"/>
  <c r="L14" i="5"/>
  <c r="J15" i="5"/>
  <c r="K15" i="5"/>
  <c r="L15" i="5"/>
  <c r="J16" i="5"/>
  <c r="K16" i="5"/>
  <c r="L16" i="5"/>
  <c r="J17" i="5"/>
  <c r="K17" i="5"/>
  <c r="L17" i="5"/>
  <c r="J18" i="5"/>
  <c r="K18" i="5"/>
  <c r="L18" i="5"/>
  <c r="K15" i="2"/>
  <c r="E22" i="2"/>
  <c r="F22" i="2"/>
  <c r="K22" i="2"/>
  <c r="D26" i="2"/>
  <c r="E26" i="2"/>
  <c r="F26" i="2"/>
  <c r="K26" i="2"/>
  <c r="A20" i="10"/>
  <c r="A9" i="10"/>
  <c r="E7" i="6"/>
  <c r="F7" i="6"/>
  <c r="G7" i="6"/>
  <c r="H7" i="6"/>
  <c r="I7" i="6"/>
  <c r="J7" i="6"/>
  <c r="K8" i="6"/>
  <c r="K9" i="6"/>
  <c r="K10" i="6"/>
  <c r="K11" i="6"/>
  <c r="K12" i="6"/>
  <c r="K13" i="6"/>
  <c r="K15" i="6"/>
  <c r="K17"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E22" i="1"/>
  <c r="F22" i="1"/>
  <c r="G22" i="1"/>
  <c r="H22" i="1"/>
  <c r="I22" i="1"/>
  <c r="J22" i="1"/>
  <c r="D28" i="4"/>
  <c r="F28" i="4"/>
  <c r="I19" i="6" l="1"/>
  <c r="H13" i="5" s="1"/>
  <c r="H19" i="5" s="1"/>
  <c r="J19" i="6"/>
  <c r="I13" i="5" s="1"/>
  <c r="I19" i="5" s="1"/>
  <c r="F19" i="6"/>
  <c r="E13" i="5" s="1"/>
  <c r="J27" i="2"/>
  <c r="G19" i="6"/>
  <c r="F13" i="5" s="1"/>
  <c r="E19" i="6"/>
  <c r="D13" i="5" s="1"/>
  <c r="D19" i="5" s="1"/>
  <c r="M27" i="2"/>
  <c r="F27" i="2"/>
  <c r="D27" i="2"/>
  <c r="K11" i="1"/>
  <c r="K27" i="2"/>
  <c r="I27" i="2"/>
  <c r="H27" i="2"/>
  <c r="O26" i="2"/>
  <c r="E27" i="2"/>
  <c r="K22" i="1"/>
  <c r="K18" i="1"/>
  <c r="H19" i="6"/>
  <c r="D19" i="6"/>
  <c r="C13" i="5" s="1"/>
  <c r="C19" i="5" s="1"/>
  <c r="O22" i="2"/>
  <c r="O15" i="2"/>
  <c r="G13" i="5"/>
  <c r="G19" i="5" s="1"/>
  <c r="K14" i="6"/>
  <c r="K18" i="6"/>
  <c r="J23" i="1"/>
  <c r="I21" i="5" s="1"/>
  <c r="H23" i="1"/>
  <c r="G21" i="5" s="1"/>
  <c r="F23" i="1"/>
  <c r="E21" i="5" s="1"/>
  <c r="E23" i="1"/>
  <c r="D21" i="5" s="1"/>
  <c r="I23" i="1"/>
  <c r="H21" i="5" s="1"/>
  <c r="G23" i="1"/>
  <c r="D23" i="1"/>
  <c r="C21" i="5" s="1"/>
  <c r="D23" i="5" l="1"/>
  <c r="F19" i="5"/>
  <c r="K19" i="6"/>
  <c r="O27" i="2"/>
  <c r="K23" i="1"/>
  <c r="G23" i="5"/>
  <c r="I23" i="5"/>
  <c r="H23" i="5"/>
  <c r="F21" i="5"/>
  <c r="K13" i="5"/>
  <c r="K19" i="5" s="1"/>
  <c r="J13" i="5"/>
  <c r="J19" i="5" s="1"/>
  <c r="E19" i="5"/>
  <c r="E23" i="5" s="1"/>
  <c r="L13" i="5"/>
  <c r="L19" i="5" s="1"/>
  <c r="F23" i="5" l="1"/>
  <c r="C25" i="5" s="1"/>
</calcChain>
</file>

<file path=xl/sharedStrings.xml><?xml version="1.0" encoding="utf-8"?>
<sst xmlns="http://schemas.openxmlformats.org/spreadsheetml/2006/main" count="257" uniqueCount="127">
  <si>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</si>
  <si>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</si>
  <si>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</si>
  <si>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</si>
  <si>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</si>
  <si>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</si>
  <si>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</si>
  <si>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</si>
  <si>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</si>
  <si>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</si>
  <si>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</si>
  <si>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</si>
  <si>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</si>
  <si>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</si>
  <si>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</si>
  <si>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</si>
  <si>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</si>
  <si>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</si>
  <si>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</si>
  <si>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</si>
  <si>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</si>
  <si>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</si>
  <si>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</si>
  <si>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</si>
  <si>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</si>
  <si>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</si>
  <si>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</si>
  <si>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</si>
  <si>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</si>
  <si>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</si>
  <si>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</si>
  <si>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</si>
  <si>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</si>
  <si>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</si>
  <si>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</si>
  <si>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</si>
  <si>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</si>
  <si>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</si>
  <si>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</si>
  <si>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</si>
  <si>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</si>
  <si>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</si>
  <si>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</si>
  <si>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</si>
  <si>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</si>
  <si>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</si>
  <si>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</si>
  <si>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</si>
  <si>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</si>
  <si>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</si>
  <si>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</si>
  <si>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</si>
  <si>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</si>
  <si>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</si>
  <si>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</si>
  <si>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</si>
  <si>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</si>
  <si>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</si>
  <si>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</si>
  <si>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</si>
  <si>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</si>
  <si>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</si>
  <si>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</si>
  <si>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</si>
  <si>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</si>
  <si>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</si>
  <si>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</si>
  <si>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</si>
  <si>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</si>
  <si>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</si>
  <si>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</si>
  <si>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</si>
  <si>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</si>
  <si>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</si>
  <si>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</si>
  <si>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</si>
  <si>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</si>
  <si>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</si>
  <si>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</si>
  <si>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</si>
  <si>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</si>
  <si>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</si>
  <si>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</si>
  <si>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</si>
  <si>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</si>
  <si>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</si>
  <si>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</si>
  <si>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</si>
  <si>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</si>
  <si>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</si>
  <si>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</si>
  <si>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</si>
  <si>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</si>
  <si>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</si>
  <si>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</si>
  <si>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</si>
  <si>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</si>
  <si>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</si>
  <si>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</si>
  <si>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</si>
  <si>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</si>
  <si>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</si>
  <si>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</si>
  <si>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</si>
  <si>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</si>
  <si>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</si>
  <si>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</si>
  <si>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</si>
  <si>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Enterprise Content Management</t>
  </si>
  <si>
    <t>Eric Wehger</t>
  </si>
  <si>
    <t>860-541-4523</t>
  </si>
  <si>
    <t>eric.wehger@po.state.ct.us</t>
  </si>
  <si>
    <t>2017</t>
  </si>
  <si>
    <t>Reduce space for storage of paper documents</t>
  </si>
  <si>
    <t>2017 - limited</t>
  </si>
  <si>
    <t>2016</t>
  </si>
  <si>
    <t>Returns into system faster, bills sent out faster for delinquencies and no remits.  Protect revenue stream for the DRS.</t>
  </si>
  <si>
    <t>Images of taxpayer returns and correspondence are available for viewing faster.  This provides ability to quickly verify the receipt of information much quicker.</t>
  </si>
  <si>
    <t>Data Entry and Imaging of Tax Returns</t>
  </si>
  <si>
    <t>Imaging of Tax Returns and Correspondence</t>
  </si>
  <si>
    <t>Reduction in temporary staff</t>
  </si>
  <si>
    <t>Remittance processor &amp; NIXDORF systems retirement</t>
  </si>
  <si>
    <t>2018</t>
  </si>
  <si>
    <t>Lays groundwork for increased taxpayer service -- Taxpayer returns enter our systems sooner, resulting in better service to our taxpayers.</t>
  </si>
  <si>
    <t>Not Applicable</t>
  </si>
  <si>
    <t>Overtime reductions</t>
  </si>
  <si>
    <t>Reallocation of FTEs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</si>
</sst>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5"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
      <patternFill patternType="solid">
        <fgColor theme="0" tint="-4.9989318521683403E-2"/>
        <bgColor indexed="64"/>
      </patternFill>
    </fill>
    <fill>
      <patternFill patternType="solid">
        <fgColor theme="0"/>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thin">
        <color indexed="64"/>
      </right>
      <top style="double">
        <color indexed="64"/>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2">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4"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5" xfId="0" applyFont="1" applyFill="1" applyBorder="1" applyAlignment="1" applyProtection="1">
      <alignment horizontal="center"/>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7" xfId="0" applyFont="1" applyFill="1" applyBorder="1" applyAlignment="1" applyProtection="1">
      <alignment horizontal="center" wrapText="1"/>
    </xf>
    <xf numFmtId="0" fontId="7" fillId="26" borderId="38"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39" xfId="0" applyFont="1" applyFill="1" applyBorder="1" applyAlignment="1" applyProtection="1">
      <alignment vertical="center"/>
    </xf>
    <xf numFmtId="3" fontId="5" fillId="25" borderId="40" xfId="0" applyNumberFormat="1" applyFont="1" applyFill="1" applyBorder="1" applyAlignment="1" applyProtection="1">
      <alignment horizontal="right" vertical="center" indent="1"/>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0" fontId="9" fillId="25" borderId="43" xfId="0" applyFont="1" applyFill="1" applyBorder="1" applyAlignment="1" applyProtection="1">
      <alignment vertical="center"/>
    </xf>
    <xf numFmtId="0" fontId="9" fillId="25" borderId="44"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5" xfId="0" applyFont="1" applyFill="1" applyBorder="1" applyAlignment="1" applyProtection="1">
      <alignment horizontal="center"/>
    </xf>
    <xf numFmtId="0" fontId="7" fillId="26" borderId="46" xfId="0" applyFont="1" applyFill="1" applyBorder="1" applyAlignment="1" applyProtection="1">
      <alignment horizontal="center"/>
    </xf>
    <xf numFmtId="0" fontId="7" fillId="26" borderId="46" xfId="0" applyFont="1" applyFill="1" applyBorder="1" applyAlignment="1" applyProtection="1">
      <alignment horizontal="center" wrapText="1"/>
    </xf>
    <xf numFmtId="0" fontId="7" fillId="26" borderId="47" xfId="0" applyFont="1" applyFill="1" applyBorder="1" applyAlignment="1" applyProtection="1">
      <alignment horizontal="center" wrapText="1"/>
    </xf>
    <xf numFmtId="3" fontId="5" fillId="25" borderId="49"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0"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0"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1" xfId="0" applyFont="1" applyFill="1" applyBorder="1" applyAlignment="1" applyProtection="1">
      <alignment horizontal="center"/>
    </xf>
    <xf numFmtId="0" fontId="7" fillId="26" borderId="52" xfId="0" applyFont="1" applyFill="1" applyBorder="1" applyAlignment="1" applyProtection="1">
      <alignment horizontal="center"/>
    </xf>
    <xf numFmtId="0" fontId="3" fillId="26" borderId="52" xfId="0" applyFont="1" applyFill="1" applyBorder="1" applyAlignment="1" applyProtection="1">
      <alignment horizontal="center" wrapText="1"/>
    </xf>
    <xf numFmtId="0" fontId="3" fillId="26" borderId="53" xfId="0" applyFont="1" applyFill="1" applyBorder="1" applyAlignment="1" applyProtection="1">
      <alignment horizontal="center" wrapText="1"/>
    </xf>
    <xf numFmtId="0" fontId="4" fillId="0" borderId="0" xfId="0" applyNumberFormat="1" applyFont="1" applyProtection="1"/>
    <xf numFmtId="0" fontId="3" fillId="26" borderId="50" xfId="0" applyFont="1" applyFill="1" applyBorder="1" applyAlignment="1" applyProtection="1">
      <alignment horizontal="center" wrapText="1"/>
    </xf>
    <xf numFmtId="0" fontId="6" fillId="0" borderId="0" xfId="0" applyFont="1" applyProtection="1"/>
    <xf numFmtId="3" fontId="5" fillId="25" borderId="54" xfId="0" applyNumberFormat="1" applyFont="1" applyFill="1" applyBorder="1" applyAlignment="1" applyProtection="1">
      <alignment horizontal="right" vertical="center" indent="1"/>
    </xf>
    <xf numFmtId="0" fontId="5" fillId="24" borderId="55" xfId="0" applyNumberFormat="1" applyFont="1" applyFill="1" applyBorder="1" applyAlignment="1" applyProtection="1">
      <alignment horizontal="right" vertical="center" indent="1"/>
      <protection locked="0"/>
    </xf>
    <xf numFmtId="0" fontId="5" fillId="24" borderId="56" xfId="0" applyNumberFormat="1" applyFont="1" applyFill="1" applyBorder="1" applyAlignment="1" applyProtection="1">
      <alignment horizontal="right" vertical="center" indent="1"/>
      <protection locked="0"/>
    </xf>
    <xf numFmtId="0" fontId="5" fillId="25" borderId="57"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8" xfId="0" applyNumberFormat="1" applyFont="1" applyFill="1" applyBorder="1" applyAlignment="1" applyProtection="1">
      <alignment horizontal="center" vertical="center"/>
    </xf>
    <xf numFmtId="3" fontId="5" fillId="25" borderId="59"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0"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1" xfId="0" applyNumberFormat="1" applyFont="1" applyFill="1" applyBorder="1" applyAlignment="1" applyProtection="1">
      <alignment horizontal="right" vertical="center" indent="1"/>
    </xf>
    <xf numFmtId="3" fontId="9" fillId="25" borderId="62"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4" borderId="61" xfId="0" applyNumberFormat="1" applyFont="1" applyFill="1" applyBorder="1" applyAlignment="1" applyProtection="1">
      <alignment horizontal="right" vertical="center" indent="1"/>
      <protection locked="0"/>
    </xf>
    <xf numFmtId="3" fontId="9" fillId="24" borderId="63"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7" xfId="38" applyFill="1" applyBorder="1" applyAlignment="1" applyProtection="1">
      <alignment horizontal="center" wrapText="1"/>
    </xf>
    <xf numFmtId="0" fontId="19" fillId="25" borderId="61" xfId="38" applyFill="1" applyBorder="1" applyAlignment="1" applyProtection="1">
      <alignment horizontal="center" wrapText="1"/>
    </xf>
    <xf numFmtId="164" fontId="19" fillId="27" borderId="61" xfId="38" applyNumberFormat="1" applyFill="1" applyBorder="1" applyAlignment="1" applyProtection="1">
      <alignment wrapText="1"/>
    </xf>
    <xf numFmtId="164" fontId="19" fillId="0" borderId="62"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2" xfId="38" applyFill="1" applyBorder="1" applyAlignment="1" applyProtection="1">
      <alignment horizontal="center" wrapText="1"/>
    </xf>
    <xf numFmtId="0" fontId="19" fillId="25" borderId="33" xfId="38" applyFill="1" applyBorder="1" applyAlignment="1" applyProtection="1">
      <alignment horizontal="center" wrapText="1"/>
    </xf>
    <xf numFmtId="164" fontId="19" fillId="27" borderId="33" xfId="38" applyNumberFormat="1" applyFill="1" applyBorder="1" applyAlignment="1" applyProtection="1">
      <alignment wrapText="1"/>
    </xf>
    <xf numFmtId="164" fontId="19" fillId="0" borderId="68" xfId="38" applyNumberFormat="1" applyFont="1" applyFill="1" applyBorder="1" applyAlignment="1" applyProtection="1">
      <alignment horizontal="center" wrapText="1"/>
      <protection locked="0"/>
    </xf>
    <xf numFmtId="164" fontId="19" fillId="0" borderId="61" xfId="38" applyNumberFormat="1" applyFont="1" applyBorder="1" applyAlignment="1" applyProtection="1">
      <alignment wrapText="1"/>
      <protection locked="0"/>
    </xf>
    <xf numFmtId="164" fontId="19" fillId="0" borderId="62"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0" fontId="19" fillId="0" borderId="67" xfId="38" applyBorder="1" applyAlignment="1" applyProtection="1">
      <alignment horizontal="center" wrapText="1"/>
      <protection locked="0"/>
    </xf>
    <xf numFmtId="0" fontId="19" fillId="0" borderId="61" xfId="38" applyBorder="1" applyAlignment="1" applyProtection="1">
      <alignment horizontal="center" wrapText="1"/>
      <protection locked="0"/>
    </xf>
    <xf numFmtId="164" fontId="19" fillId="0" borderId="61"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1" xfId="0" applyFont="1" applyFill="1" applyBorder="1" applyAlignment="1" applyProtection="1">
      <alignment vertical="top"/>
    </xf>
    <xf numFmtId="0" fontId="7" fillId="26" borderId="72" xfId="0" applyFont="1" applyFill="1" applyBorder="1" applyAlignment="1" applyProtection="1">
      <alignment horizontal="left"/>
    </xf>
    <xf numFmtId="0" fontId="7" fillId="26" borderId="73" xfId="0" applyFont="1" applyFill="1" applyBorder="1" applyAlignment="1" applyProtection="1">
      <alignment horizontal="center" wrapText="1"/>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3" fontId="42" fillId="0" borderId="61"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3" xfId="38" applyNumberFormat="1" applyFont="1" applyFill="1" applyBorder="1" applyAlignment="1" applyProtection="1">
      <alignment wrapText="1"/>
      <protection locked="0"/>
    </xf>
    <xf numFmtId="3" fontId="42" fillId="24" borderId="61"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0" fontId="19" fillId="0" borderId="61"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3"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2" xfId="38" applyNumberFormat="1" applyFill="1" applyBorder="1" applyAlignment="1" applyProtection="1">
      <alignment wrapText="1"/>
    </xf>
    <xf numFmtId="3" fontId="5" fillId="25" borderId="34" xfId="0" applyNumberFormat="1" applyFont="1" applyFill="1" applyBorder="1" applyAlignment="1" applyProtection="1">
      <alignment horizontal="right" vertical="center" indent="1"/>
    </xf>
    <xf numFmtId="3" fontId="5" fillId="25" borderId="76"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68"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7" xfId="38" applyFont="1" applyFill="1" applyBorder="1" applyAlignment="1" applyProtection="1">
      <alignment horizontal="center" vertical="center"/>
    </xf>
    <xf numFmtId="0" fontId="40" fillId="29" borderId="37" xfId="38" applyFont="1" applyFill="1" applyBorder="1" applyAlignment="1" applyProtection="1">
      <alignment horizontal="center" vertical="center" wrapText="1"/>
    </xf>
    <xf numFmtId="0" fontId="40" fillId="29" borderId="79"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0" xfId="0" applyFont="1" applyFill="1" applyBorder="1" applyAlignment="1" applyProtection="1">
      <alignment horizontal="left" vertical="center" wrapText="1"/>
      <protection locked="0"/>
    </xf>
    <xf numFmtId="0" fontId="9" fillId="0" borderId="34"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1" xfId="38" applyFont="1" applyFill="1" applyBorder="1" applyAlignment="1" applyProtection="1">
      <alignment horizontal="center" vertical="center"/>
    </xf>
    <xf numFmtId="0" fontId="37" fillId="26" borderId="82" xfId="0" applyFont="1" applyFill="1" applyBorder="1" applyAlignment="1" applyProtection="1">
      <protection locked="0"/>
    </xf>
    <xf numFmtId="0" fontId="37" fillId="26" borderId="13" xfId="0" applyFont="1" applyFill="1" applyBorder="1" applyAlignment="1" applyProtection="1">
      <protection locked="0"/>
    </xf>
    <xf numFmtId="0" fontId="37" fillId="26" borderId="83" xfId="0" applyFont="1" applyFill="1" applyBorder="1" applyAlignment="1" applyProtection="1">
      <protection locked="0"/>
    </xf>
    <xf numFmtId="0" fontId="37" fillId="26" borderId="71" xfId="0" applyFont="1" applyFill="1" applyBorder="1" applyAlignment="1" applyProtection="1">
      <protection locked="0"/>
    </xf>
    <xf numFmtId="0" fontId="37" fillId="26" borderId="83" xfId="0" applyFont="1" applyFill="1" applyBorder="1" applyProtection="1">
      <protection locked="0"/>
    </xf>
    <xf numFmtId="0" fontId="44" fillId="0" borderId="0" xfId="0" applyFont="1" applyBorder="1" applyProtection="1"/>
    <xf numFmtId="0" fontId="37" fillId="26" borderId="71" xfId="0" applyFont="1" applyFill="1" applyBorder="1" applyProtection="1">
      <protection locked="0"/>
    </xf>
    <xf numFmtId="0" fontId="10" fillId="0" borderId="76" xfId="34" applyFill="1" applyBorder="1" applyAlignment="1" applyProtection="1">
      <alignment horizontal="left" vertical="center" wrapText="1"/>
      <protection locked="0"/>
    </xf>
    <xf numFmtId="3" fontId="5" fillId="25" borderId="129" xfId="0" applyNumberFormat="1" applyFont="1" applyFill="1" applyBorder="1" applyAlignment="1" applyProtection="1">
      <alignment horizontal="right" vertical="center" indent="1"/>
    </xf>
    <xf numFmtId="0" fontId="9" fillId="25" borderId="60" xfId="0" applyFont="1" applyFill="1" applyBorder="1" applyAlignment="1" applyProtection="1">
      <alignment vertical="center"/>
    </xf>
    <xf numFmtId="0" fontId="9" fillId="25" borderId="0" xfId="0" applyFont="1" applyFill="1" applyBorder="1" applyAlignment="1" applyProtection="1">
      <alignment vertical="center" wrapText="1"/>
    </xf>
    <xf numFmtId="3" fontId="5" fillId="25" borderId="130" xfId="0" applyNumberFormat="1" applyFont="1" applyFill="1" applyBorder="1" applyAlignment="1" applyProtection="1">
      <alignment horizontal="right" vertical="center" indent="1"/>
    </xf>
    <xf numFmtId="3" fontId="5" fillId="0" borderId="12" xfId="0" applyNumberFormat="1" applyFont="1" applyFill="1" applyBorder="1" applyAlignment="1" applyProtection="1">
      <alignment horizontal="right" vertical="center" indent="1"/>
      <protection locked="0"/>
    </xf>
    <xf numFmtId="3" fontId="5" fillId="31" borderId="10" xfId="0" applyNumberFormat="1" applyFont="1" applyFill="1" applyBorder="1" applyAlignment="1" applyProtection="1">
      <alignment horizontal="right" vertical="center" indent="1"/>
      <protection locked="0"/>
    </xf>
    <xf numFmtId="3" fontId="5" fillId="32" borderId="10" xfId="0" applyNumberFormat="1" applyFont="1" applyFill="1" applyBorder="1" applyAlignment="1" applyProtection="1">
      <alignment horizontal="right" vertical="center" indent="1"/>
      <protection locked="0"/>
    </xf>
    <xf numFmtId="0" fontId="8" fillId="30" borderId="82"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5" xfId="0" applyFont="1" applyFill="1" applyBorder="1" applyAlignment="1" applyProtection="1">
      <alignment horizontal="center" wrapText="1"/>
      <protection locked="0"/>
    </xf>
    <xf numFmtId="0" fontId="33" fillId="26" borderId="86" xfId="0" applyFont="1" applyFill="1" applyBorder="1" applyAlignment="1" applyProtection="1">
      <alignment horizontal="center" wrapText="1"/>
      <protection locked="0"/>
    </xf>
    <xf numFmtId="0" fontId="33" fillId="26" borderId="87"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2"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3" xfId="0" applyFont="1" applyFill="1" applyBorder="1" applyAlignment="1" applyProtection="1">
      <alignment horizontal="center"/>
    </xf>
    <xf numFmtId="0" fontId="33" fillId="26" borderId="85"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3" xfId="0" applyFont="1" applyFill="1" applyBorder="1" applyAlignment="1" applyProtection="1">
      <alignment horizontal="center"/>
      <protection locked="0"/>
    </xf>
    <xf numFmtId="0" fontId="7" fillId="26" borderId="88" xfId="0" applyFont="1" applyFill="1" applyBorder="1" applyAlignment="1" applyProtection="1">
      <alignment vertical="center"/>
    </xf>
    <xf numFmtId="0" fontId="7" fillId="26" borderId="89"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33" fillId="26" borderId="83" xfId="0" applyFont="1" applyFill="1" applyBorder="1" applyAlignment="1" applyProtection="1">
      <alignment horizontal="center"/>
    </xf>
    <xf numFmtId="0" fontId="33" fillId="26" borderId="92" xfId="0" applyFont="1" applyFill="1" applyBorder="1" applyAlignment="1" applyProtection="1">
      <alignment horizontal="center"/>
    </xf>
    <xf numFmtId="0" fontId="33" fillId="26" borderId="84"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5" xfId="0" applyFont="1" applyFill="1" applyBorder="1" applyAlignment="1" applyProtection="1">
      <alignment horizontal="center" vertical="center"/>
      <protection locked="0"/>
    </xf>
    <xf numFmtId="0" fontId="33" fillId="26" borderId="86" xfId="0" applyFont="1" applyFill="1" applyBorder="1" applyAlignment="1" applyProtection="1">
      <alignment horizontal="center" vertical="center"/>
      <protection locked="0"/>
    </xf>
    <xf numFmtId="0" fontId="33" fillId="26" borderId="87" xfId="0" applyFont="1" applyFill="1" applyBorder="1" applyAlignment="1" applyProtection="1">
      <alignment horizontal="center" vertical="center"/>
      <protection locked="0"/>
    </xf>
    <xf numFmtId="0" fontId="33" fillId="26" borderId="48" xfId="0" applyFont="1" applyFill="1" applyBorder="1" applyAlignment="1" applyProtection="1">
      <alignment horizontal="center"/>
      <protection locked="0"/>
    </xf>
    <xf numFmtId="0" fontId="8" fillId="30" borderId="83" xfId="0" applyFont="1" applyFill="1" applyBorder="1" applyAlignment="1" applyProtection="1">
      <alignment vertical="top" wrapText="1"/>
      <protection locked="0"/>
    </xf>
    <xf numFmtId="0" fontId="8" fillId="30" borderId="84"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3" xfId="0" applyFont="1" applyFill="1" applyBorder="1" applyAlignment="1" applyProtection="1">
      <alignment horizontal="left" wrapText="1"/>
      <protection locked="0"/>
    </xf>
    <xf numFmtId="0" fontId="8" fillId="30" borderId="92" xfId="0" applyFont="1" applyFill="1" applyBorder="1" applyAlignment="1" applyProtection="1">
      <alignment horizontal="left" wrapText="1"/>
      <protection locked="0"/>
    </xf>
    <xf numFmtId="0" fontId="8" fillId="30" borderId="84" xfId="0" applyFont="1" applyFill="1" applyBorder="1" applyAlignment="1" applyProtection="1">
      <alignment horizontal="left" wrapText="1"/>
      <protection locked="0"/>
    </xf>
    <xf numFmtId="0" fontId="9" fillId="30" borderId="83"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5" fillId="25" borderId="94" xfId="0" applyFont="1" applyFill="1" applyBorder="1" applyAlignment="1" applyProtection="1">
      <alignment vertical="center"/>
    </xf>
    <xf numFmtId="0" fontId="5" fillId="25" borderId="95" xfId="0" applyFont="1" applyFill="1" applyBorder="1" applyAlignment="1" applyProtection="1">
      <alignment vertical="center"/>
    </xf>
    <xf numFmtId="0" fontId="34" fillId="26" borderId="96" xfId="0" applyFont="1" applyFill="1" applyBorder="1" applyAlignment="1" applyProtection="1">
      <alignment horizontal="center"/>
    </xf>
    <xf numFmtId="0" fontId="34" fillId="26" borderId="97" xfId="0" applyFont="1" applyFill="1" applyBorder="1" applyAlignment="1" applyProtection="1">
      <alignment horizontal="center"/>
    </xf>
    <xf numFmtId="0" fontId="34" fillId="26" borderId="98" xfId="0" applyFont="1" applyFill="1" applyBorder="1" applyAlignment="1" applyProtection="1">
      <alignment horizontal="center"/>
    </xf>
    <xf numFmtId="0" fontId="7" fillId="26" borderId="96" xfId="0" applyFont="1" applyFill="1" applyBorder="1" applyAlignment="1" applyProtection="1">
      <alignment vertical="center"/>
    </xf>
    <xf numFmtId="0" fontId="7" fillId="26" borderId="98" xfId="0" applyFont="1" applyFill="1" applyBorder="1" applyAlignment="1" applyProtection="1">
      <alignment vertical="center"/>
    </xf>
    <xf numFmtId="0" fontId="7" fillId="26" borderId="99"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9" fillId="25" borderId="103" xfId="0" applyNumberFormat="1" applyFont="1" applyFill="1" applyBorder="1" applyAlignment="1" applyProtection="1">
      <alignment vertical="center" wrapText="1"/>
    </xf>
    <xf numFmtId="0" fontId="9" fillId="25" borderId="104" xfId="0" applyNumberFormat="1" applyFont="1" applyFill="1" applyBorder="1" applyAlignment="1" applyProtection="1">
      <alignment vertical="center" wrapText="1"/>
    </xf>
    <xf numFmtId="0" fontId="9" fillId="25" borderId="55" xfId="0" applyNumberFormat="1" applyFont="1" applyFill="1" applyBorder="1" applyAlignment="1" applyProtection="1">
      <alignment vertical="center" wrapText="1"/>
    </xf>
    <xf numFmtId="0" fontId="9" fillId="25" borderId="58" xfId="0" applyNumberFormat="1" applyFont="1" applyFill="1" applyBorder="1" applyAlignment="1" applyProtection="1">
      <alignment vertical="center" wrapText="1"/>
    </xf>
    <xf numFmtId="0" fontId="9" fillId="25" borderId="105"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165" fontId="9" fillId="25" borderId="106" xfId="0" applyNumberFormat="1" applyFont="1" applyFill="1" applyBorder="1" applyAlignment="1" applyProtection="1">
      <alignment horizontal="left" vertical="center" wrapText="1"/>
    </xf>
    <xf numFmtId="165" fontId="9" fillId="25" borderId="107" xfId="0" applyNumberFormat="1" applyFont="1" applyFill="1" applyBorder="1" applyAlignment="1" applyProtection="1">
      <alignment horizontal="left" vertical="center" wrapText="1"/>
    </xf>
    <xf numFmtId="165" fontId="9" fillId="25" borderId="56" xfId="0" applyNumberFormat="1" applyFont="1" applyFill="1" applyBorder="1" applyAlignment="1" applyProtection="1">
      <alignment horizontal="left" vertical="center" wrapText="1"/>
    </xf>
    <xf numFmtId="0" fontId="9" fillId="25" borderId="43" xfId="0" applyFont="1" applyFill="1" applyBorder="1" applyAlignment="1" applyProtection="1">
      <alignment vertical="center"/>
    </xf>
    <xf numFmtId="0" fontId="9" fillId="25" borderId="44" xfId="0" applyFont="1" applyFill="1" applyBorder="1" applyAlignment="1" applyProtection="1">
      <alignment vertical="center"/>
    </xf>
    <xf numFmtId="0" fontId="9" fillId="25" borderId="108" xfId="0" applyFont="1" applyFill="1" applyBorder="1" applyAlignment="1" applyProtection="1">
      <alignment vertical="center"/>
    </xf>
    <xf numFmtId="0" fontId="33" fillId="26" borderId="96"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98"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0" xfId="0" applyBorder="1" applyAlignment="1" applyProtection="1">
      <alignment horizontal="center" vertical="center" textRotation="90" wrapText="1"/>
    </xf>
    <xf numFmtId="0" fontId="9" fillId="25" borderId="109" xfId="0" applyFont="1" applyFill="1" applyBorder="1" applyAlignment="1" applyProtection="1">
      <alignment horizontal="center" vertical="center" textRotation="90" wrapText="1"/>
    </xf>
    <xf numFmtId="0" fontId="7" fillId="26" borderId="110" xfId="0" applyFont="1" applyFill="1" applyBorder="1" applyAlignment="1" applyProtection="1">
      <alignment vertical="center"/>
    </xf>
    <xf numFmtId="0" fontId="7" fillId="26" borderId="111" xfId="0" applyFont="1" applyFill="1" applyBorder="1" applyAlignment="1" applyProtection="1">
      <alignment vertical="center"/>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0" fillId="25" borderId="104" xfId="0" applyNumberFormat="1" applyFill="1" applyBorder="1" applyAlignment="1" applyProtection="1">
      <alignment vertical="center" wrapText="1"/>
    </xf>
    <xf numFmtId="0" fontId="0" fillId="25" borderId="55" xfId="0" applyNumberFormat="1" applyFill="1" applyBorder="1" applyAlignment="1" applyProtection="1">
      <alignment vertical="center" wrapText="1"/>
    </xf>
    <xf numFmtId="0" fontId="0" fillId="25" borderId="105" xfId="0" applyNumberFormat="1" applyFill="1" applyBorder="1" applyAlignment="1" applyProtection="1">
      <alignment vertical="center" wrapText="1"/>
    </xf>
    <xf numFmtId="0" fontId="0" fillId="25" borderId="59" xfId="0" applyNumberFormat="1" applyFill="1" applyBorder="1" applyAlignment="1" applyProtection="1">
      <alignment vertical="center" wrapText="1"/>
    </xf>
    <xf numFmtId="165" fontId="0" fillId="25" borderId="107" xfId="0" applyNumberFormat="1" applyFill="1" applyBorder="1" applyAlignment="1" applyProtection="1">
      <alignment horizontal="left" vertical="center" wrapText="1"/>
    </xf>
    <xf numFmtId="165" fontId="0" fillId="25" borderId="56" xfId="0" applyNumberFormat="1" applyFill="1" applyBorder="1" applyAlignment="1" applyProtection="1">
      <alignment horizontal="left" vertical="center" wrapText="1"/>
    </xf>
    <xf numFmtId="0" fontId="33" fillId="26" borderId="118" xfId="0" applyFont="1" applyFill="1" applyBorder="1" applyAlignment="1" applyProtection="1">
      <alignment horizontal="center"/>
    </xf>
    <xf numFmtId="0" fontId="33" fillId="26" borderId="119" xfId="0" applyFont="1" applyFill="1" applyBorder="1" applyAlignment="1" applyProtection="1">
      <alignment horizontal="center"/>
    </xf>
    <xf numFmtId="0" fontId="33" fillId="26" borderId="120"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2" xfId="38" applyFont="1" applyFill="1" applyBorder="1" applyAlignment="1" applyProtection="1">
      <alignment horizontal="center" vertical="center"/>
    </xf>
    <xf numFmtId="0" fontId="33" fillId="26" borderId="12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40" fillId="29" borderId="71"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125" xfId="38" applyFont="1" applyFill="1" applyBorder="1" applyAlignment="1" applyProtection="1">
      <alignment horizontal="center" vertical="center"/>
    </xf>
    <xf numFmtId="0" fontId="40" fillId="29" borderId="83" xfId="38" applyFont="1" applyFill="1" applyBorder="1" applyAlignment="1" applyProtection="1">
      <alignment horizontal="center" vertical="center"/>
    </xf>
    <xf numFmtId="0" fontId="40" fillId="29" borderId="92"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164" fontId="5" fillId="25" borderId="43" xfId="38" applyNumberFormat="1" applyFont="1" applyFill="1" applyBorder="1" applyAlignment="1" applyProtection="1">
      <alignment horizontal="center"/>
    </xf>
    <xf numFmtId="164" fontId="5" fillId="25" borderId="44" xfId="38" applyNumberFormat="1" applyFont="1" applyFill="1" applyBorder="1" applyAlignment="1" applyProtection="1">
      <alignment horizontal="center"/>
    </xf>
    <xf numFmtId="164" fontId="5" fillId="25" borderId="108" xfId="38" applyNumberFormat="1" applyFont="1" applyFill="1" applyBorder="1" applyAlignment="1" applyProtection="1">
      <alignment horizontal="center"/>
    </xf>
    <xf numFmtId="0" fontId="9" fillId="25" borderId="104" xfId="0" applyNumberFormat="1" applyFont="1" applyFill="1" applyBorder="1" applyAlignment="1" applyProtection="1">
      <alignment horizontal="left" vertical="center" wrapText="1"/>
      <protection locked="0"/>
    </xf>
    <xf numFmtId="0" fontId="9" fillId="25" borderId="55" xfId="0" applyNumberFormat="1" applyFont="1" applyFill="1" applyBorder="1" applyAlignment="1" applyProtection="1">
      <alignment horizontal="left" vertical="center" wrapText="1"/>
      <protection locked="0"/>
    </xf>
    <xf numFmtId="0" fontId="9" fillId="25" borderId="105" xfId="0" applyNumberFormat="1" applyFont="1" applyFill="1" applyBorder="1" applyAlignment="1" applyProtection="1">
      <alignment horizontal="left" vertical="center" wrapText="1"/>
      <protection locked="0"/>
    </xf>
    <xf numFmtId="0" fontId="9" fillId="25" borderId="59" xfId="0" applyNumberFormat="1" applyFont="1" applyFill="1" applyBorder="1" applyAlignment="1" applyProtection="1">
      <alignment horizontal="left" vertical="center" wrapText="1"/>
      <protection locked="0"/>
    </xf>
    <xf numFmtId="165" fontId="9" fillId="25" borderId="107" xfId="0" applyNumberFormat="1" applyFont="1" applyFill="1" applyBorder="1" applyAlignment="1" applyProtection="1">
      <alignment horizontal="left" vertical="center" wrapText="1"/>
      <protection locked="0"/>
    </xf>
    <xf numFmtId="165" fontId="9" fillId="25" borderId="56"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6" xfId="0" applyFont="1" applyFill="1" applyBorder="1" applyAlignment="1" applyProtection="1">
      <alignment horizontal="left" vertical="center"/>
    </xf>
    <xf numFmtId="0" fontId="7" fillId="26" borderId="97"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14"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21" xfId="0" applyFont="1" applyFill="1" applyBorder="1" applyAlignment="1" applyProtection="1">
      <alignment horizontal="left" vertical="center"/>
    </xf>
    <xf numFmtId="0" fontId="7" fillId="26" borderId="97" xfId="0" applyFont="1" applyFill="1" applyBorder="1" applyAlignment="1" applyProtection="1">
      <alignment vertical="center"/>
    </xf>
    <xf numFmtId="0" fontId="7" fillId="26" borderId="121" xfId="0" applyFont="1" applyFill="1" applyBorder="1" applyAlignment="1" applyProtection="1">
      <alignment vertical="center"/>
    </xf>
    <xf numFmtId="0" fontId="33" fillId="26" borderId="96" xfId="0" applyFont="1" applyFill="1" applyBorder="1" applyAlignment="1" applyProtection="1">
      <alignment horizontal="center" wrapText="1"/>
    </xf>
    <xf numFmtId="0" fontId="33" fillId="26" borderId="97" xfId="0" applyFont="1" applyFill="1" applyBorder="1" applyAlignment="1" applyProtection="1">
      <alignment horizontal="center" wrapText="1"/>
    </xf>
    <xf numFmtId="0" fontId="33" fillId="26" borderId="98"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4" xfId="0" applyNumberFormat="1" applyFont="1" applyFill="1" applyBorder="1" applyAlignment="1" applyProtection="1">
      <alignment horizontal="left" vertical="center" wrapText="1"/>
    </xf>
    <xf numFmtId="0" fontId="9" fillId="25" borderId="55" xfId="0" applyNumberFormat="1" applyFont="1" applyFill="1" applyBorder="1" applyAlignment="1" applyProtection="1">
      <alignment horizontal="left" vertical="center" wrapText="1"/>
    </xf>
    <xf numFmtId="0" fontId="9" fillId="25" borderId="105" xfId="0" applyNumberFormat="1" applyFont="1" applyFill="1" applyBorder="1" applyAlignment="1" applyProtection="1">
      <alignment horizontal="left" vertical="center" wrapText="1"/>
    </xf>
    <xf numFmtId="0" fontId="9" fillId="25" borderId="59"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6" xfId="0" applyFont="1" applyFill="1" applyBorder="1" applyAlignment="1" applyProtection="1">
      <alignment horizontal="center"/>
    </xf>
    <xf numFmtId="0" fontId="41" fillId="26" borderId="97" xfId="0" applyFont="1" applyFill="1" applyBorder="1" applyAlignment="1" applyProtection="1">
      <alignment horizontal="center"/>
    </xf>
    <xf numFmtId="0" fontId="41" fillId="26" borderId="98" xfId="0" applyFont="1" applyFill="1" applyBorder="1" applyAlignment="1" applyProtection="1">
      <alignment horizontal="center"/>
    </xf>
    <xf numFmtId="0" fontId="9" fillId="25" borderId="83" xfId="0" applyNumberFormat="1" applyFont="1" applyFill="1" applyBorder="1" applyAlignment="1" applyProtection="1">
      <alignment horizontal="left" vertical="center" wrapText="1"/>
    </xf>
    <xf numFmtId="0" fontId="9" fillId="25" borderId="84" xfId="0" applyNumberFormat="1" applyFont="1" applyFill="1" applyBorder="1" applyAlignment="1" applyProtection="1">
      <alignment horizontal="left" vertical="center" wrapText="1"/>
    </xf>
    <xf numFmtId="0" fontId="9" fillId="25" borderId="83" xfId="0"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0" borderId="126" xfId="0" applyFont="1" applyBorder="1" applyAlignment="1" applyProtection="1">
      <alignment horizontal="center"/>
    </xf>
    <xf numFmtId="0" fontId="9" fillId="0" borderId="127" xfId="0" applyFont="1" applyBorder="1" applyAlignment="1" applyProtection="1">
      <alignment horizontal="center"/>
    </xf>
    <xf numFmtId="0" fontId="9" fillId="0" borderId="128"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0"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161925</xdr:rowOff>
        </xdr:from>
        <xdr:to>
          <xdr:col>7</xdr:col>
          <xdr:colOff>9525</xdr:colOff>
          <xdr:row>4</xdr:row>
          <xdr:rowOff>85725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eric.wehger@po.state.ct.us"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topLeftCell="A37" zoomScale="115" zoomScaleNormal="115" zoomScaleSheetLayoutView="100" workbookViewId="0">
      <selection activeCell="B16" sqref="B16:C16"/>
    </sheetView>
  </sheetViews>
  <sheetFormatPr defaultColWidth="9.140625"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18" t="s">
        <v>73</v>
      </c>
      <c r="B2" s="218"/>
      <c r="C2" s="219"/>
    </row>
    <row r="3" spans="1:7" s="161" customFormat="1" ht="16.5" customHeight="1" x14ac:dyDescent="0.15">
      <c r="A3" s="223" t="s">
        <v>25</v>
      </c>
      <c r="B3" s="224"/>
      <c r="C3" s="191"/>
    </row>
    <row r="4" spans="1:7" s="161" customFormat="1" ht="16.5" customHeight="1" x14ac:dyDescent="0.15">
      <c r="A4" s="223" t="s">
        <v>22</v>
      </c>
      <c r="B4" s="224"/>
      <c r="C4" s="192" t="s">
        <v>108</v>
      </c>
    </row>
    <row r="5" spans="1:7" s="161" customFormat="1" ht="16.5" customHeight="1" x14ac:dyDescent="0.15">
      <c r="A5" s="223" t="s">
        <v>26</v>
      </c>
      <c r="B5" s="224"/>
      <c r="C5" s="47">
        <v>42025</v>
      </c>
    </row>
    <row r="6" spans="1:7" s="161" customFormat="1" ht="16.5" customHeight="1" x14ac:dyDescent="0.15">
      <c r="A6" s="223" t="s">
        <v>27</v>
      </c>
      <c r="B6" s="224"/>
      <c r="C6" s="192" t="s">
        <v>109</v>
      </c>
      <c r="E6" s="239" t="s">
        <v>80</v>
      </c>
      <c r="F6" s="239"/>
      <c r="G6" s="239"/>
    </row>
    <row r="7" spans="1:7" s="161" customFormat="1" ht="16.5" customHeight="1" x14ac:dyDescent="0.15">
      <c r="A7" s="223" t="s">
        <v>23</v>
      </c>
      <c r="B7" s="224"/>
      <c r="C7" s="192" t="s">
        <v>110</v>
      </c>
      <c r="E7" s="239"/>
      <c r="F7" s="239"/>
      <c r="G7" s="239"/>
    </row>
    <row r="8" spans="1:7" s="162" customFormat="1" ht="16.5" customHeight="1" x14ac:dyDescent="0.15">
      <c r="A8" s="226" t="s">
        <v>24</v>
      </c>
      <c r="B8" s="227"/>
      <c r="C8" s="203" t="s">
        <v>111</v>
      </c>
      <c r="E8" s="239"/>
      <c r="F8" s="239"/>
      <c r="G8" s="239"/>
    </row>
    <row r="9" spans="1:7" ht="15.75" customHeight="1" x14ac:dyDescent="0.25">
      <c r="A9" s="228" t="s">
        <v>74</v>
      </c>
      <c r="B9" s="229"/>
      <c r="C9" s="230"/>
    </row>
    <row r="10" spans="1:7" ht="26.25" customHeight="1" x14ac:dyDescent="0.2">
      <c r="A10" s="240" t="s">
        <v>104</v>
      </c>
      <c r="B10" s="241"/>
      <c r="C10" s="242"/>
    </row>
    <row r="11" spans="1:7" ht="16.5" customHeight="1" x14ac:dyDescent="0.2">
      <c r="A11" s="202">
        <v>1</v>
      </c>
      <c r="B11" s="225" t="s">
        <v>68</v>
      </c>
      <c r="C11" s="225"/>
      <c r="D11" s="201"/>
      <c r="E11" s="201"/>
    </row>
    <row r="12" spans="1:7" ht="16.5" customHeight="1" x14ac:dyDescent="0.2">
      <c r="A12" s="200">
        <v>2</v>
      </c>
      <c r="B12" s="225" t="s">
        <v>31</v>
      </c>
      <c r="C12" s="225"/>
      <c r="D12" s="201"/>
      <c r="E12" s="201"/>
    </row>
    <row r="13" spans="1:7" ht="16.5" customHeight="1" x14ac:dyDescent="0.2">
      <c r="A13" s="200">
        <v>3</v>
      </c>
      <c r="B13" s="225" t="s">
        <v>32</v>
      </c>
      <c r="C13" s="225"/>
      <c r="D13" s="201"/>
      <c r="E13" s="201"/>
    </row>
    <row r="14" spans="1:7" ht="16.5" customHeight="1" x14ac:dyDescent="0.2">
      <c r="A14" s="200">
        <v>4</v>
      </c>
      <c r="B14" s="225" t="s">
        <v>66</v>
      </c>
      <c r="C14" s="225"/>
      <c r="D14" s="201"/>
      <c r="E14" s="201"/>
    </row>
    <row r="15" spans="1:7" ht="16.5" customHeight="1" x14ac:dyDescent="0.2">
      <c r="A15" s="200">
        <v>6</v>
      </c>
      <c r="B15" s="225" t="s">
        <v>67</v>
      </c>
      <c r="C15" s="225"/>
      <c r="D15" s="201"/>
      <c r="E15" s="201"/>
    </row>
    <row r="16" spans="1:7" ht="18" customHeight="1" x14ac:dyDescent="0.2">
      <c r="A16" s="200">
        <v>7</v>
      </c>
      <c r="B16" s="225" t="s">
        <v>33</v>
      </c>
      <c r="C16" s="225"/>
      <c r="D16" s="201"/>
      <c r="E16" s="201"/>
    </row>
    <row r="17" spans="1:3" ht="15.75" customHeight="1" x14ac:dyDescent="0.25">
      <c r="A17" s="220" t="s">
        <v>46</v>
      </c>
      <c r="B17" s="221"/>
      <c r="C17" s="222"/>
    </row>
    <row r="18" spans="1:3" ht="14.25" customHeight="1" x14ac:dyDescent="0.2">
      <c r="A18" s="197">
        <v>3</v>
      </c>
      <c r="B18" s="243" t="s">
        <v>84</v>
      </c>
      <c r="C18" s="244"/>
    </row>
    <row r="19" spans="1:3" ht="14.25" customHeight="1" x14ac:dyDescent="0.25">
      <c r="A19" s="213" t="s">
        <v>20</v>
      </c>
      <c r="B19" s="214"/>
      <c r="C19" s="215"/>
    </row>
    <row r="20" spans="1:3" ht="12.75" x14ac:dyDescent="0.2">
      <c r="A20" s="196">
        <v>1</v>
      </c>
      <c r="B20" s="211" t="s">
        <v>34</v>
      </c>
      <c r="C20" s="211"/>
    </row>
    <row r="21" spans="1:3" ht="93" customHeight="1" x14ac:dyDescent="0.2">
      <c r="A21" s="197">
        <v>2</v>
      </c>
      <c r="B21" s="212" t="s">
        <v>47</v>
      </c>
      <c r="C21" s="212"/>
    </row>
    <row r="22" spans="1:3" ht="12.75" x14ac:dyDescent="0.2">
      <c r="A22" s="197">
        <v>3</v>
      </c>
      <c r="B22" s="212" t="s">
        <v>101</v>
      </c>
      <c r="C22" s="212"/>
    </row>
    <row r="23" spans="1:3" ht="12.75" x14ac:dyDescent="0.2">
      <c r="A23" s="197">
        <v>4</v>
      </c>
      <c r="B23" s="212" t="s">
        <v>102</v>
      </c>
      <c r="C23" s="212"/>
    </row>
    <row r="24" spans="1:3" ht="15.75" customHeight="1" x14ac:dyDescent="0.25">
      <c r="A24" s="235" t="s">
        <v>45</v>
      </c>
      <c r="B24" s="235"/>
      <c r="C24" s="235"/>
    </row>
    <row r="25" spans="1:3" ht="12.75" customHeight="1" x14ac:dyDescent="0.2">
      <c r="A25" s="196">
        <v>1</v>
      </c>
      <c r="B25" s="217" t="s">
        <v>35</v>
      </c>
      <c r="C25" s="217"/>
    </row>
    <row r="26" spans="1:3" ht="12.75" x14ac:dyDescent="0.2">
      <c r="A26" s="197">
        <v>2</v>
      </c>
      <c r="B26" s="216" t="s">
        <v>36</v>
      </c>
      <c r="C26" s="216"/>
    </row>
    <row r="27" spans="1:3" ht="12.75" customHeight="1" x14ac:dyDescent="0.2">
      <c r="A27" s="197">
        <v>3</v>
      </c>
      <c r="B27" s="212" t="s">
        <v>101</v>
      </c>
      <c r="C27" s="212"/>
    </row>
    <row r="28" spans="1:3" ht="13.5" customHeight="1" x14ac:dyDescent="0.15">
      <c r="A28" s="232" t="s">
        <v>50</v>
      </c>
      <c r="B28" s="233"/>
      <c r="C28" s="234"/>
    </row>
    <row r="29" spans="1:3" ht="12.75" x14ac:dyDescent="0.2">
      <c r="A29" s="196">
        <v>1</v>
      </c>
      <c r="B29" s="217" t="s">
        <v>35</v>
      </c>
      <c r="C29" s="217"/>
    </row>
    <row r="30" spans="1:3" ht="12.75" x14ac:dyDescent="0.2">
      <c r="A30" s="197">
        <v>2</v>
      </c>
      <c r="B30" s="216" t="s">
        <v>36</v>
      </c>
      <c r="C30" s="216"/>
    </row>
    <row r="31" spans="1:3" ht="12.75" customHeight="1" x14ac:dyDescent="0.2">
      <c r="A31" s="197">
        <v>3</v>
      </c>
      <c r="B31" s="212" t="s">
        <v>101</v>
      </c>
      <c r="C31" s="212"/>
    </row>
    <row r="32" spans="1:3" ht="13.5" customHeight="1" x14ac:dyDescent="0.15">
      <c r="A32" s="232" t="s">
        <v>54</v>
      </c>
      <c r="B32" s="233"/>
      <c r="C32" s="234"/>
    </row>
    <row r="33" spans="1:3" ht="64.5" customHeight="1" x14ac:dyDescent="0.2">
      <c r="A33" s="196">
        <v>1</v>
      </c>
      <c r="B33" s="236" t="s">
        <v>81</v>
      </c>
      <c r="C33" s="237"/>
    </row>
    <row r="34" spans="1:3" ht="117.75" customHeight="1" x14ac:dyDescent="0.2">
      <c r="A34" s="197">
        <v>2</v>
      </c>
      <c r="B34" s="236" t="s">
        <v>103</v>
      </c>
      <c r="C34" s="237"/>
    </row>
    <row r="35" spans="1:3" ht="54.75" customHeight="1" x14ac:dyDescent="0.2">
      <c r="A35" s="197">
        <v>3</v>
      </c>
      <c r="B35" s="236" t="s">
        <v>82</v>
      </c>
      <c r="C35" s="237"/>
    </row>
    <row r="36" spans="1:3" ht="32.25" customHeight="1" x14ac:dyDescent="0.2">
      <c r="A36" s="197">
        <v>4</v>
      </c>
      <c r="B36" s="236" t="s">
        <v>59</v>
      </c>
      <c r="C36" s="237"/>
    </row>
    <row r="37" spans="1:3" ht="15.75" customHeight="1" x14ac:dyDescent="0.2">
      <c r="A37" s="197">
        <v>5</v>
      </c>
      <c r="B37" s="212" t="s">
        <v>69</v>
      </c>
      <c r="C37" s="212"/>
    </row>
    <row r="38" spans="1:3" ht="107.25" customHeight="1" x14ac:dyDescent="0.2">
      <c r="A38" s="197">
        <v>6</v>
      </c>
      <c r="B38" s="238" t="s">
        <v>100</v>
      </c>
      <c r="C38" s="212"/>
    </row>
    <row r="39" spans="1:3" ht="13.5" customHeight="1" x14ac:dyDescent="0.15">
      <c r="A39" s="232" t="s">
        <v>21</v>
      </c>
      <c r="B39" s="233"/>
      <c r="C39" s="234"/>
    </row>
    <row r="40" spans="1:3" ht="12.75" customHeight="1" x14ac:dyDescent="0.2">
      <c r="A40" s="196">
        <v>1</v>
      </c>
      <c r="B40" s="211" t="s">
        <v>37</v>
      </c>
      <c r="C40" s="211"/>
    </row>
    <row r="41" spans="1:3" ht="27.75" customHeight="1" x14ac:dyDescent="0.2">
      <c r="A41" s="197">
        <v>2</v>
      </c>
      <c r="B41" s="212" t="s">
        <v>75</v>
      </c>
      <c r="C41" s="212"/>
    </row>
    <row r="42" spans="1:3" ht="15.75" customHeight="1" x14ac:dyDescent="0.2">
      <c r="A42" s="198">
        <v>3</v>
      </c>
      <c r="B42" s="212" t="s">
        <v>38</v>
      </c>
      <c r="C42" s="212"/>
    </row>
    <row r="43" spans="1:3" ht="43.5" customHeight="1" x14ac:dyDescent="0.2">
      <c r="A43" s="199">
        <v>4</v>
      </c>
      <c r="B43" s="231" t="s">
        <v>79</v>
      </c>
      <c r="C43" s="212"/>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161925</xdr:rowOff>
              </from>
              <to>
                <xdr:col>7</xdr:col>
                <xdr:colOff>9525</xdr:colOff>
                <xdr:row>4</xdr:row>
                <xdr:rowOff>85725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9"/>
  <sheetViews>
    <sheetView showGridLines="0" topLeftCell="A8" zoomScale="115" zoomScaleNormal="115" workbookViewId="0">
      <selection activeCell="F20" sqref="F20"/>
    </sheetView>
  </sheetViews>
  <sheetFormatPr defaultColWidth="9.140625"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50" t="s">
        <v>25</v>
      </c>
      <c r="B2" s="251"/>
      <c r="C2" s="256" t="str">
        <f>IF(ISBLANK('PROJECT ID|INSTRUCTIONS'!C3)," ",'PROJECT ID|INSTRUCTIONS'!C3)</f>
        <v xml:space="preserve"> </v>
      </c>
      <c r="D2" s="257"/>
      <c r="E2" s="257"/>
      <c r="F2" s="258"/>
    </row>
    <row r="3" spans="1:6" s="19" customFormat="1" ht="16.5" customHeight="1" x14ac:dyDescent="0.2">
      <c r="A3" s="252" t="s">
        <v>22</v>
      </c>
      <c r="B3" s="253"/>
      <c r="C3" s="259" t="str">
        <f>IF(ISBLANK('PROJECT ID|INSTRUCTIONS'!C4)," ",'PROJECT ID|INSTRUCTIONS'!C4)</f>
        <v>Enterprise Content Management</v>
      </c>
      <c r="D3" s="260"/>
      <c r="E3" s="260"/>
      <c r="F3" s="261"/>
    </row>
    <row r="4" spans="1:6" s="19" customFormat="1" ht="16.5" customHeight="1" x14ac:dyDescent="0.2">
      <c r="A4" s="254" t="s">
        <v>26</v>
      </c>
      <c r="B4" s="255"/>
      <c r="C4" s="262">
        <f>IF(ISBLANK('PROJECT ID|INSTRUCTIONS'!C5)," ",'PROJECT ID|INSTRUCTIONS'!C5)</f>
        <v>42025</v>
      </c>
      <c r="D4" s="263"/>
      <c r="E4" s="263"/>
      <c r="F4" s="264"/>
    </row>
    <row r="5" spans="1:6" s="20" customFormat="1" ht="12" customHeight="1" x14ac:dyDescent="0.2"/>
    <row r="6" spans="1:6" s="20" customFormat="1" ht="18.75" customHeight="1" x14ac:dyDescent="0.25">
      <c r="A6" s="247" t="s">
        <v>20</v>
      </c>
      <c r="B6" s="248"/>
      <c r="C6" s="248"/>
      <c r="D6" s="248"/>
      <c r="E6" s="248"/>
      <c r="F6" s="249"/>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ht="24" x14ac:dyDescent="0.2">
      <c r="A10" s="95"/>
      <c r="B10" s="126" t="s">
        <v>116</v>
      </c>
      <c r="C10" s="12"/>
      <c r="D10" s="15"/>
      <c r="E10" s="12" t="s">
        <v>112</v>
      </c>
      <c r="F10" s="14" t="s">
        <v>124</v>
      </c>
    </row>
    <row r="11" spans="1:6" s="27" customFormat="1" x14ac:dyDescent="0.2">
      <c r="A11" s="95"/>
      <c r="B11" s="126"/>
      <c r="C11" s="13"/>
      <c r="D11" s="14"/>
      <c r="E11" s="13"/>
      <c r="F11" s="14"/>
    </row>
    <row r="12" spans="1:6" s="27" customFormat="1" x14ac:dyDescent="0.2">
      <c r="A12" s="95"/>
      <c r="B12" s="126"/>
      <c r="C12" s="13"/>
      <c r="D12" s="14"/>
      <c r="E12" s="13"/>
      <c r="F12" s="14"/>
    </row>
    <row r="13" spans="1:6" s="27" customFormat="1" x14ac:dyDescent="0.2">
      <c r="A13" s="95"/>
      <c r="B13" s="126"/>
      <c r="C13" s="12"/>
      <c r="D13" s="15"/>
      <c r="E13" s="12"/>
      <c r="F13" s="15"/>
    </row>
    <row r="14" spans="1:6" s="27" customFormat="1" x14ac:dyDescent="0.2">
      <c r="A14" s="95"/>
      <c r="B14" s="126"/>
      <c r="C14" s="12"/>
      <c r="D14" s="15"/>
      <c r="E14" s="12"/>
      <c r="F14" s="15"/>
    </row>
    <row r="15" spans="1:6" ht="15" customHeight="1" x14ac:dyDescent="0.2">
      <c r="A15" s="34" t="s">
        <v>11</v>
      </c>
      <c r="B15" s="35"/>
      <c r="C15" s="98"/>
      <c r="D15" s="99"/>
      <c r="E15" s="98"/>
      <c r="F15" s="99"/>
    </row>
    <row r="16" spans="1:6" s="27" customFormat="1" ht="36" x14ac:dyDescent="0.2">
      <c r="A16" s="95"/>
      <c r="B16" s="126" t="s">
        <v>117</v>
      </c>
      <c r="C16" s="13"/>
      <c r="D16" s="14"/>
      <c r="E16" s="13" t="s">
        <v>114</v>
      </c>
      <c r="F16" s="14" t="s">
        <v>124</v>
      </c>
    </row>
    <row r="17" spans="1:6" s="27" customFormat="1" x14ac:dyDescent="0.2">
      <c r="A17" s="95"/>
      <c r="B17" s="126" t="s">
        <v>113</v>
      </c>
      <c r="C17" s="13"/>
      <c r="D17" s="14"/>
      <c r="E17" s="13" t="s">
        <v>114</v>
      </c>
      <c r="F17" s="14" t="s">
        <v>124</v>
      </c>
    </row>
    <row r="18" spans="1:6" s="27" customFormat="1" ht="36" x14ac:dyDescent="0.2">
      <c r="A18" s="95"/>
      <c r="B18" s="126" t="s">
        <v>123</v>
      </c>
      <c r="C18" s="13"/>
      <c r="D18" s="14"/>
      <c r="E18" s="13" t="s">
        <v>115</v>
      </c>
      <c r="F18" s="14" t="s">
        <v>124</v>
      </c>
    </row>
    <row r="19" spans="1:6" s="27" customFormat="1" x14ac:dyDescent="0.2">
      <c r="A19" s="95"/>
      <c r="B19" s="126" t="s">
        <v>126</v>
      </c>
      <c r="C19" s="13"/>
      <c r="D19" s="14"/>
      <c r="E19" s="13" t="s">
        <v>112</v>
      </c>
      <c r="F19" s="14">
        <v>870000</v>
      </c>
    </row>
    <row r="20" spans="1:6" s="27" customFormat="1" x14ac:dyDescent="0.2">
      <c r="A20" s="95"/>
      <c r="B20" s="126" t="s">
        <v>120</v>
      </c>
      <c r="C20" s="12"/>
      <c r="D20" s="15"/>
      <c r="E20" s="12" t="s">
        <v>112</v>
      </c>
      <c r="F20" s="15">
        <v>430000</v>
      </c>
    </row>
    <row r="21" spans="1:6" s="27" customFormat="1" x14ac:dyDescent="0.2">
      <c r="A21" s="95"/>
      <c r="B21" s="126" t="s">
        <v>125</v>
      </c>
      <c r="C21" s="16"/>
      <c r="D21" s="17"/>
      <c r="E21" s="16" t="s">
        <v>112</v>
      </c>
      <c r="F21" s="17">
        <v>30000</v>
      </c>
    </row>
    <row r="22" spans="1:6" ht="15" customHeight="1" x14ac:dyDescent="0.2">
      <c r="A22" s="34" t="s">
        <v>12</v>
      </c>
      <c r="B22" s="35"/>
      <c r="C22" s="96"/>
      <c r="D22" s="97"/>
      <c r="E22" s="186"/>
      <c r="F22" s="97"/>
    </row>
    <row r="23" spans="1:6" s="27" customFormat="1" x14ac:dyDescent="0.2">
      <c r="A23" s="36"/>
      <c r="B23" s="127" t="s">
        <v>118</v>
      </c>
      <c r="C23" s="13"/>
      <c r="D23" s="14"/>
      <c r="E23" s="13" t="s">
        <v>122</v>
      </c>
      <c r="F23" s="14">
        <v>750000</v>
      </c>
    </row>
    <row r="24" spans="1:6" s="27" customFormat="1" x14ac:dyDescent="0.2">
      <c r="A24" s="36"/>
      <c r="B24" s="128" t="s">
        <v>119</v>
      </c>
      <c r="C24" s="13"/>
      <c r="D24" s="14"/>
      <c r="E24" s="13" t="s">
        <v>122</v>
      </c>
      <c r="F24" s="14">
        <v>500000</v>
      </c>
    </row>
    <row r="25" spans="1:6" s="27" customFormat="1" x14ac:dyDescent="0.2">
      <c r="A25" s="36"/>
      <c r="B25" s="128" t="s">
        <v>121</v>
      </c>
      <c r="C25" s="13"/>
      <c r="D25" s="14"/>
      <c r="E25" s="13" t="s">
        <v>122</v>
      </c>
      <c r="F25" s="14">
        <v>106000</v>
      </c>
    </row>
    <row r="26" spans="1:6" s="27" customFormat="1" x14ac:dyDescent="0.2">
      <c r="A26" s="36"/>
      <c r="B26" s="127"/>
      <c r="C26" s="12"/>
      <c r="D26" s="15"/>
      <c r="E26" s="12"/>
      <c r="F26" s="15"/>
    </row>
    <row r="27" spans="1:6" s="27" customFormat="1" ht="12.75" thickBot="1" x14ac:dyDescent="0.25">
      <c r="A27" s="36"/>
      <c r="B27" s="129"/>
      <c r="C27" s="16"/>
      <c r="D27" s="17"/>
      <c r="E27" s="16"/>
      <c r="F27" s="17"/>
    </row>
    <row r="28" spans="1:6" ht="18" customHeight="1" thickTop="1" thickBot="1" x14ac:dyDescent="0.25">
      <c r="A28" s="245" t="s">
        <v>0</v>
      </c>
      <c r="B28" s="246"/>
      <c r="C28" s="28"/>
      <c r="D28" s="29">
        <f>SUM(D9:D27)</f>
        <v>0</v>
      </c>
      <c r="E28" s="28"/>
      <c r="F28" s="29">
        <f>SUM(F9:F27)</f>
        <v>2686000</v>
      </c>
    </row>
    <row r="29" spans="1:6" ht="12.75" thickTop="1" x14ac:dyDescent="0.2"/>
  </sheetData>
  <sheetProtection formatCells="0" formatColumns="0" formatRows="0" selectLockedCells="1"/>
  <mergeCells count="8">
    <mergeCell ref="A28:B28"/>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topLeftCell="C6" zoomScale="115" zoomScaleNormal="115" workbookViewId="0">
      <selection activeCell="G15" sqref="G15"/>
    </sheetView>
  </sheetViews>
  <sheetFormatPr defaultColWidth="9.140625" defaultRowHeight="12.75" x14ac:dyDescent="0.2"/>
  <cols>
    <col min="1" max="2" width="10.7109375" style="20" customWidth="1"/>
    <col min="3" max="3" width="33.42578125" style="20" bestFit="1"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75" t="s">
        <v>25</v>
      </c>
      <c r="B2" s="276"/>
      <c r="C2" s="277"/>
      <c r="D2" s="256" t="str">
        <f>IF(ISBLANK('PROJECT ID|INSTRUCTIONS'!C3)," ",'PROJECT ID|INSTRUCTIONS'!C3)</f>
        <v xml:space="preserve"> </v>
      </c>
      <c r="E2" s="257"/>
      <c r="F2" s="257"/>
      <c r="G2" s="257"/>
      <c r="H2" s="257"/>
      <c r="I2" s="258"/>
    </row>
    <row r="3" spans="1:11" ht="16.5" customHeight="1" x14ac:dyDescent="0.2">
      <c r="A3" s="278" t="s">
        <v>22</v>
      </c>
      <c r="B3" s="279"/>
      <c r="C3" s="253"/>
      <c r="D3" s="259" t="str">
        <f>IF(ISBLANK('PROJECT ID|INSTRUCTIONS'!C4)," ",'PROJECT ID|INSTRUCTIONS'!C4)</f>
        <v>Enterprise Content Management</v>
      </c>
      <c r="E3" s="260"/>
      <c r="F3" s="260"/>
      <c r="G3" s="260"/>
      <c r="H3" s="260"/>
      <c r="I3" s="261"/>
    </row>
    <row r="4" spans="1:11" ht="16.5" customHeight="1" x14ac:dyDescent="0.2">
      <c r="A4" s="280" t="s">
        <v>26</v>
      </c>
      <c r="B4" s="281"/>
      <c r="C4" s="282"/>
      <c r="D4" s="262">
        <f>IF(ISBLANK('PROJECT ID|INSTRUCTIONS'!C5)," ",'PROJECT ID|INSTRUCTIONS'!C5)</f>
        <v>42025</v>
      </c>
      <c r="E4" s="263"/>
      <c r="F4" s="263"/>
      <c r="G4" s="263"/>
      <c r="H4" s="263"/>
      <c r="I4" s="264"/>
    </row>
    <row r="5" spans="1:11" s="49" customFormat="1" ht="12" customHeight="1" x14ac:dyDescent="0.15">
      <c r="A5" s="48" t="s">
        <v>48</v>
      </c>
      <c r="B5" s="48"/>
      <c r="C5" s="48"/>
      <c r="D5" s="48"/>
      <c r="E5" s="48"/>
      <c r="F5" s="48"/>
      <c r="G5" s="48"/>
    </row>
    <row r="6" spans="1:11" s="50" customFormat="1" ht="18" customHeight="1" x14ac:dyDescent="0.25">
      <c r="A6" s="268" t="s">
        <v>55</v>
      </c>
      <c r="B6" s="269"/>
      <c r="C6" s="269"/>
      <c r="D6" s="269"/>
      <c r="E6" s="269"/>
      <c r="F6" s="269"/>
      <c r="G6" s="269"/>
      <c r="H6" s="269"/>
      <c r="I6" s="269"/>
      <c r="J6" s="269"/>
      <c r="K6" s="270"/>
    </row>
    <row r="7" spans="1:11" s="50" customFormat="1" ht="25.5" x14ac:dyDescent="0.2">
      <c r="A7" s="51"/>
      <c r="B7" s="52" t="s">
        <v>14</v>
      </c>
      <c r="C7" s="53" t="s">
        <v>15</v>
      </c>
      <c r="D7" s="54" t="s">
        <v>13</v>
      </c>
      <c r="E7" s="54" t="str">
        <f>CONCATENATE("FY ",Settings!$C$1)</f>
        <v>FY 2015</v>
      </c>
      <c r="F7" s="54" t="str">
        <f>CONCATENATE("FY ",Settings!$C$1+1)</f>
        <v>FY 2016</v>
      </c>
      <c r="G7" s="54" t="str">
        <f>CONCATENATE("FY ",Settings!$C$1+2)</f>
        <v>FY 2017</v>
      </c>
      <c r="H7" s="54" t="str">
        <f>CONCATENATE("FY ",Settings!$C$1+3)</f>
        <v>FY 2018</v>
      </c>
      <c r="I7" s="54" t="str">
        <f>CONCATENATE("FY ",Settings!$C$1+4)</f>
        <v>FY 2019</v>
      </c>
      <c r="J7" s="54" t="str">
        <f>CONCATENATE("Out Years after FY",Settings!$C$1+4)</f>
        <v>Out Years after FY2019</v>
      </c>
      <c r="K7" s="55" t="s">
        <v>0</v>
      </c>
    </row>
    <row r="8" spans="1:11" ht="16.5" customHeight="1" x14ac:dyDescent="0.2">
      <c r="A8" s="271" t="s">
        <v>86</v>
      </c>
      <c r="B8" s="56">
        <v>50110</v>
      </c>
      <c r="C8" s="56" t="s">
        <v>87</v>
      </c>
      <c r="D8" s="3"/>
      <c r="E8" s="3">
        <v>250000</v>
      </c>
      <c r="F8" s="3">
        <v>1000000</v>
      </c>
      <c r="G8" s="3">
        <v>1000000</v>
      </c>
      <c r="H8" s="3"/>
      <c r="I8" s="3"/>
      <c r="J8" s="3"/>
      <c r="K8" s="178">
        <f>SUM(D8:J8)</f>
        <v>2250000</v>
      </c>
    </row>
    <row r="9" spans="1:11" ht="16.5" customHeight="1" x14ac:dyDescent="0.2">
      <c r="A9" s="272"/>
      <c r="B9" s="56">
        <v>50130</v>
      </c>
      <c r="C9" s="56" t="s">
        <v>88</v>
      </c>
      <c r="D9" s="1"/>
      <c r="E9" s="1"/>
      <c r="F9" s="1"/>
      <c r="G9" s="1"/>
      <c r="H9" s="1"/>
      <c r="I9" s="1"/>
      <c r="J9" s="1"/>
      <c r="K9" s="97">
        <f t="shared" ref="K9:K21" si="0">SUM(D9:J9)</f>
        <v>0</v>
      </c>
    </row>
    <row r="10" spans="1:11" ht="16.5" customHeight="1" x14ac:dyDescent="0.2">
      <c r="A10" s="272"/>
      <c r="B10" s="56">
        <v>50170</v>
      </c>
      <c r="C10" s="56" t="s">
        <v>89</v>
      </c>
      <c r="D10" s="2"/>
      <c r="E10" s="2"/>
      <c r="F10" s="2"/>
      <c r="G10" s="2"/>
      <c r="H10" s="2"/>
      <c r="I10" s="2"/>
      <c r="J10" s="2"/>
      <c r="K10" s="185">
        <f t="shared" si="0"/>
        <v>0</v>
      </c>
    </row>
    <row r="11" spans="1:11" ht="16.5" customHeight="1" thickBot="1" x14ac:dyDescent="0.25">
      <c r="A11" s="273"/>
      <c r="B11" s="57" t="s">
        <v>16</v>
      </c>
      <c r="C11" s="57"/>
      <c r="D11" s="58">
        <f>SUM(D8:D10)</f>
        <v>0</v>
      </c>
      <c r="E11" s="58">
        <f t="shared" ref="E11:J11" si="1">SUM(E8:E10)</f>
        <v>250000</v>
      </c>
      <c r="F11" s="58">
        <f t="shared" si="1"/>
        <v>1000000</v>
      </c>
      <c r="G11" s="58">
        <f t="shared" si="1"/>
        <v>1000000</v>
      </c>
      <c r="H11" s="58">
        <f t="shared" si="1"/>
        <v>0</v>
      </c>
      <c r="I11" s="58">
        <f t="shared" si="1"/>
        <v>0</v>
      </c>
      <c r="J11" s="58">
        <f t="shared" si="1"/>
        <v>0</v>
      </c>
      <c r="K11" s="59">
        <f t="shared" si="0"/>
        <v>2250000</v>
      </c>
    </row>
    <row r="12" spans="1:11" ht="16.5" customHeight="1" thickTop="1" x14ac:dyDescent="0.2">
      <c r="A12" s="274" t="s">
        <v>85</v>
      </c>
      <c r="B12" s="56">
        <v>53715</v>
      </c>
      <c r="C12" s="56" t="s">
        <v>90</v>
      </c>
      <c r="D12" s="3"/>
      <c r="E12" s="3">
        <v>150000</v>
      </c>
      <c r="F12" s="208">
        <v>3290000</v>
      </c>
      <c r="G12" s="208">
        <v>3290000</v>
      </c>
      <c r="H12" s="3"/>
      <c r="I12" s="3"/>
      <c r="J12" s="3"/>
      <c r="K12" s="184">
        <f t="shared" si="0"/>
        <v>6730000</v>
      </c>
    </row>
    <row r="13" spans="1:11" ht="16.5" customHeight="1" x14ac:dyDescent="0.2">
      <c r="A13" s="272"/>
      <c r="B13" s="56">
        <v>53720</v>
      </c>
      <c r="C13" s="56" t="s">
        <v>91</v>
      </c>
      <c r="D13" s="1"/>
      <c r="E13" s="1"/>
      <c r="F13" s="1"/>
      <c r="G13" s="1"/>
      <c r="H13" s="1"/>
      <c r="I13" s="1"/>
      <c r="J13" s="1"/>
      <c r="K13" s="97">
        <f t="shared" si="0"/>
        <v>0</v>
      </c>
    </row>
    <row r="14" spans="1:11" ht="16.5" customHeight="1" x14ac:dyDescent="0.2">
      <c r="A14" s="272"/>
      <c r="B14" s="56">
        <v>53735</v>
      </c>
      <c r="C14" s="56" t="s">
        <v>92</v>
      </c>
      <c r="D14" s="1"/>
      <c r="E14" s="1"/>
      <c r="F14" s="1"/>
      <c r="G14" s="1"/>
      <c r="H14" s="1"/>
      <c r="I14" s="1"/>
      <c r="J14" s="1"/>
      <c r="K14" s="97">
        <f t="shared" si="0"/>
        <v>0</v>
      </c>
    </row>
    <row r="15" spans="1:11" ht="16.5" customHeight="1" x14ac:dyDescent="0.2">
      <c r="A15" s="272"/>
      <c r="B15" s="56">
        <v>53740</v>
      </c>
      <c r="C15" s="56" t="s">
        <v>93</v>
      </c>
      <c r="D15" s="1"/>
      <c r="E15" s="1"/>
      <c r="F15" s="209">
        <v>160000</v>
      </c>
      <c r="G15" s="210">
        <v>225000</v>
      </c>
      <c r="H15" s="209"/>
      <c r="I15" s="209"/>
      <c r="J15" s="209"/>
      <c r="K15" s="97">
        <f t="shared" si="0"/>
        <v>385000</v>
      </c>
    </row>
    <row r="16" spans="1:11" ht="16.5" customHeight="1" x14ac:dyDescent="0.2">
      <c r="A16" s="272"/>
      <c r="B16" s="56">
        <v>53755</v>
      </c>
      <c r="C16" s="56" t="s">
        <v>94</v>
      </c>
      <c r="D16" s="1"/>
      <c r="E16" s="1"/>
      <c r="F16" s="209">
        <v>500000</v>
      </c>
      <c r="G16" s="209">
        <v>250000</v>
      </c>
      <c r="H16" s="209"/>
      <c r="I16" s="209"/>
      <c r="J16" s="209"/>
      <c r="K16" s="97">
        <f t="shared" si="0"/>
        <v>750000</v>
      </c>
    </row>
    <row r="17" spans="1:11" ht="16.5" customHeight="1" x14ac:dyDescent="0.2">
      <c r="A17" s="272"/>
      <c r="B17" s="56">
        <v>53760</v>
      </c>
      <c r="C17" s="56" t="s">
        <v>95</v>
      </c>
      <c r="D17" s="1"/>
      <c r="E17" s="1"/>
      <c r="F17" s="209">
        <v>150000</v>
      </c>
      <c r="G17" s="209">
        <v>150000</v>
      </c>
      <c r="H17" s="209"/>
      <c r="I17" s="209"/>
      <c r="J17" s="209"/>
      <c r="K17" s="185">
        <f t="shared" si="0"/>
        <v>300000</v>
      </c>
    </row>
    <row r="18" spans="1:11" ht="16.5" customHeight="1" thickBot="1" x14ac:dyDescent="0.25">
      <c r="A18" s="273"/>
      <c r="B18" s="57" t="s">
        <v>16</v>
      </c>
      <c r="C18" s="57"/>
      <c r="D18" s="58">
        <f>SUM(D12:D17)</f>
        <v>0</v>
      </c>
      <c r="E18" s="58">
        <f t="shared" ref="E18:J18" si="2">SUM(E12:E17)</f>
        <v>150000</v>
      </c>
      <c r="F18" s="58">
        <f t="shared" si="2"/>
        <v>4100000</v>
      </c>
      <c r="G18" s="58">
        <f t="shared" si="2"/>
        <v>3915000</v>
      </c>
      <c r="H18" s="58">
        <f t="shared" si="2"/>
        <v>0</v>
      </c>
      <c r="I18" s="58">
        <f t="shared" si="2"/>
        <v>0</v>
      </c>
      <c r="J18" s="58">
        <f t="shared" si="2"/>
        <v>0</v>
      </c>
      <c r="K18" s="59">
        <f>SUM(D18:J18)</f>
        <v>8165000</v>
      </c>
    </row>
    <row r="19" spans="1:11" ht="16.5" customHeight="1" thickTop="1" x14ac:dyDescent="0.2">
      <c r="A19" s="274" t="s">
        <v>96</v>
      </c>
      <c r="B19" s="56">
        <v>55700</v>
      </c>
      <c r="C19" s="56" t="s">
        <v>97</v>
      </c>
      <c r="D19" s="1"/>
      <c r="E19" s="1"/>
      <c r="F19" s="209">
        <v>400000</v>
      </c>
      <c r="G19" s="209">
        <v>200000</v>
      </c>
      <c r="H19" s="1"/>
      <c r="I19" s="1"/>
      <c r="J19" s="1"/>
      <c r="K19" s="207">
        <f t="shared" si="0"/>
        <v>600000</v>
      </c>
    </row>
    <row r="20" spans="1:11" ht="16.5" customHeight="1" x14ac:dyDescent="0.2">
      <c r="A20" s="271"/>
      <c r="B20" s="56">
        <v>55710</v>
      </c>
      <c r="C20" s="56" t="s">
        <v>98</v>
      </c>
      <c r="D20" s="1"/>
      <c r="E20" s="1"/>
      <c r="F20" s="209"/>
      <c r="G20" s="209"/>
      <c r="H20" s="1"/>
      <c r="I20" s="1"/>
      <c r="J20" s="1"/>
      <c r="K20" s="97">
        <f t="shared" si="0"/>
        <v>0</v>
      </c>
    </row>
    <row r="21" spans="1:11" x14ac:dyDescent="0.2">
      <c r="A21" s="271"/>
      <c r="B21" s="56">
        <v>55730</v>
      </c>
      <c r="C21" s="206" t="s">
        <v>99</v>
      </c>
      <c r="D21" s="1"/>
      <c r="E21" s="1"/>
      <c r="F21" s="209">
        <v>750000</v>
      </c>
      <c r="G21" s="209">
        <v>1350000</v>
      </c>
      <c r="H21" s="1"/>
      <c r="I21" s="1"/>
      <c r="J21" s="1"/>
      <c r="K21" s="178">
        <f t="shared" si="0"/>
        <v>2100000</v>
      </c>
    </row>
    <row r="22" spans="1:11" ht="16.5" customHeight="1" thickBot="1" x14ac:dyDescent="0.25">
      <c r="A22" s="273"/>
      <c r="B22" s="57" t="s">
        <v>16</v>
      </c>
      <c r="C22" s="57"/>
      <c r="D22" s="58">
        <f t="shared" ref="D22:J22" si="3">SUM(D19:D21)</f>
        <v>0</v>
      </c>
      <c r="E22" s="58">
        <f t="shared" si="3"/>
        <v>0</v>
      </c>
      <c r="F22" s="58">
        <f t="shared" si="3"/>
        <v>1150000</v>
      </c>
      <c r="G22" s="58">
        <f t="shared" si="3"/>
        <v>1550000</v>
      </c>
      <c r="H22" s="58">
        <f t="shared" si="3"/>
        <v>0</v>
      </c>
      <c r="I22" s="58">
        <f t="shared" si="3"/>
        <v>0</v>
      </c>
      <c r="J22" s="58">
        <f t="shared" si="3"/>
        <v>0</v>
      </c>
      <c r="K22" s="59">
        <f>SUM(D22:J22)</f>
        <v>2700000</v>
      </c>
    </row>
    <row r="23" spans="1:11" ht="16.5" customHeight="1" thickTop="1" thickBot="1" x14ac:dyDescent="0.25">
      <c r="A23" s="265" t="s">
        <v>17</v>
      </c>
      <c r="B23" s="266"/>
      <c r="C23" s="267"/>
      <c r="D23" s="29">
        <f t="shared" ref="D23:J23" si="4">D11+D18+D22</f>
        <v>0</v>
      </c>
      <c r="E23" s="29">
        <f t="shared" si="4"/>
        <v>400000</v>
      </c>
      <c r="F23" s="29">
        <f t="shared" si="4"/>
        <v>6250000</v>
      </c>
      <c r="G23" s="29">
        <f t="shared" si="4"/>
        <v>6465000</v>
      </c>
      <c r="H23" s="29">
        <f t="shared" si="4"/>
        <v>0</v>
      </c>
      <c r="I23" s="29">
        <f t="shared" si="4"/>
        <v>0</v>
      </c>
      <c r="J23" s="29">
        <f t="shared" si="4"/>
        <v>0</v>
      </c>
      <c r="K23" s="29">
        <f>SUM(D23:J23)</f>
        <v>13115000</v>
      </c>
    </row>
    <row r="24" spans="1:11" ht="13.5" thickTop="1" x14ac:dyDescent="0.2"/>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3"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0"/>
  <sheetViews>
    <sheetView showGridLines="0" tabSelected="1" zoomScale="115" zoomScaleNormal="115" workbookViewId="0">
      <selection activeCell="G13" sqref="G13"/>
    </sheetView>
  </sheetViews>
  <sheetFormatPr defaultColWidth="9.140625"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3" customFormat="1" ht="16.5" customHeight="1" x14ac:dyDescent="0.15">
      <c r="A2" s="275" t="s">
        <v>25</v>
      </c>
      <c r="B2" s="276"/>
      <c r="C2" s="276"/>
      <c r="D2" s="257" t="str">
        <f>IF(ISBLANK('PROJECT ID|INSTRUCTIONS'!C3)," ",'PROJECT ID|INSTRUCTIONS'!C3)</f>
        <v xml:space="preserve"> </v>
      </c>
      <c r="E2" s="283"/>
      <c r="F2" s="283"/>
      <c r="G2" s="283"/>
      <c r="H2" s="283"/>
      <c r="I2" s="284"/>
    </row>
    <row r="3" spans="1:11" s="63" customFormat="1" ht="16.5" customHeight="1" x14ac:dyDescent="0.15">
      <c r="A3" s="278" t="s">
        <v>22</v>
      </c>
      <c r="B3" s="279"/>
      <c r="C3" s="279"/>
      <c r="D3" s="260" t="str">
        <f>IF(ISBLANK('PROJECT ID|INSTRUCTIONS'!C4)," ",'PROJECT ID|INSTRUCTIONS'!C4)</f>
        <v>Enterprise Content Management</v>
      </c>
      <c r="E3" s="285"/>
      <c r="F3" s="285"/>
      <c r="G3" s="285"/>
      <c r="H3" s="285"/>
      <c r="I3" s="286"/>
    </row>
    <row r="4" spans="1:11" s="63" customFormat="1" ht="16.5" customHeight="1" x14ac:dyDescent="0.15">
      <c r="A4" s="280" t="s">
        <v>26</v>
      </c>
      <c r="B4" s="281"/>
      <c r="C4" s="281"/>
      <c r="D4" s="263">
        <f>IF(ISBLANK('PROJECT ID|INSTRUCTIONS'!C5)," ",'PROJECT ID|INSTRUCTIONS'!C5)</f>
        <v>42025</v>
      </c>
      <c r="E4" s="287"/>
      <c r="F4" s="287"/>
      <c r="G4" s="287"/>
      <c r="H4" s="287"/>
      <c r="I4" s="288"/>
    </row>
    <row r="5" spans="1:11" s="63" customFormat="1" ht="12" customHeight="1" x14ac:dyDescent="0.15">
      <c r="A5" s="64"/>
      <c r="B5" s="64"/>
      <c r="C5" s="64"/>
      <c r="D5" s="64"/>
      <c r="E5" s="65"/>
      <c r="F5" s="65"/>
      <c r="G5" s="65"/>
      <c r="H5" s="65"/>
      <c r="I5" s="65"/>
    </row>
    <row r="6" spans="1:11" ht="18" customHeight="1" x14ac:dyDescent="0.25">
      <c r="A6" s="289" t="s">
        <v>56</v>
      </c>
      <c r="B6" s="290"/>
      <c r="C6" s="290"/>
      <c r="D6" s="290"/>
      <c r="E6" s="290"/>
      <c r="F6" s="290"/>
      <c r="G6" s="290"/>
      <c r="H6" s="290"/>
      <c r="I6" s="290"/>
      <c r="J6" s="290"/>
      <c r="K6" s="291"/>
    </row>
    <row r="7" spans="1:11" ht="26.25" thickBot="1" x14ac:dyDescent="0.25">
      <c r="A7" s="66"/>
      <c r="B7" s="67" t="s">
        <v>14</v>
      </c>
      <c r="C7" s="67" t="s">
        <v>15</v>
      </c>
      <c r="D7" s="68" t="s">
        <v>13</v>
      </c>
      <c r="E7" s="68" t="str">
        <f>CONCATENATE("FY ",Settings!$C$1)</f>
        <v>FY 2015</v>
      </c>
      <c r="F7" s="68" t="str">
        <f>CONCATENATE("FY ",Settings!$C$1+1)</f>
        <v>FY 2016</v>
      </c>
      <c r="G7" s="68" t="str">
        <f>CONCATENATE("FY ",Settings!$C$1+2)</f>
        <v>FY 2017</v>
      </c>
      <c r="H7" s="68" t="str">
        <f>CONCATENATE("FY ",Settings!$C$1+3)</f>
        <v>FY 2018</v>
      </c>
      <c r="I7" s="68" t="str">
        <f>CONCATENATE("FY ",Settings!$C$1+4)</f>
        <v>FY 2019</v>
      </c>
      <c r="J7" s="68" t="str">
        <f>CONCATENATE("Out Years after FY",Settings!$C$1+4)</f>
        <v>Out Years after FY2019</v>
      </c>
      <c r="K7" s="69" t="s">
        <v>0</v>
      </c>
    </row>
    <row r="8" spans="1:11" ht="16.5" customHeight="1" thickTop="1" x14ac:dyDescent="0.15">
      <c r="A8" s="274" t="s">
        <v>85</v>
      </c>
      <c r="B8" s="56">
        <v>53715</v>
      </c>
      <c r="C8" s="56" t="s">
        <v>90</v>
      </c>
      <c r="D8" s="3"/>
      <c r="E8" s="3">
        <f>'TOTAL DEVELOPMENT COSTS'!E12</f>
        <v>150000</v>
      </c>
      <c r="F8" s="208">
        <f>'TOTAL DEVELOPMENT COSTS'!F12</f>
        <v>3290000</v>
      </c>
      <c r="G8" s="208">
        <f>'TOTAL DEVELOPMENT COSTS'!G12</f>
        <v>3290000</v>
      </c>
      <c r="H8" s="3"/>
      <c r="I8" s="3"/>
      <c r="J8" s="3"/>
      <c r="K8" s="183">
        <f t="shared" ref="K8:K19" si="0">SUM(D8:J8)</f>
        <v>6730000</v>
      </c>
    </row>
    <row r="9" spans="1:11" ht="16.5" customHeight="1" x14ac:dyDescent="0.15">
      <c r="A9" s="272"/>
      <c r="B9" s="56">
        <v>53720</v>
      </c>
      <c r="C9" s="56" t="s">
        <v>91</v>
      </c>
      <c r="D9" s="1"/>
      <c r="E9" s="1"/>
      <c r="F9" s="1"/>
      <c r="G9" s="1"/>
      <c r="H9" s="1"/>
      <c r="I9" s="1"/>
      <c r="J9" s="1"/>
      <c r="K9" s="181">
        <f t="shared" si="0"/>
        <v>0</v>
      </c>
    </row>
    <row r="10" spans="1:11" ht="16.5" customHeight="1" x14ac:dyDescent="0.15">
      <c r="A10" s="272"/>
      <c r="B10" s="56">
        <v>53735</v>
      </c>
      <c r="C10" s="56" t="s">
        <v>92</v>
      </c>
      <c r="D10" s="1"/>
      <c r="E10" s="1"/>
      <c r="F10" s="1"/>
      <c r="G10" s="1"/>
      <c r="H10" s="1"/>
      <c r="I10" s="1"/>
      <c r="J10" s="1"/>
      <c r="K10" s="181">
        <f t="shared" si="0"/>
        <v>0</v>
      </c>
    </row>
    <row r="11" spans="1:11" ht="16.5" customHeight="1" x14ac:dyDescent="0.15">
      <c r="A11" s="272"/>
      <c r="B11" s="56">
        <v>53740</v>
      </c>
      <c r="C11" s="56" t="s">
        <v>93</v>
      </c>
      <c r="D11" s="1"/>
      <c r="E11" s="1"/>
      <c r="F11" s="209">
        <f>'TOTAL DEVELOPMENT COSTS'!F15</f>
        <v>160000</v>
      </c>
      <c r="G11" s="209">
        <f>'TOTAL DEVELOPMENT COSTS'!G15</f>
        <v>225000</v>
      </c>
      <c r="H11" s="209">
        <v>0</v>
      </c>
      <c r="I11" s="209">
        <v>0</v>
      </c>
      <c r="J11" s="209">
        <v>0</v>
      </c>
      <c r="K11" s="181">
        <f t="shared" si="0"/>
        <v>385000</v>
      </c>
    </row>
    <row r="12" spans="1:11" ht="16.5" customHeight="1" x14ac:dyDescent="0.15">
      <c r="A12" s="272"/>
      <c r="B12" s="56">
        <v>53755</v>
      </c>
      <c r="C12" s="56" t="s">
        <v>94</v>
      </c>
      <c r="D12" s="1"/>
      <c r="E12" s="1"/>
      <c r="F12" s="209">
        <f>'TOTAL DEVELOPMENT COSTS'!F16</f>
        <v>500000</v>
      </c>
      <c r="G12" s="209">
        <f>'TOTAL DEVELOPMENT COSTS'!G16</f>
        <v>250000</v>
      </c>
      <c r="H12" s="209"/>
      <c r="I12" s="209"/>
      <c r="J12" s="209"/>
      <c r="K12" s="181">
        <f t="shared" si="0"/>
        <v>750000</v>
      </c>
    </row>
    <row r="13" spans="1:11" ht="16.5" customHeight="1" x14ac:dyDescent="0.15">
      <c r="A13" s="272"/>
      <c r="B13" s="56">
        <v>53760</v>
      </c>
      <c r="C13" s="56" t="s">
        <v>95</v>
      </c>
      <c r="D13" s="1"/>
      <c r="E13" s="1"/>
      <c r="F13" s="209">
        <f>'TOTAL DEVELOPMENT COSTS'!F17</f>
        <v>150000</v>
      </c>
      <c r="G13" s="209">
        <f>'TOTAL DEVELOPMENT COSTS'!G17</f>
        <v>150000</v>
      </c>
      <c r="H13" s="209">
        <v>0</v>
      </c>
      <c r="I13" s="209">
        <v>0</v>
      </c>
      <c r="J13" s="209">
        <v>0</v>
      </c>
      <c r="K13" s="182">
        <f t="shared" si="0"/>
        <v>300000</v>
      </c>
    </row>
    <row r="14" spans="1:11" ht="16.5" customHeight="1" thickBot="1" x14ac:dyDescent="0.2">
      <c r="A14" s="273"/>
      <c r="B14" s="57" t="s">
        <v>16</v>
      </c>
      <c r="C14" s="57"/>
      <c r="D14" s="58">
        <f>SUM(D8:D13)</f>
        <v>0</v>
      </c>
      <c r="E14" s="58">
        <f t="shared" ref="E14:J14" si="1">SUM(E8:E13)</f>
        <v>150000</v>
      </c>
      <c r="F14" s="58">
        <f t="shared" si="1"/>
        <v>4100000</v>
      </c>
      <c r="G14" s="58">
        <f t="shared" si="1"/>
        <v>3915000</v>
      </c>
      <c r="H14" s="58">
        <f t="shared" si="1"/>
        <v>0</v>
      </c>
      <c r="I14" s="58">
        <f t="shared" si="1"/>
        <v>0</v>
      </c>
      <c r="J14" s="70">
        <f t="shared" si="1"/>
        <v>0</v>
      </c>
      <c r="K14" s="60">
        <f t="shared" si="0"/>
        <v>8165000</v>
      </c>
    </row>
    <row r="15" spans="1:11" ht="16.5" customHeight="1" thickTop="1" x14ac:dyDescent="0.15">
      <c r="A15" s="274" t="s">
        <v>96</v>
      </c>
      <c r="B15" s="56">
        <v>55700</v>
      </c>
      <c r="C15" s="56" t="s">
        <v>97</v>
      </c>
      <c r="D15" s="1"/>
      <c r="E15" s="1"/>
      <c r="F15" s="209">
        <f>'TOTAL DEVELOPMENT COSTS'!F19</f>
        <v>400000</v>
      </c>
      <c r="G15" s="209">
        <f>'TOTAL DEVELOPMENT COSTS'!G19</f>
        <v>200000</v>
      </c>
      <c r="H15" s="1"/>
      <c r="I15" s="1"/>
      <c r="J15" s="40"/>
      <c r="K15" s="183">
        <f t="shared" si="0"/>
        <v>600000</v>
      </c>
    </row>
    <row r="16" spans="1:11" ht="16.5" customHeight="1" x14ac:dyDescent="0.15">
      <c r="A16" s="271"/>
      <c r="B16" s="56">
        <v>55710</v>
      </c>
      <c r="C16" s="56" t="s">
        <v>98</v>
      </c>
      <c r="D16" s="1"/>
      <c r="E16" s="1"/>
      <c r="F16" s="209">
        <f>'TOTAL DEVELOPMENT COSTS'!F20</f>
        <v>0</v>
      </c>
      <c r="G16" s="209">
        <f>'TOTAL DEVELOPMENT COSTS'!G20</f>
        <v>0</v>
      </c>
      <c r="H16" s="1"/>
      <c r="I16" s="1"/>
      <c r="J16" s="40"/>
      <c r="K16" s="204"/>
    </row>
    <row r="17" spans="1:11" ht="15.75" customHeight="1" x14ac:dyDescent="0.15">
      <c r="A17" s="271"/>
      <c r="B17" s="56">
        <v>55730</v>
      </c>
      <c r="C17" s="56" t="s">
        <v>99</v>
      </c>
      <c r="D17" s="1"/>
      <c r="E17" s="1"/>
      <c r="F17" s="209">
        <f>'TOTAL DEVELOPMENT COSTS'!F21</f>
        <v>750000</v>
      </c>
      <c r="G17" s="209">
        <f>'TOTAL DEVELOPMENT COSTS'!G21</f>
        <v>1350000</v>
      </c>
      <c r="H17" s="1"/>
      <c r="I17" s="1"/>
      <c r="J17" s="40"/>
      <c r="K17" s="182">
        <f t="shared" si="0"/>
        <v>2100000</v>
      </c>
    </row>
    <row r="18" spans="1:11" ht="16.5" customHeight="1" thickBot="1" x14ac:dyDescent="0.2">
      <c r="A18" s="273"/>
      <c r="B18" s="57" t="s">
        <v>16</v>
      </c>
      <c r="C18" s="57"/>
      <c r="D18" s="58">
        <f>SUM(D15:D17)</f>
        <v>0</v>
      </c>
      <c r="E18" s="58">
        <f t="shared" ref="E18:J18" si="2">SUM(E15:E17)</f>
        <v>0</v>
      </c>
      <c r="F18" s="58">
        <f t="shared" si="2"/>
        <v>1150000</v>
      </c>
      <c r="G18" s="58">
        <f t="shared" si="2"/>
        <v>1550000</v>
      </c>
      <c r="H18" s="58">
        <f t="shared" si="2"/>
        <v>0</v>
      </c>
      <c r="I18" s="58">
        <f t="shared" si="2"/>
        <v>0</v>
      </c>
      <c r="J18" s="70">
        <f t="shared" si="2"/>
        <v>0</v>
      </c>
      <c r="K18" s="60">
        <f t="shared" si="0"/>
        <v>2700000</v>
      </c>
    </row>
    <row r="19" spans="1:11" ht="16.5" customHeight="1" thickTop="1" thickBot="1" x14ac:dyDescent="0.2">
      <c r="A19" s="61" t="s">
        <v>17</v>
      </c>
      <c r="B19" s="62"/>
      <c r="C19" s="71"/>
      <c r="D19" s="29">
        <f>D14+D18</f>
        <v>0</v>
      </c>
      <c r="E19" s="29">
        <f t="shared" ref="E19:J19" si="3">E14+E18</f>
        <v>150000</v>
      </c>
      <c r="F19" s="29">
        <f t="shared" si="3"/>
        <v>5250000</v>
      </c>
      <c r="G19" s="29">
        <f t="shared" si="3"/>
        <v>5465000</v>
      </c>
      <c r="H19" s="29">
        <f t="shared" si="3"/>
        <v>0</v>
      </c>
      <c r="I19" s="29">
        <f t="shared" si="3"/>
        <v>0</v>
      </c>
      <c r="J19" s="29">
        <f t="shared" si="3"/>
        <v>0</v>
      </c>
      <c r="K19" s="29">
        <f t="shared" si="0"/>
        <v>10865000</v>
      </c>
    </row>
    <row r="20" spans="1:11" ht="3.95" customHeight="1" thickTop="1" x14ac:dyDescent="0.2">
      <c r="A20" s="20"/>
      <c r="B20" s="20"/>
      <c r="C20" s="20"/>
      <c r="D20" s="72"/>
      <c r="E20" s="72"/>
      <c r="F20" s="72"/>
      <c r="G20" s="72"/>
      <c r="H20" s="72"/>
      <c r="I20" s="72"/>
      <c r="J20" s="72"/>
      <c r="K20" s="72"/>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40625" defaultRowHeight="12.75" x14ac:dyDescent="0.2"/>
  <cols>
    <col min="1" max="1" width="7.42578125" style="73" customWidth="1"/>
    <col min="2" max="2" width="9.28515625" style="73" customWidth="1"/>
    <col min="3" max="3" width="74.42578125" style="74" customWidth="1"/>
    <col min="4" max="4" width="17.5703125" style="74" customWidth="1"/>
    <col min="5" max="5" width="15.140625" style="74" customWidth="1"/>
    <col min="6" max="16384" width="9.140625" style="74"/>
  </cols>
  <sheetData>
    <row r="1" spans="1:5" ht="12" customHeight="1" x14ac:dyDescent="0.2"/>
    <row r="2" spans="1:5" ht="16.5" customHeight="1" x14ac:dyDescent="0.2">
      <c r="A2" s="312" t="s">
        <v>25</v>
      </c>
      <c r="B2" s="313"/>
      <c r="C2" s="305" t="str">
        <f>IF(ISBLANK('PROJECT ID|INSTRUCTIONS'!C3)," ",'PROJECT ID|INSTRUCTIONS'!C3)</f>
        <v xml:space="preserve"> </v>
      </c>
      <c r="D2" s="305"/>
      <c r="E2" s="306"/>
    </row>
    <row r="3" spans="1:5" ht="16.5" customHeight="1" x14ac:dyDescent="0.2">
      <c r="A3" s="314" t="s">
        <v>22</v>
      </c>
      <c r="B3" s="315"/>
      <c r="C3" s="307" t="str">
        <f>IF(ISBLANK('PROJECT ID|INSTRUCTIONS'!C4)," ",'PROJECT ID|INSTRUCTIONS'!C4)</f>
        <v>Enterprise Content Management</v>
      </c>
      <c r="D3" s="307"/>
      <c r="E3" s="308"/>
    </row>
    <row r="4" spans="1:5" ht="16.5" customHeight="1" x14ac:dyDescent="0.2">
      <c r="A4" s="316" t="s">
        <v>26</v>
      </c>
      <c r="B4" s="317"/>
      <c r="C4" s="309">
        <f>IF(ISBLANK('PROJECT ID|INSTRUCTIONS'!C5)," ",'PROJECT ID|INSTRUCTIONS'!C5)</f>
        <v>42025</v>
      </c>
      <c r="D4" s="309"/>
      <c r="E4" s="310"/>
    </row>
    <row r="5" spans="1:5" ht="12" customHeight="1" x14ac:dyDescent="0.2"/>
    <row r="6" spans="1:5" ht="15.75" x14ac:dyDescent="0.2">
      <c r="A6" s="293" t="s">
        <v>71</v>
      </c>
      <c r="B6" s="294"/>
      <c r="C6" s="294"/>
      <c r="D6" s="294"/>
      <c r="E6" s="295"/>
    </row>
    <row r="7" spans="1:5" ht="15.75" customHeight="1" x14ac:dyDescent="0.2">
      <c r="A7" s="195" t="s">
        <v>44</v>
      </c>
      <c r="B7" s="187" t="s">
        <v>49</v>
      </c>
      <c r="C7" s="188" t="s">
        <v>83</v>
      </c>
      <c r="D7" s="188" t="s">
        <v>51</v>
      </c>
      <c r="E7" s="189" t="s">
        <v>43</v>
      </c>
    </row>
    <row r="8" spans="1:5" ht="3.75" customHeight="1" x14ac:dyDescent="0.2">
      <c r="A8" s="193"/>
      <c r="B8" s="193"/>
      <c r="C8" s="194"/>
      <c r="D8" s="194"/>
      <c r="E8" s="194"/>
    </row>
    <row r="9" spans="1:5" ht="15" x14ac:dyDescent="0.2">
      <c r="A9" s="296" t="str">
        <f>CONCATENATE("FY ",Settings!$C$1-1)</f>
        <v>FY 2014</v>
      </c>
      <c r="B9" s="297"/>
      <c r="C9" s="297"/>
      <c r="D9" s="297"/>
      <c r="E9" s="298"/>
    </row>
    <row r="10" spans="1:5" x14ac:dyDescent="0.2">
      <c r="A10" s="130">
        <v>2011</v>
      </c>
      <c r="B10" s="131">
        <v>1</v>
      </c>
      <c r="C10" s="174"/>
      <c r="D10" s="132"/>
      <c r="E10" s="133" t="s">
        <v>57</v>
      </c>
    </row>
    <row r="11" spans="1:5" x14ac:dyDescent="0.2">
      <c r="A11" s="134">
        <v>2011</v>
      </c>
      <c r="B11" s="135">
        <v>2</v>
      </c>
      <c r="C11" s="175"/>
      <c r="D11" s="137"/>
      <c r="E11" s="138" t="s">
        <v>57</v>
      </c>
    </row>
    <row r="12" spans="1:5" x14ac:dyDescent="0.2">
      <c r="A12" s="134">
        <v>2011</v>
      </c>
      <c r="B12" s="135">
        <v>3</v>
      </c>
      <c r="C12" s="176"/>
      <c r="D12" s="137"/>
      <c r="E12" s="138" t="s">
        <v>57</v>
      </c>
    </row>
    <row r="13" spans="1:5" x14ac:dyDescent="0.2">
      <c r="A13" s="134">
        <v>2011</v>
      </c>
      <c r="B13" s="135">
        <v>4</v>
      </c>
      <c r="C13" s="176"/>
      <c r="D13" s="137"/>
      <c r="E13" s="138" t="s">
        <v>57</v>
      </c>
    </row>
    <row r="14" spans="1:5" x14ac:dyDescent="0.2">
      <c r="A14" s="134">
        <v>2011</v>
      </c>
      <c r="B14" s="135">
        <v>5</v>
      </c>
      <c r="C14" s="176"/>
      <c r="D14" s="137"/>
      <c r="E14" s="138" t="s">
        <v>57</v>
      </c>
    </row>
    <row r="15" spans="1:5" x14ac:dyDescent="0.2">
      <c r="A15" s="134">
        <v>2011</v>
      </c>
      <c r="B15" s="135">
        <v>6</v>
      </c>
      <c r="C15" s="176"/>
      <c r="D15" s="137"/>
      <c r="E15" s="138" t="s">
        <v>57</v>
      </c>
    </row>
    <row r="16" spans="1:5" x14ac:dyDescent="0.2">
      <c r="A16" s="134">
        <v>2011</v>
      </c>
      <c r="B16" s="135">
        <v>7</v>
      </c>
      <c r="C16" s="176"/>
      <c r="D16" s="137"/>
      <c r="E16" s="138" t="s">
        <v>57</v>
      </c>
    </row>
    <row r="17" spans="1:5" x14ac:dyDescent="0.2">
      <c r="A17" s="134">
        <v>2011</v>
      </c>
      <c r="B17" s="135">
        <v>8</v>
      </c>
      <c r="C17" s="176"/>
      <c r="D17" s="137"/>
      <c r="E17" s="138" t="s">
        <v>57</v>
      </c>
    </row>
    <row r="18" spans="1:5" x14ac:dyDescent="0.2">
      <c r="A18" s="134">
        <v>2011</v>
      </c>
      <c r="B18" s="135">
        <v>9</v>
      </c>
      <c r="C18" s="176"/>
      <c r="D18" s="137"/>
      <c r="E18" s="138" t="s">
        <v>57</v>
      </c>
    </row>
    <row r="19" spans="1:5" x14ac:dyDescent="0.2">
      <c r="A19" s="140">
        <v>2011</v>
      </c>
      <c r="B19" s="141">
        <v>10</v>
      </c>
      <c r="C19" s="177"/>
      <c r="D19" s="142"/>
      <c r="E19" s="143" t="s">
        <v>57</v>
      </c>
    </row>
    <row r="20" spans="1:5" ht="15" x14ac:dyDescent="0.2">
      <c r="A20" s="299" t="str">
        <f>CONCATENATE("FY ",Settings!$C$1)</f>
        <v>FY 2015</v>
      </c>
      <c r="B20" s="300"/>
      <c r="C20" s="300"/>
      <c r="D20" s="300"/>
      <c r="E20" s="301"/>
    </row>
    <row r="21" spans="1:5" x14ac:dyDescent="0.2">
      <c r="A21" s="130">
        <v>2012</v>
      </c>
      <c r="B21" s="131">
        <v>1</v>
      </c>
      <c r="C21" s="144"/>
      <c r="D21" s="168"/>
      <c r="E21" s="145" t="s">
        <v>76</v>
      </c>
    </row>
    <row r="22" spans="1:5" x14ac:dyDescent="0.2">
      <c r="A22" s="134">
        <v>2012</v>
      </c>
      <c r="B22" s="135">
        <v>2</v>
      </c>
      <c r="C22" s="136"/>
      <c r="D22" s="169"/>
      <c r="E22" s="146" t="s">
        <v>76</v>
      </c>
    </row>
    <row r="23" spans="1:5" x14ac:dyDescent="0.2">
      <c r="A23" s="134">
        <v>2012</v>
      </c>
      <c r="B23" s="135">
        <v>3</v>
      </c>
      <c r="C23" s="139"/>
      <c r="D23" s="169"/>
      <c r="E23" s="146" t="s">
        <v>76</v>
      </c>
    </row>
    <row r="24" spans="1:5" x14ac:dyDescent="0.2">
      <c r="A24" s="134">
        <v>2012</v>
      </c>
      <c r="B24" s="135">
        <v>4</v>
      </c>
      <c r="C24" s="147"/>
      <c r="D24" s="169"/>
      <c r="E24" s="146" t="s">
        <v>76</v>
      </c>
    </row>
    <row r="25" spans="1:5" x14ac:dyDescent="0.2">
      <c r="A25" s="134">
        <v>2012</v>
      </c>
      <c r="B25" s="135">
        <v>5</v>
      </c>
      <c r="C25" s="139"/>
      <c r="D25" s="169"/>
      <c r="E25" s="146" t="s">
        <v>76</v>
      </c>
    </row>
    <row r="26" spans="1:5" x14ac:dyDescent="0.2">
      <c r="A26" s="134">
        <v>2012</v>
      </c>
      <c r="B26" s="135">
        <v>6</v>
      </c>
      <c r="C26" s="139"/>
      <c r="D26" s="169"/>
      <c r="E26" s="146" t="s">
        <v>76</v>
      </c>
    </row>
    <row r="27" spans="1:5" x14ac:dyDescent="0.2">
      <c r="A27" s="134">
        <v>2012</v>
      </c>
      <c r="B27" s="135">
        <v>7</v>
      </c>
      <c r="C27" s="139"/>
      <c r="D27" s="169"/>
      <c r="E27" s="146" t="s">
        <v>76</v>
      </c>
    </row>
    <row r="28" spans="1:5" x14ac:dyDescent="0.2">
      <c r="A28" s="134">
        <v>2012</v>
      </c>
      <c r="B28" s="135">
        <v>8</v>
      </c>
      <c r="C28" s="139"/>
      <c r="D28" s="169"/>
      <c r="E28" s="146" t="s">
        <v>76</v>
      </c>
    </row>
    <row r="29" spans="1:5" x14ac:dyDescent="0.2">
      <c r="A29" s="134">
        <v>2012</v>
      </c>
      <c r="B29" s="135">
        <v>9</v>
      </c>
      <c r="C29" s="139"/>
      <c r="D29" s="169"/>
      <c r="E29" s="146" t="s">
        <v>76</v>
      </c>
    </row>
    <row r="30" spans="1:5" x14ac:dyDescent="0.2">
      <c r="A30" s="134">
        <v>2012</v>
      </c>
      <c r="B30" s="135">
        <v>10</v>
      </c>
      <c r="C30" s="139"/>
      <c r="D30" s="169"/>
      <c r="E30" s="146" t="s">
        <v>76</v>
      </c>
    </row>
    <row r="31" spans="1:5" x14ac:dyDescent="0.2">
      <c r="A31" s="134">
        <v>2012</v>
      </c>
      <c r="B31" s="135">
        <v>11</v>
      </c>
      <c r="C31" s="147"/>
      <c r="D31" s="169"/>
      <c r="E31" s="146" t="s">
        <v>76</v>
      </c>
    </row>
    <row r="32" spans="1:5" x14ac:dyDescent="0.2">
      <c r="A32" s="134">
        <v>2012</v>
      </c>
      <c r="B32" s="135">
        <v>12</v>
      </c>
      <c r="C32" s="147"/>
      <c r="D32" s="169"/>
      <c r="E32" s="146" t="s">
        <v>76</v>
      </c>
    </row>
    <row r="33" spans="1:5" x14ac:dyDescent="0.2">
      <c r="A33" s="134">
        <v>2012</v>
      </c>
      <c r="B33" s="135">
        <v>13</v>
      </c>
      <c r="C33" s="147"/>
      <c r="D33" s="169"/>
      <c r="E33" s="146" t="s">
        <v>76</v>
      </c>
    </row>
    <row r="34" spans="1:5" x14ac:dyDescent="0.2">
      <c r="A34" s="134">
        <v>2012</v>
      </c>
      <c r="B34" s="135">
        <v>14</v>
      </c>
      <c r="C34" s="147"/>
      <c r="D34" s="169"/>
      <c r="E34" s="146" t="s">
        <v>76</v>
      </c>
    </row>
    <row r="35" spans="1:5" ht="13.5" thickBot="1" x14ac:dyDescent="0.25">
      <c r="A35" s="148">
        <v>2012</v>
      </c>
      <c r="B35" s="149">
        <v>15</v>
      </c>
      <c r="C35" s="150"/>
      <c r="D35" s="170"/>
      <c r="E35" s="151" t="s">
        <v>76</v>
      </c>
    </row>
    <row r="36" spans="1:5" ht="14.25" thickTop="1" thickBot="1" x14ac:dyDescent="0.25">
      <c r="A36" s="311" t="s">
        <v>39</v>
      </c>
      <c r="B36" s="311"/>
      <c r="C36" s="311"/>
      <c r="D36" s="190">
        <f>SUM(D21:D35)</f>
        <v>0</v>
      </c>
      <c r="E36" s="75"/>
    </row>
    <row r="37" spans="1:5" ht="15.75" customHeight="1" thickTop="1" x14ac:dyDescent="0.2">
      <c r="A37" s="292" t="str">
        <f>CONCATENATE("FY ",Settings!$C$1+1, "+")</f>
        <v>FY 2016+</v>
      </c>
      <c r="B37" s="292"/>
      <c r="C37" s="292"/>
      <c r="D37" s="292"/>
      <c r="E37" s="292"/>
    </row>
    <row r="38" spans="1:5" x14ac:dyDescent="0.2">
      <c r="A38" s="152">
        <v>2013</v>
      </c>
      <c r="B38" s="153">
        <v>1</v>
      </c>
      <c r="C38" s="154"/>
      <c r="D38" s="171"/>
      <c r="E38" s="145" t="s">
        <v>76</v>
      </c>
    </row>
    <row r="39" spans="1:5" x14ac:dyDescent="0.2">
      <c r="A39" s="155">
        <v>2013</v>
      </c>
      <c r="B39" s="156">
        <v>2</v>
      </c>
      <c r="C39" s="147"/>
      <c r="D39" s="172"/>
      <c r="E39" s="146" t="s">
        <v>76</v>
      </c>
    </row>
    <row r="40" spans="1:5" x14ac:dyDescent="0.2">
      <c r="A40" s="155">
        <v>2013</v>
      </c>
      <c r="B40" s="156">
        <v>3</v>
      </c>
      <c r="C40" s="139"/>
      <c r="D40" s="172"/>
      <c r="E40" s="146" t="s">
        <v>76</v>
      </c>
    </row>
    <row r="41" spans="1:5" x14ac:dyDescent="0.2">
      <c r="A41" s="155">
        <v>2013</v>
      </c>
      <c r="B41" s="156">
        <v>4</v>
      </c>
      <c r="C41" s="147"/>
      <c r="D41" s="172"/>
      <c r="E41" s="146" t="s">
        <v>76</v>
      </c>
    </row>
    <row r="42" spans="1:5" x14ac:dyDescent="0.2">
      <c r="A42" s="155">
        <v>2013</v>
      </c>
      <c r="B42" s="156">
        <v>5</v>
      </c>
      <c r="C42" s="136"/>
      <c r="D42" s="172"/>
      <c r="E42" s="146" t="s">
        <v>76</v>
      </c>
    </row>
    <row r="43" spans="1:5" x14ac:dyDescent="0.2">
      <c r="A43" s="155">
        <v>2013</v>
      </c>
      <c r="B43" s="156">
        <v>6</v>
      </c>
      <c r="C43" s="139"/>
      <c r="D43" s="172"/>
      <c r="E43" s="146" t="s">
        <v>76</v>
      </c>
    </row>
    <row r="44" spans="1:5" x14ac:dyDescent="0.2">
      <c r="A44" s="155">
        <v>2013</v>
      </c>
      <c r="B44" s="156">
        <v>7</v>
      </c>
      <c r="C44" s="157"/>
      <c r="D44" s="172"/>
      <c r="E44" s="146" t="s">
        <v>76</v>
      </c>
    </row>
    <row r="45" spans="1:5" x14ac:dyDescent="0.2">
      <c r="A45" s="155">
        <v>2014</v>
      </c>
      <c r="B45" s="156">
        <v>1</v>
      </c>
      <c r="C45" s="157"/>
      <c r="D45" s="172"/>
      <c r="E45" s="146" t="s">
        <v>76</v>
      </c>
    </row>
    <row r="46" spans="1:5" x14ac:dyDescent="0.2">
      <c r="A46" s="155">
        <v>2014</v>
      </c>
      <c r="B46" s="156">
        <v>2</v>
      </c>
      <c r="C46" s="157"/>
      <c r="D46" s="172"/>
      <c r="E46" s="146" t="s">
        <v>76</v>
      </c>
    </row>
    <row r="47" spans="1:5" x14ac:dyDescent="0.2">
      <c r="A47" s="155">
        <v>2014</v>
      </c>
      <c r="B47" s="156">
        <v>3</v>
      </c>
      <c r="C47" s="157"/>
      <c r="D47" s="172"/>
      <c r="E47" s="146" t="s">
        <v>76</v>
      </c>
    </row>
    <row r="48" spans="1:5" x14ac:dyDescent="0.2">
      <c r="A48" s="155">
        <v>2014</v>
      </c>
      <c r="B48" s="156">
        <v>4</v>
      </c>
      <c r="C48" s="157"/>
      <c r="D48" s="172"/>
      <c r="E48" s="146" t="s">
        <v>76</v>
      </c>
    </row>
    <row r="49" spans="1:5" x14ac:dyDescent="0.2">
      <c r="A49" s="155">
        <v>2014</v>
      </c>
      <c r="B49" s="156">
        <v>5</v>
      </c>
      <c r="C49" s="157"/>
      <c r="D49" s="172"/>
      <c r="E49" s="146" t="s">
        <v>76</v>
      </c>
    </row>
    <row r="50" spans="1:5" x14ac:dyDescent="0.2">
      <c r="A50" s="155">
        <v>2014</v>
      </c>
      <c r="B50" s="156">
        <v>6</v>
      </c>
      <c r="C50" s="157"/>
      <c r="D50" s="172"/>
      <c r="E50" s="146" t="s">
        <v>76</v>
      </c>
    </row>
    <row r="51" spans="1:5" x14ac:dyDescent="0.2">
      <c r="A51" s="155">
        <v>2014</v>
      </c>
      <c r="B51" s="156">
        <v>7</v>
      </c>
      <c r="C51" s="157"/>
      <c r="D51" s="172"/>
      <c r="E51" s="146" t="s">
        <v>76</v>
      </c>
    </row>
    <row r="52" spans="1:5" x14ac:dyDescent="0.2">
      <c r="A52" s="155">
        <v>2015</v>
      </c>
      <c r="B52" s="156">
        <v>1</v>
      </c>
      <c r="C52" s="157"/>
      <c r="D52" s="172"/>
      <c r="E52" s="146" t="s">
        <v>76</v>
      </c>
    </row>
    <row r="53" spans="1:5" x14ac:dyDescent="0.2">
      <c r="A53" s="155">
        <v>2015</v>
      </c>
      <c r="B53" s="156">
        <v>2</v>
      </c>
      <c r="C53" s="157"/>
      <c r="D53" s="172"/>
      <c r="E53" s="146" t="s">
        <v>76</v>
      </c>
    </row>
    <row r="54" spans="1:5" x14ac:dyDescent="0.2">
      <c r="A54" s="155">
        <v>2015</v>
      </c>
      <c r="B54" s="156">
        <v>3</v>
      </c>
      <c r="C54" s="157"/>
      <c r="D54" s="172"/>
      <c r="E54" s="146" t="s">
        <v>76</v>
      </c>
    </row>
    <row r="55" spans="1:5" x14ac:dyDescent="0.2">
      <c r="A55" s="155">
        <v>2015</v>
      </c>
      <c r="B55" s="156">
        <v>4</v>
      </c>
      <c r="C55" s="157"/>
      <c r="D55" s="172"/>
      <c r="E55" s="146" t="s">
        <v>76</v>
      </c>
    </row>
    <row r="56" spans="1:5" x14ac:dyDescent="0.2">
      <c r="A56" s="155">
        <v>2015</v>
      </c>
      <c r="B56" s="156">
        <v>5</v>
      </c>
      <c r="C56" s="157"/>
      <c r="D56" s="172"/>
      <c r="E56" s="146" t="s">
        <v>76</v>
      </c>
    </row>
    <row r="57" spans="1:5" x14ac:dyDescent="0.2">
      <c r="A57" s="155">
        <v>2015</v>
      </c>
      <c r="B57" s="156">
        <v>6</v>
      </c>
      <c r="C57" s="157"/>
      <c r="D57" s="172"/>
      <c r="E57" s="146" t="s">
        <v>76</v>
      </c>
    </row>
    <row r="58" spans="1:5" x14ac:dyDescent="0.2">
      <c r="A58" s="155">
        <v>2015</v>
      </c>
      <c r="B58" s="156">
        <v>7</v>
      </c>
      <c r="C58" s="157"/>
      <c r="D58" s="172"/>
      <c r="E58" s="146" t="s">
        <v>76</v>
      </c>
    </row>
    <row r="59" spans="1:5" x14ac:dyDescent="0.2">
      <c r="A59" s="155">
        <v>2016</v>
      </c>
      <c r="B59" s="156">
        <v>1</v>
      </c>
      <c r="C59" s="157"/>
      <c r="D59" s="172"/>
      <c r="E59" s="146" t="s">
        <v>76</v>
      </c>
    </row>
    <row r="60" spans="1:5" x14ac:dyDescent="0.2">
      <c r="A60" s="155">
        <v>2016</v>
      </c>
      <c r="B60" s="156">
        <v>2</v>
      </c>
      <c r="C60" s="157"/>
      <c r="D60" s="172"/>
      <c r="E60" s="146" t="s">
        <v>76</v>
      </c>
    </row>
    <row r="61" spans="1:5" x14ac:dyDescent="0.2">
      <c r="A61" s="155">
        <v>2016</v>
      </c>
      <c r="B61" s="156">
        <v>3</v>
      </c>
      <c r="C61" s="157"/>
      <c r="D61" s="172"/>
      <c r="E61" s="146" t="s">
        <v>76</v>
      </c>
    </row>
    <row r="62" spans="1:5" x14ac:dyDescent="0.2">
      <c r="A62" s="155">
        <v>2016</v>
      </c>
      <c r="B62" s="156">
        <v>4</v>
      </c>
      <c r="C62" s="157"/>
      <c r="D62" s="172"/>
      <c r="E62" s="146" t="s">
        <v>76</v>
      </c>
    </row>
    <row r="63" spans="1:5" x14ac:dyDescent="0.2">
      <c r="A63" s="155">
        <v>2016</v>
      </c>
      <c r="B63" s="156">
        <v>5</v>
      </c>
      <c r="C63" s="157"/>
      <c r="D63" s="172"/>
      <c r="E63" s="146" t="s">
        <v>76</v>
      </c>
    </row>
    <row r="64" spans="1:5" x14ac:dyDescent="0.2">
      <c r="A64" s="155">
        <v>2016</v>
      </c>
      <c r="B64" s="156">
        <v>6</v>
      </c>
      <c r="C64" s="157"/>
      <c r="D64" s="172"/>
      <c r="E64" s="146" t="s">
        <v>76</v>
      </c>
    </row>
    <row r="65" spans="1:5" ht="13.5" thickBot="1" x14ac:dyDescent="0.25">
      <c r="A65" s="158">
        <v>2016</v>
      </c>
      <c r="B65" s="159">
        <v>7</v>
      </c>
      <c r="C65" s="160"/>
      <c r="D65" s="173"/>
      <c r="E65" s="151" t="s">
        <v>76</v>
      </c>
    </row>
    <row r="66" spans="1:5" ht="16.5" customHeight="1" thickTop="1" thickBot="1" x14ac:dyDescent="0.25">
      <c r="A66" s="302" t="s">
        <v>39</v>
      </c>
      <c r="B66" s="303"/>
      <c r="C66" s="304"/>
      <c r="D66" s="190">
        <f>SUM(D38:D65)</f>
        <v>0</v>
      </c>
      <c r="E66" s="75"/>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zoomScale="80" zoomScaleNormal="80" workbookViewId="0">
      <selection activeCell="K12" sqref="K12"/>
    </sheetView>
  </sheetViews>
  <sheetFormatPr defaultColWidth="9.140625" defaultRowHeight="12" x14ac:dyDescent="0.2"/>
  <cols>
    <col min="1" max="2" width="10.7109375" style="18" customWidth="1"/>
    <col min="3" max="3" width="32.42578125" style="18" bestFit="1" customWidth="1"/>
    <col min="4" max="4" width="15.7109375" style="18" bestFit="1" customWidth="1"/>
    <col min="5" max="7" width="15" style="18" bestFit="1" customWidth="1"/>
    <col min="8" max="10" width="12.7109375" style="18" customWidth="1"/>
    <col min="11" max="11" width="15" style="18" bestFit="1" customWidth="1"/>
    <col min="12" max="12" width="1.140625" style="18" customWidth="1"/>
    <col min="13" max="15" width="12.7109375" style="18" customWidth="1"/>
    <col min="16" max="16384" width="9.140625" style="18"/>
  </cols>
  <sheetData>
    <row r="1" spans="1:15" ht="12" customHeight="1" x14ac:dyDescent="0.2"/>
    <row r="2" spans="1:15" s="63" customFormat="1" ht="16.5" customHeight="1" x14ac:dyDescent="0.15">
      <c r="A2" s="250" t="s">
        <v>25</v>
      </c>
      <c r="B2" s="318"/>
      <c r="C2" s="251"/>
      <c r="D2" s="256" t="str">
        <f>IF(ISBLANK('PROJECT ID|INSTRUCTIONS'!C3)," ",'PROJECT ID|INSTRUCTIONS'!C3)</f>
        <v xml:space="preserve"> </v>
      </c>
      <c r="E2" s="257"/>
      <c r="F2" s="257"/>
      <c r="G2" s="257"/>
      <c r="H2" s="257"/>
      <c r="I2" s="257"/>
      <c r="J2" s="257"/>
      <c r="K2" s="258"/>
    </row>
    <row r="3" spans="1:15" s="63" customFormat="1" ht="16.5" customHeight="1" x14ac:dyDescent="0.15">
      <c r="A3" s="252" t="s">
        <v>22</v>
      </c>
      <c r="B3" s="279"/>
      <c r="C3" s="253"/>
      <c r="D3" s="259" t="str">
        <f>IF(ISBLANK('PROJECT ID|INSTRUCTIONS'!C4)," ",'PROJECT ID|INSTRUCTIONS'!C4)</f>
        <v>Enterprise Content Management</v>
      </c>
      <c r="E3" s="260"/>
      <c r="F3" s="260"/>
      <c r="G3" s="260"/>
      <c r="H3" s="260"/>
      <c r="I3" s="260"/>
      <c r="J3" s="260"/>
      <c r="K3" s="261"/>
    </row>
    <row r="4" spans="1:15" s="63" customFormat="1" ht="16.5" customHeight="1" x14ac:dyDescent="0.15">
      <c r="A4" s="254" t="s">
        <v>26</v>
      </c>
      <c r="B4" s="319"/>
      <c r="C4" s="255"/>
      <c r="D4" s="262">
        <f>IF(ISBLANK('PROJECT ID|INSTRUCTIONS'!C5)," ",'PROJECT ID|INSTRUCTIONS'!C5)</f>
        <v>42025</v>
      </c>
      <c r="E4" s="263"/>
      <c r="F4" s="263"/>
      <c r="G4" s="263"/>
      <c r="H4" s="263"/>
      <c r="I4" s="263"/>
      <c r="J4" s="263"/>
      <c r="K4" s="264"/>
    </row>
    <row r="5" spans="1:15" s="49" customFormat="1" ht="12" customHeight="1" x14ac:dyDescent="0.15"/>
    <row r="6" spans="1:15" ht="16.5" customHeight="1" x14ac:dyDescent="0.2">
      <c r="A6" s="323" t="s">
        <v>52</v>
      </c>
      <c r="B6" s="323"/>
      <c r="C6" s="323"/>
      <c r="D6" s="323"/>
      <c r="E6" s="323"/>
      <c r="F6" s="93">
        <v>2016</v>
      </c>
      <c r="G6" s="49"/>
      <c r="H6" s="76"/>
      <c r="I6" s="49"/>
      <c r="J6" s="49"/>
      <c r="K6" s="49"/>
    </row>
    <row r="7" spans="1:15" ht="16.5" customHeight="1" x14ac:dyDescent="0.2">
      <c r="A7" s="323" t="s">
        <v>53</v>
      </c>
      <c r="B7" s="323"/>
      <c r="C7" s="323"/>
      <c r="D7" s="323"/>
      <c r="E7" s="323"/>
      <c r="F7" s="94">
        <v>2018</v>
      </c>
      <c r="G7" s="49"/>
      <c r="H7" s="49"/>
      <c r="I7" s="49"/>
      <c r="J7" s="49"/>
      <c r="K7" s="49"/>
    </row>
    <row r="8" spans="1:15" ht="12" customHeight="1" x14ac:dyDescent="0.2">
      <c r="A8" s="49"/>
      <c r="B8" s="49"/>
      <c r="C8" s="49"/>
      <c r="D8" s="49"/>
      <c r="E8" s="49"/>
      <c r="F8" s="49"/>
      <c r="G8" s="49"/>
      <c r="H8" s="49"/>
      <c r="I8" s="49"/>
      <c r="J8" s="49"/>
      <c r="K8" s="49"/>
    </row>
    <row r="9" spans="1:15" ht="31.5" customHeight="1" x14ac:dyDescent="0.25">
      <c r="A9" s="289" t="s">
        <v>28</v>
      </c>
      <c r="B9" s="290"/>
      <c r="C9" s="290"/>
      <c r="D9" s="290"/>
      <c r="E9" s="290"/>
      <c r="F9" s="290"/>
      <c r="G9" s="290"/>
      <c r="H9" s="290"/>
      <c r="I9" s="290"/>
      <c r="J9" s="290"/>
      <c r="K9" s="291"/>
      <c r="M9" s="320" t="s">
        <v>70</v>
      </c>
      <c r="N9" s="321"/>
      <c r="O9" s="322"/>
    </row>
    <row r="10" spans="1:15" ht="12.75" x14ac:dyDescent="0.2">
      <c r="A10" s="77"/>
      <c r="B10" s="78"/>
      <c r="C10" s="79"/>
      <c r="D10" s="80" t="s">
        <v>18</v>
      </c>
      <c r="E10" s="80" t="s">
        <v>19</v>
      </c>
      <c r="F10" s="81" t="str">
        <f>IF(OR(ISBLANK($F$7),ISBLANK($F$6)),"(c)",IF($F$7-$F$6&gt;1,"(c)",""))</f>
        <v>(c)</v>
      </c>
      <c r="G10" s="81" t="str">
        <f>IF(OR(ISBLANK($F$7),ISBLANK($F$6)),"(d)",IF($F$7-$F$6&gt;2,"(d)",""))</f>
        <v/>
      </c>
      <c r="H10" s="81" t="str">
        <f>IF(OR(ISBLANK($F$7),ISBLANK($F$6)),"(e)",IF($F$7-$F$6&gt;3,"(e)",""))</f>
        <v/>
      </c>
      <c r="I10" s="81" t="str">
        <f>IF(OR(ISBLANK($F$7),ISBLANK($F$6)),"(f)",IF($F$7-$F$6&gt;4,"(f)",""))</f>
        <v/>
      </c>
      <c r="J10" s="81" t="str">
        <f>IF(OR(ISBLANK($F$7),ISBLANK($F$6)),"(g)",IF($F$7-$F$6&gt;5,"(g)",""))</f>
        <v/>
      </c>
      <c r="K10" s="82" t="str">
        <f>IF(OR(ISBLANK($F$7),ISBLANK($F$6)),"(h)",IF($F$7-$F$6&gt;5,"(h)",IF($F$7-$F$6&lt;1,"(c)",CHOOSE($F$7-$F$6,"(c)","(d)","(e)","(f)","(g)"))))</f>
        <v>(d)</v>
      </c>
      <c r="M10" s="83" t="s">
        <v>63</v>
      </c>
      <c r="N10" s="80" t="s">
        <v>64</v>
      </c>
      <c r="O10" s="84" t="s">
        <v>65</v>
      </c>
    </row>
    <row r="11" spans="1:15" ht="37.5" customHeight="1" x14ac:dyDescent="0.2">
      <c r="A11" s="85"/>
      <c r="B11" s="86" t="s">
        <v>14</v>
      </c>
      <c r="C11" s="86" t="s">
        <v>15</v>
      </c>
      <c r="D11" s="87" t="s">
        <v>58</v>
      </c>
      <c r="E11" s="87" t="str">
        <f>CONCATENATE("Transition FY"&amp;IF(ISBLANK($F$6),1,RIGHT($F$6,2))&amp;" Support Costs")</f>
        <v>Transition FY16 Support Costs</v>
      </c>
      <c r="F11" s="87" t="str">
        <f>IF(ISBLANK($F$7),CONCATENATE("Transition FY"&amp;IF(ISBLANK($F$6),2,RIGHT($F$6,2)+1)&amp;" Support Costs"),IF(ISBLANK($F$6),"Transition FY2 Support Costs",IF($F$7-$F$6&gt;1,CONCATENATE("Transition FY"&amp;RIGHT($F$6,2)+1&amp;" Support Costs"),"")))</f>
        <v>Transition FY17 Support Costs</v>
      </c>
      <c r="G11" s="87" t="str">
        <f>IF(ISBLANK($F$7),CONCATENATE("Transition FY"&amp;IF(ISBLANK($F$6),3,RIGHT($F$6,2)+2)&amp;" Support Costs"),IF(ISBLANK($F$6),"Transition FY3 Support Costs",IF($F$7-$F$6&gt;2,CONCATENATE("Transition FY"&amp;RIGHT($F$6,2)+2&amp;" Support Costs"),"")))</f>
        <v/>
      </c>
      <c r="H11" s="87" t="str">
        <f>IF(ISBLANK($F$7),CONCATENATE("Transition FY"&amp;IF(ISBLANK($F$6),4,RIGHT($F$6,2)+3)&amp;" Support Costs"),IF(ISBLANK($F$6),"Transition FY4 Support Costs",IF($F$7-$F$6&gt;3,CONCATENATE("Transition FY"&amp;RIGHT($F$6,2)+3&amp;" Support Costs"),"")))</f>
        <v/>
      </c>
      <c r="I11" s="87" t="str">
        <f>IF(ISBLANK($F$7),CONCATENATE("Transition FY"&amp;IF(ISBLANK($F$6),5,RIGHT($F$6,2)+4)&amp;" Support Costs"),IF(ISBLANK($F$6),"Transition FY5 Support Costs",IF($F$7-$F$6&gt;4,CONCATENATE("Transition FY"&amp;RIGHT($F$6,2)+4&amp;" Support Costs"),"")))</f>
        <v/>
      </c>
      <c r="J11" s="87" t="str">
        <f>IF(ISBLANK($F$7),CONCATENATE("Transition FY"&amp;IF(ISBLANK($F$6),6,RIGHT($F$6,2)+5)&amp;" Support Costs"),IF(ISBLANK($F$6),"Transition FY6 Support Costs",IF($F$7-$F$6&gt;5,CONCATENATE("Transition FY"&amp;RIGHT($F$6,2)+5&amp;" Support Costs"),"")))</f>
        <v/>
      </c>
      <c r="K11" s="88" t="str">
        <f>CONCATENATE("Steady State "&amp;IF(ISBLANK($F$7),"","FY" &amp; RIGHT($F$7,2))&amp;" Support Costs")</f>
        <v>Steady State FY18 Support Costs</v>
      </c>
      <c r="L11" s="89"/>
      <c r="M11" s="90" t="s">
        <v>61</v>
      </c>
      <c r="N11" s="81" t="s">
        <v>72</v>
      </c>
      <c r="O11" s="82" t="s">
        <v>62</v>
      </c>
    </row>
    <row r="12" spans="1:15" ht="16.5" customHeight="1" x14ac:dyDescent="0.2">
      <c r="A12" s="271" t="s">
        <v>86</v>
      </c>
      <c r="B12" s="56">
        <v>50110</v>
      </c>
      <c r="C12" s="56" t="s">
        <v>87</v>
      </c>
      <c r="D12" s="3">
        <v>6900000</v>
      </c>
      <c r="E12" s="3">
        <v>7475000</v>
      </c>
      <c r="F12" s="3">
        <v>6575000</v>
      </c>
      <c r="G12" s="3"/>
      <c r="H12" s="3"/>
      <c r="I12" s="3"/>
      <c r="J12" s="3"/>
      <c r="K12" s="43">
        <v>5600000</v>
      </c>
      <c r="L12" s="91"/>
      <c r="M12" s="44"/>
      <c r="N12" s="39"/>
      <c r="O12" s="178">
        <f>M12*N12</f>
        <v>0</v>
      </c>
    </row>
    <row r="13" spans="1:15" ht="16.5" customHeight="1" x14ac:dyDescent="0.2">
      <c r="A13" s="272"/>
      <c r="B13" s="56">
        <v>50130</v>
      </c>
      <c r="C13" s="56" t="s">
        <v>88</v>
      </c>
      <c r="D13" s="1"/>
      <c r="E13" s="1"/>
      <c r="F13" s="1"/>
      <c r="G13" s="1"/>
      <c r="H13" s="1"/>
      <c r="I13" s="1"/>
      <c r="J13" s="1"/>
      <c r="K13" s="41"/>
      <c r="M13" s="45"/>
      <c r="N13" s="37"/>
      <c r="O13" s="178">
        <f>M13*N13</f>
        <v>0</v>
      </c>
    </row>
    <row r="14" spans="1:15" ht="16.5" customHeight="1" x14ac:dyDescent="0.2">
      <c r="A14" s="272"/>
      <c r="B14" s="56">
        <v>50170</v>
      </c>
      <c r="C14" s="56" t="s">
        <v>89</v>
      </c>
      <c r="D14" s="2">
        <v>125000</v>
      </c>
      <c r="E14" s="2">
        <v>125000</v>
      </c>
      <c r="F14" s="2">
        <v>110000</v>
      </c>
      <c r="G14" s="2"/>
      <c r="H14" s="2"/>
      <c r="I14" s="2"/>
      <c r="J14" s="2"/>
      <c r="K14" s="42">
        <v>95000</v>
      </c>
      <c r="M14" s="46"/>
      <c r="N14" s="38"/>
      <c r="O14" s="178">
        <f>M14*N14</f>
        <v>0</v>
      </c>
    </row>
    <row r="15" spans="1:15" ht="16.5" customHeight="1" thickBot="1" x14ac:dyDescent="0.25">
      <c r="A15" s="273"/>
      <c r="B15" s="57" t="s">
        <v>16</v>
      </c>
      <c r="C15" s="57"/>
      <c r="D15" s="58">
        <f t="shared" ref="D15:K15" si="0">SUM(D12:D14)</f>
        <v>7025000</v>
      </c>
      <c r="E15" s="58">
        <f t="shared" si="0"/>
        <v>7600000</v>
      </c>
      <c r="F15" s="58">
        <f t="shared" si="0"/>
        <v>6685000</v>
      </c>
      <c r="G15" s="58"/>
      <c r="H15" s="58">
        <f t="shared" si="0"/>
        <v>0</v>
      </c>
      <c r="I15" s="58">
        <f t="shared" si="0"/>
        <v>0</v>
      </c>
      <c r="J15" s="58">
        <f t="shared" si="0"/>
        <v>0</v>
      </c>
      <c r="K15" s="59">
        <f t="shared" si="0"/>
        <v>5695000</v>
      </c>
      <c r="M15" s="92">
        <f>SUM(M12:M14)</f>
        <v>0</v>
      </c>
      <c r="N15" s="180" t="s">
        <v>60</v>
      </c>
      <c r="O15" s="59">
        <f>SUM(O12:O14)</f>
        <v>0</v>
      </c>
    </row>
    <row r="16" spans="1:15" ht="16.5" customHeight="1" thickTop="1" x14ac:dyDescent="0.2">
      <c r="A16" s="274" t="s">
        <v>85</v>
      </c>
      <c r="B16" s="56">
        <v>53715</v>
      </c>
      <c r="C16" s="56" t="s">
        <v>90</v>
      </c>
      <c r="D16" s="3">
        <f>'TOTAL DEVELOPMENT COSTS'!E12</f>
        <v>150000</v>
      </c>
      <c r="E16" s="3">
        <f>'TOTAL DEVELOPMENT COSTS'!F12</f>
        <v>3290000</v>
      </c>
      <c r="F16" s="3">
        <f>'TOTAL DEVELOPMENT COSTS'!G12</f>
        <v>3290000</v>
      </c>
      <c r="G16" s="3"/>
      <c r="H16" s="3"/>
      <c r="I16" s="3"/>
      <c r="J16" s="3"/>
      <c r="K16" s="43">
        <v>0</v>
      </c>
      <c r="M16" s="44"/>
      <c r="N16" s="39"/>
      <c r="O16" s="178">
        <f t="shared" ref="O16:O21" si="1">M16*N16</f>
        <v>0</v>
      </c>
    </row>
    <row r="17" spans="1:15" ht="16.5" customHeight="1" x14ac:dyDescent="0.2">
      <c r="A17" s="272"/>
      <c r="B17" s="56">
        <v>53720</v>
      </c>
      <c r="C17" s="56" t="s">
        <v>91</v>
      </c>
      <c r="D17" s="1">
        <v>1250000</v>
      </c>
      <c r="E17" s="1">
        <v>1250000</v>
      </c>
      <c r="F17" s="1">
        <v>1000000</v>
      </c>
      <c r="G17" s="1"/>
      <c r="H17" s="1">
        <v>0</v>
      </c>
      <c r="I17" s="1">
        <v>0</v>
      </c>
      <c r="J17" s="1">
        <v>0</v>
      </c>
      <c r="K17" s="41">
        <v>500000</v>
      </c>
      <c r="M17" s="45"/>
      <c r="N17" s="37"/>
      <c r="O17" s="178">
        <f t="shared" si="1"/>
        <v>0</v>
      </c>
    </row>
    <row r="18" spans="1:15" ht="16.5" customHeight="1" x14ac:dyDescent="0.2">
      <c r="A18" s="272"/>
      <c r="B18" s="56">
        <v>53735</v>
      </c>
      <c r="C18" s="56" t="s">
        <v>92</v>
      </c>
      <c r="D18" s="1"/>
      <c r="E18" s="1"/>
      <c r="F18" s="1"/>
      <c r="G18" s="1"/>
      <c r="H18" s="1"/>
      <c r="I18" s="1"/>
      <c r="J18" s="1"/>
      <c r="K18" s="41"/>
      <c r="M18" s="45"/>
      <c r="N18" s="37"/>
      <c r="O18" s="178">
        <f t="shared" si="1"/>
        <v>0</v>
      </c>
    </row>
    <row r="19" spans="1:15" ht="16.5" customHeight="1" x14ac:dyDescent="0.2">
      <c r="A19" s="272"/>
      <c r="B19" s="56">
        <v>53740</v>
      </c>
      <c r="C19" s="56" t="s">
        <v>93</v>
      </c>
      <c r="D19" s="1">
        <v>100000</v>
      </c>
      <c r="E19" s="209">
        <v>210000</v>
      </c>
      <c r="F19" s="209">
        <v>225000</v>
      </c>
      <c r="G19" s="209"/>
      <c r="H19" s="209">
        <v>0</v>
      </c>
      <c r="I19" s="209">
        <v>0</v>
      </c>
      <c r="J19" s="1"/>
      <c r="K19" s="41">
        <v>225000</v>
      </c>
      <c r="M19" s="45"/>
      <c r="N19" s="37"/>
      <c r="O19" s="178">
        <f t="shared" si="1"/>
        <v>0</v>
      </c>
    </row>
    <row r="20" spans="1:15" ht="16.5" customHeight="1" x14ac:dyDescent="0.2">
      <c r="A20" s="272"/>
      <c r="B20" s="56">
        <v>53755</v>
      </c>
      <c r="C20" s="56" t="s">
        <v>94</v>
      </c>
      <c r="D20" s="1"/>
      <c r="E20" s="1">
        <f>'TOTAL DEVELOPMENT COSTS'!F16</f>
        <v>500000</v>
      </c>
      <c r="F20" s="1">
        <f>'TOTAL DEVELOPMENT COSTS'!G16</f>
        <v>250000</v>
      </c>
      <c r="G20" s="1"/>
      <c r="H20" s="1"/>
      <c r="I20" s="1"/>
      <c r="J20" s="1"/>
      <c r="K20" s="41">
        <v>0</v>
      </c>
      <c r="M20" s="45"/>
      <c r="N20" s="37"/>
      <c r="O20" s="178">
        <f t="shared" si="1"/>
        <v>0</v>
      </c>
    </row>
    <row r="21" spans="1:15" ht="16.5" customHeight="1" x14ac:dyDescent="0.2">
      <c r="A21" s="272"/>
      <c r="B21" s="56">
        <v>53760</v>
      </c>
      <c r="C21" s="56" t="s">
        <v>95</v>
      </c>
      <c r="D21" s="1">
        <v>106000</v>
      </c>
      <c r="E21" s="1">
        <v>256000</v>
      </c>
      <c r="F21" s="1">
        <v>150000</v>
      </c>
      <c r="G21" s="1"/>
      <c r="H21" s="1">
        <v>0</v>
      </c>
      <c r="I21" s="1">
        <v>0</v>
      </c>
      <c r="J21" s="1"/>
      <c r="K21" s="41">
        <v>150000</v>
      </c>
      <c r="M21" s="45"/>
      <c r="N21" s="37"/>
      <c r="O21" s="178">
        <f t="shared" si="1"/>
        <v>0</v>
      </c>
    </row>
    <row r="22" spans="1:15" ht="16.5" customHeight="1" thickBot="1" x14ac:dyDescent="0.25">
      <c r="A22" s="273"/>
      <c r="B22" s="57" t="s">
        <v>16</v>
      </c>
      <c r="C22" s="57"/>
      <c r="D22" s="58">
        <f t="shared" ref="D22:K22" si="2">SUM(D16:D21)</f>
        <v>1606000</v>
      </c>
      <c r="E22" s="58">
        <f t="shared" si="2"/>
        <v>5506000</v>
      </c>
      <c r="F22" s="58">
        <f t="shared" si="2"/>
        <v>4915000</v>
      </c>
      <c r="G22" s="58"/>
      <c r="H22" s="58">
        <f t="shared" si="2"/>
        <v>0</v>
      </c>
      <c r="I22" s="58">
        <f t="shared" si="2"/>
        <v>0</v>
      </c>
      <c r="J22" s="58">
        <f t="shared" si="2"/>
        <v>0</v>
      </c>
      <c r="K22" s="59">
        <f t="shared" si="2"/>
        <v>875000</v>
      </c>
      <c r="M22" s="92">
        <f>SUM(M16:M21)</f>
        <v>0</v>
      </c>
      <c r="N22" s="180" t="s">
        <v>60</v>
      </c>
      <c r="O22" s="59">
        <f>SUM(O16:O21)</f>
        <v>0</v>
      </c>
    </row>
    <row r="23" spans="1:15" ht="16.5" customHeight="1" thickTop="1" x14ac:dyDescent="0.2">
      <c r="A23" s="274" t="s">
        <v>96</v>
      </c>
      <c r="B23" s="56">
        <v>55700</v>
      </c>
      <c r="C23" s="56" t="s">
        <v>97</v>
      </c>
      <c r="D23" s="1"/>
      <c r="E23" s="1">
        <f>'TOTAL DEVELOPMENT COSTS'!F19</f>
        <v>400000</v>
      </c>
      <c r="F23" s="1">
        <f>'TOTAL DEVELOPMENT COSTS'!G19</f>
        <v>200000</v>
      </c>
      <c r="G23" s="1"/>
      <c r="H23" s="1"/>
      <c r="I23" s="1"/>
      <c r="J23" s="1"/>
      <c r="K23" s="41">
        <v>0</v>
      </c>
      <c r="M23" s="45"/>
      <c r="N23" s="37"/>
      <c r="O23" s="178">
        <f>M23*N23</f>
        <v>0</v>
      </c>
    </row>
    <row r="24" spans="1:15" ht="16.5" customHeight="1" x14ac:dyDescent="0.2">
      <c r="A24" s="271"/>
      <c r="B24" s="56">
        <v>55710</v>
      </c>
      <c r="C24" s="56" t="s">
        <v>98</v>
      </c>
      <c r="D24" s="1"/>
      <c r="E24" s="1"/>
      <c r="F24" s="1"/>
      <c r="G24" s="1"/>
      <c r="H24" s="1"/>
      <c r="I24" s="1"/>
      <c r="J24" s="1"/>
      <c r="K24" s="41"/>
      <c r="M24" s="45"/>
      <c r="N24" s="37"/>
      <c r="O24" s="178"/>
    </row>
    <row r="25" spans="1:15" ht="16.5" customHeight="1" x14ac:dyDescent="0.2">
      <c r="A25" s="271"/>
      <c r="B25" s="56">
        <v>55730</v>
      </c>
      <c r="C25" s="56" t="s">
        <v>99</v>
      </c>
      <c r="D25" s="1"/>
      <c r="E25" s="1">
        <f>'TOTAL DEVELOPMENT COSTS'!F21</f>
        <v>750000</v>
      </c>
      <c r="F25" s="1">
        <f>'TOTAL DEVELOPMENT COSTS'!G21</f>
        <v>1350000</v>
      </c>
      <c r="G25" s="1"/>
      <c r="H25" s="1"/>
      <c r="I25" s="1"/>
      <c r="J25" s="1"/>
      <c r="K25" s="41">
        <v>0</v>
      </c>
      <c r="M25" s="45"/>
      <c r="N25" s="37"/>
      <c r="O25" s="178">
        <f>M25*N25</f>
        <v>0</v>
      </c>
    </row>
    <row r="26" spans="1:15" ht="16.5" customHeight="1" thickBot="1" x14ac:dyDescent="0.25">
      <c r="A26" s="273"/>
      <c r="B26" s="57" t="s">
        <v>16</v>
      </c>
      <c r="C26" s="57"/>
      <c r="D26" s="58">
        <f t="shared" ref="D26:K26" si="3">SUM(D23:D25)</f>
        <v>0</v>
      </c>
      <c r="E26" s="58">
        <f t="shared" si="3"/>
        <v>1150000</v>
      </c>
      <c r="F26" s="58">
        <f t="shared" si="3"/>
        <v>1550000</v>
      </c>
      <c r="G26" s="58"/>
      <c r="H26" s="58">
        <f t="shared" si="3"/>
        <v>0</v>
      </c>
      <c r="I26" s="58">
        <f t="shared" si="3"/>
        <v>0</v>
      </c>
      <c r="J26" s="58">
        <f t="shared" si="3"/>
        <v>0</v>
      </c>
      <c r="K26" s="59">
        <f t="shared" si="3"/>
        <v>0</v>
      </c>
      <c r="M26" s="92">
        <f>SUM(M23:M25)</f>
        <v>0</v>
      </c>
      <c r="N26" s="180" t="s">
        <v>60</v>
      </c>
      <c r="O26" s="59">
        <f>SUM(O23:O25)</f>
        <v>0</v>
      </c>
    </row>
    <row r="27" spans="1:15" ht="16.5" customHeight="1" thickTop="1" thickBot="1" x14ac:dyDescent="0.25">
      <c r="A27" s="71" t="s">
        <v>17</v>
      </c>
      <c r="B27" s="71"/>
      <c r="C27" s="71"/>
      <c r="D27" s="29">
        <f t="shared" ref="D27:K27" si="4">D15+D22+D26</f>
        <v>8631000</v>
      </c>
      <c r="E27" s="29">
        <f t="shared" si="4"/>
        <v>14256000</v>
      </c>
      <c r="F27" s="29">
        <f t="shared" si="4"/>
        <v>13150000</v>
      </c>
      <c r="G27" s="29"/>
      <c r="H27" s="29">
        <f t="shared" si="4"/>
        <v>0</v>
      </c>
      <c r="I27" s="29">
        <f t="shared" si="4"/>
        <v>0</v>
      </c>
      <c r="J27" s="29">
        <f t="shared" si="4"/>
        <v>0</v>
      </c>
      <c r="K27" s="29">
        <f t="shared" si="4"/>
        <v>6570000</v>
      </c>
      <c r="M27" s="29">
        <f>M15+M22+M26</f>
        <v>0</v>
      </c>
      <c r="N27" s="179"/>
      <c r="O27" s="29">
        <f>O15+O22+O26</f>
        <v>0</v>
      </c>
    </row>
    <row r="28" spans="1:15" ht="3.95" customHeight="1" thickTop="1" x14ac:dyDescent="0.2">
      <c r="A28" s="20"/>
      <c r="B28" s="20"/>
      <c r="C28" s="20"/>
      <c r="D28" s="72"/>
      <c r="E28" s="72"/>
      <c r="F28" s="72"/>
      <c r="G28" s="72"/>
      <c r="H28" s="72"/>
      <c r="I28" s="72"/>
      <c r="J28" s="72"/>
      <c r="K28" s="72"/>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3"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topLeftCell="A7" zoomScaleNormal="100" workbookViewId="0">
      <selection activeCell="J19" sqref="J19"/>
    </sheetView>
  </sheetViews>
  <sheetFormatPr defaultColWidth="9.140625"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3" customFormat="1" ht="16.5" customHeight="1" x14ac:dyDescent="0.15">
      <c r="A2" s="312" t="s">
        <v>25</v>
      </c>
      <c r="B2" s="313"/>
      <c r="C2" s="324" t="str">
        <f>IF(ISBLANK('PROJECT ID|INSTRUCTIONS'!C3)," ",'PROJECT ID|INSTRUCTIONS'!C3)</f>
        <v xml:space="preserve"> </v>
      </c>
      <c r="D2" s="324"/>
      <c r="E2" s="324"/>
      <c r="F2" s="324"/>
      <c r="G2" s="324"/>
      <c r="H2" s="324"/>
      <c r="I2" s="325"/>
    </row>
    <row r="3" spans="1:12" s="63" customFormat="1" ht="16.5" customHeight="1" x14ac:dyDescent="0.15">
      <c r="A3" s="314" t="s">
        <v>22</v>
      </c>
      <c r="B3" s="315"/>
      <c r="C3" s="326" t="str">
        <f>IF(ISBLANK('PROJECT ID|INSTRUCTIONS'!C4)," ",'PROJECT ID|INSTRUCTIONS'!C4)</f>
        <v>Enterprise Content Management</v>
      </c>
      <c r="D3" s="326"/>
      <c r="E3" s="326"/>
      <c r="F3" s="326"/>
      <c r="G3" s="326"/>
      <c r="H3" s="326"/>
      <c r="I3" s="327"/>
    </row>
    <row r="4" spans="1:12" s="63" customFormat="1" ht="16.5" customHeight="1" x14ac:dyDescent="0.15">
      <c r="A4" s="316" t="s">
        <v>26</v>
      </c>
      <c r="B4" s="317"/>
      <c r="C4" s="263">
        <f>IF(ISBLANK('PROJECT ID|INSTRUCTIONS'!C5)," ",'PROJECT ID|INSTRUCTIONS'!C5)</f>
        <v>42025</v>
      </c>
      <c r="D4" s="263"/>
      <c r="E4" s="263"/>
      <c r="F4" s="263"/>
      <c r="G4" s="263"/>
      <c r="H4" s="263"/>
      <c r="I4" s="264"/>
    </row>
    <row r="5" spans="1:12" s="104" customFormat="1" ht="12" customHeight="1" x14ac:dyDescent="0.15">
      <c r="A5" s="100"/>
      <c r="B5" s="100"/>
      <c r="C5" s="328"/>
      <c r="D5" s="328"/>
      <c r="E5" s="328"/>
      <c r="F5" s="328"/>
      <c r="G5" s="328"/>
      <c r="H5" s="328"/>
      <c r="I5" s="101"/>
      <c r="J5" s="102"/>
      <c r="K5" s="103"/>
    </row>
    <row r="6" spans="1:12" s="104" customFormat="1" ht="15" customHeight="1" x14ac:dyDescent="0.25">
      <c r="A6" s="329" t="s">
        <v>21</v>
      </c>
      <c r="B6" s="330"/>
      <c r="C6" s="330"/>
      <c r="D6" s="330"/>
      <c r="E6" s="330"/>
      <c r="F6" s="330"/>
      <c r="G6" s="330"/>
      <c r="H6" s="330"/>
      <c r="I6" s="330"/>
      <c r="J6" s="330"/>
      <c r="K6" s="330"/>
      <c r="L6" s="331"/>
    </row>
    <row r="7" spans="1:12" ht="39" customHeight="1" x14ac:dyDescent="0.2">
      <c r="A7" s="163"/>
      <c r="B7" s="164" t="s">
        <v>21</v>
      </c>
      <c r="C7" s="165" t="s">
        <v>30</v>
      </c>
      <c r="D7" s="166" t="str">
        <f>CONCATENATE("FY ",Settings!$C$1)</f>
        <v>FY 2015</v>
      </c>
      <c r="E7" s="166" t="str">
        <f>CONCATENATE("FY ",Settings!$C$1+1)</f>
        <v>FY 2016</v>
      </c>
      <c r="F7" s="166" t="str">
        <f>CONCATENATE("FY ",Settings!$C$1+2)</f>
        <v>FY 2017</v>
      </c>
      <c r="G7" s="166" t="str">
        <f>CONCATENATE("FY ",Settings!$C$1+3)</f>
        <v>FY 2018</v>
      </c>
      <c r="H7" s="166" t="str">
        <f>CONCATENATE("FY ",Settings!$C$1+4)</f>
        <v>FY 2019</v>
      </c>
      <c r="I7" s="166" t="str">
        <f>CONCATENATE("Out Years after FY",Settings!$C$1+4)</f>
        <v>Out Years after FY2019</v>
      </c>
      <c r="J7" s="166" t="str">
        <f>CONCATENATE("Total FY",Settings!$C$1," - FY",Settings!$C$1+4)</f>
        <v>Total FY2015 - FY2019</v>
      </c>
      <c r="K7" s="166" t="str">
        <f>CONCATENATE("Total FY",Settings!$C$1," - Out Years")</f>
        <v>Total FY2015 - Out Years</v>
      </c>
      <c r="L7" s="167" t="s">
        <v>29</v>
      </c>
    </row>
    <row r="8" spans="1:12" ht="16.5" customHeight="1" x14ac:dyDescent="0.2">
      <c r="A8" s="105"/>
      <c r="B8" s="205" t="s">
        <v>105</v>
      </c>
      <c r="C8" s="6"/>
      <c r="D8" s="6">
        <v>250000</v>
      </c>
      <c r="E8" s="6">
        <v>1000000</v>
      </c>
      <c r="F8" s="6">
        <v>1000000</v>
      </c>
      <c r="G8" s="6"/>
      <c r="H8" s="6"/>
      <c r="I8" s="122"/>
      <c r="J8" s="119">
        <f>SUM(D8:H8)</f>
        <v>2250000</v>
      </c>
      <c r="K8" s="113">
        <f>SUM(D8:I8)</f>
        <v>2250000</v>
      </c>
      <c r="L8" s="114">
        <f>SUM(C8:I8)</f>
        <v>2250000</v>
      </c>
    </row>
    <row r="9" spans="1:12" ht="16.5" customHeight="1" x14ac:dyDescent="0.2">
      <c r="A9" s="105"/>
      <c r="B9" s="205" t="s">
        <v>106</v>
      </c>
      <c r="C9" s="4"/>
      <c r="D9" s="4"/>
      <c r="E9" s="4"/>
      <c r="F9" s="4"/>
      <c r="G9" s="4"/>
      <c r="H9" s="4"/>
      <c r="I9" s="4"/>
      <c r="J9" s="120">
        <f t="shared" ref="J9:J17" si="0">SUM(D9:H9)</f>
        <v>0</v>
      </c>
      <c r="K9" s="115">
        <f t="shared" ref="K9:K17" si="1">SUM(D9:I9)</f>
        <v>0</v>
      </c>
      <c r="L9" s="116">
        <f t="shared" ref="L9:L18" si="2">SUM(C9:I9)</f>
        <v>0</v>
      </c>
    </row>
    <row r="10" spans="1:12" ht="16.5" customHeight="1" x14ac:dyDescent="0.2">
      <c r="A10" s="105"/>
      <c r="B10" s="205" t="s">
        <v>107</v>
      </c>
      <c r="C10" s="4"/>
      <c r="D10" s="4"/>
      <c r="E10" s="4"/>
      <c r="F10" s="4"/>
      <c r="G10" s="4"/>
      <c r="H10" s="4"/>
      <c r="I10" s="4"/>
      <c r="J10" s="120">
        <f t="shared" si="0"/>
        <v>0</v>
      </c>
      <c r="K10" s="115">
        <f t="shared" si="1"/>
        <v>0</v>
      </c>
      <c r="L10" s="116">
        <f t="shared" si="2"/>
        <v>0</v>
      </c>
    </row>
    <row r="11" spans="1:12" ht="16.5" customHeight="1" x14ac:dyDescent="0.2">
      <c r="A11" s="105"/>
      <c r="B11" s="106" t="s">
        <v>7</v>
      </c>
      <c r="C11" s="4"/>
      <c r="D11" s="4"/>
      <c r="E11" s="4"/>
      <c r="F11" s="4"/>
      <c r="G11" s="4"/>
      <c r="H11" s="4"/>
      <c r="I11" s="4"/>
      <c r="J11" s="120">
        <f t="shared" si="0"/>
        <v>0</v>
      </c>
      <c r="K11" s="115">
        <f t="shared" si="1"/>
        <v>0</v>
      </c>
      <c r="L11" s="116">
        <f t="shared" si="2"/>
        <v>0</v>
      </c>
    </row>
    <row r="12" spans="1:12" ht="16.5" customHeight="1" x14ac:dyDescent="0.2">
      <c r="A12" s="105"/>
      <c r="B12" s="106" t="s">
        <v>8</v>
      </c>
      <c r="C12" s="5"/>
      <c r="D12" s="5"/>
      <c r="E12" s="5"/>
      <c r="F12" s="5"/>
      <c r="G12" s="5"/>
      <c r="H12" s="5"/>
      <c r="I12" s="5"/>
      <c r="J12" s="120">
        <f t="shared" si="0"/>
        <v>0</v>
      </c>
      <c r="K12" s="115">
        <f t="shared" si="1"/>
        <v>0</v>
      </c>
      <c r="L12" s="116">
        <f t="shared" si="2"/>
        <v>0</v>
      </c>
    </row>
    <row r="13" spans="1:12" ht="22.15" customHeight="1" x14ac:dyDescent="0.2">
      <c r="A13" s="107"/>
      <c r="B13" s="124" t="s">
        <v>9</v>
      </c>
      <c r="C13" s="125">
        <f>'CAPITAL DEV. COSTS-THIS REQUEST'!D19</f>
        <v>0</v>
      </c>
      <c r="D13" s="125">
        <f>'CAPITAL DEV. COSTS-THIS REQUEST'!E19</f>
        <v>150000</v>
      </c>
      <c r="E13" s="125">
        <f>'CAPITAL DEV. COSTS-THIS REQUEST'!F19</f>
        <v>5250000</v>
      </c>
      <c r="F13" s="125">
        <f>'CAPITAL DEV. COSTS-THIS REQUEST'!G19</f>
        <v>5465000</v>
      </c>
      <c r="G13" s="125">
        <f>'CAPITAL DEV. COSTS-THIS REQUEST'!H19</f>
        <v>0</v>
      </c>
      <c r="H13" s="125">
        <f>'CAPITAL DEV. COSTS-THIS REQUEST'!I19</f>
        <v>0</v>
      </c>
      <c r="I13" s="125">
        <f>'CAPITAL DEV. COSTS-THIS REQUEST'!J19</f>
        <v>0</v>
      </c>
      <c r="J13" s="120">
        <f t="shared" si="0"/>
        <v>10865000</v>
      </c>
      <c r="K13" s="115">
        <f t="shared" si="1"/>
        <v>10865000</v>
      </c>
      <c r="L13" s="116">
        <f t="shared" si="2"/>
        <v>10865000</v>
      </c>
    </row>
    <row r="14" spans="1:12" ht="16.5" customHeight="1" x14ac:dyDescent="0.2">
      <c r="A14" s="340" t="s">
        <v>77</v>
      </c>
      <c r="B14" s="341"/>
      <c r="C14" s="6"/>
      <c r="D14" s="6"/>
      <c r="E14" s="6"/>
      <c r="F14" s="6"/>
      <c r="G14" s="6"/>
      <c r="H14" s="6"/>
      <c r="I14" s="6"/>
      <c r="J14" s="120">
        <f t="shared" si="0"/>
        <v>0</v>
      </c>
      <c r="K14" s="115">
        <f t="shared" si="1"/>
        <v>0</v>
      </c>
      <c r="L14" s="116">
        <f t="shared" si="2"/>
        <v>0</v>
      </c>
    </row>
    <row r="15" spans="1:12" ht="16.5" customHeight="1" x14ac:dyDescent="0.2">
      <c r="A15" s="105"/>
      <c r="B15" s="8"/>
      <c r="C15" s="4"/>
      <c r="D15" s="4"/>
      <c r="E15" s="4"/>
      <c r="F15" s="4"/>
      <c r="G15" s="4"/>
      <c r="H15" s="4"/>
      <c r="I15" s="4"/>
      <c r="J15" s="120">
        <f t="shared" si="0"/>
        <v>0</v>
      </c>
      <c r="K15" s="115">
        <f t="shared" si="1"/>
        <v>0</v>
      </c>
      <c r="L15" s="116">
        <f t="shared" si="2"/>
        <v>0</v>
      </c>
    </row>
    <row r="16" spans="1:12" ht="16.5" customHeight="1" x14ac:dyDescent="0.2">
      <c r="A16" s="105"/>
      <c r="B16" s="8"/>
      <c r="C16" s="4"/>
      <c r="D16" s="4"/>
      <c r="E16" s="4"/>
      <c r="F16" s="4"/>
      <c r="G16" s="4"/>
      <c r="H16" s="4"/>
      <c r="I16" s="4"/>
      <c r="J16" s="120">
        <f>SUM(D16:H16)</f>
        <v>0</v>
      </c>
      <c r="K16" s="115">
        <f>SUM(D16:I16)</f>
        <v>0</v>
      </c>
      <c r="L16" s="116">
        <f>SUM(C16:I16)</f>
        <v>0</v>
      </c>
    </row>
    <row r="17" spans="1:12" ht="16.5" customHeight="1" x14ac:dyDescent="0.2">
      <c r="A17" s="105"/>
      <c r="B17" s="8"/>
      <c r="C17" s="4"/>
      <c r="D17" s="4"/>
      <c r="E17" s="4"/>
      <c r="F17" s="4"/>
      <c r="G17" s="4"/>
      <c r="H17" s="4"/>
      <c r="I17" s="4"/>
      <c r="J17" s="120">
        <f t="shared" si="0"/>
        <v>0</v>
      </c>
      <c r="K17" s="115">
        <f t="shared" si="1"/>
        <v>0</v>
      </c>
      <c r="L17" s="116">
        <f t="shared" si="2"/>
        <v>0</v>
      </c>
    </row>
    <row r="18" spans="1:12" ht="16.5" customHeight="1" thickBot="1" x14ac:dyDescent="0.25">
      <c r="A18" s="105"/>
      <c r="B18" s="10"/>
      <c r="C18" s="5"/>
      <c r="D18" s="5"/>
      <c r="E18" s="5"/>
      <c r="F18" s="5"/>
      <c r="G18" s="5"/>
      <c r="H18" s="5"/>
      <c r="I18" s="123"/>
      <c r="J18" s="121">
        <f>SUM(D18:H18)</f>
        <v>0</v>
      </c>
      <c r="K18" s="117">
        <f>SUM(D18:I18)</f>
        <v>0</v>
      </c>
      <c r="L18" s="118">
        <f t="shared" si="2"/>
        <v>0</v>
      </c>
    </row>
    <row r="19" spans="1:12" ht="16.5" customHeight="1" thickTop="1" thickBot="1" x14ac:dyDescent="0.25">
      <c r="A19" s="339" t="s">
        <v>41</v>
      </c>
      <c r="B19" s="339"/>
      <c r="C19" s="11">
        <f t="shared" ref="C19:L19" si="3">SUM(C8:C18)</f>
        <v>0</v>
      </c>
      <c r="D19" s="11">
        <f t="shared" si="3"/>
        <v>400000</v>
      </c>
      <c r="E19" s="11">
        <f t="shared" si="3"/>
        <v>6250000</v>
      </c>
      <c r="F19" s="11">
        <f t="shared" si="3"/>
        <v>6465000</v>
      </c>
      <c r="G19" s="11">
        <f t="shared" si="3"/>
        <v>0</v>
      </c>
      <c r="H19" s="11">
        <f t="shared" si="3"/>
        <v>0</v>
      </c>
      <c r="I19" s="11">
        <f t="shared" si="3"/>
        <v>0</v>
      </c>
      <c r="J19" s="11">
        <f>SUM(J8:J18)</f>
        <v>13115000</v>
      </c>
      <c r="K19" s="11">
        <f t="shared" si="3"/>
        <v>13115000</v>
      </c>
      <c r="L19" s="11">
        <f t="shared" si="3"/>
        <v>13115000</v>
      </c>
    </row>
    <row r="20" spans="1:12" ht="12.6" customHeight="1" thickTop="1" x14ac:dyDescent="0.2">
      <c r="A20" s="108"/>
      <c r="B20" s="109"/>
      <c r="C20" s="110"/>
      <c r="D20" s="110"/>
      <c r="E20" s="110"/>
      <c r="F20" s="110"/>
      <c r="G20" s="110"/>
      <c r="H20" s="110"/>
      <c r="I20" s="110"/>
    </row>
    <row r="21" spans="1:12" ht="26.25" customHeight="1" x14ac:dyDescent="0.2">
      <c r="A21" s="332" t="s">
        <v>40</v>
      </c>
      <c r="B21" s="333"/>
      <c r="C21" s="7">
        <f>'TOTAL DEVELOPMENT COSTS'!D23</f>
        <v>0</v>
      </c>
      <c r="D21" s="7">
        <f>'TOTAL DEVELOPMENT COSTS'!E23</f>
        <v>400000</v>
      </c>
      <c r="E21" s="7">
        <f>'TOTAL DEVELOPMENT COSTS'!F23</f>
        <v>6250000</v>
      </c>
      <c r="F21" s="7">
        <f>'TOTAL DEVELOPMENT COSTS'!G23</f>
        <v>6465000</v>
      </c>
      <c r="G21" s="7">
        <f>'TOTAL DEVELOPMENT COSTS'!H23</f>
        <v>0</v>
      </c>
      <c r="H21" s="7">
        <f>'TOTAL DEVELOPMENT COSTS'!I23</f>
        <v>0</v>
      </c>
      <c r="I21" s="7">
        <f>'TOTAL DEVELOPMENT COSTS'!J23</f>
        <v>0</v>
      </c>
    </row>
    <row r="22" spans="1:12" s="111" customFormat="1" ht="8.25" customHeight="1" x14ac:dyDescent="0.2">
      <c r="A22" s="108"/>
      <c r="B22" s="109"/>
      <c r="C22" s="110"/>
      <c r="D22" s="110"/>
      <c r="E22" s="110"/>
      <c r="F22" s="110"/>
      <c r="G22" s="110"/>
      <c r="H22" s="110"/>
      <c r="I22" s="110"/>
      <c r="L22" s="112"/>
    </row>
    <row r="23" spans="1:12" ht="37.5" customHeight="1" thickBot="1" x14ac:dyDescent="0.25">
      <c r="A23" s="334" t="s">
        <v>78</v>
      </c>
      <c r="B23" s="335"/>
      <c r="C23" s="180"/>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6" t="str">
        <f>IF(AND(D23=0,E23=0,F23=0,G23=0,H23=0,I23=0),"","Total Funding Source Must Equal Total Development Cost")</f>
        <v/>
      </c>
      <c r="D25" s="337"/>
      <c r="E25" s="337"/>
      <c r="F25" s="337"/>
      <c r="G25" s="337"/>
      <c r="H25" s="337"/>
      <c r="I25" s="338"/>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2015</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E2AF05E2879F4A885A062AD5F8263E" ma:contentTypeVersion="0" ma:contentTypeDescription="Create a new document." ma:contentTypeScope="" ma:versionID="0377c04b7d22c3b2d8dfc43c1af6687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0CF225-DF38-4370-8A1B-343C94844F2F}">
  <ds:schemaRefs>
    <ds:schemaRef ds:uri="http://schemas.microsoft.com/sharepoint/v3/contenttype/forms"/>
  </ds:schemaRefs>
</ds:datastoreItem>
</file>

<file path=customXml/itemProps2.xml><?xml version="1.0" encoding="utf-8"?>
<ds:datastoreItem xmlns:ds="http://schemas.openxmlformats.org/officeDocument/2006/customXml" ds:itemID="{1B3CDFD7-A395-4907-A145-9D67A4E468AE}">
  <ds:schemaRefs>
    <ds:schemaRef ds:uri="http://schemas.microsoft.com/office/2006/documentManagement/types"/>
    <ds:schemaRef ds:uri="http://purl.org/dc/dcmitype/"/>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9745DF9-332A-4D52-816A-61E7AFECB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E.E. Wehger</cp:lastModifiedBy>
  <cp:lastPrinted>2015-01-22T14:30:45Z</cp:lastPrinted>
  <dcterms:created xsi:type="dcterms:W3CDTF">2009-11-16T15:45:40Z</dcterms:created>
  <dcterms:modified xsi:type="dcterms:W3CDTF">2015-02-06T19:36:40Z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0x010100F1E2AF05E2879F4A885A062AD5F8263E</vt:lpwstr>
  </property>
</Properties>
</file>