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360" windowWidth="15480" windowHeight="11400" tabRatio="913" firstSheet="2" activeTab="8"/>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FUNDING SOURCES" sheetId="5" r:id="rId6"/>
    <sheet name="SUPPORT COSTS" sheetId="2" r:id="rId7"/>
    <sheet name="Settings" sheetId="11" state="hidden" r:id="rId8"/>
    <sheet name="TIMELINE COSTS" sheetId="13" r:id="rId9"/>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6">'SUPPORT COSTS'!$9:$11</definedName>
    <definedName name="_xlnm.Print_Titles" localSheetId="2">'TOTAL DEVELOPMENT COSTS'!$6:$7</definedName>
  </definedNames>
  <calcPr calcId="145621"/>
</workbook>
</file>

<file path=xl/calcChain.xml><?xml version="1.0" encoding="utf-8"?>
<calcChain xmlns="http://schemas.openxmlformats.org/spreadsheetml/2006/main">
  <c r="C13" i="13" l="1"/>
  <c r="B12" i="13"/>
  <c r="B13" i="13"/>
  <c r="H13" i="13" l="1"/>
  <c r="D13" i="13"/>
  <c r="E13" i="13" l="1"/>
  <c r="E4" i="13"/>
  <c r="E3" i="13"/>
  <c r="E2" i="13"/>
  <c r="I12" i="13" l="1"/>
  <c r="D21" i="5"/>
  <c r="D19" i="5"/>
  <c r="G12" i="1"/>
  <c r="D23" i="5" l="1"/>
  <c r="K12" i="2"/>
  <c r="F12" i="1"/>
  <c r="F26" i="4" l="1"/>
  <c r="K20" i="1" l="1"/>
  <c r="K21" i="1"/>
  <c r="K19" i="1"/>
  <c r="K13" i="1"/>
  <c r="K14" i="1"/>
  <c r="K15" i="1"/>
  <c r="K16" i="1"/>
  <c r="K17" i="1"/>
  <c r="K12" i="1"/>
  <c r="K9" i="1"/>
  <c r="K10" i="1"/>
  <c r="K8" i="1"/>
  <c r="D22" i="2" l="1"/>
  <c r="D15" i="2"/>
  <c r="E15" i="2"/>
  <c r="F15" i="2"/>
  <c r="F27" i="2" s="1"/>
  <c r="O12" i="2"/>
  <c r="O14" i="2"/>
  <c r="O13" i="2"/>
  <c r="O16" i="2"/>
  <c r="O17" i="2"/>
  <c r="O18" i="2"/>
  <c r="O19" i="2"/>
  <c r="O20" i="2"/>
  <c r="O21" i="2"/>
  <c r="O23" i="2"/>
  <c r="O25" i="2"/>
  <c r="O26" i="2" s="1"/>
  <c r="M15" i="2"/>
  <c r="M22" i="2"/>
  <c r="M26" i="2"/>
  <c r="K11" i="2"/>
  <c r="J11" i="2"/>
  <c r="I11" i="2"/>
  <c r="H11" i="2"/>
  <c r="G11" i="2"/>
  <c r="F11" i="2"/>
  <c r="E11" i="2"/>
  <c r="D36" i="10"/>
  <c r="K10" i="2"/>
  <c r="J10" i="2"/>
  <c r="I10" i="2"/>
  <c r="H10" i="2"/>
  <c r="G10" i="2"/>
  <c r="F10" i="2"/>
  <c r="H15" i="2"/>
  <c r="J26" i="2"/>
  <c r="I26" i="2"/>
  <c r="H26" i="2"/>
  <c r="J22" i="2"/>
  <c r="I22" i="2"/>
  <c r="H22" i="2"/>
  <c r="J15" i="2"/>
  <c r="J27" i="2" s="1"/>
  <c r="I15" i="2"/>
  <c r="I27" i="2" s="1"/>
  <c r="D66" i="10"/>
  <c r="C4" i="5"/>
  <c r="C3" i="5"/>
  <c r="C2" i="5"/>
  <c r="D4" i="2"/>
  <c r="D3" i="2"/>
  <c r="D2" i="2"/>
  <c r="C2" i="10"/>
  <c r="C4" i="10"/>
  <c r="C3" i="10"/>
  <c r="D4" i="6"/>
  <c r="D3" i="6"/>
  <c r="D2" i="6"/>
  <c r="D2" i="1"/>
  <c r="D4" i="1"/>
  <c r="D3" i="1"/>
  <c r="C2" i="4"/>
  <c r="C4" i="4"/>
  <c r="C3" i="4"/>
  <c r="A37" i="10"/>
  <c r="D7" i="5"/>
  <c r="E7" i="5"/>
  <c r="F7" i="5"/>
  <c r="G7" i="5"/>
  <c r="H7" i="5"/>
  <c r="I7" i="5"/>
  <c r="J7" i="5"/>
  <c r="K7" i="5"/>
  <c r="J8" i="5"/>
  <c r="K8" i="5"/>
  <c r="L8" i="5"/>
  <c r="J9" i="5"/>
  <c r="K9" i="5"/>
  <c r="L9" i="5"/>
  <c r="J10" i="5"/>
  <c r="K10" i="5"/>
  <c r="L10" i="5"/>
  <c r="J11" i="5"/>
  <c r="K11" i="5"/>
  <c r="L11" i="5"/>
  <c r="J12" i="5"/>
  <c r="K12" i="5"/>
  <c r="L12" i="5"/>
  <c r="D11" i="6"/>
  <c r="D18" i="6"/>
  <c r="E18" i="6"/>
  <c r="D22" i="6"/>
  <c r="E11" i="6"/>
  <c r="E22" i="6"/>
  <c r="F11" i="6"/>
  <c r="F18" i="6"/>
  <c r="F22" i="6"/>
  <c r="G11" i="6"/>
  <c r="G18" i="6"/>
  <c r="G22" i="6"/>
  <c r="H11" i="6"/>
  <c r="H18" i="6"/>
  <c r="H22" i="6"/>
  <c r="I11" i="6"/>
  <c r="I18" i="6"/>
  <c r="I22" i="6"/>
  <c r="J11" i="6"/>
  <c r="J18" i="6"/>
  <c r="J22" i="6"/>
  <c r="J14" i="5"/>
  <c r="K14" i="5"/>
  <c r="L14" i="5"/>
  <c r="J15" i="5"/>
  <c r="K15" i="5"/>
  <c r="L15" i="5"/>
  <c r="J16" i="5"/>
  <c r="K16" i="5"/>
  <c r="L16" i="5"/>
  <c r="J17" i="5"/>
  <c r="K17" i="5"/>
  <c r="L17" i="5"/>
  <c r="J18" i="5"/>
  <c r="K18" i="5"/>
  <c r="L18" i="5"/>
  <c r="G15" i="2"/>
  <c r="K15" i="2"/>
  <c r="E22" i="2"/>
  <c r="F22" i="2"/>
  <c r="G22" i="2"/>
  <c r="K22" i="2"/>
  <c r="D26" i="2"/>
  <c r="E26" i="2"/>
  <c r="F26" i="2"/>
  <c r="G26" i="2"/>
  <c r="K26" i="2"/>
  <c r="A20" i="10"/>
  <c r="A9" i="10"/>
  <c r="E7" i="6"/>
  <c r="F7" i="6"/>
  <c r="G7" i="6"/>
  <c r="H7" i="6"/>
  <c r="I7" i="6"/>
  <c r="J7" i="6"/>
  <c r="K8" i="6"/>
  <c r="K9" i="6"/>
  <c r="K10" i="6"/>
  <c r="K12" i="6"/>
  <c r="K13" i="6"/>
  <c r="K14" i="6"/>
  <c r="K15" i="6"/>
  <c r="K16" i="6"/>
  <c r="K17" i="6"/>
  <c r="K19" i="6"/>
  <c r="K21" i="6"/>
  <c r="E7" i="1"/>
  <c r="F7" i="1"/>
  <c r="G7" i="1"/>
  <c r="H7" i="1"/>
  <c r="I7" i="1"/>
  <c r="J7" i="1"/>
  <c r="D11" i="1"/>
  <c r="E11" i="1"/>
  <c r="E18" i="1"/>
  <c r="F11" i="1"/>
  <c r="G11" i="1"/>
  <c r="H11" i="1"/>
  <c r="I11" i="1"/>
  <c r="J11" i="1"/>
  <c r="J18" i="1"/>
  <c r="D18" i="1"/>
  <c r="F18" i="1"/>
  <c r="G18" i="1"/>
  <c r="H18" i="1"/>
  <c r="I18" i="1"/>
  <c r="D22" i="1"/>
  <c r="E22" i="1"/>
  <c r="F22" i="1"/>
  <c r="G22" i="1"/>
  <c r="H22" i="1"/>
  <c r="I22" i="1"/>
  <c r="J22" i="1"/>
  <c r="D26" i="4"/>
  <c r="M27" i="2" l="1"/>
  <c r="F23" i="6"/>
  <c r="E13" i="5" s="1"/>
  <c r="E23" i="6"/>
  <c r="K11" i="6"/>
  <c r="K22" i="1"/>
  <c r="H23" i="6"/>
  <c r="G13" i="5" s="1"/>
  <c r="G19" i="5" s="1"/>
  <c r="J23" i="6"/>
  <c r="I13" i="5" s="1"/>
  <c r="I19" i="5" s="1"/>
  <c r="H27" i="2"/>
  <c r="G27" i="2"/>
  <c r="E27" i="2"/>
  <c r="K27" i="2"/>
  <c r="I23" i="6"/>
  <c r="H13" i="5" s="1"/>
  <c r="H19" i="5" s="1"/>
  <c r="D27" i="2"/>
  <c r="G23" i="6"/>
  <c r="F13" i="5" s="1"/>
  <c r="F19" i="5" s="1"/>
  <c r="D23" i="6"/>
  <c r="C13" i="5" s="1"/>
  <c r="C19" i="5" s="1"/>
  <c r="K11" i="1"/>
  <c r="K18" i="1"/>
  <c r="O22" i="2"/>
  <c r="O15" i="2"/>
  <c r="K18" i="6"/>
  <c r="K22" i="6"/>
  <c r="J23" i="1"/>
  <c r="I21" i="5" s="1"/>
  <c r="H23" i="1"/>
  <c r="G21" i="5" s="1"/>
  <c r="F23" i="1"/>
  <c r="E21" i="5" s="1"/>
  <c r="E23" i="1"/>
  <c r="I23" i="1"/>
  <c r="H21" i="5" s="1"/>
  <c r="G23" i="1"/>
  <c r="D23" i="1"/>
  <c r="O27" i="2" l="1"/>
  <c r="D13" i="5"/>
  <c r="C21" i="5"/>
  <c r="K23" i="1"/>
  <c r="G23" i="5"/>
  <c r="K23" i="6"/>
  <c r="I23" i="5"/>
  <c r="H23" i="5"/>
  <c r="F21" i="5"/>
  <c r="F23" i="5" s="1"/>
  <c r="K13" i="5"/>
  <c r="K19" i="5" s="1"/>
  <c r="E19" i="5"/>
  <c r="E23" i="5" s="1"/>
  <c r="J13" i="5" l="1"/>
  <c r="J19" i="5" s="1"/>
  <c r="C25" i="5"/>
  <c r="L13" i="5"/>
  <c r="L19" i="5" s="1"/>
  <c r="G13" i="13"/>
  <c r="F13" i="13" l="1"/>
  <c r="I13" i="13" s="1"/>
  <c r="I11" i="13"/>
</calcChain>
</file>

<file path=xl/comments1.xml><?xml version="1.0" encoding="utf-8"?>
<comments xmlns="http://schemas.openxmlformats.org/spreadsheetml/2006/main">
  <authors>
    <author>PCS</author>
  </authors>
  <commentList>
    <comment ref="F16" authorId="0">
      <text>
        <r>
          <rPr>
            <sz val="9"/>
            <color indexed="81"/>
            <rFont val="Tahoma"/>
            <family val="2"/>
          </rPr>
          <t xml:space="preserve">
300 DORS staff eliminating an average of 20 hours per year of preparing documentation and facilitating the transferring/referring consumers to other programs within DORS. 20 Hours at an average Salary/Fringe cost of $54.94 = $329,640</t>
        </r>
      </text>
    </comment>
    <comment ref="F17" authorId="0">
      <text>
        <r>
          <rPr>
            <b/>
            <sz val="9"/>
            <color indexed="81"/>
            <rFont val="Tahoma"/>
            <family val="2"/>
          </rPr>
          <t xml:space="preserve">Development of common fiscal processing with enhanced workflow and interfacing with CORE-CT will curtail expected future expansion of the DORS business office by 2 FAO positions valued at $62,500 = $125,000.  </t>
        </r>
      </text>
    </comment>
    <comment ref="F18" authorId="0">
      <text>
        <r>
          <rPr>
            <sz val="9"/>
            <color indexed="81"/>
            <rFont val="Tahoma"/>
            <family val="2"/>
          </rPr>
          <t xml:space="preserve">
Creation of a common data dictionary,development of a user-friendly reporting tool  will immediately reduce staff time involved in creation of standard management reports. Projected aggregate Time reduction is 30 hours per month at average hourly cost of $66 per hour = </t>
        </r>
        <r>
          <rPr>
            <b/>
            <sz val="9"/>
            <color indexed="81"/>
            <rFont val="Tahoma"/>
            <family val="2"/>
          </rPr>
          <t>$23,760</t>
        </r>
        <r>
          <rPr>
            <sz val="9"/>
            <color indexed="81"/>
            <rFont val="Tahoma"/>
            <family val="2"/>
          </rPr>
          <t xml:space="preserve">. Additional effeciencied will be realized with respect to staff that are unsupported by an MIS at present and utilze MS applications or paper files to meet reporting needs. An estimated 20 hours per month at $66 = </t>
        </r>
        <r>
          <rPr>
            <b/>
            <sz val="9"/>
            <color indexed="81"/>
            <rFont val="Tahoma"/>
            <family val="2"/>
          </rPr>
          <t>15,840</t>
        </r>
        <r>
          <rPr>
            <sz val="9"/>
            <color indexed="81"/>
            <rFont val="Tahoma"/>
            <family val="2"/>
          </rPr>
          <t xml:space="preserve"> 
Development of Dashboard metrics will markedly reduce the need for ad hoc report requests or staff time spent building querries: 300 staff at $54.94/hour at 1 hour per month = </t>
        </r>
        <r>
          <rPr>
            <b/>
            <sz val="9"/>
            <color indexed="81"/>
            <rFont val="Tahoma"/>
            <family val="2"/>
          </rPr>
          <t>$197,784</t>
        </r>
        <r>
          <rPr>
            <sz val="9"/>
            <color indexed="81"/>
            <rFont val="Tahoma"/>
            <family val="2"/>
          </rPr>
          <t xml:space="preserve"> </t>
        </r>
      </text>
    </comment>
    <comment ref="F19" authorId="0">
      <text>
        <r>
          <rPr>
            <b/>
            <sz val="9"/>
            <color indexed="81"/>
            <rFont val="Tahoma"/>
            <family val="2"/>
          </rPr>
          <t>PCS:</t>
        </r>
        <r>
          <rPr>
            <sz val="9"/>
            <color indexed="81"/>
            <rFont val="Tahoma"/>
            <family val="2"/>
          </rPr>
          <t xml:space="preserve">
Current annual Internal System Administration requires:
TM: 140,791 @ .66 = 93,700
KBS: 113,950 @ .5 = 56,975
JW: 120,720 @ .5 = 60,360
MS: 90,599 @ .66 = 59,759
WS: 78,000 @ .20 = 15,600
</t>
        </r>
        <r>
          <rPr>
            <u/>
            <sz val="9"/>
            <color indexed="81"/>
            <rFont val="Tahoma"/>
            <family val="2"/>
          </rPr>
          <t>RR: 78,000 @ .10 = 7,800</t>
        </r>
        <r>
          <rPr>
            <sz val="9"/>
            <color indexed="81"/>
            <rFont val="Tahoma"/>
            <family val="2"/>
          </rPr>
          <t xml:space="preserve">
Aggregate = $294,194</t>
        </r>
        <r>
          <rPr>
            <b/>
            <sz val="9"/>
            <color indexed="81"/>
            <rFont val="Tahoma"/>
            <family val="2"/>
          </rPr>
          <t xml:space="preserve">
</t>
        </r>
        <r>
          <rPr>
            <sz val="9"/>
            <color indexed="81"/>
            <rFont val="Tahoma"/>
            <family val="2"/>
          </rPr>
          <t xml:space="preserve">25% reduction = </t>
        </r>
        <r>
          <rPr>
            <b/>
            <sz val="9"/>
            <color indexed="81"/>
            <rFont val="Tahoma"/>
            <family val="2"/>
          </rPr>
          <t>$73,549</t>
        </r>
      </text>
    </comment>
    <comment ref="F22" authorId="0">
      <text>
        <r>
          <rPr>
            <sz val="9"/>
            <color indexed="81"/>
            <rFont val="Tahoma"/>
            <family val="2"/>
          </rPr>
          <t xml:space="preserve">Based on current annual cost of all system maintenance (BESB Libera $45,000, BRS Libera $139,200, BESB Silver Lining $28,109) - LESS estimated replacement system maintenance cost of $192,160 = </t>
        </r>
        <r>
          <rPr>
            <b/>
            <sz val="9"/>
            <color indexed="81"/>
            <rFont val="Tahoma"/>
            <family val="2"/>
          </rPr>
          <t>20,149</t>
        </r>
        <r>
          <rPr>
            <sz val="9"/>
            <color indexed="81"/>
            <rFont val="Tahoma"/>
            <family val="2"/>
          </rPr>
          <t xml:space="preserve">
</t>
        </r>
      </text>
    </comment>
    <comment ref="F23" authorId="0">
      <text>
        <r>
          <rPr>
            <b/>
            <sz val="9"/>
            <color indexed="81"/>
            <rFont val="Tahoma"/>
            <family val="2"/>
          </rPr>
          <t>Based on last year's Libera system costs.</t>
        </r>
        <r>
          <rPr>
            <sz val="9"/>
            <color indexed="81"/>
            <rFont val="Tahoma"/>
            <family val="2"/>
          </rPr>
          <t xml:space="preserve">
</t>
        </r>
      </text>
    </comment>
  </commentList>
</comments>
</file>

<file path=xl/comments2.xml><?xml version="1.0" encoding="utf-8"?>
<comments xmlns="http://schemas.openxmlformats.org/spreadsheetml/2006/main">
  <authors>
    <author>PCS</author>
  </authors>
  <commentList>
    <comment ref="D8" authorId="0">
      <text>
        <r>
          <rPr>
            <b/>
            <sz val="9"/>
            <color indexed="81"/>
            <rFont val="Tahoma"/>
            <family val="2"/>
          </rPr>
          <t xml:space="preserve">
</t>
        </r>
        <r>
          <rPr>
            <sz val="9"/>
            <color indexed="81"/>
            <rFont val="Tahoma"/>
            <family val="2"/>
          </rPr>
          <t xml:space="preserve">
</t>
        </r>
      </text>
    </comment>
    <comment ref="E8" authorId="0">
      <text>
        <r>
          <rPr>
            <b/>
            <sz val="9"/>
            <color indexed="81"/>
            <rFont val="Tahoma"/>
            <family val="2"/>
          </rPr>
          <t>PCS:</t>
        </r>
        <r>
          <rPr>
            <sz val="9"/>
            <color indexed="81"/>
            <rFont val="Tahoma"/>
            <family val="2"/>
          </rPr>
          <t xml:space="preserve">
KBS work on RFP scope and System Requirements for federal programs. 10% of 119,416</t>
        </r>
      </text>
    </comment>
    <comment ref="F8" authorId="0">
      <text>
        <r>
          <rPr>
            <b/>
            <u/>
            <sz val="9"/>
            <color indexed="81"/>
            <rFont val="Tahoma"/>
            <family val="2"/>
          </rPr>
          <t>33%</t>
        </r>
        <r>
          <rPr>
            <b/>
            <sz val="9"/>
            <color indexed="81"/>
            <rFont val="Tahoma"/>
            <family val="2"/>
          </rPr>
          <t xml:space="preserve">:
KBS: 39,407
TM: 46,461
JW:39,836
</t>
        </r>
        <r>
          <rPr>
            <b/>
            <u/>
            <sz val="9"/>
            <color indexed="81"/>
            <rFont val="Tahoma"/>
            <family val="2"/>
          </rPr>
          <t>20%</t>
        </r>
        <r>
          <rPr>
            <b/>
            <sz val="9"/>
            <color indexed="81"/>
            <rFont val="Tahoma"/>
            <family val="2"/>
          </rPr>
          <t xml:space="preserve">
DSJ: 23,720
CB: 21,043
FAO: 17,380
PG: 16,823
NB: 27,936
JA: 37,377
MGH: 23,883
3CSLR: 72,000
Mary B: 28,100
HR: 8,067
Marsha B: 20,318
10%
KKB 21,037
DFD: 18,551
BS: 6,970
FED = $468,909
STATE FUNDED:
</t>
        </r>
        <r>
          <rPr>
            <b/>
            <u/>
            <sz val="9"/>
            <color indexed="81"/>
            <rFont val="Tahoma"/>
            <family val="2"/>
          </rPr>
          <t>20%</t>
        </r>
        <r>
          <rPr>
            <b/>
            <sz val="9"/>
            <color indexed="81"/>
            <rFont val="Tahoma"/>
            <family val="2"/>
          </rPr>
          <t xml:space="preserve">
MP 19,571
MS: 18,120
3FAO's: 37,500
</t>
        </r>
        <r>
          <rPr>
            <b/>
            <u/>
            <sz val="9"/>
            <color indexed="81"/>
            <rFont val="Tahoma"/>
            <family val="2"/>
          </rPr>
          <t>10%</t>
        </r>
        <r>
          <rPr>
            <b/>
            <sz val="9"/>
            <color indexed="81"/>
            <rFont val="Tahoma"/>
            <family val="2"/>
          </rPr>
          <t xml:space="preserve">
SB: 7,800
DF: 7,598
DT: 7,863
State= $98,452
Combined= $567,361</t>
        </r>
      </text>
    </comment>
    <comment ref="G8" authorId="0">
      <text>
        <r>
          <rPr>
            <b/>
            <u/>
            <sz val="9"/>
            <color indexed="81"/>
            <rFont val="Tahoma"/>
            <family val="2"/>
          </rPr>
          <t>33%</t>
        </r>
        <r>
          <rPr>
            <b/>
            <sz val="9"/>
            <color indexed="81"/>
            <rFont val="Tahoma"/>
            <family val="2"/>
          </rPr>
          <t xml:space="preserve">:
KBS: 39,407
TM: 46,461
JW:39,836
</t>
        </r>
        <r>
          <rPr>
            <b/>
            <u/>
            <sz val="9"/>
            <color indexed="81"/>
            <rFont val="Tahoma"/>
            <family val="2"/>
          </rPr>
          <t>20%</t>
        </r>
        <r>
          <rPr>
            <b/>
            <sz val="9"/>
            <color indexed="81"/>
            <rFont val="Tahoma"/>
            <family val="2"/>
          </rPr>
          <t xml:space="preserve">
DSJ: 23,720
CB: 21,043
FAO: 17,380
PG: 16,823
NB: 27,936
JA: 37,377
MGH: 23,883
3CSLR: 72,000
Mary B: 28,100
HR: 8,067
Marsha B: 20,318
10%
KKB 21,037
DFD: 18,551
BS: 6,970
FED = $468,909
STATE FUNDED:
</t>
        </r>
        <r>
          <rPr>
            <b/>
            <u/>
            <sz val="9"/>
            <color indexed="81"/>
            <rFont val="Tahoma"/>
            <family val="2"/>
          </rPr>
          <t>20%</t>
        </r>
        <r>
          <rPr>
            <b/>
            <sz val="9"/>
            <color indexed="81"/>
            <rFont val="Tahoma"/>
            <family val="2"/>
          </rPr>
          <t xml:space="preserve">
MP 19,571
MS: 18,120
3FAO's: 37,500
</t>
        </r>
        <r>
          <rPr>
            <b/>
            <u/>
            <sz val="9"/>
            <color indexed="81"/>
            <rFont val="Tahoma"/>
            <family val="2"/>
          </rPr>
          <t>10%</t>
        </r>
        <r>
          <rPr>
            <b/>
            <sz val="9"/>
            <color indexed="81"/>
            <rFont val="Tahoma"/>
            <family val="2"/>
          </rPr>
          <t xml:space="preserve">
SB: 7,800
DF: 7,598
DT: 7,863
State= $98,452
Combined= $567,361</t>
        </r>
      </text>
    </comment>
    <comment ref="E12" authorId="0">
      <text>
        <r>
          <rPr>
            <b/>
            <sz val="9"/>
            <color indexed="81"/>
            <rFont val="Tahoma"/>
            <family val="2"/>
          </rPr>
          <t>PCS:</t>
        </r>
        <r>
          <rPr>
            <sz val="9"/>
            <color indexed="81"/>
            <rFont val="Tahoma"/>
            <family val="2"/>
          </rPr>
          <t xml:space="preserve">
Jeff for 8 months @ 130K annual - 33% of time
</t>
        </r>
      </text>
    </comment>
    <comment ref="F12" authorId="0">
      <text>
        <r>
          <rPr>
            <b/>
            <sz val="9"/>
            <color indexed="81"/>
            <rFont val="Tahoma"/>
            <family val="2"/>
          </rPr>
          <t>PCS:
4 Consultants @ $130K average. Per Master Agreement Contracts, estimated average cost.
1 Project Manager
3 Business Analysts/Testers</t>
        </r>
        <r>
          <rPr>
            <sz val="9"/>
            <color indexed="81"/>
            <rFont val="Tahoma"/>
            <family val="2"/>
          </rPr>
          <t xml:space="preserve">
</t>
        </r>
      </text>
    </comment>
    <comment ref="G12" authorId="0">
      <text>
        <r>
          <rPr>
            <b/>
            <sz val="9"/>
            <color indexed="81"/>
            <rFont val="Tahoma"/>
            <family val="2"/>
          </rPr>
          <t>PCS:
4 Consultants @ $130K average. Per Master Agreement Contracts, estimated average cost.
1 Project Manager
3 Business Analysts/Testers</t>
        </r>
        <r>
          <rPr>
            <sz val="9"/>
            <color indexed="81"/>
            <rFont val="Tahoma"/>
            <family val="2"/>
          </rPr>
          <t xml:space="preserve">
</t>
        </r>
      </text>
    </comment>
    <comment ref="F16" authorId="0">
      <text>
        <r>
          <rPr>
            <b/>
            <sz val="9"/>
            <color indexed="81"/>
            <rFont val="Tahoma"/>
            <family val="2"/>
          </rPr>
          <t>PCS:</t>
        </r>
        <r>
          <rPr>
            <sz val="9"/>
            <color indexed="81"/>
            <rFont val="Tahoma"/>
            <family val="2"/>
          </rPr>
          <t xml:space="preserve">
Projected Application cost based on BRS most recent procurement of comparable system. </t>
        </r>
      </text>
    </comment>
    <comment ref="G16" authorId="0">
      <text>
        <r>
          <rPr>
            <b/>
            <sz val="9"/>
            <color indexed="81"/>
            <rFont val="Tahoma"/>
            <family val="2"/>
          </rPr>
          <t>PCS:</t>
        </r>
        <r>
          <rPr>
            <sz val="9"/>
            <color indexed="81"/>
            <rFont val="Tahoma"/>
            <family val="2"/>
          </rPr>
          <t xml:space="preserve">
Projected Application cost based on BRS most recent procurement of comparable system. </t>
        </r>
      </text>
    </comment>
    <comment ref="H17" authorId="0">
      <text>
        <r>
          <rPr>
            <b/>
            <sz val="9"/>
            <color indexed="81"/>
            <rFont val="Tahoma"/>
            <family val="2"/>
          </rPr>
          <t>PCS:</t>
        </r>
        <r>
          <rPr>
            <sz val="9"/>
            <color indexed="81"/>
            <rFont val="Tahoma"/>
            <family val="2"/>
          </rPr>
          <t xml:space="preserve">
Estimated system Maintenance costs based on most recent procurement of comparable system</t>
        </r>
      </text>
    </comment>
    <comment ref="I17" authorId="0">
      <text>
        <r>
          <rPr>
            <b/>
            <sz val="9"/>
            <color indexed="81"/>
            <rFont val="Tahoma"/>
            <family val="2"/>
          </rPr>
          <t>PCS:</t>
        </r>
        <r>
          <rPr>
            <sz val="9"/>
            <color indexed="81"/>
            <rFont val="Tahoma"/>
            <family val="2"/>
          </rPr>
          <t xml:space="preserve">
Estimated system Maintenance costs based on most recent procurement of comparable system</t>
        </r>
      </text>
    </comment>
    <comment ref="J17" authorId="0">
      <text>
        <r>
          <rPr>
            <b/>
            <sz val="9"/>
            <color indexed="81"/>
            <rFont val="Tahoma"/>
            <family val="2"/>
          </rPr>
          <t>PCS:</t>
        </r>
        <r>
          <rPr>
            <sz val="9"/>
            <color indexed="81"/>
            <rFont val="Tahoma"/>
            <family val="2"/>
          </rPr>
          <t xml:space="preserve">
3% inflation of previous maintenance costs</t>
        </r>
      </text>
    </comment>
    <comment ref="D21" authorId="0">
      <text>
        <r>
          <rPr>
            <b/>
            <sz val="9"/>
            <color indexed="81"/>
            <rFont val="Tahoma"/>
            <family val="2"/>
          </rPr>
          <t>PCS:</t>
        </r>
        <r>
          <rPr>
            <sz val="9"/>
            <color indexed="81"/>
            <rFont val="Tahoma"/>
            <family val="2"/>
          </rPr>
          <t xml:space="preserve">
Cost of servers that can be leveraged into implementation</t>
        </r>
      </text>
    </comment>
  </commentList>
</comments>
</file>

<file path=xl/comments3.xml><?xml version="1.0" encoding="utf-8"?>
<comments xmlns="http://schemas.openxmlformats.org/spreadsheetml/2006/main">
  <authors>
    <author>PCS</author>
  </authors>
  <commentList>
    <comment ref="F12" authorId="0">
      <text>
        <r>
          <rPr>
            <b/>
            <sz val="9"/>
            <color indexed="81"/>
            <rFont val="Tahoma"/>
            <family val="2"/>
          </rPr>
          <t>PCS:
4 Consultants @ $130K average. Per Master Agreement Contracts, estimated average cost
1 Project Manager
2 Business Analysts</t>
        </r>
        <r>
          <rPr>
            <sz val="9"/>
            <color indexed="81"/>
            <rFont val="Tahoma"/>
            <family val="2"/>
          </rPr>
          <t xml:space="preserve">
</t>
        </r>
      </text>
    </comment>
    <comment ref="G12" authorId="0">
      <text>
        <r>
          <rPr>
            <b/>
            <sz val="9"/>
            <color indexed="81"/>
            <rFont val="Tahoma"/>
            <family val="2"/>
          </rPr>
          <t>PCS:
4 Consultants @ $130K average. Per Master Agreement Contracts, estimated average cost</t>
        </r>
        <r>
          <rPr>
            <sz val="9"/>
            <color indexed="81"/>
            <rFont val="Tahoma"/>
            <family val="2"/>
          </rPr>
          <t xml:space="preserve">
</t>
        </r>
      </text>
    </comment>
    <comment ref="F16" authorId="0">
      <text>
        <r>
          <rPr>
            <b/>
            <sz val="9"/>
            <color indexed="81"/>
            <rFont val="Tahoma"/>
            <family val="2"/>
          </rPr>
          <t>PCS:</t>
        </r>
        <r>
          <rPr>
            <sz val="9"/>
            <color indexed="81"/>
            <rFont val="Tahoma"/>
            <family val="2"/>
          </rPr>
          <t xml:space="preserve">
Projected Application cost based on BRS most recent procurement of comparable system. </t>
        </r>
      </text>
    </comment>
    <comment ref="G16" authorId="0">
      <text>
        <r>
          <rPr>
            <b/>
            <sz val="9"/>
            <color indexed="81"/>
            <rFont val="Tahoma"/>
            <family val="2"/>
          </rPr>
          <t>PCS:</t>
        </r>
        <r>
          <rPr>
            <sz val="9"/>
            <color indexed="81"/>
            <rFont val="Tahoma"/>
            <family val="2"/>
          </rPr>
          <t xml:space="preserve">
Projected Application cost based on BRS most recent procurement of comparable system. </t>
        </r>
      </text>
    </comment>
  </commentList>
</comments>
</file>

<file path=xl/comments4.xml><?xml version="1.0" encoding="utf-8"?>
<comments xmlns="http://schemas.openxmlformats.org/spreadsheetml/2006/main">
  <authors>
    <author>PCS</author>
  </authors>
  <commentList>
    <comment ref="E8" authorId="0">
      <text>
        <r>
          <rPr>
            <b/>
            <sz val="9"/>
            <color indexed="81"/>
            <rFont val="Tahoma"/>
            <family val="2"/>
          </rPr>
          <t>State Funded Salary - contributing GF and STF staff.</t>
        </r>
        <r>
          <rPr>
            <sz val="9"/>
            <color indexed="81"/>
            <rFont val="Tahoma"/>
            <family val="2"/>
          </rPr>
          <t xml:space="preserve">
</t>
        </r>
      </text>
    </comment>
    <comment ref="F8" authorId="0">
      <text>
        <r>
          <rPr>
            <b/>
            <sz val="9"/>
            <color indexed="81"/>
            <rFont val="Tahoma"/>
            <family val="2"/>
          </rPr>
          <t>State Funded Salary - contributing GF and STF staff.</t>
        </r>
        <r>
          <rPr>
            <sz val="9"/>
            <color indexed="81"/>
            <rFont val="Tahoma"/>
            <family val="2"/>
          </rPr>
          <t xml:space="preserve">
</t>
        </r>
      </text>
    </comment>
    <comment ref="G8" authorId="0">
      <text>
        <r>
          <rPr>
            <b/>
            <sz val="9"/>
            <color indexed="81"/>
            <rFont val="Tahoma"/>
            <family val="2"/>
          </rPr>
          <t>PCS:</t>
        </r>
        <r>
          <rPr>
            <sz val="9"/>
            <color indexed="81"/>
            <rFont val="Tahoma"/>
            <family val="2"/>
          </rPr>
          <t xml:space="preserve">
Anticipated funding source is GF Other Expenses - Can be cost allocated to Federal Grants if necessary</t>
        </r>
      </text>
    </comment>
    <comment ref="H8" authorId="0">
      <text>
        <r>
          <rPr>
            <b/>
            <sz val="9"/>
            <color indexed="81"/>
            <rFont val="Tahoma"/>
            <family val="2"/>
          </rPr>
          <t>PCS:</t>
        </r>
        <r>
          <rPr>
            <sz val="9"/>
            <color indexed="81"/>
            <rFont val="Tahoma"/>
            <family val="2"/>
          </rPr>
          <t xml:space="preserve">
Anticipated funding source is GF Other Expenses - Can be cost allocated to Federal Grants if necessary</t>
        </r>
      </text>
    </comment>
    <comment ref="I8" authorId="0">
      <text>
        <r>
          <rPr>
            <b/>
            <sz val="9"/>
            <color indexed="81"/>
            <rFont val="Tahoma"/>
            <family val="2"/>
          </rPr>
          <t>PCS:</t>
        </r>
        <r>
          <rPr>
            <sz val="9"/>
            <color indexed="81"/>
            <rFont val="Tahoma"/>
            <family val="2"/>
          </rPr>
          <t xml:space="preserve">
3% inflation of previous maintenance costs</t>
        </r>
      </text>
    </comment>
    <comment ref="D11" authorId="0">
      <text>
        <r>
          <rPr>
            <b/>
            <sz val="9"/>
            <color indexed="81"/>
            <rFont val="Tahoma"/>
            <family val="2"/>
          </rPr>
          <t>Based on 8 employees * KBS at 10% + Pro-rated Consultant</t>
        </r>
      </text>
    </comment>
    <comment ref="E11" authorId="0">
      <text>
        <r>
          <rPr>
            <b/>
            <sz val="9"/>
            <color indexed="81"/>
            <rFont val="Tahoma"/>
            <family val="2"/>
          </rPr>
          <t>Based on Federal Salaries from previous tabs and 1 Business Analyst Consultant</t>
        </r>
      </text>
    </comment>
    <comment ref="F11" authorId="0">
      <text>
        <r>
          <rPr>
            <b/>
            <sz val="9"/>
            <color indexed="81"/>
            <rFont val="Tahoma"/>
            <family val="2"/>
          </rPr>
          <t>Based on Federal Salaries from previous tabs and 1 Business Analyst Consultant</t>
        </r>
      </text>
    </comment>
  </commentList>
</comments>
</file>

<file path=xl/comments5.xml><?xml version="1.0" encoding="utf-8"?>
<comments xmlns="http://schemas.openxmlformats.org/spreadsheetml/2006/main">
  <authors>
    <author>PCS</author>
  </authors>
  <commentList>
    <comment ref="K12" authorId="0">
      <text>
        <r>
          <rPr>
            <b/>
            <sz val="9"/>
            <color indexed="81"/>
            <rFont val="Tahoma"/>
            <family val="2"/>
          </rPr>
          <t>Based on 8 employees * $42781 average salary/year at a 50% rate + 3 BESB employees.</t>
        </r>
      </text>
    </comment>
    <comment ref="E22" authorId="0">
      <text>
        <r>
          <rPr>
            <b/>
            <sz val="9"/>
            <color indexed="81"/>
            <rFont val="Tahoma"/>
            <family val="2"/>
          </rPr>
          <t xml:space="preserve">Assumes Old and New systems will run concurrently though 2014.  Depending on resources, we may be able to shrink the time period where we have concurrent systems.
</t>
        </r>
        <r>
          <rPr>
            <sz val="9"/>
            <color indexed="81"/>
            <rFont val="Tahoma"/>
            <family val="2"/>
          </rPr>
          <t xml:space="preserve">
</t>
        </r>
      </text>
    </comment>
    <comment ref="K22" authorId="0">
      <text>
        <r>
          <rPr>
            <b/>
            <sz val="9"/>
            <color indexed="81"/>
            <rFont val="Tahoma"/>
            <family val="2"/>
          </rPr>
          <t>Based upon Prior Fiscal Year Costs</t>
        </r>
        <r>
          <rPr>
            <sz val="9"/>
            <color indexed="81"/>
            <rFont val="Tahoma"/>
            <family val="2"/>
          </rPr>
          <t xml:space="preserve">
</t>
        </r>
      </text>
    </comment>
  </commentList>
</comments>
</file>

<file path=xl/comments6.xml><?xml version="1.0" encoding="utf-8"?>
<comments xmlns="http://schemas.openxmlformats.org/spreadsheetml/2006/main">
  <authors>
    <author>PCS</author>
  </authors>
  <commentList>
    <comment ref="C5" authorId="0">
      <text>
        <r>
          <rPr>
            <b/>
            <sz val="9"/>
            <color indexed="81"/>
            <rFont val="Tahoma"/>
            <family val="2"/>
          </rPr>
          <t>Assumes this phase takes 20% of total project time.</t>
        </r>
        <r>
          <rPr>
            <sz val="9"/>
            <color indexed="81"/>
            <rFont val="Tahoma"/>
            <family val="2"/>
          </rPr>
          <t xml:space="preserve">
</t>
        </r>
      </text>
    </comment>
    <comment ref="D5" authorId="0">
      <text>
        <r>
          <rPr>
            <b/>
            <sz val="9"/>
            <color indexed="81"/>
            <rFont val="Tahoma"/>
            <family val="2"/>
          </rPr>
          <t>Assumes this phase takes 25% of total project time.</t>
        </r>
        <r>
          <rPr>
            <sz val="9"/>
            <color indexed="81"/>
            <rFont val="Tahoma"/>
            <family val="2"/>
          </rPr>
          <t xml:space="preserve">
</t>
        </r>
      </text>
    </comment>
    <comment ref="E5" authorId="0">
      <text>
        <r>
          <rPr>
            <b/>
            <sz val="9"/>
            <color indexed="81"/>
            <rFont val="Tahoma"/>
            <family val="2"/>
          </rPr>
          <t>Assumes this phase takes 30% of total project time.</t>
        </r>
        <r>
          <rPr>
            <sz val="9"/>
            <color indexed="81"/>
            <rFont val="Tahoma"/>
            <family val="2"/>
          </rPr>
          <t xml:space="preserve">
</t>
        </r>
      </text>
    </comment>
    <comment ref="F5" authorId="0">
      <text>
        <r>
          <rPr>
            <b/>
            <sz val="9"/>
            <color indexed="81"/>
            <rFont val="Tahoma"/>
            <family val="2"/>
          </rPr>
          <t>Assumes this phase takes 20% of total project time.</t>
        </r>
        <r>
          <rPr>
            <sz val="9"/>
            <color indexed="81"/>
            <rFont val="Tahoma"/>
            <family val="2"/>
          </rPr>
          <t xml:space="preserve">
</t>
        </r>
      </text>
    </comment>
    <comment ref="G5" authorId="0">
      <text>
        <r>
          <rPr>
            <b/>
            <sz val="9"/>
            <color indexed="81"/>
            <rFont val="Tahoma"/>
            <family val="2"/>
          </rPr>
          <t>Assumes this phase takes 5% of total project time.</t>
        </r>
        <r>
          <rPr>
            <sz val="9"/>
            <color indexed="81"/>
            <rFont val="Tahoma"/>
            <family val="2"/>
          </rPr>
          <t xml:space="preserve">
</t>
        </r>
      </text>
    </comment>
  </commentList>
</comments>
</file>

<file path=xl/sharedStrings.xml><?xml version="1.0" encoding="utf-8"?>
<sst xmlns="http://schemas.openxmlformats.org/spreadsheetml/2006/main" count="279" uniqueCount="139">
  <si>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</si>
  <si>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</si>
  <si>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</si>
  <si>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</si>
  <si>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</si>
  <si>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</si>
  <si>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</si>
  <si>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</si>
  <si>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</si>
  <si>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</si>
  <si>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</si>
  <si>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</si>
  <si>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</si>
  <si>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</si>
  <si>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</si>
  <si>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</si>
  <si>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</si>
  <si>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</si>
  <si>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</si>
  <si>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</si>
  <si>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</si>
  <si>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</si>
  <si>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</si>
  <si>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</si>
  <si>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</si>
  <si>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</si>
  <si>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</si>
  <si>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</si>
  <si>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</si>
  <si>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</si>
  <si>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</si>
  <si>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</si>
  <si>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</si>
  <si>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</si>
  <si>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</si>
  <si>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</si>
  <si>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</si>
  <si>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</si>
  <si>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</si>
  <si>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</si>
  <si>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</si>
  <si>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</si>
  <si>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</si>
  <si>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</si>
  <si>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</si>
  <si>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</si>
  <si>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</si>
  <si>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</si>
  <si>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</si>
  <si>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</si>
  <si>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</si>
  <si>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</si>
  <si>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</si>
  <si>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</si>
  <si>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</si>
  <si>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</si>
  <si>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</si>
  <si>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</si>
  <si>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</si>
  <si>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</si>
  <si>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</si>
  <si>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</si>
  <si>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</si>
  <si>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</si>
  <si>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</si>
  <si>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</si>
  <si>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</si>
  <si>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</si>
  <si>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</si>
  <si>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</si>
  <si>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</si>
  <si>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</si>
  <si>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</si>
  <si>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</si>
  <si>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</si>
  <si>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</si>
  <si>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</si>
  <si>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</si>
  <si>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</si>
  <si>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</si>
  <si>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</si>
  <si>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</si>
  <si>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</si>
  <si>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</si>
  <si>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</si>
  <si>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</si>
  <si>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</si>
  <si>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</si>
  <si>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</si>
  <si>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</si>
  <si>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</si>
  <si>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</si>
  <si>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</si>
  <si>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</si>
  <si>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</si>
  <si>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</si>
  <si>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</si>
  <si>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</si>
  <si>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</si>
  <si>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</si>
  <si>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</si>
  <si>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</si>
  <si>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</si>
  <si>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</si>
  <si>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</si>
  <si>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</si>
  <si>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</si>
  <si>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</si>
  <si>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2013 BRSM1 81</t>
  </si>
  <si>
    <t>David Doukas</t>
  </si>
  <si>
    <t>(860) 424-4862</t>
  </si>
  <si>
    <t>david.doukas@ct.gov</t>
  </si>
  <si>
    <t>Improved cross-agency communication</t>
  </si>
  <si>
    <t>Enhanced data reporting</t>
  </si>
  <si>
    <t>Fewer systems/less system maintenance</t>
  </si>
  <si>
    <t>Common Fiscal interfacing</t>
  </si>
  <si>
    <t>Elimination of contracted helpdesk costs (Libera)</t>
  </si>
  <si>
    <t>Integrated Consumer Service and Reporting System</t>
  </si>
  <si>
    <t>Reduction in Internal System Administration</t>
  </si>
  <si>
    <t>FY16</t>
  </si>
  <si>
    <t>Requirements Gathering</t>
  </si>
  <si>
    <t xml:space="preserve">RFP </t>
  </si>
  <si>
    <t>Server Reclaimation</t>
  </si>
  <si>
    <t>Purchasing</t>
  </si>
  <si>
    <t>Licensing</t>
  </si>
  <si>
    <t>Contracted group</t>
  </si>
  <si>
    <t>Business Issue FY 2013</t>
  </si>
  <si>
    <t>Business Requirements Phase FY 2014</t>
  </si>
  <si>
    <t>Design Phase FY 2014</t>
  </si>
  <si>
    <t>Construction Phase FY 2015</t>
  </si>
  <si>
    <t>Testing Phase FY 2015</t>
  </si>
  <si>
    <t>Implementation Phase FY 2015</t>
  </si>
  <si>
    <t>Post Implementation Phase FY 2015</t>
  </si>
  <si>
    <t>Employees</t>
  </si>
  <si>
    <t>Maintenance</t>
  </si>
  <si>
    <t>Total Project Cost/Phase</t>
  </si>
  <si>
    <t>IT Capital Funds/Phase</t>
  </si>
  <si>
    <t>BRS Funds/Phase</t>
  </si>
  <si>
    <t>Totals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</si>
</sst>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50" x14ac:knownFonts="1">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b/>
      <sz val="11"/>
      <name val="Arial"/>
      <family val="2"/>
    </font>
    <font>
      <sz val="9"/>
      <color indexed="81"/>
      <name val="Tahoma"/>
      <family val="2"/>
    </font>
    <font>
      <b/>
      <sz val="9"/>
      <color indexed="81"/>
      <name val="Tahoma"/>
      <family val="2"/>
    </font>
    <font>
      <b/>
      <u/>
      <sz val="9"/>
      <color indexed="81"/>
      <name val="Tahoma"/>
      <family val="2"/>
    </font>
    <font>
      <u/>
      <sz val="9"/>
      <color indexed="81"/>
      <name val="Tahom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style="medium">
        <color auto="1"/>
      </top>
      <bottom/>
      <diagonal/>
    </border>
    <border>
      <left/>
      <right/>
      <top/>
      <bottom style="medium">
        <color auto="1"/>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54">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4"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5" xfId="0" applyFont="1" applyFill="1" applyBorder="1" applyAlignment="1" applyProtection="1">
      <alignment horizontal="center"/>
    </xf>
    <xf numFmtId="0" fontId="7" fillId="26" borderId="36" xfId="0" applyFont="1" applyFill="1" applyBorder="1" applyAlignment="1" applyProtection="1">
      <alignment horizontal="center"/>
    </xf>
    <xf numFmtId="0" fontId="7" fillId="26" borderId="37" xfId="0" applyFont="1" applyFill="1" applyBorder="1" applyAlignment="1" applyProtection="1">
      <alignment horizontal="center"/>
    </xf>
    <xf numFmtId="0" fontId="7" fillId="26" borderId="37" xfId="0" applyFont="1" applyFill="1" applyBorder="1" applyAlignment="1" applyProtection="1">
      <alignment horizontal="center" wrapText="1"/>
    </xf>
    <xf numFmtId="0" fontId="7" fillId="26" borderId="38"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39" xfId="0" applyFont="1" applyFill="1" applyBorder="1" applyAlignment="1" applyProtection="1">
      <alignment vertical="center"/>
    </xf>
    <xf numFmtId="3" fontId="5" fillId="25" borderId="40" xfId="0" applyNumberFormat="1" applyFont="1" applyFill="1" applyBorder="1" applyAlignment="1" applyProtection="1">
      <alignment horizontal="right" vertical="center" indent="1"/>
    </xf>
    <xf numFmtId="3" fontId="5" fillId="25" borderId="41" xfId="0" applyNumberFormat="1" applyFont="1" applyFill="1" applyBorder="1" applyAlignment="1" applyProtection="1">
      <alignment horizontal="right" vertical="center" indent="1"/>
    </xf>
    <xf numFmtId="3" fontId="5" fillId="25" borderId="42" xfId="0" applyNumberFormat="1" applyFont="1" applyFill="1" applyBorder="1" applyAlignment="1" applyProtection="1">
      <alignment horizontal="right" vertical="center" indent="1"/>
    </xf>
    <xf numFmtId="0" fontId="9" fillId="25" borderId="43" xfId="0" applyFont="1" applyFill="1" applyBorder="1" applyAlignment="1" applyProtection="1">
      <alignment vertical="center"/>
    </xf>
    <xf numFmtId="0" fontId="9" fillId="25" borderId="44"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5" xfId="0" applyFont="1" applyFill="1" applyBorder="1" applyAlignment="1" applyProtection="1">
      <alignment horizontal="center"/>
    </xf>
    <xf numFmtId="0" fontId="7" fillId="26" borderId="46" xfId="0" applyFont="1" applyFill="1" applyBorder="1" applyAlignment="1" applyProtection="1">
      <alignment horizontal="center"/>
    </xf>
    <xf numFmtId="0" fontId="7" fillId="26" borderId="46" xfId="0" applyFont="1" applyFill="1" applyBorder="1" applyAlignment="1" applyProtection="1">
      <alignment horizontal="center" wrapText="1"/>
    </xf>
    <xf numFmtId="0" fontId="7" fillId="26" borderId="47" xfId="0" applyFont="1" applyFill="1" applyBorder="1" applyAlignment="1" applyProtection="1">
      <alignment horizontal="center" wrapText="1"/>
    </xf>
    <xf numFmtId="3" fontId="5" fillId="25" borderId="49"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0"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0"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1" xfId="0" applyFont="1" applyFill="1" applyBorder="1" applyAlignment="1" applyProtection="1">
      <alignment horizontal="center"/>
    </xf>
    <xf numFmtId="0" fontId="7" fillId="26" borderId="52" xfId="0" applyFont="1" applyFill="1" applyBorder="1" applyAlignment="1" applyProtection="1">
      <alignment horizontal="center"/>
    </xf>
    <xf numFmtId="0" fontId="3" fillId="26" borderId="52" xfId="0" applyFont="1" applyFill="1" applyBorder="1" applyAlignment="1" applyProtection="1">
      <alignment horizontal="center" wrapText="1"/>
    </xf>
    <xf numFmtId="0" fontId="3" fillId="26" borderId="53" xfId="0" applyFont="1" applyFill="1" applyBorder="1" applyAlignment="1" applyProtection="1">
      <alignment horizontal="center" wrapText="1"/>
    </xf>
    <xf numFmtId="0" fontId="4" fillId="0" borderId="0" xfId="0" applyNumberFormat="1" applyFont="1" applyProtection="1"/>
    <xf numFmtId="0" fontId="3" fillId="26" borderId="50" xfId="0" applyFont="1" applyFill="1" applyBorder="1" applyAlignment="1" applyProtection="1">
      <alignment horizontal="center" wrapText="1"/>
    </xf>
    <xf numFmtId="0" fontId="6" fillId="0" borderId="0" xfId="0" applyFont="1" applyProtection="1"/>
    <xf numFmtId="3" fontId="5" fillId="25" borderId="54" xfId="0" applyNumberFormat="1" applyFont="1" applyFill="1" applyBorder="1" applyAlignment="1" applyProtection="1">
      <alignment horizontal="right" vertical="center" indent="1"/>
    </xf>
    <xf numFmtId="0" fontId="5" fillId="24" borderId="55" xfId="0" applyNumberFormat="1" applyFont="1" applyFill="1" applyBorder="1" applyAlignment="1" applyProtection="1">
      <alignment horizontal="right" vertical="center" indent="1"/>
      <protection locked="0"/>
    </xf>
    <xf numFmtId="0" fontId="5" fillId="24" borderId="56" xfId="0" applyNumberFormat="1" applyFont="1" applyFill="1" applyBorder="1" applyAlignment="1" applyProtection="1">
      <alignment horizontal="right" vertical="center" indent="1"/>
      <protection locked="0"/>
    </xf>
    <xf numFmtId="0" fontId="5" fillId="25" borderId="57"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58" xfId="0" applyNumberFormat="1" applyFont="1" applyFill="1" applyBorder="1" applyAlignment="1" applyProtection="1">
      <alignment horizontal="center" vertical="center"/>
    </xf>
    <xf numFmtId="3" fontId="5" fillId="25" borderId="59"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0"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1" xfId="0" applyNumberFormat="1" applyFont="1" applyFill="1" applyBorder="1" applyAlignment="1" applyProtection="1">
      <alignment horizontal="right" vertical="center" indent="1"/>
    </xf>
    <xf numFmtId="3" fontId="9" fillId="25" borderId="62"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4" borderId="63"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7" xfId="38" applyFill="1" applyBorder="1" applyAlignment="1" applyProtection="1">
      <alignment horizontal="center" wrapText="1"/>
    </xf>
    <xf numFmtId="0" fontId="19" fillId="25" borderId="61" xfId="38" applyFill="1" applyBorder="1" applyAlignment="1" applyProtection="1">
      <alignment horizontal="center" wrapText="1"/>
    </xf>
    <xf numFmtId="164" fontId="19" fillId="27" borderId="61" xfId="38" applyNumberFormat="1" applyFill="1" applyBorder="1" applyAlignment="1" applyProtection="1">
      <alignment wrapText="1"/>
    </xf>
    <xf numFmtId="164" fontId="19" fillId="0" borderId="62"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2" xfId="38" applyFill="1" applyBorder="1" applyAlignment="1" applyProtection="1">
      <alignment horizontal="center" wrapText="1"/>
    </xf>
    <xf numFmtId="0" fontId="19" fillId="25" borderId="33" xfId="38" applyFill="1" applyBorder="1" applyAlignment="1" applyProtection="1">
      <alignment horizontal="center" wrapText="1"/>
    </xf>
    <xf numFmtId="164" fontId="19" fillId="27" borderId="33" xfId="38" applyNumberFormat="1" applyFill="1" applyBorder="1" applyAlignment="1" applyProtection="1">
      <alignment wrapText="1"/>
    </xf>
    <xf numFmtId="164" fontId="19" fillId="0" borderId="68" xfId="38" applyNumberFormat="1" applyFont="1" applyFill="1" applyBorder="1" applyAlignment="1" applyProtection="1">
      <alignment horizontal="center" wrapText="1"/>
      <protection locked="0"/>
    </xf>
    <xf numFmtId="164" fontId="19" fillId="0" borderId="61" xfId="38" applyNumberFormat="1" applyFont="1" applyBorder="1" applyAlignment="1" applyProtection="1">
      <alignment wrapText="1"/>
      <protection locked="0"/>
    </xf>
    <xf numFmtId="164" fontId="19" fillId="0" borderId="62"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0" fontId="19" fillId="0" borderId="67" xfId="38" applyBorder="1" applyAlignment="1" applyProtection="1">
      <alignment horizontal="center" wrapText="1"/>
      <protection locked="0"/>
    </xf>
    <xf numFmtId="0" fontId="19" fillId="0" borderId="61" xfId="38" applyBorder="1" applyAlignment="1" applyProtection="1">
      <alignment horizontal="center" wrapText="1"/>
      <protection locked="0"/>
    </xf>
    <xf numFmtId="164" fontId="19" fillId="0" borderId="61"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1" xfId="0" applyFont="1" applyFill="1" applyBorder="1" applyAlignment="1" applyProtection="1">
      <alignment vertical="top"/>
    </xf>
    <xf numFmtId="0" fontId="7" fillId="26" borderId="72" xfId="0" applyFont="1" applyFill="1" applyBorder="1" applyAlignment="1" applyProtection="1">
      <alignment horizontal="left"/>
    </xf>
    <xf numFmtId="0" fontId="7" fillId="26" borderId="73" xfId="0" applyFont="1" applyFill="1" applyBorder="1" applyAlignment="1" applyProtection="1">
      <alignment horizontal="center" wrapText="1"/>
    </xf>
    <xf numFmtId="0" fontId="7" fillId="26" borderId="74" xfId="0" applyFont="1" applyFill="1" applyBorder="1" applyAlignment="1" applyProtection="1">
      <alignment horizontal="center" wrapText="1"/>
    </xf>
    <xf numFmtId="0" fontId="7" fillId="26" borderId="75" xfId="0" applyFont="1" applyFill="1" applyBorder="1" applyAlignment="1" applyProtection="1">
      <alignment horizontal="center" wrapText="1"/>
    </xf>
    <xf numFmtId="3" fontId="42" fillId="0" borderId="61"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3" xfId="38" applyNumberFormat="1" applyFont="1" applyFill="1" applyBorder="1" applyAlignment="1" applyProtection="1">
      <alignment wrapText="1"/>
      <protection locked="0"/>
    </xf>
    <xf numFmtId="3" fontId="42" fillId="24" borderId="61"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0" fontId="19" fillId="0" borderId="61"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3"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2" xfId="38" applyNumberFormat="1" applyFill="1" applyBorder="1" applyAlignment="1" applyProtection="1">
      <alignment wrapText="1"/>
    </xf>
    <xf numFmtId="3" fontId="5" fillId="25" borderId="76" xfId="0" applyNumberFormat="1" applyFont="1" applyFill="1" applyBorder="1" applyAlignment="1" applyProtection="1">
      <alignment horizontal="right" vertical="center" indent="1"/>
    </xf>
    <xf numFmtId="3" fontId="5" fillId="25" borderId="34" xfId="0" applyNumberFormat="1" applyFont="1" applyFill="1" applyBorder="1" applyAlignment="1" applyProtection="1">
      <alignment horizontal="right" vertical="center" indent="1"/>
    </xf>
    <xf numFmtId="3" fontId="5" fillId="25" borderId="77" xfId="0" applyNumberFormat="1" applyFont="1" applyFill="1" applyBorder="1" applyAlignment="1" applyProtection="1">
      <alignment horizontal="right" vertical="center" indent="1"/>
    </xf>
    <xf numFmtId="3" fontId="5" fillId="25" borderId="78"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7" xfId="38" applyFont="1" applyFill="1" applyBorder="1" applyAlignment="1" applyProtection="1">
      <alignment horizontal="center" vertical="center"/>
    </xf>
    <xf numFmtId="0" fontId="40" fillId="29" borderId="37" xfId="38" applyFont="1" applyFill="1" applyBorder="1" applyAlignment="1" applyProtection="1">
      <alignment horizontal="center" vertical="center" wrapText="1"/>
    </xf>
    <xf numFmtId="0" fontId="40" fillId="29" borderId="80"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34"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1" xfId="38" applyFont="1" applyFill="1" applyBorder="1" applyAlignment="1" applyProtection="1">
      <alignment horizontal="center" vertical="center"/>
    </xf>
    <xf numFmtId="0" fontId="37" fillId="26" borderId="82" xfId="0" applyFont="1" applyFill="1" applyBorder="1" applyAlignment="1" applyProtection="1">
      <protection locked="0"/>
    </xf>
    <xf numFmtId="0" fontId="37" fillId="26" borderId="13" xfId="0" applyFont="1" applyFill="1" applyBorder="1" applyAlignment="1" applyProtection="1">
      <protection locked="0"/>
    </xf>
    <xf numFmtId="0" fontId="37" fillId="26" borderId="83" xfId="0" applyFont="1" applyFill="1" applyBorder="1" applyAlignment="1" applyProtection="1">
      <protection locked="0"/>
    </xf>
    <xf numFmtId="0" fontId="37" fillId="26" borderId="71" xfId="0" applyFont="1" applyFill="1" applyBorder="1" applyAlignment="1" applyProtection="1">
      <protection locked="0"/>
    </xf>
    <xf numFmtId="0" fontId="37" fillId="26" borderId="83" xfId="0" applyFont="1" applyFill="1" applyBorder="1" applyProtection="1">
      <protection locked="0"/>
    </xf>
    <xf numFmtId="0" fontId="44" fillId="0" borderId="0" xfId="0" applyFont="1" applyBorder="1" applyProtection="1"/>
    <xf numFmtId="0" fontId="37" fillId="26" borderId="71" xfId="0" applyFont="1" applyFill="1" applyBorder="1" applyProtection="1">
      <protection locked="0"/>
    </xf>
    <xf numFmtId="0" fontId="10" fillId="0" borderId="77" xfId="34" applyFill="1" applyBorder="1" applyAlignment="1" applyProtection="1">
      <alignment horizontal="left" vertical="center" wrapText="1"/>
      <protection locked="0"/>
    </xf>
    <xf numFmtId="3" fontId="5" fillId="25" borderId="129" xfId="0" applyNumberFormat="1" applyFont="1" applyFill="1" applyBorder="1" applyAlignment="1" applyProtection="1">
      <alignment horizontal="right" vertical="center" indent="1"/>
    </xf>
    <xf numFmtId="0" fontId="9" fillId="25" borderId="60" xfId="0" applyFont="1" applyFill="1" applyBorder="1" applyAlignment="1" applyProtection="1">
      <alignment vertical="center"/>
    </xf>
    <xf numFmtId="0" fontId="45" fillId="0" borderId="0" xfId="0" applyFont="1" applyAlignment="1">
      <alignment horizontal="right" vertical="center" readingOrder="1"/>
    </xf>
    <xf numFmtId="3" fontId="9" fillId="0" borderId="0" xfId="0" applyNumberFormat="1" applyFont="1" applyProtection="1"/>
    <xf numFmtId="1" fontId="9" fillId="0" borderId="0" xfId="0" applyNumberFormat="1" applyFont="1" applyAlignment="1" applyProtection="1">
      <alignment vertical="center"/>
    </xf>
    <xf numFmtId="1" fontId="9" fillId="0" borderId="0" xfId="0" applyNumberFormat="1" applyFont="1" applyProtection="1"/>
    <xf numFmtId="1" fontId="9" fillId="0" borderId="0" xfId="0" applyNumberFormat="1" applyFont="1" applyBorder="1" applyAlignment="1" applyProtection="1">
      <alignment vertical="center"/>
    </xf>
    <xf numFmtId="3" fontId="8" fillId="0" borderId="0" xfId="0" applyNumberFormat="1" applyFont="1" applyProtection="1"/>
    <xf numFmtId="3" fontId="8" fillId="0" borderId="0" xfId="0" applyNumberFormat="1" applyFont="1"/>
    <xf numFmtId="0" fontId="9" fillId="0" borderId="0" xfId="0" applyFont="1" applyAlignment="1">
      <alignment vertical="top" wrapText="1"/>
    </xf>
    <xf numFmtId="0" fontId="0" fillId="0" borderId="0" xfId="0" applyAlignment="1">
      <alignment vertical="top" wrapText="1"/>
    </xf>
    <xf numFmtId="3" fontId="0" fillId="0" borderId="0" xfId="0" applyNumberFormat="1"/>
    <xf numFmtId="3" fontId="9" fillId="0" borderId="0" xfId="0" applyNumberFormat="1" applyFont="1" applyAlignment="1">
      <alignment horizontal="right"/>
    </xf>
    <xf numFmtId="0" fontId="4" fillId="0" borderId="0" xfId="0" applyFont="1" applyAlignment="1" applyProtection="1">
      <alignment vertical="top" wrapText="1"/>
    </xf>
    <xf numFmtId="49" fontId="9" fillId="0" borderId="0" xfId="0" applyNumberFormat="1" applyFont="1" applyAlignment="1" applyProtection="1">
      <alignment vertical="top" wrapText="1"/>
    </xf>
    <xf numFmtId="3" fontId="9" fillId="0" borderId="0" xfId="0" applyNumberFormat="1" applyFont="1" applyAlignment="1">
      <alignment vertical="top" wrapText="1"/>
    </xf>
    <xf numFmtId="3" fontId="9" fillId="0" borderId="130" xfId="0" applyNumberFormat="1" applyFont="1" applyBorder="1" applyAlignment="1">
      <alignment vertical="top" wrapText="1"/>
    </xf>
    <xf numFmtId="3" fontId="8" fillId="0" borderId="130" xfId="0" applyNumberFormat="1" applyFont="1" applyBorder="1"/>
    <xf numFmtId="3" fontId="9" fillId="0" borderId="130" xfId="0" applyNumberFormat="1" applyFont="1" applyBorder="1" applyAlignment="1">
      <alignment horizontal="right"/>
    </xf>
    <xf numFmtId="3" fontId="8" fillId="0" borderId="0" xfId="0" applyNumberFormat="1" applyFont="1" applyBorder="1"/>
    <xf numFmtId="3" fontId="8" fillId="0" borderId="131" xfId="0" applyNumberFormat="1" applyFont="1" applyBorder="1"/>
    <xf numFmtId="3" fontId="9" fillId="0" borderId="0" xfId="0" applyNumberFormat="1" applyFont="1" applyAlignment="1">
      <alignment horizontal="left"/>
    </xf>
    <xf numFmtId="0" fontId="7" fillId="26" borderId="0" xfId="0" applyFont="1" applyFill="1" applyAlignment="1" applyProtection="1">
      <alignment horizontal="center" vertical="center" wrapText="1"/>
    </xf>
    <xf numFmtId="0" fontId="8" fillId="30" borderId="83" xfId="0" applyFont="1" applyFill="1" applyBorder="1" applyAlignment="1" applyProtection="1">
      <alignment horizontal="left" wrapText="1"/>
      <protection locked="0"/>
    </xf>
    <xf numFmtId="0" fontId="8" fillId="30" borderId="92" xfId="0" applyFont="1" applyFill="1" applyBorder="1" applyAlignment="1" applyProtection="1">
      <alignment horizontal="left" wrapText="1"/>
      <protection locked="0"/>
    </xf>
    <xf numFmtId="0" fontId="8" fillId="30" borderId="84" xfId="0" applyFont="1" applyFill="1" applyBorder="1" applyAlignment="1" applyProtection="1">
      <alignment horizontal="left" wrapText="1"/>
      <protection locked="0"/>
    </xf>
    <xf numFmtId="0" fontId="9" fillId="30" borderId="83" xfId="0" applyFont="1" applyFill="1" applyBorder="1" applyAlignment="1" applyProtection="1">
      <alignment horizontal="left" wrapText="1"/>
      <protection locked="0"/>
    </xf>
    <xf numFmtId="0" fontId="9" fillId="30" borderId="84" xfId="0" applyFont="1" applyFill="1" applyBorder="1" applyAlignment="1" applyProtection="1">
      <alignment horizontal="left" wrapText="1"/>
      <protection locked="0"/>
    </xf>
    <xf numFmtId="0" fontId="43" fillId="30" borderId="0" xfId="34" applyFont="1" applyFill="1" applyBorder="1" applyAlignment="1" applyProtection="1">
      <alignment horizontal="left" wrapText="1"/>
      <protection locked="0"/>
    </xf>
    <xf numFmtId="0" fontId="11" fillId="30" borderId="1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5" xfId="0" applyFont="1" applyFill="1" applyBorder="1" applyAlignment="1" applyProtection="1">
      <alignment horizontal="center" vertical="center"/>
      <protection locked="0"/>
    </xf>
    <xf numFmtId="0" fontId="33" fillId="26" borderId="86" xfId="0" applyFont="1" applyFill="1" applyBorder="1" applyAlignment="1" applyProtection="1">
      <alignment horizontal="center" vertical="center"/>
      <protection locked="0"/>
    </xf>
    <xf numFmtId="0" fontId="33" fillId="26" borderId="87" xfId="0" applyFont="1" applyFill="1" applyBorder="1" applyAlignment="1" applyProtection="1">
      <alignment horizontal="center" vertical="center"/>
      <protection locked="0"/>
    </xf>
    <xf numFmtId="0" fontId="33" fillId="26" borderId="48" xfId="0" applyFont="1" applyFill="1" applyBorder="1" applyAlignment="1" applyProtection="1">
      <alignment horizontal="center"/>
      <protection locked="0"/>
    </xf>
    <xf numFmtId="0" fontId="8" fillId="30" borderId="83" xfId="0" applyFont="1" applyFill="1" applyBorder="1" applyAlignment="1" applyProtection="1">
      <alignment vertical="top" wrapText="1"/>
      <protection locked="0"/>
    </xf>
    <xf numFmtId="0" fontId="8" fillId="30" borderId="84" xfId="0" applyFont="1" applyFill="1" applyBorder="1" applyAlignment="1" applyProtection="1">
      <alignment vertical="top" wrapText="1"/>
      <protection locked="0"/>
    </xf>
    <xf numFmtId="0" fontId="8" fillId="30" borderId="82" xfId="0" applyFont="1" applyFill="1" applyBorder="1" applyAlignment="1" applyProtection="1">
      <alignment vertical="top" wrapText="1"/>
      <protection locked="0"/>
    </xf>
    <xf numFmtId="0" fontId="8" fillId="30" borderId="13"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33" fillId="26" borderId="0" xfId="0" applyFont="1" applyFill="1" applyBorder="1" applyAlignment="1" applyProtection="1">
      <alignment horizontal="center"/>
    </xf>
    <xf numFmtId="0" fontId="33" fillId="26" borderId="93" xfId="0" applyFont="1" applyFill="1" applyBorder="1" applyAlignment="1" applyProtection="1">
      <alignment horizontal="center"/>
    </xf>
    <xf numFmtId="0" fontId="33" fillId="26" borderId="85"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3" xfId="0" applyFont="1" applyFill="1" applyBorder="1" applyAlignment="1" applyProtection="1">
      <alignment horizontal="center"/>
      <protection locked="0"/>
    </xf>
    <xf numFmtId="0" fontId="7" fillId="26" borderId="88" xfId="0" applyFont="1" applyFill="1" applyBorder="1" applyAlignment="1" applyProtection="1">
      <alignment vertical="center"/>
    </xf>
    <xf numFmtId="0" fontId="7" fillId="26" borderId="89" xfId="0" applyFont="1" applyFill="1" applyBorder="1" applyAlignment="1" applyProtection="1">
      <alignment vertical="center"/>
    </xf>
    <xf numFmtId="0" fontId="7" fillId="26" borderId="90" xfId="0" applyFont="1" applyFill="1" applyBorder="1" applyAlignment="1" applyProtection="1">
      <alignment vertical="center"/>
    </xf>
    <xf numFmtId="0" fontId="7" fillId="26" borderId="91" xfId="0" applyFont="1" applyFill="1" applyBorder="1" applyAlignment="1" applyProtection="1">
      <alignment vertical="center"/>
    </xf>
    <xf numFmtId="0" fontId="33" fillId="26" borderId="83" xfId="0" applyFont="1" applyFill="1" applyBorder="1" applyAlignment="1" applyProtection="1">
      <alignment horizontal="center"/>
    </xf>
    <xf numFmtId="0" fontId="33" fillId="26" borderId="92" xfId="0" applyFont="1" applyFill="1" applyBorder="1" applyAlignment="1" applyProtection="1">
      <alignment horizontal="center"/>
    </xf>
    <xf numFmtId="0" fontId="33" fillId="26" borderId="84" xfId="0" applyFont="1" applyFill="1" applyBorder="1" applyAlignment="1" applyProtection="1">
      <alignment horizontal="center"/>
    </xf>
    <xf numFmtId="0" fontId="8" fillId="30" borderId="82" xfId="0" applyFont="1" applyFill="1" applyBorder="1" applyAlignment="1" applyProtection="1">
      <alignment wrapText="1"/>
      <protection locked="0"/>
    </xf>
    <xf numFmtId="0" fontId="33" fillId="26" borderId="85" xfId="0" applyFont="1" applyFill="1" applyBorder="1" applyAlignment="1" applyProtection="1">
      <alignment horizontal="center" wrapText="1"/>
      <protection locked="0"/>
    </xf>
    <xf numFmtId="0" fontId="33" fillId="26" borderId="86" xfId="0" applyFont="1" applyFill="1" applyBorder="1" applyAlignment="1" applyProtection="1">
      <alignment horizontal="center" wrapText="1"/>
      <protection locked="0"/>
    </xf>
    <xf numFmtId="0" fontId="33" fillId="26" borderId="87" xfId="0" applyFont="1" applyFill="1" applyBorder="1" applyAlignment="1" applyProtection="1">
      <alignment horizontal="center" wrapText="1"/>
      <protection locked="0"/>
    </xf>
    <xf numFmtId="0" fontId="5" fillId="25" borderId="94" xfId="0" applyFont="1" applyFill="1" applyBorder="1" applyAlignment="1" applyProtection="1">
      <alignment vertical="center"/>
    </xf>
    <xf numFmtId="0" fontId="5" fillId="25" borderId="95" xfId="0" applyFont="1" applyFill="1" applyBorder="1" applyAlignment="1" applyProtection="1">
      <alignment vertical="center"/>
    </xf>
    <xf numFmtId="0" fontId="34" fillId="26" borderId="96" xfId="0" applyFont="1" applyFill="1" applyBorder="1" applyAlignment="1" applyProtection="1">
      <alignment horizontal="center"/>
    </xf>
    <xf numFmtId="0" fontId="34" fillId="26" borderId="97" xfId="0" applyFont="1" applyFill="1" applyBorder="1" applyAlignment="1" applyProtection="1">
      <alignment horizontal="center"/>
    </xf>
    <xf numFmtId="0" fontId="34" fillId="26" borderId="98" xfId="0" applyFont="1" applyFill="1" applyBorder="1" applyAlignment="1" applyProtection="1">
      <alignment horizontal="center"/>
    </xf>
    <xf numFmtId="0" fontId="7" fillId="26" borderId="96" xfId="0" applyFont="1" applyFill="1" applyBorder="1" applyAlignment="1" applyProtection="1">
      <alignment vertical="center"/>
    </xf>
    <xf numFmtId="0" fontId="7" fillId="26" borderId="98" xfId="0" applyFont="1" applyFill="1" applyBorder="1" applyAlignment="1" applyProtection="1">
      <alignment vertical="center"/>
    </xf>
    <xf numFmtId="0" fontId="7" fillId="26" borderId="99"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9" fillId="25" borderId="103" xfId="0" applyNumberFormat="1" applyFont="1" applyFill="1" applyBorder="1" applyAlignment="1" applyProtection="1">
      <alignment vertical="center" wrapText="1"/>
    </xf>
    <xf numFmtId="0" fontId="9" fillId="25" borderId="104" xfId="0" applyNumberFormat="1" applyFont="1" applyFill="1" applyBorder="1" applyAlignment="1" applyProtection="1">
      <alignment vertical="center" wrapText="1"/>
    </xf>
    <xf numFmtId="0" fontId="9" fillId="25" borderId="55" xfId="0" applyNumberFormat="1" applyFont="1" applyFill="1" applyBorder="1" applyAlignment="1" applyProtection="1">
      <alignment vertical="center" wrapText="1"/>
    </xf>
    <xf numFmtId="0" fontId="9" fillId="25" borderId="58" xfId="0" applyNumberFormat="1" applyFont="1" applyFill="1" applyBorder="1" applyAlignment="1" applyProtection="1">
      <alignment vertical="center" wrapText="1"/>
    </xf>
    <xf numFmtId="0" fontId="9" fillId="25" borderId="105" xfId="0" applyNumberFormat="1" applyFont="1" applyFill="1" applyBorder="1" applyAlignment="1" applyProtection="1">
      <alignment vertical="center" wrapText="1"/>
    </xf>
    <xf numFmtId="0" fontId="9" fillId="25" borderId="59" xfId="0" applyNumberFormat="1" applyFont="1" applyFill="1" applyBorder="1" applyAlignment="1" applyProtection="1">
      <alignment vertical="center" wrapText="1"/>
    </xf>
    <xf numFmtId="165" fontId="9" fillId="25" borderId="106" xfId="0" applyNumberFormat="1" applyFont="1" applyFill="1" applyBorder="1" applyAlignment="1" applyProtection="1">
      <alignment horizontal="left" vertical="center" wrapText="1"/>
    </xf>
    <xf numFmtId="165" fontId="9" fillId="25" borderId="107" xfId="0" applyNumberFormat="1" applyFont="1" applyFill="1" applyBorder="1" applyAlignment="1" applyProtection="1">
      <alignment horizontal="left" vertical="center" wrapText="1"/>
    </xf>
    <xf numFmtId="165" fontId="9" fillId="25" borderId="56" xfId="0" applyNumberFormat="1" applyFont="1" applyFill="1" applyBorder="1" applyAlignment="1" applyProtection="1">
      <alignment horizontal="left" vertical="center" wrapText="1"/>
    </xf>
    <xf numFmtId="0" fontId="7" fillId="26" borderId="110" xfId="0" applyFont="1" applyFill="1" applyBorder="1" applyAlignment="1" applyProtection="1">
      <alignment vertical="center"/>
    </xf>
    <xf numFmtId="0" fontId="7" fillId="26" borderId="111" xfId="0" applyFont="1" applyFill="1" applyBorder="1" applyAlignment="1" applyProtection="1">
      <alignment vertical="center"/>
    </xf>
    <xf numFmtId="0" fontId="7" fillId="26" borderId="112" xfId="0" applyFont="1" applyFill="1" applyBorder="1" applyAlignment="1" applyProtection="1">
      <alignment vertical="center"/>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9" fillId="25" borderId="43" xfId="0" applyFont="1" applyFill="1" applyBorder="1" applyAlignment="1" applyProtection="1">
      <alignment vertical="center"/>
    </xf>
    <xf numFmtId="0" fontId="9" fillId="25" borderId="44" xfId="0" applyFont="1" applyFill="1" applyBorder="1" applyAlignment="1" applyProtection="1">
      <alignment vertical="center"/>
    </xf>
    <xf numFmtId="0" fontId="9" fillId="25" borderId="108" xfId="0" applyFont="1" applyFill="1" applyBorder="1" applyAlignment="1" applyProtection="1">
      <alignment vertical="center"/>
    </xf>
    <xf numFmtId="0" fontId="33" fillId="26" borderId="96" xfId="0" applyFont="1" applyFill="1" applyBorder="1" applyAlignment="1" applyProtection="1">
      <alignment horizontal="center"/>
    </xf>
    <xf numFmtId="0" fontId="33" fillId="26" borderId="97" xfId="0" applyFont="1" applyFill="1" applyBorder="1" applyAlignment="1" applyProtection="1">
      <alignment horizontal="center"/>
    </xf>
    <xf numFmtId="0" fontId="33" fillId="26" borderId="98"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0" xfId="0" applyBorder="1" applyAlignment="1" applyProtection="1">
      <alignment horizontal="center" vertical="center" textRotation="90" wrapText="1"/>
    </xf>
    <xf numFmtId="0" fontId="9" fillId="25" borderId="109" xfId="0" applyFont="1" applyFill="1" applyBorder="1" applyAlignment="1" applyProtection="1">
      <alignment horizontal="center" vertical="center" textRotation="90" wrapText="1"/>
    </xf>
    <xf numFmtId="0" fontId="0" fillId="25" borderId="104" xfId="0" applyNumberFormat="1" applyFill="1" applyBorder="1" applyAlignment="1" applyProtection="1">
      <alignment vertical="center" wrapText="1"/>
    </xf>
    <xf numFmtId="0" fontId="0" fillId="25" borderId="55" xfId="0" applyNumberFormat="1" applyFill="1" applyBorder="1" applyAlignment="1" applyProtection="1">
      <alignment vertical="center" wrapText="1"/>
    </xf>
    <xf numFmtId="0" fontId="0" fillId="25" borderId="105" xfId="0" applyNumberFormat="1" applyFill="1" applyBorder="1" applyAlignment="1" applyProtection="1">
      <alignment vertical="center" wrapText="1"/>
    </xf>
    <xf numFmtId="0" fontId="0" fillId="25" borderId="59" xfId="0" applyNumberFormat="1" applyFill="1" applyBorder="1" applyAlignment="1" applyProtection="1">
      <alignment vertical="center" wrapText="1"/>
    </xf>
    <xf numFmtId="165" fontId="0" fillId="25" borderId="107" xfId="0" applyNumberFormat="1" applyFill="1" applyBorder="1" applyAlignment="1" applyProtection="1">
      <alignment horizontal="left" vertical="center" wrapText="1"/>
    </xf>
    <xf numFmtId="165" fontId="0" fillId="25" borderId="56" xfId="0" applyNumberFormat="1" applyFill="1" applyBorder="1" applyAlignment="1" applyProtection="1">
      <alignment horizontal="left" vertical="center" wrapText="1"/>
    </xf>
    <xf numFmtId="0" fontId="33" fillId="26" borderId="118" xfId="0" applyFont="1" applyFill="1" applyBorder="1" applyAlignment="1" applyProtection="1">
      <alignment horizontal="center"/>
    </xf>
    <xf numFmtId="0" fontId="33" fillId="26" borderId="119" xfId="0" applyFont="1" applyFill="1" applyBorder="1" applyAlignment="1" applyProtection="1">
      <alignment horizontal="center"/>
    </xf>
    <xf numFmtId="0" fontId="33" fillId="26" borderId="120" xfId="0" applyFont="1" applyFill="1" applyBorder="1" applyAlignment="1" applyProtection="1">
      <alignment horizontal="center"/>
    </xf>
    <xf numFmtId="0" fontId="9" fillId="25" borderId="104" xfId="0" applyNumberFormat="1" applyFont="1" applyFill="1" applyBorder="1" applyAlignment="1" applyProtection="1">
      <alignment horizontal="left" vertical="center" wrapText="1"/>
      <protection locked="0"/>
    </xf>
    <xf numFmtId="0" fontId="9" fillId="25" borderId="55" xfId="0" applyNumberFormat="1" applyFont="1" applyFill="1" applyBorder="1" applyAlignment="1" applyProtection="1">
      <alignment horizontal="left" vertical="center" wrapText="1"/>
      <protection locked="0"/>
    </xf>
    <xf numFmtId="0" fontId="9" fillId="25" borderId="105" xfId="0" applyNumberFormat="1" applyFont="1" applyFill="1" applyBorder="1" applyAlignment="1" applyProtection="1">
      <alignment horizontal="left" vertical="center" wrapText="1"/>
      <protection locked="0"/>
    </xf>
    <xf numFmtId="0" fontId="9" fillId="25" borderId="59" xfId="0" applyNumberFormat="1" applyFont="1" applyFill="1" applyBorder="1" applyAlignment="1" applyProtection="1">
      <alignment horizontal="left" vertical="center" wrapText="1"/>
      <protection locked="0"/>
    </xf>
    <xf numFmtId="165" fontId="9" fillId="25" borderId="107" xfId="0" applyNumberFormat="1" applyFont="1" applyFill="1" applyBorder="1" applyAlignment="1" applyProtection="1">
      <alignment horizontal="left" vertical="center" wrapText="1"/>
      <protection locked="0"/>
    </xf>
    <xf numFmtId="165" fontId="9" fillId="25" borderId="56"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6" xfId="0" applyFont="1" applyFill="1" applyBorder="1" applyAlignment="1" applyProtection="1">
      <alignment horizontal="left" vertical="center"/>
    </xf>
    <xf numFmtId="0" fontId="7" fillId="26" borderId="97" xfId="0" applyFont="1" applyFill="1" applyBorder="1" applyAlignment="1" applyProtection="1">
      <alignment horizontal="left" vertical="center"/>
    </xf>
    <xf numFmtId="0" fontId="7" fillId="26" borderId="99" xfId="0" applyFont="1" applyFill="1" applyBorder="1" applyAlignment="1" applyProtection="1">
      <alignment horizontal="left" vertical="center"/>
    </xf>
    <xf numFmtId="0" fontId="7" fillId="26" borderId="114"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21" xfId="0" applyFont="1" applyFill="1" applyBorder="1" applyAlignment="1" applyProtection="1">
      <alignment horizontal="left" vertical="center"/>
    </xf>
    <xf numFmtId="0" fontId="40" fillId="29" borderId="13" xfId="38" applyFont="1" applyFill="1" applyBorder="1" applyAlignment="1" applyProtection="1">
      <alignment horizontal="center" vertical="center"/>
    </xf>
    <xf numFmtId="0" fontId="33" fillId="26" borderId="122" xfId="38" applyFont="1" applyFill="1" applyBorder="1" applyAlignment="1" applyProtection="1">
      <alignment horizontal="center" vertical="center"/>
    </xf>
    <xf numFmtId="0" fontId="33" fillId="26" borderId="123" xfId="38" applyFont="1" applyFill="1" applyBorder="1" applyAlignment="1" applyProtection="1">
      <alignment horizontal="center" vertical="center"/>
    </xf>
    <xf numFmtId="0" fontId="33" fillId="26" borderId="124" xfId="38" applyFont="1" applyFill="1" applyBorder="1" applyAlignment="1" applyProtection="1">
      <alignment horizontal="center" vertical="center"/>
    </xf>
    <xf numFmtId="0" fontId="40" fillId="29" borderId="71" xfId="38" applyFont="1" applyFill="1" applyBorder="1" applyAlignment="1" applyProtection="1">
      <alignment horizontal="center" vertical="center"/>
    </xf>
    <xf numFmtId="0" fontId="40" fillId="29" borderId="72" xfId="38" applyFont="1" applyFill="1" applyBorder="1" applyAlignment="1" applyProtection="1">
      <alignment horizontal="center" vertical="center"/>
    </xf>
    <xf numFmtId="0" fontId="40" fillId="29" borderId="125" xfId="38" applyFont="1" applyFill="1" applyBorder="1" applyAlignment="1" applyProtection="1">
      <alignment horizontal="center" vertical="center"/>
    </xf>
    <xf numFmtId="0" fontId="40" fillId="29" borderId="83" xfId="38" applyFont="1" applyFill="1" applyBorder="1" applyAlignment="1" applyProtection="1">
      <alignment horizontal="center" vertical="center"/>
    </xf>
    <xf numFmtId="0" fontId="40" fillId="29" borderId="92" xfId="38" applyFont="1" applyFill="1" applyBorder="1" applyAlignment="1" applyProtection="1">
      <alignment horizontal="center" vertical="center"/>
    </xf>
    <xf numFmtId="0" fontId="40" fillId="29" borderId="84" xfId="38" applyFont="1" applyFill="1" applyBorder="1" applyAlignment="1" applyProtection="1">
      <alignment horizontal="center" vertical="center"/>
    </xf>
    <xf numFmtId="164" fontId="5" fillId="25" borderId="43" xfId="38" applyNumberFormat="1" applyFont="1" applyFill="1" applyBorder="1" applyAlignment="1" applyProtection="1">
      <alignment horizontal="center"/>
    </xf>
    <xf numFmtId="164" fontId="5" fillId="25" borderId="44" xfId="38" applyNumberFormat="1" applyFont="1" applyFill="1" applyBorder="1" applyAlignment="1" applyProtection="1">
      <alignment horizontal="center"/>
    </xf>
    <xf numFmtId="164" fontId="5" fillId="25" borderId="108" xfId="38" applyNumberFormat="1" applyFont="1" applyFill="1" applyBorder="1" applyAlignment="1" applyProtection="1">
      <alignment horizontal="center"/>
    </xf>
    <xf numFmtId="0" fontId="7" fillId="24" borderId="0" xfId="0" applyNumberFormat="1" applyFont="1" applyFill="1" applyBorder="1" applyAlignment="1" applyProtection="1">
      <alignment vertical="center" wrapText="1"/>
    </xf>
    <xf numFmtId="0" fontId="41" fillId="26" borderId="96" xfId="0" applyFont="1" applyFill="1" applyBorder="1" applyAlignment="1" applyProtection="1">
      <alignment horizontal="center"/>
    </xf>
    <xf numFmtId="0" fontId="41" fillId="26" borderId="97" xfId="0" applyFont="1" applyFill="1" applyBorder="1" applyAlignment="1" applyProtection="1">
      <alignment horizontal="center"/>
    </xf>
    <xf numFmtId="0" fontId="41" fillId="26" borderId="98" xfId="0" applyFont="1" applyFill="1" applyBorder="1" applyAlignment="1" applyProtection="1">
      <alignment horizontal="center"/>
    </xf>
    <xf numFmtId="0" fontId="9" fillId="25" borderId="83" xfId="0" applyNumberFormat="1" applyFont="1" applyFill="1" applyBorder="1" applyAlignment="1" applyProtection="1">
      <alignment horizontal="left" vertical="center" wrapText="1"/>
    </xf>
    <xf numFmtId="0" fontId="9" fillId="25" borderId="84" xfId="0" applyNumberFormat="1" applyFont="1" applyFill="1" applyBorder="1" applyAlignment="1" applyProtection="1">
      <alignment horizontal="left" vertical="center" wrapText="1"/>
    </xf>
    <xf numFmtId="0" fontId="9" fillId="25" borderId="83" xfId="0" applyFont="1" applyFill="1" applyBorder="1" applyAlignment="1" applyProtection="1">
      <alignment horizontal="left" vertical="center" wrapText="1"/>
    </xf>
    <xf numFmtId="0" fontId="9" fillId="25" borderId="84" xfId="0" applyFont="1" applyFill="1" applyBorder="1" applyAlignment="1" applyProtection="1">
      <alignment horizontal="left" vertical="center" wrapText="1"/>
    </xf>
    <xf numFmtId="0" fontId="9" fillId="0" borderId="126" xfId="0" applyFont="1" applyBorder="1" applyAlignment="1" applyProtection="1">
      <alignment horizontal="center"/>
    </xf>
    <xf numFmtId="0" fontId="9" fillId="0" borderId="127" xfId="0" applyFont="1" applyBorder="1" applyAlignment="1" applyProtection="1">
      <alignment horizontal="center"/>
    </xf>
    <xf numFmtId="0" fontId="9" fillId="0" borderId="128"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0" xfId="0" applyFont="1" applyFill="1" applyBorder="1" applyAlignment="1" applyProtection="1">
      <alignment vertical="center"/>
    </xf>
    <xf numFmtId="0" fontId="9" fillId="25" borderId="104" xfId="0" applyNumberFormat="1" applyFont="1" applyFill="1" applyBorder="1" applyAlignment="1" applyProtection="1">
      <alignment horizontal="left" vertical="center" wrapText="1"/>
    </xf>
    <xf numFmtId="0" fontId="9" fillId="25" borderId="55" xfId="0" applyNumberFormat="1" applyFont="1" applyFill="1" applyBorder="1" applyAlignment="1" applyProtection="1">
      <alignment horizontal="left" vertical="center" wrapText="1"/>
    </xf>
    <xf numFmtId="0" fontId="9" fillId="25" borderId="105" xfId="0" applyNumberFormat="1" applyFont="1" applyFill="1" applyBorder="1" applyAlignment="1" applyProtection="1">
      <alignment horizontal="left" vertical="center" wrapText="1"/>
    </xf>
    <xf numFmtId="0" fontId="9" fillId="25" borderId="59" xfId="0" applyNumberFormat="1" applyFont="1" applyFill="1" applyBorder="1" applyAlignment="1" applyProtection="1">
      <alignment horizontal="left" vertical="center" wrapText="1"/>
    </xf>
    <xf numFmtId="0" fontId="33" fillId="26" borderId="96" xfId="0" applyFont="1" applyFill="1" applyBorder="1" applyAlignment="1" applyProtection="1">
      <alignment horizontal="center" wrapText="1"/>
    </xf>
    <xf numFmtId="0" fontId="33" fillId="26" borderId="97" xfId="0" applyFont="1" applyFill="1" applyBorder="1" applyAlignment="1" applyProtection="1">
      <alignment horizontal="center" wrapText="1"/>
    </xf>
    <xf numFmtId="0" fontId="33" fillId="26" borderId="98"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7" fillId="26" borderId="97" xfId="0" applyFont="1" applyFill="1" applyBorder="1" applyAlignment="1" applyProtection="1">
      <alignment vertical="center"/>
    </xf>
    <xf numFmtId="0" fontId="7" fillId="26" borderId="121" xfId="0" applyFont="1" applyFill="1" applyBorder="1" applyAlignment="1" applyProtection="1">
      <alignment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200025</xdr:rowOff>
        </xdr:from>
        <xdr:to>
          <xdr:col>7</xdr:col>
          <xdr:colOff>9525</xdr:colOff>
          <xdr:row>4</xdr:row>
          <xdr:rowOff>104775</xdr:rowOff>
        </xdr:to>
        <xdr:sp macro="" textlink="">
          <xdr:nvSpPr>
            <xdr:cNvPr id="10276" name="Object 36" hidden="1">
              <a:extLst>
                <a:ext uri="{63B3BB69-23CF-44E3-9099-C40C66FF867C}">
                  <a14:compatExt spid="_x0000_s1027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showGridLines="0" topLeftCell="A16" zoomScaleNormal="100" zoomScaleSheetLayoutView="100" workbookViewId="0"/>
  </sheetViews>
  <sheetFormatPr defaultColWidth="9.140625" defaultRowHeight="10.5" x14ac:dyDescent="0.1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x14ac:dyDescent="0.15"/>
    <row r="2" spans="1:7" ht="16.5" customHeight="1" x14ac:dyDescent="0.25">
      <c r="A2" s="241" t="s">
        <v>73</v>
      </c>
      <c r="B2" s="241"/>
      <c r="C2" s="242"/>
    </row>
    <row r="3" spans="1:7" s="159" customFormat="1" ht="16.5" customHeight="1" x14ac:dyDescent="0.15">
      <c r="A3" s="246" t="s">
        <v>25</v>
      </c>
      <c r="B3" s="247"/>
      <c r="C3" s="203" t="s">
        <v>108</v>
      </c>
    </row>
    <row r="4" spans="1:7" s="159" customFormat="1" ht="16.5" customHeight="1" x14ac:dyDescent="0.15">
      <c r="A4" s="246" t="s">
        <v>22</v>
      </c>
      <c r="B4" s="247"/>
      <c r="C4" s="189" t="s">
        <v>117</v>
      </c>
    </row>
    <row r="5" spans="1:7" s="159" customFormat="1" ht="16.5" customHeight="1" x14ac:dyDescent="0.15">
      <c r="A5" s="246" t="s">
        <v>26</v>
      </c>
      <c r="B5" s="247"/>
      <c r="C5" s="46">
        <v>41366</v>
      </c>
    </row>
    <row r="6" spans="1:7" s="159" customFormat="1" ht="16.5" customHeight="1" x14ac:dyDescent="0.15">
      <c r="A6" s="246" t="s">
        <v>27</v>
      </c>
      <c r="B6" s="247"/>
      <c r="C6" s="189" t="s">
        <v>109</v>
      </c>
      <c r="E6" s="223" t="s">
        <v>80</v>
      </c>
      <c r="F6" s="223"/>
      <c r="G6" s="223"/>
    </row>
    <row r="7" spans="1:7" s="159" customFormat="1" ht="16.5" customHeight="1" x14ac:dyDescent="0.15">
      <c r="A7" s="246" t="s">
        <v>23</v>
      </c>
      <c r="B7" s="247"/>
      <c r="C7" s="189" t="s">
        <v>110</v>
      </c>
      <c r="E7" s="223"/>
      <c r="F7" s="223"/>
      <c r="G7" s="223"/>
    </row>
    <row r="8" spans="1:7" s="160" customFormat="1" ht="16.5" customHeight="1" x14ac:dyDescent="0.15">
      <c r="A8" s="248" t="s">
        <v>24</v>
      </c>
      <c r="B8" s="249"/>
      <c r="C8" s="200" t="s">
        <v>111</v>
      </c>
      <c r="E8" s="223"/>
      <c r="F8" s="223"/>
      <c r="G8" s="223"/>
    </row>
    <row r="9" spans="1:7" ht="15.75" customHeight="1" x14ac:dyDescent="0.25">
      <c r="A9" s="250" t="s">
        <v>74</v>
      </c>
      <c r="B9" s="251"/>
      <c r="C9" s="252"/>
    </row>
    <row r="10" spans="1:7" ht="26.25" customHeight="1" x14ac:dyDescent="0.2">
      <c r="A10" s="224" t="s">
        <v>104</v>
      </c>
      <c r="B10" s="225"/>
      <c r="C10" s="226"/>
    </row>
    <row r="11" spans="1:7" ht="16.5" customHeight="1" x14ac:dyDescent="0.2">
      <c r="A11" s="199">
        <v>1</v>
      </c>
      <c r="B11" s="229" t="s">
        <v>68</v>
      </c>
      <c r="C11" s="229"/>
      <c r="D11" s="198"/>
      <c r="E11" s="198"/>
    </row>
    <row r="12" spans="1:7" ht="16.5" customHeight="1" x14ac:dyDescent="0.2">
      <c r="A12" s="197">
        <v>2</v>
      </c>
      <c r="B12" s="229" t="s">
        <v>31</v>
      </c>
      <c r="C12" s="229"/>
      <c r="D12" s="198"/>
      <c r="E12" s="198"/>
    </row>
    <row r="13" spans="1:7" ht="16.5" customHeight="1" x14ac:dyDescent="0.2">
      <c r="A13" s="197">
        <v>3</v>
      </c>
      <c r="B13" s="229" t="s">
        <v>32</v>
      </c>
      <c r="C13" s="229"/>
      <c r="D13" s="198"/>
      <c r="E13" s="198"/>
    </row>
    <row r="14" spans="1:7" ht="16.5" customHeight="1" x14ac:dyDescent="0.2">
      <c r="A14" s="197">
        <v>4</v>
      </c>
      <c r="B14" s="229" t="s">
        <v>66</v>
      </c>
      <c r="C14" s="229"/>
      <c r="D14" s="198"/>
      <c r="E14" s="198"/>
    </row>
    <row r="15" spans="1:7" ht="16.5" customHeight="1" x14ac:dyDescent="0.2">
      <c r="A15" s="197">
        <v>6</v>
      </c>
      <c r="B15" s="229" t="s">
        <v>67</v>
      </c>
      <c r="C15" s="229"/>
      <c r="D15" s="198"/>
      <c r="E15" s="198"/>
    </row>
    <row r="16" spans="1:7" ht="18" customHeight="1" x14ac:dyDescent="0.2">
      <c r="A16" s="197">
        <v>7</v>
      </c>
      <c r="B16" s="229" t="s">
        <v>33</v>
      </c>
      <c r="C16" s="229"/>
      <c r="D16" s="198"/>
      <c r="E16" s="198"/>
    </row>
    <row r="17" spans="1:3" ht="15.75" customHeight="1" x14ac:dyDescent="0.25">
      <c r="A17" s="243" t="s">
        <v>46</v>
      </c>
      <c r="B17" s="244"/>
      <c r="C17" s="245"/>
    </row>
    <row r="18" spans="1:3" ht="14.25" customHeight="1" x14ac:dyDescent="0.2">
      <c r="A18" s="194">
        <v>3</v>
      </c>
      <c r="B18" s="227" t="s">
        <v>84</v>
      </c>
      <c r="C18" s="228"/>
    </row>
    <row r="19" spans="1:3" ht="14.25" customHeight="1" x14ac:dyDescent="0.25">
      <c r="A19" s="254" t="s">
        <v>20</v>
      </c>
      <c r="B19" s="255"/>
      <c r="C19" s="256"/>
    </row>
    <row r="20" spans="1:3" ht="12.75" x14ac:dyDescent="0.2">
      <c r="A20" s="193">
        <v>1</v>
      </c>
      <c r="B20" s="253" t="s">
        <v>34</v>
      </c>
      <c r="C20" s="253"/>
    </row>
    <row r="21" spans="1:3" ht="93" customHeight="1" x14ac:dyDescent="0.2">
      <c r="A21" s="194">
        <v>2</v>
      </c>
      <c r="B21" s="231" t="s">
        <v>47</v>
      </c>
      <c r="C21" s="231"/>
    </row>
    <row r="22" spans="1:3" ht="12.75" x14ac:dyDescent="0.2">
      <c r="A22" s="194">
        <v>3</v>
      </c>
      <c r="B22" s="231" t="s">
        <v>101</v>
      </c>
      <c r="C22" s="231"/>
    </row>
    <row r="23" spans="1:3" ht="12.75" x14ac:dyDescent="0.2">
      <c r="A23" s="194">
        <v>4</v>
      </c>
      <c r="B23" s="231" t="s">
        <v>102</v>
      </c>
      <c r="C23" s="231"/>
    </row>
    <row r="24" spans="1:3" ht="15.75" customHeight="1" x14ac:dyDescent="0.25">
      <c r="A24" s="235" t="s">
        <v>45</v>
      </c>
      <c r="B24" s="235"/>
      <c r="C24" s="235"/>
    </row>
    <row r="25" spans="1:3" ht="12.75" customHeight="1" x14ac:dyDescent="0.2">
      <c r="A25" s="193">
        <v>1</v>
      </c>
      <c r="B25" s="238" t="s">
        <v>35</v>
      </c>
      <c r="C25" s="238"/>
    </row>
    <row r="26" spans="1:3" ht="12.75" x14ac:dyDescent="0.2">
      <c r="A26" s="194">
        <v>2</v>
      </c>
      <c r="B26" s="239" t="s">
        <v>36</v>
      </c>
      <c r="C26" s="239"/>
    </row>
    <row r="27" spans="1:3" ht="12.75" customHeight="1" x14ac:dyDescent="0.2">
      <c r="A27" s="194">
        <v>3</v>
      </c>
      <c r="B27" s="231" t="s">
        <v>101</v>
      </c>
      <c r="C27" s="231"/>
    </row>
    <row r="28" spans="1:3" ht="13.5" customHeight="1" x14ac:dyDescent="0.15">
      <c r="A28" s="232" t="s">
        <v>50</v>
      </c>
      <c r="B28" s="233"/>
      <c r="C28" s="234"/>
    </row>
    <row r="29" spans="1:3" ht="12.75" x14ac:dyDescent="0.2">
      <c r="A29" s="193">
        <v>1</v>
      </c>
      <c r="B29" s="238" t="s">
        <v>35</v>
      </c>
      <c r="C29" s="238"/>
    </row>
    <row r="30" spans="1:3" ht="12.75" x14ac:dyDescent="0.2">
      <c r="A30" s="194">
        <v>2</v>
      </c>
      <c r="B30" s="239" t="s">
        <v>36</v>
      </c>
      <c r="C30" s="239"/>
    </row>
    <row r="31" spans="1:3" ht="12.75" customHeight="1" x14ac:dyDescent="0.2">
      <c r="A31" s="194">
        <v>3</v>
      </c>
      <c r="B31" s="231" t="s">
        <v>101</v>
      </c>
      <c r="C31" s="231"/>
    </row>
    <row r="32" spans="1:3" ht="13.5" customHeight="1" x14ac:dyDescent="0.15">
      <c r="A32" s="232" t="s">
        <v>54</v>
      </c>
      <c r="B32" s="233"/>
      <c r="C32" s="234"/>
    </row>
    <row r="33" spans="1:3" ht="64.5" customHeight="1" x14ac:dyDescent="0.2">
      <c r="A33" s="193">
        <v>1</v>
      </c>
      <c r="B33" s="236" t="s">
        <v>81</v>
      </c>
      <c r="C33" s="237"/>
    </row>
    <row r="34" spans="1:3" ht="117.75" customHeight="1" x14ac:dyDescent="0.2">
      <c r="A34" s="194">
        <v>2</v>
      </c>
      <c r="B34" s="236" t="s">
        <v>103</v>
      </c>
      <c r="C34" s="237"/>
    </row>
    <row r="35" spans="1:3" ht="54.75" customHeight="1" x14ac:dyDescent="0.2">
      <c r="A35" s="194">
        <v>3</v>
      </c>
      <c r="B35" s="236" t="s">
        <v>82</v>
      </c>
      <c r="C35" s="237"/>
    </row>
    <row r="36" spans="1:3" ht="32.25" customHeight="1" x14ac:dyDescent="0.2">
      <c r="A36" s="194">
        <v>4</v>
      </c>
      <c r="B36" s="236" t="s">
        <v>59</v>
      </c>
      <c r="C36" s="237"/>
    </row>
    <row r="37" spans="1:3" ht="15.75" customHeight="1" x14ac:dyDescent="0.2">
      <c r="A37" s="194">
        <v>5</v>
      </c>
      <c r="B37" s="231" t="s">
        <v>69</v>
      </c>
      <c r="C37" s="231"/>
    </row>
    <row r="38" spans="1:3" ht="107.25" customHeight="1" x14ac:dyDescent="0.2">
      <c r="A38" s="194">
        <v>6</v>
      </c>
      <c r="B38" s="240" t="s">
        <v>100</v>
      </c>
      <c r="C38" s="231"/>
    </row>
    <row r="39" spans="1:3" ht="13.5" customHeight="1" x14ac:dyDescent="0.15">
      <c r="A39" s="232" t="s">
        <v>21</v>
      </c>
      <c r="B39" s="233"/>
      <c r="C39" s="234"/>
    </row>
    <row r="40" spans="1:3" ht="12.75" customHeight="1" x14ac:dyDescent="0.2">
      <c r="A40" s="193">
        <v>1</v>
      </c>
      <c r="B40" s="253" t="s">
        <v>37</v>
      </c>
      <c r="C40" s="253"/>
    </row>
    <row r="41" spans="1:3" ht="27.75" customHeight="1" x14ac:dyDescent="0.2">
      <c r="A41" s="194">
        <v>2</v>
      </c>
      <c r="B41" s="231" t="s">
        <v>75</v>
      </c>
      <c r="C41" s="231"/>
    </row>
    <row r="42" spans="1:3" ht="15.75" customHeight="1" x14ac:dyDescent="0.2">
      <c r="A42" s="195">
        <v>3</v>
      </c>
      <c r="B42" s="231" t="s">
        <v>38</v>
      </c>
      <c r="C42" s="231"/>
    </row>
    <row r="43" spans="1:3" ht="43.5" customHeight="1" x14ac:dyDescent="0.2">
      <c r="A43" s="196">
        <v>4</v>
      </c>
      <c r="B43" s="230" t="s">
        <v>79</v>
      </c>
      <c r="C43" s="231"/>
    </row>
  </sheetData>
  <sheetProtection formatCells="0" formatColumns="0" formatRows="0" selectLockedCells="1"/>
  <mergeCells count="43">
    <mergeCell ref="B40:C40"/>
    <mergeCell ref="B41:C41"/>
    <mergeCell ref="A19:C19"/>
    <mergeCell ref="B26:C26"/>
    <mergeCell ref="B25:C25"/>
    <mergeCell ref="B22:C22"/>
    <mergeCell ref="B20:C20"/>
    <mergeCell ref="B23:C23"/>
    <mergeCell ref="B21:C21"/>
    <mergeCell ref="A2:C2"/>
    <mergeCell ref="A17:C17"/>
    <mergeCell ref="A3:B3"/>
    <mergeCell ref="A4:B4"/>
    <mergeCell ref="A5:B5"/>
    <mergeCell ref="A6:B6"/>
    <mergeCell ref="B12:C12"/>
    <mergeCell ref="B16:C16"/>
    <mergeCell ref="A7:B7"/>
    <mergeCell ref="A8:B8"/>
    <mergeCell ref="A9:C9"/>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E6:G8"/>
    <mergeCell ref="A10:C10"/>
    <mergeCell ref="B18:C18"/>
    <mergeCell ref="B11:C11"/>
    <mergeCell ref="B13:C13"/>
    <mergeCell ref="B14:C14"/>
    <mergeCell ref="B15:C15"/>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s>
  <printOptions horizontalCentered="1"/>
  <pageMargins left="0.75" right="0.75" top="1.2" bottom="1" header="0.5" footer="0.5"/>
  <pageSetup scale="99" fitToHeight="5" orientation="landscape" r:id="rId1"/>
  <headerFooter alignWithMargins="0">
    <oddHeader>&amp;L&amp;G&amp;C&amp;"Verdana,Bold"&amp;10State of Connecticut
IT Investment Brief
PROJECT IDENTIFICATION</oddHeader>
    <oddFooter>&amp;L&amp;A&amp;Cv2.0&amp;RPage &amp;P</oddFooter>
  </headerFooter>
  <rowBreaks count="2" manualBreakCount="2">
    <brk id="18" max="2" man="1"/>
    <brk id="33" max="2" man="1"/>
  </rowBreaks>
  <drawing r:id="rId2"/>
  <legacyDrawing r:id="rId3"/>
  <legacyDrawingHF r:id="rId4"/>
  <oleObjects>
    <mc:AlternateContent xmlns:mc="http://schemas.openxmlformats.org/markup-compatibility/2006">
      <mc:Choice Requires="x14">
        <oleObject progId="Visio.Drawing.11" shapeId="10276" r:id="rId5">
          <objectPr defaultSize="0" autoPict="0" r:id="rId6">
            <anchor moveWithCells="1">
              <from>
                <xdr:col>4</xdr:col>
                <xdr:colOff>0</xdr:colOff>
                <xdr:row>1</xdr:row>
                <xdr:rowOff>200025</xdr:rowOff>
              </from>
              <to>
                <xdr:col>7</xdr:col>
                <xdr:colOff>9525</xdr:colOff>
                <xdr:row>4</xdr:row>
                <xdr:rowOff>104775</xdr:rowOff>
              </to>
            </anchor>
          </objectPr>
        </oleObject>
      </mc:Choice>
      <mc:Fallback>
        <oleObject progId="Visio.Drawing.11" shapeId="10276" r:id="rId5"/>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2:F27"/>
  <sheetViews>
    <sheetView showGridLines="0" zoomScaleNormal="100" workbookViewId="0">
      <selection activeCell="D32" sqref="D32"/>
    </sheetView>
  </sheetViews>
  <sheetFormatPr defaultColWidth="9.140625" defaultRowHeight="12" x14ac:dyDescent="0.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x14ac:dyDescent="0.2">
      <c r="A2" s="262" t="s">
        <v>25</v>
      </c>
      <c r="B2" s="263"/>
      <c r="C2" s="268" t="str">
        <f>IF(ISBLANK('PROJECT ID|INSTRUCTIONS'!C3)," ",'PROJECT ID|INSTRUCTIONS'!C3)</f>
        <v>2013 BRSM1 81</v>
      </c>
      <c r="D2" s="269"/>
      <c r="E2" s="269"/>
      <c r="F2" s="270"/>
    </row>
    <row r="3" spans="1:6" s="19" customFormat="1" ht="30" customHeight="1" x14ac:dyDescent="0.2">
      <c r="A3" s="264" t="s">
        <v>22</v>
      </c>
      <c r="B3" s="265"/>
      <c r="C3" s="271" t="str">
        <f>IF(ISBLANK('PROJECT ID|INSTRUCTIONS'!C4)," ",'PROJECT ID|INSTRUCTIONS'!C4)</f>
        <v>Integrated Consumer Service and Reporting System</v>
      </c>
      <c r="D3" s="272"/>
      <c r="E3" s="272"/>
      <c r="F3" s="273"/>
    </row>
    <row r="4" spans="1:6" s="19" customFormat="1" ht="16.5" customHeight="1" x14ac:dyDescent="0.2">
      <c r="A4" s="266" t="s">
        <v>26</v>
      </c>
      <c r="B4" s="267"/>
      <c r="C4" s="274">
        <f>IF(ISBLANK('PROJECT ID|INSTRUCTIONS'!C5)," ",'PROJECT ID|INSTRUCTIONS'!C5)</f>
        <v>41366</v>
      </c>
      <c r="D4" s="275"/>
      <c r="E4" s="275"/>
      <c r="F4" s="276"/>
    </row>
    <row r="5" spans="1:6" s="20" customFormat="1" ht="12" customHeight="1" x14ac:dyDescent="0.2"/>
    <row r="6" spans="1:6" s="20" customFormat="1" ht="18.75" customHeight="1" x14ac:dyDescent="0.25">
      <c r="A6" s="259" t="s">
        <v>20</v>
      </c>
      <c r="B6" s="260"/>
      <c r="C6" s="260"/>
      <c r="D6" s="260"/>
      <c r="E6" s="260"/>
      <c r="F6" s="261"/>
    </row>
    <row r="7" spans="1:6" ht="14.25" customHeight="1" x14ac:dyDescent="0.2">
      <c r="A7" s="30"/>
      <c r="B7" s="21"/>
      <c r="C7" s="22" t="s">
        <v>3</v>
      </c>
      <c r="D7" s="22"/>
      <c r="E7" s="22" t="s">
        <v>4</v>
      </c>
      <c r="F7" s="31"/>
    </row>
    <row r="8" spans="1:6" ht="16.5" customHeight="1" thickBot="1" x14ac:dyDescent="0.25">
      <c r="A8" s="32"/>
      <c r="B8" s="23"/>
      <c r="C8" s="24" t="s">
        <v>6</v>
      </c>
      <c r="D8" s="24" t="s">
        <v>5</v>
      </c>
      <c r="E8" s="24" t="s">
        <v>1</v>
      </c>
      <c r="F8" s="33" t="s">
        <v>2</v>
      </c>
    </row>
    <row r="9" spans="1:6" ht="18" customHeight="1" thickTop="1" x14ac:dyDescent="0.2">
      <c r="A9" s="34" t="s">
        <v>10</v>
      </c>
      <c r="B9" s="35"/>
      <c r="C9" s="25"/>
      <c r="D9" s="26"/>
      <c r="E9" s="25"/>
      <c r="F9" s="26"/>
    </row>
    <row r="10" spans="1:6" s="27" customFormat="1" x14ac:dyDescent="0.2">
      <c r="A10" s="94"/>
      <c r="B10" s="124"/>
      <c r="C10" s="12"/>
      <c r="D10" s="15"/>
      <c r="E10" s="12"/>
      <c r="F10" s="15"/>
    </row>
    <row r="11" spans="1:6" s="27" customFormat="1" x14ac:dyDescent="0.2">
      <c r="A11" s="94"/>
      <c r="B11" s="124"/>
      <c r="C11" s="13"/>
      <c r="D11" s="14"/>
      <c r="E11" s="13"/>
      <c r="F11" s="14"/>
    </row>
    <row r="12" spans="1:6" s="27" customFormat="1" x14ac:dyDescent="0.2">
      <c r="A12" s="94"/>
      <c r="B12" s="124"/>
      <c r="C12" s="13"/>
      <c r="D12" s="14"/>
      <c r="E12" s="13"/>
      <c r="F12" s="14"/>
    </row>
    <row r="13" spans="1:6" s="27" customFormat="1" x14ac:dyDescent="0.2">
      <c r="A13" s="94"/>
      <c r="B13" s="124"/>
      <c r="C13" s="12"/>
      <c r="D13" s="15"/>
      <c r="E13" s="12"/>
      <c r="F13" s="15"/>
    </row>
    <row r="14" spans="1:6" s="27" customFormat="1" x14ac:dyDescent="0.2">
      <c r="A14" s="94"/>
      <c r="B14" s="124"/>
      <c r="C14" s="12"/>
      <c r="D14" s="15"/>
      <c r="E14" s="12"/>
      <c r="F14" s="15"/>
    </row>
    <row r="15" spans="1:6" ht="15" customHeight="1" x14ac:dyDescent="0.2">
      <c r="A15" s="34" t="s">
        <v>11</v>
      </c>
      <c r="B15" s="35"/>
      <c r="C15" s="97"/>
      <c r="D15" s="98"/>
      <c r="E15" s="97"/>
      <c r="F15" s="98"/>
    </row>
    <row r="16" spans="1:6" s="27" customFormat="1" x14ac:dyDescent="0.2">
      <c r="A16" s="94"/>
      <c r="B16" s="124" t="s">
        <v>112</v>
      </c>
      <c r="C16" s="13"/>
      <c r="D16" s="14"/>
      <c r="E16" s="13" t="s">
        <v>119</v>
      </c>
      <c r="F16" s="14">
        <v>329640</v>
      </c>
    </row>
    <row r="17" spans="1:6" s="27" customFormat="1" x14ac:dyDescent="0.2">
      <c r="A17" s="94"/>
      <c r="B17" s="124" t="s">
        <v>115</v>
      </c>
      <c r="C17" s="13"/>
      <c r="D17" s="15"/>
      <c r="E17" s="13" t="s">
        <v>119</v>
      </c>
      <c r="F17" s="15">
        <v>125000</v>
      </c>
    </row>
    <row r="18" spans="1:6" s="27" customFormat="1" x14ac:dyDescent="0.2">
      <c r="A18" s="94"/>
      <c r="B18" s="124" t="s">
        <v>113</v>
      </c>
      <c r="C18" s="13"/>
      <c r="D18" s="14"/>
      <c r="E18" s="13" t="s">
        <v>119</v>
      </c>
      <c r="F18" s="14">
        <v>237384</v>
      </c>
    </row>
    <row r="19" spans="1:6" s="27" customFormat="1" x14ac:dyDescent="0.2">
      <c r="A19" s="94"/>
      <c r="B19" s="124" t="s">
        <v>118</v>
      </c>
      <c r="C19" s="13"/>
      <c r="D19" s="15"/>
      <c r="E19" s="13" t="s">
        <v>119</v>
      </c>
      <c r="F19" s="15">
        <v>73549</v>
      </c>
    </row>
    <row r="20" spans="1:6" s="27" customFormat="1" x14ac:dyDescent="0.2">
      <c r="A20" s="94"/>
      <c r="B20" s="124"/>
      <c r="C20" s="13"/>
      <c r="D20" s="17"/>
      <c r="E20" s="16"/>
      <c r="F20" s="17"/>
    </row>
    <row r="21" spans="1:6" ht="15" customHeight="1" x14ac:dyDescent="0.2">
      <c r="A21" s="34" t="s">
        <v>12</v>
      </c>
      <c r="B21" s="35"/>
      <c r="C21" s="95"/>
      <c r="D21" s="96"/>
      <c r="E21" s="184"/>
      <c r="F21" s="96"/>
    </row>
    <row r="22" spans="1:6" s="27" customFormat="1" x14ac:dyDescent="0.2">
      <c r="A22" s="36"/>
      <c r="B22" s="126" t="s">
        <v>114</v>
      </c>
      <c r="C22" s="13"/>
      <c r="D22" s="14"/>
      <c r="E22" s="13" t="s">
        <v>119</v>
      </c>
      <c r="F22" s="14">
        <v>20149</v>
      </c>
    </row>
    <row r="23" spans="1:6" s="27" customFormat="1" x14ac:dyDescent="0.2">
      <c r="A23" s="36"/>
      <c r="B23" s="27" t="s">
        <v>116</v>
      </c>
      <c r="C23" s="13"/>
      <c r="D23" s="14"/>
      <c r="E23" s="13" t="s">
        <v>119</v>
      </c>
      <c r="F23" s="14">
        <v>67200</v>
      </c>
    </row>
    <row r="24" spans="1:6" s="27" customFormat="1" x14ac:dyDescent="0.2">
      <c r="A24" s="36"/>
      <c r="B24" s="125"/>
      <c r="C24" s="12"/>
      <c r="D24" s="15"/>
      <c r="E24" s="12"/>
      <c r="F24" s="15"/>
    </row>
    <row r="25" spans="1:6" s="27" customFormat="1" ht="12.75" thickBot="1" x14ac:dyDescent="0.25">
      <c r="A25" s="36"/>
      <c r="B25" s="127"/>
      <c r="C25" s="16"/>
      <c r="D25" s="17"/>
      <c r="E25" s="16"/>
      <c r="F25" s="17"/>
    </row>
    <row r="26" spans="1:6" ht="18" customHeight="1" thickTop="1" thickBot="1" x14ac:dyDescent="0.25">
      <c r="A26" s="257" t="s">
        <v>0</v>
      </c>
      <c r="B26" s="258"/>
      <c r="C26" s="28"/>
      <c r="D26" s="29">
        <f>SUM(D9:D25)</f>
        <v>0</v>
      </c>
      <c r="E26" s="28"/>
      <c r="F26" s="29">
        <f>SUM(F9:F25)</f>
        <v>852922</v>
      </c>
    </row>
    <row r="27" spans="1:6" ht="12.75" thickTop="1" x14ac:dyDescent="0.2"/>
  </sheetData>
  <sheetProtection formatCells="0" formatColumns="0" formatRows="0" selectLockedCells="1"/>
  <mergeCells count="8">
    <mergeCell ref="A26:B26"/>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&amp;L&amp;A&amp;Cv2.0&amp;RPage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26"/>
  <sheetViews>
    <sheetView showGridLines="0" topLeftCell="C1" zoomScaleNormal="100" workbookViewId="0">
      <pane ySplit="7" topLeftCell="A11" activePane="bottomLeft" state="frozen"/>
      <selection pane="bottomLeft" activeCell="G23" sqref="G23"/>
    </sheetView>
  </sheetViews>
  <sheetFormatPr defaultColWidth="9.140625" defaultRowHeight="12.75" x14ac:dyDescent="0.2"/>
  <cols>
    <col min="1" max="2" width="10.7109375" style="20" customWidth="1"/>
    <col min="3" max="3" width="31.7109375" style="20" customWidth="1"/>
    <col min="4" max="10" width="12.7109375" style="20" customWidth="1"/>
    <col min="11" max="11" width="14.140625" style="20" customWidth="1"/>
    <col min="12" max="16384" width="9.140625" style="20"/>
  </cols>
  <sheetData>
    <row r="1" spans="1:11" ht="12" customHeight="1" x14ac:dyDescent="0.2"/>
    <row r="2" spans="1:11" ht="16.5" customHeight="1" x14ac:dyDescent="0.2">
      <c r="A2" s="277" t="s">
        <v>25</v>
      </c>
      <c r="B2" s="278"/>
      <c r="C2" s="279"/>
      <c r="D2" s="268" t="str">
        <f>IF(ISBLANK('PROJECT ID|INSTRUCTIONS'!C3)," ",'PROJECT ID|INSTRUCTIONS'!C3)</f>
        <v>2013 BRSM1 81</v>
      </c>
      <c r="E2" s="269"/>
      <c r="F2" s="269"/>
      <c r="G2" s="269"/>
      <c r="H2" s="269"/>
      <c r="I2" s="270"/>
    </row>
    <row r="3" spans="1:11" ht="25.5" customHeight="1" x14ac:dyDescent="0.2">
      <c r="A3" s="280" t="s">
        <v>22</v>
      </c>
      <c r="B3" s="281"/>
      <c r="C3" s="265"/>
      <c r="D3" s="271" t="str">
        <f>IF(ISBLANK('PROJECT ID|INSTRUCTIONS'!C4)," ",'PROJECT ID|INSTRUCTIONS'!C4)</f>
        <v>Integrated Consumer Service and Reporting System</v>
      </c>
      <c r="E3" s="272"/>
      <c r="F3" s="272"/>
      <c r="G3" s="272"/>
      <c r="H3" s="272"/>
      <c r="I3" s="273"/>
    </row>
    <row r="4" spans="1:11" ht="16.5" customHeight="1" x14ac:dyDescent="0.2">
      <c r="A4" s="282" t="s">
        <v>26</v>
      </c>
      <c r="B4" s="283"/>
      <c r="C4" s="284"/>
      <c r="D4" s="274">
        <f>IF(ISBLANK('PROJECT ID|INSTRUCTIONS'!C5)," ",'PROJECT ID|INSTRUCTIONS'!C5)</f>
        <v>41366</v>
      </c>
      <c r="E4" s="275"/>
      <c r="F4" s="275"/>
      <c r="G4" s="275"/>
      <c r="H4" s="275"/>
      <c r="I4" s="276"/>
    </row>
    <row r="5" spans="1:11" s="48" customFormat="1" ht="12" customHeight="1" x14ac:dyDescent="0.15">
      <c r="A5" s="47" t="s">
        <v>48</v>
      </c>
      <c r="B5" s="47"/>
      <c r="C5" s="47"/>
      <c r="D5" s="47"/>
      <c r="E5" s="47"/>
      <c r="F5" s="47"/>
      <c r="G5" s="47"/>
    </row>
    <row r="6" spans="1:11" s="49" customFormat="1" ht="18" customHeight="1" x14ac:dyDescent="0.25">
      <c r="A6" s="288" t="s">
        <v>55</v>
      </c>
      <c r="B6" s="289"/>
      <c r="C6" s="289"/>
      <c r="D6" s="289"/>
      <c r="E6" s="289"/>
      <c r="F6" s="289"/>
      <c r="G6" s="289"/>
      <c r="H6" s="289"/>
      <c r="I6" s="289"/>
      <c r="J6" s="289"/>
      <c r="K6" s="290"/>
    </row>
    <row r="7" spans="1:11" s="49" customFormat="1" ht="25.5" x14ac:dyDescent="0.2">
      <c r="A7" s="50"/>
      <c r="B7" s="51" t="s">
        <v>14</v>
      </c>
      <c r="C7" s="52" t="s">
        <v>15</v>
      </c>
      <c r="D7" s="53" t="s">
        <v>13</v>
      </c>
      <c r="E7" s="53" t="str">
        <f>CONCATENATE("FY ",Settings!$C$1)</f>
        <v>FY 2013</v>
      </c>
      <c r="F7" s="53" t="str">
        <f>CONCATENATE("FY ",Settings!$C$1+1)</f>
        <v>FY 2014</v>
      </c>
      <c r="G7" s="53" t="str">
        <f>CONCATENATE("FY ",Settings!$C$1+2)</f>
        <v>FY 2015</v>
      </c>
      <c r="H7" s="53" t="str">
        <f>CONCATENATE("FY ",Settings!$C$1+3)</f>
        <v>FY 2016</v>
      </c>
      <c r="I7" s="53" t="str">
        <f>CONCATENATE("FY ",Settings!$C$1+4)</f>
        <v>FY 2017</v>
      </c>
      <c r="J7" s="53" t="str">
        <f>CONCATENATE("Out Years after FY",Settings!$C$1+4)</f>
        <v>Out Years after FY2017</v>
      </c>
      <c r="K7" s="54" t="s">
        <v>0</v>
      </c>
    </row>
    <row r="8" spans="1:11" ht="16.5" customHeight="1" x14ac:dyDescent="0.2">
      <c r="A8" s="291" t="s">
        <v>86</v>
      </c>
      <c r="B8" s="55">
        <v>50110</v>
      </c>
      <c r="C8" s="55" t="s">
        <v>87</v>
      </c>
      <c r="D8" s="3"/>
      <c r="E8" s="3">
        <v>11492</v>
      </c>
      <c r="F8" s="3">
        <v>567361</v>
      </c>
      <c r="G8" s="3">
        <v>567361</v>
      </c>
      <c r="H8" s="3"/>
      <c r="I8" s="3"/>
      <c r="J8" s="3"/>
      <c r="K8" s="176">
        <f>SUM(D8:J8)</f>
        <v>1146214</v>
      </c>
    </row>
    <row r="9" spans="1:11" ht="16.5" customHeight="1" x14ac:dyDescent="0.2">
      <c r="A9" s="292"/>
      <c r="B9" s="55">
        <v>50130</v>
      </c>
      <c r="C9" s="55" t="s">
        <v>88</v>
      </c>
      <c r="D9" s="1"/>
      <c r="E9" s="1"/>
      <c r="F9" s="1"/>
      <c r="G9" s="1"/>
      <c r="H9" s="1"/>
      <c r="I9" s="1"/>
      <c r="J9" s="1"/>
      <c r="K9" s="176">
        <f t="shared" ref="K9:K10" si="0">SUM(D9:J9)</f>
        <v>0</v>
      </c>
    </row>
    <row r="10" spans="1:11" ht="16.5" customHeight="1" x14ac:dyDescent="0.2">
      <c r="A10" s="292"/>
      <c r="B10" s="55">
        <v>50170</v>
      </c>
      <c r="C10" s="55" t="s">
        <v>89</v>
      </c>
      <c r="D10" s="2"/>
      <c r="E10" s="2"/>
      <c r="F10" s="2"/>
      <c r="G10" s="2"/>
      <c r="H10" s="2"/>
      <c r="I10" s="2"/>
      <c r="J10" s="2"/>
      <c r="K10" s="176">
        <f t="shared" si="0"/>
        <v>0</v>
      </c>
    </row>
    <row r="11" spans="1:11" ht="16.5" customHeight="1" thickBot="1" x14ac:dyDescent="0.25">
      <c r="A11" s="293"/>
      <c r="B11" s="56" t="s">
        <v>16</v>
      </c>
      <c r="C11" s="56"/>
      <c r="D11" s="57">
        <f>SUM(D8:D10)</f>
        <v>0</v>
      </c>
      <c r="E11" s="57">
        <f t="shared" ref="E11:J11" si="1">SUM(E8:E10)</f>
        <v>11492</v>
      </c>
      <c r="F11" s="57">
        <f t="shared" si="1"/>
        <v>567361</v>
      </c>
      <c r="G11" s="57">
        <f t="shared" si="1"/>
        <v>567361</v>
      </c>
      <c r="H11" s="57">
        <f t="shared" si="1"/>
        <v>0</v>
      </c>
      <c r="I11" s="57">
        <f t="shared" si="1"/>
        <v>0</v>
      </c>
      <c r="J11" s="57">
        <f t="shared" si="1"/>
        <v>0</v>
      </c>
      <c r="K11" s="58">
        <f t="shared" ref="K11" si="2">SUM(D11:J11)</f>
        <v>1146214</v>
      </c>
    </row>
    <row r="12" spans="1:11" ht="16.5" customHeight="1" thickTop="1" x14ac:dyDescent="0.2">
      <c r="A12" s="294" t="s">
        <v>85</v>
      </c>
      <c r="B12" s="55">
        <v>53715</v>
      </c>
      <c r="C12" s="55" t="s">
        <v>90</v>
      </c>
      <c r="D12" s="3"/>
      <c r="E12" s="3">
        <v>28600</v>
      </c>
      <c r="F12" s="3">
        <f>4*130000</f>
        <v>520000</v>
      </c>
      <c r="G12" s="3">
        <f>4*130000</f>
        <v>520000</v>
      </c>
      <c r="H12" s="3"/>
      <c r="I12" s="3"/>
      <c r="J12" s="3"/>
      <c r="K12" s="183">
        <f>SUM(D12:J12)</f>
        <v>1068600</v>
      </c>
    </row>
    <row r="13" spans="1:11" ht="16.5" customHeight="1" x14ac:dyDescent="0.2">
      <c r="A13" s="292"/>
      <c r="B13" s="55">
        <v>53720</v>
      </c>
      <c r="C13" s="55" t="s">
        <v>91</v>
      </c>
      <c r="D13" s="1"/>
      <c r="E13" s="1"/>
      <c r="F13" s="1"/>
      <c r="G13" s="1"/>
      <c r="H13" s="1"/>
      <c r="I13" s="1"/>
      <c r="J13" s="1"/>
      <c r="K13" s="176">
        <f t="shared" ref="K13:K17" si="3">SUM(D13:J13)</f>
        <v>0</v>
      </c>
    </row>
    <row r="14" spans="1:11" ht="16.5" customHeight="1" x14ac:dyDescent="0.2">
      <c r="A14" s="292"/>
      <c r="B14" s="55">
        <v>53735</v>
      </c>
      <c r="C14" s="55" t="s">
        <v>92</v>
      </c>
      <c r="D14" s="1"/>
      <c r="E14" s="1"/>
      <c r="F14" s="1"/>
      <c r="G14" s="1"/>
      <c r="H14" s="1"/>
      <c r="I14" s="1"/>
      <c r="J14" s="1"/>
      <c r="K14" s="176">
        <f t="shared" si="3"/>
        <v>0</v>
      </c>
    </row>
    <row r="15" spans="1:11" ht="16.5" customHeight="1" x14ac:dyDescent="0.2">
      <c r="A15" s="292"/>
      <c r="B15" s="55">
        <v>53740</v>
      </c>
      <c r="C15" s="55" t="s">
        <v>93</v>
      </c>
      <c r="D15" s="1"/>
      <c r="E15" s="1"/>
      <c r="F15" s="1"/>
      <c r="G15" s="1"/>
      <c r="H15" s="1"/>
      <c r="I15" s="1"/>
      <c r="J15" s="1"/>
      <c r="K15" s="176">
        <f t="shared" si="3"/>
        <v>0</v>
      </c>
    </row>
    <row r="16" spans="1:11" ht="16.5" customHeight="1" x14ac:dyDescent="0.2">
      <c r="A16" s="292"/>
      <c r="B16" s="55">
        <v>53755</v>
      </c>
      <c r="C16" s="55" t="s">
        <v>94</v>
      </c>
      <c r="D16" s="1"/>
      <c r="E16" s="1"/>
      <c r="F16" s="1">
        <v>1237899</v>
      </c>
      <c r="G16" s="1">
        <v>1237899</v>
      </c>
      <c r="H16" s="1"/>
      <c r="I16" s="1"/>
      <c r="J16" s="1"/>
      <c r="K16" s="176">
        <f t="shared" si="3"/>
        <v>2475798</v>
      </c>
    </row>
    <row r="17" spans="1:11" ht="16.5" customHeight="1" x14ac:dyDescent="0.2">
      <c r="A17" s="292"/>
      <c r="B17" s="55">
        <v>53760</v>
      </c>
      <c r="C17" s="55" t="s">
        <v>95</v>
      </c>
      <c r="D17" s="1"/>
      <c r="E17" s="1"/>
      <c r="F17" s="1"/>
      <c r="G17" s="1"/>
      <c r="H17" s="1">
        <v>192160</v>
      </c>
      <c r="I17" s="1">
        <v>192160</v>
      </c>
      <c r="J17" s="1">
        <v>197925</v>
      </c>
      <c r="K17" s="176">
        <f t="shared" si="3"/>
        <v>582245</v>
      </c>
    </row>
    <row r="18" spans="1:11" ht="16.5" customHeight="1" thickBot="1" x14ac:dyDescent="0.25">
      <c r="A18" s="293"/>
      <c r="B18" s="56" t="s">
        <v>16</v>
      </c>
      <c r="C18" s="56"/>
      <c r="D18" s="57">
        <f>SUM(D12:D17)</f>
        <v>0</v>
      </c>
      <c r="E18" s="57">
        <f t="shared" ref="E18:J18" si="4">SUM(E12:E17)</f>
        <v>28600</v>
      </c>
      <c r="F18" s="57">
        <f t="shared" si="4"/>
        <v>1757899</v>
      </c>
      <c r="G18" s="57">
        <f t="shared" si="4"/>
        <v>1757899</v>
      </c>
      <c r="H18" s="57">
        <f t="shared" si="4"/>
        <v>192160</v>
      </c>
      <c r="I18" s="57">
        <f t="shared" si="4"/>
        <v>192160</v>
      </c>
      <c r="J18" s="57">
        <f t="shared" si="4"/>
        <v>197925</v>
      </c>
      <c r="K18" s="58">
        <f t="shared" ref="K18:K23" si="5">SUM(D18:J18)</f>
        <v>4126643</v>
      </c>
    </row>
    <row r="19" spans="1:11" ht="16.5" customHeight="1" thickTop="1" x14ac:dyDescent="0.2">
      <c r="A19" s="294" t="s">
        <v>96</v>
      </c>
      <c r="B19" s="55">
        <v>55700</v>
      </c>
      <c r="C19" s="55" t="s">
        <v>97</v>
      </c>
      <c r="D19" s="1"/>
      <c r="F19" s="1"/>
      <c r="G19" s="1"/>
      <c r="H19" s="1"/>
      <c r="I19" s="1"/>
      <c r="J19" s="1"/>
      <c r="K19" s="183">
        <f t="shared" si="5"/>
        <v>0</v>
      </c>
    </row>
    <row r="20" spans="1:11" ht="16.5" customHeight="1" x14ac:dyDescent="0.2">
      <c r="A20" s="291"/>
      <c r="B20" s="55">
        <v>55710</v>
      </c>
      <c r="C20" s="55" t="s">
        <v>98</v>
      </c>
      <c r="D20" s="1"/>
      <c r="E20" s="1"/>
      <c r="F20" s="1"/>
      <c r="G20" s="1"/>
      <c r="H20" s="1"/>
      <c r="I20" s="1"/>
      <c r="J20" s="1"/>
      <c r="K20" s="176">
        <f t="shared" si="5"/>
        <v>0</v>
      </c>
    </row>
    <row r="21" spans="1:11" ht="48" customHeight="1" x14ac:dyDescent="0.2">
      <c r="A21" s="291"/>
      <c r="B21" s="55">
        <v>55730</v>
      </c>
      <c r="C21" s="55" t="s">
        <v>99</v>
      </c>
      <c r="D21" s="1">
        <v>42738</v>
      </c>
      <c r="F21" s="1"/>
      <c r="G21" s="1"/>
      <c r="H21" s="1"/>
      <c r="I21" s="1"/>
      <c r="J21" s="1"/>
      <c r="K21" s="176">
        <f t="shared" si="5"/>
        <v>42738</v>
      </c>
    </row>
    <row r="22" spans="1:11" ht="16.5" customHeight="1" thickBot="1" x14ac:dyDescent="0.25">
      <c r="A22" s="293"/>
      <c r="B22" s="56" t="s">
        <v>16</v>
      </c>
      <c r="C22" s="56"/>
      <c r="D22" s="57">
        <f>SUM(D19:D21)</f>
        <v>42738</v>
      </c>
      <c r="E22" s="57">
        <f>SUM(E19:E21)</f>
        <v>0</v>
      </c>
      <c r="F22" s="57">
        <f t="shared" ref="F22:J22" si="6">SUM(F19:F21)</f>
        <v>0</v>
      </c>
      <c r="G22" s="57">
        <f t="shared" si="6"/>
        <v>0</v>
      </c>
      <c r="H22" s="57">
        <f t="shared" si="6"/>
        <v>0</v>
      </c>
      <c r="I22" s="57">
        <f t="shared" si="6"/>
        <v>0</v>
      </c>
      <c r="J22" s="57">
        <f t="shared" si="6"/>
        <v>0</v>
      </c>
      <c r="K22" s="58">
        <f t="shared" si="5"/>
        <v>42738</v>
      </c>
    </row>
    <row r="23" spans="1:11" ht="16.5" customHeight="1" thickTop="1" thickBot="1" x14ac:dyDescent="0.25">
      <c r="A23" s="285" t="s">
        <v>17</v>
      </c>
      <c r="B23" s="286"/>
      <c r="C23" s="287"/>
      <c r="D23" s="29">
        <f t="shared" ref="D23:J23" si="7">D11+D18+D22</f>
        <v>42738</v>
      </c>
      <c r="E23" s="29">
        <f t="shared" si="7"/>
        <v>40092</v>
      </c>
      <c r="F23" s="29">
        <f t="shared" si="7"/>
        <v>2325260</v>
      </c>
      <c r="G23" s="29">
        <f t="shared" si="7"/>
        <v>2325260</v>
      </c>
      <c r="H23" s="29">
        <f t="shared" si="7"/>
        <v>192160</v>
      </c>
      <c r="I23" s="29">
        <f t="shared" si="7"/>
        <v>192160</v>
      </c>
      <c r="J23" s="29">
        <f t="shared" si="7"/>
        <v>197925</v>
      </c>
      <c r="K23" s="29">
        <f t="shared" si="5"/>
        <v>5315595</v>
      </c>
    </row>
    <row r="24" spans="1:11" ht="13.5" thickTop="1" x14ac:dyDescent="0.2"/>
    <row r="25" spans="1:11" x14ac:dyDescent="0.2">
      <c r="K25" s="19"/>
    </row>
    <row r="26" spans="1:11" x14ac:dyDescent="0.2">
      <c r="K26" s="208"/>
    </row>
  </sheetData>
  <sheetProtection formatCells="0" formatColumns="0" formatRows="0" selectLockedCells="1"/>
  <mergeCells count="11">
    <mergeCell ref="A23:C23"/>
    <mergeCell ref="A6:K6"/>
    <mergeCell ref="A8:A11"/>
    <mergeCell ref="A12:A18"/>
    <mergeCell ref="A19:A22"/>
    <mergeCell ref="A2:C2"/>
    <mergeCell ref="A3:C3"/>
    <mergeCell ref="A4:C4"/>
    <mergeCell ref="D2:I2"/>
    <mergeCell ref="D3:I3"/>
    <mergeCell ref="D4:I4"/>
  </mergeCells>
  <phoneticPr fontId="0" type="noConversion"/>
  <printOptions horizontalCentered="1"/>
  <pageMargins left="0.75" right="0.75" top="1.27" bottom="0.64" header="0.5" footer="0.45"/>
  <pageSetup scale="84"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K24"/>
  <sheetViews>
    <sheetView showGridLines="0" zoomScaleNormal="100" workbookViewId="0">
      <pane ySplit="7" topLeftCell="A8" activePane="bottomLeft" state="frozen"/>
      <selection pane="bottomLeft" activeCell="K23" sqref="K23"/>
    </sheetView>
  </sheetViews>
  <sheetFormatPr defaultColWidth="9.140625" defaultRowHeight="10.5" x14ac:dyDescent="0.1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x14ac:dyDescent="0.15"/>
    <row r="2" spans="1:11" s="62" customFormat="1" ht="16.5" customHeight="1" x14ac:dyDescent="0.15">
      <c r="A2" s="277" t="s">
        <v>25</v>
      </c>
      <c r="B2" s="278"/>
      <c r="C2" s="278"/>
      <c r="D2" s="269" t="str">
        <f>IF(ISBLANK('PROJECT ID|INSTRUCTIONS'!C3)," ",'PROJECT ID|INSTRUCTIONS'!C3)</f>
        <v>2013 BRSM1 81</v>
      </c>
      <c r="E2" s="295"/>
      <c r="F2" s="295"/>
      <c r="G2" s="295"/>
      <c r="H2" s="295"/>
      <c r="I2" s="296"/>
    </row>
    <row r="3" spans="1:11" s="62" customFormat="1" ht="24.75" customHeight="1" x14ac:dyDescent="0.15">
      <c r="A3" s="280" t="s">
        <v>22</v>
      </c>
      <c r="B3" s="281"/>
      <c r="C3" s="281"/>
      <c r="D3" s="272" t="str">
        <f>IF(ISBLANK('PROJECT ID|INSTRUCTIONS'!C4)," ",'PROJECT ID|INSTRUCTIONS'!C4)</f>
        <v>Integrated Consumer Service and Reporting System</v>
      </c>
      <c r="E3" s="297"/>
      <c r="F3" s="297"/>
      <c r="G3" s="297"/>
      <c r="H3" s="297"/>
      <c r="I3" s="298"/>
    </row>
    <row r="4" spans="1:11" s="62" customFormat="1" ht="16.5" customHeight="1" x14ac:dyDescent="0.15">
      <c r="A4" s="282" t="s">
        <v>26</v>
      </c>
      <c r="B4" s="283"/>
      <c r="C4" s="283"/>
      <c r="D4" s="275">
        <f>IF(ISBLANK('PROJECT ID|INSTRUCTIONS'!C5)," ",'PROJECT ID|INSTRUCTIONS'!C5)</f>
        <v>41366</v>
      </c>
      <c r="E4" s="299"/>
      <c r="F4" s="299"/>
      <c r="G4" s="299"/>
      <c r="H4" s="299"/>
      <c r="I4" s="300"/>
    </row>
    <row r="5" spans="1:11" s="62" customFormat="1" ht="12" customHeight="1" x14ac:dyDescent="0.15">
      <c r="A5" s="63"/>
      <c r="B5" s="63"/>
      <c r="C5" s="63"/>
      <c r="D5" s="63"/>
      <c r="E5" s="64"/>
      <c r="F5" s="64"/>
      <c r="G5" s="64"/>
      <c r="H5" s="64"/>
      <c r="I5" s="64"/>
    </row>
    <row r="6" spans="1:11" ht="18" customHeight="1" x14ac:dyDescent="0.25">
      <c r="A6" s="301" t="s">
        <v>56</v>
      </c>
      <c r="B6" s="302"/>
      <c r="C6" s="302"/>
      <c r="D6" s="302"/>
      <c r="E6" s="302"/>
      <c r="F6" s="302"/>
      <c r="G6" s="302"/>
      <c r="H6" s="302"/>
      <c r="I6" s="302"/>
      <c r="J6" s="302"/>
      <c r="K6" s="303"/>
    </row>
    <row r="7" spans="1:11" ht="26.25" thickBot="1" x14ac:dyDescent="0.25">
      <c r="A7" s="65"/>
      <c r="B7" s="66" t="s">
        <v>14</v>
      </c>
      <c r="C7" s="66" t="s">
        <v>15</v>
      </c>
      <c r="D7" s="67" t="s">
        <v>13</v>
      </c>
      <c r="E7" s="67" t="str">
        <f>CONCATENATE("FY ",Settings!$C$1)</f>
        <v>FY 2013</v>
      </c>
      <c r="F7" s="67" t="str">
        <f>CONCATENATE("FY ",Settings!$C$1+1)</f>
        <v>FY 2014</v>
      </c>
      <c r="G7" s="67" t="str">
        <f>CONCATENATE("FY ",Settings!$C$1+2)</f>
        <v>FY 2015</v>
      </c>
      <c r="H7" s="67" t="str">
        <f>CONCATENATE("FY ",Settings!$C$1+3)</f>
        <v>FY 2016</v>
      </c>
      <c r="I7" s="67" t="str">
        <f>CONCATENATE("FY ",Settings!$C$1+4)</f>
        <v>FY 2017</v>
      </c>
      <c r="J7" s="67" t="str">
        <f>CONCATENATE("Out Years after FY",Settings!$C$1+4)</f>
        <v>Out Years after FY2017</v>
      </c>
      <c r="K7" s="68" t="s">
        <v>0</v>
      </c>
    </row>
    <row r="8" spans="1:11" ht="16.5" customHeight="1" x14ac:dyDescent="0.15">
      <c r="A8" s="291" t="s">
        <v>86</v>
      </c>
      <c r="B8" s="55">
        <v>50110</v>
      </c>
      <c r="C8" s="55" t="s">
        <v>87</v>
      </c>
      <c r="D8" s="3"/>
      <c r="E8" s="3">
        <v>0</v>
      </c>
      <c r="F8" s="3"/>
      <c r="G8" s="3"/>
      <c r="H8" s="3"/>
      <c r="I8" s="3"/>
      <c r="J8" s="3"/>
      <c r="K8" s="179">
        <f>SUM(D8:J8)</f>
        <v>0</v>
      </c>
    </row>
    <row r="9" spans="1:11" ht="16.5" customHeight="1" x14ac:dyDescent="0.15">
      <c r="A9" s="292"/>
      <c r="B9" s="55">
        <v>50130</v>
      </c>
      <c r="C9" s="55" t="s">
        <v>88</v>
      </c>
      <c r="D9" s="1"/>
      <c r="E9" s="1"/>
      <c r="F9" s="1"/>
      <c r="G9" s="1"/>
      <c r="H9" s="1"/>
      <c r="I9" s="1"/>
      <c r="J9" s="1"/>
      <c r="K9" s="180">
        <f t="shared" ref="K9:K23" si="0">SUM(D9:J9)</f>
        <v>0</v>
      </c>
    </row>
    <row r="10" spans="1:11" ht="16.5" customHeight="1" x14ac:dyDescent="0.15">
      <c r="A10" s="292"/>
      <c r="B10" s="55">
        <v>50170</v>
      </c>
      <c r="C10" s="55" t="s">
        <v>89</v>
      </c>
      <c r="D10" s="2"/>
      <c r="E10" s="2"/>
      <c r="F10" s="2"/>
      <c r="G10" s="2"/>
      <c r="H10" s="2"/>
      <c r="I10" s="2"/>
      <c r="J10" s="2"/>
      <c r="K10" s="181">
        <f t="shared" si="0"/>
        <v>0</v>
      </c>
    </row>
    <row r="11" spans="1:11" ht="16.5" customHeight="1" thickBot="1" x14ac:dyDescent="0.2">
      <c r="A11" s="293"/>
      <c r="B11" s="56" t="s">
        <v>16</v>
      </c>
      <c r="C11" s="56"/>
      <c r="D11" s="57">
        <f>SUM(D8:D10)</f>
        <v>0</v>
      </c>
      <c r="E11" s="57">
        <f t="shared" ref="E11:J11" si="1">SUM(E8:E10)</f>
        <v>0</v>
      </c>
      <c r="F11" s="57">
        <f t="shared" si="1"/>
        <v>0</v>
      </c>
      <c r="G11" s="57">
        <f t="shared" si="1"/>
        <v>0</v>
      </c>
      <c r="H11" s="57">
        <f t="shared" si="1"/>
        <v>0</v>
      </c>
      <c r="I11" s="57">
        <f t="shared" si="1"/>
        <v>0</v>
      </c>
      <c r="J11" s="69">
        <f t="shared" si="1"/>
        <v>0</v>
      </c>
      <c r="K11" s="59">
        <f t="shared" si="0"/>
        <v>0</v>
      </c>
    </row>
    <row r="12" spans="1:11" ht="16.5" customHeight="1" thickTop="1" x14ac:dyDescent="0.15">
      <c r="A12" s="294" t="s">
        <v>85</v>
      </c>
      <c r="B12" s="55">
        <v>53715</v>
      </c>
      <c r="C12" s="55" t="s">
        <v>90</v>
      </c>
      <c r="D12" s="3"/>
      <c r="E12" s="3">
        <v>0</v>
      </c>
      <c r="F12" s="3">
        <v>390000</v>
      </c>
      <c r="G12" s="3">
        <v>390000</v>
      </c>
      <c r="H12" s="3"/>
      <c r="I12" s="3"/>
      <c r="J12" s="3"/>
      <c r="K12" s="182">
        <f t="shared" si="0"/>
        <v>780000</v>
      </c>
    </row>
    <row r="13" spans="1:11" ht="16.5" customHeight="1" x14ac:dyDescent="0.15">
      <c r="A13" s="292"/>
      <c r="B13" s="55">
        <v>53720</v>
      </c>
      <c r="C13" s="55" t="s">
        <v>91</v>
      </c>
      <c r="D13" s="1"/>
      <c r="E13" s="1"/>
      <c r="F13" s="1"/>
      <c r="G13" s="1"/>
      <c r="H13" s="1"/>
      <c r="I13" s="1"/>
      <c r="J13" s="1"/>
      <c r="K13" s="180">
        <f t="shared" si="0"/>
        <v>0</v>
      </c>
    </row>
    <row r="14" spans="1:11" ht="16.5" customHeight="1" x14ac:dyDescent="0.15">
      <c r="A14" s="292"/>
      <c r="B14" s="55">
        <v>53735</v>
      </c>
      <c r="C14" s="55" t="s">
        <v>92</v>
      </c>
      <c r="D14" s="1"/>
      <c r="E14" s="1"/>
      <c r="F14" s="1"/>
      <c r="G14" s="1"/>
      <c r="H14" s="1"/>
      <c r="I14" s="1"/>
      <c r="J14" s="1"/>
      <c r="K14" s="180">
        <f t="shared" si="0"/>
        <v>0</v>
      </c>
    </row>
    <row r="15" spans="1:11" ht="16.5" customHeight="1" x14ac:dyDescent="0.15">
      <c r="A15" s="292"/>
      <c r="B15" s="55">
        <v>53740</v>
      </c>
      <c r="C15" s="55" t="s">
        <v>93</v>
      </c>
      <c r="D15" s="1"/>
      <c r="E15" s="1"/>
      <c r="F15" s="1"/>
      <c r="G15" s="1"/>
      <c r="H15" s="1"/>
      <c r="I15" s="1"/>
      <c r="J15" s="1"/>
      <c r="K15" s="180">
        <f t="shared" si="0"/>
        <v>0</v>
      </c>
    </row>
    <row r="16" spans="1:11" ht="16.5" customHeight="1" x14ac:dyDescent="0.15">
      <c r="A16" s="292"/>
      <c r="B16" s="55">
        <v>53755</v>
      </c>
      <c r="C16" s="55" t="s">
        <v>94</v>
      </c>
      <c r="D16" s="1"/>
      <c r="E16" s="1"/>
      <c r="F16" s="1">
        <v>1237899</v>
      </c>
      <c r="G16" s="1">
        <v>1237899</v>
      </c>
      <c r="H16" s="1"/>
      <c r="I16" s="1"/>
      <c r="J16" s="1"/>
      <c r="K16" s="180">
        <f t="shared" si="0"/>
        <v>2475798</v>
      </c>
    </row>
    <row r="17" spans="1:11" ht="16.5" customHeight="1" x14ac:dyDescent="0.15">
      <c r="A17" s="292"/>
      <c r="B17" s="55">
        <v>53760</v>
      </c>
      <c r="C17" s="55" t="s">
        <v>95</v>
      </c>
      <c r="D17" s="1"/>
      <c r="E17" s="1"/>
      <c r="F17" s="1"/>
      <c r="G17" s="1"/>
      <c r="H17" s="1"/>
      <c r="I17" s="1"/>
      <c r="J17" s="1"/>
      <c r="K17" s="181">
        <f t="shared" si="0"/>
        <v>0</v>
      </c>
    </row>
    <row r="18" spans="1:11" ht="16.5" customHeight="1" thickBot="1" x14ac:dyDescent="0.2">
      <c r="A18" s="293"/>
      <c r="B18" s="56" t="s">
        <v>16</v>
      </c>
      <c r="C18" s="56"/>
      <c r="D18" s="57">
        <f>SUM(D12:D17)</f>
        <v>0</v>
      </c>
      <c r="E18" s="57">
        <f t="shared" ref="E18:J18" si="2">SUM(E12:E17)</f>
        <v>0</v>
      </c>
      <c r="F18" s="57">
        <f t="shared" si="2"/>
        <v>1627899</v>
      </c>
      <c r="G18" s="57">
        <f t="shared" si="2"/>
        <v>1627899</v>
      </c>
      <c r="H18" s="57">
        <f t="shared" si="2"/>
        <v>0</v>
      </c>
      <c r="I18" s="57">
        <f t="shared" si="2"/>
        <v>0</v>
      </c>
      <c r="J18" s="69">
        <f t="shared" si="2"/>
        <v>0</v>
      </c>
      <c r="K18" s="59">
        <f t="shared" si="0"/>
        <v>3255798</v>
      </c>
    </row>
    <row r="19" spans="1:11" ht="16.5" customHeight="1" thickTop="1" x14ac:dyDescent="0.15">
      <c r="A19" s="294" t="s">
        <v>96</v>
      </c>
      <c r="B19" s="55">
        <v>55700</v>
      </c>
      <c r="C19" s="55" t="s">
        <v>97</v>
      </c>
      <c r="D19" s="1"/>
      <c r="F19" s="1"/>
      <c r="G19" s="1"/>
      <c r="H19" s="1"/>
      <c r="I19" s="1"/>
      <c r="J19" s="40"/>
      <c r="K19" s="182">
        <f>SUM(D19:J19)</f>
        <v>0</v>
      </c>
    </row>
    <row r="20" spans="1:11" ht="16.5" customHeight="1" x14ac:dyDescent="0.15">
      <c r="A20" s="291"/>
      <c r="B20" s="55">
        <v>55710</v>
      </c>
      <c r="C20" s="55" t="s">
        <v>98</v>
      </c>
      <c r="D20" s="1"/>
      <c r="E20" s="1"/>
      <c r="F20" s="1"/>
      <c r="G20" s="1"/>
      <c r="H20" s="1"/>
      <c r="I20" s="1"/>
      <c r="J20" s="40"/>
      <c r="K20" s="201"/>
    </row>
    <row r="21" spans="1:11" ht="15.75" customHeight="1" x14ac:dyDescent="0.15">
      <c r="A21" s="291"/>
      <c r="B21" s="55">
        <v>55730</v>
      </c>
      <c r="C21" s="55" t="s">
        <v>99</v>
      </c>
      <c r="D21" s="1">
        <v>0</v>
      </c>
      <c r="E21" s="1"/>
      <c r="F21" s="1"/>
      <c r="G21" s="1"/>
      <c r="H21" s="1"/>
      <c r="I21" s="1"/>
      <c r="J21" s="40"/>
      <c r="K21" s="181">
        <f t="shared" si="0"/>
        <v>0</v>
      </c>
    </row>
    <row r="22" spans="1:11" ht="16.5" customHeight="1" thickBot="1" x14ac:dyDescent="0.2">
      <c r="A22" s="293"/>
      <c r="B22" s="56" t="s">
        <v>16</v>
      </c>
      <c r="C22" s="56"/>
      <c r="D22" s="57">
        <f>SUM(D19:D21)</f>
        <v>0</v>
      </c>
      <c r="E22" s="57">
        <f t="shared" ref="E22:J22" si="3">SUM(E19:E21)</f>
        <v>0</v>
      </c>
      <c r="F22" s="57">
        <f t="shared" si="3"/>
        <v>0</v>
      </c>
      <c r="G22" s="57">
        <f t="shared" si="3"/>
        <v>0</v>
      </c>
      <c r="H22" s="57">
        <f t="shared" si="3"/>
        <v>0</v>
      </c>
      <c r="I22" s="57">
        <f t="shared" si="3"/>
        <v>0</v>
      </c>
      <c r="J22" s="69">
        <f t="shared" si="3"/>
        <v>0</v>
      </c>
      <c r="K22" s="59">
        <f t="shared" si="0"/>
        <v>0</v>
      </c>
    </row>
    <row r="23" spans="1:11" ht="16.5" customHeight="1" thickTop="1" thickBot="1" x14ac:dyDescent="0.2">
      <c r="A23" s="60" t="s">
        <v>17</v>
      </c>
      <c r="B23" s="61"/>
      <c r="C23" s="70"/>
      <c r="D23" s="29">
        <f t="shared" ref="D23:J23" si="4">D11+D18+D22</f>
        <v>0</v>
      </c>
      <c r="E23" s="29">
        <f t="shared" si="4"/>
        <v>0</v>
      </c>
      <c r="F23" s="29">
        <f t="shared" si="4"/>
        <v>1627899</v>
      </c>
      <c r="G23" s="29">
        <f t="shared" si="4"/>
        <v>1627899</v>
      </c>
      <c r="H23" s="29">
        <f t="shared" si="4"/>
        <v>0</v>
      </c>
      <c r="I23" s="29">
        <f t="shared" si="4"/>
        <v>0</v>
      </c>
      <c r="J23" s="29">
        <f t="shared" si="4"/>
        <v>0</v>
      </c>
      <c r="K23" s="29">
        <f t="shared" si="0"/>
        <v>3255798</v>
      </c>
    </row>
    <row r="24" spans="1:11" ht="3.95" customHeight="1" thickTop="1" x14ac:dyDescent="0.2">
      <c r="A24" s="20"/>
      <c r="B24" s="20"/>
      <c r="C24" s="20"/>
      <c r="D24" s="71"/>
      <c r="E24" s="71"/>
      <c r="F24" s="71"/>
      <c r="G24" s="71"/>
      <c r="H24" s="71"/>
      <c r="I24" s="71"/>
      <c r="J24" s="71"/>
      <c r="K24" s="71"/>
    </row>
  </sheetData>
  <sheetProtection formatCells="0" formatColumns="0" formatRows="0" selectLockedCell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ColWidth="9.140625" defaultRowHeight="12.75" x14ac:dyDescent="0.2"/>
  <cols>
    <col min="1" max="1" width="7.42578125" style="72" customWidth="1"/>
    <col min="2" max="2" width="9.28515625" style="72" customWidth="1"/>
    <col min="3" max="3" width="74.42578125" style="73" customWidth="1"/>
    <col min="4" max="4" width="17.5703125" style="73" customWidth="1"/>
    <col min="5" max="5" width="15.140625" style="73" customWidth="1"/>
    <col min="6" max="16384" width="9.140625" style="73"/>
  </cols>
  <sheetData>
    <row r="1" spans="1:5" ht="12" customHeight="1" x14ac:dyDescent="0.2"/>
    <row r="2" spans="1:5" ht="16.5" customHeight="1" x14ac:dyDescent="0.2">
      <c r="A2" s="311" t="s">
        <v>25</v>
      </c>
      <c r="B2" s="312"/>
      <c r="C2" s="304" t="str">
        <f>IF(ISBLANK('PROJECT ID|INSTRUCTIONS'!C3)," ",'PROJECT ID|INSTRUCTIONS'!C3)</f>
        <v>2013 BRSM1 81</v>
      </c>
      <c r="D2" s="304"/>
      <c r="E2" s="305"/>
    </row>
    <row r="3" spans="1:5" ht="16.5" customHeight="1" x14ac:dyDescent="0.2">
      <c r="A3" s="313" t="s">
        <v>22</v>
      </c>
      <c r="B3" s="314"/>
      <c r="C3" s="306" t="str">
        <f>IF(ISBLANK('PROJECT ID|INSTRUCTIONS'!C4)," ",'PROJECT ID|INSTRUCTIONS'!C4)</f>
        <v>Integrated Consumer Service and Reporting System</v>
      </c>
      <c r="D3" s="306"/>
      <c r="E3" s="307"/>
    </row>
    <row r="4" spans="1:5" ht="16.5" customHeight="1" x14ac:dyDescent="0.2">
      <c r="A4" s="315" t="s">
        <v>26</v>
      </c>
      <c r="B4" s="316"/>
      <c r="C4" s="308">
        <f>IF(ISBLANK('PROJECT ID|INSTRUCTIONS'!C5)," ",'PROJECT ID|INSTRUCTIONS'!C5)</f>
        <v>41366</v>
      </c>
      <c r="D4" s="308"/>
      <c r="E4" s="309"/>
    </row>
    <row r="5" spans="1:5" ht="12" customHeight="1" x14ac:dyDescent="0.2"/>
    <row r="6" spans="1:5" ht="15.75" x14ac:dyDescent="0.2">
      <c r="A6" s="318" t="s">
        <v>71</v>
      </c>
      <c r="B6" s="319"/>
      <c r="C6" s="319"/>
      <c r="D6" s="319"/>
      <c r="E6" s="320"/>
    </row>
    <row r="7" spans="1:5" ht="15.75" customHeight="1" x14ac:dyDescent="0.2">
      <c r="A7" s="192" t="s">
        <v>44</v>
      </c>
      <c r="B7" s="185" t="s">
        <v>49</v>
      </c>
      <c r="C7" s="186" t="s">
        <v>83</v>
      </c>
      <c r="D7" s="186" t="s">
        <v>51</v>
      </c>
      <c r="E7" s="187" t="s">
        <v>43</v>
      </c>
    </row>
    <row r="8" spans="1:5" ht="3.75" customHeight="1" x14ac:dyDescent="0.2">
      <c r="A8" s="190"/>
      <c r="B8" s="190"/>
      <c r="C8" s="191"/>
      <c r="D8" s="191"/>
      <c r="E8" s="191"/>
    </row>
    <row r="9" spans="1:5" ht="15" x14ac:dyDescent="0.2">
      <c r="A9" s="321" t="str">
        <f>CONCATENATE("FY ",Settings!$C$1-1)</f>
        <v>FY 2012</v>
      </c>
      <c r="B9" s="322"/>
      <c r="C9" s="322"/>
      <c r="D9" s="322"/>
      <c r="E9" s="323"/>
    </row>
    <row r="10" spans="1:5" x14ac:dyDescent="0.2">
      <c r="A10" s="128">
        <v>2011</v>
      </c>
      <c r="B10" s="129">
        <v>1</v>
      </c>
      <c r="C10" s="172"/>
      <c r="D10" s="130"/>
      <c r="E10" s="131" t="s">
        <v>57</v>
      </c>
    </row>
    <row r="11" spans="1:5" x14ac:dyDescent="0.2">
      <c r="A11" s="132">
        <v>2011</v>
      </c>
      <c r="B11" s="133">
        <v>2</v>
      </c>
      <c r="C11" s="173"/>
      <c r="D11" s="135"/>
      <c r="E11" s="136" t="s">
        <v>57</v>
      </c>
    </row>
    <row r="12" spans="1:5" x14ac:dyDescent="0.2">
      <c r="A12" s="132">
        <v>2011</v>
      </c>
      <c r="B12" s="133">
        <v>3</v>
      </c>
      <c r="C12" s="174"/>
      <c r="D12" s="135"/>
      <c r="E12" s="136" t="s">
        <v>57</v>
      </c>
    </row>
    <row r="13" spans="1:5" x14ac:dyDescent="0.2">
      <c r="A13" s="132">
        <v>2011</v>
      </c>
      <c r="B13" s="133">
        <v>4</v>
      </c>
      <c r="C13" s="174"/>
      <c r="D13" s="135"/>
      <c r="E13" s="136" t="s">
        <v>57</v>
      </c>
    </row>
    <row r="14" spans="1:5" x14ac:dyDescent="0.2">
      <c r="A14" s="132">
        <v>2011</v>
      </c>
      <c r="B14" s="133">
        <v>5</v>
      </c>
      <c r="C14" s="174"/>
      <c r="D14" s="135"/>
      <c r="E14" s="136" t="s">
        <v>57</v>
      </c>
    </row>
    <row r="15" spans="1:5" x14ac:dyDescent="0.2">
      <c r="A15" s="132">
        <v>2011</v>
      </c>
      <c r="B15" s="133">
        <v>6</v>
      </c>
      <c r="C15" s="174"/>
      <c r="D15" s="135"/>
      <c r="E15" s="136" t="s">
        <v>57</v>
      </c>
    </row>
    <row r="16" spans="1:5" x14ac:dyDescent="0.2">
      <c r="A16" s="132">
        <v>2011</v>
      </c>
      <c r="B16" s="133">
        <v>7</v>
      </c>
      <c r="C16" s="174"/>
      <c r="D16" s="135"/>
      <c r="E16" s="136" t="s">
        <v>57</v>
      </c>
    </row>
    <row r="17" spans="1:5" x14ac:dyDescent="0.2">
      <c r="A17" s="132">
        <v>2011</v>
      </c>
      <c r="B17" s="133">
        <v>8</v>
      </c>
      <c r="C17" s="174"/>
      <c r="D17" s="135"/>
      <c r="E17" s="136" t="s">
        <v>57</v>
      </c>
    </row>
    <row r="18" spans="1:5" x14ac:dyDescent="0.2">
      <c r="A18" s="132">
        <v>2011</v>
      </c>
      <c r="B18" s="133">
        <v>9</v>
      </c>
      <c r="C18" s="174"/>
      <c r="D18" s="135"/>
      <c r="E18" s="136" t="s">
        <v>57</v>
      </c>
    </row>
    <row r="19" spans="1:5" x14ac:dyDescent="0.2">
      <c r="A19" s="138">
        <v>2011</v>
      </c>
      <c r="B19" s="139">
        <v>10</v>
      </c>
      <c r="C19" s="175"/>
      <c r="D19" s="140"/>
      <c r="E19" s="141" t="s">
        <v>57</v>
      </c>
    </row>
    <row r="20" spans="1:5" ht="15" x14ac:dyDescent="0.2">
      <c r="A20" s="324" t="str">
        <f>CONCATENATE("FY ",Settings!$C$1)</f>
        <v>FY 2013</v>
      </c>
      <c r="B20" s="325"/>
      <c r="C20" s="325"/>
      <c r="D20" s="325"/>
      <c r="E20" s="326"/>
    </row>
    <row r="21" spans="1:5" x14ac:dyDescent="0.2">
      <c r="A21" s="128">
        <v>2012</v>
      </c>
      <c r="B21" s="129">
        <v>1</v>
      </c>
      <c r="C21" s="142"/>
      <c r="D21" s="166"/>
      <c r="E21" s="143" t="s">
        <v>76</v>
      </c>
    </row>
    <row r="22" spans="1:5" x14ac:dyDescent="0.2">
      <c r="A22" s="132">
        <v>2012</v>
      </c>
      <c r="B22" s="133">
        <v>2</v>
      </c>
      <c r="C22" s="134"/>
      <c r="D22" s="167"/>
      <c r="E22" s="144" t="s">
        <v>76</v>
      </c>
    </row>
    <row r="23" spans="1:5" x14ac:dyDescent="0.2">
      <c r="A23" s="132">
        <v>2012</v>
      </c>
      <c r="B23" s="133">
        <v>3</v>
      </c>
      <c r="C23" s="137"/>
      <c r="D23" s="167"/>
      <c r="E23" s="144" t="s">
        <v>76</v>
      </c>
    </row>
    <row r="24" spans="1:5" x14ac:dyDescent="0.2">
      <c r="A24" s="132">
        <v>2012</v>
      </c>
      <c r="B24" s="133">
        <v>4</v>
      </c>
      <c r="C24" s="145"/>
      <c r="D24" s="167"/>
      <c r="E24" s="144" t="s">
        <v>76</v>
      </c>
    </row>
    <row r="25" spans="1:5" x14ac:dyDescent="0.2">
      <c r="A25" s="132">
        <v>2012</v>
      </c>
      <c r="B25" s="133">
        <v>5</v>
      </c>
      <c r="C25" s="137"/>
      <c r="D25" s="167"/>
      <c r="E25" s="144" t="s">
        <v>76</v>
      </c>
    </row>
    <row r="26" spans="1:5" x14ac:dyDescent="0.2">
      <c r="A26" s="132">
        <v>2012</v>
      </c>
      <c r="B26" s="133">
        <v>6</v>
      </c>
      <c r="C26" s="137"/>
      <c r="D26" s="167"/>
      <c r="E26" s="144" t="s">
        <v>76</v>
      </c>
    </row>
    <row r="27" spans="1:5" x14ac:dyDescent="0.2">
      <c r="A27" s="132">
        <v>2012</v>
      </c>
      <c r="B27" s="133">
        <v>7</v>
      </c>
      <c r="C27" s="137"/>
      <c r="D27" s="167"/>
      <c r="E27" s="144" t="s">
        <v>76</v>
      </c>
    </row>
    <row r="28" spans="1:5" x14ac:dyDescent="0.2">
      <c r="A28" s="132">
        <v>2012</v>
      </c>
      <c r="B28" s="133">
        <v>8</v>
      </c>
      <c r="C28" s="137"/>
      <c r="D28" s="167"/>
      <c r="E28" s="144" t="s">
        <v>76</v>
      </c>
    </row>
    <row r="29" spans="1:5" x14ac:dyDescent="0.2">
      <c r="A29" s="132">
        <v>2012</v>
      </c>
      <c r="B29" s="133">
        <v>9</v>
      </c>
      <c r="C29" s="137"/>
      <c r="D29" s="167"/>
      <c r="E29" s="144" t="s">
        <v>76</v>
      </c>
    </row>
    <row r="30" spans="1:5" x14ac:dyDescent="0.2">
      <c r="A30" s="132">
        <v>2012</v>
      </c>
      <c r="B30" s="133">
        <v>10</v>
      </c>
      <c r="C30" s="137"/>
      <c r="D30" s="167"/>
      <c r="E30" s="144" t="s">
        <v>76</v>
      </c>
    </row>
    <row r="31" spans="1:5" x14ac:dyDescent="0.2">
      <c r="A31" s="132">
        <v>2012</v>
      </c>
      <c r="B31" s="133">
        <v>11</v>
      </c>
      <c r="C31" s="145"/>
      <c r="D31" s="167"/>
      <c r="E31" s="144" t="s">
        <v>76</v>
      </c>
    </row>
    <row r="32" spans="1:5" x14ac:dyDescent="0.2">
      <c r="A32" s="132">
        <v>2012</v>
      </c>
      <c r="B32" s="133">
        <v>12</v>
      </c>
      <c r="C32" s="145"/>
      <c r="D32" s="167"/>
      <c r="E32" s="144" t="s">
        <v>76</v>
      </c>
    </row>
    <row r="33" spans="1:5" x14ac:dyDescent="0.2">
      <c r="A33" s="132">
        <v>2012</v>
      </c>
      <c r="B33" s="133">
        <v>13</v>
      </c>
      <c r="C33" s="145"/>
      <c r="D33" s="167"/>
      <c r="E33" s="144" t="s">
        <v>76</v>
      </c>
    </row>
    <row r="34" spans="1:5" x14ac:dyDescent="0.2">
      <c r="A34" s="132">
        <v>2012</v>
      </c>
      <c r="B34" s="133">
        <v>14</v>
      </c>
      <c r="C34" s="145"/>
      <c r="D34" s="167"/>
      <c r="E34" s="144" t="s">
        <v>76</v>
      </c>
    </row>
    <row r="35" spans="1:5" ht="13.5" thickBot="1" x14ac:dyDescent="0.25">
      <c r="A35" s="146">
        <v>2012</v>
      </c>
      <c r="B35" s="147">
        <v>15</v>
      </c>
      <c r="C35" s="148"/>
      <c r="D35" s="168"/>
      <c r="E35" s="149" t="s">
        <v>76</v>
      </c>
    </row>
    <row r="36" spans="1:5" ht="14.25" thickTop="1" thickBot="1" x14ac:dyDescent="0.25">
      <c r="A36" s="310" t="s">
        <v>39</v>
      </c>
      <c r="B36" s="310"/>
      <c r="C36" s="310"/>
      <c r="D36" s="188">
        <f>SUM(D21:D35)</f>
        <v>0</v>
      </c>
      <c r="E36" s="74"/>
    </row>
    <row r="37" spans="1:5" ht="15.75" customHeight="1" thickTop="1" x14ac:dyDescent="0.2">
      <c r="A37" s="317" t="str">
        <f>CONCATENATE("FY ",Settings!$C$1+1, "+")</f>
        <v>FY 2014+</v>
      </c>
      <c r="B37" s="317"/>
      <c r="C37" s="317"/>
      <c r="D37" s="317"/>
      <c r="E37" s="317"/>
    </row>
    <row r="38" spans="1:5" x14ac:dyDescent="0.2">
      <c r="A38" s="150">
        <v>2013</v>
      </c>
      <c r="B38" s="151">
        <v>1</v>
      </c>
      <c r="C38" s="152"/>
      <c r="D38" s="169"/>
      <c r="E38" s="143" t="s">
        <v>76</v>
      </c>
    </row>
    <row r="39" spans="1:5" x14ac:dyDescent="0.2">
      <c r="A39" s="153">
        <v>2013</v>
      </c>
      <c r="B39" s="154">
        <v>2</v>
      </c>
      <c r="C39" s="145"/>
      <c r="D39" s="170"/>
      <c r="E39" s="144" t="s">
        <v>76</v>
      </c>
    </row>
    <row r="40" spans="1:5" x14ac:dyDescent="0.2">
      <c r="A40" s="153">
        <v>2013</v>
      </c>
      <c r="B40" s="154">
        <v>3</v>
      </c>
      <c r="C40" s="137"/>
      <c r="D40" s="170"/>
      <c r="E40" s="144" t="s">
        <v>76</v>
      </c>
    </row>
    <row r="41" spans="1:5" x14ac:dyDescent="0.2">
      <c r="A41" s="153">
        <v>2013</v>
      </c>
      <c r="B41" s="154">
        <v>4</v>
      </c>
      <c r="C41" s="145"/>
      <c r="D41" s="170"/>
      <c r="E41" s="144" t="s">
        <v>76</v>
      </c>
    </row>
    <row r="42" spans="1:5" x14ac:dyDescent="0.2">
      <c r="A42" s="153">
        <v>2013</v>
      </c>
      <c r="B42" s="154">
        <v>5</v>
      </c>
      <c r="C42" s="134"/>
      <c r="D42" s="170"/>
      <c r="E42" s="144" t="s">
        <v>76</v>
      </c>
    </row>
    <row r="43" spans="1:5" x14ac:dyDescent="0.2">
      <c r="A43" s="153">
        <v>2013</v>
      </c>
      <c r="B43" s="154">
        <v>6</v>
      </c>
      <c r="C43" s="137"/>
      <c r="D43" s="170"/>
      <c r="E43" s="144" t="s">
        <v>76</v>
      </c>
    </row>
    <row r="44" spans="1:5" x14ac:dyDescent="0.2">
      <c r="A44" s="153">
        <v>2013</v>
      </c>
      <c r="B44" s="154">
        <v>7</v>
      </c>
      <c r="C44" s="155"/>
      <c r="D44" s="170"/>
      <c r="E44" s="144" t="s">
        <v>76</v>
      </c>
    </row>
    <row r="45" spans="1:5" x14ac:dyDescent="0.2">
      <c r="A45" s="153">
        <v>2014</v>
      </c>
      <c r="B45" s="154">
        <v>1</v>
      </c>
      <c r="C45" s="155"/>
      <c r="D45" s="170"/>
      <c r="E45" s="144" t="s">
        <v>76</v>
      </c>
    </row>
    <row r="46" spans="1:5" x14ac:dyDescent="0.2">
      <c r="A46" s="153">
        <v>2014</v>
      </c>
      <c r="B46" s="154">
        <v>2</v>
      </c>
      <c r="C46" s="155"/>
      <c r="D46" s="170"/>
      <c r="E46" s="144" t="s">
        <v>76</v>
      </c>
    </row>
    <row r="47" spans="1:5" x14ac:dyDescent="0.2">
      <c r="A47" s="153">
        <v>2014</v>
      </c>
      <c r="B47" s="154">
        <v>3</v>
      </c>
      <c r="C47" s="155"/>
      <c r="D47" s="170"/>
      <c r="E47" s="144" t="s">
        <v>76</v>
      </c>
    </row>
    <row r="48" spans="1:5" x14ac:dyDescent="0.2">
      <c r="A48" s="153">
        <v>2014</v>
      </c>
      <c r="B48" s="154">
        <v>4</v>
      </c>
      <c r="C48" s="155"/>
      <c r="D48" s="170"/>
      <c r="E48" s="144" t="s">
        <v>76</v>
      </c>
    </row>
    <row r="49" spans="1:5" x14ac:dyDescent="0.2">
      <c r="A49" s="153">
        <v>2014</v>
      </c>
      <c r="B49" s="154">
        <v>5</v>
      </c>
      <c r="C49" s="155"/>
      <c r="D49" s="170"/>
      <c r="E49" s="144" t="s">
        <v>76</v>
      </c>
    </row>
    <row r="50" spans="1:5" x14ac:dyDescent="0.2">
      <c r="A50" s="153">
        <v>2014</v>
      </c>
      <c r="B50" s="154">
        <v>6</v>
      </c>
      <c r="C50" s="155"/>
      <c r="D50" s="170"/>
      <c r="E50" s="144" t="s">
        <v>76</v>
      </c>
    </row>
    <row r="51" spans="1:5" x14ac:dyDescent="0.2">
      <c r="A51" s="153">
        <v>2014</v>
      </c>
      <c r="B51" s="154">
        <v>7</v>
      </c>
      <c r="C51" s="155"/>
      <c r="D51" s="170"/>
      <c r="E51" s="144" t="s">
        <v>76</v>
      </c>
    </row>
    <row r="52" spans="1:5" x14ac:dyDescent="0.2">
      <c r="A52" s="153">
        <v>2015</v>
      </c>
      <c r="B52" s="154">
        <v>1</v>
      </c>
      <c r="C52" s="155"/>
      <c r="D52" s="170"/>
      <c r="E52" s="144" t="s">
        <v>76</v>
      </c>
    </row>
    <row r="53" spans="1:5" x14ac:dyDescent="0.2">
      <c r="A53" s="153">
        <v>2015</v>
      </c>
      <c r="B53" s="154">
        <v>2</v>
      </c>
      <c r="C53" s="155"/>
      <c r="D53" s="170"/>
      <c r="E53" s="144" t="s">
        <v>76</v>
      </c>
    </row>
    <row r="54" spans="1:5" x14ac:dyDescent="0.2">
      <c r="A54" s="153">
        <v>2015</v>
      </c>
      <c r="B54" s="154">
        <v>3</v>
      </c>
      <c r="C54" s="155"/>
      <c r="D54" s="170"/>
      <c r="E54" s="144" t="s">
        <v>76</v>
      </c>
    </row>
    <row r="55" spans="1:5" x14ac:dyDescent="0.2">
      <c r="A55" s="153">
        <v>2015</v>
      </c>
      <c r="B55" s="154">
        <v>4</v>
      </c>
      <c r="C55" s="155"/>
      <c r="D55" s="170"/>
      <c r="E55" s="144" t="s">
        <v>76</v>
      </c>
    </row>
    <row r="56" spans="1:5" x14ac:dyDescent="0.2">
      <c r="A56" s="153">
        <v>2015</v>
      </c>
      <c r="B56" s="154">
        <v>5</v>
      </c>
      <c r="C56" s="155"/>
      <c r="D56" s="170"/>
      <c r="E56" s="144" t="s">
        <v>76</v>
      </c>
    </row>
    <row r="57" spans="1:5" x14ac:dyDescent="0.2">
      <c r="A57" s="153">
        <v>2015</v>
      </c>
      <c r="B57" s="154">
        <v>6</v>
      </c>
      <c r="C57" s="155"/>
      <c r="D57" s="170"/>
      <c r="E57" s="144" t="s">
        <v>76</v>
      </c>
    </row>
    <row r="58" spans="1:5" x14ac:dyDescent="0.2">
      <c r="A58" s="153">
        <v>2015</v>
      </c>
      <c r="B58" s="154">
        <v>7</v>
      </c>
      <c r="C58" s="155"/>
      <c r="D58" s="170"/>
      <c r="E58" s="144" t="s">
        <v>76</v>
      </c>
    </row>
    <row r="59" spans="1:5" x14ac:dyDescent="0.2">
      <c r="A59" s="153">
        <v>2016</v>
      </c>
      <c r="B59" s="154">
        <v>1</v>
      </c>
      <c r="C59" s="155"/>
      <c r="D59" s="170"/>
      <c r="E59" s="144" t="s">
        <v>76</v>
      </c>
    </row>
    <row r="60" spans="1:5" x14ac:dyDescent="0.2">
      <c r="A60" s="153">
        <v>2016</v>
      </c>
      <c r="B60" s="154">
        <v>2</v>
      </c>
      <c r="C60" s="155"/>
      <c r="D60" s="170"/>
      <c r="E60" s="144" t="s">
        <v>76</v>
      </c>
    </row>
    <row r="61" spans="1:5" x14ac:dyDescent="0.2">
      <c r="A61" s="153">
        <v>2016</v>
      </c>
      <c r="B61" s="154">
        <v>3</v>
      </c>
      <c r="C61" s="155"/>
      <c r="D61" s="170"/>
      <c r="E61" s="144" t="s">
        <v>76</v>
      </c>
    </row>
    <row r="62" spans="1:5" x14ac:dyDescent="0.2">
      <c r="A62" s="153">
        <v>2016</v>
      </c>
      <c r="B62" s="154">
        <v>4</v>
      </c>
      <c r="C62" s="155"/>
      <c r="D62" s="170"/>
      <c r="E62" s="144" t="s">
        <v>76</v>
      </c>
    </row>
    <row r="63" spans="1:5" x14ac:dyDescent="0.2">
      <c r="A63" s="153">
        <v>2016</v>
      </c>
      <c r="B63" s="154">
        <v>5</v>
      </c>
      <c r="C63" s="155"/>
      <c r="D63" s="170"/>
      <c r="E63" s="144" t="s">
        <v>76</v>
      </c>
    </row>
    <row r="64" spans="1:5" x14ac:dyDescent="0.2">
      <c r="A64" s="153">
        <v>2016</v>
      </c>
      <c r="B64" s="154">
        <v>6</v>
      </c>
      <c r="C64" s="155"/>
      <c r="D64" s="170"/>
      <c r="E64" s="144" t="s">
        <v>76</v>
      </c>
    </row>
    <row r="65" spans="1:5" ht="13.5" thickBot="1" x14ac:dyDescent="0.25">
      <c r="A65" s="156">
        <v>2016</v>
      </c>
      <c r="B65" s="157">
        <v>7</v>
      </c>
      <c r="C65" s="158"/>
      <c r="D65" s="171"/>
      <c r="E65" s="149" t="s">
        <v>76</v>
      </c>
    </row>
    <row r="66" spans="1:5" ht="16.5" customHeight="1" thickTop="1" thickBot="1" x14ac:dyDescent="0.25">
      <c r="A66" s="327" t="s">
        <v>39</v>
      </c>
      <c r="B66" s="328"/>
      <c r="C66" s="329"/>
      <c r="D66" s="188">
        <f>SUM(D38:D65)</f>
        <v>0</v>
      </c>
      <c r="E66" s="74"/>
    </row>
    <row r="67" spans="1:5" ht="13.5" thickTop="1" x14ac:dyDescent="0.2"/>
  </sheetData>
  <sheetProtection formatCells="0" formatColumns="0" formatRows="0" selectLockedCells="1"/>
  <mergeCells count="12">
    <mergeCell ref="A37:E37"/>
    <mergeCell ref="A6:E6"/>
    <mergeCell ref="A9:E9"/>
    <mergeCell ref="A20:E20"/>
    <mergeCell ref="A66:C66"/>
    <mergeCell ref="C2:E2"/>
    <mergeCell ref="C3:E3"/>
    <mergeCell ref="C4:E4"/>
    <mergeCell ref="A36:C36"/>
    <mergeCell ref="A2:B2"/>
    <mergeCell ref="A3:B3"/>
    <mergeCell ref="A4:B4"/>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X25"/>
  <sheetViews>
    <sheetView showGridLines="0" zoomScaleNormal="100" workbookViewId="0">
      <selection activeCell="L23" sqref="L23"/>
    </sheetView>
  </sheetViews>
  <sheetFormatPr defaultColWidth="9.140625" defaultRowHeight="12.75" x14ac:dyDescent="0.2"/>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22" width="9.140625" style="19"/>
    <col min="23" max="23" width="9.5703125" style="19" customWidth="1"/>
    <col min="24" max="24" width="7" style="19" bestFit="1" customWidth="1"/>
    <col min="25" max="16384" width="9.140625" style="19"/>
  </cols>
  <sheetData>
    <row r="1" spans="1:24" ht="12" customHeight="1" x14ac:dyDescent="0.2">
      <c r="X1" s="204"/>
    </row>
    <row r="2" spans="1:24" s="62" customFormat="1" ht="16.5" customHeight="1" x14ac:dyDescent="0.15">
      <c r="A2" s="311" t="s">
        <v>25</v>
      </c>
      <c r="B2" s="312"/>
      <c r="C2" s="344" t="str">
        <f>IF(ISBLANK('PROJECT ID|INSTRUCTIONS'!C3)," ",'PROJECT ID|INSTRUCTIONS'!C3)</f>
        <v>2013 BRSM1 81</v>
      </c>
      <c r="D2" s="344"/>
      <c r="E2" s="344"/>
      <c r="F2" s="344"/>
      <c r="G2" s="344"/>
      <c r="H2" s="344"/>
      <c r="I2" s="345"/>
      <c r="X2" s="205"/>
    </row>
    <row r="3" spans="1:24" s="62" customFormat="1" x14ac:dyDescent="0.2">
      <c r="A3" s="313" t="s">
        <v>22</v>
      </c>
      <c r="B3" s="314"/>
      <c r="C3" s="346" t="str">
        <f>IF(ISBLANK('PROJECT ID|INSTRUCTIONS'!C4)," ",'PROJECT ID|INSTRUCTIONS'!C4)</f>
        <v>Integrated Consumer Service and Reporting System</v>
      </c>
      <c r="D3" s="346"/>
      <c r="E3" s="346"/>
      <c r="F3" s="346"/>
      <c r="G3" s="346"/>
      <c r="H3" s="346"/>
      <c r="I3" s="347"/>
      <c r="X3" s="206"/>
    </row>
    <row r="4" spans="1:24" s="62" customFormat="1" ht="16.5" customHeight="1" x14ac:dyDescent="0.15">
      <c r="A4" s="315" t="s">
        <v>26</v>
      </c>
      <c r="B4" s="316"/>
      <c r="C4" s="275">
        <f>IF(ISBLANK('PROJECT ID|INSTRUCTIONS'!C5)," ",'PROJECT ID|INSTRUCTIONS'!C5)</f>
        <v>41366</v>
      </c>
      <c r="D4" s="275"/>
      <c r="E4" s="275"/>
      <c r="F4" s="275"/>
      <c r="G4" s="275"/>
      <c r="H4" s="275"/>
      <c r="I4" s="276"/>
      <c r="X4" s="205"/>
    </row>
    <row r="5" spans="1:24" s="103" customFormat="1" ht="12" customHeight="1" x14ac:dyDescent="0.15">
      <c r="A5" s="99"/>
      <c r="B5" s="99"/>
      <c r="C5" s="330"/>
      <c r="D5" s="330"/>
      <c r="E5" s="330"/>
      <c r="F5" s="330"/>
      <c r="G5" s="330"/>
      <c r="H5" s="330"/>
      <c r="I5" s="100"/>
      <c r="J5" s="101"/>
      <c r="K5" s="102"/>
      <c r="X5" s="207"/>
    </row>
    <row r="6" spans="1:24" s="103" customFormat="1" ht="15" customHeight="1" x14ac:dyDescent="0.25">
      <c r="A6" s="331" t="s">
        <v>21</v>
      </c>
      <c r="B6" s="332"/>
      <c r="C6" s="332"/>
      <c r="D6" s="332"/>
      <c r="E6" s="332"/>
      <c r="F6" s="332"/>
      <c r="G6" s="332"/>
      <c r="H6" s="332"/>
      <c r="I6" s="332"/>
      <c r="J6" s="332"/>
      <c r="K6" s="332"/>
      <c r="L6" s="333"/>
      <c r="X6" s="207"/>
    </row>
    <row r="7" spans="1:24" ht="39" customHeight="1" x14ac:dyDescent="0.2">
      <c r="A7" s="161"/>
      <c r="B7" s="162" t="s">
        <v>21</v>
      </c>
      <c r="C7" s="163" t="s">
        <v>30</v>
      </c>
      <c r="D7" s="164" t="str">
        <f>CONCATENATE("FY ",Settings!$C$1)</f>
        <v>FY 2013</v>
      </c>
      <c r="E7" s="164" t="str">
        <f>CONCATENATE("FY ",Settings!$C$1+1)</f>
        <v>FY 2014</v>
      </c>
      <c r="F7" s="164" t="str">
        <f>CONCATENATE("FY ",Settings!$C$1+2)</f>
        <v>FY 2015</v>
      </c>
      <c r="G7" s="164" t="str">
        <f>CONCATENATE("FY ",Settings!$C$1+3)</f>
        <v>FY 2016</v>
      </c>
      <c r="H7" s="164" t="str">
        <f>CONCATENATE("FY ",Settings!$C$1+4)</f>
        <v>FY 2017</v>
      </c>
      <c r="I7" s="164" t="str">
        <f>CONCATENATE("Out Years after FY",Settings!$C$1+4)</f>
        <v>Out Years after FY2017</v>
      </c>
      <c r="J7" s="164" t="str">
        <f>CONCATENATE("Total FY",Settings!$C$1," - FY",Settings!$C$1+4)</f>
        <v>Total FY2013 - FY2017</v>
      </c>
      <c r="K7" s="164" t="str">
        <f>CONCATENATE("Total FY",Settings!$C$1," - Out Years")</f>
        <v>Total FY2013 - Out Years</v>
      </c>
      <c r="L7" s="165" t="s">
        <v>29</v>
      </c>
      <c r="X7" s="206"/>
    </row>
    <row r="8" spans="1:24" ht="16.5" customHeight="1" x14ac:dyDescent="0.2">
      <c r="A8" s="104"/>
      <c r="B8" s="202" t="s">
        <v>105</v>
      </c>
      <c r="D8" s="6"/>
      <c r="E8" s="6">
        <v>98452</v>
      </c>
      <c r="F8" s="6">
        <v>98452</v>
      </c>
      <c r="G8" s="6">
        <v>192160</v>
      </c>
      <c r="H8" s="6">
        <v>192160</v>
      </c>
      <c r="I8" s="1">
        <v>197925</v>
      </c>
      <c r="J8" s="118">
        <f>SUM(D8:H8)</f>
        <v>581224</v>
      </c>
      <c r="K8" s="112">
        <f>SUM(D8:I8)</f>
        <v>779149</v>
      </c>
      <c r="L8" s="113">
        <f>SUM(D8:I8)</f>
        <v>779149</v>
      </c>
      <c r="X8" s="206"/>
    </row>
    <row r="9" spans="1:24" ht="16.5" customHeight="1" x14ac:dyDescent="0.2">
      <c r="A9" s="104"/>
      <c r="B9" s="202" t="s">
        <v>106</v>
      </c>
      <c r="C9" s="4"/>
      <c r="D9" s="4"/>
      <c r="E9" s="4"/>
      <c r="F9" s="4"/>
      <c r="G9" s="4"/>
      <c r="H9" s="4"/>
      <c r="I9" s="4"/>
      <c r="J9" s="119">
        <f t="shared" ref="J9:J17" si="0">SUM(D9:H9)</f>
        <v>0</v>
      </c>
      <c r="K9" s="114">
        <f t="shared" ref="K9:K17" si="1">SUM(D9:I9)</f>
        <v>0</v>
      </c>
      <c r="L9" s="115">
        <f t="shared" ref="L9:L18" si="2">SUM(C9:I9)</f>
        <v>0</v>
      </c>
      <c r="X9" s="206"/>
    </row>
    <row r="10" spans="1:24" ht="16.5" customHeight="1" x14ac:dyDescent="0.2">
      <c r="A10" s="104"/>
      <c r="B10" s="202" t="s">
        <v>107</v>
      </c>
      <c r="C10" s="4"/>
      <c r="D10" s="4"/>
      <c r="E10" s="4"/>
      <c r="F10" s="4"/>
      <c r="G10" s="4"/>
      <c r="H10" s="4"/>
      <c r="I10" s="4"/>
      <c r="J10" s="119">
        <f t="shared" si="0"/>
        <v>0</v>
      </c>
      <c r="K10" s="114">
        <f t="shared" si="1"/>
        <v>0</v>
      </c>
      <c r="L10" s="115">
        <f t="shared" si="2"/>
        <v>0</v>
      </c>
      <c r="X10" s="206"/>
    </row>
    <row r="11" spans="1:24" ht="16.5" customHeight="1" x14ac:dyDescent="0.2">
      <c r="A11" s="104"/>
      <c r="B11" s="105" t="s">
        <v>7</v>
      </c>
      <c r="C11" s="3"/>
      <c r="D11" s="3">
        <v>40092</v>
      </c>
      <c r="E11" s="3">
        <v>598909</v>
      </c>
      <c r="F11" s="3">
        <v>598909</v>
      </c>
      <c r="G11" s="3"/>
      <c r="H11" s="3"/>
      <c r="I11" s="3"/>
      <c r="J11" s="119">
        <f t="shared" si="0"/>
        <v>1237910</v>
      </c>
      <c r="K11" s="114">
        <f t="shared" si="1"/>
        <v>1237910</v>
      </c>
      <c r="L11" s="115">
        <f t="shared" si="2"/>
        <v>1237910</v>
      </c>
      <c r="X11" s="206"/>
    </row>
    <row r="12" spans="1:24" ht="16.5" customHeight="1" x14ac:dyDescent="0.2">
      <c r="A12" s="104"/>
      <c r="B12" s="105" t="s">
        <v>8</v>
      </c>
      <c r="C12" s="5"/>
      <c r="D12" s="5"/>
      <c r="E12" s="5"/>
      <c r="F12" s="5"/>
      <c r="G12" s="5"/>
      <c r="H12" s="5"/>
      <c r="I12" s="5"/>
      <c r="J12" s="119">
        <f t="shared" si="0"/>
        <v>0</v>
      </c>
      <c r="K12" s="114">
        <f t="shared" si="1"/>
        <v>0</v>
      </c>
      <c r="L12" s="115">
        <f t="shared" si="2"/>
        <v>0</v>
      </c>
      <c r="X12" s="206"/>
    </row>
    <row r="13" spans="1:24" ht="22.15" customHeight="1" x14ac:dyDescent="0.2">
      <c r="A13" s="106"/>
      <c r="B13" s="122" t="s">
        <v>9</v>
      </c>
      <c r="C13" s="123">
        <f>'CAPITAL DEV. COSTS-THIS REQUEST'!D23</f>
        <v>0</v>
      </c>
      <c r="D13" s="123">
        <f>'CAPITAL DEV. COSTS-THIS REQUEST'!E23</f>
        <v>0</v>
      </c>
      <c r="E13" s="123">
        <f>'CAPITAL DEV. COSTS-THIS REQUEST'!F23</f>
        <v>1627899</v>
      </c>
      <c r="F13" s="123">
        <f>'CAPITAL DEV. COSTS-THIS REQUEST'!G23</f>
        <v>1627899</v>
      </c>
      <c r="G13" s="123">
        <f>'CAPITAL DEV. COSTS-THIS REQUEST'!H23</f>
        <v>0</v>
      </c>
      <c r="H13" s="123">
        <f>'CAPITAL DEV. COSTS-THIS REQUEST'!I23</f>
        <v>0</v>
      </c>
      <c r="I13" s="123">
        <f>'CAPITAL DEV. COSTS-THIS REQUEST'!J23</f>
        <v>0</v>
      </c>
      <c r="J13" s="119">
        <f t="shared" si="0"/>
        <v>3255798</v>
      </c>
      <c r="K13" s="114">
        <f t="shared" si="1"/>
        <v>3255798</v>
      </c>
      <c r="L13" s="115">
        <f t="shared" si="2"/>
        <v>3255798</v>
      </c>
    </row>
    <row r="14" spans="1:24" ht="16.5" customHeight="1" x14ac:dyDescent="0.2">
      <c r="A14" s="342" t="s">
        <v>77</v>
      </c>
      <c r="B14" s="343"/>
      <c r="C14" s="6"/>
      <c r="D14" s="6"/>
      <c r="E14" s="6"/>
      <c r="F14" s="6"/>
      <c r="G14" s="6"/>
      <c r="H14" s="6"/>
      <c r="I14" s="6"/>
      <c r="J14" s="119">
        <f t="shared" si="0"/>
        <v>0</v>
      </c>
      <c r="K14" s="114">
        <f t="shared" si="1"/>
        <v>0</v>
      </c>
      <c r="L14" s="115">
        <f t="shared" si="2"/>
        <v>0</v>
      </c>
    </row>
    <row r="15" spans="1:24" ht="16.5" customHeight="1" x14ac:dyDescent="0.2">
      <c r="A15" s="104"/>
      <c r="B15" s="8"/>
      <c r="C15" s="4"/>
      <c r="D15" s="4"/>
      <c r="E15" s="4"/>
      <c r="F15" s="4"/>
      <c r="G15" s="4"/>
      <c r="H15" s="4"/>
      <c r="I15" s="4"/>
      <c r="J15" s="119">
        <f t="shared" si="0"/>
        <v>0</v>
      </c>
      <c r="K15" s="114">
        <f t="shared" si="1"/>
        <v>0</v>
      </c>
      <c r="L15" s="115">
        <f t="shared" si="2"/>
        <v>0</v>
      </c>
    </row>
    <row r="16" spans="1:24" ht="16.5" customHeight="1" x14ac:dyDescent="0.2">
      <c r="A16" s="104"/>
      <c r="B16" s="8"/>
      <c r="C16" s="4"/>
      <c r="D16" s="4"/>
      <c r="E16" s="4"/>
      <c r="F16" s="4"/>
      <c r="G16" s="4"/>
      <c r="H16" s="4"/>
      <c r="I16" s="4"/>
      <c r="J16" s="119">
        <f>SUM(D16:H16)</f>
        <v>0</v>
      </c>
      <c r="K16" s="114">
        <f>SUM(D16:I16)</f>
        <v>0</v>
      </c>
      <c r="L16" s="115">
        <f>SUM(C16:I16)</f>
        <v>0</v>
      </c>
    </row>
    <row r="17" spans="1:12" ht="16.5" customHeight="1" x14ac:dyDescent="0.2">
      <c r="A17" s="104"/>
      <c r="B17" s="8"/>
      <c r="C17" s="4"/>
      <c r="D17" s="4"/>
      <c r="E17" s="4"/>
      <c r="F17" s="4"/>
      <c r="G17" s="4"/>
      <c r="H17" s="4"/>
      <c r="I17" s="4"/>
      <c r="J17" s="119">
        <f t="shared" si="0"/>
        <v>0</v>
      </c>
      <c r="K17" s="114">
        <f t="shared" si="1"/>
        <v>0</v>
      </c>
      <c r="L17" s="115">
        <f t="shared" si="2"/>
        <v>0</v>
      </c>
    </row>
    <row r="18" spans="1:12" ht="16.5" customHeight="1" thickBot="1" x14ac:dyDescent="0.25">
      <c r="A18" s="104"/>
      <c r="B18" s="10"/>
      <c r="C18" s="5"/>
      <c r="D18" s="5"/>
      <c r="E18" s="5"/>
      <c r="F18" s="5"/>
      <c r="G18" s="5"/>
      <c r="H18" s="5"/>
      <c r="I18" s="121"/>
      <c r="J18" s="120">
        <f>SUM(D18:H18)</f>
        <v>0</v>
      </c>
      <c r="K18" s="116">
        <f>SUM(D18:I18)</f>
        <v>0</v>
      </c>
      <c r="L18" s="117">
        <f t="shared" si="2"/>
        <v>0</v>
      </c>
    </row>
    <row r="19" spans="1:12" ht="16.5" customHeight="1" thickTop="1" thickBot="1" x14ac:dyDescent="0.25">
      <c r="A19" s="341" t="s">
        <v>41</v>
      </c>
      <c r="B19" s="341"/>
      <c r="C19" s="11">
        <f t="shared" ref="C19:L19" si="3">SUM(C8:C18)</f>
        <v>0</v>
      </c>
      <c r="D19" s="11">
        <f>SUM(D8:D18)</f>
        <v>40092</v>
      </c>
      <c r="E19" s="11">
        <f t="shared" si="3"/>
        <v>2325260</v>
      </c>
      <c r="F19" s="11">
        <f t="shared" si="3"/>
        <v>2325260</v>
      </c>
      <c r="G19" s="11">
        <f t="shared" si="3"/>
        <v>192160</v>
      </c>
      <c r="H19" s="11">
        <f t="shared" si="3"/>
        <v>192160</v>
      </c>
      <c r="I19" s="11">
        <f t="shared" si="3"/>
        <v>197925</v>
      </c>
      <c r="J19" s="11">
        <f>SUM(J8:J18)</f>
        <v>5074932</v>
      </c>
      <c r="K19" s="11">
        <f t="shared" si="3"/>
        <v>5272857</v>
      </c>
      <c r="L19" s="11">
        <f t="shared" si="3"/>
        <v>5272857</v>
      </c>
    </row>
    <row r="20" spans="1:12" ht="12.6" customHeight="1" thickTop="1" x14ac:dyDescent="0.2">
      <c r="A20" s="107"/>
      <c r="B20" s="108"/>
      <c r="C20" s="109"/>
      <c r="D20" s="109"/>
      <c r="E20" s="109"/>
      <c r="F20" s="109"/>
      <c r="G20" s="109"/>
      <c r="H20" s="109"/>
      <c r="I20" s="109"/>
    </row>
    <row r="21" spans="1:12" ht="26.25" customHeight="1" x14ac:dyDescent="0.2">
      <c r="A21" s="334" t="s">
        <v>40</v>
      </c>
      <c r="B21" s="335"/>
      <c r="C21" s="7">
        <f>'TOTAL DEVELOPMENT COSTS'!D23</f>
        <v>42738</v>
      </c>
      <c r="D21" s="7">
        <f>'TOTAL DEVELOPMENT COSTS'!E23</f>
        <v>40092</v>
      </c>
      <c r="E21" s="7">
        <f>'TOTAL DEVELOPMENT COSTS'!F23</f>
        <v>2325260</v>
      </c>
      <c r="F21" s="7">
        <f>'TOTAL DEVELOPMENT COSTS'!G23</f>
        <v>2325260</v>
      </c>
      <c r="G21" s="7">
        <f>'TOTAL DEVELOPMENT COSTS'!H23</f>
        <v>192160</v>
      </c>
      <c r="H21" s="7">
        <f>'TOTAL DEVELOPMENT COSTS'!I23</f>
        <v>192160</v>
      </c>
      <c r="I21" s="7">
        <f>'TOTAL DEVELOPMENT COSTS'!J23</f>
        <v>197925</v>
      </c>
      <c r="J21" s="204"/>
    </row>
    <row r="22" spans="1:12" s="110" customFormat="1" ht="8.25" customHeight="1" x14ac:dyDescent="0.2">
      <c r="A22" s="107"/>
      <c r="B22" s="108"/>
      <c r="C22" s="109"/>
      <c r="D22" s="109"/>
      <c r="E22" s="109"/>
      <c r="F22" s="109"/>
      <c r="G22" s="109"/>
      <c r="H22" s="109"/>
      <c r="I22" s="109"/>
      <c r="L22" s="111"/>
    </row>
    <row r="23" spans="1:12" ht="37.5" customHeight="1" thickBot="1" x14ac:dyDescent="0.25">
      <c r="A23" s="336" t="s">
        <v>78</v>
      </c>
      <c r="B23" s="337"/>
      <c r="C23" s="178"/>
      <c r="D23" s="7">
        <f>D21-D19</f>
        <v>0</v>
      </c>
      <c r="E23" s="7">
        <f t="shared" ref="E23:I23" si="4">E21-E19</f>
        <v>0</v>
      </c>
      <c r="F23" s="7">
        <f t="shared" si="4"/>
        <v>0</v>
      </c>
      <c r="G23" s="7">
        <f t="shared" si="4"/>
        <v>0</v>
      </c>
      <c r="H23" s="7">
        <f t="shared" si="4"/>
        <v>0</v>
      </c>
      <c r="I23" s="7">
        <f t="shared" si="4"/>
        <v>0</v>
      </c>
    </row>
    <row r="24" spans="1:12" ht="14.25" thickTop="1" thickBot="1" x14ac:dyDescent="0.25"/>
    <row r="25" spans="1:12" ht="13.5" thickBot="1" x14ac:dyDescent="0.25">
      <c r="C25" s="338" t="str">
        <f>IF(AND(D23=0,E23=0,F23=0,G23=0,H23=0,I23=0),"","Total Funding Source Must Equal Total Development Cost")</f>
        <v/>
      </c>
      <c r="D25" s="339"/>
      <c r="E25" s="339"/>
      <c r="F25" s="339"/>
      <c r="G25" s="339"/>
      <c r="H25" s="339"/>
      <c r="I25" s="340"/>
    </row>
  </sheetData>
  <sheetProtection formatCells="0" formatColumns="0" formatRows="0" selectLockedCells="1"/>
  <mergeCells count="13">
    <mergeCell ref="A2:B2"/>
    <mergeCell ref="A3:B3"/>
    <mergeCell ref="A4:B4"/>
    <mergeCell ref="C2:I2"/>
    <mergeCell ref="C3:I3"/>
    <mergeCell ref="C4:I4"/>
    <mergeCell ref="C5:H5"/>
    <mergeCell ref="A6:L6"/>
    <mergeCell ref="A21:B21"/>
    <mergeCell ref="A23:B23"/>
    <mergeCell ref="C25:I25"/>
    <mergeCell ref="A19:B19"/>
    <mergeCell ref="A14:B1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O28"/>
  <sheetViews>
    <sheetView showGridLines="0" topLeftCell="D1" zoomScaleNormal="100" workbookViewId="0">
      <selection activeCell="D3" sqref="D3:K3"/>
    </sheetView>
  </sheetViews>
  <sheetFormatPr defaultColWidth="9.140625" defaultRowHeight="12" x14ac:dyDescent="0.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x14ac:dyDescent="0.2"/>
    <row r="2" spans="1:15" s="62" customFormat="1" ht="16.5" customHeight="1" x14ac:dyDescent="0.15">
      <c r="A2" s="262" t="s">
        <v>25</v>
      </c>
      <c r="B2" s="352"/>
      <c r="C2" s="263"/>
      <c r="D2" s="268" t="str">
        <f>IF(ISBLANK('PROJECT ID|INSTRUCTIONS'!C3)," ",'PROJECT ID|INSTRUCTIONS'!C3)</f>
        <v>2013 BRSM1 81</v>
      </c>
      <c r="E2" s="269"/>
      <c r="F2" s="269"/>
      <c r="G2" s="269"/>
      <c r="H2" s="269"/>
      <c r="I2" s="269"/>
      <c r="J2" s="269"/>
      <c r="K2" s="270"/>
    </row>
    <row r="3" spans="1:15" s="62" customFormat="1" ht="16.5" customHeight="1" x14ac:dyDescent="0.15">
      <c r="A3" s="264" t="s">
        <v>22</v>
      </c>
      <c r="B3" s="281"/>
      <c r="C3" s="265"/>
      <c r="D3" s="271" t="str">
        <f>IF(ISBLANK('PROJECT ID|INSTRUCTIONS'!C4)," ",'PROJECT ID|INSTRUCTIONS'!C4)</f>
        <v>Integrated Consumer Service and Reporting System</v>
      </c>
      <c r="E3" s="272"/>
      <c r="F3" s="272"/>
      <c r="G3" s="272"/>
      <c r="H3" s="272"/>
      <c r="I3" s="272"/>
      <c r="J3" s="272"/>
      <c r="K3" s="273"/>
    </row>
    <row r="4" spans="1:15" s="62" customFormat="1" ht="16.5" customHeight="1" x14ac:dyDescent="0.15">
      <c r="A4" s="266" t="s">
        <v>26</v>
      </c>
      <c r="B4" s="353"/>
      <c r="C4" s="267"/>
      <c r="D4" s="274">
        <f>IF(ISBLANK('PROJECT ID|INSTRUCTIONS'!C5)," ",'PROJECT ID|INSTRUCTIONS'!C5)</f>
        <v>41366</v>
      </c>
      <c r="E4" s="275"/>
      <c r="F4" s="275"/>
      <c r="G4" s="275"/>
      <c r="H4" s="275"/>
      <c r="I4" s="275"/>
      <c r="J4" s="275"/>
      <c r="K4" s="276"/>
    </row>
    <row r="5" spans="1:15" s="48" customFormat="1" ht="12" customHeight="1" x14ac:dyDescent="0.15"/>
    <row r="6" spans="1:15" ht="16.5" customHeight="1" x14ac:dyDescent="0.2">
      <c r="A6" s="351" t="s">
        <v>52</v>
      </c>
      <c r="B6" s="351"/>
      <c r="C6" s="351"/>
      <c r="D6" s="351"/>
      <c r="E6" s="351"/>
      <c r="F6" s="92">
        <v>2015</v>
      </c>
      <c r="G6" s="48"/>
      <c r="H6" s="75"/>
      <c r="I6" s="48"/>
      <c r="J6" s="48"/>
      <c r="K6" s="48"/>
    </row>
    <row r="7" spans="1:15" ht="16.5" customHeight="1" x14ac:dyDescent="0.2">
      <c r="A7" s="351" t="s">
        <v>53</v>
      </c>
      <c r="B7" s="351"/>
      <c r="C7" s="351"/>
      <c r="D7" s="351"/>
      <c r="E7" s="351"/>
      <c r="F7" s="93">
        <v>2016</v>
      </c>
      <c r="G7" s="48"/>
      <c r="H7" s="48"/>
      <c r="I7" s="48"/>
      <c r="J7" s="48"/>
      <c r="K7" s="48"/>
    </row>
    <row r="8" spans="1:15" ht="12" customHeight="1" x14ac:dyDescent="0.2">
      <c r="A8" s="48"/>
      <c r="B8" s="48"/>
      <c r="C8" s="48"/>
      <c r="D8" s="48"/>
      <c r="E8" s="48"/>
      <c r="F8" s="48"/>
      <c r="G8" s="48"/>
      <c r="H8" s="48"/>
      <c r="I8" s="48"/>
      <c r="J8" s="48"/>
      <c r="K8" s="48"/>
    </row>
    <row r="9" spans="1:15" ht="31.5" customHeight="1" x14ac:dyDescent="0.25">
      <c r="A9" s="301" t="s">
        <v>28</v>
      </c>
      <c r="B9" s="302"/>
      <c r="C9" s="302"/>
      <c r="D9" s="302"/>
      <c r="E9" s="302"/>
      <c r="F9" s="302"/>
      <c r="G9" s="302"/>
      <c r="H9" s="302"/>
      <c r="I9" s="302"/>
      <c r="J9" s="302"/>
      <c r="K9" s="303"/>
      <c r="M9" s="348" t="s">
        <v>70</v>
      </c>
      <c r="N9" s="349"/>
      <c r="O9" s="350"/>
    </row>
    <row r="10" spans="1:15" ht="12.75" x14ac:dyDescent="0.2">
      <c r="A10" s="76"/>
      <c r="B10" s="77"/>
      <c r="C10" s="78"/>
      <c r="D10" s="79" t="s">
        <v>18</v>
      </c>
      <c r="E10" s="79" t="s">
        <v>19</v>
      </c>
      <c r="F10" s="80" t="str">
        <f>IF(OR(ISBLANK($F$7),ISBLANK($F$6)),"(c)",IF($F$7-$F$6&gt;1,"(c)",""))</f>
        <v/>
      </c>
      <c r="G10" s="80" t="str">
        <f>IF(OR(ISBLANK($F$7),ISBLANK($F$6)),"(d)",IF($F$7-$F$6&gt;2,"(d)",""))</f>
        <v/>
      </c>
      <c r="H10" s="80" t="str">
        <f>IF(OR(ISBLANK($F$7),ISBLANK($F$6)),"(e)",IF($F$7-$F$6&gt;3,"(e)",""))</f>
        <v/>
      </c>
      <c r="I10" s="80" t="str">
        <f>IF(OR(ISBLANK($F$7),ISBLANK($F$6)),"(f)",IF($F$7-$F$6&gt;4,"(f)",""))</f>
        <v/>
      </c>
      <c r="J10" s="80" t="str">
        <f>IF(OR(ISBLANK($F$7),ISBLANK($F$6)),"(g)",IF($F$7-$F$6&gt;5,"(g)",""))</f>
        <v/>
      </c>
      <c r="K10" s="81" t="str">
        <f>IF(OR(ISBLANK($F$7),ISBLANK($F$6)),"(h)",IF($F$7-$F$6&gt;5,"(h)",IF($F$7-$F$6&lt;1,"(c)",CHOOSE($F$7-$F$6,"(c)","(d)","(e)","(f)","(g)"))))</f>
        <v>(c)</v>
      </c>
      <c r="M10" s="82" t="s">
        <v>63</v>
      </c>
      <c r="N10" s="79" t="s">
        <v>64</v>
      </c>
      <c r="O10" s="83" t="s">
        <v>65</v>
      </c>
    </row>
    <row r="11" spans="1:15" ht="37.5" customHeight="1" x14ac:dyDescent="0.2">
      <c r="A11" s="84"/>
      <c r="B11" s="85" t="s">
        <v>14</v>
      </c>
      <c r="C11" s="85" t="s">
        <v>15</v>
      </c>
      <c r="D11" s="86" t="s">
        <v>58</v>
      </c>
      <c r="E11" s="86" t="str">
        <f>CONCATENATE("Transition FY"&amp;IF(ISBLANK($F$6),1,RIGHT($F$6,2))&amp;" Support Costs")</f>
        <v>Transition FY15 Support Costs</v>
      </c>
      <c r="F11" s="86" t="str">
        <f>IF(ISBLANK($F$7),CONCATENATE("Transition FY"&amp;IF(ISBLANK($F$6),2,RIGHT($F$6,2)+1)&amp;" Support Costs"),IF(ISBLANK($F$6),"Transition FY2 Support Costs",IF($F$7-$F$6&gt;1,CONCATENATE("Transition FY"&amp;RIGHT($F$6,2)+1&amp;" Support Costs"),"")))</f>
        <v/>
      </c>
      <c r="G11" s="86" t="str">
        <f>IF(ISBLANK($F$7),CONCATENATE("Transition FY"&amp;IF(ISBLANK($F$6),3,RIGHT($F$6,2)+2)&amp;" Support Costs"),IF(ISBLANK($F$6),"Transition FY3 Support Costs",IF($F$7-$F$6&gt;2,CONCATENATE("Transition FY"&amp;RIGHT($F$6,2)+2&amp;" Support Costs"),"")))</f>
        <v/>
      </c>
      <c r="H11" s="86" t="str">
        <f>IF(ISBLANK($F$7),CONCATENATE("Transition FY"&amp;IF(ISBLANK($F$6),4,RIGHT($F$6,2)+3)&amp;" Support Costs"),IF(ISBLANK($F$6),"Transition FY4 Support Costs",IF($F$7-$F$6&gt;3,CONCATENATE("Transition FY"&amp;RIGHT($F$6,2)+3&amp;" Support Costs"),"")))</f>
        <v/>
      </c>
      <c r="I11" s="86" t="str">
        <f>IF(ISBLANK($F$7),CONCATENATE("Transition FY"&amp;IF(ISBLANK($F$6),5,RIGHT($F$6,2)+4)&amp;" Support Costs"),IF(ISBLANK($F$6),"Transition FY5 Support Costs",IF($F$7-$F$6&gt;4,CONCATENATE("Transition FY"&amp;RIGHT($F$6,2)+4&amp;" Support Costs"),"")))</f>
        <v/>
      </c>
      <c r="J11" s="86" t="str">
        <f>IF(ISBLANK($F$7),CONCATENATE("Transition FY"&amp;IF(ISBLANK($F$6),6,RIGHT($F$6,2)+5)&amp;" Support Costs"),IF(ISBLANK($F$6),"Transition FY6 Support Costs",IF($F$7-$F$6&gt;5,CONCATENATE("Transition FY"&amp;RIGHT($F$6,2)+5&amp;" Support Costs"),"")))</f>
        <v/>
      </c>
      <c r="K11" s="87" t="str">
        <f>CONCATENATE("Steady State "&amp;IF(ISBLANK($F$7),"","FY" &amp; RIGHT($F$7,2))&amp;" Support Costs")</f>
        <v>Steady State FY16 Support Costs</v>
      </c>
      <c r="L11" s="88"/>
      <c r="M11" s="89" t="s">
        <v>61</v>
      </c>
      <c r="N11" s="80" t="s">
        <v>72</v>
      </c>
      <c r="O11" s="81" t="s">
        <v>62</v>
      </c>
    </row>
    <row r="12" spans="1:15" ht="16.5" customHeight="1" x14ac:dyDescent="0.2">
      <c r="A12" s="291" t="s">
        <v>86</v>
      </c>
      <c r="B12" s="55">
        <v>50110</v>
      </c>
      <c r="C12" s="55" t="s">
        <v>87</v>
      </c>
      <c r="D12" s="3">
        <v>294194</v>
      </c>
      <c r="E12" s="3">
        <v>294194</v>
      </c>
      <c r="F12" s="3"/>
      <c r="G12" s="3"/>
      <c r="H12" s="3"/>
      <c r="I12" s="3"/>
      <c r="J12" s="3"/>
      <c r="K12" s="3">
        <f>42781*8*0.5 + (3*42781)</f>
        <v>299467</v>
      </c>
      <c r="L12" s="90"/>
      <c r="M12" s="43"/>
      <c r="N12" s="39"/>
      <c r="O12" s="176">
        <f>M12*N12</f>
        <v>0</v>
      </c>
    </row>
    <row r="13" spans="1:15" ht="16.5" customHeight="1" x14ac:dyDescent="0.2">
      <c r="A13" s="292"/>
      <c r="B13" s="55">
        <v>50130</v>
      </c>
      <c r="C13" s="55" t="s">
        <v>88</v>
      </c>
      <c r="D13" s="1">
        <v>0</v>
      </c>
      <c r="E13" s="1">
        <v>0</v>
      </c>
      <c r="F13" s="1"/>
      <c r="G13" s="1"/>
      <c r="H13" s="1"/>
      <c r="I13" s="1"/>
      <c r="J13" s="1"/>
      <c r="K13" s="41"/>
      <c r="M13" s="44"/>
      <c r="N13" s="37"/>
      <c r="O13" s="176">
        <f>M13*N13</f>
        <v>0</v>
      </c>
    </row>
    <row r="14" spans="1:15" ht="16.5" customHeight="1" x14ac:dyDescent="0.2">
      <c r="A14" s="292"/>
      <c r="B14" s="55">
        <v>50170</v>
      </c>
      <c r="C14" s="55" t="s">
        <v>89</v>
      </c>
      <c r="D14" s="2">
        <v>0</v>
      </c>
      <c r="E14" s="2">
        <v>0</v>
      </c>
      <c r="F14" s="2"/>
      <c r="G14" s="2"/>
      <c r="H14" s="2"/>
      <c r="I14" s="2"/>
      <c r="J14" s="2"/>
      <c r="K14" s="42"/>
      <c r="M14" s="45"/>
      <c r="N14" s="38"/>
      <c r="O14" s="176">
        <f>M14*N14</f>
        <v>0</v>
      </c>
    </row>
    <row r="15" spans="1:15" ht="16.5" customHeight="1" thickBot="1" x14ac:dyDescent="0.25">
      <c r="A15" s="293"/>
      <c r="B15" s="56" t="s">
        <v>16</v>
      </c>
      <c r="C15" s="56"/>
      <c r="D15" s="57">
        <f t="shared" ref="D15:K15" si="0">SUM(D12:D14)</f>
        <v>294194</v>
      </c>
      <c r="E15" s="57">
        <f t="shared" si="0"/>
        <v>294194</v>
      </c>
      <c r="F15" s="57">
        <f t="shared" si="0"/>
        <v>0</v>
      </c>
      <c r="G15" s="57">
        <f t="shared" si="0"/>
        <v>0</v>
      </c>
      <c r="H15" s="57">
        <f t="shared" si="0"/>
        <v>0</v>
      </c>
      <c r="I15" s="57">
        <f t="shared" si="0"/>
        <v>0</v>
      </c>
      <c r="J15" s="57">
        <f t="shared" si="0"/>
        <v>0</v>
      </c>
      <c r="K15" s="58">
        <f t="shared" si="0"/>
        <v>299467</v>
      </c>
      <c r="M15" s="91">
        <f>SUM(M12:M14)</f>
        <v>0</v>
      </c>
      <c r="N15" s="178" t="s">
        <v>60</v>
      </c>
      <c r="O15" s="58">
        <f>SUM(O12:O14)</f>
        <v>0</v>
      </c>
    </row>
    <row r="16" spans="1:15" ht="16.5" customHeight="1" thickTop="1" x14ac:dyDescent="0.2">
      <c r="A16" s="294" t="s">
        <v>85</v>
      </c>
      <c r="B16" s="55">
        <v>53715</v>
      </c>
      <c r="C16" s="55" t="s">
        <v>90</v>
      </c>
      <c r="D16" s="3">
        <v>0</v>
      </c>
      <c r="E16" s="3">
        <v>0</v>
      </c>
      <c r="F16" s="3"/>
      <c r="G16" s="3"/>
      <c r="H16" s="3"/>
      <c r="I16" s="3"/>
      <c r="J16" s="3"/>
      <c r="K16" s="3"/>
      <c r="M16" s="43"/>
      <c r="N16" s="39"/>
      <c r="O16" s="176">
        <f t="shared" ref="O16:O21" si="1">M16*N16</f>
        <v>0</v>
      </c>
    </row>
    <row r="17" spans="1:15" ht="16.5" customHeight="1" x14ac:dyDescent="0.2">
      <c r="A17" s="292"/>
      <c r="B17" s="55">
        <v>53720</v>
      </c>
      <c r="C17" s="55" t="s">
        <v>91</v>
      </c>
      <c r="D17" s="1"/>
      <c r="E17" s="1"/>
      <c r="F17" s="1"/>
      <c r="G17" s="1"/>
      <c r="H17" s="1"/>
      <c r="I17" s="1"/>
      <c r="J17" s="1"/>
      <c r="K17" s="1"/>
      <c r="M17" s="44"/>
      <c r="N17" s="37"/>
      <c r="O17" s="176">
        <f t="shared" si="1"/>
        <v>0</v>
      </c>
    </row>
    <row r="18" spans="1:15" ht="16.5" customHeight="1" x14ac:dyDescent="0.2">
      <c r="A18" s="292"/>
      <c r="B18" s="55">
        <v>53735</v>
      </c>
      <c r="C18" s="55" t="s">
        <v>92</v>
      </c>
      <c r="D18" s="1"/>
      <c r="E18" s="1"/>
      <c r="F18" s="1"/>
      <c r="G18" s="1"/>
      <c r="H18" s="1"/>
      <c r="I18" s="1"/>
      <c r="J18" s="1"/>
      <c r="K18" s="1"/>
      <c r="M18" s="44"/>
      <c r="N18" s="37"/>
      <c r="O18" s="176">
        <f t="shared" si="1"/>
        <v>0</v>
      </c>
    </row>
    <row r="19" spans="1:15" ht="16.5" customHeight="1" x14ac:dyDescent="0.2">
      <c r="A19" s="292"/>
      <c r="B19" s="55">
        <v>53740</v>
      </c>
      <c r="C19" s="55" t="s">
        <v>93</v>
      </c>
      <c r="D19" s="1"/>
      <c r="E19" s="1"/>
      <c r="F19" s="1"/>
      <c r="G19" s="1"/>
      <c r="H19" s="1"/>
      <c r="I19" s="1"/>
      <c r="J19" s="1"/>
      <c r="K19" s="1"/>
      <c r="M19" s="44"/>
      <c r="N19" s="37"/>
      <c r="O19" s="176">
        <f t="shared" si="1"/>
        <v>0</v>
      </c>
    </row>
    <row r="20" spans="1:15" ht="16.5" customHeight="1" x14ac:dyDescent="0.2">
      <c r="A20" s="292"/>
      <c r="B20" s="55">
        <v>53755</v>
      </c>
      <c r="C20" s="55" t="s">
        <v>94</v>
      </c>
      <c r="D20" s="1"/>
      <c r="E20" s="1"/>
      <c r="F20" s="1"/>
      <c r="G20" s="1"/>
      <c r="H20" s="1"/>
      <c r="I20" s="1"/>
      <c r="J20" s="1"/>
      <c r="K20" s="1"/>
      <c r="M20" s="44"/>
      <c r="N20" s="37"/>
      <c r="O20" s="176">
        <f t="shared" si="1"/>
        <v>0</v>
      </c>
    </row>
    <row r="21" spans="1:15" ht="16.5" customHeight="1" x14ac:dyDescent="0.2">
      <c r="A21" s="292"/>
      <c r="B21" s="55">
        <v>53760</v>
      </c>
      <c r="C21" s="55" t="s">
        <v>95</v>
      </c>
      <c r="D21" s="1">
        <v>212309</v>
      </c>
      <c r="E21" s="1">
        <v>212309</v>
      </c>
      <c r="F21" s="1"/>
      <c r="G21" s="1"/>
      <c r="H21" s="1"/>
      <c r="I21" s="1"/>
      <c r="J21" s="1"/>
      <c r="K21" s="1">
        <v>192160</v>
      </c>
      <c r="M21" s="44"/>
      <c r="N21" s="37"/>
      <c r="O21" s="176">
        <f t="shared" si="1"/>
        <v>0</v>
      </c>
    </row>
    <row r="22" spans="1:15" ht="16.5" customHeight="1" thickBot="1" x14ac:dyDescent="0.25">
      <c r="A22" s="293"/>
      <c r="B22" s="56" t="s">
        <v>16</v>
      </c>
      <c r="C22" s="56"/>
      <c r="D22" s="57">
        <f t="shared" ref="D22:K22" si="2">SUM(D16:D21)</f>
        <v>212309</v>
      </c>
      <c r="E22" s="57">
        <f t="shared" si="2"/>
        <v>212309</v>
      </c>
      <c r="F22" s="57">
        <f t="shared" si="2"/>
        <v>0</v>
      </c>
      <c r="G22" s="57">
        <f t="shared" si="2"/>
        <v>0</v>
      </c>
      <c r="H22" s="57">
        <f t="shared" si="2"/>
        <v>0</v>
      </c>
      <c r="I22" s="57">
        <f t="shared" si="2"/>
        <v>0</v>
      </c>
      <c r="J22" s="57">
        <f t="shared" si="2"/>
        <v>0</v>
      </c>
      <c r="K22" s="58">
        <f t="shared" si="2"/>
        <v>192160</v>
      </c>
      <c r="M22" s="91">
        <f>SUM(M16:M21)</f>
        <v>0</v>
      </c>
      <c r="N22" s="178" t="s">
        <v>60</v>
      </c>
      <c r="O22" s="58">
        <f>SUM(O16:O21)</f>
        <v>0</v>
      </c>
    </row>
    <row r="23" spans="1:15" ht="16.5" customHeight="1" thickTop="1" x14ac:dyDescent="0.2">
      <c r="A23" s="294" t="s">
        <v>96</v>
      </c>
      <c r="B23" s="55">
        <v>55700</v>
      </c>
      <c r="C23" s="55" t="s">
        <v>97</v>
      </c>
      <c r="D23" s="1"/>
      <c r="E23" s="1"/>
      <c r="F23" s="1"/>
      <c r="G23" s="1"/>
      <c r="H23" s="1"/>
      <c r="I23" s="1"/>
      <c r="J23" s="1"/>
      <c r="K23" s="41"/>
      <c r="M23" s="44"/>
      <c r="N23" s="37"/>
      <c r="O23" s="176">
        <f>M23*N23</f>
        <v>0</v>
      </c>
    </row>
    <row r="24" spans="1:15" ht="16.5" customHeight="1" x14ac:dyDescent="0.2">
      <c r="A24" s="291"/>
      <c r="B24" s="55">
        <v>55710</v>
      </c>
      <c r="C24" s="55" t="s">
        <v>98</v>
      </c>
      <c r="D24" s="1"/>
      <c r="E24" s="1"/>
      <c r="F24" s="1"/>
      <c r="G24" s="1"/>
      <c r="H24" s="1"/>
      <c r="I24" s="1"/>
      <c r="J24" s="1"/>
      <c r="K24" s="41"/>
      <c r="M24" s="44"/>
      <c r="N24" s="37"/>
      <c r="O24" s="176"/>
    </row>
    <row r="25" spans="1:15" ht="16.5" customHeight="1" x14ac:dyDescent="0.2">
      <c r="A25" s="291"/>
      <c r="B25" s="55">
        <v>55730</v>
      </c>
      <c r="C25" s="55" t="s">
        <v>99</v>
      </c>
      <c r="D25" s="1"/>
      <c r="E25" s="1"/>
      <c r="F25" s="1"/>
      <c r="G25" s="1"/>
      <c r="H25" s="1"/>
      <c r="I25" s="1"/>
      <c r="J25" s="1"/>
      <c r="K25" s="41"/>
      <c r="M25" s="44"/>
      <c r="N25" s="37"/>
      <c r="O25" s="176">
        <f>M25*N25</f>
        <v>0</v>
      </c>
    </row>
    <row r="26" spans="1:15" ht="16.5" customHeight="1" thickBot="1" x14ac:dyDescent="0.25">
      <c r="A26" s="293"/>
      <c r="B26" s="56" t="s">
        <v>16</v>
      </c>
      <c r="C26" s="56"/>
      <c r="D26" s="57">
        <f t="shared" ref="D26:K26" si="3">SUM(D23:D25)</f>
        <v>0</v>
      </c>
      <c r="E26" s="57">
        <f t="shared" si="3"/>
        <v>0</v>
      </c>
      <c r="F26" s="57">
        <f t="shared" si="3"/>
        <v>0</v>
      </c>
      <c r="G26" s="57">
        <f t="shared" si="3"/>
        <v>0</v>
      </c>
      <c r="H26" s="57">
        <f t="shared" si="3"/>
        <v>0</v>
      </c>
      <c r="I26" s="57">
        <f t="shared" si="3"/>
        <v>0</v>
      </c>
      <c r="J26" s="57">
        <f t="shared" si="3"/>
        <v>0</v>
      </c>
      <c r="K26" s="58">
        <f t="shared" si="3"/>
        <v>0</v>
      </c>
      <c r="M26" s="91">
        <f>SUM(M23:M25)</f>
        <v>0</v>
      </c>
      <c r="N26" s="178" t="s">
        <v>60</v>
      </c>
      <c r="O26" s="58">
        <f>SUM(O23:O25)</f>
        <v>0</v>
      </c>
    </row>
    <row r="27" spans="1:15" ht="16.5" customHeight="1" thickTop="1" thickBot="1" x14ac:dyDescent="0.25">
      <c r="A27" s="70" t="s">
        <v>17</v>
      </c>
      <c r="B27" s="70"/>
      <c r="C27" s="70"/>
      <c r="D27" s="29">
        <f t="shared" ref="D27:K27" si="4">D15+D22+D26</f>
        <v>506503</v>
      </c>
      <c r="E27" s="29">
        <f t="shared" si="4"/>
        <v>506503</v>
      </c>
      <c r="F27" s="29">
        <f t="shared" si="4"/>
        <v>0</v>
      </c>
      <c r="G27" s="29">
        <f t="shared" si="4"/>
        <v>0</v>
      </c>
      <c r="H27" s="29">
        <f t="shared" si="4"/>
        <v>0</v>
      </c>
      <c r="I27" s="29">
        <f t="shared" si="4"/>
        <v>0</v>
      </c>
      <c r="J27" s="29">
        <f t="shared" si="4"/>
        <v>0</v>
      </c>
      <c r="K27" s="29">
        <f t="shared" si="4"/>
        <v>491627</v>
      </c>
      <c r="M27" s="29">
        <f>M15+M22+M26</f>
        <v>0</v>
      </c>
      <c r="N27" s="177"/>
      <c r="O27" s="29">
        <f>O15+O22+O26</f>
        <v>0</v>
      </c>
    </row>
    <row r="28" spans="1:15" ht="3.95" customHeight="1" thickTop="1" x14ac:dyDescent="0.2">
      <c r="A28" s="20"/>
      <c r="B28" s="20"/>
      <c r="C28" s="20"/>
      <c r="D28" s="71"/>
      <c r="E28" s="71"/>
      <c r="F28" s="71"/>
      <c r="G28" s="71"/>
      <c r="H28" s="71"/>
      <c r="I28" s="71"/>
      <c r="J28" s="71"/>
      <c r="K28" s="71"/>
    </row>
  </sheetData>
  <sheetProtection formatCells="0" formatColumns="0" formatRows="0" selectLockedCells="1"/>
  <mergeCells count="13">
    <mergeCell ref="A16:A22"/>
    <mergeCell ref="A23:A26"/>
    <mergeCell ref="D2:K2"/>
    <mergeCell ref="D3:K3"/>
    <mergeCell ref="D4:K4"/>
    <mergeCell ref="A2:C2"/>
    <mergeCell ref="A3:C3"/>
    <mergeCell ref="A4:C4"/>
    <mergeCell ref="M9:O9"/>
    <mergeCell ref="A6:E6"/>
    <mergeCell ref="A7:E7"/>
    <mergeCell ref="A9:K9"/>
    <mergeCell ref="A12:A15"/>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C2" sqref="C2"/>
    </sheetView>
  </sheetViews>
  <sheetFormatPr defaultRowHeight="10.5" x14ac:dyDescent="0.15"/>
  <cols>
    <col min="2" max="2" width="23.85546875" bestFit="1" customWidth="1"/>
  </cols>
  <sheetData>
    <row r="1" spans="2:3" x14ac:dyDescent="0.15">
      <c r="B1" t="s">
        <v>42</v>
      </c>
      <c r="C1">
        <v>2013</v>
      </c>
    </row>
  </sheetData>
  <phoneticPr fontId="0"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0"/>
  <sheetViews>
    <sheetView tabSelected="1" workbookViewId="0">
      <selection activeCell="H12" sqref="H12"/>
    </sheetView>
  </sheetViews>
  <sheetFormatPr defaultRowHeight="10.5" x14ac:dyDescent="0.15"/>
  <cols>
    <col min="1" max="1" width="25.42578125" style="211" customWidth="1"/>
    <col min="2" max="2" width="22.85546875" customWidth="1"/>
    <col min="3" max="3" width="22.7109375" customWidth="1"/>
    <col min="4" max="4" width="16.85546875" customWidth="1"/>
    <col min="5" max="5" width="17" customWidth="1"/>
    <col min="6" max="6" width="16.42578125" customWidth="1"/>
    <col min="7" max="7" width="17.140625" customWidth="1"/>
    <col min="8" max="8" width="16.140625" customWidth="1"/>
    <col min="9" max="9" width="12.85546875" customWidth="1"/>
  </cols>
  <sheetData>
    <row r="1" spans="1:12" s="18" customFormat="1" ht="12" customHeight="1" x14ac:dyDescent="0.2">
      <c r="A1" s="214"/>
    </row>
    <row r="2" spans="1:12" s="62" customFormat="1" ht="16.5" customHeight="1" x14ac:dyDescent="0.15">
      <c r="A2" s="215"/>
      <c r="B2" s="262" t="s">
        <v>25</v>
      </c>
      <c r="C2" s="352"/>
      <c r="D2" s="263"/>
      <c r="E2" s="268" t="str">
        <f>IF(ISBLANK('PROJECT ID|INSTRUCTIONS'!C3)," ",'PROJECT ID|INSTRUCTIONS'!C3)</f>
        <v>2013 BRSM1 81</v>
      </c>
      <c r="F2" s="269"/>
      <c r="G2" s="269"/>
      <c r="H2" s="269"/>
      <c r="I2" s="269"/>
      <c r="J2" s="269"/>
      <c r="K2" s="269"/>
      <c r="L2" s="270"/>
    </row>
    <row r="3" spans="1:12" s="62" customFormat="1" ht="16.5" customHeight="1" x14ac:dyDescent="0.15">
      <c r="A3" s="215"/>
      <c r="B3" s="264" t="s">
        <v>22</v>
      </c>
      <c r="C3" s="281"/>
      <c r="D3" s="265"/>
      <c r="E3" s="271" t="str">
        <f>IF(ISBLANK('PROJECT ID|INSTRUCTIONS'!C4)," ",'PROJECT ID|INSTRUCTIONS'!C4)</f>
        <v>Integrated Consumer Service and Reporting System</v>
      </c>
      <c r="F3" s="272"/>
      <c r="G3" s="272"/>
      <c r="H3" s="272"/>
      <c r="I3" s="272"/>
      <c r="J3" s="272"/>
      <c r="K3" s="272"/>
      <c r="L3" s="273"/>
    </row>
    <row r="4" spans="1:12" s="62" customFormat="1" ht="16.5" customHeight="1" x14ac:dyDescent="0.15">
      <c r="A4" s="215"/>
      <c r="B4" s="266" t="s">
        <v>26</v>
      </c>
      <c r="C4" s="353"/>
      <c r="D4" s="267"/>
      <c r="E4" s="274">
        <f>IF(ISBLANK('PROJECT ID|INSTRUCTIONS'!C5)," ",'PROJECT ID|INSTRUCTIONS'!C5)</f>
        <v>41366</v>
      </c>
      <c r="F4" s="275"/>
      <c r="G4" s="275"/>
      <c r="H4" s="275"/>
      <c r="I4" s="275"/>
      <c r="J4" s="275"/>
      <c r="K4" s="275"/>
      <c r="L4" s="276"/>
    </row>
    <row r="5" spans="1:12" s="211" customFormat="1" ht="39" customHeight="1" x14ac:dyDescent="0.15">
      <c r="B5" s="210" t="s">
        <v>126</v>
      </c>
      <c r="C5" s="210" t="s">
        <v>127</v>
      </c>
      <c r="D5" s="210" t="s">
        <v>128</v>
      </c>
      <c r="E5" s="210" t="s">
        <v>129</v>
      </c>
      <c r="F5" s="210" t="s">
        <v>130</v>
      </c>
      <c r="G5" s="210" t="s">
        <v>131</v>
      </c>
      <c r="H5" s="210" t="s">
        <v>132</v>
      </c>
    </row>
    <row r="6" spans="1:12" ht="12.75" x14ac:dyDescent="0.2">
      <c r="B6" s="209" t="s">
        <v>120</v>
      </c>
      <c r="C6" s="209" t="s">
        <v>120</v>
      </c>
      <c r="D6" s="209" t="s">
        <v>125</v>
      </c>
      <c r="E6" s="209" t="s">
        <v>125</v>
      </c>
      <c r="F6" s="209" t="s">
        <v>125</v>
      </c>
      <c r="G6" s="209" t="s">
        <v>125</v>
      </c>
      <c r="H6" s="209" t="s">
        <v>134</v>
      </c>
    </row>
    <row r="7" spans="1:12" ht="12.75" x14ac:dyDescent="0.2">
      <c r="B7" s="209" t="s">
        <v>122</v>
      </c>
      <c r="C7" s="209" t="s">
        <v>121</v>
      </c>
      <c r="D7" s="209" t="s">
        <v>124</v>
      </c>
      <c r="E7" s="209" t="s">
        <v>124</v>
      </c>
      <c r="F7" s="209" t="s">
        <v>133</v>
      </c>
    </row>
    <row r="8" spans="1:12" ht="12.75" x14ac:dyDescent="0.2">
      <c r="C8" s="209" t="s">
        <v>123</v>
      </c>
    </row>
    <row r="9" spans="1:12" ht="12.75" x14ac:dyDescent="0.2">
      <c r="B9" s="209"/>
      <c r="C9" s="209" t="s">
        <v>124</v>
      </c>
    </row>
    <row r="10" spans="1:12" ht="12.75" x14ac:dyDescent="0.2">
      <c r="B10" s="209"/>
      <c r="C10" s="209"/>
      <c r="I10" s="222" t="s">
        <v>138</v>
      </c>
    </row>
    <row r="11" spans="1:12" ht="16.149999999999999" customHeight="1" x14ac:dyDescent="0.2">
      <c r="A11" s="216" t="s">
        <v>136</v>
      </c>
      <c r="B11" s="209">
        <v>0</v>
      </c>
      <c r="C11" s="209">
        <v>651159.60000000009</v>
      </c>
      <c r="D11" s="209">
        <v>813949.5</v>
      </c>
      <c r="E11" s="209">
        <v>976739.39999999991</v>
      </c>
      <c r="F11" s="209">
        <v>651159.60000000009</v>
      </c>
      <c r="G11" s="209">
        <v>162789.90000000002</v>
      </c>
      <c r="H11" s="209">
        <v>0</v>
      </c>
      <c r="I11" s="213">
        <f t="shared" ref="I11" si="0">SUM(B11:H11)</f>
        <v>3255798</v>
      </c>
    </row>
    <row r="12" spans="1:12" ht="17.45" customHeight="1" thickBot="1" x14ac:dyDescent="0.25">
      <c r="A12" s="216" t="s">
        <v>137</v>
      </c>
      <c r="B12" s="209">
        <f>SUM('TOTAL DEVELOPMENT COSTS'!D23:E23)</f>
        <v>82830</v>
      </c>
      <c r="C12" s="209">
        <v>278944.40000000002</v>
      </c>
      <c r="D12" s="209">
        <v>348680.5</v>
      </c>
      <c r="E12" s="209">
        <v>418416.6</v>
      </c>
      <c r="F12" s="209">
        <v>278944.40000000002</v>
      </c>
      <c r="G12" s="209">
        <v>69736.100000000006</v>
      </c>
      <c r="H12" s="221">
        <v>582245</v>
      </c>
      <c r="I12" s="213">
        <f>SUM(B12:H12)</f>
        <v>2059797</v>
      </c>
    </row>
    <row r="13" spans="1:12" ht="16.149999999999999" customHeight="1" x14ac:dyDescent="0.2">
      <c r="A13" s="217" t="s">
        <v>135</v>
      </c>
      <c r="B13" s="218">
        <f>SUM(B11:B12)</f>
        <v>82830</v>
      </c>
      <c r="C13" s="218">
        <f>SUM(C11:C12)</f>
        <v>930104.00000000012</v>
      </c>
      <c r="D13" s="218">
        <f t="shared" ref="D13:H13" si="1">SUM(D11:D12)</f>
        <v>1162630</v>
      </c>
      <c r="E13" s="218">
        <f t="shared" si="1"/>
        <v>1395156</v>
      </c>
      <c r="F13" s="218">
        <f t="shared" si="1"/>
        <v>930104.00000000012</v>
      </c>
      <c r="G13" s="218">
        <f t="shared" si="1"/>
        <v>232526.00000000003</v>
      </c>
      <c r="H13" s="218">
        <f t="shared" si="1"/>
        <v>582245</v>
      </c>
      <c r="I13" s="219">
        <f>SUM(B13:H13)</f>
        <v>5315595</v>
      </c>
    </row>
    <row r="14" spans="1:12" x14ac:dyDescent="0.15">
      <c r="F14" s="212"/>
    </row>
    <row r="15" spans="1:12" x14ac:dyDescent="0.15">
      <c r="F15" s="212"/>
    </row>
    <row r="16" spans="1:12" ht="12.75" x14ac:dyDescent="0.2">
      <c r="E16" s="212"/>
      <c r="F16" s="212"/>
      <c r="H16" s="220"/>
    </row>
    <row r="17" spans="2:9" ht="12.75" x14ac:dyDescent="0.2">
      <c r="B17" s="209"/>
      <c r="C17" s="209"/>
      <c r="D17" s="209"/>
      <c r="E17" s="209"/>
      <c r="F17" s="209"/>
      <c r="G17" s="209"/>
      <c r="H17" s="209"/>
      <c r="I17" s="209"/>
    </row>
    <row r="18" spans="2:9" ht="12.75" x14ac:dyDescent="0.2">
      <c r="B18" s="209"/>
      <c r="C18" s="209"/>
      <c r="D18" s="209"/>
      <c r="E18" s="209"/>
      <c r="F18" s="209"/>
      <c r="G18" s="209"/>
      <c r="H18" s="209"/>
      <c r="I18" s="209"/>
    </row>
    <row r="19" spans="2:9" ht="12.75" x14ac:dyDescent="0.2">
      <c r="B19" s="209"/>
      <c r="C19" s="209"/>
      <c r="D19" s="209"/>
      <c r="E19" s="209"/>
      <c r="F19" s="209"/>
      <c r="G19" s="209"/>
      <c r="H19" s="209"/>
      <c r="I19" s="209"/>
    </row>
    <row r="20" spans="2:9" ht="12.75" x14ac:dyDescent="0.2">
      <c r="B20" s="209"/>
      <c r="C20" s="209"/>
      <c r="D20" s="209"/>
      <c r="E20" s="209"/>
      <c r="F20" s="209"/>
      <c r="G20" s="209"/>
      <c r="H20" s="209"/>
      <c r="I20" s="209"/>
    </row>
    <row r="21" spans="2:9" ht="12.75" x14ac:dyDescent="0.2">
      <c r="B21" s="209"/>
      <c r="C21" s="209"/>
      <c r="D21" s="209"/>
      <c r="E21" s="209"/>
      <c r="F21" s="209"/>
      <c r="G21" s="209"/>
      <c r="H21" s="209"/>
      <c r="I21" s="209"/>
    </row>
    <row r="22" spans="2:9" ht="12.75" x14ac:dyDescent="0.2">
      <c r="B22" s="209"/>
      <c r="C22" s="209"/>
      <c r="D22" s="209"/>
      <c r="E22" s="209"/>
      <c r="F22" s="209"/>
      <c r="G22" s="209"/>
      <c r="H22" s="209"/>
      <c r="I22" s="209"/>
    </row>
    <row r="23" spans="2:9" ht="12.75" x14ac:dyDescent="0.2">
      <c r="B23" s="209"/>
      <c r="C23" s="209"/>
      <c r="D23" s="209"/>
      <c r="E23" s="209"/>
      <c r="F23" s="209"/>
      <c r="G23" s="209"/>
      <c r="H23" s="209"/>
      <c r="I23" s="209"/>
    </row>
    <row r="24" spans="2:9" ht="12.75" x14ac:dyDescent="0.2">
      <c r="B24" s="209"/>
      <c r="C24" s="209"/>
      <c r="D24" s="209"/>
      <c r="E24" s="209"/>
      <c r="F24" s="209"/>
      <c r="G24" s="209"/>
      <c r="H24" s="209"/>
      <c r="I24" s="209"/>
    </row>
    <row r="25" spans="2:9" ht="12.75" x14ac:dyDescent="0.2">
      <c r="B25" s="209"/>
      <c r="C25" s="209"/>
      <c r="D25" s="209"/>
      <c r="E25" s="209"/>
      <c r="F25" s="209"/>
      <c r="G25" s="209"/>
      <c r="H25" s="209"/>
      <c r="I25" s="209"/>
    </row>
    <row r="26" spans="2:9" ht="12.75" x14ac:dyDescent="0.2">
      <c r="B26" s="209"/>
      <c r="C26" s="209"/>
      <c r="D26" s="209"/>
      <c r="E26" s="209"/>
      <c r="F26" s="209"/>
      <c r="G26" s="209"/>
      <c r="H26" s="209"/>
      <c r="I26" s="209"/>
    </row>
    <row r="27" spans="2:9" ht="12.75" x14ac:dyDescent="0.2">
      <c r="B27" s="209"/>
      <c r="C27" s="209"/>
      <c r="D27" s="209"/>
      <c r="E27" s="209"/>
      <c r="F27" s="209"/>
      <c r="G27" s="209"/>
      <c r="H27" s="209"/>
      <c r="I27" s="209"/>
    </row>
    <row r="28" spans="2:9" ht="12.75" x14ac:dyDescent="0.2">
      <c r="B28" s="209"/>
      <c r="C28" s="209"/>
      <c r="D28" s="209"/>
      <c r="E28" s="209"/>
      <c r="F28" s="209"/>
      <c r="G28" s="209"/>
      <c r="H28" s="209"/>
      <c r="I28" s="209"/>
    </row>
    <row r="29" spans="2:9" ht="12.75" x14ac:dyDescent="0.2">
      <c r="B29" s="209"/>
      <c r="C29" s="209"/>
      <c r="D29" s="209"/>
      <c r="E29" s="209"/>
      <c r="F29" s="209"/>
      <c r="G29" s="209"/>
      <c r="H29" s="209"/>
      <c r="I29" s="209"/>
    </row>
    <row r="30" spans="2:9" ht="12.75" x14ac:dyDescent="0.2">
      <c r="B30" s="209"/>
      <c r="C30" s="209"/>
      <c r="D30" s="209"/>
      <c r="E30" s="209"/>
      <c r="F30" s="209"/>
      <c r="G30" s="209"/>
      <c r="H30" s="209"/>
      <c r="I30" s="209"/>
    </row>
  </sheetData>
  <mergeCells count="6">
    <mergeCell ref="B2:D2"/>
    <mergeCell ref="E2:L2"/>
    <mergeCell ref="B3:D3"/>
    <mergeCell ref="E3:L3"/>
    <mergeCell ref="B4:D4"/>
    <mergeCell ref="E4:L4"/>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PROJECT ID|INSTRUCTIONS</vt:lpstr>
      <vt:lpstr>FINANCIAL BENEFITS</vt:lpstr>
      <vt:lpstr>TOTAL DEVELOPMENT COSTS</vt:lpstr>
      <vt:lpstr>CAPITAL DEV. COSTS-THIS REQUEST</vt:lpstr>
      <vt:lpstr> OBJECTIVES</vt:lpstr>
      <vt:lpstr>FUNDING SOURCES</vt:lpstr>
      <vt:lpstr>SUPPORT COSTS</vt:lpstr>
      <vt:lpstr>Settings</vt:lpstr>
      <vt:lpstr>TIMELINE COSTS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PCS</cp:lastModifiedBy>
  <cp:lastPrinted>2013-05-01T14:10:14Z</cp:lastPrinted>
  <dcterms:created xsi:type="dcterms:W3CDTF">2009-11-16T15:45:40Z</dcterms:created>
  <dcterms:modified xsi:type="dcterms:W3CDTF">2013-05-23T19:13:32Z</dcterms:modified>
</cp:coreProperties>
</file>